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0" windowWidth="23256" windowHeight="11856" tabRatio="854" activeTab="2"/>
  </bookViews>
  <sheets>
    <sheet name="Accueil" sheetId="36" r:id="rId1"/>
    <sheet name="Engagés" sheetId="35" r:id="rId2"/>
    <sheet name="Résultats" sheetId="39" r:id="rId3"/>
    <sheet name="Dép_Arr" sheetId="1" r:id="rId4"/>
    <sheet name="1ér_Tour" sheetId="37" r:id="rId5"/>
    <sheet name="2ème" sheetId="21" r:id="rId6"/>
    <sheet name="3ème" sheetId="22" r:id="rId7"/>
    <sheet name="4ème" sheetId="24" r:id="rId8"/>
    <sheet name="5ème" sheetId="26" r:id="rId9"/>
    <sheet name="6ème" sheetId="27" r:id="rId10"/>
    <sheet name="7ème" sheetId="28" r:id="rId11"/>
    <sheet name="8ème" sheetId="29" r:id="rId12"/>
    <sheet name="9ème" sheetId="30" r:id="rId13"/>
    <sheet name="10ème" sheetId="38" r:id="rId14"/>
    <sheet name="Récap" sheetId="34" r:id="rId15"/>
  </sheets>
  <functionGroups builtInGroupCount="17"/>
  <definedNames>
    <definedName name="_xlnm._FilterDatabase" localSheetId="1" hidden="1">Engagés!$B$3:$U$103</definedName>
    <definedName name="Abandon_s">Engagés!$T$4:$T$103</definedName>
    <definedName name="AM" localSheetId="14">Récap!$BW$108:$BW$207</definedName>
    <definedName name="CAT_Age">Engagés!$E$4:$E$103</definedName>
    <definedName name="Cat_de_Valeur">Engagés!$F$4:$F$103</definedName>
    <definedName name="Cat_Valeur">Engagés!$F$4:$F$103</definedName>
    <definedName name="CF">Récap!$AR$108:$AR$207</definedName>
    <definedName name="Class_Géné">Engagés!$M$4:$M$103</definedName>
    <definedName name="Class_par__Catégorie">Engagés!$N$4:$N$103</definedName>
    <definedName name="Classe_d_age">Engagés!$K$4:$K$103</definedName>
    <definedName name="Ecart_1er">Engagés!$Q$4:$Q$103</definedName>
    <definedName name="Engagés">Engagés!$A$3:$U$103</definedName>
    <definedName name="JS">Récap!$BF$108:$BF$207</definedName>
    <definedName name="MJ">Récap!$Z$108:$Z$207</definedName>
    <definedName name="N°_DOS">Engagés!$A$4:$A$103</definedName>
    <definedName name="N°_Dossard">Engagés!$A:$A</definedName>
    <definedName name="Nb_Tour_s__par_Coureur">Engagés!$S$4:$S$103</definedName>
    <definedName name="NOM">Engagés!$B$4:$B$103</definedName>
    <definedName name="PRENOM">Engagés!$C$4:$C$103</definedName>
    <definedName name="Sexe">Engagés!$G$4:$G$103</definedName>
    <definedName name="Temps__chrono">Engagés!$R$4:$R$103</definedName>
    <definedName name="Temps_Corrigé">Engagés!$L$4:$L$103</definedName>
    <definedName name="Temps_Max">Récap!$Y$214:$Y$313</definedName>
    <definedName name="Temps_Max_Cad">Récap!$AP$108:$AP$207</definedName>
    <definedName name="Temps_Max_Fem">Récap!#REF!</definedName>
    <definedName name="Temps_Max_Jun">Récap!#REF!</definedName>
    <definedName name="Temps_Max_Min">Récap!$Z$108:$Z$207</definedName>
    <definedName name="_xlnm.Print_Area" localSheetId="2">Résultats!$A$1:$BD$61</definedName>
  </definedNames>
  <calcPr calcId="145621" iterate="1"/>
</workbook>
</file>

<file path=xl/calcChain.xml><?xml version="1.0" encoding="utf-8"?>
<calcChain xmlns="http://schemas.openxmlformats.org/spreadsheetml/2006/main">
  <c r="P12" i="39" l="1" a="1"/>
  <c r="P12" i="39"/>
  <c r="S12" i="39" s="1"/>
  <c r="Q12" i="39"/>
  <c r="R12" i="39"/>
  <c r="T12" i="39"/>
  <c r="P13" i="39" a="1"/>
  <c r="P13" i="39"/>
  <c r="T13" i="39"/>
  <c r="P14" i="39" a="1"/>
  <c r="P14" i="39"/>
  <c r="S14" i="39" s="1"/>
  <c r="Q14" i="39"/>
  <c r="R14" i="39"/>
  <c r="T14" i="39"/>
  <c r="P15" i="39" a="1"/>
  <c r="P15" i="39"/>
  <c r="T15" i="39"/>
  <c r="P16" i="39" a="1"/>
  <c r="P16" i="39" s="1"/>
  <c r="R16" i="39"/>
  <c r="T16" i="39"/>
  <c r="P17" i="39" a="1"/>
  <c r="P17" i="39"/>
  <c r="T17" i="39"/>
  <c r="P18" i="39" a="1"/>
  <c r="P18" i="39" s="1"/>
  <c r="R18" i="39"/>
  <c r="T18" i="39"/>
  <c r="P19" i="39" a="1"/>
  <c r="P19" i="39"/>
  <c r="T19" i="39"/>
  <c r="P20" i="39" a="1"/>
  <c r="P20" i="39" s="1"/>
  <c r="R20" i="39"/>
  <c r="T20" i="39"/>
  <c r="P21" i="39" a="1"/>
  <c r="P21" i="39"/>
  <c r="T21" i="39"/>
  <c r="P22" i="39" a="1"/>
  <c r="P22" i="39" s="1"/>
  <c r="R22" i="39"/>
  <c r="T22" i="39"/>
  <c r="P23" i="39" a="1"/>
  <c r="P23" i="39"/>
  <c r="T23" i="39"/>
  <c r="P24" i="39" a="1"/>
  <c r="P24" i="39" s="1"/>
  <c r="R24" i="39"/>
  <c r="T24" i="39"/>
  <c r="P25" i="39" a="1"/>
  <c r="P25" i="39"/>
  <c r="T25" i="39"/>
  <c r="P26" i="39" a="1"/>
  <c r="P26" i="39" s="1"/>
  <c r="R26" i="39"/>
  <c r="T26" i="39"/>
  <c r="P27" i="39" a="1"/>
  <c r="P27" i="39"/>
  <c r="T27" i="39"/>
  <c r="P28" i="39" a="1"/>
  <c r="P28" i="39" s="1"/>
  <c r="R28" i="39"/>
  <c r="T28" i="39"/>
  <c r="P29" i="39" a="1"/>
  <c r="P29" i="39"/>
  <c r="T29" i="39"/>
  <c r="P30" i="39" a="1"/>
  <c r="P30" i="39" s="1"/>
  <c r="R30" i="39"/>
  <c r="T30" i="39"/>
  <c r="P31" i="39" a="1"/>
  <c r="P31" i="39"/>
  <c r="T31" i="39"/>
  <c r="P32" i="39" a="1"/>
  <c r="P32" i="39" s="1"/>
  <c r="R32" i="39"/>
  <c r="T32" i="39"/>
  <c r="P33" i="39" a="1"/>
  <c r="P33" i="39"/>
  <c r="T33" i="39"/>
  <c r="P34" i="39" a="1"/>
  <c r="P34" i="39" s="1"/>
  <c r="R34" i="39"/>
  <c r="T34" i="39"/>
  <c r="P35" i="39" a="1"/>
  <c r="P35" i="39"/>
  <c r="T35" i="39"/>
  <c r="P36" i="39" a="1"/>
  <c r="P36" i="39" s="1"/>
  <c r="R36" i="39"/>
  <c r="T36" i="39"/>
  <c r="P37" i="39" a="1"/>
  <c r="P37" i="39"/>
  <c r="T37" i="39"/>
  <c r="P38" i="39" a="1"/>
  <c r="P38" i="39" s="1"/>
  <c r="R38" i="39"/>
  <c r="T38" i="39"/>
  <c r="P39" i="39" a="1"/>
  <c r="P39" i="39"/>
  <c r="T39" i="39"/>
  <c r="P40" i="39" a="1"/>
  <c r="P40" i="39" s="1"/>
  <c r="R40" i="39"/>
  <c r="T40" i="39"/>
  <c r="P41" i="39" a="1"/>
  <c r="P41" i="39"/>
  <c r="T41" i="39"/>
  <c r="P42" i="39" a="1"/>
  <c r="P42" i="39" s="1"/>
  <c r="R42" i="39"/>
  <c r="T42" i="39"/>
  <c r="P43" i="39" a="1"/>
  <c r="P43" i="39"/>
  <c r="T43" i="39"/>
  <c r="P44" i="39" a="1"/>
  <c r="P44" i="39" s="1"/>
  <c r="R44" i="39"/>
  <c r="T44" i="39"/>
  <c r="P45" i="39" a="1"/>
  <c r="P45" i="39"/>
  <c r="T45" i="39"/>
  <c r="P46" i="39" a="1"/>
  <c r="P46" i="39" s="1"/>
  <c r="R46" i="39"/>
  <c r="T46" i="39"/>
  <c r="P47" i="39" a="1"/>
  <c r="P47" i="39"/>
  <c r="T47" i="39"/>
  <c r="P48" i="39" a="1"/>
  <c r="P48" i="39" s="1"/>
  <c r="R48" i="39"/>
  <c r="T48" i="39"/>
  <c r="P49" i="39" a="1"/>
  <c r="P49" i="39"/>
  <c r="T49" i="39"/>
  <c r="P50" i="39" a="1"/>
  <c r="P50" i="39" s="1"/>
  <c r="R50" i="39"/>
  <c r="T50" i="39"/>
  <c r="P51" i="39" a="1"/>
  <c r="P51" i="39"/>
  <c r="S51" i="39"/>
  <c r="T51" i="39"/>
  <c r="P52" i="39" a="1"/>
  <c r="P52" i="39" s="1"/>
  <c r="S52" i="39" s="1"/>
  <c r="Q52" i="39"/>
  <c r="R52" i="39"/>
  <c r="T52" i="39"/>
  <c r="P53" i="39" a="1"/>
  <c r="P53" i="39"/>
  <c r="S53" i="39"/>
  <c r="T53" i="39"/>
  <c r="P54" i="39" a="1"/>
  <c r="P54" i="39" s="1"/>
  <c r="S54" i="39" s="1"/>
  <c r="Q54" i="39"/>
  <c r="R54" i="39"/>
  <c r="T54" i="39"/>
  <c r="P55" i="39" a="1"/>
  <c r="P55" i="39"/>
  <c r="S55" i="39"/>
  <c r="T55" i="39"/>
  <c r="P56" i="39" a="1"/>
  <c r="P56" i="39" s="1"/>
  <c r="S56" i="39" s="1"/>
  <c r="Q56" i="39"/>
  <c r="R56" i="39"/>
  <c r="T56" i="39"/>
  <c r="P57" i="39" a="1"/>
  <c r="P57" i="39"/>
  <c r="S57" i="39"/>
  <c r="T57" i="39"/>
  <c r="P58" i="39" a="1"/>
  <c r="P58" i="39" s="1"/>
  <c r="S58" i="39" s="1"/>
  <c r="Q58" i="39"/>
  <c r="R58" i="39"/>
  <c r="T58" i="39"/>
  <c r="P59" i="39" a="1"/>
  <c r="P59" i="39"/>
  <c r="R59" i="39" s="1"/>
  <c r="T59" i="39"/>
  <c r="P60" i="39" a="1"/>
  <c r="P60" i="39" s="1"/>
  <c r="Q60" i="39" s="1"/>
  <c r="T60" i="39"/>
  <c r="P61" i="39" a="1"/>
  <c r="P61" i="39"/>
  <c r="R61" i="39" s="1"/>
  <c r="Q61" i="39"/>
  <c r="S61" i="39"/>
  <c r="T61" i="39"/>
  <c r="P11" i="39" a="1"/>
  <c r="P11" i="39" s="1"/>
  <c r="I12" i="39" a="1"/>
  <c r="I12" i="39"/>
  <c r="L12" i="39" s="1"/>
  <c r="M12" i="39"/>
  <c r="I13" i="39" a="1"/>
  <c r="I13" i="39"/>
  <c r="J13" i="39" s="1"/>
  <c r="K13" i="39"/>
  <c r="M13" i="39"/>
  <c r="I14" i="39" a="1"/>
  <c r="I14" i="39"/>
  <c r="L14" i="39" s="1"/>
  <c r="M14" i="39"/>
  <c r="I15" i="39" a="1"/>
  <c r="I15" i="39"/>
  <c r="J15" i="39" s="1"/>
  <c r="K15" i="39"/>
  <c r="M15" i="39"/>
  <c r="I16" i="39" a="1"/>
  <c r="I16" i="39"/>
  <c r="L16" i="39" s="1"/>
  <c r="M16" i="39"/>
  <c r="I17" i="39" a="1"/>
  <c r="I17" i="39"/>
  <c r="J17" i="39" s="1"/>
  <c r="K17" i="39"/>
  <c r="M17" i="39"/>
  <c r="I18" i="39" a="1"/>
  <c r="I18" i="39"/>
  <c r="L18" i="39" s="1"/>
  <c r="M18" i="39"/>
  <c r="I19" i="39" a="1"/>
  <c r="I19" i="39"/>
  <c r="J19" i="39" s="1"/>
  <c r="K19" i="39"/>
  <c r="M19" i="39"/>
  <c r="I20" i="39" a="1"/>
  <c r="I20" i="39"/>
  <c r="L20" i="39" s="1"/>
  <c r="M20" i="39"/>
  <c r="I21" i="39" a="1"/>
  <c r="I21" i="39"/>
  <c r="J21" i="39" s="1"/>
  <c r="K21" i="39"/>
  <c r="M21" i="39"/>
  <c r="I22" i="39" a="1"/>
  <c r="I22" i="39"/>
  <c r="L22" i="39" s="1"/>
  <c r="M22" i="39"/>
  <c r="I23" i="39" a="1"/>
  <c r="I23" i="39"/>
  <c r="J23" i="39" s="1"/>
  <c r="K23" i="39"/>
  <c r="M23" i="39"/>
  <c r="I24" i="39" a="1"/>
  <c r="I24" i="39"/>
  <c r="L24" i="39" s="1"/>
  <c r="M24" i="39"/>
  <c r="I25" i="39" a="1"/>
  <c r="I25" i="39"/>
  <c r="J25" i="39" s="1"/>
  <c r="K25" i="39"/>
  <c r="M25" i="39"/>
  <c r="I26" i="39" a="1"/>
  <c r="I26" i="39"/>
  <c r="L26" i="39" s="1"/>
  <c r="M26" i="39"/>
  <c r="I27" i="39" a="1"/>
  <c r="I27" i="39"/>
  <c r="J27" i="39" s="1"/>
  <c r="K27" i="39"/>
  <c r="M27" i="39"/>
  <c r="I28" i="39" a="1"/>
  <c r="I28" i="39"/>
  <c r="L28" i="39" s="1"/>
  <c r="M28" i="39"/>
  <c r="I29" i="39" a="1"/>
  <c r="I29" i="39"/>
  <c r="J29" i="39" s="1"/>
  <c r="K29" i="39"/>
  <c r="M29" i="39"/>
  <c r="I30" i="39" a="1"/>
  <c r="I30" i="39"/>
  <c r="L30" i="39" s="1"/>
  <c r="M30" i="39"/>
  <c r="I31" i="39" a="1"/>
  <c r="I31" i="39"/>
  <c r="J31" i="39" s="1"/>
  <c r="K31" i="39"/>
  <c r="M31" i="39"/>
  <c r="I32" i="39" a="1"/>
  <c r="I32" i="39"/>
  <c r="L32" i="39" s="1"/>
  <c r="M32" i="39"/>
  <c r="I33" i="39" a="1"/>
  <c r="I33" i="39"/>
  <c r="J33" i="39" s="1"/>
  <c r="K33" i="39"/>
  <c r="M33" i="39"/>
  <c r="I34" i="39" a="1"/>
  <c r="I34" i="39"/>
  <c r="L34" i="39" s="1"/>
  <c r="M34" i="39"/>
  <c r="I35" i="39" a="1"/>
  <c r="I35" i="39"/>
  <c r="J35" i="39" s="1"/>
  <c r="K35" i="39"/>
  <c r="M35" i="39"/>
  <c r="I36" i="39" a="1"/>
  <c r="I36" i="39"/>
  <c r="L36" i="39" s="1"/>
  <c r="M36" i="39"/>
  <c r="I37" i="39" a="1"/>
  <c r="I37" i="39"/>
  <c r="J37" i="39" s="1"/>
  <c r="K37" i="39"/>
  <c r="M37" i="39"/>
  <c r="I38" i="39" a="1"/>
  <c r="I38" i="39"/>
  <c r="L38" i="39" s="1"/>
  <c r="M38" i="39"/>
  <c r="I39" i="39" a="1"/>
  <c r="I39" i="39"/>
  <c r="J39" i="39" s="1"/>
  <c r="K39" i="39"/>
  <c r="M39" i="39"/>
  <c r="I40" i="39" a="1"/>
  <c r="I40" i="39"/>
  <c r="L40" i="39" s="1"/>
  <c r="M40" i="39"/>
  <c r="I41" i="39" a="1"/>
  <c r="I41" i="39"/>
  <c r="J41" i="39" s="1"/>
  <c r="K41" i="39"/>
  <c r="M41" i="39"/>
  <c r="I42" i="39" a="1"/>
  <c r="I42" i="39"/>
  <c r="L42" i="39" s="1"/>
  <c r="M42" i="39"/>
  <c r="I43" i="39" a="1"/>
  <c r="I43" i="39"/>
  <c r="J43" i="39" s="1"/>
  <c r="K43" i="39"/>
  <c r="M43" i="39"/>
  <c r="I44" i="39" a="1"/>
  <c r="I44" i="39"/>
  <c r="L44" i="39" s="1"/>
  <c r="M44" i="39"/>
  <c r="I45" i="39" a="1"/>
  <c r="I45" i="39"/>
  <c r="J45" i="39" s="1"/>
  <c r="K45" i="39"/>
  <c r="M45" i="39"/>
  <c r="I46" i="39" a="1"/>
  <c r="I46" i="39"/>
  <c r="L46" i="39" s="1"/>
  <c r="M46" i="39"/>
  <c r="I47" i="39" a="1"/>
  <c r="I47" i="39"/>
  <c r="J47" i="39" s="1"/>
  <c r="K47" i="39"/>
  <c r="M47" i="39"/>
  <c r="I48" i="39" a="1"/>
  <c r="I48" i="39"/>
  <c r="L48" i="39" s="1"/>
  <c r="M48" i="39"/>
  <c r="I49" i="39" a="1"/>
  <c r="I49" i="39"/>
  <c r="J49" i="39" s="1"/>
  <c r="K49" i="39"/>
  <c r="M49" i="39"/>
  <c r="I50" i="39" a="1"/>
  <c r="I50" i="39"/>
  <c r="L50" i="39" s="1"/>
  <c r="M50" i="39"/>
  <c r="I51" i="39" a="1"/>
  <c r="I51" i="39"/>
  <c r="J51" i="39" s="1"/>
  <c r="K51" i="39"/>
  <c r="M51" i="39"/>
  <c r="I52" i="39" a="1"/>
  <c r="I52" i="39"/>
  <c r="L52" i="39" s="1"/>
  <c r="M52" i="39"/>
  <c r="I53" i="39" a="1"/>
  <c r="I53" i="39"/>
  <c r="J53" i="39" s="1"/>
  <c r="K53" i="39"/>
  <c r="M53" i="39"/>
  <c r="I54" i="39" a="1"/>
  <c r="I54" i="39"/>
  <c r="L54" i="39" s="1"/>
  <c r="M54" i="39"/>
  <c r="I55" i="39" a="1"/>
  <c r="I55" i="39"/>
  <c r="J55" i="39" s="1"/>
  <c r="K55" i="39"/>
  <c r="M55" i="39"/>
  <c r="I56" i="39" a="1"/>
  <c r="I56" i="39"/>
  <c r="L56" i="39" s="1"/>
  <c r="M56" i="39"/>
  <c r="I57" i="39" a="1"/>
  <c r="I57" i="39"/>
  <c r="J57" i="39" s="1"/>
  <c r="K57" i="39"/>
  <c r="M57" i="39"/>
  <c r="I58" i="39" a="1"/>
  <c r="I58" i="39"/>
  <c r="L58" i="39" s="1"/>
  <c r="M58" i="39"/>
  <c r="I59" i="39" a="1"/>
  <c r="I59" i="39"/>
  <c r="J59" i="39" s="1"/>
  <c r="K59" i="39"/>
  <c r="M59" i="39"/>
  <c r="I60" i="39" a="1"/>
  <c r="I60" i="39"/>
  <c r="L60" i="39" s="1"/>
  <c r="M60" i="39"/>
  <c r="I61" i="39" a="1"/>
  <c r="I61" i="39"/>
  <c r="J61" i="39" s="1"/>
  <c r="K61" i="39"/>
  <c r="M61" i="39"/>
  <c r="L11" i="39"/>
  <c r="M11" i="39"/>
  <c r="J11" i="39"/>
  <c r="K11" i="39"/>
  <c r="B11" i="39" a="1"/>
  <c r="B11" i="39" s="1"/>
  <c r="I11" i="39" a="1"/>
  <c r="I11" i="39" s="1"/>
  <c r="C12" i="39"/>
  <c r="D12" i="39"/>
  <c r="E12" i="39"/>
  <c r="F12" i="39"/>
  <c r="C13" i="39"/>
  <c r="D13" i="39"/>
  <c r="E13" i="39"/>
  <c r="F13" i="39"/>
  <c r="C14" i="39"/>
  <c r="D14" i="39"/>
  <c r="E14" i="39"/>
  <c r="F14" i="39"/>
  <c r="C15" i="39"/>
  <c r="D15" i="39"/>
  <c r="E15" i="39"/>
  <c r="F15" i="39"/>
  <c r="C16" i="39"/>
  <c r="D16" i="39"/>
  <c r="E16" i="39"/>
  <c r="F16" i="39"/>
  <c r="C17" i="39"/>
  <c r="D17" i="39"/>
  <c r="E17" i="39"/>
  <c r="F17" i="39"/>
  <c r="C18" i="39"/>
  <c r="D18" i="39"/>
  <c r="E18" i="39"/>
  <c r="F18" i="39"/>
  <c r="C19" i="39"/>
  <c r="D19" i="39"/>
  <c r="E19" i="39"/>
  <c r="F19" i="39"/>
  <c r="C20" i="39"/>
  <c r="D20" i="39"/>
  <c r="E20" i="39"/>
  <c r="F20" i="39"/>
  <c r="C21" i="39"/>
  <c r="D21" i="39"/>
  <c r="E21" i="39"/>
  <c r="F21" i="39"/>
  <c r="C22" i="39"/>
  <c r="D22" i="39"/>
  <c r="E22" i="39"/>
  <c r="F22" i="39"/>
  <c r="C23" i="39"/>
  <c r="D23" i="39"/>
  <c r="E23" i="39"/>
  <c r="F23" i="39"/>
  <c r="C24" i="39"/>
  <c r="D24" i="39"/>
  <c r="E24" i="39"/>
  <c r="F24" i="39"/>
  <c r="C25" i="39"/>
  <c r="D25" i="39"/>
  <c r="E25" i="39"/>
  <c r="F25" i="39"/>
  <c r="C26" i="39"/>
  <c r="D26" i="39"/>
  <c r="E26" i="39"/>
  <c r="F26" i="39"/>
  <c r="C27" i="39"/>
  <c r="D27" i="39"/>
  <c r="E27" i="39"/>
  <c r="F27" i="39"/>
  <c r="C28" i="39"/>
  <c r="D28" i="39"/>
  <c r="E28" i="39"/>
  <c r="F28" i="39"/>
  <c r="C29" i="39"/>
  <c r="D29" i="39"/>
  <c r="E29" i="39"/>
  <c r="F29" i="39"/>
  <c r="C30" i="39"/>
  <c r="D30" i="39"/>
  <c r="E30" i="39"/>
  <c r="F30" i="39"/>
  <c r="C31" i="39"/>
  <c r="D31" i="39"/>
  <c r="E31" i="39"/>
  <c r="F31" i="39"/>
  <c r="C32" i="39"/>
  <c r="D32" i="39"/>
  <c r="E32" i="39"/>
  <c r="F32" i="39"/>
  <c r="C33" i="39"/>
  <c r="D33" i="39"/>
  <c r="E33" i="39"/>
  <c r="F33" i="39"/>
  <c r="C34" i="39"/>
  <c r="D34" i="39"/>
  <c r="E34" i="39"/>
  <c r="F34" i="39"/>
  <c r="C35" i="39"/>
  <c r="D35" i="39"/>
  <c r="E35" i="39"/>
  <c r="F35" i="39"/>
  <c r="C36" i="39"/>
  <c r="D36" i="39"/>
  <c r="E36" i="39"/>
  <c r="F36" i="39"/>
  <c r="C37" i="39"/>
  <c r="D37" i="39"/>
  <c r="E37" i="39"/>
  <c r="F37" i="39"/>
  <c r="C38" i="39"/>
  <c r="D38" i="39"/>
  <c r="E38" i="39"/>
  <c r="F38" i="39"/>
  <c r="C39" i="39"/>
  <c r="D39" i="39"/>
  <c r="E39" i="39"/>
  <c r="F39" i="39"/>
  <c r="C40" i="39"/>
  <c r="D40" i="39"/>
  <c r="E40" i="39"/>
  <c r="F40" i="39"/>
  <c r="C41" i="39"/>
  <c r="D41" i="39"/>
  <c r="E41" i="39"/>
  <c r="F41" i="39"/>
  <c r="C42" i="39"/>
  <c r="D42" i="39"/>
  <c r="E42" i="39"/>
  <c r="F42" i="39"/>
  <c r="C43" i="39"/>
  <c r="D43" i="39"/>
  <c r="E43" i="39"/>
  <c r="F43" i="39"/>
  <c r="C44" i="39"/>
  <c r="D44" i="39"/>
  <c r="E44" i="39"/>
  <c r="F44" i="39"/>
  <c r="C45" i="39"/>
  <c r="D45" i="39"/>
  <c r="E45" i="39"/>
  <c r="F45" i="39"/>
  <c r="C46" i="39"/>
  <c r="D46" i="39"/>
  <c r="E46" i="39"/>
  <c r="F46" i="39"/>
  <c r="C47" i="39"/>
  <c r="D47" i="39"/>
  <c r="E47" i="39"/>
  <c r="F47" i="39"/>
  <c r="C48" i="39"/>
  <c r="D48" i="39"/>
  <c r="E48" i="39"/>
  <c r="F48" i="39"/>
  <c r="C49" i="39"/>
  <c r="D49" i="39"/>
  <c r="E49" i="39"/>
  <c r="F49" i="39"/>
  <c r="C50" i="39"/>
  <c r="D50" i="39"/>
  <c r="E50" i="39"/>
  <c r="F50" i="39"/>
  <c r="C51" i="39"/>
  <c r="D51" i="39"/>
  <c r="E51" i="39"/>
  <c r="F51" i="39"/>
  <c r="C52" i="39"/>
  <c r="D52" i="39"/>
  <c r="E52" i="39"/>
  <c r="F52" i="39"/>
  <c r="C53" i="39"/>
  <c r="D53" i="39"/>
  <c r="E53" i="39"/>
  <c r="F53" i="39"/>
  <c r="C54" i="39"/>
  <c r="D54" i="39"/>
  <c r="E54" i="39"/>
  <c r="F54" i="39"/>
  <c r="C55" i="39"/>
  <c r="D55" i="39"/>
  <c r="E55" i="39"/>
  <c r="F55" i="39"/>
  <c r="C56" i="39"/>
  <c r="D56" i="39"/>
  <c r="E56" i="39"/>
  <c r="F56" i="39"/>
  <c r="C57" i="39"/>
  <c r="D57" i="39"/>
  <c r="E57" i="39"/>
  <c r="F57" i="39"/>
  <c r="C58" i="39"/>
  <c r="D58" i="39"/>
  <c r="E58" i="39"/>
  <c r="F58" i="39"/>
  <c r="C59" i="39"/>
  <c r="D59" i="39"/>
  <c r="E59" i="39"/>
  <c r="F59" i="39"/>
  <c r="C60" i="39"/>
  <c r="D60" i="39"/>
  <c r="E60" i="39"/>
  <c r="F60" i="39"/>
  <c r="C61" i="39"/>
  <c r="D61" i="39"/>
  <c r="E61" i="39"/>
  <c r="F61" i="39"/>
  <c r="B12" i="39" a="1"/>
  <c r="B12" i="39"/>
  <c r="B13" i="39" a="1"/>
  <c r="B13" i="39"/>
  <c r="B14" i="39" a="1"/>
  <c r="B14" i="39"/>
  <c r="B15" i="39" a="1"/>
  <c r="B15" i="39"/>
  <c r="B16" i="39" a="1"/>
  <c r="B16" i="39"/>
  <c r="B17" i="39" a="1"/>
  <c r="B17" i="39"/>
  <c r="B18" i="39" a="1"/>
  <c r="B18" i="39"/>
  <c r="B19" i="39" a="1"/>
  <c r="B19" i="39"/>
  <c r="B20" i="39" a="1"/>
  <c r="B20" i="39"/>
  <c r="B21" i="39" a="1"/>
  <c r="B21" i="39"/>
  <c r="B22" i="39" a="1"/>
  <c r="B22" i="39"/>
  <c r="B23" i="39" a="1"/>
  <c r="B23" i="39"/>
  <c r="B24" i="39" a="1"/>
  <c r="B24" i="39"/>
  <c r="B25" i="39" a="1"/>
  <c r="B25" i="39"/>
  <c r="B26" i="39" a="1"/>
  <c r="B26" i="39"/>
  <c r="B27" i="39" a="1"/>
  <c r="B27" i="39"/>
  <c r="B28" i="39" a="1"/>
  <c r="B28" i="39"/>
  <c r="B29" i="39" a="1"/>
  <c r="B29" i="39"/>
  <c r="B30" i="39" a="1"/>
  <c r="B30" i="39"/>
  <c r="B31" i="39" a="1"/>
  <c r="B31" i="39"/>
  <c r="B32" i="39" a="1"/>
  <c r="B32" i="39"/>
  <c r="B33" i="39" a="1"/>
  <c r="B33" i="39"/>
  <c r="B34" i="39" a="1"/>
  <c r="B34" i="39"/>
  <c r="B35" i="39" a="1"/>
  <c r="B35" i="39"/>
  <c r="B36" i="39" a="1"/>
  <c r="B36" i="39"/>
  <c r="B37" i="39" a="1"/>
  <c r="B37" i="39"/>
  <c r="B38" i="39" a="1"/>
  <c r="B38" i="39"/>
  <c r="B39" i="39" a="1"/>
  <c r="B39" i="39"/>
  <c r="B40" i="39" a="1"/>
  <c r="B40" i="39"/>
  <c r="B41" i="39" a="1"/>
  <c r="B41" i="39"/>
  <c r="B42" i="39" a="1"/>
  <c r="B42" i="39"/>
  <c r="B43" i="39" a="1"/>
  <c r="B43" i="39"/>
  <c r="B44" i="39" a="1"/>
  <c r="B44" i="39"/>
  <c r="B45" i="39" a="1"/>
  <c r="B45" i="39"/>
  <c r="B46" i="39" a="1"/>
  <c r="B46" i="39"/>
  <c r="B47" i="39" a="1"/>
  <c r="B47" i="39"/>
  <c r="B48" i="39" a="1"/>
  <c r="B48" i="39"/>
  <c r="B49" i="39" a="1"/>
  <c r="B49" i="39"/>
  <c r="B50" i="39" a="1"/>
  <c r="B50" i="39"/>
  <c r="B51" i="39" a="1"/>
  <c r="B51" i="39"/>
  <c r="B52" i="39" a="1"/>
  <c r="B52" i="39"/>
  <c r="B53" i="39" a="1"/>
  <c r="B53" i="39"/>
  <c r="B54" i="39" a="1"/>
  <c r="B54" i="39"/>
  <c r="B55" i="39" a="1"/>
  <c r="B55" i="39"/>
  <c r="B56" i="39" a="1"/>
  <c r="B56" i="39"/>
  <c r="B57" i="39" a="1"/>
  <c r="B57" i="39"/>
  <c r="B58" i="39" a="1"/>
  <c r="B58" i="39"/>
  <c r="B59" i="39" a="1"/>
  <c r="B59" i="39"/>
  <c r="B60" i="39" a="1"/>
  <c r="B60" i="39"/>
  <c r="B61" i="39" a="1"/>
  <c r="B61" i="39" s="1"/>
  <c r="S60" i="39" l="1"/>
  <c r="Q57" i="39"/>
  <c r="R57" i="39"/>
  <c r="Q55" i="39"/>
  <c r="R55" i="39"/>
  <c r="Q53" i="39"/>
  <c r="R53" i="39"/>
  <c r="Q51" i="39"/>
  <c r="R51" i="39"/>
  <c r="S50" i="39"/>
  <c r="Q50" i="39"/>
  <c r="Q47" i="39"/>
  <c r="R47" i="39"/>
  <c r="S47" i="39"/>
  <c r="S46" i="39"/>
  <c r="Q46" i="39"/>
  <c r="Q43" i="39"/>
  <c r="R43" i="39"/>
  <c r="S43" i="39"/>
  <c r="S42" i="39"/>
  <c r="Q42" i="39"/>
  <c r="Q39" i="39"/>
  <c r="R39" i="39"/>
  <c r="S39" i="39"/>
  <c r="S38" i="39"/>
  <c r="Q38" i="39"/>
  <c r="Q35" i="39"/>
  <c r="R35" i="39"/>
  <c r="S35" i="39"/>
  <c r="S34" i="39"/>
  <c r="Q34" i="39"/>
  <c r="Q31" i="39"/>
  <c r="R31" i="39"/>
  <c r="S31" i="39"/>
  <c r="S30" i="39"/>
  <c r="Q30" i="39"/>
  <c r="Q27" i="39"/>
  <c r="R27" i="39"/>
  <c r="S27" i="39"/>
  <c r="S26" i="39"/>
  <c r="Q26" i="39"/>
  <c r="Q23" i="39"/>
  <c r="R23" i="39"/>
  <c r="S23" i="39"/>
  <c r="S22" i="39"/>
  <c r="Q22" i="39"/>
  <c r="Q19" i="39"/>
  <c r="R19" i="39"/>
  <c r="S19" i="39"/>
  <c r="S18" i="39"/>
  <c r="Q18" i="39"/>
  <c r="Q15" i="39"/>
  <c r="R15" i="39"/>
  <c r="S15" i="39"/>
  <c r="Q13" i="39"/>
  <c r="R13" i="39"/>
  <c r="S13" i="39"/>
  <c r="R60" i="39"/>
  <c r="S59" i="39"/>
  <c r="Q59" i="39"/>
  <c r="Q49" i="39"/>
  <c r="R49" i="39"/>
  <c r="S49" i="39"/>
  <c r="S48" i="39"/>
  <c r="Q48" i="39"/>
  <c r="Q45" i="39"/>
  <c r="R45" i="39"/>
  <c r="S45" i="39"/>
  <c r="S44" i="39"/>
  <c r="Q44" i="39"/>
  <c r="Q41" i="39"/>
  <c r="R41" i="39"/>
  <c r="S41" i="39"/>
  <c r="S40" i="39"/>
  <c r="Q40" i="39"/>
  <c r="Q37" i="39"/>
  <c r="R37" i="39"/>
  <c r="S37" i="39"/>
  <c r="S36" i="39"/>
  <c r="Q36" i="39"/>
  <c r="Q33" i="39"/>
  <c r="R33" i="39"/>
  <c r="S33" i="39"/>
  <c r="S32" i="39"/>
  <c r="Q32" i="39"/>
  <c r="Q29" i="39"/>
  <c r="R29" i="39"/>
  <c r="S29" i="39"/>
  <c r="S28" i="39"/>
  <c r="Q28" i="39"/>
  <c r="Q25" i="39"/>
  <c r="R25" i="39"/>
  <c r="S25" i="39"/>
  <c r="S24" i="39"/>
  <c r="Q24" i="39"/>
  <c r="Q21" i="39"/>
  <c r="R21" i="39"/>
  <c r="S21" i="39"/>
  <c r="S20" i="39"/>
  <c r="Q20" i="39"/>
  <c r="Q17" i="39"/>
  <c r="R17" i="39"/>
  <c r="S17" i="39"/>
  <c r="S16" i="39"/>
  <c r="Q16" i="39"/>
  <c r="T11" i="39"/>
  <c r="R11" i="39"/>
  <c r="Q11" i="39"/>
  <c r="S11" i="39"/>
  <c r="K60" i="39"/>
  <c r="K58" i="39"/>
  <c r="K56" i="39"/>
  <c r="K54" i="39"/>
  <c r="K52" i="39"/>
  <c r="K50" i="39"/>
  <c r="K48" i="39"/>
  <c r="K46" i="39"/>
  <c r="K44" i="39"/>
  <c r="K42" i="39"/>
  <c r="K40" i="39"/>
  <c r="K38" i="39"/>
  <c r="K36" i="39"/>
  <c r="K34" i="39"/>
  <c r="K32" i="39"/>
  <c r="K30" i="39"/>
  <c r="K28" i="39"/>
  <c r="K26" i="39"/>
  <c r="K24" i="39"/>
  <c r="K22" i="39"/>
  <c r="K20" i="39"/>
  <c r="K18" i="39"/>
  <c r="K16" i="39"/>
  <c r="K14" i="39"/>
  <c r="K12" i="39"/>
  <c r="L61" i="39"/>
  <c r="J60" i="39"/>
  <c r="L59" i="39"/>
  <c r="J58" i="39"/>
  <c r="L57" i="39"/>
  <c r="J56" i="39"/>
  <c r="L55" i="39"/>
  <c r="J54" i="39"/>
  <c r="L53" i="39"/>
  <c r="J52" i="39"/>
  <c r="L51" i="39"/>
  <c r="J50" i="39"/>
  <c r="L49" i="39"/>
  <c r="J48" i="39"/>
  <c r="L47" i="39"/>
  <c r="J46" i="39"/>
  <c r="L45" i="39"/>
  <c r="J44" i="39"/>
  <c r="L43" i="39"/>
  <c r="J42" i="39"/>
  <c r="L41" i="39"/>
  <c r="J40" i="39"/>
  <c r="L39" i="39"/>
  <c r="J38" i="39"/>
  <c r="L37" i="39"/>
  <c r="J36" i="39"/>
  <c r="L35" i="39"/>
  <c r="J34" i="39"/>
  <c r="L33" i="39"/>
  <c r="J32" i="39"/>
  <c r="L31" i="39"/>
  <c r="J30" i="39"/>
  <c r="L29" i="39"/>
  <c r="J28" i="39"/>
  <c r="L27" i="39"/>
  <c r="J26" i="39"/>
  <c r="L25" i="39"/>
  <c r="J24" i="39"/>
  <c r="L23" i="39"/>
  <c r="J22" i="39"/>
  <c r="L21" i="39"/>
  <c r="J20" i="39"/>
  <c r="L19" i="39"/>
  <c r="J18" i="39"/>
  <c r="L17" i="39"/>
  <c r="J16" i="39"/>
  <c r="L15" i="39"/>
  <c r="J14" i="39"/>
  <c r="L13" i="39"/>
  <c r="J12" i="39"/>
  <c r="D11" i="39"/>
  <c r="K9" i="39"/>
  <c r="C11" i="39"/>
  <c r="D9" i="39" s="1"/>
  <c r="F11" i="39"/>
  <c r="E11" i="39"/>
  <c r="Y9" i="39"/>
  <c r="D4" i="37"/>
  <c r="D5" i="37"/>
  <c r="D6" i="37"/>
  <c r="D7" i="37"/>
  <c r="D8" i="37"/>
  <c r="D9" i="37"/>
  <c r="D10" i="37"/>
  <c r="AY15" i="39" l="1"/>
  <c r="AY16" i="39" s="1"/>
  <c r="AY17" i="39" s="1"/>
  <c r="AY18" i="39" s="1"/>
  <c r="AY19" i="39" s="1"/>
  <c r="AY20" i="39" s="1"/>
  <c r="AY21" i="39" s="1"/>
  <c r="AY22" i="39" s="1"/>
  <c r="AY23" i="39" s="1"/>
  <c r="AY24" i="39" s="1"/>
  <c r="AY25" i="39" s="1"/>
  <c r="AY26" i="39" s="1"/>
  <c r="AY27" i="39" s="1"/>
  <c r="AY28" i="39" s="1"/>
  <c r="AY29" i="39" s="1"/>
  <c r="AY30" i="39" s="1"/>
  <c r="AY31" i="39" s="1"/>
  <c r="AY32" i="39" s="1"/>
  <c r="AY33" i="39" s="1"/>
  <c r="AY34" i="39" s="1"/>
  <c r="AY35" i="39" s="1"/>
  <c r="AY36" i="39" s="1"/>
  <c r="AY37" i="39" s="1"/>
  <c r="AY38" i="39" s="1"/>
  <c r="AY39" i="39" s="1"/>
  <c r="AY40" i="39" s="1"/>
  <c r="AY41" i="39" s="1"/>
  <c r="AY42" i="39" s="1"/>
  <c r="AY43" i="39" s="1"/>
  <c r="AY44" i="39" s="1"/>
  <c r="AY45" i="39" s="1"/>
  <c r="AY46" i="39" s="1"/>
  <c r="AY47" i="39" s="1"/>
  <c r="AY48" i="39" s="1"/>
  <c r="AY49" i="39" s="1"/>
  <c r="AY50" i="39" s="1"/>
  <c r="AY51" i="39" s="1"/>
  <c r="AY52" i="39" s="1"/>
  <c r="AY53" i="39" s="1"/>
  <c r="AY54" i="39" s="1"/>
  <c r="AY55" i="39" s="1"/>
  <c r="AY56" i="39" s="1"/>
  <c r="AY57" i="39" s="1"/>
  <c r="AY58" i="39" s="1"/>
  <c r="AY59" i="39" s="1"/>
  <c r="AY60" i="39" s="1"/>
  <c r="AY61" i="39" s="1"/>
  <c r="AY12" i="39"/>
  <c r="AY13" i="39" s="1"/>
  <c r="AY14" i="39" s="1"/>
  <c r="AQ14" i="39"/>
  <c r="AQ15" i="39" s="1"/>
  <c r="AQ16" i="39" s="1"/>
  <c r="AQ17" i="39" s="1"/>
  <c r="AQ18" i="39" s="1"/>
  <c r="AQ19" i="39" s="1"/>
  <c r="AQ20" i="39" s="1"/>
  <c r="AQ21" i="39" s="1"/>
  <c r="AQ22" i="39" s="1"/>
  <c r="AQ23" i="39" s="1"/>
  <c r="AQ24" i="39" s="1"/>
  <c r="AQ25" i="39" s="1"/>
  <c r="AQ26" i="39" s="1"/>
  <c r="AQ27" i="39" s="1"/>
  <c r="AQ28" i="39" s="1"/>
  <c r="AQ29" i="39" s="1"/>
  <c r="AQ30" i="39" s="1"/>
  <c r="AQ31" i="39" s="1"/>
  <c r="AQ32" i="39" s="1"/>
  <c r="AQ33" i="39" s="1"/>
  <c r="AQ34" i="39" s="1"/>
  <c r="AQ35" i="39" s="1"/>
  <c r="AQ36" i="39" s="1"/>
  <c r="AQ37" i="39" s="1"/>
  <c r="AQ38" i="39" s="1"/>
  <c r="AQ39" i="39" s="1"/>
  <c r="AQ40" i="39" s="1"/>
  <c r="AQ41" i="39" s="1"/>
  <c r="AQ42" i="39" s="1"/>
  <c r="AQ43" i="39" s="1"/>
  <c r="AQ44" i="39" s="1"/>
  <c r="AQ45" i="39" s="1"/>
  <c r="AQ46" i="39" s="1"/>
  <c r="AQ47" i="39" s="1"/>
  <c r="AQ48" i="39" s="1"/>
  <c r="AQ49" i="39" s="1"/>
  <c r="AQ50" i="39" s="1"/>
  <c r="AQ51" i="39" s="1"/>
  <c r="AQ52" i="39" s="1"/>
  <c r="AQ53" i="39" s="1"/>
  <c r="AQ54" i="39" s="1"/>
  <c r="AQ55" i="39" s="1"/>
  <c r="AQ56" i="39" s="1"/>
  <c r="AQ57" i="39" s="1"/>
  <c r="AQ58" i="39" s="1"/>
  <c r="AQ59" i="39" s="1"/>
  <c r="AQ60" i="39" s="1"/>
  <c r="AQ61" i="39" s="1"/>
  <c r="AQ12" i="39"/>
  <c r="AQ13" i="39" s="1"/>
  <c r="AJ12" i="39"/>
  <c r="AJ13" i="39" s="1"/>
  <c r="AJ14" i="39" s="1"/>
  <c r="AJ15" i="39" s="1"/>
  <c r="AJ16" i="39" s="1"/>
  <c r="AJ17" i="39" s="1"/>
  <c r="AJ18" i="39" s="1"/>
  <c r="AJ19" i="39" s="1"/>
  <c r="AJ20" i="39" s="1"/>
  <c r="AJ21" i="39" s="1"/>
  <c r="AJ22" i="39" s="1"/>
  <c r="AJ23" i="39" s="1"/>
  <c r="AJ24" i="39" s="1"/>
  <c r="AJ25" i="39" s="1"/>
  <c r="AJ26" i="39" s="1"/>
  <c r="AJ27" i="39" s="1"/>
  <c r="AJ28" i="39" s="1"/>
  <c r="AJ29" i="39" s="1"/>
  <c r="AJ30" i="39" s="1"/>
  <c r="AJ31" i="39" s="1"/>
  <c r="AJ32" i="39" s="1"/>
  <c r="AJ33" i="39" s="1"/>
  <c r="AJ34" i="39" s="1"/>
  <c r="AJ35" i="39" s="1"/>
  <c r="AJ36" i="39" s="1"/>
  <c r="AJ37" i="39" s="1"/>
  <c r="AJ38" i="39" s="1"/>
  <c r="AJ39" i="39" s="1"/>
  <c r="AJ40" i="39" s="1"/>
  <c r="AJ41" i="39" s="1"/>
  <c r="AJ42" i="39" s="1"/>
  <c r="AJ43" i="39" s="1"/>
  <c r="AJ44" i="39" s="1"/>
  <c r="AJ45" i="39" s="1"/>
  <c r="AJ46" i="39" s="1"/>
  <c r="AJ47" i="39" s="1"/>
  <c r="AJ48" i="39" s="1"/>
  <c r="AJ49" i="39" s="1"/>
  <c r="AJ50" i="39" s="1"/>
  <c r="AJ51" i="39" s="1"/>
  <c r="AJ52" i="39" s="1"/>
  <c r="AJ53" i="39" s="1"/>
  <c r="AJ54" i="39" s="1"/>
  <c r="AJ55" i="39" s="1"/>
  <c r="AJ56" i="39" s="1"/>
  <c r="AJ57" i="39" s="1"/>
  <c r="AJ58" i="39" s="1"/>
  <c r="AJ59" i="39" s="1"/>
  <c r="AJ60" i="39" s="1"/>
  <c r="AJ61" i="39" s="1"/>
  <c r="AC13" i="39"/>
  <c r="AC14" i="39" s="1"/>
  <c r="AC15" i="39" s="1"/>
  <c r="AC16" i="39" s="1"/>
  <c r="AC17" i="39" s="1"/>
  <c r="AC18" i="39" s="1"/>
  <c r="AC19" i="39" s="1"/>
  <c r="AC20" i="39" s="1"/>
  <c r="AC21" i="39" s="1"/>
  <c r="AC22" i="39" s="1"/>
  <c r="AC23" i="39" s="1"/>
  <c r="AC24" i="39" s="1"/>
  <c r="AC25" i="39" s="1"/>
  <c r="AC26" i="39" s="1"/>
  <c r="AC27" i="39" s="1"/>
  <c r="AC28" i="39" s="1"/>
  <c r="AC29" i="39" s="1"/>
  <c r="AC30" i="39" s="1"/>
  <c r="AC31" i="39" s="1"/>
  <c r="AC32" i="39" s="1"/>
  <c r="AC33" i="39" s="1"/>
  <c r="AC34" i="39" s="1"/>
  <c r="AC35" i="39" s="1"/>
  <c r="AC36" i="39" s="1"/>
  <c r="AC37" i="39" s="1"/>
  <c r="AC38" i="39" s="1"/>
  <c r="AC39" i="39" s="1"/>
  <c r="AC40" i="39" s="1"/>
  <c r="AC41" i="39" s="1"/>
  <c r="AC42" i="39" s="1"/>
  <c r="AC43" i="39" s="1"/>
  <c r="AC44" i="39" s="1"/>
  <c r="AC45" i="39" s="1"/>
  <c r="AC46" i="39" s="1"/>
  <c r="AC47" i="39" s="1"/>
  <c r="AC48" i="39" s="1"/>
  <c r="AC49" i="39" s="1"/>
  <c r="AC50" i="39" s="1"/>
  <c r="AC51" i="39" s="1"/>
  <c r="AC52" i="39" s="1"/>
  <c r="AC53" i="39" s="1"/>
  <c r="AC54" i="39" s="1"/>
  <c r="AC55" i="39" s="1"/>
  <c r="AC56" i="39" s="1"/>
  <c r="AC57" i="39" s="1"/>
  <c r="AC58" i="39" s="1"/>
  <c r="AC59" i="39" s="1"/>
  <c r="AC60" i="39" s="1"/>
  <c r="AC61" i="39" s="1"/>
  <c r="AC12" i="39"/>
  <c r="V12" i="39"/>
  <c r="V13" i="39" s="1"/>
  <c r="V14" i="39" s="1"/>
  <c r="V15" i="39" s="1"/>
  <c r="V16" i="39" s="1"/>
  <c r="V17" i="39" s="1"/>
  <c r="V18" i="39" s="1"/>
  <c r="V19" i="39" s="1"/>
  <c r="V20" i="39" s="1"/>
  <c r="V21" i="39" s="1"/>
  <c r="V22" i="39" s="1"/>
  <c r="V23" i="39" s="1"/>
  <c r="V24" i="39" s="1"/>
  <c r="V25" i="39" s="1"/>
  <c r="V26" i="39" s="1"/>
  <c r="V27" i="39" s="1"/>
  <c r="V28" i="39" s="1"/>
  <c r="V29" i="39" s="1"/>
  <c r="V30" i="39" s="1"/>
  <c r="V31" i="39" s="1"/>
  <c r="V32" i="39" s="1"/>
  <c r="V33" i="39" s="1"/>
  <c r="V34" i="39" s="1"/>
  <c r="V35" i="39" s="1"/>
  <c r="V36" i="39" s="1"/>
  <c r="V37" i="39" s="1"/>
  <c r="V38" i="39" s="1"/>
  <c r="V39" i="39" s="1"/>
  <c r="V40" i="39" s="1"/>
  <c r="V41" i="39" s="1"/>
  <c r="V42" i="39" s="1"/>
  <c r="V43" i="39" s="1"/>
  <c r="V44" i="39" s="1"/>
  <c r="V45" i="39" s="1"/>
  <c r="V46" i="39" s="1"/>
  <c r="V47" i="39" s="1"/>
  <c r="V48" i="39" s="1"/>
  <c r="V49" i="39" s="1"/>
  <c r="V50" i="39" s="1"/>
  <c r="V51" i="39" s="1"/>
  <c r="V52" i="39" s="1"/>
  <c r="V53" i="39" s="1"/>
  <c r="V54" i="39" s="1"/>
  <c r="V55" i="39" s="1"/>
  <c r="V56" i="39" s="1"/>
  <c r="V57" i="39" s="1"/>
  <c r="V58" i="39" s="1"/>
  <c r="V59" i="39" s="1"/>
  <c r="V60" i="39" s="1"/>
  <c r="V61" i="39" s="1"/>
  <c r="O14" i="39"/>
  <c r="O15" i="39" s="1"/>
  <c r="O16" i="39" s="1"/>
  <c r="O17" i="39" s="1"/>
  <c r="O18" i="39" s="1"/>
  <c r="O19" i="39" s="1"/>
  <c r="O20" i="39" s="1"/>
  <c r="O21" i="39" s="1"/>
  <c r="O22" i="39" s="1"/>
  <c r="O23" i="39" s="1"/>
  <c r="O24" i="39" s="1"/>
  <c r="O25" i="39" s="1"/>
  <c r="O26" i="39" s="1"/>
  <c r="O27" i="39" s="1"/>
  <c r="O28" i="39" s="1"/>
  <c r="O29" i="39" s="1"/>
  <c r="O30" i="39" s="1"/>
  <c r="O31" i="39" s="1"/>
  <c r="O32" i="39" s="1"/>
  <c r="O33" i="39" s="1"/>
  <c r="O34" i="39" s="1"/>
  <c r="O35" i="39" s="1"/>
  <c r="O36" i="39" s="1"/>
  <c r="O37" i="39" s="1"/>
  <c r="O38" i="39" s="1"/>
  <c r="O39" i="39" s="1"/>
  <c r="O40" i="39" s="1"/>
  <c r="O41" i="39" s="1"/>
  <c r="O42" i="39" s="1"/>
  <c r="O43" i="39" s="1"/>
  <c r="O44" i="39" s="1"/>
  <c r="O45" i="39" s="1"/>
  <c r="O46" i="39" s="1"/>
  <c r="O47" i="39" s="1"/>
  <c r="O48" i="39" s="1"/>
  <c r="O49" i="39" s="1"/>
  <c r="O50" i="39" s="1"/>
  <c r="O51" i="39" s="1"/>
  <c r="O52" i="39" s="1"/>
  <c r="O53" i="39" s="1"/>
  <c r="O54" i="39" s="1"/>
  <c r="O55" i="39" s="1"/>
  <c r="O56" i="39" s="1"/>
  <c r="O57" i="39" s="1"/>
  <c r="O58" i="39" s="1"/>
  <c r="O59" i="39" s="1"/>
  <c r="O60" i="39" s="1"/>
  <c r="O61" i="39" s="1"/>
  <c r="O12" i="39"/>
  <c r="O13" i="39" s="1"/>
  <c r="H12" i="39"/>
  <c r="H13" i="39" s="1"/>
  <c r="H14" i="39" s="1"/>
  <c r="H15" i="39" s="1"/>
  <c r="H16" i="39" s="1"/>
  <c r="H17" i="39" s="1"/>
  <c r="H18" i="39" s="1"/>
  <c r="H19" i="39" s="1"/>
  <c r="H20" i="39" s="1"/>
  <c r="H21" i="39" s="1"/>
  <c r="H22" i="39" s="1"/>
  <c r="H23" i="39" s="1"/>
  <c r="H24" i="39" s="1"/>
  <c r="H25" i="39" s="1"/>
  <c r="H26" i="39" s="1"/>
  <c r="H27" i="39" s="1"/>
  <c r="H28" i="39" s="1"/>
  <c r="H29" i="39" s="1"/>
  <c r="H30" i="39" s="1"/>
  <c r="H31" i="39" s="1"/>
  <c r="H32" i="39" s="1"/>
  <c r="H33" i="39" s="1"/>
  <c r="H34" i="39" s="1"/>
  <c r="H35" i="39" s="1"/>
  <c r="H36" i="39" s="1"/>
  <c r="H37" i="39" s="1"/>
  <c r="H38" i="39" s="1"/>
  <c r="H39" i="39" s="1"/>
  <c r="H40" i="39" s="1"/>
  <c r="H41" i="39" s="1"/>
  <c r="H42" i="39" s="1"/>
  <c r="H43" i="39" s="1"/>
  <c r="H44" i="39" s="1"/>
  <c r="H45" i="39" s="1"/>
  <c r="H46" i="39" s="1"/>
  <c r="H47" i="39" s="1"/>
  <c r="H48" i="39" s="1"/>
  <c r="H49" i="39" s="1"/>
  <c r="H50" i="39" s="1"/>
  <c r="H51" i="39" s="1"/>
  <c r="H52" i="39" s="1"/>
  <c r="H53" i="39" s="1"/>
  <c r="H54" i="39" s="1"/>
  <c r="H55" i="39" s="1"/>
  <c r="H56" i="39" s="1"/>
  <c r="H57" i="39" s="1"/>
  <c r="H58" i="39" s="1"/>
  <c r="H59" i="39" s="1"/>
  <c r="H60" i="39" s="1"/>
  <c r="H61" i="39" s="1"/>
  <c r="A13" i="39"/>
  <c r="A14" i="39" s="1"/>
  <c r="A15" i="39" s="1"/>
  <c r="A16" i="39" s="1"/>
  <c r="A17" i="39" s="1"/>
  <c r="A18" i="39" s="1"/>
  <c r="A19" i="39" s="1"/>
  <c r="A20" i="39" s="1"/>
  <c r="A21" i="39" s="1"/>
  <c r="A22" i="39" s="1"/>
  <c r="A23" i="39" s="1"/>
  <c r="A24" i="39" s="1"/>
  <c r="A25" i="39" s="1"/>
  <c r="A26" i="39" s="1"/>
  <c r="A27" i="39" s="1"/>
  <c r="A28" i="39" s="1"/>
  <c r="A29" i="39" s="1"/>
  <c r="A30" i="39" s="1"/>
  <c r="A31" i="39" s="1"/>
  <c r="A32" i="39" s="1"/>
  <c r="A33" i="39" s="1"/>
  <c r="A34" i="39" s="1"/>
  <c r="A35" i="39" s="1"/>
  <c r="A36" i="39" s="1"/>
  <c r="A37" i="39" s="1"/>
  <c r="A38" i="39" s="1"/>
  <c r="A39" i="39" s="1"/>
  <c r="A40" i="39" s="1"/>
  <c r="A41" i="39" s="1"/>
  <c r="A42" i="39" s="1"/>
  <c r="A43" i="39" s="1"/>
  <c r="A44" i="39" s="1"/>
  <c r="A45" i="39" s="1"/>
  <c r="A46" i="39" s="1"/>
  <c r="A47" i="39" s="1"/>
  <c r="A48" i="39" s="1"/>
  <c r="A49" i="39" s="1"/>
  <c r="A50" i="39" s="1"/>
  <c r="A51" i="39" s="1"/>
  <c r="A52" i="39" s="1"/>
  <c r="A53" i="39" s="1"/>
  <c r="A54" i="39" s="1"/>
  <c r="A55" i="39" s="1"/>
  <c r="A56" i="39" s="1"/>
  <c r="A57" i="39" s="1"/>
  <c r="A58" i="39" s="1"/>
  <c r="A59" i="39" s="1"/>
  <c r="A60" i="39" s="1"/>
  <c r="A61" i="39" s="1"/>
  <c r="A12" i="39"/>
  <c r="AZ10" i="39" l="1"/>
  <c r="BB7" i="39"/>
  <c r="BC3" i="39"/>
  <c r="BB3" i="39"/>
  <c r="BB9" i="39" l="1"/>
  <c r="AR10" i="39"/>
  <c r="AT7" i="39"/>
  <c r="AU3" i="39"/>
  <c r="AT3" i="39"/>
  <c r="AN3" i="39"/>
  <c r="AM7" i="39"/>
  <c r="AM3" i="39"/>
  <c r="AK10" i="39"/>
  <c r="AD10" i="39"/>
  <c r="AF7" i="39"/>
  <c r="AG3" i="39"/>
  <c r="W10" i="39"/>
  <c r="Y7" i="39"/>
  <c r="Z3" i="39"/>
  <c r="P10" i="39"/>
  <c r="R7" i="39"/>
  <c r="S3" i="39"/>
  <c r="D7" i="39"/>
  <c r="K7" i="39"/>
  <c r="L3" i="39"/>
  <c r="E3" i="39"/>
  <c r="I10" i="39"/>
  <c r="AF9" i="39" l="1"/>
  <c r="AM9" i="39"/>
  <c r="AT9" i="39"/>
  <c r="R9" i="39"/>
  <c r="B10" i="39" l="1"/>
  <c r="D1" i="35" l="1"/>
  <c r="J8" i="35" s="1"/>
  <c r="J34" i="35"/>
  <c r="J35" i="35"/>
  <c r="J36" i="35"/>
  <c r="J37" i="35"/>
  <c r="J38" i="35"/>
  <c r="J39" i="35"/>
  <c r="J40" i="35"/>
  <c r="J41" i="35"/>
  <c r="J42" i="35"/>
  <c r="J43" i="35"/>
  <c r="J44" i="35"/>
  <c r="J45" i="35"/>
  <c r="J46" i="35"/>
  <c r="J47" i="35"/>
  <c r="J48" i="35"/>
  <c r="J49" i="35"/>
  <c r="J50" i="35"/>
  <c r="J51" i="35"/>
  <c r="J52" i="35"/>
  <c r="J53" i="35"/>
  <c r="J54" i="35"/>
  <c r="J55" i="35"/>
  <c r="J56" i="35"/>
  <c r="J57" i="35"/>
  <c r="J58" i="35"/>
  <c r="J59" i="35"/>
  <c r="J60" i="35"/>
  <c r="J61" i="35"/>
  <c r="J62" i="35"/>
  <c r="J63" i="35"/>
  <c r="J64" i="35"/>
  <c r="J65" i="35"/>
  <c r="J66" i="35"/>
  <c r="J67" i="35"/>
  <c r="J68" i="35"/>
  <c r="J69" i="35"/>
  <c r="J70" i="35"/>
  <c r="J71" i="35"/>
  <c r="J72" i="35"/>
  <c r="J73" i="35"/>
  <c r="J74" i="35"/>
  <c r="J75" i="35"/>
  <c r="J76" i="35"/>
  <c r="J77" i="35"/>
  <c r="J78" i="35"/>
  <c r="J79" i="35"/>
  <c r="J80" i="35"/>
  <c r="J81" i="35"/>
  <c r="J82" i="35"/>
  <c r="J83" i="35"/>
  <c r="J84" i="35"/>
  <c r="J85" i="35"/>
  <c r="J86" i="35"/>
  <c r="J87" i="35"/>
  <c r="J88" i="35"/>
  <c r="J89" i="35"/>
  <c r="J90" i="35"/>
  <c r="J91" i="35"/>
  <c r="J92" i="35"/>
  <c r="J93" i="35"/>
  <c r="J94" i="35"/>
  <c r="J95" i="35"/>
  <c r="J96" i="35"/>
  <c r="J97" i="35"/>
  <c r="J98" i="35"/>
  <c r="J99" i="35"/>
  <c r="J100" i="35"/>
  <c r="J101" i="35"/>
  <c r="J102" i="35"/>
  <c r="J103" i="35"/>
  <c r="J6" i="35"/>
  <c r="J7" i="35"/>
  <c r="J14" i="35"/>
  <c r="J22" i="35"/>
  <c r="J30" i="35"/>
  <c r="J31" i="35"/>
  <c r="J27" i="35" l="1"/>
  <c r="J23" i="35"/>
  <c r="J19" i="35"/>
  <c r="J15" i="35"/>
  <c r="J29" i="35"/>
  <c r="J21" i="35"/>
  <c r="J13" i="35"/>
  <c r="J5" i="35"/>
  <c r="J28" i="35"/>
  <c r="J20" i="35"/>
  <c r="J12" i="35"/>
  <c r="J11" i="35"/>
  <c r="J18" i="35"/>
  <c r="J33" i="35"/>
  <c r="J25" i="35"/>
  <c r="J17" i="35"/>
  <c r="J9" i="35"/>
  <c r="J4" i="35"/>
  <c r="J26" i="35"/>
  <c r="J10" i="35"/>
  <c r="J32" i="35"/>
  <c r="J24" i="35"/>
  <c r="J16" i="35"/>
  <c r="M1" i="35"/>
  <c r="BU109" i="34" l="1"/>
  <c r="BU110" i="34"/>
  <c r="BU111" i="34"/>
  <c r="BU112" i="34"/>
  <c r="BU113" i="34"/>
  <c r="BU117" i="34"/>
  <c r="BU118" i="34"/>
  <c r="BU119" i="34"/>
  <c r="BU121" i="34"/>
  <c r="BU126" i="34"/>
  <c r="BU127" i="34"/>
  <c r="BU129" i="34"/>
  <c r="BU130" i="34"/>
  <c r="BU131" i="34"/>
  <c r="BU133" i="34"/>
  <c r="BU134" i="34"/>
  <c r="BU135" i="34"/>
  <c r="BU138" i="34"/>
  <c r="BU139" i="34"/>
  <c r="BU140" i="34"/>
  <c r="BU141" i="34"/>
  <c r="BU142" i="34"/>
  <c r="BU143" i="34"/>
  <c r="BU144" i="34"/>
  <c r="BU145" i="34"/>
  <c r="BU146" i="34"/>
  <c r="BU147" i="34"/>
  <c r="BU148" i="34"/>
  <c r="BU149" i="34"/>
  <c r="BU150" i="34"/>
  <c r="BU151" i="34"/>
  <c r="BU152" i="34"/>
  <c r="BU153" i="34"/>
  <c r="BU154" i="34"/>
  <c r="BU155" i="34"/>
  <c r="BU156" i="34"/>
  <c r="BU157" i="34"/>
  <c r="BU158" i="34"/>
  <c r="BU159" i="34"/>
  <c r="BU160" i="34"/>
  <c r="BU161" i="34"/>
  <c r="BU162" i="34"/>
  <c r="BU163" i="34"/>
  <c r="BU164" i="34"/>
  <c r="BU165" i="34"/>
  <c r="BU166" i="34"/>
  <c r="BU167" i="34"/>
  <c r="BU168" i="34"/>
  <c r="BU169" i="34"/>
  <c r="BU170" i="34"/>
  <c r="BU171" i="34"/>
  <c r="BU172" i="34"/>
  <c r="BU173" i="34"/>
  <c r="BU174" i="34"/>
  <c r="BU175" i="34"/>
  <c r="BU176" i="34"/>
  <c r="BU177" i="34"/>
  <c r="BU178" i="34"/>
  <c r="BU179" i="34"/>
  <c r="BU180" i="34"/>
  <c r="BU181" i="34"/>
  <c r="BU182" i="34"/>
  <c r="BU183" i="34"/>
  <c r="BU184" i="34"/>
  <c r="BU185" i="34"/>
  <c r="BU186" i="34"/>
  <c r="BU187" i="34"/>
  <c r="BU188" i="34"/>
  <c r="BU189" i="34"/>
  <c r="BU190" i="34"/>
  <c r="BU191" i="34"/>
  <c r="BU192" i="34"/>
  <c r="BU193" i="34"/>
  <c r="BU194" i="34"/>
  <c r="BU195" i="34"/>
  <c r="BU196" i="34"/>
  <c r="BU197" i="34"/>
  <c r="BU198" i="34"/>
  <c r="BU199" i="34"/>
  <c r="BU200" i="34"/>
  <c r="BU201" i="34"/>
  <c r="BU202" i="34"/>
  <c r="BU203" i="34"/>
  <c r="BU204" i="34"/>
  <c r="BU205" i="34"/>
  <c r="BU206" i="34"/>
  <c r="BU207" i="34"/>
  <c r="BU5" i="34"/>
  <c r="BU6" i="34"/>
  <c r="BU7" i="34"/>
  <c r="BU8" i="34"/>
  <c r="BU9" i="34"/>
  <c r="BU13" i="34"/>
  <c r="BU14" i="34"/>
  <c r="BU15" i="34"/>
  <c r="BU17" i="34"/>
  <c r="BU22" i="34"/>
  <c r="BU23" i="34"/>
  <c r="BU25" i="34"/>
  <c r="BU26" i="34"/>
  <c r="BU27" i="34"/>
  <c r="BU29" i="34"/>
  <c r="BU30" i="34"/>
  <c r="BU31" i="34"/>
  <c r="BU34" i="34"/>
  <c r="BU35" i="34"/>
  <c r="BU36" i="34"/>
  <c r="BU37" i="34"/>
  <c r="BU38" i="34"/>
  <c r="BU39" i="34"/>
  <c r="BU40" i="34"/>
  <c r="BU41" i="34"/>
  <c r="BU42" i="34"/>
  <c r="BU43" i="34"/>
  <c r="BU44" i="34"/>
  <c r="BU45" i="34"/>
  <c r="BU46" i="34"/>
  <c r="BU47" i="34"/>
  <c r="BU48" i="34"/>
  <c r="BU49" i="34"/>
  <c r="BU50" i="34"/>
  <c r="BU51" i="34"/>
  <c r="BU52" i="34"/>
  <c r="BU53" i="34"/>
  <c r="BU54" i="34"/>
  <c r="BU55" i="34"/>
  <c r="BU56" i="34"/>
  <c r="BU57" i="34"/>
  <c r="BU58" i="34"/>
  <c r="BU59" i="34"/>
  <c r="BU60" i="34"/>
  <c r="BU61" i="34"/>
  <c r="BU62" i="34"/>
  <c r="BU63" i="34"/>
  <c r="BU64" i="34"/>
  <c r="BU65" i="34"/>
  <c r="BU66" i="34"/>
  <c r="BU67" i="34"/>
  <c r="BU68" i="34"/>
  <c r="BU69" i="34"/>
  <c r="BU70" i="34"/>
  <c r="BU71" i="34"/>
  <c r="BU72" i="34"/>
  <c r="BU73" i="34"/>
  <c r="BU74" i="34"/>
  <c r="BU75" i="34"/>
  <c r="BU76" i="34"/>
  <c r="BU77" i="34"/>
  <c r="BU78" i="34"/>
  <c r="BU79" i="34"/>
  <c r="BU80" i="34"/>
  <c r="BU81" i="34"/>
  <c r="BU82" i="34"/>
  <c r="BU83" i="34"/>
  <c r="BU84" i="34"/>
  <c r="BU85" i="34"/>
  <c r="BU86" i="34"/>
  <c r="BU87" i="34"/>
  <c r="BU88" i="34"/>
  <c r="BU89" i="34"/>
  <c r="BU90" i="34"/>
  <c r="BU91" i="34"/>
  <c r="BU92" i="34"/>
  <c r="BU93" i="34"/>
  <c r="BU94" i="34"/>
  <c r="BU95" i="34"/>
  <c r="BU96" i="34"/>
  <c r="BU97" i="34"/>
  <c r="BU98" i="34"/>
  <c r="BU99" i="34"/>
  <c r="BU100" i="34"/>
  <c r="BU101" i="34"/>
  <c r="BU102" i="34"/>
  <c r="BU103" i="34"/>
  <c r="D7" i="24" l="1"/>
  <c r="I34" i="21"/>
  <c r="I35" i="21"/>
  <c r="I36" i="21"/>
  <c r="I37" i="21"/>
  <c r="I38" i="21"/>
  <c r="I39" i="21"/>
  <c r="I40" i="21"/>
  <c r="I41" i="21"/>
  <c r="I42" i="21"/>
  <c r="I43" i="21"/>
  <c r="I44" i="21"/>
  <c r="I45" i="21"/>
  <c r="I46" i="21"/>
  <c r="I47" i="21"/>
  <c r="I48" i="21"/>
  <c r="I49" i="21"/>
  <c r="I50" i="21"/>
  <c r="I51" i="21"/>
  <c r="I52" i="21"/>
  <c r="I53" i="21"/>
  <c r="I54" i="21"/>
  <c r="I55" i="21"/>
  <c r="I56" i="21"/>
  <c r="I57" i="21"/>
  <c r="I58" i="21"/>
  <c r="I59" i="21"/>
  <c r="I60" i="21"/>
  <c r="I61" i="21"/>
  <c r="I62" i="21"/>
  <c r="I63" i="21"/>
  <c r="I64" i="21"/>
  <c r="I65" i="21"/>
  <c r="I66" i="21"/>
  <c r="I67" i="21"/>
  <c r="I68" i="21"/>
  <c r="I69" i="21"/>
  <c r="I70" i="21"/>
  <c r="I71" i="21"/>
  <c r="I72" i="21"/>
  <c r="I73" i="21"/>
  <c r="I74" i="21"/>
  <c r="I75" i="21"/>
  <c r="I76" i="21"/>
  <c r="I77" i="21"/>
  <c r="I78" i="21"/>
  <c r="I79" i="21"/>
  <c r="I80" i="21"/>
  <c r="I81" i="21"/>
  <c r="I82" i="21"/>
  <c r="I83" i="21"/>
  <c r="I84" i="21"/>
  <c r="I85" i="21"/>
  <c r="I86" i="21"/>
  <c r="I87" i="21"/>
  <c r="I88" i="21"/>
  <c r="I89" i="21"/>
  <c r="I90" i="21"/>
  <c r="I91" i="21"/>
  <c r="I92" i="21"/>
  <c r="I93" i="21"/>
  <c r="I94" i="21"/>
  <c r="I95" i="21"/>
  <c r="I96" i="21"/>
  <c r="I97" i="21"/>
  <c r="I98" i="21"/>
  <c r="I99" i="21"/>
  <c r="I100" i="21"/>
  <c r="I101" i="21"/>
  <c r="I102" i="21"/>
  <c r="I103" i="21"/>
  <c r="X4" i="34" l="1"/>
  <c r="W5" i="34"/>
  <c r="V6" i="34"/>
  <c r="W6" i="34"/>
  <c r="T7" i="34"/>
  <c r="U7" i="34"/>
  <c r="V7" i="34"/>
  <c r="W7" i="34"/>
  <c r="W9" i="34"/>
  <c r="W13" i="34"/>
  <c r="U14" i="34"/>
  <c r="V14" i="34"/>
  <c r="W14" i="34"/>
  <c r="T15" i="34"/>
  <c r="U15" i="34"/>
  <c r="V15" i="34"/>
  <c r="W15" i="34"/>
  <c r="W17" i="34"/>
  <c r="U22" i="34"/>
  <c r="V22" i="34"/>
  <c r="W22" i="34"/>
  <c r="U23" i="34"/>
  <c r="V23" i="34"/>
  <c r="W23" i="34"/>
  <c r="W25" i="34"/>
  <c r="U26" i="34"/>
  <c r="V26" i="34"/>
  <c r="W26" i="34"/>
  <c r="T27" i="34"/>
  <c r="U27" i="34"/>
  <c r="V27" i="34"/>
  <c r="W27" i="34"/>
  <c r="W29" i="34"/>
  <c r="U30" i="34"/>
  <c r="V30" i="34"/>
  <c r="W30" i="34"/>
  <c r="T31" i="34"/>
  <c r="U31" i="34"/>
  <c r="V31" i="34"/>
  <c r="W31" i="34"/>
  <c r="P34" i="34"/>
  <c r="Q34" i="34"/>
  <c r="R34" i="34"/>
  <c r="S34" i="34"/>
  <c r="T34" i="34"/>
  <c r="U34" i="34"/>
  <c r="V34" i="34"/>
  <c r="W34" i="34"/>
  <c r="P35" i="34"/>
  <c r="Q35" i="34"/>
  <c r="R35" i="34"/>
  <c r="S35" i="34"/>
  <c r="T35" i="34"/>
  <c r="U35" i="34"/>
  <c r="V35" i="34"/>
  <c r="W35" i="34"/>
  <c r="P36" i="34"/>
  <c r="Q36" i="34"/>
  <c r="R36" i="34"/>
  <c r="S36" i="34"/>
  <c r="T36" i="34"/>
  <c r="U36" i="34"/>
  <c r="V36" i="34"/>
  <c r="W36" i="34"/>
  <c r="P37" i="34"/>
  <c r="Q37" i="34"/>
  <c r="R37" i="34"/>
  <c r="S37" i="34"/>
  <c r="T37" i="34"/>
  <c r="U37" i="34"/>
  <c r="V37" i="34"/>
  <c r="W37" i="34"/>
  <c r="P38" i="34"/>
  <c r="Q38" i="34"/>
  <c r="R38" i="34"/>
  <c r="S38" i="34"/>
  <c r="T38" i="34"/>
  <c r="U38" i="34"/>
  <c r="V38" i="34"/>
  <c r="W38" i="34"/>
  <c r="P39" i="34"/>
  <c r="Q39" i="34"/>
  <c r="R39" i="34"/>
  <c r="S39" i="34"/>
  <c r="T39" i="34"/>
  <c r="U39" i="34"/>
  <c r="V39" i="34"/>
  <c r="W39" i="34"/>
  <c r="P40" i="34"/>
  <c r="Q40" i="34"/>
  <c r="R40" i="34"/>
  <c r="S40" i="34"/>
  <c r="T40" i="34"/>
  <c r="U40" i="34"/>
  <c r="V40" i="34"/>
  <c r="W40" i="34"/>
  <c r="P41" i="34"/>
  <c r="Q41" i="34"/>
  <c r="R41" i="34"/>
  <c r="S41" i="34"/>
  <c r="T41" i="34"/>
  <c r="U41" i="34"/>
  <c r="V41" i="34"/>
  <c r="W41" i="34"/>
  <c r="P42" i="34"/>
  <c r="Q42" i="34"/>
  <c r="R42" i="34"/>
  <c r="S42" i="34"/>
  <c r="T42" i="34"/>
  <c r="U42" i="34"/>
  <c r="V42" i="34"/>
  <c r="W42" i="34"/>
  <c r="P43" i="34"/>
  <c r="Q43" i="34"/>
  <c r="R43" i="34"/>
  <c r="S43" i="34"/>
  <c r="T43" i="34"/>
  <c r="U43" i="34"/>
  <c r="V43" i="34"/>
  <c r="W43" i="34"/>
  <c r="P44" i="34"/>
  <c r="Q44" i="34"/>
  <c r="R44" i="34"/>
  <c r="S44" i="34"/>
  <c r="T44" i="34"/>
  <c r="U44" i="34"/>
  <c r="V44" i="34"/>
  <c r="W44" i="34"/>
  <c r="P45" i="34"/>
  <c r="Q45" i="34"/>
  <c r="R45" i="34"/>
  <c r="S45" i="34"/>
  <c r="T45" i="34"/>
  <c r="U45" i="34"/>
  <c r="V45" i="34"/>
  <c r="W45" i="34"/>
  <c r="P46" i="34"/>
  <c r="Q46" i="34"/>
  <c r="R46" i="34"/>
  <c r="S46" i="34"/>
  <c r="T46" i="34"/>
  <c r="U46" i="34"/>
  <c r="V46" i="34"/>
  <c r="W46" i="34"/>
  <c r="P47" i="34"/>
  <c r="Q47" i="34"/>
  <c r="R47" i="34"/>
  <c r="S47" i="34"/>
  <c r="T47" i="34"/>
  <c r="U47" i="34"/>
  <c r="V47" i="34"/>
  <c r="W47" i="34"/>
  <c r="P48" i="34"/>
  <c r="Q48" i="34"/>
  <c r="R48" i="34"/>
  <c r="S48" i="34"/>
  <c r="T48" i="34"/>
  <c r="U48" i="34"/>
  <c r="V48" i="34"/>
  <c r="W48" i="34"/>
  <c r="P49" i="34"/>
  <c r="Q49" i="34"/>
  <c r="R49" i="34"/>
  <c r="S49" i="34"/>
  <c r="T49" i="34"/>
  <c r="U49" i="34"/>
  <c r="V49" i="34"/>
  <c r="W49" i="34"/>
  <c r="P50" i="34"/>
  <c r="Q50" i="34"/>
  <c r="R50" i="34"/>
  <c r="S50" i="34"/>
  <c r="T50" i="34"/>
  <c r="U50" i="34"/>
  <c r="V50" i="34"/>
  <c r="W50" i="34"/>
  <c r="P51" i="34"/>
  <c r="Q51" i="34"/>
  <c r="R51" i="34"/>
  <c r="S51" i="34"/>
  <c r="T51" i="34"/>
  <c r="U51" i="34"/>
  <c r="V51" i="34"/>
  <c r="W51" i="34"/>
  <c r="P52" i="34"/>
  <c r="Q52" i="34"/>
  <c r="R52" i="34"/>
  <c r="S52" i="34"/>
  <c r="T52" i="34"/>
  <c r="U52" i="34"/>
  <c r="V52" i="34"/>
  <c r="W52" i="34"/>
  <c r="P53" i="34"/>
  <c r="Q53" i="34"/>
  <c r="R53" i="34"/>
  <c r="S53" i="34"/>
  <c r="T53" i="34"/>
  <c r="U53" i="34"/>
  <c r="V53" i="34"/>
  <c r="W53" i="34"/>
  <c r="P54" i="34"/>
  <c r="Q54" i="34"/>
  <c r="R54" i="34"/>
  <c r="S54" i="34"/>
  <c r="T54" i="34"/>
  <c r="U54" i="34"/>
  <c r="V54" i="34"/>
  <c r="W54" i="34"/>
  <c r="P55" i="34"/>
  <c r="Q55" i="34"/>
  <c r="R55" i="34"/>
  <c r="S55" i="34"/>
  <c r="T55" i="34"/>
  <c r="U55" i="34"/>
  <c r="V55" i="34"/>
  <c r="W55" i="34"/>
  <c r="P56" i="34"/>
  <c r="Q56" i="34"/>
  <c r="R56" i="34"/>
  <c r="S56" i="34"/>
  <c r="T56" i="34"/>
  <c r="U56" i="34"/>
  <c r="V56" i="34"/>
  <c r="W56" i="34"/>
  <c r="P57" i="34"/>
  <c r="Q57" i="34"/>
  <c r="R57" i="34"/>
  <c r="S57" i="34"/>
  <c r="T57" i="34"/>
  <c r="U57" i="34"/>
  <c r="V57" i="34"/>
  <c r="W57" i="34"/>
  <c r="P58" i="34"/>
  <c r="Q58" i="34"/>
  <c r="R58" i="34"/>
  <c r="S58" i="34"/>
  <c r="T58" i="34"/>
  <c r="U58" i="34"/>
  <c r="V58" i="34"/>
  <c r="W58" i="34"/>
  <c r="P59" i="34"/>
  <c r="Q59" i="34"/>
  <c r="R59" i="34"/>
  <c r="S59" i="34"/>
  <c r="T59" i="34"/>
  <c r="U59" i="34"/>
  <c r="V59" i="34"/>
  <c r="W59" i="34"/>
  <c r="P60" i="34"/>
  <c r="Q60" i="34"/>
  <c r="R60" i="34"/>
  <c r="S60" i="34"/>
  <c r="T60" i="34"/>
  <c r="U60" i="34"/>
  <c r="V60" i="34"/>
  <c r="W60" i="34"/>
  <c r="P61" i="34"/>
  <c r="Q61" i="34"/>
  <c r="R61" i="34"/>
  <c r="S61" i="34"/>
  <c r="T61" i="34"/>
  <c r="U61" i="34"/>
  <c r="V61" i="34"/>
  <c r="W61" i="34"/>
  <c r="P62" i="34"/>
  <c r="Q62" i="34"/>
  <c r="R62" i="34"/>
  <c r="S62" i="34"/>
  <c r="T62" i="34"/>
  <c r="U62" i="34"/>
  <c r="V62" i="34"/>
  <c r="W62" i="34"/>
  <c r="P63" i="34"/>
  <c r="Q63" i="34"/>
  <c r="R63" i="34"/>
  <c r="S63" i="34"/>
  <c r="T63" i="34"/>
  <c r="U63" i="34"/>
  <c r="V63" i="34"/>
  <c r="W63" i="34"/>
  <c r="P64" i="34"/>
  <c r="Q64" i="34"/>
  <c r="R64" i="34"/>
  <c r="S64" i="34"/>
  <c r="T64" i="34"/>
  <c r="U64" i="34"/>
  <c r="V64" i="34"/>
  <c r="W64" i="34"/>
  <c r="P65" i="34"/>
  <c r="Q65" i="34"/>
  <c r="R65" i="34"/>
  <c r="S65" i="34"/>
  <c r="T65" i="34"/>
  <c r="U65" i="34"/>
  <c r="V65" i="34"/>
  <c r="W65" i="34"/>
  <c r="P66" i="34"/>
  <c r="Q66" i="34"/>
  <c r="R66" i="34"/>
  <c r="S66" i="34"/>
  <c r="T66" i="34"/>
  <c r="U66" i="34"/>
  <c r="V66" i="34"/>
  <c r="W66" i="34"/>
  <c r="P67" i="34"/>
  <c r="Q67" i="34"/>
  <c r="R67" i="34"/>
  <c r="S67" i="34"/>
  <c r="T67" i="34"/>
  <c r="U67" i="34"/>
  <c r="V67" i="34"/>
  <c r="W67" i="34"/>
  <c r="P68" i="34"/>
  <c r="Q68" i="34"/>
  <c r="R68" i="34"/>
  <c r="S68" i="34"/>
  <c r="T68" i="34"/>
  <c r="U68" i="34"/>
  <c r="V68" i="34"/>
  <c r="W68" i="34"/>
  <c r="P69" i="34"/>
  <c r="Q69" i="34"/>
  <c r="R69" i="34"/>
  <c r="S69" i="34"/>
  <c r="T69" i="34"/>
  <c r="U69" i="34"/>
  <c r="V69" i="34"/>
  <c r="W69" i="34"/>
  <c r="P70" i="34"/>
  <c r="Q70" i="34"/>
  <c r="R70" i="34"/>
  <c r="S70" i="34"/>
  <c r="T70" i="34"/>
  <c r="U70" i="34"/>
  <c r="V70" i="34"/>
  <c r="W70" i="34"/>
  <c r="P71" i="34"/>
  <c r="Q71" i="34"/>
  <c r="R71" i="34"/>
  <c r="S71" i="34"/>
  <c r="T71" i="34"/>
  <c r="U71" i="34"/>
  <c r="V71" i="34"/>
  <c r="W71" i="34"/>
  <c r="P72" i="34"/>
  <c r="Q72" i="34"/>
  <c r="R72" i="34"/>
  <c r="S72" i="34"/>
  <c r="T72" i="34"/>
  <c r="U72" i="34"/>
  <c r="V72" i="34"/>
  <c r="W72" i="34"/>
  <c r="P73" i="34"/>
  <c r="Q73" i="34"/>
  <c r="R73" i="34"/>
  <c r="S73" i="34"/>
  <c r="T73" i="34"/>
  <c r="U73" i="34"/>
  <c r="V73" i="34"/>
  <c r="W73" i="34"/>
  <c r="P74" i="34"/>
  <c r="Q74" i="34"/>
  <c r="R74" i="34"/>
  <c r="S74" i="34"/>
  <c r="T74" i="34"/>
  <c r="U74" i="34"/>
  <c r="V74" i="34"/>
  <c r="W74" i="34"/>
  <c r="P75" i="34"/>
  <c r="Q75" i="34"/>
  <c r="R75" i="34"/>
  <c r="S75" i="34"/>
  <c r="T75" i="34"/>
  <c r="U75" i="34"/>
  <c r="V75" i="34"/>
  <c r="W75" i="34"/>
  <c r="P76" i="34"/>
  <c r="Q76" i="34"/>
  <c r="R76" i="34"/>
  <c r="S76" i="34"/>
  <c r="T76" i="34"/>
  <c r="U76" i="34"/>
  <c r="V76" i="34"/>
  <c r="W76" i="34"/>
  <c r="P77" i="34"/>
  <c r="Q77" i="34"/>
  <c r="R77" i="34"/>
  <c r="S77" i="34"/>
  <c r="T77" i="34"/>
  <c r="U77" i="34"/>
  <c r="V77" i="34"/>
  <c r="W77" i="34"/>
  <c r="P78" i="34"/>
  <c r="Q78" i="34"/>
  <c r="R78" i="34"/>
  <c r="S78" i="34"/>
  <c r="T78" i="34"/>
  <c r="U78" i="34"/>
  <c r="V78" i="34"/>
  <c r="W78" i="34"/>
  <c r="P79" i="34"/>
  <c r="Q79" i="34"/>
  <c r="R79" i="34"/>
  <c r="S79" i="34"/>
  <c r="T79" i="34"/>
  <c r="U79" i="34"/>
  <c r="V79" i="34"/>
  <c r="W79" i="34"/>
  <c r="P80" i="34"/>
  <c r="Q80" i="34"/>
  <c r="R80" i="34"/>
  <c r="S80" i="34"/>
  <c r="T80" i="34"/>
  <c r="U80" i="34"/>
  <c r="V80" i="34"/>
  <c r="W80" i="34"/>
  <c r="P81" i="34"/>
  <c r="Q81" i="34"/>
  <c r="R81" i="34"/>
  <c r="S81" i="34"/>
  <c r="T81" i="34"/>
  <c r="U81" i="34"/>
  <c r="V81" i="34"/>
  <c r="W81" i="34"/>
  <c r="P82" i="34"/>
  <c r="Q82" i="34"/>
  <c r="R82" i="34"/>
  <c r="S82" i="34"/>
  <c r="T82" i="34"/>
  <c r="U82" i="34"/>
  <c r="V82" i="34"/>
  <c r="W82" i="34"/>
  <c r="P83" i="34"/>
  <c r="Q83" i="34"/>
  <c r="R83" i="34"/>
  <c r="S83" i="34"/>
  <c r="T83" i="34"/>
  <c r="U83" i="34"/>
  <c r="V83" i="34"/>
  <c r="W83" i="34"/>
  <c r="P84" i="34"/>
  <c r="Q84" i="34"/>
  <c r="R84" i="34"/>
  <c r="S84" i="34"/>
  <c r="T84" i="34"/>
  <c r="U84" i="34"/>
  <c r="V84" i="34"/>
  <c r="W84" i="34"/>
  <c r="P85" i="34"/>
  <c r="Q85" i="34"/>
  <c r="R85" i="34"/>
  <c r="S85" i="34"/>
  <c r="T85" i="34"/>
  <c r="U85" i="34"/>
  <c r="V85" i="34"/>
  <c r="W85" i="34"/>
  <c r="P86" i="34"/>
  <c r="Q86" i="34"/>
  <c r="R86" i="34"/>
  <c r="S86" i="34"/>
  <c r="T86" i="34"/>
  <c r="U86" i="34"/>
  <c r="V86" i="34"/>
  <c r="W86" i="34"/>
  <c r="P87" i="34"/>
  <c r="Q87" i="34"/>
  <c r="R87" i="34"/>
  <c r="S87" i="34"/>
  <c r="T87" i="34"/>
  <c r="U87" i="34"/>
  <c r="V87" i="34"/>
  <c r="W87" i="34"/>
  <c r="P88" i="34"/>
  <c r="Q88" i="34"/>
  <c r="R88" i="34"/>
  <c r="S88" i="34"/>
  <c r="T88" i="34"/>
  <c r="U88" i="34"/>
  <c r="V88" i="34"/>
  <c r="W88" i="34"/>
  <c r="P89" i="34"/>
  <c r="Q89" i="34"/>
  <c r="R89" i="34"/>
  <c r="S89" i="34"/>
  <c r="T89" i="34"/>
  <c r="U89" i="34"/>
  <c r="V89" i="34"/>
  <c r="W89" i="34"/>
  <c r="P90" i="34"/>
  <c r="Q90" i="34"/>
  <c r="R90" i="34"/>
  <c r="S90" i="34"/>
  <c r="T90" i="34"/>
  <c r="U90" i="34"/>
  <c r="V90" i="34"/>
  <c r="W90" i="34"/>
  <c r="P91" i="34"/>
  <c r="Q91" i="34"/>
  <c r="R91" i="34"/>
  <c r="S91" i="34"/>
  <c r="T91" i="34"/>
  <c r="U91" i="34"/>
  <c r="V91" i="34"/>
  <c r="W91" i="34"/>
  <c r="P92" i="34"/>
  <c r="Q92" i="34"/>
  <c r="R92" i="34"/>
  <c r="S92" i="34"/>
  <c r="T92" i="34"/>
  <c r="U92" i="34"/>
  <c r="V92" i="34"/>
  <c r="W92" i="34"/>
  <c r="P93" i="34"/>
  <c r="Q93" i="34"/>
  <c r="R93" i="34"/>
  <c r="S93" i="34"/>
  <c r="T93" i="34"/>
  <c r="U93" i="34"/>
  <c r="V93" i="34"/>
  <c r="W93" i="34"/>
  <c r="P94" i="34"/>
  <c r="Q94" i="34"/>
  <c r="R94" i="34"/>
  <c r="S94" i="34"/>
  <c r="T94" i="34"/>
  <c r="U94" i="34"/>
  <c r="V94" i="34"/>
  <c r="W94" i="34"/>
  <c r="P95" i="34"/>
  <c r="Q95" i="34"/>
  <c r="R95" i="34"/>
  <c r="S95" i="34"/>
  <c r="T95" i="34"/>
  <c r="U95" i="34"/>
  <c r="V95" i="34"/>
  <c r="W95" i="34"/>
  <c r="P96" i="34"/>
  <c r="Q96" i="34"/>
  <c r="R96" i="34"/>
  <c r="S96" i="34"/>
  <c r="T96" i="34"/>
  <c r="U96" i="34"/>
  <c r="V96" i="34"/>
  <c r="W96" i="34"/>
  <c r="P97" i="34"/>
  <c r="Q97" i="34"/>
  <c r="R97" i="34"/>
  <c r="S97" i="34"/>
  <c r="T97" i="34"/>
  <c r="U97" i="34"/>
  <c r="V97" i="34"/>
  <c r="W97" i="34"/>
  <c r="P98" i="34"/>
  <c r="Q98" i="34"/>
  <c r="R98" i="34"/>
  <c r="S98" i="34"/>
  <c r="T98" i="34"/>
  <c r="U98" i="34"/>
  <c r="V98" i="34"/>
  <c r="W98" i="34"/>
  <c r="P99" i="34"/>
  <c r="Q99" i="34"/>
  <c r="R99" i="34"/>
  <c r="S99" i="34"/>
  <c r="T99" i="34"/>
  <c r="U99" i="34"/>
  <c r="V99" i="34"/>
  <c r="W99" i="34"/>
  <c r="P100" i="34"/>
  <c r="Q100" i="34"/>
  <c r="R100" i="34"/>
  <c r="S100" i="34"/>
  <c r="T100" i="34"/>
  <c r="U100" i="34"/>
  <c r="V100" i="34"/>
  <c r="W100" i="34"/>
  <c r="P101" i="34"/>
  <c r="Q101" i="34"/>
  <c r="R101" i="34"/>
  <c r="S101" i="34"/>
  <c r="T101" i="34"/>
  <c r="U101" i="34"/>
  <c r="V101" i="34"/>
  <c r="W101" i="34"/>
  <c r="P102" i="34"/>
  <c r="Q102" i="34"/>
  <c r="R102" i="34"/>
  <c r="S102" i="34"/>
  <c r="T102" i="34"/>
  <c r="U102" i="34"/>
  <c r="V102" i="34"/>
  <c r="W102" i="34"/>
  <c r="P103" i="34"/>
  <c r="Q103" i="34"/>
  <c r="R103" i="34"/>
  <c r="S103" i="34"/>
  <c r="T103" i="34"/>
  <c r="U103" i="34"/>
  <c r="V103" i="34"/>
  <c r="W103" i="34"/>
  <c r="L105" i="29" l="1"/>
  <c r="L106" i="29"/>
  <c r="L107" i="29"/>
  <c r="L108" i="29"/>
  <c r="L109" i="29"/>
  <c r="L110" i="29"/>
  <c r="L111" i="29"/>
  <c r="D11" i="37"/>
  <c r="L3" i="34" l="1"/>
  <c r="K3" i="34"/>
  <c r="J3" i="34"/>
  <c r="I3" i="34"/>
  <c r="D4" i="22" l="1"/>
  <c r="D5" i="22"/>
  <c r="X7" i="34" l="1"/>
  <c r="BC9" i="34" l="1"/>
  <c r="BC7" i="34"/>
  <c r="D4" i="27" l="1"/>
  <c r="D4" i="21"/>
  <c r="D31" i="22" l="1"/>
  <c r="D27" i="22"/>
  <c r="D23" i="22"/>
  <c r="D19" i="22"/>
  <c r="BN34" i="34"/>
  <c r="BN35" i="34"/>
  <c r="BN36" i="34"/>
  <c r="BN37" i="34"/>
  <c r="BN38" i="34"/>
  <c r="BN39" i="34"/>
  <c r="BN40" i="34"/>
  <c r="BN41" i="34"/>
  <c r="BN42" i="34"/>
  <c r="BN43" i="34"/>
  <c r="BN44" i="34"/>
  <c r="BN45" i="34"/>
  <c r="BN46" i="34"/>
  <c r="BN47" i="34"/>
  <c r="BN48" i="34"/>
  <c r="BN49" i="34"/>
  <c r="BN50" i="34"/>
  <c r="BN51" i="34"/>
  <c r="BN52" i="34"/>
  <c r="BN53" i="34"/>
  <c r="BN54" i="34"/>
  <c r="BN55" i="34"/>
  <c r="BN56" i="34"/>
  <c r="BN57" i="34"/>
  <c r="BN58" i="34"/>
  <c r="BN59" i="34"/>
  <c r="BN60" i="34"/>
  <c r="BN61" i="34"/>
  <c r="BN62" i="34"/>
  <c r="BN63" i="34"/>
  <c r="BN64" i="34"/>
  <c r="BN65" i="34"/>
  <c r="BN66" i="34"/>
  <c r="BN67" i="34"/>
  <c r="BN68" i="34"/>
  <c r="BN69" i="34"/>
  <c r="BN70" i="34"/>
  <c r="BN71" i="34"/>
  <c r="BN72" i="34"/>
  <c r="BN73" i="34"/>
  <c r="BN74" i="34"/>
  <c r="BN75" i="34"/>
  <c r="BN76" i="34"/>
  <c r="BN77" i="34"/>
  <c r="BN78" i="34"/>
  <c r="BN79" i="34"/>
  <c r="BN80" i="34"/>
  <c r="BN81" i="34"/>
  <c r="BN82" i="34"/>
  <c r="BN83" i="34"/>
  <c r="BN84" i="34"/>
  <c r="BN85" i="34"/>
  <c r="BN86" i="34"/>
  <c r="BN87" i="34"/>
  <c r="BN88" i="34"/>
  <c r="BN89" i="34"/>
  <c r="BN90" i="34"/>
  <c r="BN91" i="34"/>
  <c r="BN92" i="34"/>
  <c r="BN93" i="34"/>
  <c r="BN94" i="34"/>
  <c r="BN95" i="34"/>
  <c r="BN96" i="34"/>
  <c r="BN97" i="34"/>
  <c r="BN98" i="34"/>
  <c r="BN99" i="34"/>
  <c r="BN100" i="34"/>
  <c r="BN101" i="34"/>
  <c r="BN102" i="34"/>
  <c r="BN103" i="34"/>
  <c r="AX34" i="34"/>
  <c r="AX35" i="34"/>
  <c r="AX36" i="34"/>
  <c r="AX37" i="34"/>
  <c r="AX38" i="34"/>
  <c r="AX39" i="34"/>
  <c r="AX40" i="34"/>
  <c r="AX41" i="34"/>
  <c r="AX42" i="34"/>
  <c r="AX43" i="34"/>
  <c r="AX44" i="34"/>
  <c r="AX45" i="34"/>
  <c r="AX46" i="34"/>
  <c r="AX47" i="34"/>
  <c r="AX48" i="34"/>
  <c r="AX49" i="34"/>
  <c r="AX50" i="34"/>
  <c r="AX51" i="34"/>
  <c r="AX52" i="34"/>
  <c r="AX53" i="34"/>
  <c r="AX54" i="34"/>
  <c r="AX55" i="34"/>
  <c r="AX56" i="34"/>
  <c r="AX57" i="34"/>
  <c r="AX58" i="34"/>
  <c r="AX59" i="34"/>
  <c r="AX60" i="34"/>
  <c r="AX61" i="34"/>
  <c r="AX62" i="34"/>
  <c r="AX63" i="34"/>
  <c r="AX64" i="34"/>
  <c r="AX65" i="34"/>
  <c r="AX66" i="34"/>
  <c r="AX67" i="34"/>
  <c r="AX68" i="34"/>
  <c r="AX69" i="34"/>
  <c r="AX70" i="34"/>
  <c r="AX71" i="34"/>
  <c r="AX72" i="34"/>
  <c r="AX73" i="34"/>
  <c r="AX74" i="34"/>
  <c r="AX75" i="34"/>
  <c r="AX76" i="34"/>
  <c r="AX77" i="34"/>
  <c r="AX78" i="34"/>
  <c r="AX79" i="34"/>
  <c r="AX80" i="34"/>
  <c r="AX81" i="34"/>
  <c r="AX82" i="34"/>
  <c r="AX83" i="34"/>
  <c r="AX84" i="34"/>
  <c r="AX85" i="34"/>
  <c r="AX86" i="34"/>
  <c r="AX87" i="34"/>
  <c r="AX88" i="34"/>
  <c r="AX89" i="34"/>
  <c r="AX90" i="34"/>
  <c r="AX91" i="34"/>
  <c r="AX92" i="34"/>
  <c r="AX93" i="34"/>
  <c r="AX94" i="34"/>
  <c r="AX95" i="34"/>
  <c r="AX96" i="34"/>
  <c r="AX97" i="34"/>
  <c r="AX98" i="34"/>
  <c r="AX99" i="34"/>
  <c r="AX100" i="34"/>
  <c r="AX101" i="34"/>
  <c r="AX102" i="34"/>
  <c r="AX103" i="34"/>
  <c r="K34" i="35" l="1"/>
  <c r="BL207" i="34" l="1"/>
  <c r="BM207" i="34"/>
  <c r="BN207" i="34"/>
  <c r="BO207" i="34"/>
  <c r="BP207" i="34"/>
  <c r="BQ207" i="34"/>
  <c r="BR207" i="34"/>
  <c r="BS207" i="34"/>
  <c r="BT207" i="34"/>
  <c r="AV207" i="34"/>
  <c r="AW207" i="34"/>
  <c r="AX207" i="34"/>
  <c r="AY207" i="34"/>
  <c r="AZ207" i="34"/>
  <c r="BA207" i="34"/>
  <c r="BB207" i="34"/>
  <c r="BC207" i="34"/>
  <c r="BD207" i="34"/>
  <c r="AF207" i="34"/>
  <c r="AG207" i="34"/>
  <c r="AH207" i="34"/>
  <c r="AI207" i="34"/>
  <c r="AJ207" i="34"/>
  <c r="AK207" i="34"/>
  <c r="AL207" i="34"/>
  <c r="AM207" i="34"/>
  <c r="AN207" i="34"/>
  <c r="P207" i="34"/>
  <c r="Q207" i="34"/>
  <c r="R207" i="34"/>
  <c r="S207" i="34"/>
  <c r="T207" i="34"/>
  <c r="U207" i="34"/>
  <c r="V207" i="34"/>
  <c r="W207" i="34"/>
  <c r="X207" i="34"/>
  <c r="D6" i="21"/>
  <c r="N215" i="34" l="1"/>
  <c r="N216" i="34"/>
  <c r="N217" i="34"/>
  <c r="N218" i="34"/>
  <c r="N219" i="34"/>
  <c r="N220" i="34"/>
  <c r="N221" i="34"/>
  <c r="N222" i="34"/>
  <c r="N223" i="34"/>
  <c r="N224" i="34"/>
  <c r="N225" i="34"/>
  <c r="N226" i="34"/>
  <c r="N227" i="34"/>
  <c r="N228" i="34"/>
  <c r="N229" i="34"/>
  <c r="N230" i="34"/>
  <c r="N231" i="34"/>
  <c r="N232" i="34"/>
  <c r="N233" i="34"/>
  <c r="N234" i="34"/>
  <c r="N235" i="34"/>
  <c r="N236" i="34"/>
  <c r="N237" i="34"/>
  <c r="N238" i="34"/>
  <c r="N239" i="34"/>
  <c r="N240" i="34"/>
  <c r="N241" i="34"/>
  <c r="N242" i="34"/>
  <c r="N243" i="34"/>
  <c r="N244" i="34"/>
  <c r="N245" i="34"/>
  <c r="N246" i="34"/>
  <c r="N247" i="34"/>
  <c r="N248" i="34"/>
  <c r="N249" i="34"/>
  <c r="N250" i="34"/>
  <c r="N251" i="34"/>
  <c r="N252" i="34"/>
  <c r="N253" i="34"/>
  <c r="N254" i="34"/>
  <c r="N255" i="34"/>
  <c r="N256" i="34"/>
  <c r="N257" i="34"/>
  <c r="N258" i="34"/>
  <c r="N259" i="34"/>
  <c r="N260" i="34"/>
  <c r="N261" i="34"/>
  <c r="N262" i="34"/>
  <c r="N263" i="34"/>
  <c r="N264" i="34"/>
  <c r="N265" i="34"/>
  <c r="N266" i="34"/>
  <c r="N267" i="34"/>
  <c r="N268" i="34"/>
  <c r="N269" i="34"/>
  <c r="N270" i="34"/>
  <c r="N271" i="34"/>
  <c r="N272" i="34"/>
  <c r="N273" i="34"/>
  <c r="N274" i="34"/>
  <c r="N275" i="34"/>
  <c r="N276" i="34"/>
  <c r="N277" i="34"/>
  <c r="N278" i="34"/>
  <c r="N279" i="34"/>
  <c r="N280" i="34"/>
  <c r="N281" i="34"/>
  <c r="N282" i="34"/>
  <c r="N283" i="34"/>
  <c r="N284" i="34"/>
  <c r="N285" i="34"/>
  <c r="N286" i="34"/>
  <c r="N287" i="34"/>
  <c r="N288" i="34"/>
  <c r="N289" i="34"/>
  <c r="N290" i="34"/>
  <c r="N291" i="34"/>
  <c r="N292" i="34"/>
  <c r="N293" i="34"/>
  <c r="N294" i="34"/>
  <c r="N295" i="34"/>
  <c r="N296" i="34"/>
  <c r="N297" i="34"/>
  <c r="N298" i="34"/>
  <c r="N299" i="34"/>
  <c r="N300" i="34"/>
  <c r="N301" i="34"/>
  <c r="N302" i="34"/>
  <c r="N303" i="34"/>
  <c r="N304" i="34"/>
  <c r="N305" i="34"/>
  <c r="N306" i="34"/>
  <c r="N307" i="34"/>
  <c r="N308" i="34"/>
  <c r="N309" i="34"/>
  <c r="N310" i="34"/>
  <c r="N311" i="34"/>
  <c r="N312" i="34"/>
  <c r="N313" i="34"/>
  <c r="N214" i="34"/>
  <c r="S140" i="34" l="1"/>
  <c r="S141" i="34"/>
  <c r="S142" i="34"/>
  <c r="S143" i="34"/>
  <c r="S144" i="34"/>
  <c r="S145" i="34"/>
  <c r="S146" i="34"/>
  <c r="S147" i="34"/>
  <c r="S148" i="34"/>
  <c r="S149" i="34"/>
  <c r="S150" i="34"/>
  <c r="S151" i="34"/>
  <c r="S152" i="34"/>
  <c r="S153" i="34"/>
  <c r="S154" i="34"/>
  <c r="S155" i="34"/>
  <c r="S156" i="34"/>
  <c r="S157" i="34"/>
  <c r="S158" i="34"/>
  <c r="S159" i="34"/>
  <c r="S160" i="34"/>
  <c r="S161" i="34"/>
  <c r="S162" i="34"/>
  <c r="S163" i="34"/>
  <c r="S164" i="34"/>
  <c r="S165" i="34"/>
  <c r="S166" i="34"/>
  <c r="S167" i="34"/>
  <c r="S168" i="34"/>
  <c r="S169" i="34"/>
  <c r="S170" i="34"/>
  <c r="S171" i="34"/>
  <c r="S172" i="34"/>
  <c r="S173" i="34"/>
  <c r="S174" i="34"/>
  <c r="S175" i="34"/>
  <c r="S176" i="34"/>
  <c r="S177" i="34"/>
  <c r="S178" i="34"/>
  <c r="S179" i="34"/>
  <c r="S180" i="34"/>
  <c r="S181" i="34"/>
  <c r="S182" i="34"/>
  <c r="S183" i="34"/>
  <c r="S184" i="34"/>
  <c r="S185" i="34"/>
  <c r="S186" i="34"/>
  <c r="S187" i="34"/>
  <c r="S188" i="34"/>
  <c r="S189" i="34"/>
  <c r="S190" i="34"/>
  <c r="S191" i="34"/>
  <c r="S192" i="34"/>
  <c r="S193" i="34"/>
  <c r="S194" i="34"/>
  <c r="S195" i="34"/>
  <c r="S196" i="34"/>
  <c r="S197" i="34"/>
  <c r="S198" i="34"/>
  <c r="S199" i="34"/>
  <c r="S200" i="34"/>
  <c r="S201" i="34"/>
  <c r="S202" i="34"/>
  <c r="S203" i="34"/>
  <c r="S204" i="34"/>
  <c r="S205" i="34"/>
  <c r="S206" i="34"/>
  <c r="K37" i="35" l="1"/>
  <c r="K38" i="35"/>
  <c r="K39" i="35"/>
  <c r="K40" i="35"/>
  <c r="K41" i="35"/>
  <c r="K42" i="35"/>
  <c r="K43" i="35"/>
  <c r="K44" i="35"/>
  <c r="K45" i="35"/>
  <c r="K46" i="35"/>
  <c r="K47" i="35"/>
  <c r="K48" i="35"/>
  <c r="K49" i="35"/>
  <c r="K50" i="35"/>
  <c r="K51" i="35"/>
  <c r="K52" i="35"/>
  <c r="K53" i="35"/>
  <c r="K54" i="35"/>
  <c r="K55" i="35"/>
  <c r="K56" i="35"/>
  <c r="K57" i="35"/>
  <c r="K58" i="35"/>
  <c r="K59" i="35"/>
  <c r="K60" i="35"/>
  <c r="K61" i="35"/>
  <c r="K62" i="35"/>
  <c r="K63" i="35"/>
  <c r="K64" i="35"/>
  <c r="K65" i="35"/>
  <c r="K66" i="35"/>
  <c r="K67" i="35"/>
  <c r="K68" i="35"/>
  <c r="K69" i="35"/>
  <c r="K70" i="35"/>
  <c r="K71" i="35"/>
  <c r="K72" i="35"/>
  <c r="K73" i="35"/>
  <c r="K74" i="35"/>
  <c r="K75" i="35"/>
  <c r="K76" i="35"/>
  <c r="K77" i="35"/>
  <c r="K78" i="35"/>
  <c r="K79" i="35"/>
  <c r="K80" i="35"/>
  <c r="K81" i="35"/>
  <c r="K82" i="35"/>
  <c r="K83" i="35"/>
  <c r="K84" i="35"/>
  <c r="K85" i="35"/>
  <c r="K86" i="35"/>
  <c r="K87" i="35"/>
  <c r="K88" i="35"/>
  <c r="K89" i="35"/>
  <c r="K90" i="35"/>
  <c r="K91" i="35"/>
  <c r="K92" i="35"/>
  <c r="K93" i="35"/>
  <c r="K94" i="35"/>
  <c r="K95" i="35"/>
  <c r="K96" i="35"/>
  <c r="K97" i="35"/>
  <c r="K98" i="35"/>
  <c r="K99" i="35"/>
  <c r="K100" i="35"/>
  <c r="K101" i="35"/>
  <c r="K102" i="35"/>
  <c r="K103" i="35"/>
  <c r="X109" i="34" l="1"/>
  <c r="X110" i="34"/>
  <c r="X112" i="34"/>
  <c r="W113" i="34"/>
  <c r="X113" i="34"/>
  <c r="X114" i="34"/>
  <c r="X115" i="34"/>
  <c r="X116" i="34"/>
  <c r="X117" i="34"/>
  <c r="X118" i="34"/>
  <c r="X119" i="34"/>
  <c r="X120" i="34"/>
  <c r="X121" i="34"/>
  <c r="X122" i="34"/>
  <c r="X123" i="34"/>
  <c r="X124" i="34"/>
  <c r="X125" i="34"/>
  <c r="X126" i="34"/>
  <c r="X127" i="34"/>
  <c r="X128" i="34"/>
  <c r="X129" i="34"/>
  <c r="X130" i="34"/>
  <c r="X131" i="34"/>
  <c r="X132" i="34"/>
  <c r="W133" i="34"/>
  <c r="X133" i="34"/>
  <c r="X134" i="34"/>
  <c r="W135" i="34"/>
  <c r="X135" i="34"/>
  <c r="X136" i="34"/>
  <c r="X137" i="34"/>
  <c r="U138" i="34"/>
  <c r="V138" i="34"/>
  <c r="W138" i="34"/>
  <c r="X138" i="34"/>
  <c r="U139" i="34"/>
  <c r="V139" i="34"/>
  <c r="W139" i="34"/>
  <c r="X139" i="34"/>
  <c r="O140" i="34"/>
  <c r="P140" i="34"/>
  <c r="Q140" i="34"/>
  <c r="R140" i="34"/>
  <c r="T140" i="34"/>
  <c r="U140" i="34"/>
  <c r="V140" i="34"/>
  <c r="W140" i="34"/>
  <c r="X140" i="34"/>
  <c r="O141" i="34"/>
  <c r="P141" i="34"/>
  <c r="Q141" i="34"/>
  <c r="R141" i="34"/>
  <c r="T141" i="34"/>
  <c r="U141" i="34"/>
  <c r="V141" i="34"/>
  <c r="W141" i="34"/>
  <c r="X141" i="34"/>
  <c r="O142" i="34"/>
  <c r="P142" i="34"/>
  <c r="Q142" i="34"/>
  <c r="R142" i="34"/>
  <c r="T142" i="34"/>
  <c r="U142" i="34"/>
  <c r="V142" i="34"/>
  <c r="W142" i="34"/>
  <c r="X142" i="34"/>
  <c r="O143" i="34"/>
  <c r="P143" i="34"/>
  <c r="Q143" i="34"/>
  <c r="R143" i="34"/>
  <c r="T143" i="34"/>
  <c r="U143" i="34"/>
  <c r="V143" i="34"/>
  <c r="W143" i="34"/>
  <c r="X143" i="34"/>
  <c r="O144" i="34"/>
  <c r="P144" i="34"/>
  <c r="Q144" i="34"/>
  <c r="R144" i="34"/>
  <c r="T144" i="34"/>
  <c r="U144" i="34"/>
  <c r="V144" i="34"/>
  <c r="W144" i="34"/>
  <c r="X144" i="34"/>
  <c r="O145" i="34"/>
  <c r="P145" i="34"/>
  <c r="Q145" i="34"/>
  <c r="R145" i="34"/>
  <c r="T145" i="34"/>
  <c r="U145" i="34"/>
  <c r="V145" i="34"/>
  <c r="W145" i="34"/>
  <c r="X145" i="34"/>
  <c r="O146" i="34"/>
  <c r="P146" i="34"/>
  <c r="Q146" i="34"/>
  <c r="R146" i="34"/>
  <c r="T146" i="34"/>
  <c r="U146" i="34"/>
  <c r="V146" i="34"/>
  <c r="W146" i="34"/>
  <c r="X146" i="34"/>
  <c r="O147" i="34"/>
  <c r="P147" i="34"/>
  <c r="Q147" i="34"/>
  <c r="R147" i="34"/>
  <c r="T147" i="34"/>
  <c r="U147" i="34"/>
  <c r="V147" i="34"/>
  <c r="W147" i="34"/>
  <c r="X147" i="34"/>
  <c r="O148" i="34"/>
  <c r="P148" i="34"/>
  <c r="Q148" i="34"/>
  <c r="R148" i="34"/>
  <c r="T148" i="34"/>
  <c r="U148" i="34"/>
  <c r="V148" i="34"/>
  <c r="W148" i="34"/>
  <c r="X148" i="34"/>
  <c r="O149" i="34"/>
  <c r="P149" i="34"/>
  <c r="Q149" i="34"/>
  <c r="R149" i="34"/>
  <c r="T149" i="34"/>
  <c r="U149" i="34"/>
  <c r="V149" i="34"/>
  <c r="W149" i="34"/>
  <c r="X149" i="34"/>
  <c r="O150" i="34"/>
  <c r="P150" i="34"/>
  <c r="Q150" i="34"/>
  <c r="R150" i="34"/>
  <c r="T150" i="34"/>
  <c r="U150" i="34"/>
  <c r="V150" i="34"/>
  <c r="W150" i="34"/>
  <c r="X150" i="34"/>
  <c r="O151" i="34"/>
  <c r="P151" i="34"/>
  <c r="Q151" i="34"/>
  <c r="R151" i="34"/>
  <c r="T151" i="34"/>
  <c r="U151" i="34"/>
  <c r="V151" i="34"/>
  <c r="W151" i="34"/>
  <c r="X151" i="34"/>
  <c r="O152" i="34"/>
  <c r="P152" i="34"/>
  <c r="Q152" i="34"/>
  <c r="R152" i="34"/>
  <c r="T152" i="34"/>
  <c r="U152" i="34"/>
  <c r="V152" i="34"/>
  <c r="W152" i="34"/>
  <c r="X152" i="34"/>
  <c r="O153" i="34"/>
  <c r="P153" i="34"/>
  <c r="Q153" i="34"/>
  <c r="R153" i="34"/>
  <c r="T153" i="34"/>
  <c r="U153" i="34"/>
  <c r="V153" i="34"/>
  <c r="W153" i="34"/>
  <c r="X153" i="34"/>
  <c r="O154" i="34"/>
  <c r="P154" i="34"/>
  <c r="Q154" i="34"/>
  <c r="R154" i="34"/>
  <c r="T154" i="34"/>
  <c r="U154" i="34"/>
  <c r="V154" i="34"/>
  <c r="W154" i="34"/>
  <c r="X154" i="34"/>
  <c r="O155" i="34"/>
  <c r="P155" i="34"/>
  <c r="Q155" i="34"/>
  <c r="R155" i="34"/>
  <c r="T155" i="34"/>
  <c r="U155" i="34"/>
  <c r="V155" i="34"/>
  <c r="W155" i="34"/>
  <c r="X155" i="34"/>
  <c r="O156" i="34"/>
  <c r="P156" i="34"/>
  <c r="Q156" i="34"/>
  <c r="R156" i="34"/>
  <c r="T156" i="34"/>
  <c r="U156" i="34"/>
  <c r="V156" i="34"/>
  <c r="W156" i="34"/>
  <c r="X156" i="34"/>
  <c r="O157" i="34"/>
  <c r="P157" i="34"/>
  <c r="Q157" i="34"/>
  <c r="R157" i="34"/>
  <c r="T157" i="34"/>
  <c r="U157" i="34"/>
  <c r="V157" i="34"/>
  <c r="W157" i="34"/>
  <c r="X157" i="34"/>
  <c r="O158" i="34"/>
  <c r="P158" i="34"/>
  <c r="Q158" i="34"/>
  <c r="R158" i="34"/>
  <c r="T158" i="34"/>
  <c r="U158" i="34"/>
  <c r="V158" i="34"/>
  <c r="W158" i="34"/>
  <c r="X158" i="34"/>
  <c r="O159" i="34"/>
  <c r="P159" i="34"/>
  <c r="Q159" i="34"/>
  <c r="R159" i="34"/>
  <c r="T159" i="34"/>
  <c r="U159" i="34"/>
  <c r="V159" i="34"/>
  <c r="W159" i="34"/>
  <c r="X159" i="34"/>
  <c r="O160" i="34"/>
  <c r="P160" i="34"/>
  <c r="Q160" i="34"/>
  <c r="R160" i="34"/>
  <c r="T160" i="34"/>
  <c r="U160" i="34"/>
  <c r="V160" i="34"/>
  <c r="W160" i="34"/>
  <c r="X160" i="34"/>
  <c r="O161" i="34"/>
  <c r="P161" i="34"/>
  <c r="Q161" i="34"/>
  <c r="R161" i="34"/>
  <c r="T161" i="34"/>
  <c r="U161" i="34"/>
  <c r="V161" i="34"/>
  <c r="W161" i="34"/>
  <c r="X161" i="34"/>
  <c r="O162" i="34"/>
  <c r="P162" i="34"/>
  <c r="Q162" i="34"/>
  <c r="R162" i="34"/>
  <c r="T162" i="34"/>
  <c r="U162" i="34"/>
  <c r="V162" i="34"/>
  <c r="W162" i="34"/>
  <c r="X162" i="34"/>
  <c r="O163" i="34"/>
  <c r="P163" i="34"/>
  <c r="Q163" i="34"/>
  <c r="R163" i="34"/>
  <c r="T163" i="34"/>
  <c r="U163" i="34"/>
  <c r="V163" i="34"/>
  <c r="W163" i="34"/>
  <c r="X163" i="34"/>
  <c r="O164" i="34"/>
  <c r="P164" i="34"/>
  <c r="Q164" i="34"/>
  <c r="R164" i="34"/>
  <c r="T164" i="34"/>
  <c r="U164" i="34"/>
  <c r="V164" i="34"/>
  <c r="W164" i="34"/>
  <c r="X164" i="34"/>
  <c r="O165" i="34"/>
  <c r="P165" i="34"/>
  <c r="Q165" i="34"/>
  <c r="R165" i="34"/>
  <c r="T165" i="34"/>
  <c r="U165" i="34"/>
  <c r="V165" i="34"/>
  <c r="W165" i="34"/>
  <c r="X165" i="34"/>
  <c r="O166" i="34"/>
  <c r="P166" i="34"/>
  <c r="Q166" i="34"/>
  <c r="R166" i="34"/>
  <c r="T166" i="34"/>
  <c r="U166" i="34"/>
  <c r="V166" i="34"/>
  <c r="W166" i="34"/>
  <c r="X166" i="34"/>
  <c r="O167" i="34"/>
  <c r="P167" i="34"/>
  <c r="Q167" i="34"/>
  <c r="R167" i="34"/>
  <c r="T167" i="34"/>
  <c r="U167" i="34"/>
  <c r="V167" i="34"/>
  <c r="W167" i="34"/>
  <c r="X167" i="34"/>
  <c r="O168" i="34"/>
  <c r="P168" i="34"/>
  <c r="Q168" i="34"/>
  <c r="R168" i="34"/>
  <c r="T168" i="34"/>
  <c r="U168" i="34"/>
  <c r="V168" i="34"/>
  <c r="W168" i="34"/>
  <c r="X168" i="34"/>
  <c r="O169" i="34"/>
  <c r="P169" i="34"/>
  <c r="Q169" i="34"/>
  <c r="R169" i="34"/>
  <c r="T169" i="34"/>
  <c r="U169" i="34"/>
  <c r="V169" i="34"/>
  <c r="W169" i="34"/>
  <c r="X169" i="34"/>
  <c r="O170" i="34"/>
  <c r="P170" i="34"/>
  <c r="Q170" i="34"/>
  <c r="R170" i="34"/>
  <c r="T170" i="34"/>
  <c r="U170" i="34"/>
  <c r="V170" i="34"/>
  <c r="W170" i="34"/>
  <c r="X170" i="34"/>
  <c r="O171" i="34"/>
  <c r="P171" i="34"/>
  <c r="Q171" i="34"/>
  <c r="R171" i="34"/>
  <c r="T171" i="34"/>
  <c r="U171" i="34"/>
  <c r="V171" i="34"/>
  <c r="W171" i="34"/>
  <c r="X171" i="34"/>
  <c r="O172" i="34"/>
  <c r="P172" i="34"/>
  <c r="Q172" i="34"/>
  <c r="R172" i="34"/>
  <c r="T172" i="34"/>
  <c r="U172" i="34"/>
  <c r="V172" i="34"/>
  <c r="W172" i="34"/>
  <c r="X172" i="34"/>
  <c r="O173" i="34"/>
  <c r="P173" i="34"/>
  <c r="Q173" i="34"/>
  <c r="R173" i="34"/>
  <c r="T173" i="34"/>
  <c r="U173" i="34"/>
  <c r="V173" i="34"/>
  <c r="W173" i="34"/>
  <c r="X173" i="34"/>
  <c r="O174" i="34"/>
  <c r="P174" i="34"/>
  <c r="Q174" i="34"/>
  <c r="R174" i="34"/>
  <c r="T174" i="34"/>
  <c r="U174" i="34"/>
  <c r="V174" i="34"/>
  <c r="W174" i="34"/>
  <c r="X174" i="34"/>
  <c r="O175" i="34"/>
  <c r="P175" i="34"/>
  <c r="Q175" i="34"/>
  <c r="R175" i="34"/>
  <c r="T175" i="34"/>
  <c r="U175" i="34"/>
  <c r="V175" i="34"/>
  <c r="W175" i="34"/>
  <c r="X175" i="34"/>
  <c r="O176" i="34"/>
  <c r="P176" i="34"/>
  <c r="Q176" i="34"/>
  <c r="R176" i="34"/>
  <c r="T176" i="34"/>
  <c r="U176" i="34"/>
  <c r="V176" i="34"/>
  <c r="W176" i="34"/>
  <c r="X176" i="34"/>
  <c r="O177" i="34"/>
  <c r="P177" i="34"/>
  <c r="Q177" i="34"/>
  <c r="R177" i="34"/>
  <c r="T177" i="34"/>
  <c r="U177" i="34"/>
  <c r="V177" i="34"/>
  <c r="W177" i="34"/>
  <c r="X177" i="34"/>
  <c r="O178" i="34"/>
  <c r="P178" i="34"/>
  <c r="Q178" i="34"/>
  <c r="R178" i="34"/>
  <c r="T178" i="34"/>
  <c r="U178" i="34"/>
  <c r="V178" i="34"/>
  <c r="W178" i="34"/>
  <c r="X178" i="34"/>
  <c r="O179" i="34"/>
  <c r="P179" i="34"/>
  <c r="Q179" i="34"/>
  <c r="R179" i="34"/>
  <c r="T179" i="34"/>
  <c r="U179" i="34"/>
  <c r="V179" i="34"/>
  <c r="W179" i="34"/>
  <c r="X179" i="34"/>
  <c r="O180" i="34"/>
  <c r="P180" i="34"/>
  <c r="Q180" i="34"/>
  <c r="R180" i="34"/>
  <c r="T180" i="34"/>
  <c r="U180" i="34"/>
  <c r="V180" i="34"/>
  <c r="W180" i="34"/>
  <c r="X180" i="34"/>
  <c r="O181" i="34"/>
  <c r="P181" i="34"/>
  <c r="Q181" i="34"/>
  <c r="R181" i="34"/>
  <c r="T181" i="34"/>
  <c r="U181" i="34"/>
  <c r="V181" i="34"/>
  <c r="W181" i="34"/>
  <c r="X181" i="34"/>
  <c r="O182" i="34"/>
  <c r="P182" i="34"/>
  <c r="Q182" i="34"/>
  <c r="R182" i="34"/>
  <c r="T182" i="34"/>
  <c r="U182" i="34"/>
  <c r="V182" i="34"/>
  <c r="W182" i="34"/>
  <c r="X182" i="34"/>
  <c r="O183" i="34"/>
  <c r="P183" i="34"/>
  <c r="Q183" i="34"/>
  <c r="R183" i="34"/>
  <c r="T183" i="34"/>
  <c r="U183" i="34"/>
  <c r="V183" i="34"/>
  <c r="W183" i="34"/>
  <c r="X183" i="34"/>
  <c r="O184" i="34"/>
  <c r="P184" i="34"/>
  <c r="Q184" i="34"/>
  <c r="R184" i="34"/>
  <c r="T184" i="34"/>
  <c r="U184" i="34"/>
  <c r="V184" i="34"/>
  <c r="W184" i="34"/>
  <c r="X184" i="34"/>
  <c r="O185" i="34"/>
  <c r="P185" i="34"/>
  <c r="Q185" i="34"/>
  <c r="R185" i="34"/>
  <c r="T185" i="34"/>
  <c r="U185" i="34"/>
  <c r="V185" i="34"/>
  <c r="W185" i="34"/>
  <c r="X185" i="34"/>
  <c r="O186" i="34"/>
  <c r="P186" i="34"/>
  <c r="Q186" i="34"/>
  <c r="R186" i="34"/>
  <c r="T186" i="34"/>
  <c r="U186" i="34"/>
  <c r="V186" i="34"/>
  <c r="W186" i="34"/>
  <c r="X186" i="34"/>
  <c r="O187" i="34"/>
  <c r="P187" i="34"/>
  <c r="Q187" i="34"/>
  <c r="R187" i="34"/>
  <c r="T187" i="34"/>
  <c r="U187" i="34"/>
  <c r="V187" i="34"/>
  <c r="W187" i="34"/>
  <c r="X187" i="34"/>
  <c r="O188" i="34"/>
  <c r="P188" i="34"/>
  <c r="Q188" i="34"/>
  <c r="R188" i="34"/>
  <c r="T188" i="34"/>
  <c r="U188" i="34"/>
  <c r="V188" i="34"/>
  <c r="W188" i="34"/>
  <c r="X188" i="34"/>
  <c r="O189" i="34"/>
  <c r="P189" i="34"/>
  <c r="Q189" i="34"/>
  <c r="R189" i="34"/>
  <c r="T189" i="34"/>
  <c r="U189" i="34"/>
  <c r="V189" i="34"/>
  <c r="W189" i="34"/>
  <c r="X189" i="34"/>
  <c r="O190" i="34"/>
  <c r="P190" i="34"/>
  <c r="Q190" i="34"/>
  <c r="R190" i="34"/>
  <c r="T190" i="34"/>
  <c r="U190" i="34"/>
  <c r="V190" i="34"/>
  <c r="W190" i="34"/>
  <c r="X190" i="34"/>
  <c r="O191" i="34"/>
  <c r="P191" i="34"/>
  <c r="Q191" i="34"/>
  <c r="R191" i="34"/>
  <c r="T191" i="34"/>
  <c r="U191" i="34"/>
  <c r="V191" i="34"/>
  <c r="W191" i="34"/>
  <c r="X191" i="34"/>
  <c r="O192" i="34"/>
  <c r="P192" i="34"/>
  <c r="Q192" i="34"/>
  <c r="R192" i="34"/>
  <c r="T192" i="34"/>
  <c r="U192" i="34"/>
  <c r="V192" i="34"/>
  <c r="W192" i="34"/>
  <c r="X192" i="34"/>
  <c r="O193" i="34"/>
  <c r="P193" i="34"/>
  <c r="Q193" i="34"/>
  <c r="R193" i="34"/>
  <c r="T193" i="34"/>
  <c r="U193" i="34"/>
  <c r="V193" i="34"/>
  <c r="W193" i="34"/>
  <c r="X193" i="34"/>
  <c r="O194" i="34"/>
  <c r="P194" i="34"/>
  <c r="Q194" i="34"/>
  <c r="R194" i="34"/>
  <c r="T194" i="34"/>
  <c r="U194" i="34"/>
  <c r="V194" i="34"/>
  <c r="W194" i="34"/>
  <c r="X194" i="34"/>
  <c r="O195" i="34"/>
  <c r="P195" i="34"/>
  <c r="Q195" i="34"/>
  <c r="R195" i="34"/>
  <c r="T195" i="34"/>
  <c r="U195" i="34"/>
  <c r="V195" i="34"/>
  <c r="W195" i="34"/>
  <c r="X195" i="34"/>
  <c r="O196" i="34"/>
  <c r="P196" i="34"/>
  <c r="Q196" i="34"/>
  <c r="R196" i="34"/>
  <c r="T196" i="34"/>
  <c r="U196" i="34"/>
  <c r="V196" i="34"/>
  <c r="W196" i="34"/>
  <c r="X196" i="34"/>
  <c r="O197" i="34"/>
  <c r="P197" i="34"/>
  <c r="Q197" i="34"/>
  <c r="R197" i="34"/>
  <c r="T197" i="34"/>
  <c r="U197" i="34"/>
  <c r="V197" i="34"/>
  <c r="W197" i="34"/>
  <c r="X197" i="34"/>
  <c r="O198" i="34"/>
  <c r="P198" i="34"/>
  <c r="Q198" i="34"/>
  <c r="R198" i="34"/>
  <c r="T198" i="34"/>
  <c r="U198" i="34"/>
  <c r="V198" i="34"/>
  <c r="W198" i="34"/>
  <c r="X198" i="34"/>
  <c r="O199" i="34"/>
  <c r="P199" i="34"/>
  <c r="Q199" i="34"/>
  <c r="R199" i="34"/>
  <c r="T199" i="34"/>
  <c r="U199" i="34"/>
  <c r="V199" i="34"/>
  <c r="W199" i="34"/>
  <c r="X199" i="34"/>
  <c r="O200" i="34"/>
  <c r="P200" i="34"/>
  <c r="Q200" i="34"/>
  <c r="R200" i="34"/>
  <c r="T200" i="34"/>
  <c r="U200" i="34"/>
  <c r="V200" i="34"/>
  <c r="W200" i="34"/>
  <c r="X200" i="34"/>
  <c r="O201" i="34"/>
  <c r="P201" i="34"/>
  <c r="Q201" i="34"/>
  <c r="R201" i="34"/>
  <c r="T201" i="34"/>
  <c r="U201" i="34"/>
  <c r="V201" i="34"/>
  <c r="W201" i="34"/>
  <c r="X201" i="34"/>
  <c r="O202" i="34"/>
  <c r="P202" i="34"/>
  <c r="Q202" i="34"/>
  <c r="R202" i="34"/>
  <c r="T202" i="34"/>
  <c r="U202" i="34"/>
  <c r="V202" i="34"/>
  <c r="W202" i="34"/>
  <c r="X202" i="34"/>
  <c r="O203" i="34"/>
  <c r="P203" i="34"/>
  <c r="Q203" i="34"/>
  <c r="R203" i="34"/>
  <c r="T203" i="34"/>
  <c r="U203" i="34"/>
  <c r="V203" i="34"/>
  <c r="W203" i="34"/>
  <c r="X203" i="34"/>
  <c r="O204" i="34"/>
  <c r="P204" i="34"/>
  <c r="Q204" i="34"/>
  <c r="R204" i="34"/>
  <c r="T204" i="34"/>
  <c r="U204" i="34"/>
  <c r="V204" i="34"/>
  <c r="W204" i="34"/>
  <c r="X204" i="34"/>
  <c r="O205" i="34"/>
  <c r="P205" i="34"/>
  <c r="Q205" i="34"/>
  <c r="R205" i="34"/>
  <c r="T205" i="34"/>
  <c r="U205" i="34"/>
  <c r="V205" i="34"/>
  <c r="W205" i="34"/>
  <c r="X205" i="34"/>
  <c r="O206" i="34"/>
  <c r="P206" i="34"/>
  <c r="Q206" i="34"/>
  <c r="R206" i="34"/>
  <c r="T206" i="34"/>
  <c r="U206" i="34"/>
  <c r="V206" i="34"/>
  <c r="W206" i="34"/>
  <c r="X206" i="34"/>
  <c r="X108" i="34"/>
  <c r="X5" i="34"/>
  <c r="X6" i="34"/>
  <c r="X8" i="34"/>
  <c r="X9" i="34"/>
  <c r="X10" i="34"/>
  <c r="X11" i="34"/>
  <c r="X12" i="34"/>
  <c r="X13" i="34"/>
  <c r="X14" i="34"/>
  <c r="X15" i="34"/>
  <c r="X16" i="34"/>
  <c r="X17" i="34"/>
  <c r="X18" i="34"/>
  <c r="X19" i="34"/>
  <c r="X20" i="34"/>
  <c r="X21" i="34"/>
  <c r="X22" i="34"/>
  <c r="X23" i="34"/>
  <c r="X24" i="34"/>
  <c r="X25" i="34"/>
  <c r="X26" i="34"/>
  <c r="X27" i="34"/>
  <c r="X28" i="34"/>
  <c r="X29" i="34"/>
  <c r="X30" i="34"/>
  <c r="X31" i="34"/>
  <c r="X32" i="34"/>
  <c r="X33" i="34"/>
  <c r="X34" i="34"/>
  <c r="X35" i="34"/>
  <c r="X36" i="34"/>
  <c r="X37" i="34"/>
  <c r="X38" i="34"/>
  <c r="X39" i="34"/>
  <c r="X40" i="34"/>
  <c r="X41" i="34"/>
  <c r="X42" i="34"/>
  <c r="X43" i="34"/>
  <c r="X44" i="34"/>
  <c r="X45" i="34"/>
  <c r="X46" i="34"/>
  <c r="X47" i="34"/>
  <c r="X48" i="34"/>
  <c r="X49" i="34"/>
  <c r="X50" i="34"/>
  <c r="X51" i="34"/>
  <c r="X52" i="34"/>
  <c r="X53" i="34"/>
  <c r="X54" i="34"/>
  <c r="X55" i="34"/>
  <c r="X56" i="34"/>
  <c r="X57" i="34"/>
  <c r="X58" i="34"/>
  <c r="X59" i="34"/>
  <c r="X60" i="34"/>
  <c r="X61" i="34"/>
  <c r="X62" i="34"/>
  <c r="X63" i="34"/>
  <c r="X64" i="34"/>
  <c r="X65" i="34"/>
  <c r="X66" i="34"/>
  <c r="X67" i="34"/>
  <c r="X68" i="34"/>
  <c r="X69" i="34"/>
  <c r="X70" i="34"/>
  <c r="X71" i="34"/>
  <c r="X72" i="34"/>
  <c r="X73" i="34"/>
  <c r="X74" i="34"/>
  <c r="X75" i="34"/>
  <c r="X76" i="34"/>
  <c r="X77" i="34"/>
  <c r="X78" i="34"/>
  <c r="X79" i="34"/>
  <c r="X80" i="34"/>
  <c r="X81" i="34"/>
  <c r="X82" i="34"/>
  <c r="X83" i="34"/>
  <c r="X84" i="34"/>
  <c r="X85" i="34"/>
  <c r="X86" i="34"/>
  <c r="X87" i="34"/>
  <c r="X88" i="34"/>
  <c r="X89" i="34"/>
  <c r="X90" i="34"/>
  <c r="X91" i="34"/>
  <c r="X92" i="34"/>
  <c r="X93" i="34"/>
  <c r="X94" i="34"/>
  <c r="X95" i="34"/>
  <c r="X96" i="34"/>
  <c r="X97" i="34"/>
  <c r="X98" i="34"/>
  <c r="X99" i="34"/>
  <c r="X100" i="34"/>
  <c r="X101" i="34"/>
  <c r="X102" i="34"/>
  <c r="X103" i="34"/>
  <c r="AU36" i="34"/>
  <c r="AU37" i="34"/>
  <c r="AU38" i="34"/>
  <c r="AU39" i="34"/>
  <c r="AU40" i="34"/>
  <c r="AU41" i="34"/>
  <c r="AU42" i="34"/>
  <c r="AU43" i="34"/>
  <c r="AU44" i="34"/>
  <c r="AU45" i="34"/>
  <c r="AU46" i="34"/>
  <c r="AU47" i="34"/>
  <c r="AU48" i="34"/>
  <c r="AU49" i="34"/>
  <c r="AU50" i="34"/>
  <c r="AU51" i="34"/>
  <c r="AU52" i="34"/>
  <c r="AU53" i="34"/>
  <c r="AU54" i="34"/>
  <c r="AU55" i="34"/>
  <c r="AU56" i="34"/>
  <c r="AU57" i="34"/>
  <c r="AU58" i="34"/>
  <c r="AU59" i="34"/>
  <c r="AU60" i="34"/>
  <c r="AU61" i="34"/>
  <c r="AU62" i="34"/>
  <c r="AU63" i="34"/>
  <c r="AU64" i="34"/>
  <c r="AU65" i="34"/>
  <c r="AU66" i="34"/>
  <c r="AU67" i="34"/>
  <c r="AU68" i="34"/>
  <c r="AU69" i="34"/>
  <c r="AU70" i="34"/>
  <c r="AU71" i="34"/>
  <c r="AU72" i="34"/>
  <c r="AU73" i="34"/>
  <c r="AU74" i="34"/>
  <c r="AU75" i="34"/>
  <c r="AU76" i="34"/>
  <c r="AU77" i="34"/>
  <c r="AU78" i="34"/>
  <c r="AU79" i="34"/>
  <c r="AU80" i="34"/>
  <c r="AU81" i="34"/>
  <c r="AU82" i="34"/>
  <c r="AU83" i="34"/>
  <c r="AU84" i="34"/>
  <c r="AU85" i="34"/>
  <c r="AU86" i="34"/>
  <c r="AU87" i="34"/>
  <c r="AU88" i="34"/>
  <c r="AU89" i="34"/>
  <c r="AU90" i="34"/>
  <c r="AU91" i="34"/>
  <c r="AU92" i="34"/>
  <c r="AU93" i="34"/>
  <c r="AU94" i="34"/>
  <c r="AU95" i="34"/>
  <c r="AU96" i="34"/>
  <c r="AU97" i="34"/>
  <c r="AU98" i="34"/>
  <c r="AU99" i="34"/>
  <c r="AU100" i="34"/>
  <c r="AU101" i="34"/>
  <c r="AU102" i="34"/>
  <c r="G106" i="24"/>
  <c r="G105" i="24"/>
  <c r="G112" i="37"/>
  <c r="G111" i="37"/>
  <c r="G110" i="37"/>
  <c r="G109" i="37"/>
  <c r="G108" i="37"/>
  <c r="G107" i="37"/>
  <c r="G106" i="37"/>
  <c r="G105" i="37"/>
  <c r="AN5" i="34"/>
  <c r="AN6" i="34"/>
  <c r="AK7" i="34"/>
  <c r="AL7" i="34"/>
  <c r="AM7" i="34"/>
  <c r="AN7" i="34"/>
  <c r="AN8" i="34"/>
  <c r="AM9" i="34"/>
  <c r="AN9" i="34"/>
  <c r="AN10" i="34"/>
  <c r="AN11" i="34"/>
  <c r="AN12" i="34"/>
  <c r="AN13" i="34"/>
  <c r="AN14" i="34"/>
  <c r="AK15" i="34"/>
  <c r="AL15" i="34"/>
  <c r="AM15" i="34"/>
  <c r="AN15" i="34"/>
  <c r="AN16" i="34"/>
  <c r="AN17" i="34"/>
  <c r="AN18" i="34"/>
  <c r="AN19" i="34"/>
  <c r="AN20" i="34"/>
  <c r="AN21" i="34"/>
  <c r="AN22" i="34"/>
  <c r="AK23" i="34"/>
  <c r="AL23" i="34"/>
  <c r="AM23" i="34"/>
  <c r="AN23" i="34"/>
  <c r="AN24" i="34"/>
  <c r="AN25" i="34"/>
  <c r="AN26" i="34"/>
  <c r="AK27" i="34"/>
  <c r="AL27" i="34"/>
  <c r="AM27" i="34"/>
  <c r="AN27" i="34"/>
  <c r="AN28" i="34"/>
  <c r="AM29" i="34"/>
  <c r="AN29" i="34"/>
  <c r="AN30" i="34"/>
  <c r="AK31" i="34"/>
  <c r="AL31" i="34"/>
  <c r="AM31" i="34"/>
  <c r="AN31" i="34"/>
  <c r="AN32" i="34"/>
  <c r="AN33" i="34"/>
  <c r="AK34" i="34"/>
  <c r="AL34" i="34"/>
  <c r="AM34" i="34"/>
  <c r="AN34" i="34"/>
  <c r="AI35" i="34"/>
  <c r="AJ35" i="34"/>
  <c r="AK35" i="34"/>
  <c r="AL35" i="34"/>
  <c r="AM35" i="34"/>
  <c r="AN35" i="34"/>
  <c r="AF36" i="34"/>
  <c r="AG36" i="34"/>
  <c r="AH36" i="34"/>
  <c r="AI36" i="34"/>
  <c r="AJ36" i="34"/>
  <c r="AK36" i="34"/>
  <c r="AL36" i="34"/>
  <c r="AM36" i="34"/>
  <c r="AN36" i="34"/>
  <c r="AF37" i="34"/>
  <c r="AG37" i="34"/>
  <c r="AH37" i="34"/>
  <c r="AI37" i="34"/>
  <c r="AJ37" i="34"/>
  <c r="AK37" i="34"/>
  <c r="AL37" i="34"/>
  <c r="AM37" i="34"/>
  <c r="AN37" i="34"/>
  <c r="AF38" i="34"/>
  <c r="AG38" i="34"/>
  <c r="AH38" i="34"/>
  <c r="AI38" i="34"/>
  <c r="AJ38" i="34"/>
  <c r="AK38" i="34"/>
  <c r="AL38" i="34"/>
  <c r="AM38" i="34"/>
  <c r="AN38" i="34"/>
  <c r="AF39" i="34"/>
  <c r="AG39" i="34"/>
  <c r="AH39" i="34"/>
  <c r="AI39" i="34"/>
  <c r="AJ39" i="34"/>
  <c r="AK39" i="34"/>
  <c r="AL39" i="34"/>
  <c r="AM39" i="34"/>
  <c r="AN39" i="34"/>
  <c r="AF40" i="34"/>
  <c r="AG40" i="34"/>
  <c r="AH40" i="34"/>
  <c r="AI40" i="34"/>
  <c r="AJ40" i="34"/>
  <c r="AK40" i="34"/>
  <c r="AL40" i="34"/>
  <c r="AM40" i="34"/>
  <c r="AN40" i="34"/>
  <c r="AF41" i="34"/>
  <c r="AG41" i="34"/>
  <c r="AH41" i="34"/>
  <c r="AI41" i="34"/>
  <c r="AJ41" i="34"/>
  <c r="AK41" i="34"/>
  <c r="AL41" i="34"/>
  <c r="AM41" i="34"/>
  <c r="AN41" i="34"/>
  <c r="AF42" i="34"/>
  <c r="AG42" i="34"/>
  <c r="AH42" i="34"/>
  <c r="AI42" i="34"/>
  <c r="AJ42" i="34"/>
  <c r="AK42" i="34"/>
  <c r="AL42" i="34"/>
  <c r="AM42" i="34"/>
  <c r="AN42" i="34"/>
  <c r="AF43" i="34"/>
  <c r="AG43" i="34"/>
  <c r="AH43" i="34"/>
  <c r="AI43" i="34"/>
  <c r="AJ43" i="34"/>
  <c r="AK43" i="34"/>
  <c r="AL43" i="34"/>
  <c r="AM43" i="34"/>
  <c r="AN43" i="34"/>
  <c r="AF44" i="34"/>
  <c r="AG44" i="34"/>
  <c r="AH44" i="34"/>
  <c r="AI44" i="34"/>
  <c r="AJ44" i="34"/>
  <c r="AK44" i="34"/>
  <c r="AL44" i="34"/>
  <c r="AM44" i="34"/>
  <c r="AN44" i="34"/>
  <c r="AF45" i="34"/>
  <c r="AG45" i="34"/>
  <c r="AH45" i="34"/>
  <c r="AI45" i="34"/>
  <c r="AJ45" i="34"/>
  <c r="AK45" i="34"/>
  <c r="AL45" i="34"/>
  <c r="AM45" i="34"/>
  <c r="AN45" i="34"/>
  <c r="AF46" i="34"/>
  <c r="AG46" i="34"/>
  <c r="AH46" i="34"/>
  <c r="AI46" i="34"/>
  <c r="AJ46" i="34"/>
  <c r="AK46" i="34"/>
  <c r="AL46" i="34"/>
  <c r="AM46" i="34"/>
  <c r="AN46" i="34"/>
  <c r="AF47" i="34"/>
  <c r="AG47" i="34"/>
  <c r="AH47" i="34"/>
  <c r="AI47" i="34"/>
  <c r="AJ47" i="34"/>
  <c r="AK47" i="34"/>
  <c r="AL47" i="34"/>
  <c r="AM47" i="34"/>
  <c r="AN47" i="34"/>
  <c r="AF48" i="34"/>
  <c r="AG48" i="34"/>
  <c r="AH48" i="34"/>
  <c r="AI48" i="34"/>
  <c r="AJ48" i="34"/>
  <c r="AK48" i="34"/>
  <c r="AL48" i="34"/>
  <c r="AM48" i="34"/>
  <c r="AN48" i="34"/>
  <c r="AF49" i="34"/>
  <c r="AG49" i="34"/>
  <c r="AH49" i="34"/>
  <c r="AI49" i="34"/>
  <c r="AJ49" i="34"/>
  <c r="AK49" i="34"/>
  <c r="AL49" i="34"/>
  <c r="AM49" i="34"/>
  <c r="AN49" i="34"/>
  <c r="AF50" i="34"/>
  <c r="AG50" i="34"/>
  <c r="AH50" i="34"/>
  <c r="AI50" i="34"/>
  <c r="AJ50" i="34"/>
  <c r="AK50" i="34"/>
  <c r="AL50" i="34"/>
  <c r="AM50" i="34"/>
  <c r="AN50" i="34"/>
  <c r="AF51" i="34"/>
  <c r="AG51" i="34"/>
  <c r="AH51" i="34"/>
  <c r="AI51" i="34"/>
  <c r="AJ51" i="34"/>
  <c r="AK51" i="34"/>
  <c r="AL51" i="34"/>
  <c r="AM51" i="34"/>
  <c r="AN51" i="34"/>
  <c r="AF52" i="34"/>
  <c r="AG52" i="34"/>
  <c r="AH52" i="34"/>
  <c r="AI52" i="34"/>
  <c r="AJ52" i="34"/>
  <c r="AK52" i="34"/>
  <c r="AL52" i="34"/>
  <c r="AM52" i="34"/>
  <c r="AN52" i="34"/>
  <c r="AF53" i="34"/>
  <c r="AG53" i="34"/>
  <c r="AH53" i="34"/>
  <c r="AI53" i="34"/>
  <c r="AJ53" i="34"/>
  <c r="AK53" i="34"/>
  <c r="AL53" i="34"/>
  <c r="AM53" i="34"/>
  <c r="AN53" i="34"/>
  <c r="AF54" i="34"/>
  <c r="AG54" i="34"/>
  <c r="AH54" i="34"/>
  <c r="AI54" i="34"/>
  <c r="AJ54" i="34"/>
  <c r="AK54" i="34"/>
  <c r="AL54" i="34"/>
  <c r="AM54" i="34"/>
  <c r="AN54" i="34"/>
  <c r="AF55" i="34"/>
  <c r="AG55" i="34"/>
  <c r="AH55" i="34"/>
  <c r="AI55" i="34"/>
  <c r="AJ55" i="34"/>
  <c r="AK55" i="34"/>
  <c r="AL55" i="34"/>
  <c r="AM55" i="34"/>
  <c r="AN55" i="34"/>
  <c r="AF56" i="34"/>
  <c r="AG56" i="34"/>
  <c r="AH56" i="34"/>
  <c r="AI56" i="34"/>
  <c r="AJ56" i="34"/>
  <c r="AK56" i="34"/>
  <c r="AL56" i="34"/>
  <c r="AM56" i="34"/>
  <c r="AN56" i="34"/>
  <c r="AF57" i="34"/>
  <c r="AG57" i="34"/>
  <c r="AH57" i="34"/>
  <c r="AI57" i="34"/>
  <c r="AJ57" i="34"/>
  <c r="AK57" i="34"/>
  <c r="AL57" i="34"/>
  <c r="AM57" i="34"/>
  <c r="AN57" i="34"/>
  <c r="AF58" i="34"/>
  <c r="AG58" i="34"/>
  <c r="AH58" i="34"/>
  <c r="AI58" i="34"/>
  <c r="AJ58" i="34"/>
  <c r="AK58" i="34"/>
  <c r="AL58" i="34"/>
  <c r="AM58" i="34"/>
  <c r="AN58" i="34"/>
  <c r="AF59" i="34"/>
  <c r="AG59" i="34"/>
  <c r="AH59" i="34"/>
  <c r="AI59" i="34"/>
  <c r="AJ59" i="34"/>
  <c r="AK59" i="34"/>
  <c r="AL59" i="34"/>
  <c r="AM59" i="34"/>
  <c r="AN59" i="34"/>
  <c r="AF60" i="34"/>
  <c r="AG60" i="34"/>
  <c r="AH60" i="34"/>
  <c r="AI60" i="34"/>
  <c r="AJ60" i="34"/>
  <c r="AK60" i="34"/>
  <c r="AL60" i="34"/>
  <c r="AM60" i="34"/>
  <c r="AN60" i="34"/>
  <c r="AF61" i="34"/>
  <c r="AG61" i="34"/>
  <c r="AH61" i="34"/>
  <c r="AI61" i="34"/>
  <c r="AJ61" i="34"/>
  <c r="AK61" i="34"/>
  <c r="AL61" i="34"/>
  <c r="AM61" i="34"/>
  <c r="AN61" i="34"/>
  <c r="AF62" i="34"/>
  <c r="AG62" i="34"/>
  <c r="AH62" i="34"/>
  <c r="AI62" i="34"/>
  <c r="AJ62" i="34"/>
  <c r="AK62" i="34"/>
  <c r="AL62" i="34"/>
  <c r="AM62" i="34"/>
  <c r="AN62" i="34"/>
  <c r="AF63" i="34"/>
  <c r="AG63" i="34"/>
  <c r="AH63" i="34"/>
  <c r="AI63" i="34"/>
  <c r="AJ63" i="34"/>
  <c r="AK63" i="34"/>
  <c r="AL63" i="34"/>
  <c r="AM63" i="34"/>
  <c r="AN63" i="34"/>
  <c r="AF64" i="34"/>
  <c r="AG64" i="34"/>
  <c r="AH64" i="34"/>
  <c r="AI64" i="34"/>
  <c r="AJ64" i="34"/>
  <c r="AK64" i="34"/>
  <c r="AL64" i="34"/>
  <c r="AM64" i="34"/>
  <c r="AN64" i="34"/>
  <c r="AF65" i="34"/>
  <c r="AG65" i="34"/>
  <c r="AH65" i="34"/>
  <c r="AI65" i="34"/>
  <c r="AJ65" i="34"/>
  <c r="AK65" i="34"/>
  <c r="AL65" i="34"/>
  <c r="AM65" i="34"/>
  <c r="AN65" i="34"/>
  <c r="AF66" i="34"/>
  <c r="AG66" i="34"/>
  <c r="AH66" i="34"/>
  <c r="AI66" i="34"/>
  <c r="AJ66" i="34"/>
  <c r="AK66" i="34"/>
  <c r="AL66" i="34"/>
  <c r="AM66" i="34"/>
  <c r="AN66" i="34"/>
  <c r="AF67" i="34"/>
  <c r="AG67" i="34"/>
  <c r="AH67" i="34"/>
  <c r="AI67" i="34"/>
  <c r="AJ67" i="34"/>
  <c r="AK67" i="34"/>
  <c r="AL67" i="34"/>
  <c r="AM67" i="34"/>
  <c r="AN67" i="34"/>
  <c r="AF68" i="34"/>
  <c r="AG68" i="34"/>
  <c r="AH68" i="34"/>
  <c r="AI68" i="34"/>
  <c r="AJ68" i="34"/>
  <c r="AK68" i="34"/>
  <c r="AL68" i="34"/>
  <c r="AM68" i="34"/>
  <c r="AN68" i="34"/>
  <c r="AF69" i="34"/>
  <c r="AG69" i="34"/>
  <c r="AH69" i="34"/>
  <c r="AI69" i="34"/>
  <c r="AJ69" i="34"/>
  <c r="AK69" i="34"/>
  <c r="AL69" i="34"/>
  <c r="AM69" i="34"/>
  <c r="AN69" i="34"/>
  <c r="AF70" i="34"/>
  <c r="AG70" i="34"/>
  <c r="AH70" i="34"/>
  <c r="AI70" i="34"/>
  <c r="AJ70" i="34"/>
  <c r="AK70" i="34"/>
  <c r="AL70" i="34"/>
  <c r="AM70" i="34"/>
  <c r="AN70" i="34"/>
  <c r="AF71" i="34"/>
  <c r="AG71" i="34"/>
  <c r="AH71" i="34"/>
  <c r="AI71" i="34"/>
  <c r="AJ71" i="34"/>
  <c r="AK71" i="34"/>
  <c r="AL71" i="34"/>
  <c r="AM71" i="34"/>
  <c r="AN71" i="34"/>
  <c r="AF72" i="34"/>
  <c r="AG72" i="34"/>
  <c r="AH72" i="34"/>
  <c r="AI72" i="34"/>
  <c r="AJ72" i="34"/>
  <c r="AK72" i="34"/>
  <c r="AL72" i="34"/>
  <c r="AM72" i="34"/>
  <c r="AN72" i="34"/>
  <c r="AF73" i="34"/>
  <c r="AG73" i="34"/>
  <c r="AH73" i="34"/>
  <c r="AI73" i="34"/>
  <c r="AJ73" i="34"/>
  <c r="AK73" i="34"/>
  <c r="AL73" i="34"/>
  <c r="AM73" i="34"/>
  <c r="AN73" i="34"/>
  <c r="AF74" i="34"/>
  <c r="AG74" i="34"/>
  <c r="AH74" i="34"/>
  <c r="AI74" i="34"/>
  <c r="AJ74" i="34"/>
  <c r="AK74" i="34"/>
  <c r="AL74" i="34"/>
  <c r="AM74" i="34"/>
  <c r="AN74" i="34"/>
  <c r="AF75" i="34"/>
  <c r="AG75" i="34"/>
  <c r="AH75" i="34"/>
  <c r="AI75" i="34"/>
  <c r="AJ75" i="34"/>
  <c r="AK75" i="34"/>
  <c r="AL75" i="34"/>
  <c r="AM75" i="34"/>
  <c r="AN75" i="34"/>
  <c r="AF76" i="34"/>
  <c r="AG76" i="34"/>
  <c r="AH76" i="34"/>
  <c r="AI76" i="34"/>
  <c r="AJ76" i="34"/>
  <c r="AK76" i="34"/>
  <c r="AL76" i="34"/>
  <c r="AM76" i="34"/>
  <c r="AN76" i="34"/>
  <c r="AF77" i="34"/>
  <c r="AG77" i="34"/>
  <c r="AH77" i="34"/>
  <c r="AI77" i="34"/>
  <c r="AJ77" i="34"/>
  <c r="AK77" i="34"/>
  <c r="AL77" i="34"/>
  <c r="AM77" i="34"/>
  <c r="AN77" i="34"/>
  <c r="AF78" i="34"/>
  <c r="AG78" i="34"/>
  <c r="AH78" i="34"/>
  <c r="AI78" i="34"/>
  <c r="AJ78" i="34"/>
  <c r="AK78" i="34"/>
  <c r="AL78" i="34"/>
  <c r="AM78" i="34"/>
  <c r="AN78" i="34"/>
  <c r="AF79" i="34"/>
  <c r="AG79" i="34"/>
  <c r="AH79" i="34"/>
  <c r="AI79" i="34"/>
  <c r="AJ79" i="34"/>
  <c r="AK79" i="34"/>
  <c r="AL79" i="34"/>
  <c r="AM79" i="34"/>
  <c r="AN79" i="34"/>
  <c r="AF80" i="34"/>
  <c r="AG80" i="34"/>
  <c r="AH80" i="34"/>
  <c r="AI80" i="34"/>
  <c r="AJ80" i="34"/>
  <c r="AK80" i="34"/>
  <c r="AL80" i="34"/>
  <c r="AM80" i="34"/>
  <c r="AN80" i="34"/>
  <c r="AF81" i="34"/>
  <c r="AG81" i="34"/>
  <c r="AH81" i="34"/>
  <c r="AI81" i="34"/>
  <c r="AJ81" i="34"/>
  <c r="AK81" i="34"/>
  <c r="AL81" i="34"/>
  <c r="AM81" i="34"/>
  <c r="AN81" i="34"/>
  <c r="AF82" i="34"/>
  <c r="AG82" i="34"/>
  <c r="AH82" i="34"/>
  <c r="AI82" i="34"/>
  <c r="AJ82" i="34"/>
  <c r="AK82" i="34"/>
  <c r="AL82" i="34"/>
  <c r="AM82" i="34"/>
  <c r="AN82" i="34"/>
  <c r="AF83" i="34"/>
  <c r="AG83" i="34"/>
  <c r="AH83" i="34"/>
  <c r="AI83" i="34"/>
  <c r="AJ83" i="34"/>
  <c r="AK83" i="34"/>
  <c r="AL83" i="34"/>
  <c r="AM83" i="34"/>
  <c r="AN83" i="34"/>
  <c r="AF84" i="34"/>
  <c r="AG84" i="34"/>
  <c r="AH84" i="34"/>
  <c r="AI84" i="34"/>
  <c r="AJ84" i="34"/>
  <c r="AK84" i="34"/>
  <c r="AL84" i="34"/>
  <c r="AM84" i="34"/>
  <c r="AN84" i="34"/>
  <c r="AF85" i="34"/>
  <c r="AG85" i="34"/>
  <c r="AH85" i="34"/>
  <c r="AI85" i="34"/>
  <c r="AJ85" i="34"/>
  <c r="AK85" i="34"/>
  <c r="AL85" i="34"/>
  <c r="AM85" i="34"/>
  <c r="AN85" i="34"/>
  <c r="AF86" i="34"/>
  <c r="AG86" i="34"/>
  <c r="AH86" i="34"/>
  <c r="AI86" i="34"/>
  <c r="AJ86" i="34"/>
  <c r="AK86" i="34"/>
  <c r="AL86" i="34"/>
  <c r="AM86" i="34"/>
  <c r="AN86" i="34"/>
  <c r="AF87" i="34"/>
  <c r="AG87" i="34"/>
  <c r="AH87" i="34"/>
  <c r="AI87" i="34"/>
  <c r="AJ87" i="34"/>
  <c r="AK87" i="34"/>
  <c r="AL87" i="34"/>
  <c r="AM87" i="34"/>
  <c r="AN87" i="34"/>
  <c r="AF88" i="34"/>
  <c r="AG88" i="34"/>
  <c r="AH88" i="34"/>
  <c r="AI88" i="34"/>
  <c r="AJ88" i="34"/>
  <c r="AK88" i="34"/>
  <c r="AL88" i="34"/>
  <c r="AM88" i="34"/>
  <c r="AN88" i="34"/>
  <c r="AF89" i="34"/>
  <c r="AG89" i="34"/>
  <c r="AH89" i="34"/>
  <c r="AI89" i="34"/>
  <c r="AJ89" i="34"/>
  <c r="AK89" i="34"/>
  <c r="AL89" i="34"/>
  <c r="AM89" i="34"/>
  <c r="AN89" i="34"/>
  <c r="AF90" i="34"/>
  <c r="AG90" i="34"/>
  <c r="AH90" i="34"/>
  <c r="AI90" i="34"/>
  <c r="AJ90" i="34"/>
  <c r="AK90" i="34"/>
  <c r="AL90" i="34"/>
  <c r="AM90" i="34"/>
  <c r="AN90" i="34"/>
  <c r="AF91" i="34"/>
  <c r="AG91" i="34"/>
  <c r="AH91" i="34"/>
  <c r="AI91" i="34"/>
  <c r="AJ91" i="34"/>
  <c r="AK91" i="34"/>
  <c r="AL91" i="34"/>
  <c r="AM91" i="34"/>
  <c r="AN91" i="34"/>
  <c r="AF92" i="34"/>
  <c r="AG92" i="34"/>
  <c r="AH92" i="34"/>
  <c r="AI92" i="34"/>
  <c r="AJ92" i="34"/>
  <c r="AK92" i="34"/>
  <c r="AL92" i="34"/>
  <c r="AM92" i="34"/>
  <c r="AN92" i="34"/>
  <c r="AF93" i="34"/>
  <c r="AG93" i="34"/>
  <c r="AH93" i="34"/>
  <c r="AI93" i="34"/>
  <c r="AJ93" i="34"/>
  <c r="AK93" i="34"/>
  <c r="AL93" i="34"/>
  <c r="AM93" i="34"/>
  <c r="AN93" i="34"/>
  <c r="AF94" i="34"/>
  <c r="AG94" i="34"/>
  <c r="AH94" i="34"/>
  <c r="AI94" i="34"/>
  <c r="AJ94" i="34"/>
  <c r="AK94" i="34"/>
  <c r="AL94" i="34"/>
  <c r="AM94" i="34"/>
  <c r="AN94" i="34"/>
  <c r="AF95" i="34"/>
  <c r="AG95" i="34"/>
  <c r="AH95" i="34"/>
  <c r="AI95" i="34"/>
  <c r="AJ95" i="34"/>
  <c r="AK95" i="34"/>
  <c r="AL95" i="34"/>
  <c r="AM95" i="34"/>
  <c r="AN95" i="34"/>
  <c r="AF96" i="34"/>
  <c r="AG96" i="34"/>
  <c r="AH96" i="34"/>
  <c r="AI96" i="34"/>
  <c r="AJ96" i="34"/>
  <c r="AK96" i="34"/>
  <c r="AL96" i="34"/>
  <c r="AM96" i="34"/>
  <c r="AN96" i="34"/>
  <c r="AF97" i="34"/>
  <c r="AG97" i="34"/>
  <c r="AH97" i="34"/>
  <c r="AI97" i="34"/>
  <c r="AJ97" i="34"/>
  <c r="AK97" i="34"/>
  <c r="AL97" i="34"/>
  <c r="AM97" i="34"/>
  <c r="AN97" i="34"/>
  <c r="AF98" i="34"/>
  <c r="AG98" i="34"/>
  <c r="AH98" i="34"/>
  <c r="AI98" i="34"/>
  <c r="AJ98" i="34"/>
  <c r="AK98" i="34"/>
  <c r="AL98" i="34"/>
  <c r="AM98" i="34"/>
  <c r="AN98" i="34"/>
  <c r="AF99" i="34"/>
  <c r="AG99" i="34"/>
  <c r="AH99" i="34"/>
  <c r="AI99" i="34"/>
  <c r="AJ99" i="34"/>
  <c r="AK99" i="34"/>
  <c r="AL99" i="34"/>
  <c r="AM99" i="34"/>
  <c r="AN99" i="34"/>
  <c r="AF100" i="34"/>
  <c r="AG100" i="34"/>
  <c r="AH100" i="34"/>
  <c r="AI100" i="34"/>
  <c r="AJ100" i="34"/>
  <c r="AK100" i="34"/>
  <c r="AL100" i="34"/>
  <c r="AM100" i="34"/>
  <c r="AN100" i="34"/>
  <c r="AF101" i="34"/>
  <c r="AG101" i="34"/>
  <c r="AH101" i="34"/>
  <c r="AI101" i="34"/>
  <c r="AJ101" i="34"/>
  <c r="AK101" i="34"/>
  <c r="AL101" i="34"/>
  <c r="AM101" i="34"/>
  <c r="AN101" i="34"/>
  <c r="AF102" i="34"/>
  <c r="AG102" i="34"/>
  <c r="AH102" i="34"/>
  <c r="AI102" i="34"/>
  <c r="AJ102" i="34"/>
  <c r="AK102" i="34"/>
  <c r="AL102" i="34"/>
  <c r="AM102" i="34"/>
  <c r="AN102" i="34"/>
  <c r="AF103" i="34"/>
  <c r="AG103" i="34"/>
  <c r="AH103" i="34"/>
  <c r="AI103" i="34"/>
  <c r="AJ103" i="34"/>
  <c r="AK103" i="34"/>
  <c r="AL103" i="34"/>
  <c r="AM103" i="34"/>
  <c r="AN103" i="34"/>
  <c r="AN4" i="34"/>
  <c r="AN109" i="34"/>
  <c r="AN110" i="34"/>
  <c r="AK111" i="34"/>
  <c r="AL111" i="34"/>
  <c r="AM111" i="34"/>
  <c r="AN111" i="34"/>
  <c r="AN112" i="34"/>
  <c r="AM113" i="34"/>
  <c r="AN113" i="34"/>
  <c r="AN114" i="34"/>
  <c r="AN115" i="34"/>
  <c r="AN116" i="34"/>
  <c r="AN117" i="34"/>
  <c r="AN118" i="34"/>
  <c r="AK119" i="34"/>
  <c r="AL119" i="34"/>
  <c r="AM119" i="34"/>
  <c r="AN119" i="34"/>
  <c r="AN120" i="34"/>
  <c r="AN121" i="34"/>
  <c r="AN122" i="34"/>
  <c r="AN123" i="34"/>
  <c r="AN124" i="34"/>
  <c r="AN125" i="34"/>
  <c r="AN126" i="34"/>
  <c r="AK127" i="34"/>
  <c r="AL127" i="34"/>
  <c r="AM127" i="34"/>
  <c r="AN127" i="34"/>
  <c r="AN128" i="34"/>
  <c r="AN129" i="34"/>
  <c r="AN130" i="34"/>
  <c r="AK131" i="34"/>
  <c r="AL131" i="34"/>
  <c r="AM131" i="34"/>
  <c r="AN131" i="34"/>
  <c r="AN132" i="34"/>
  <c r="AM133" i="34"/>
  <c r="AN133" i="34"/>
  <c r="AN134" i="34"/>
  <c r="AK135" i="34"/>
  <c r="AL135" i="34"/>
  <c r="AM135" i="34"/>
  <c r="AN135" i="34"/>
  <c r="AN136" i="34"/>
  <c r="AN137" i="34"/>
  <c r="AK138" i="34"/>
  <c r="AL138" i="34"/>
  <c r="AM138" i="34"/>
  <c r="AN138" i="34"/>
  <c r="AI139" i="34"/>
  <c r="AJ139" i="34"/>
  <c r="AK139" i="34"/>
  <c r="AL139" i="34"/>
  <c r="AM139" i="34"/>
  <c r="AN139" i="34"/>
  <c r="AE140" i="34"/>
  <c r="AF140" i="34"/>
  <c r="AG140" i="34"/>
  <c r="AH140" i="34"/>
  <c r="AI140" i="34"/>
  <c r="AJ140" i="34"/>
  <c r="AK140" i="34"/>
  <c r="AL140" i="34"/>
  <c r="AM140" i="34"/>
  <c r="AN140" i="34"/>
  <c r="AE141" i="34"/>
  <c r="AF141" i="34"/>
  <c r="AG141" i="34"/>
  <c r="AH141" i="34"/>
  <c r="AI141" i="34"/>
  <c r="AJ141" i="34"/>
  <c r="AK141" i="34"/>
  <c r="AL141" i="34"/>
  <c r="AM141" i="34"/>
  <c r="AN141" i="34"/>
  <c r="AE142" i="34"/>
  <c r="AF142" i="34"/>
  <c r="AG142" i="34"/>
  <c r="AH142" i="34"/>
  <c r="AI142" i="34"/>
  <c r="AJ142" i="34"/>
  <c r="AK142" i="34"/>
  <c r="AL142" i="34"/>
  <c r="AM142" i="34"/>
  <c r="AN142" i="34"/>
  <c r="AE143" i="34"/>
  <c r="AF143" i="34"/>
  <c r="AG143" i="34"/>
  <c r="AH143" i="34"/>
  <c r="AI143" i="34"/>
  <c r="AJ143" i="34"/>
  <c r="AK143" i="34"/>
  <c r="AL143" i="34"/>
  <c r="AM143" i="34"/>
  <c r="AN143" i="34"/>
  <c r="AE144" i="34"/>
  <c r="AF144" i="34"/>
  <c r="AG144" i="34"/>
  <c r="AH144" i="34"/>
  <c r="AI144" i="34"/>
  <c r="AJ144" i="34"/>
  <c r="AK144" i="34"/>
  <c r="AL144" i="34"/>
  <c r="AM144" i="34"/>
  <c r="AN144" i="34"/>
  <c r="AE145" i="34"/>
  <c r="AF145" i="34"/>
  <c r="AG145" i="34"/>
  <c r="AH145" i="34"/>
  <c r="AI145" i="34"/>
  <c r="AJ145" i="34"/>
  <c r="AK145" i="34"/>
  <c r="AL145" i="34"/>
  <c r="AM145" i="34"/>
  <c r="AN145" i="34"/>
  <c r="AE146" i="34"/>
  <c r="AF146" i="34"/>
  <c r="AG146" i="34"/>
  <c r="AH146" i="34"/>
  <c r="AI146" i="34"/>
  <c r="AJ146" i="34"/>
  <c r="AK146" i="34"/>
  <c r="AL146" i="34"/>
  <c r="AM146" i="34"/>
  <c r="AN146" i="34"/>
  <c r="AE147" i="34"/>
  <c r="AF147" i="34"/>
  <c r="AG147" i="34"/>
  <c r="AH147" i="34"/>
  <c r="AI147" i="34"/>
  <c r="AJ147" i="34"/>
  <c r="AK147" i="34"/>
  <c r="AL147" i="34"/>
  <c r="AM147" i="34"/>
  <c r="AN147" i="34"/>
  <c r="AE148" i="34"/>
  <c r="AF148" i="34"/>
  <c r="AG148" i="34"/>
  <c r="AH148" i="34"/>
  <c r="AI148" i="34"/>
  <c r="AJ148" i="34"/>
  <c r="AK148" i="34"/>
  <c r="AL148" i="34"/>
  <c r="AM148" i="34"/>
  <c r="AN148" i="34"/>
  <c r="AE149" i="34"/>
  <c r="AF149" i="34"/>
  <c r="AG149" i="34"/>
  <c r="AH149" i="34"/>
  <c r="AI149" i="34"/>
  <c r="AJ149" i="34"/>
  <c r="AK149" i="34"/>
  <c r="AL149" i="34"/>
  <c r="AM149" i="34"/>
  <c r="AN149" i="34"/>
  <c r="AE150" i="34"/>
  <c r="AF150" i="34"/>
  <c r="AG150" i="34"/>
  <c r="AH150" i="34"/>
  <c r="AI150" i="34"/>
  <c r="AJ150" i="34"/>
  <c r="AK150" i="34"/>
  <c r="AL150" i="34"/>
  <c r="AM150" i="34"/>
  <c r="AN150" i="34"/>
  <c r="AE151" i="34"/>
  <c r="AF151" i="34"/>
  <c r="AG151" i="34"/>
  <c r="AH151" i="34"/>
  <c r="AI151" i="34"/>
  <c r="AJ151" i="34"/>
  <c r="AK151" i="34"/>
  <c r="AL151" i="34"/>
  <c r="AM151" i="34"/>
  <c r="AN151" i="34"/>
  <c r="AE152" i="34"/>
  <c r="AF152" i="34"/>
  <c r="AG152" i="34"/>
  <c r="AH152" i="34"/>
  <c r="AI152" i="34"/>
  <c r="AJ152" i="34"/>
  <c r="AK152" i="34"/>
  <c r="AL152" i="34"/>
  <c r="AM152" i="34"/>
  <c r="AN152" i="34"/>
  <c r="AE153" i="34"/>
  <c r="AF153" i="34"/>
  <c r="AG153" i="34"/>
  <c r="AH153" i="34"/>
  <c r="AI153" i="34"/>
  <c r="AJ153" i="34"/>
  <c r="AK153" i="34"/>
  <c r="AL153" i="34"/>
  <c r="AM153" i="34"/>
  <c r="AN153" i="34"/>
  <c r="AE154" i="34"/>
  <c r="AF154" i="34"/>
  <c r="AG154" i="34"/>
  <c r="AH154" i="34"/>
  <c r="AI154" i="34"/>
  <c r="AJ154" i="34"/>
  <c r="AK154" i="34"/>
  <c r="AL154" i="34"/>
  <c r="AM154" i="34"/>
  <c r="AN154" i="34"/>
  <c r="AE155" i="34"/>
  <c r="AF155" i="34"/>
  <c r="AG155" i="34"/>
  <c r="AH155" i="34"/>
  <c r="AI155" i="34"/>
  <c r="AJ155" i="34"/>
  <c r="AK155" i="34"/>
  <c r="AL155" i="34"/>
  <c r="AM155" i="34"/>
  <c r="AN155" i="34"/>
  <c r="AE156" i="34"/>
  <c r="AF156" i="34"/>
  <c r="AG156" i="34"/>
  <c r="AH156" i="34"/>
  <c r="AI156" i="34"/>
  <c r="AJ156" i="34"/>
  <c r="AK156" i="34"/>
  <c r="AL156" i="34"/>
  <c r="AM156" i="34"/>
  <c r="AN156" i="34"/>
  <c r="AE157" i="34"/>
  <c r="AF157" i="34"/>
  <c r="AG157" i="34"/>
  <c r="AH157" i="34"/>
  <c r="AI157" i="34"/>
  <c r="AJ157" i="34"/>
  <c r="AK157" i="34"/>
  <c r="AL157" i="34"/>
  <c r="AM157" i="34"/>
  <c r="AN157" i="34"/>
  <c r="AE158" i="34"/>
  <c r="AF158" i="34"/>
  <c r="AG158" i="34"/>
  <c r="AH158" i="34"/>
  <c r="AI158" i="34"/>
  <c r="AJ158" i="34"/>
  <c r="AK158" i="34"/>
  <c r="AL158" i="34"/>
  <c r="AM158" i="34"/>
  <c r="AN158" i="34"/>
  <c r="AE159" i="34"/>
  <c r="AF159" i="34"/>
  <c r="AG159" i="34"/>
  <c r="AH159" i="34"/>
  <c r="AI159" i="34"/>
  <c r="AJ159" i="34"/>
  <c r="AK159" i="34"/>
  <c r="AL159" i="34"/>
  <c r="AM159" i="34"/>
  <c r="AN159" i="34"/>
  <c r="AE160" i="34"/>
  <c r="AF160" i="34"/>
  <c r="AG160" i="34"/>
  <c r="AH160" i="34"/>
  <c r="AI160" i="34"/>
  <c r="AJ160" i="34"/>
  <c r="AK160" i="34"/>
  <c r="AL160" i="34"/>
  <c r="AM160" i="34"/>
  <c r="AN160" i="34"/>
  <c r="AE161" i="34"/>
  <c r="AF161" i="34"/>
  <c r="AG161" i="34"/>
  <c r="AH161" i="34"/>
  <c r="AI161" i="34"/>
  <c r="AJ161" i="34"/>
  <c r="AK161" i="34"/>
  <c r="AL161" i="34"/>
  <c r="AM161" i="34"/>
  <c r="AN161" i="34"/>
  <c r="AE162" i="34"/>
  <c r="AF162" i="34"/>
  <c r="AG162" i="34"/>
  <c r="AH162" i="34"/>
  <c r="AI162" i="34"/>
  <c r="AJ162" i="34"/>
  <c r="AK162" i="34"/>
  <c r="AL162" i="34"/>
  <c r="AM162" i="34"/>
  <c r="AN162" i="34"/>
  <c r="AE163" i="34"/>
  <c r="AF163" i="34"/>
  <c r="AG163" i="34"/>
  <c r="AH163" i="34"/>
  <c r="AI163" i="34"/>
  <c r="AJ163" i="34"/>
  <c r="AK163" i="34"/>
  <c r="AL163" i="34"/>
  <c r="AM163" i="34"/>
  <c r="AN163" i="34"/>
  <c r="AE164" i="34"/>
  <c r="AF164" i="34"/>
  <c r="AG164" i="34"/>
  <c r="AH164" i="34"/>
  <c r="AI164" i="34"/>
  <c r="AJ164" i="34"/>
  <c r="AK164" i="34"/>
  <c r="AL164" i="34"/>
  <c r="AM164" i="34"/>
  <c r="AN164" i="34"/>
  <c r="AE165" i="34"/>
  <c r="AF165" i="34"/>
  <c r="AG165" i="34"/>
  <c r="AH165" i="34"/>
  <c r="AI165" i="34"/>
  <c r="AJ165" i="34"/>
  <c r="AK165" i="34"/>
  <c r="AL165" i="34"/>
  <c r="AM165" i="34"/>
  <c r="AN165" i="34"/>
  <c r="AE166" i="34"/>
  <c r="AF166" i="34"/>
  <c r="AG166" i="34"/>
  <c r="AH166" i="34"/>
  <c r="AI166" i="34"/>
  <c r="AJ166" i="34"/>
  <c r="AK166" i="34"/>
  <c r="AL166" i="34"/>
  <c r="AM166" i="34"/>
  <c r="AN166" i="34"/>
  <c r="AE167" i="34"/>
  <c r="AF167" i="34"/>
  <c r="AG167" i="34"/>
  <c r="AH167" i="34"/>
  <c r="AI167" i="34"/>
  <c r="AJ167" i="34"/>
  <c r="AK167" i="34"/>
  <c r="AL167" i="34"/>
  <c r="AM167" i="34"/>
  <c r="AN167" i="34"/>
  <c r="AE168" i="34"/>
  <c r="AF168" i="34"/>
  <c r="AG168" i="34"/>
  <c r="AH168" i="34"/>
  <c r="AI168" i="34"/>
  <c r="AJ168" i="34"/>
  <c r="AK168" i="34"/>
  <c r="AL168" i="34"/>
  <c r="AM168" i="34"/>
  <c r="AN168" i="34"/>
  <c r="AE169" i="34"/>
  <c r="AF169" i="34"/>
  <c r="AG169" i="34"/>
  <c r="AH169" i="34"/>
  <c r="AI169" i="34"/>
  <c r="AJ169" i="34"/>
  <c r="AK169" i="34"/>
  <c r="AL169" i="34"/>
  <c r="AM169" i="34"/>
  <c r="AN169" i="34"/>
  <c r="AE170" i="34"/>
  <c r="AF170" i="34"/>
  <c r="AG170" i="34"/>
  <c r="AH170" i="34"/>
  <c r="AI170" i="34"/>
  <c r="AJ170" i="34"/>
  <c r="AK170" i="34"/>
  <c r="AL170" i="34"/>
  <c r="AM170" i="34"/>
  <c r="AN170" i="34"/>
  <c r="AE171" i="34"/>
  <c r="AF171" i="34"/>
  <c r="AG171" i="34"/>
  <c r="AH171" i="34"/>
  <c r="AI171" i="34"/>
  <c r="AJ171" i="34"/>
  <c r="AK171" i="34"/>
  <c r="AL171" i="34"/>
  <c r="AM171" i="34"/>
  <c r="AN171" i="34"/>
  <c r="AE172" i="34"/>
  <c r="AF172" i="34"/>
  <c r="AG172" i="34"/>
  <c r="AH172" i="34"/>
  <c r="AI172" i="34"/>
  <c r="AJ172" i="34"/>
  <c r="AK172" i="34"/>
  <c r="AL172" i="34"/>
  <c r="AM172" i="34"/>
  <c r="AN172" i="34"/>
  <c r="AE173" i="34"/>
  <c r="AF173" i="34"/>
  <c r="AG173" i="34"/>
  <c r="AH173" i="34"/>
  <c r="AI173" i="34"/>
  <c r="AJ173" i="34"/>
  <c r="AK173" i="34"/>
  <c r="AL173" i="34"/>
  <c r="AM173" i="34"/>
  <c r="AN173" i="34"/>
  <c r="AE174" i="34"/>
  <c r="AF174" i="34"/>
  <c r="AG174" i="34"/>
  <c r="AH174" i="34"/>
  <c r="AI174" i="34"/>
  <c r="AJ174" i="34"/>
  <c r="AK174" i="34"/>
  <c r="AL174" i="34"/>
  <c r="AM174" i="34"/>
  <c r="AN174" i="34"/>
  <c r="AE175" i="34"/>
  <c r="AF175" i="34"/>
  <c r="AG175" i="34"/>
  <c r="AH175" i="34"/>
  <c r="AI175" i="34"/>
  <c r="AJ175" i="34"/>
  <c r="AK175" i="34"/>
  <c r="AL175" i="34"/>
  <c r="AM175" i="34"/>
  <c r="AN175" i="34"/>
  <c r="AE176" i="34"/>
  <c r="AF176" i="34"/>
  <c r="AG176" i="34"/>
  <c r="AH176" i="34"/>
  <c r="AI176" i="34"/>
  <c r="AJ176" i="34"/>
  <c r="AK176" i="34"/>
  <c r="AL176" i="34"/>
  <c r="AM176" i="34"/>
  <c r="AN176" i="34"/>
  <c r="AE177" i="34"/>
  <c r="AF177" i="34"/>
  <c r="AG177" i="34"/>
  <c r="AH177" i="34"/>
  <c r="AI177" i="34"/>
  <c r="AJ177" i="34"/>
  <c r="AK177" i="34"/>
  <c r="AL177" i="34"/>
  <c r="AM177" i="34"/>
  <c r="AN177" i="34"/>
  <c r="AE178" i="34"/>
  <c r="AF178" i="34"/>
  <c r="AG178" i="34"/>
  <c r="AH178" i="34"/>
  <c r="AI178" i="34"/>
  <c r="AJ178" i="34"/>
  <c r="AK178" i="34"/>
  <c r="AL178" i="34"/>
  <c r="AM178" i="34"/>
  <c r="AN178" i="34"/>
  <c r="AE179" i="34"/>
  <c r="AF179" i="34"/>
  <c r="AG179" i="34"/>
  <c r="AH179" i="34"/>
  <c r="AI179" i="34"/>
  <c r="AJ179" i="34"/>
  <c r="AK179" i="34"/>
  <c r="AL179" i="34"/>
  <c r="AM179" i="34"/>
  <c r="AN179" i="34"/>
  <c r="AE180" i="34"/>
  <c r="AF180" i="34"/>
  <c r="AG180" i="34"/>
  <c r="AH180" i="34"/>
  <c r="AI180" i="34"/>
  <c r="AJ180" i="34"/>
  <c r="AK180" i="34"/>
  <c r="AL180" i="34"/>
  <c r="AM180" i="34"/>
  <c r="AN180" i="34"/>
  <c r="AE181" i="34"/>
  <c r="AF181" i="34"/>
  <c r="AG181" i="34"/>
  <c r="AH181" i="34"/>
  <c r="AI181" i="34"/>
  <c r="AJ181" i="34"/>
  <c r="AK181" i="34"/>
  <c r="AL181" i="34"/>
  <c r="AM181" i="34"/>
  <c r="AN181" i="34"/>
  <c r="AE182" i="34"/>
  <c r="AF182" i="34"/>
  <c r="AG182" i="34"/>
  <c r="AH182" i="34"/>
  <c r="AI182" i="34"/>
  <c r="AJ182" i="34"/>
  <c r="AK182" i="34"/>
  <c r="AL182" i="34"/>
  <c r="AM182" i="34"/>
  <c r="AN182" i="34"/>
  <c r="AE183" i="34"/>
  <c r="AF183" i="34"/>
  <c r="AG183" i="34"/>
  <c r="AH183" i="34"/>
  <c r="AI183" i="34"/>
  <c r="AJ183" i="34"/>
  <c r="AK183" i="34"/>
  <c r="AL183" i="34"/>
  <c r="AM183" i="34"/>
  <c r="AN183" i="34"/>
  <c r="AE184" i="34"/>
  <c r="AF184" i="34"/>
  <c r="AG184" i="34"/>
  <c r="AH184" i="34"/>
  <c r="AI184" i="34"/>
  <c r="AJ184" i="34"/>
  <c r="AK184" i="34"/>
  <c r="AL184" i="34"/>
  <c r="AM184" i="34"/>
  <c r="AN184" i="34"/>
  <c r="AE185" i="34"/>
  <c r="AF185" i="34"/>
  <c r="AG185" i="34"/>
  <c r="AH185" i="34"/>
  <c r="AI185" i="34"/>
  <c r="AJ185" i="34"/>
  <c r="AK185" i="34"/>
  <c r="AL185" i="34"/>
  <c r="AM185" i="34"/>
  <c r="AN185" i="34"/>
  <c r="AE186" i="34"/>
  <c r="AF186" i="34"/>
  <c r="AG186" i="34"/>
  <c r="AH186" i="34"/>
  <c r="AI186" i="34"/>
  <c r="AJ186" i="34"/>
  <c r="AK186" i="34"/>
  <c r="AL186" i="34"/>
  <c r="AM186" i="34"/>
  <c r="AN186" i="34"/>
  <c r="AE187" i="34"/>
  <c r="AF187" i="34"/>
  <c r="AG187" i="34"/>
  <c r="AH187" i="34"/>
  <c r="AI187" i="34"/>
  <c r="AJ187" i="34"/>
  <c r="AK187" i="34"/>
  <c r="AL187" i="34"/>
  <c r="AM187" i="34"/>
  <c r="AN187" i="34"/>
  <c r="AE188" i="34"/>
  <c r="AF188" i="34"/>
  <c r="AG188" i="34"/>
  <c r="AH188" i="34"/>
  <c r="AI188" i="34"/>
  <c r="AJ188" i="34"/>
  <c r="AK188" i="34"/>
  <c r="AL188" i="34"/>
  <c r="AM188" i="34"/>
  <c r="AN188" i="34"/>
  <c r="AE189" i="34"/>
  <c r="AF189" i="34"/>
  <c r="AG189" i="34"/>
  <c r="AH189" i="34"/>
  <c r="AI189" i="34"/>
  <c r="AJ189" i="34"/>
  <c r="AK189" i="34"/>
  <c r="AL189" i="34"/>
  <c r="AM189" i="34"/>
  <c r="AN189" i="34"/>
  <c r="AE190" i="34"/>
  <c r="AF190" i="34"/>
  <c r="AG190" i="34"/>
  <c r="AH190" i="34"/>
  <c r="AI190" i="34"/>
  <c r="AJ190" i="34"/>
  <c r="AK190" i="34"/>
  <c r="AL190" i="34"/>
  <c r="AM190" i="34"/>
  <c r="AN190" i="34"/>
  <c r="AE191" i="34"/>
  <c r="AF191" i="34"/>
  <c r="AG191" i="34"/>
  <c r="AH191" i="34"/>
  <c r="AI191" i="34"/>
  <c r="AJ191" i="34"/>
  <c r="AK191" i="34"/>
  <c r="AL191" i="34"/>
  <c r="AM191" i="34"/>
  <c r="AN191" i="34"/>
  <c r="AE192" i="34"/>
  <c r="AF192" i="34"/>
  <c r="AG192" i="34"/>
  <c r="AH192" i="34"/>
  <c r="AI192" i="34"/>
  <c r="AJ192" i="34"/>
  <c r="AK192" i="34"/>
  <c r="AL192" i="34"/>
  <c r="AM192" i="34"/>
  <c r="AN192" i="34"/>
  <c r="AE193" i="34"/>
  <c r="AF193" i="34"/>
  <c r="AG193" i="34"/>
  <c r="AH193" i="34"/>
  <c r="AI193" i="34"/>
  <c r="AJ193" i="34"/>
  <c r="AK193" i="34"/>
  <c r="AL193" i="34"/>
  <c r="AM193" i="34"/>
  <c r="AN193" i="34"/>
  <c r="AE194" i="34"/>
  <c r="AF194" i="34"/>
  <c r="AG194" i="34"/>
  <c r="AH194" i="34"/>
  <c r="AI194" i="34"/>
  <c r="AJ194" i="34"/>
  <c r="AK194" i="34"/>
  <c r="AL194" i="34"/>
  <c r="AM194" i="34"/>
  <c r="AN194" i="34"/>
  <c r="AE195" i="34"/>
  <c r="AF195" i="34"/>
  <c r="AG195" i="34"/>
  <c r="AH195" i="34"/>
  <c r="AI195" i="34"/>
  <c r="AJ195" i="34"/>
  <c r="AK195" i="34"/>
  <c r="AL195" i="34"/>
  <c r="AM195" i="34"/>
  <c r="AN195" i="34"/>
  <c r="AE196" i="34"/>
  <c r="AF196" i="34"/>
  <c r="AG196" i="34"/>
  <c r="AH196" i="34"/>
  <c r="AI196" i="34"/>
  <c r="AJ196" i="34"/>
  <c r="AK196" i="34"/>
  <c r="AL196" i="34"/>
  <c r="AM196" i="34"/>
  <c r="AN196" i="34"/>
  <c r="AE197" i="34"/>
  <c r="AF197" i="34"/>
  <c r="AG197" i="34"/>
  <c r="AH197" i="34"/>
  <c r="AI197" i="34"/>
  <c r="AJ197" i="34"/>
  <c r="AK197" i="34"/>
  <c r="AL197" i="34"/>
  <c r="AM197" i="34"/>
  <c r="AN197" i="34"/>
  <c r="AE198" i="34"/>
  <c r="AF198" i="34"/>
  <c r="AG198" i="34"/>
  <c r="AH198" i="34"/>
  <c r="AI198" i="34"/>
  <c r="AJ198" i="34"/>
  <c r="AK198" i="34"/>
  <c r="AL198" i="34"/>
  <c r="AM198" i="34"/>
  <c r="AN198" i="34"/>
  <c r="AE199" i="34"/>
  <c r="AF199" i="34"/>
  <c r="AG199" i="34"/>
  <c r="AH199" i="34"/>
  <c r="AI199" i="34"/>
  <c r="AJ199" i="34"/>
  <c r="AK199" i="34"/>
  <c r="AL199" i="34"/>
  <c r="AM199" i="34"/>
  <c r="AN199" i="34"/>
  <c r="AE200" i="34"/>
  <c r="AF200" i="34"/>
  <c r="AG200" i="34"/>
  <c r="AH200" i="34"/>
  <c r="AI200" i="34"/>
  <c r="AJ200" i="34"/>
  <c r="AK200" i="34"/>
  <c r="AL200" i="34"/>
  <c r="AM200" i="34"/>
  <c r="AN200" i="34"/>
  <c r="AE201" i="34"/>
  <c r="AF201" i="34"/>
  <c r="AG201" i="34"/>
  <c r="AH201" i="34"/>
  <c r="AI201" i="34"/>
  <c r="AJ201" i="34"/>
  <c r="AK201" i="34"/>
  <c r="AL201" i="34"/>
  <c r="AM201" i="34"/>
  <c r="AN201" i="34"/>
  <c r="AE202" i="34"/>
  <c r="AF202" i="34"/>
  <c r="AG202" i="34"/>
  <c r="AH202" i="34"/>
  <c r="AI202" i="34"/>
  <c r="AJ202" i="34"/>
  <c r="AK202" i="34"/>
  <c r="AL202" i="34"/>
  <c r="AM202" i="34"/>
  <c r="AN202" i="34"/>
  <c r="AE203" i="34"/>
  <c r="AF203" i="34"/>
  <c r="AG203" i="34"/>
  <c r="AH203" i="34"/>
  <c r="AI203" i="34"/>
  <c r="AJ203" i="34"/>
  <c r="AK203" i="34"/>
  <c r="AL203" i="34"/>
  <c r="AM203" i="34"/>
  <c r="AN203" i="34"/>
  <c r="AE204" i="34"/>
  <c r="AF204" i="34"/>
  <c r="AG204" i="34"/>
  <c r="AH204" i="34"/>
  <c r="AI204" i="34"/>
  <c r="AJ204" i="34"/>
  <c r="AK204" i="34"/>
  <c r="AL204" i="34"/>
  <c r="AM204" i="34"/>
  <c r="AN204" i="34"/>
  <c r="AE205" i="34"/>
  <c r="AF205" i="34"/>
  <c r="AG205" i="34"/>
  <c r="AH205" i="34"/>
  <c r="AI205" i="34"/>
  <c r="AJ205" i="34"/>
  <c r="AK205" i="34"/>
  <c r="AL205" i="34"/>
  <c r="AM205" i="34"/>
  <c r="AN205" i="34"/>
  <c r="AE206" i="34"/>
  <c r="AF206" i="34"/>
  <c r="AG206" i="34"/>
  <c r="AH206" i="34"/>
  <c r="AI206" i="34"/>
  <c r="AJ206" i="34"/>
  <c r="AK206" i="34"/>
  <c r="AL206" i="34"/>
  <c r="AM206" i="34"/>
  <c r="AN206" i="34"/>
  <c r="AN108" i="34"/>
  <c r="BD5" i="34"/>
  <c r="BD6" i="34"/>
  <c r="BA7" i="34"/>
  <c r="BB7" i="34"/>
  <c r="BD7" i="34"/>
  <c r="BD8" i="34"/>
  <c r="BD9" i="34"/>
  <c r="BD10" i="34"/>
  <c r="BD11" i="34"/>
  <c r="BD12" i="34"/>
  <c r="BD13" i="34"/>
  <c r="BD14" i="34"/>
  <c r="BA15" i="34"/>
  <c r="BB15" i="34"/>
  <c r="BC15" i="34"/>
  <c r="BD15" i="34"/>
  <c r="BD16" i="34"/>
  <c r="BD17" i="34"/>
  <c r="BD18" i="34"/>
  <c r="BD19" i="34"/>
  <c r="BD20" i="34"/>
  <c r="BD21" i="34"/>
  <c r="BD22" i="34"/>
  <c r="BA23" i="34"/>
  <c r="BB23" i="34"/>
  <c r="BC23" i="34"/>
  <c r="BD23" i="34"/>
  <c r="BD24" i="34"/>
  <c r="BD25" i="34"/>
  <c r="BD26" i="34"/>
  <c r="BA27" i="34"/>
  <c r="BB27" i="34"/>
  <c r="BC27" i="34"/>
  <c r="BD27" i="34"/>
  <c r="BD28" i="34"/>
  <c r="BC29" i="34"/>
  <c r="BD29" i="34"/>
  <c r="BD30" i="34"/>
  <c r="BA31" i="34"/>
  <c r="BB31" i="34"/>
  <c r="BC31" i="34"/>
  <c r="BD31" i="34"/>
  <c r="BD32" i="34"/>
  <c r="BD33" i="34"/>
  <c r="BA34" i="34"/>
  <c r="BB34" i="34"/>
  <c r="BC34" i="34"/>
  <c r="BD34" i="34"/>
  <c r="AY35" i="34"/>
  <c r="AZ35" i="34"/>
  <c r="BA35" i="34"/>
  <c r="BB35" i="34"/>
  <c r="BC35" i="34"/>
  <c r="BD35" i="34"/>
  <c r="AV36" i="34"/>
  <c r="AW36" i="34"/>
  <c r="AY36" i="34"/>
  <c r="AZ36" i="34"/>
  <c r="BA36" i="34"/>
  <c r="BB36" i="34"/>
  <c r="BC36" i="34"/>
  <c r="BD36" i="34"/>
  <c r="AV37" i="34"/>
  <c r="AW37" i="34"/>
  <c r="AY37" i="34"/>
  <c r="AZ37" i="34"/>
  <c r="BA37" i="34"/>
  <c r="BB37" i="34"/>
  <c r="BC37" i="34"/>
  <c r="BD37" i="34"/>
  <c r="AV38" i="34"/>
  <c r="AW38" i="34"/>
  <c r="AY38" i="34"/>
  <c r="AZ38" i="34"/>
  <c r="BA38" i="34"/>
  <c r="BB38" i="34"/>
  <c r="BC38" i="34"/>
  <c r="BD38" i="34"/>
  <c r="AV39" i="34"/>
  <c r="AW39" i="34"/>
  <c r="AY39" i="34"/>
  <c r="AZ39" i="34"/>
  <c r="BA39" i="34"/>
  <c r="BB39" i="34"/>
  <c r="BC39" i="34"/>
  <c r="BD39" i="34"/>
  <c r="AV40" i="34"/>
  <c r="AW40" i="34"/>
  <c r="AY40" i="34"/>
  <c r="AZ40" i="34"/>
  <c r="BA40" i="34"/>
  <c r="BB40" i="34"/>
  <c r="BC40" i="34"/>
  <c r="BD40" i="34"/>
  <c r="AV41" i="34"/>
  <c r="AW41" i="34"/>
  <c r="AY41" i="34"/>
  <c r="AZ41" i="34"/>
  <c r="BA41" i="34"/>
  <c r="BB41" i="34"/>
  <c r="BC41" i="34"/>
  <c r="BD41" i="34"/>
  <c r="AV42" i="34"/>
  <c r="AW42" i="34"/>
  <c r="AY42" i="34"/>
  <c r="AZ42" i="34"/>
  <c r="BA42" i="34"/>
  <c r="BB42" i="34"/>
  <c r="BC42" i="34"/>
  <c r="BD42" i="34"/>
  <c r="AV43" i="34"/>
  <c r="AW43" i="34"/>
  <c r="AY43" i="34"/>
  <c r="AZ43" i="34"/>
  <c r="BA43" i="34"/>
  <c r="BB43" i="34"/>
  <c r="BC43" i="34"/>
  <c r="BD43" i="34"/>
  <c r="AV44" i="34"/>
  <c r="AW44" i="34"/>
  <c r="AY44" i="34"/>
  <c r="AZ44" i="34"/>
  <c r="BA44" i="34"/>
  <c r="BB44" i="34"/>
  <c r="BC44" i="34"/>
  <c r="BD44" i="34"/>
  <c r="AV45" i="34"/>
  <c r="AW45" i="34"/>
  <c r="AY45" i="34"/>
  <c r="AZ45" i="34"/>
  <c r="BA45" i="34"/>
  <c r="BB45" i="34"/>
  <c r="BC45" i="34"/>
  <c r="BD45" i="34"/>
  <c r="AV46" i="34"/>
  <c r="AW46" i="34"/>
  <c r="AY46" i="34"/>
  <c r="AZ46" i="34"/>
  <c r="BA46" i="34"/>
  <c r="BB46" i="34"/>
  <c r="BC46" i="34"/>
  <c r="BD46" i="34"/>
  <c r="AV47" i="34"/>
  <c r="AW47" i="34"/>
  <c r="AY47" i="34"/>
  <c r="AZ47" i="34"/>
  <c r="BA47" i="34"/>
  <c r="BB47" i="34"/>
  <c r="BC47" i="34"/>
  <c r="BD47" i="34"/>
  <c r="AV48" i="34"/>
  <c r="AW48" i="34"/>
  <c r="AY48" i="34"/>
  <c r="AZ48" i="34"/>
  <c r="BA48" i="34"/>
  <c r="BB48" i="34"/>
  <c r="BC48" i="34"/>
  <c r="BD48" i="34"/>
  <c r="AV49" i="34"/>
  <c r="AW49" i="34"/>
  <c r="AY49" i="34"/>
  <c r="AZ49" i="34"/>
  <c r="BA49" i="34"/>
  <c r="BB49" i="34"/>
  <c r="BC49" i="34"/>
  <c r="BD49" i="34"/>
  <c r="AV50" i="34"/>
  <c r="AW50" i="34"/>
  <c r="AY50" i="34"/>
  <c r="AZ50" i="34"/>
  <c r="BA50" i="34"/>
  <c r="BB50" i="34"/>
  <c r="BC50" i="34"/>
  <c r="BD50" i="34"/>
  <c r="AV51" i="34"/>
  <c r="AW51" i="34"/>
  <c r="AY51" i="34"/>
  <c r="AZ51" i="34"/>
  <c r="BA51" i="34"/>
  <c r="BB51" i="34"/>
  <c r="BC51" i="34"/>
  <c r="BD51" i="34"/>
  <c r="AV52" i="34"/>
  <c r="AW52" i="34"/>
  <c r="AY52" i="34"/>
  <c r="AZ52" i="34"/>
  <c r="BA52" i="34"/>
  <c r="BB52" i="34"/>
  <c r="BC52" i="34"/>
  <c r="BD52" i="34"/>
  <c r="AV53" i="34"/>
  <c r="AW53" i="34"/>
  <c r="AY53" i="34"/>
  <c r="AZ53" i="34"/>
  <c r="BA53" i="34"/>
  <c r="BB53" i="34"/>
  <c r="BC53" i="34"/>
  <c r="BD53" i="34"/>
  <c r="AV54" i="34"/>
  <c r="AW54" i="34"/>
  <c r="AY54" i="34"/>
  <c r="AZ54" i="34"/>
  <c r="BA54" i="34"/>
  <c r="BB54" i="34"/>
  <c r="BC54" i="34"/>
  <c r="BD54" i="34"/>
  <c r="AV55" i="34"/>
  <c r="AW55" i="34"/>
  <c r="AY55" i="34"/>
  <c r="AZ55" i="34"/>
  <c r="BA55" i="34"/>
  <c r="BB55" i="34"/>
  <c r="BC55" i="34"/>
  <c r="BD55" i="34"/>
  <c r="AV56" i="34"/>
  <c r="AW56" i="34"/>
  <c r="AY56" i="34"/>
  <c r="AZ56" i="34"/>
  <c r="BA56" i="34"/>
  <c r="BB56" i="34"/>
  <c r="BC56" i="34"/>
  <c r="BD56" i="34"/>
  <c r="AV57" i="34"/>
  <c r="AW57" i="34"/>
  <c r="AY57" i="34"/>
  <c r="AZ57" i="34"/>
  <c r="BA57" i="34"/>
  <c r="BB57" i="34"/>
  <c r="BC57" i="34"/>
  <c r="BD57" i="34"/>
  <c r="AV58" i="34"/>
  <c r="AW58" i="34"/>
  <c r="AY58" i="34"/>
  <c r="AZ58" i="34"/>
  <c r="BA58" i="34"/>
  <c r="BB58" i="34"/>
  <c r="BC58" i="34"/>
  <c r="BD58" i="34"/>
  <c r="AV59" i="34"/>
  <c r="AW59" i="34"/>
  <c r="AY59" i="34"/>
  <c r="AZ59" i="34"/>
  <c r="BA59" i="34"/>
  <c r="BB59" i="34"/>
  <c r="BC59" i="34"/>
  <c r="BD59" i="34"/>
  <c r="AV60" i="34"/>
  <c r="AW60" i="34"/>
  <c r="AY60" i="34"/>
  <c r="AZ60" i="34"/>
  <c r="BA60" i="34"/>
  <c r="BB60" i="34"/>
  <c r="BC60" i="34"/>
  <c r="BD60" i="34"/>
  <c r="AV61" i="34"/>
  <c r="AW61" i="34"/>
  <c r="AY61" i="34"/>
  <c r="AZ61" i="34"/>
  <c r="BA61" i="34"/>
  <c r="BB61" i="34"/>
  <c r="BC61" i="34"/>
  <c r="BD61" i="34"/>
  <c r="AV62" i="34"/>
  <c r="AW62" i="34"/>
  <c r="AY62" i="34"/>
  <c r="AZ62" i="34"/>
  <c r="BA62" i="34"/>
  <c r="BB62" i="34"/>
  <c r="BC62" i="34"/>
  <c r="BD62" i="34"/>
  <c r="AV63" i="34"/>
  <c r="AW63" i="34"/>
  <c r="AY63" i="34"/>
  <c r="AZ63" i="34"/>
  <c r="BA63" i="34"/>
  <c r="BB63" i="34"/>
  <c r="BC63" i="34"/>
  <c r="BD63" i="34"/>
  <c r="AV64" i="34"/>
  <c r="AW64" i="34"/>
  <c r="AY64" i="34"/>
  <c r="AZ64" i="34"/>
  <c r="BA64" i="34"/>
  <c r="BB64" i="34"/>
  <c r="BC64" i="34"/>
  <c r="BD64" i="34"/>
  <c r="AV65" i="34"/>
  <c r="AW65" i="34"/>
  <c r="AY65" i="34"/>
  <c r="AZ65" i="34"/>
  <c r="BA65" i="34"/>
  <c r="BB65" i="34"/>
  <c r="BC65" i="34"/>
  <c r="BD65" i="34"/>
  <c r="AV66" i="34"/>
  <c r="AW66" i="34"/>
  <c r="AY66" i="34"/>
  <c r="AZ66" i="34"/>
  <c r="BA66" i="34"/>
  <c r="BB66" i="34"/>
  <c r="BC66" i="34"/>
  <c r="BD66" i="34"/>
  <c r="AV67" i="34"/>
  <c r="AW67" i="34"/>
  <c r="AY67" i="34"/>
  <c r="AZ67" i="34"/>
  <c r="BA67" i="34"/>
  <c r="BB67" i="34"/>
  <c r="BC67" i="34"/>
  <c r="BD67" i="34"/>
  <c r="AV68" i="34"/>
  <c r="AW68" i="34"/>
  <c r="AY68" i="34"/>
  <c r="AZ68" i="34"/>
  <c r="BA68" i="34"/>
  <c r="BB68" i="34"/>
  <c r="BC68" i="34"/>
  <c r="BD68" i="34"/>
  <c r="AV69" i="34"/>
  <c r="AW69" i="34"/>
  <c r="AY69" i="34"/>
  <c r="AZ69" i="34"/>
  <c r="BA69" i="34"/>
  <c r="BB69" i="34"/>
  <c r="BC69" i="34"/>
  <c r="BD69" i="34"/>
  <c r="AV70" i="34"/>
  <c r="AW70" i="34"/>
  <c r="AY70" i="34"/>
  <c r="AZ70" i="34"/>
  <c r="BA70" i="34"/>
  <c r="BB70" i="34"/>
  <c r="BC70" i="34"/>
  <c r="BD70" i="34"/>
  <c r="AV71" i="34"/>
  <c r="AW71" i="34"/>
  <c r="AY71" i="34"/>
  <c r="AZ71" i="34"/>
  <c r="BA71" i="34"/>
  <c r="BB71" i="34"/>
  <c r="BC71" i="34"/>
  <c r="BD71" i="34"/>
  <c r="AV72" i="34"/>
  <c r="AW72" i="34"/>
  <c r="AY72" i="34"/>
  <c r="AZ72" i="34"/>
  <c r="BA72" i="34"/>
  <c r="BB72" i="34"/>
  <c r="BC72" i="34"/>
  <c r="BD72" i="34"/>
  <c r="AV73" i="34"/>
  <c r="AW73" i="34"/>
  <c r="AY73" i="34"/>
  <c r="AZ73" i="34"/>
  <c r="BA73" i="34"/>
  <c r="BB73" i="34"/>
  <c r="BC73" i="34"/>
  <c r="BD73" i="34"/>
  <c r="AV74" i="34"/>
  <c r="AW74" i="34"/>
  <c r="AY74" i="34"/>
  <c r="AZ74" i="34"/>
  <c r="BA74" i="34"/>
  <c r="BB74" i="34"/>
  <c r="BC74" i="34"/>
  <c r="BD74" i="34"/>
  <c r="AV75" i="34"/>
  <c r="AW75" i="34"/>
  <c r="AY75" i="34"/>
  <c r="AZ75" i="34"/>
  <c r="BA75" i="34"/>
  <c r="BB75" i="34"/>
  <c r="BC75" i="34"/>
  <c r="BD75" i="34"/>
  <c r="AV76" i="34"/>
  <c r="AW76" i="34"/>
  <c r="AY76" i="34"/>
  <c r="AZ76" i="34"/>
  <c r="BA76" i="34"/>
  <c r="BB76" i="34"/>
  <c r="BC76" i="34"/>
  <c r="BD76" i="34"/>
  <c r="AV77" i="34"/>
  <c r="AW77" i="34"/>
  <c r="AY77" i="34"/>
  <c r="AZ77" i="34"/>
  <c r="BA77" i="34"/>
  <c r="BB77" i="34"/>
  <c r="BC77" i="34"/>
  <c r="BD77" i="34"/>
  <c r="AV78" i="34"/>
  <c r="AW78" i="34"/>
  <c r="AY78" i="34"/>
  <c r="AZ78" i="34"/>
  <c r="BA78" i="34"/>
  <c r="BB78" i="34"/>
  <c r="BC78" i="34"/>
  <c r="BD78" i="34"/>
  <c r="AV79" i="34"/>
  <c r="AW79" i="34"/>
  <c r="AY79" i="34"/>
  <c r="AZ79" i="34"/>
  <c r="BA79" i="34"/>
  <c r="BB79" i="34"/>
  <c r="BC79" i="34"/>
  <c r="BD79" i="34"/>
  <c r="AV80" i="34"/>
  <c r="AW80" i="34"/>
  <c r="AY80" i="34"/>
  <c r="AZ80" i="34"/>
  <c r="BA80" i="34"/>
  <c r="BB80" i="34"/>
  <c r="BC80" i="34"/>
  <c r="BD80" i="34"/>
  <c r="AV81" i="34"/>
  <c r="AW81" i="34"/>
  <c r="AY81" i="34"/>
  <c r="AZ81" i="34"/>
  <c r="BA81" i="34"/>
  <c r="BB81" i="34"/>
  <c r="BC81" i="34"/>
  <c r="BD81" i="34"/>
  <c r="AV82" i="34"/>
  <c r="AW82" i="34"/>
  <c r="AY82" i="34"/>
  <c r="AZ82" i="34"/>
  <c r="BA82" i="34"/>
  <c r="BB82" i="34"/>
  <c r="BC82" i="34"/>
  <c r="BD82" i="34"/>
  <c r="AV83" i="34"/>
  <c r="AW83" i="34"/>
  <c r="AY83" i="34"/>
  <c r="AZ83" i="34"/>
  <c r="BA83" i="34"/>
  <c r="BB83" i="34"/>
  <c r="BC83" i="34"/>
  <c r="BD83" i="34"/>
  <c r="AV84" i="34"/>
  <c r="AW84" i="34"/>
  <c r="AY84" i="34"/>
  <c r="AZ84" i="34"/>
  <c r="BA84" i="34"/>
  <c r="BB84" i="34"/>
  <c r="BC84" i="34"/>
  <c r="BD84" i="34"/>
  <c r="AV85" i="34"/>
  <c r="AW85" i="34"/>
  <c r="AY85" i="34"/>
  <c r="AZ85" i="34"/>
  <c r="BA85" i="34"/>
  <c r="BB85" i="34"/>
  <c r="BC85" i="34"/>
  <c r="BD85" i="34"/>
  <c r="AV86" i="34"/>
  <c r="AW86" i="34"/>
  <c r="AY86" i="34"/>
  <c r="AZ86" i="34"/>
  <c r="BA86" i="34"/>
  <c r="BB86" i="34"/>
  <c r="BC86" i="34"/>
  <c r="BD86" i="34"/>
  <c r="AV87" i="34"/>
  <c r="AW87" i="34"/>
  <c r="AY87" i="34"/>
  <c r="AZ87" i="34"/>
  <c r="BA87" i="34"/>
  <c r="BB87" i="34"/>
  <c r="BC87" i="34"/>
  <c r="BD87" i="34"/>
  <c r="AV88" i="34"/>
  <c r="AW88" i="34"/>
  <c r="AY88" i="34"/>
  <c r="AZ88" i="34"/>
  <c r="BA88" i="34"/>
  <c r="BB88" i="34"/>
  <c r="BC88" i="34"/>
  <c r="BD88" i="34"/>
  <c r="AV89" i="34"/>
  <c r="AW89" i="34"/>
  <c r="AY89" i="34"/>
  <c r="AZ89" i="34"/>
  <c r="BA89" i="34"/>
  <c r="BB89" i="34"/>
  <c r="BC89" i="34"/>
  <c r="BD89" i="34"/>
  <c r="AV90" i="34"/>
  <c r="AW90" i="34"/>
  <c r="AY90" i="34"/>
  <c r="AZ90" i="34"/>
  <c r="BA90" i="34"/>
  <c r="BB90" i="34"/>
  <c r="BC90" i="34"/>
  <c r="BD90" i="34"/>
  <c r="AV91" i="34"/>
  <c r="AW91" i="34"/>
  <c r="AY91" i="34"/>
  <c r="AZ91" i="34"/>
  <c r="BA91" i="34"/>
  <c r="BB91" i="34"/>
  <c r="BC91" i="34"/>
  <c r="BD91" i="34"/>
  <c r="AV92" i="34"/>
  <c r="AW92" i="34"/>
  <c r="AY92" i="34"/>
  <c r="AZ92" i="34"/>
  <c r="BA92" i="34"/>
  <c r="BB92" i="34"/>
  <c r="BC92" i="34"/>
  <c r="BD92" i="34"/>
  <c r="AV93" i="34"/>
  <c r="AW93" i="34"/>
  <c r="AY93" i="34"/>
  <c r="AZ93" i="34"/>
  <c r="BA93" i="34"/>
  <c r="BB93" i="34"/>
  <c r="BC93" i="34"/>
  <c r="BD93" i="34"/>
  <c r="AV94" i="34"/>
  <c r="AW94" i="34"/>
  <c r="AY94" i="34"/>
  <c r="AZ94" i="34"/>
  <c r="BA94" i="34"/>
  <c r="BB94" i="34"/>
  <c r="BC94" i="34"/>
  <c r="BD94" i="34"/>
  <c r="AV95" i="34"/>
  <c r="AW95" i="34"/>
  <c r="AY95" i="34"/>
  <c r="AZ95" i="34"/>
  <c r="BA95" i="34"/>
  <c r="BB95" i="34"/>
  <c r="BC95" i="34"/>
  <c r="BD95" i="34"/>
  <c r="AV96" i="34"/>
  <c r="AW96" i="34"/>
  <c r="AY96" i="34"/>
  <c r="AZ96" i="34"/>
  <c r="BA96" i="34"/>
  <c r="BB96" i="34"/>
  <c r="BC96" i="34"/>
  <c r="BD96" i="34"/>
  <c r="AV97" i="34"/>
  <c r="AW97" i="34"/>
  <c r="AY97" i="34"/>
  <c r="AZ97" i="34"/>
  <c r="BA97" i="34"/>
  <c r="BB97" i="34"/>
  <c r="BC97" i="34"/>
  <c r="BD97" i="34"/>
  <c r="AV98" i="34"/>
  <c r="AW98" i="34"/>
  <c r="AY98" i="34"/>
  <c r="AZ98" i="34"/>
  <c r="BA98" i="34"/>
  <c r="BB98" i="34"/>
  <c r="BC98" i="34"/>
  <c r="BD98" i="34"/>
  <c r="AV99" i="34"/>
  <c r="AW99" i="34"/>
  <c r="AY99" i="34"/>
  <c r="AZ99" i="34"/>
  <c r="BA99" i="34"/>
  <c r="BB99" i="34"/>
  <c r="BC99" i="34"/>
  <c r="BD99" i="34"/>
  <c r="AV100" i="34"/>
  <c r="AW100" i="34"/>
  <c r="AY100" i="34"/>
  <c r="AZ100" i="34"/>
  <c r="BA100" i="34"/>
  <c r="BB100" i="34"/>
  <c r="BC100" i="34"/>
  <c r="BD100" i="34"/>
  <c r="AV101" i="34"/>
  <c r="AW101" i="34"/>
  <c r="AY101" i="34"/>
  <c r="AZ101" i="34"/>
  <c r="BA101" i="34"/>
  <c r="BB101" i="34"/>
  <c r="BC101" i="34"/>
  <c r="BD101" i="34"/>
  <c r="AV102" i="34"/>
  <c r="AW102" i="34"/>
  <c r="AY102" i="34"/>
  <c r="AZ102" i="34"/>
  <c r="BA102" i="34"/>
  <c r="BB102" i="34"/>
  <c r="BC102" i="34"/>
  <c r="BD102" i="34"/>
  <c r="AV103" i="34"/>
  <c r="AW103" i="34"/>
  <c r="AY103" i="34"/>
  <c r="AZ103" i="34"/>
  <c r="BA103" i="34"/>
  <c r="BB103" i="34"/>
  <c r="BC103" i="34"/>
  <c r="BD103" i="34"/>
  <c r="BD4" i="34"/>
  <c r="BT6" i="34"/>
  <c r="BQ7" i="34"/>
  <c r="BR7" i="34"/>
  <c r="BS7" i="34"/>
  <c r="BT7" i="34"/>
  <c r="BT8" i="34"/>
  <c r="BS9" i="34"/>
  <c r="BT9" i="34"/>
  <c r="BT10" i="34"/>
  <c r="BT11" i="34"/>
  <c r="BT12" i="34"/>
  <c r="BT13" i="34"/>
  <c r="BT14" i="34"/>
  <c r="BQ15" i="34"/>
  <c r="BR15" i="34"/>
  <c r="BS15" i="34"/>
  <c r="BT15" i="34"/>
  <c r="BT16" i="34"/>
  <c r="BT17" i="34"/>
  <c r="BT18" i="34"/>
  <c r="BT19" i="34"/>
  <c r="BT20" i="34"/>
  <c r="BT21" i="34"/>
  <c r="BT22" i="34"/>
  <c r="BQ23" i="34"/>
  <c r="BR23" i="34"/>
  <c r="BS23" i="34"/>
  <c r="BT23" i="34"/>
  <c r="BT24" i="34"/>
  <c r="BT25" i="34"/>
  <c r="BT26" i="34"/>
  <c r="BQ27" i="34"/>
  <c r="BR27" i="34"/>
  <c r="BS27" i="34"/>
  <c r="BT27" i="34"/>
  <c r="BT28" i="34"/>
  <c r="BS29" i="34"/>
  <c r="BT29" i="34"/>
  <c r="BT30" i="34"/>
  <c r="BQ31" i="34"/>
  <c r="BR31" i="34"/>
  <c r="BS31" i="34"/>
  <c r="BT31" i="34"/>
  <c r="BT32" i="34"/>
  <c r="BT33" i="34"/>
  <c r="BQ34" i="34"/>
  <c r="BR34" i="34"/>
  <c r="BS34" i="34"/>
  <c r="BT34" i="34"/>
  <c r="BO35" i="34"/>
  <c r="BP35" i="34"/>
  <c r="BQ35" i="34"/>
  <c r="BR35" i="34"/>
  <c r="BS35" i="34"/>
  <c r="BT35" i="34"/>
  <c r="BK36" i="34"/>
  <c r="BL36" i="34"/>
  <c r="BM36" i="34"/>
  <c r="BO36" i="34"/>
  <c r="BP36" i="34"/>
  <c r="BQ36" i="34"/>
  <c r="BR36" i="34"/>
  <c r="BS36" i="34"/>
  <c r="BT36" i="34"/>
  <c r="BK37" i="34"/>
  <c r="BL37" i="34"/>
  <c r="BM37" i="34"/>
  <c r="BO37" i="34"/>
  <c r="BP37" i="34"/>
  <c r="BQ37" i="34"/>
  <c r="BR37" i="34"/>
  <c r="BS37" i="34"/>
  <c r="BT37" i="34"/>
  <c r="BK38" i="34"/>
  <c r="BL38" i="34"/>
  <c r="BM38" i="34"/>
  <c r="BO38" i="34"/>
  <c r="BP38" i="34"/>
  <c r="BQ38" i="34"/>
  <c r="BR38" i="34"/>
  <c r="BS38" i="34"/>
  <c r="BT38" i="34"/>
  <c r="BK39" i="34"/>
  <c r="BL39" i="34"/>
  <c r="BM39" i="34"/>
  <c r="BO39" i="34"/>
  <c r="BP39" i="34"/>
  <c r="BQ39" i="34"/>
  <c r="BR39" i="34"/>
  <c r="BS39" i="34"/>
  <c r="BT39" i="34"/>
  <c r="BK40" i="34"/>
  <c r="BL40" i="34"/>
  <c r="BM40" i="34"/>
  <c r="BO40" i="34"/>
  <c r="BP40" i="34"/>
  <c r="BQ40" i="34"/>
  <c r="BR40" i="34"/>
  <c r="BS40" i="34"/>
  <c r="BT40" i="34"/>
  <c r="BK41" i="34"/>
  <c r="BL41" i="34"/>
  <c r="BM41" i="34"/>
  <c r="BO41" i="34"/>
  <c r="BP41" i="34"/>
  <c r="BQ41" i="34"/>
  <c r="BR41" i="34"/>
  <c r="BS41" i="34"/>
  <c r="BT41" i="34"/>
  <c r="BK42" i="34"/>
  <c r="BL42" i="34"/>
  <c r="BM42" i="34"/>
  <c r="BO42" i="34"/>
  <c r="BP42" i="34"/>
  <c r="BQ42" i="34"/>
  <c r="BR42" i="34"/>
  <c r="BS42" i="34"/>
  <c r="BT42" i="34"/>
  <c r="BK43" i="34"/>
  <c r="BL43" i="34"/>
  <c r="BM43" i="34"/>
  <c r="BO43" i="34"/>
  <c r="BP43" i="34"/>
  <c r="BQ43" i="34"/>
  <c r="BR43" i="34"/>
  <c r="BS43" i="34"/>
  <c r="BT43" i="34"/>
  <c r="BK44" i="34"/>
  <c r="BL44" i="34"/>
  <c r="BM44" i="34"/>
  <c r="BO44" i="34"/>
  <c r="BP44" i="34"/>
  <c r="BQ44" i="34"/>
  <c r="BR44" i="34"/>
  <c r="BS44" i="34"/>
  <c r="BT44" i="34"/>
  <c r="BK45" i="34"/>
  <c r="BL45" i="34"/>
  <c r="BM45" i="34"/>
  <c r="BO45" i="34"/>
  <c r="BP45" i="34"/>
  <c r="BQ45" i="34"/>
  <c r="BR45" i="34"/>
  <c r="BS45" i="34"/>
  <c r="BT45" i="34"/>
  <c r="BK46" i="34"/>
  <c r="BL46" i="34"/>
  <c r="BM46" i="34"/>
  <c r="BO46" i="34"/>
  <c r="BP46" i="34"/>
  <c r="BQ46" i="34"/>
  <c r="BR46" i="34"/>
  <c r="BS46" i="34"/>
  <c r="BT46" i="34"/>
  <c r="BK47" i="34"/>
  <c r="BL47" i="34"/>
  <c r="BM47" i="34"/>
  <c r="BO47" i="34"/>
  <c r="BP47" i="34"/>
  <c r="BQ47" i="34"/>
  <c r="BR47" i="34"/>
  <c r="BS47" i="34"/>
  <c r="BT47" i="34"/>
  <c r="BK48" i="34"/>
  <c r="BL48" i="34"/>
  <c r="BM48" i="34"/>
  <c r="BO48" i="34"/>
  <c r="BP48" i="34"/>
  <c r="BQ48" i="34"/>
  <c r="BR48" i="34"/>
  <c r="BS48" i="34"/>
  <c r="BT48" i="34"/>
  <c r="BK49" i="34"/>
  <c r="BL49" i="34"/>
  <c r="BM49" i="34"/>
  <c r="BO49" i="34"/>
  <c r="BP49" i="34"/>
  <c r="BQ49" i="34"/>
  <c r="BR49" i="34"/>
  <c r="BS49" i="34"/>
  <c r="BT49" i="34"/>
  <c r="BK50" i="34"/>
  <c r="BL50" i="34"/>
  <c r="BM50" i="34"/>
  <c r="BO50" i="34"/>
  <c r="BP50" i="34"/>
  <c r="BQ50" i="34"/>
  <c r="BR50" i="34"/>
  <c r="BS50" i="34"/>
  <c r="BT50" i="34"/>
  <c r="BK51" i="34"/>
  <c r="BL51" i="34"/>
  <c r="BM51" i="34"/>
  <c r="BO51" i="34"/>
  <c r="BP51" i="34"/>
  <c r="BQ51" i="34"/>
  <c r="BR51" i="34"/>
  <c r="BS51" i="34"/>
  <c r="BT51" i="34"/>
  <c r="BK52" i="34"/>
  <c r="BL52" i="34"/>
  <c r="BM52" i="34"/>
  <c r="BO52" i="34"/>
  <c r="BP52" i="34"/>
  <c r="BQ52" i="34"/>
  <c r="BR52" i="34"/>
  <c r="BS52" i="34"/>
  <c r="BT52" i="34"/>
  <c r="BK53" i="34"/>
  <c r="BL53" i="34"/>
  <c r="BM53" i="34"/>
  <c r="BO53" i="34"/>
  <c r="BP53" i="34"/>
  <c r="BQ53" i="34"/>
  <c r="BR53" i="34"/>
  <c r="BS53" i="34"/>
  <c r="BT53" i="34"/>
  <c r="BK54" i="34"/>
  <c r="BL54" i="34"/>
  <c r="BM54" i="34"/>
  <c r="BO54" i="34"/>
  <c r="BP54" i="34"/>
  <c r="BQ54" i="34"/>
  <c r="BR54" i="34"/>
  <c r="BS54" i="34"/>
  <c r="BT54" i="34"/>
  <c r="BK55" i="34"/>
  <c r="BL55" i="34"/>
  <c r="BM55" i="34"/>
  <c r="BO55" i="34"/>
  <c r="BP55" i="34"/>
  <c r="BQ55" i="34"/>
  <c r="BR55" i="34"/>
  <c r="BS55" i="34"/>
  <c r="BT55" i="34"/>
  <c r="BK56" i="34"/>
  <c r="BL56" i="34"/>
  <c r="BM56" i="34"/>
  <c r="BO56" i="34"/>
  <c r="BP56" i="34"/>
  <c r="BQ56" i="34"/>
  <c r="BR56" i="34"/>
  <c r="BS56" i="34"/>
  <c r="BT56" i="34"/>
  <c r="BK57" i="34"/>
  <c r="BL57" i="34"/>
  <c r="BM57" i="34"/>
  <c r="BO57" i="34"/>
  <c r="BP57" i="34"/>
  <c r="BQ57" i="34"/>
  <c r="BR57" i="34"/>
  <c r="BS57" i="34"/>
  <c r="BT57" i="34"/>
  <c r="BK58" i="34"/>
  <c r="BL58" i="34"/>
  <c r="BM58" i="34"/>
  <c r="BO58" i="34"/>
  <c r="BP58" i="34"/>
  <c r="BQ58" i="34"/>
  <c r="BR58" i="34"/>
  <c r="BS58" i="34"/>
  <c r="BT58" i="34"/>
  <c r="BK59" i="34"/>
  <c r="BL59" i="34"/>
  <c r="BM59" i="34"/>
  <c r="BO59" i="34"/>
  <c r="BP59" i="34"/>
  <c r="BQ59" i="34"/>
  <c r="BR59" i="34"/>
  <c r="BS59" i="34"/>
  <c r="BT59" i="34"/>
  <c r="BK60" i="34"/>
  <c r="BL60" i="34"/>
  <c r="BM60" i="34"/>
  <c r="BO60" i="34"/>
  <c r="BP60" i="34"/>
  <c r="BQ60" i="34"/>
  <c r="BR60" i="34"/>
  <c r="BS60" i="34"/>
  <c r="BT60" i="34"/>
  <c r="BK61" i="34"/>
  <c r="BL61" i="34"/>
  <c r="BM61" i="34"/>
  <c r="BO61" i="34"/>
  <c r="BP61" i="34"/>
  <c r="BQ61" i="34"/>
  <c r="BR61" i="34"/>
  <c r="BS61" i="34"/>
  <c r="BT61" i="34"/>
  <c r="BK62" i="34"/>
  <c r="BL62" i="34"/>
  <c r="BM62" i="34"/>
  <c r="BO62" i="34"/>
  <c r="BP62" i="34"/>
  <c r="BQ62" i="34"/>
  <c r="BR62" i="34"/>
  <c r="BS62" i="34"/>
  <c r="BT62" i="34"/>
  <c r="BK63" i="34"/>
  <c r="BL63" i="34"/>
  <c r="BM63" i="34"/>
  <c r="BO63" i="34"/>
  <c r="BP63" i="34"/>
  <c r="BQ63" i="34"/>
  <c r="BR63" i="34"/>
  <c r="BS63" i="34"/>
  <c r="BT63" i="34"/>
  <c r="BK64" i="34"/>
  <c r="BL64" i="34"/>
  <c r="BM64" i="34"/>
  <c r="BO64" i="34"/>
  <c r="BP64" i="34"/>
  <c r="BQ64" i="34"/>
  <c r="BR64" i="34"/>
  <c r="BS64" i="34"/>
  <c r="BT64" i="34"/>
  <c r="BK65" i="34"/>
  <c r="BL65" i="34"/>
  <c r="BM65" i="34"/>
  <c r="BO65" i="34"/>
  <c r="BP65" i="34"/>
  <c r="BQ65" i="34"/>
  <c r="BR65" i="34"/>
  <c r="BS65" i="34"/>
  <c r="BT65" i="34"/>
  <c r="BK66" i="34"/>
  <c r="BL66" i="34"/>
  <c r="BM66" i="34"/>
  <c r="BO66" i="34"/>
  <c r="BP66" i="34"/>
  <c r="BQ66" i="34"/>
  <c r="BR66" i="34"/>
  <c r="BS66" i="34"/>
  <c r="BT66" i="34"/>
  <c r="BK67" i="34"/>
  <c r="BL67" i="34"/>
  <c r="BM67" i="34"/>
  <c r="BO67" i="34"/>
  <c r="BP67" i="34"/>
  <c r="BQ67" i="34"/>
  <c r="BR67" i="34"/>
  <c r="BS67" i="34"/>
  <c r="BT67" i="34"/>
  <c r="BK68" i="34"/>
  <c r="BL68" i="34"/>
  <c r="BM68" i="34"/>
  <c r="BO68" i="34"/>
  <c r="BP68" i="34"/>
  <c r="BQ68" i="34"/>
  <c r="BR68" i="34"/>
  <c r="BS68" i="34"/>
  <c r="BT68" i="34"/>
  <c r="BK69" i="34"/>
  <c r="BL69" i="34"/>
  <c r="BM69" i="34"/>
  <c r="BO69" i="34"/>
  <c r="BP69" i="34"/>
  <c r="BQ69" i="34"/>
  <c r="BR69" i="34"/>
  <c r="BS69" i="34"/>
  <c r="BT69" i="34"/>
  <c r="BK70" i="34"/>
  <c r="BL70" i="34"/>
  <c r="BM70" i="34"/>
  <c r="BO70" i="34"/>
  <c r="BP70" i="34"/>
  <c r="BQ70" i="34"/>
  <c r="BR70" i="34"/>
  <c r="BS70" i="34"/>
  <c r="BT70" i="34"/>
  <c r="BK71" i="34"/>
  <c r="BL71" i="34"/>
  <c r="BM71" i="34"/>
  <c r="BO71" i="34"/>
  <c r="BP71" i="34"/>
  <c r="BQ71" i="34"/>
  <c r="BR71" i="34"/>
  <c r="BS71" i="34"/>
  <c r="BT71" i="34"/>
  <c r="BK72" i="34"/>
  <c r="BL72" i="34"/>
  <c r="BM72" i="34"/>
  <c r="BO72" i="34"/>
  <c r="BP72" i="34"/>
  <c r="BQ72" i="34"/>
  <c r="BR72" i="34"/>
  <c r="BS72" i="34"/>
  <c r="BT72" i="34"/>
  <c r="BK73" i="34"/>
  <c r="BL73" i="34"/>
  <c r="BM73" i="34"/>
  <c r="BO73" i="34"/>
  <c r="BP73" i="34"/>
  <c r="BQ73" i="34"/>
  <c r="BR73" i="34"/>
  <c r="BS73" i="34"/>
  <c r="BT73" i="34"/>
  <c r="BK74" i="34"/>
  <c r="BL74" i="34"/>
  <c r="BM74" i="34"/>
  <c r="BO74" i="34"/>
  <c r="BP74" i="34"/>
  <c r="BQ74" i="34"/>
  <c r="BR74" i="34"/>
  <c r="BS74" i="34"/>
  <c r="BT74" i="34"/>
  <c r="BK75" i="34"/>
  <c r="BL75" i="34"/>
  <c r="BM75" i="34"/>
  <c r="BO75" i="34"/>
  <c r="BP75" i="34"/>
  <c r="BQ75" i="34"/>
  <c r="BR75" i="34"/>
  <c r="BS75" i="34"/>
  <c r="BT75" i="34"/>
  <c r="BK76" i="34"/>
  <c r="BL76" i="34"/>
  <c r="BM76" i="34"/>
  <c r="BO76" i="34"/>
  <c r="BP76" i="34"/>
  <c r="BQ76" i="34"/>
  <c r="BR76" i="34"/>
  <c r="BS76" i="34"/>
  <c r="BT76" i="34"/>
  <c r="BK77" i="34"/>
  <c r="BL77" i="34"/>
  <c r="BM77" i="34"/>
  <c r="BO77" i="34"/>
  <c r="BP77" i="34"/>
  <c r="BQ77" i="34"/>
  <c r="BR77" i="34"/>
  <c r="BS77" i="34"/>
  <c r="BT77" i="34"/>
  <c r="BK78" i="34"/>
  <c r="BL78" i="34"/>
  <c r="BM78" i="34"/>
  <c r="BO78" i="34"/>
  <c r="BP78" i="34"/>
  <c r="BQ78" i="34"/>
  <c r="BR78" i="34"/>
  <c r="BS78" i="34"/>
  <c r="BT78" i="34"/>
  <c r="BK79" i="34"/>
  <c r="BL79" i="34"/>
  <c r="BM79" i="34"/>
  <c r="BO79" i="34"/>
  <c r="BP79" i="34"/>
  <c r="BQ79" i="34"/>
  <c r="BR79" i="34"/>
  <c r="BS79" i="34"/>
  <c r="BT79" i="34"/>
  <c r="BK80" i="34"/>
  <c r="BL80" i="34"/>
  <c r="BM80" i="34"/>
  <c r="BO80" i="34"/>
  <c r="BP80" i="34"/>
  <c r="BQ80" i="34"/>
  <c r="BR80" i="34"/>
  <c r="BS80" i="34"/>
  <c r="BT80" i="34"/>
  <c r="BK81" i="34"/>
  <c r="BL81" i="34"/>
  <c r="BM81" i="34"/>
  <c r="BO81" i="34"/>
  <c r="BP81" i="34"/>
  <c r="BQ81" i="34"/>
  <c r="BR81" i="34"/>
  <c r="BS81" i="34"/>
  <c r="BT81" i="34"/>
  <c r="BK82" i="34"/>
  <c r="BL82" i="34"/>
  <c r="BM82" i="34"/>
  <c r="BO82" i="34"/>
  <c r="BP82" i="34"/>
  <c r="BQ82" i="34"/>
  <c r="BR82" i="34"/>
  <c r="BS82" i="34"/>
  <c r="BT82" i="34"/>
  <c r="BK83" i="34"/>
  <c r="BL83" i="34"/>
  <c r="BM83" i="34"/>
  <c r="BO83" i="34"/>
  <c r="BP83" i="34"/>
  <c r="BQ83" i="34"/>
  <c r="BR83" i="34"/>
  <c r="BS83" i="34"/>
  <c r="BT83" i="34"/>
  <c r="BK84" i="34"/>
  <c r="BL84" i="34"/>
  <c r="BM84" i="34"/>
  <c r="BO84" i="34"/>
  <c r="BP84" i="34"/>
  <c r="BQ84" i="34"/>
  <c r="BR84" i="34"/>
  <c r="BS84" i="34"/>
  <c r="BT84" i="34"/>
  <c r="BK85" i="34"/>
  <c r="BL85" i="34"/>
  <c r="BM85" i="34"/>
  <c r="BO85" i="34"/>
  <c r="BP85" i="34"/>
  <c r="BQ85" i="34"/>
  <c r="BR85" i="34"/>
  <c r="BS85" i="34"/>
  <c r="BT85" i="34"/>
  <c r="BK86" i="34"/>
  <c r="BL86" i="34"/>
  <c r="BM86" i="34"/>
  <c r="BO86" i="34"/>
  <c r="BP86" i="34"/>
  <c r="BQ86" i="34"/>
  <c r="BR86" i="34"/>
  <c r="BS86" i="34"/>
  <c r="BT86" i="34"/>
  <c r="BK87" i="34"/>
  <c r="BL87" i="34"/>
  <c r="BM87" i="34"/>
  <c r="BO87" i="34"/>
  <c r="BP87" i="34"/>
  <c r="BQ87" i="34"/>
  <c r="BR87" i="34"/>
  <c r="BS87" i="34"/>
  <c r="BT87" i="34"/>
  <c r="BK88" i="34"/>
  <c r="BL88" i="34"/>
  <c r="BM88" i="34"/>
  <c r="BO88" i="34"/>
  <c r="BP88" i="34"/>
  <c r="BQ88" i="34"/>
  <c r="BR88" i="34"/>
  <c r="BS88" i="34"/>
  <c r="BT88" i="34"/>
  <c r="BK89" i="34"/>
  <c r="BL89" i="34"/>
  <c r="BM89" i="34"/>
  <c r="BO89" i="34"/>
  <c r="BP89" i="34"/>
  <c r="BQ89" i="34"/>
  <c r="BR89" i="34"/>
  <c r="BS89" i="34"/>
  <c r="BT89" i="34"/>
  <c r="BK90" i="34"/>
  <c r="BL90" i="34"/>
  <c r="BM90" i="34"/>
  <c r="BO90" i="34"/>
  <c r="BP90" i="34"/>
  <c r="BQ90" i="34"/>
  <c r="BR90" i="34"/>
  <c r="BS90" i="34"/>
  <c r="BT90" i="34"/>
  <c r="BK91" i="34"/>
  <c r="BL91" i="34"/>
  <c r="BM91" i="34"/>
  <c r="BO91" i="34"/>
  <c r="BP91" i="34"/>
  <c r="BQ91" i="34"/>
  <c r="BR91" i="34"/>
  <c r="BS91" i="34"/>
  <c r="BT91" i="34"/>
  <c r="BK92" i="34"/>
  <c r="BL92" i="34"/>
  <c r="BM92" i="34"/>
  <c r="BO92" i="34"/>
  <c r="BP92" i="34"/>
  <c r="BQ92" i="34"/>
  <c r="BR92" i="34"/>
  <c r="BS92" i="34"/>
  <c r="BT92" i="34"/>
  <c r="BK93" i="34"/>
  <c r="BL93" i="34"/>
  <c r="BM93" i="34"/>
  <c r="BO93" i="34"/>
  <c r="BP93" i="34"/>
  <c r="BQ93" i="34"/>
  <c r="BR93" i="34"/>
  <c r="BS93" i="34"/>
  <c r="BT93" i="34"/>
  <c r="BK94" i="34"/>
  <c r="BL94" i="34"/>
  <c r="BM94" i="34"/>
  <c r="BO94" i="34"/>
  <c r="BP94" i="34"/>
  <c r="BQ94" i="34"/>
  <c r="BR94" i="34"/>
  <c r="BS94" i="34"/>
  <c r="BT94" i="34"/>
  <c r="BK95" i="34"/>
  <c r="BL95" i="34"/>
  <c r="BM95" i="34"/>
  <c r="BO95" i="34"/>
  <c r="BP95" i="34"/>
  <c r="BQ95" i="34"/>
  <c r="BR95" i="34"/>
  <c r="BS95" i="34"/>
  <c r="BT95" i="34"/>
  <c r="BK96" i="34"/>
  <c r="BL96" i="34"/>
  <c r="BM96" i="34"/>
  <c r="BO96" i="34"/>
  <c r="BP96" i="34"/>
  <c r="BQ96" i="34"/>
  <c r="BR96" i="34"/>
  <c r="BS96" i="34"/>
  <c r="BT96" i="34"/>
  <c r="BK97" i="34"/>
  <c r="BL97" i="34"/>
  <c r="BM97" i="34"/>
  <c r="BO97" i="34"/>
  <c r="BP97" i="34"/>
  <c r="BQ97" i="34"/>
  <c r="BR97" i="34"/>
  <c r="BS97" i="34"/>
  <c r="BT97" i="34"/>
  <c r="BK98" i="34"/>
  <c r="BL98" i="34"/>
  <c r="BM98" i="34"/>
  <c r="BO98" i="34"/>
  <c r="BP98" i="34"/>
  <c r="BQ98" i="34"/>
  <c r="BR98" i="34"/>
  <c r="BS98" i="34"/>
  <c r="BT98" i="34"/>
  <c r="BK99" i="34"/>
  <c r="BL99" i="34"/>
  <c r="BM99" i="34"/>
  <c r="BO99" i="34"/>
  <c r="BP99" i="34"/>
  <c r="BQ99" i="34"/>
  <c r="BR99" i="34"/>
  <c r="BS99" i="34"/>
  <c r="BT99" i="34"/>
  <c r="BK100" i="34"/>
  <c r="BL100" i="34"/>
  <c r="BM100" i="34"/>
  <c r="BO100" i="34"/>
  <c r="BP100" i="34"/>
  <c r="BQ100" i="34"/>
  <c r="BR100" i="34"/>
  <c r="BS100" i="34"/>
  <c r="BT100" i="34"/>
  <c r="BK101" i="34"/>
  <c r="BL101" i="34"/>
  <c r="BM101" i="34"/>
  <c r="BO101" i="34"/>
  <c r="BP101" i="34"/>
  <c r="BQ101" i="34"/>
  <c r="BR101" i="34"/>
  <c r="BS101" i="34"/>
  <c r="BT101" i="34"/>
  <c r="BK102" i="34"/>
  <c r="BL102" i="34"/>
  <c r="BM102" i="34"/>
  <c r="BO102" i="34"/>
  <c r="BP102" i="34"/>
  <c r="BQ102" i="34"/>
  <c r="BR102" i="34"/>
  <c r="BS102" i="34"/>
  <c r="BT102" i="34"/>
  <c r="BL103" i="34"/>
  <c r="BM103" i="34"/>
  <c r="BO103" i="34"/>
  <c r="BP103" i="34"/>
  <c r="BQ103" i="34"/>
  <c r="BR103" i="34"/>
  <c r="BS103" i="34"/>
  <c r="BT103" i="34"/>
  <c r="BT5" i="34"/>
  <c r="BT4" i="34"/>
  <c r="BT110" i="34"/>
  <c r="BQ111" i="34"/>
  <c r="BR111" i="34"/>
  <c r="BS111" i="34"/>
  <c r="BT111" i="34"/>
  <c r="BS113" i="34"/>
  <c r="BT113" i="34"/>
  <c r="BT117" i="34"/>
  <c r="BT118" i="34"/>
  <c r="BQ119" i="34"/>
  <c r="BR119" i="34"/>
  <c r="BS119" i="34"/>
  <c r="BT119" i="34"/>
  <c r="BT121" i="34"/>
  <c r="BT126" i="34"/>
  <c r="BQ127" i="34"/>
  <c r="BR127" i="34"/>
  <c r="BS127" i="34"/>
  <c r="BT127" i="34"/>
  <c r="BT129" i="34"/>
  <c r="BT130" i="34"/>
  <c r="BQ131" i="34"/>
  <c r="BR131" i="34"/>
  <c r="BS131" i="34"/>
  <c r="BT131" i="34"/>
  <c r="BS133" i="34"/>
  <c r="BT133" i="34"/>
  <c r="BT134" i="34"/>
  <c r="BQ135" i="34"/>
  <c r="BR135" i="34"/>
  <c r="BS135" i="34"/>
  <c r="BT135" i="34"/>
  <c r="BQ138" i="34"/>
  <c r="BR138" i="34"/>
  <c r="BS138" i="34"/>
  <c r="BT138" i="34"/>
  <c r="BQ139" i="34"/>
  <c r="BR139" i="34"/>
  <c r="BS139" i="34"/>
  <c r="BT139" i="34"/>
  <c r="BK140" i="34"/>
  <c r="BL140" i="34"/>
  <c r="BM140" i="34"/>
  <c r="BN140" i="34"/>
  <c r="BO140" i="34"/>
  <c r="BP140" i="34"/>
  <c r="BQ140" i="34"/>
  <c r="BR140" i="34"/>
  <c r="BS140" i="34"/>
  <c r="BT140" i="34"/>
  <c r="BK141" i="34"/>
  <c r="BL141" i="34"/>
  <c r="BM141" i="34"/>
  <c r="BN141" i="34"/>
  <c r="BO141" i="34"/>
  <c r="BP141" i="34"/>
  <c r="BQ141" i="34"/>
  <c r="BR141" i="34"/>
  <c r="BS141" i="34"/>
  <c r="BT141" i="34"/>
  <c r="BK142" i="34"/>
  <c r="BL142" i="34"/>
  <c r="BM142" i="34"/>
  <c r="BN142" i="34"/>
  <c r="BO142" i="34"/>
  <c r="BP142" i="34"/>
  <c r="BQ142" i="34"/>
  <c r="BR142" i="34"/>
  <c r="BS142" i="34"/>
  <c r="BT142" i="34"/>
  <c r="BK143" i="34"/>
  <c r="BL143" i="34"/>
  <c r="BM143" i="34"/>
  <c r="BN143" i="34"/>
  <c r="BO143" i="34"/>
  <c r="BP143" i="34"/>
  <c r="BQ143" i="34"/>
  <c r="BR143" i="34"/>
  <c r="BS143" i="34"/>
  <c r="BT143" i="34"/>
  <c r="BK144" i="34"/>
  <c r="BL144" i="34"/>
  <c r="BM144" i="34"/>
  <c r="BN144" i="34"/>
  <c r="BO144" i="34"/>
  <c r="BP144" i="34"/>
  <c r="BQ144" i="34"/>
  <c r="BR144" i="34"/>
  <c r="BS144" i="34"/>
  <c r="BT144" i="34"/>
  <c r="BK145" i="34"/>
  <c r="BL145" i="34"/>
  <c r="BM145" i="34"/>
  <c r="BN145" i="34"/>
  <c r="BO145" i="34"/>
  <c r="BP145" i="34"/>
  <c r="BQ145" i="34"/>
  <c r="BR145" i="34"/>
  <c r="BS145" i="34"/>
  <c r="BT145" i="34"/>
  <c r="BK146" i="34"/>
  <c r="BL146" i="34"/>
  <c r="BM146" i="34"/>
  <c r="BN146" i="34"/>
  <c r="BO146" i="34"/>
  <c r="BP146" i="34"/>
  <c r="BQ146" i="34"/>
  <c r="BR146" i="34"/>
  <c r="BS146" i="34"/>
  <c r="BT146" i="34"/>
  <c r="BK147" i="34"/>
  <c r="BL147" i="34"/>
  <c r="BM147" i="34"/>
  <c r="BN147" i="34"/>
  <c r="BO147" i="34"/>
  <c r="BP147" i="34"/>
  <c r="BQ147" i="34"/>
  <c r="BR147" i="34"/>
  <c r="BS147" i="34"/>
  <c r="BT147" i="34"/>
  <c r="BK148" i="34"/>
  <c r="BL148" i="34"/>
  <c r="BM148" i="34"/>
  <c r="BN148" i="34"/>
  <c r="BO148" i="34"/>
  <c r="BP148" i="34"/>
  <c r="BQ148" i="34"/>
  <c r="BR148" i="34"/>
  <c r="BS148" i="34"/>
  <c r="BT148" i="34"/>
  <c r="BK149" i="34"/>
  <c r="BL149" i="34"/>
  <c r="BM149" i="34"/>
  <c r="BN149" i="34"/>
  <c r="BO149" i="34"/>
  <c r="BP149" i="34"/>
  <c r="BQ149" i="34"/>
  <c r="BR149" i="34"/>
  <c r="BS149" i="34"/>
  <c r="BT149" i="34"/>
  <c r="BK150" i="34"/>
  <c r="BL150" i="34"/>
  <c r="BM150" i="34"/>
  <c r="BN150" i="34"/>
  <c r="BO150" i="34"/>
  <c r="BP150" i="34"/>
  <c r="BQ150" i="34"/>
  <c r="BR150" i="34"/>
  <c r="BS150" i="34"/>
  <c r="BT150" i="34"/>
  <c r="BK151" i="34"/>
  <c r="BL151" i="34"/>
  <c r="BM151" i="34"/>
  <c r="BN151" i="34"/>
  <c r="BO151" i="34"/>
  <c r="BP151" i="34"/>
  <c r="BQ151" i="34"/>
  <c r="BR151" i="34"/>
  <c r="BS151" i="34"/>
  <c r="BT151" i="34"/>
  <c r="BK152" i="34"/>
  <c r="BL152" i="34"/>
  <c r="BM152" i="34"/>
  <c r="BN152" i="34"/>
  <c r="BO152" i="34"/>
  <c r="BP152" i="34"/>
  <c r="BQ152" i="34"/>
  <c r="BR152" i="34"/>
  <c r="BS152" i="34"/>
  <c r="BT152" i="34"/>
  <c r="BK153" i="34"/>
  <c r="BL153" i="34"/>
  <c r="BM153" i="34"/>
  <c r="BN153" i="34"/>
  <c r="BO153" i="34"/>
  <c r="BP153" i="34"/>
  <c r="BQ153" i="34"/>
  <c r="BR153" i="34"/>
  <c r="BS153" i="34"/>
  <c r="BT153" i="34"/>
  <c r="BK154" i="34"/>
  <c r="BL154" i="34"/>
  <c r="BM154" i="34"/>
  <c r="BN154" i="34"/>
  <c r="BO154" i="34"/>
  <c r="BP154" i="34"/>
  <c r="BQ154" i="34"/>
  <c r="BR154" i="34"/>
  <c r="BS154" i="34"/>
  <c r="BT154" i="34"/>
  <c r="BK155" i="34"/>
  <c r="BL155" i="34"/>
  <c r="BM155" i="34"/>
  <c r="BN155" i="34"/>
  <c r="BO155" i="34"/>
  <c r="BP155" i="34"/>
  <c r="BQ155" i="34"/>
  <c r="BR155" i="34"/>
  <c r="BS155" i="34"/>
  <c r="BT155" i="34"/>
  <c r="BK156" i="34"/>
  <c r="BL156" i="34"/>
  <c r="BM156" i="34"/>
  <c r="BN156" i="34"/>
  <c r="BO156" i="34"/>
  <c r="BP156" i="34"/>
  <c r="BQ156" i="34"/>
  <c r="BR156" i="34"/>
  <c r="BS156" i="34"/>
  <c r="BT156" i="34"/>
  <c r="BK157" i="34"/>
  <c r="BL157" i="34"/>
  <c r="BM157" i="34"/>
  <c r="BN157" i="34"/>
  <c r="BO157" i="34"/>
  <c r="BP157" i="34"/>
  <c r="BQ157" i="34"/>
  <c r="BR157" i="34"/>
  <c r="BS157" i="34"/>
  <c r="BT157" i="34"/>
  <c r="BK158" i="34"/>
  <c r="BL158" i="34"/>
  <c r="BM158" i="34"/>
  <c r="BN158" i="34"/>
  <c r="BO158" i="34"/>
  <c r="BP158" i="34"/>
  <c r="BQ158" i="34"/>
  <c r="BR158" i="34"/>
  <c r="BS158" i="34"/>
  <c r="BT158" i="34"/>
  <c r="BK159" i="34"/>
  <c r="BL159" i="34"/>
  <c r="BM159" i="34"/>
  <c r="BN159" i="34"/>
  <c r="BO159" i="34"/>
  <c r="BP159" i="34"/>
  <c r="BQ159" i="34"/>
  <c r="BR159" i="34"/>
  <c r="BS159" i="34"/>
  <c r="BT159" i="34"/>
  <c r="BK160" i="34"/>
  <c r="BL160" i="34"/>
  <c r="BM160" i="34"/>
  <c r="BN160" i="34"/>
  <c r="BO160" i="34"/>
  <c r="BP160" i="34"/>
  <c r="BQ160" i="34"/>
  <c r="BR160" i="34"/>
  <c r="BS160" i="34"/>
  <c r="BT160" i="34"/>
  <c r="BK161" i="34"/>
  <c r="BL161" i="34"/>
  <c r="BM161" i="34"/>
  <c r="BN161" i="34"/>
  <c r="BO161" i="34"/>
  <c r="BP161" i="34"/>
  <c r="BQ161" i="34"/>
  <c r="BR161" i="34"/>
  <c r="BS161" i="34"/>
  <c r="BT161" i="34"/>
  <c r="BK162" i="34"/>
  <c r="BL162" i="34"/>
  <c r="BM162" i="34"/>
  <c r="BN162" i="34"/>
  <c r="BO162" i="34"/>
  <c r="BP162" i="34"/>
  <c r="BQ162" i="34"/>
  <c r="BR162" i="34"/>
  <c r="BS162" i="34"/>
  <c r="BT162" i="34"/>
  <c r="BK163" i="34"/>
  <c r="BL163" i="34"/>
  <c r="BM163" i="34"/>
  <c r="BN163" i="34"/>
  <c r="BO163" i="34"/>
  <c r="BP163" i="34"/>
  <c r="BQ163" i="34"/>
  <c r="BR163" i="34"/>
  <c r="BS163" i="34"/>
  <c r="BT163" i="34"/>
  <c r="BK164" i="34"/>
  <c r="BL164" i="34"/>
  <c r="BM164" i="34"/>
  <c r="BN164" i="34"/>
  <c r="BO164" i="34"/>
  <c r="BP164" i="34"/>
  <c r="BQ164" i="34"/>
  <c r="BR164" i="34"/>
  <c r="BS164" i="34"/>
  <c r="BT164" i="34"/>
  <c r="BK165" i="34"/>
  <c r="BL165" i="34"/>
  <c r="BM165" i="34"/>
  <c r="BN165" i="34"/>
  <c r="BO165" i="34"/>
  <c r="BP165" i="34"/>
  <c r="BQ165" i="34"/>
  <c r="BR165" i="34"/>
  <c r="BS165" i="34"/>
  <c r="BT165" i="34"/>
  <c r="BK166" i="34"/>
  <c r="BL166" i="34"/>
  <c r="BM166" i="34"/>
  <c r="BN166" i="34"/>
  <c r="BO166" i="34"/>
  <c r="BP166" i="34"/>
  <c r="BQ166" i="34"/>
  <c r="BR166" i="34"/>
  <c r="BS166" i="34"/>
  <c r="BT166" i="34"/>
  <c r="BK167" i="34"/>
  <c r="BL167" i="34"/>
  <c r="BM167" i="34"/>
  <c r="BN167" i="34"/>
  <c r="BO167" i="34"/>
  <c r="BP167" i="34"/>
  <c r="BQ167" i="34"/>
  <c r="BR167" i="34"/>
  <c r="BS167" i="34"/>
  <c r="BT167" i="34"/>
  <c r="BK168" i="34"/>
  <c r="BL168" i="34"/>
  <c r="BM168" i="34"/>
  <c r="BN168" i="34"/>
  <c r="BO168" i="34"/>
  <c r="BP168" i="34"/>
  <c r="BQ168" i="34"/>
  <c r="BR168" i="34"/>
  <c r="BS168" i="34"/>
  <c r="BT168" i="34"/>
  <c r="BK169" i="34"/>
  <c r="BL169" i="34"/>
  <c r="BM169" i="34"/>
  <c r="BN169" i="34"/>
  <c r="BO169" i="34"/>
  <c r="BP169" i="34"/>
  <c r="BQ169" i="34"/>
  <c r="BR169" i="34"/>
  <c r="BS169" i="34"/>
  <c r="BT169" i="34"/>
  <c r="BK170" i="34"/>
  <c r="BL170" i="34"/>
  <c r="BM170" i="34"/>
  <c r="BN170" i="34"/>
  <c r="BO170" i="34"/>
  <c r="BP170" i="34"/>
  <c r="BQ170" i="34"/>
  <c r="BR170" i="34"/>
  <c r="BS170" i="34"/>
  <c r="BT170" i="34"/>
  <c r="BK171" i="34"/>
  <c r="BL171" i="34"/>
  <c r="BM171" i="34"/>
  <c r="BN171" i="34"/>
  <c r="BO171" i="34"/>
  <c r="BP171" i="34"/>
  <c r="BQ171" i="34"/>
  <c r="BR171" i="34"/>
  <c r="BS171" i="34"/>
  <c r="BT171" i="34"/>
  <c r="BK172" i="34"/>
  <c r="BL172" i="34"/>
  <c r="BM172" i="34"/>
  <c r="BN172" i="34"/>
  <c r="BO172" i="34"/>
  <c r="BP172" i="34"/>
  <c r="BQ172" i="34"/>
  <c r="BR172" i="34"/>
  <c r="BS172" i="34"/>
  <c r="BT172" i="34"/>
  <c r="BK173" i="34"/>
  <c r="BL173" i="34"/>
  <c r="BM173" i="34"/>
  <c r="BN173" i="34"/>
  <c r="BO173" i="34"/>
  <c r="BP173" i="34"/>
  <c r="BQ173" i="34"/>
  <c r="BR173" i="34"/>
  <c r="BS173" i="34"/>
  <c r="BT173" i="34"/>
  <c r="BK174" i="34"/>
  <c r="BL174" i="34"/>
  <c r="BM174" i="34"/>
  <c r="BN174" i="34"/>
  <c r="BO174" i="34"/>
  <c r="BP174" i="34"/>
  <c r="BQ174" i="34"/>
  <c r="BR174" i="34"/>
  <c r="BS174" i="34"/>
  <c r="BT174" i="34"/>
  <c r="BK175" i="34"/>
  <c r="BL175" i="34"/>
  <c r="BM175" i="34"/>
  <c r="BN175" i="34"/>
  <c r="BO175" i="34"/>
  <c r="BP175" i="34"/>
  <c r="BQ175" i="34"/>
  <c r="BR175" i="34"/>
  <c r="BS175" i="34"/>
  <c r="BT175" i="34"/>
  <c r="BK176" i="34"/>
  <c r="BL176" i="34"/>
  <c r="BM176" i="34"/>
  <c r="BN176" i="34"/>
  <c r="BO176" i="34"/>
  <c r="BP176" i="34"/>
  <c r="BQ176" i="34"/>
  <c r="BR176" i="34"/>
  <c r="BS176" i="34"/>
  <c r="BT176" i="34"/>
  <c r="BK177" i="34"/>
  <c r="BL177" i="34"/>
  <c r="BM177" i="34"/>
  <c r="BN177" i="34"/>
  <c r="BO177" i="34"/>
  <c r="BP177" i="34"/>
  <c r="BQ177" i="34"/>
  <c r="BR177" i="34"/>
  <c r="BS177" i="34"/>
  <c r="BT177" i="34"/>
  <c r="BK178" i="34"/>
  <c r="BL178" i="34"/>
  <c r="BM178" i="34"/>
  <c r="BN178" i="34"/>
  <c r="BO178" i="34"/>
  <c r="BP178" i="34"/>
  <c r="BQ178" i="34"/>
  <c r="BR178" i="34"/>
  <c r="BS178" i="34"/>
  <c r="BT178" i="34"/>
  <c r="BK179" i="34"/>
  <c r="BL179" i="34"/>
  <c r="BM179" i="34"/>
  <c r="BN179" i="34"/>
  <c r="BO179" i="34"/>
  <c r="BP179" i="34"/>
  <c r="BQ179" i="34"/>
  <c r="BR179" i="34"/>
  <c r="BS179" i="34"/>
  <c r="BT179" i="34"/>
  <c r="BK180" i="34"/>
  <c r="BL180" i="34"/>
  <c r="BM180" i="34"/>
  <c r="BN180" i="34"/>
  <c r="BO180" i="34"/>
  <c r="BP180" i="34"/>
  <c r="BQ180" i="34"/>
  <c r="BR180" i="34"/>
  <c r="BS180" i="34"/>
  <c r="BT180" i="34"/>
  <c r="BK181" i="34"/>
  <c r="BL181" i="34"/>
  <c r="BM181" i="34"/>
  <c r="BN181" i="34"/>
  <c r="BO181" i="34"/>
  <c r="BP181" i="34"/>
  <c r="BQ181" i="34"/>
  <c r="BR181" i="34"/>
  <c r="BS181" i="34"/>
  <c r="BT181" i="34"/>
  <c r="BK182" i="34"/>
  <c r="BL182" i="34"/>
  <c r="BM182" i="34"/>
  <c r="BN182" i="34"/>
  <c r="BO182" i="34"/>
  <c r="BP182" i="34"/>
  <c r="BQ182" i="34"/>
  <c r="BR182" i="34"/>
  <c r="BS182" i="34"/>
  <c r="BT182" i="34"/>
  <c r="BK183" i="34"/>
  <c r="BL183" i="34"/>
  <c r="BM183" i="34"/>
  <c r="BN183" i="34"/>
  <c r="BO183" i="34"/>
  <c r="BP183" i="34"/>
  <c r="BQ183" i="34"/>
  <c r="BR183" i="34"/>
  <c r="BS183" i="34"/>
  <c r="BT183" i="34"/>
  <c r="BK184" i="34"/>
  <c r="BL184" i="34"/>
  <c r="BM184" i="34"/>
  <c r="BN184" i="34"/>
  <c r="BO184" i="34"/>
  <c r="BP184" i="34"/>
  <c r="BQ184" i="34"/>
  <c r="BR184" i="34"/>
  <c r="BS184" i="34"/>
  <c r="BT184" i="34"/>
  <c r="BK185" i="34"/>
  <c r="BL185" i="34"/>
  <c r="BM185" i="34"/>
  <c r="BN185" i="34"/>
  <c r="BO185" i="34"/>
  <c r="BP185" i="34"/>
  <c r="BQ185" i="34"/>
  <c r="BR185" i="34"/>
  <c r="BS185" i="34"/>
  <c r="BT185" i="34"/>
  <c r="BK186" i="34"/>
  <c r="BL186" i="34"/>
  <c r="BM186" i="34"/>
  <c r="BN186" i="34"/>
  <c r="BO186" i="34"/>
  <c r="BP186" i="34"/>
  <c r="BQ186" i="34"/>
  <c r="BR186" i="34"/>
  <c r="BS186" i="34"/>
  <c r="BT186" i="34"/>
  <c r="BK187" i="34"/>
  <c r="BL187" i="34"/>
  <c r="BM187" i="34"/>
  <c r="BN187" i="34"/>
  <c r="BO187" i="34"/>
  <c r="BP187" i="34"/>
  <c r="BQ187" i="34"/>
  <c r="BR187" i="34"/>
  <c r="BS187" i="34"/>
  <c r="BT187" i="34"/>
  <c r="BK188" i="34"/>
  <c r="BL188" i="34"/>
  <c r="BM188" i="34"/>
  <c r="BN188" i="34"/>
  <c r="BO188" i="34"/>
  <c r="BP188" i="34"/>
  <c r="BQ188" i="34"/>
  <c r="BR188" i="34"/>
  <c r="BS188" i="34"/>
  <c r="BT188" i="34"/>
  <c r="BK189" i="34"/>
  <c r="BL189" i="34"/>
  <c r="BM189" i="34"/>
  <c r="BN189" i="34"/>
  <c r="BO189" i="34"/>
  <c r="BP189" i="34"/>
  <c r="BQ189" i="34"/>
  <c r="BR189" i="34"/>
  <c r="BS189" i="34"/>
  <c r="BT189" i="34"/>
  <c r="BK190" i="34"/>
  <c r="BL190" i="34"/>
  <c r="BM190" i="34"/>
  <c r="BN190" i="34"/>
  <c r="BO190" i="34"/>
  <c r="BP190" i="34"/>
  <c r="BQ190" i="34"/>
  <c r="BR190" i="34"/>
  <c r="BS190" i="34"/>
  <c r="BT190" i="34"/>
  <c r="BK191" i="34"/>
  <c r="BL191" i="34"/>
  <c r="BM191" i="34"/>
  <c r="BN191" i="34"/>
  <c r="BO191" i="34"/>
  <c r="BP191" i="34"/>
  <c r="BQ191" i="34"/>
  <c r="BR191" i="34"/>
  <c r="BS191" i="34"/>
  <c r="BT191" i="34"/>
  <c r="BK192" i="34"/>
  <c r="BL192" i="34"/>
  <c r="BM192" i="34"/>
  <c r="BN192" i="34"/>
  <c r="BO192" i="34"/>
  <c r="BP192" i="34"/>
  <c r="BQ192" i="34"/>
  <c r="BR192" i="34"/>
  <c r="BS192" i="34"/>
  <c r="BT192" i="34"/>
  <c r="BK193" i="34"/>
  <c r="BL193" i="34"/>
  <c r="BM193" i="34"/>
  <c r="BN193" i="34"/>
  <c r="BO193" i="34"/>
  <c r="BP193" i="34"/>
  <c r="BQ193" i="34"/>
  <c r="BR193" i="34"/>
  <c r="BS193" i="34"/>
  <c r="BT193" i="34"/>
  <c r="BK194" i="34"/>
  <c r="BL194" i="34"/>
  <c r="BM194" i="34"/>
  <c r="BN194" i="34"/>
  <c r="BO194" i="34"/>
  <c r="BP194" i="34"/>
  <c r="BQ194" i="34"/>
  <c r="BR194" i="34"/>
  <c r="BS194" i="34"/>
  <c r="BT194" i="34"/>
  <c r="BK195" i="34"/>
  <c r="BL195" i="34"/>
  <c r="BM195" i="34"/>
  <c r="BN195" i="34"/>
  <c r="BO195" i="34"/>
  <c r="BP195" i="34"/>
  <c r="BQ195" i="34"/>
  <c r="BR195" i="34"/>
  <c r="BS195" i="34"/>
  <c r="BT195" i="34"/>
  <c r="BK196" i="34"/>
  <c r="BL196" i="34"/>
  <c r="BM196" i="34"/>
  <c r="BN196" i="34"/>
  <c r="BO196" i="34"/>
  <c r="BP196" i="34"/>
  <c r="BQ196" i="34"/>
  <c r="BR196" i="34"/>
  <c r="BS196" i="34"/>
  <c r="BT196" i="34"/>
  <c r="BK197" i="34"/>
  <c r="BL197" i="34"/>
  <c r="BM197" i="34"/>
  <c r="BN197" i="34"/>
  <c r="BO197" i="34"/>
  <c r="BP197" i="34"/>
  <c r="BQ197" i="34"/>
  <c r="BR197" i="34"/>
  <c r="BS197" i="34"/>
  <c r="BT197" i="34"/>
  <c r="BK198" i="34"/>
  <c r="BL198" i="34"/>
  <c r="BM198" i="34"/>
  <c r="BN198" i="34"/>
  <c r="BO198" i="34"/>
  <c r="BP198" i="34"/>
  <c r="BQ198" i="34"/>
  <c r="BR198" i="34"/>
  <c r="BS198" i="34"/>
  <c r="BT198" i="34"/>
  <c r="BK199" i="34"/>
  <c r="BL199" i="34"/>
  <c r="BM199" i="34"/>
  <c r="BN199" i="34"/>
  <c r="BO199" i="34"/>
  <c r="BP199" i="34"/>
  <c r="BQ199" i="34"/>
  <c r="BR199" i="34"/>
  <c r="BS199" i="34"/>
  <c r="BT199" i="34"/>
  <c r="BK200" i="34"/>
  <c r="BL200" i="34"/>
  <c r="BM200" i="34"/>
  <c r="BN200" i="34"/>
  <c r="BO200" i="34"/>
  <c r="BP200" i="34"/>
  <c r="BQ200" i="34"/>
  <c r="BR200" i="34"/>
  <c r="BS200" i="34"/>
  <c r="BT200" i="34"/>
  <c r="BK201" i="34"/>
  <c r="BL201" i="34"/>
  <c r="BM201" i="34"/>
  <c r="BN201" i="34"/>
  <c r="BO201" i="34"/>
  <c r="BP201" i="34"/>
  <c r="BQ201" i="34"/>
  <c r="BR201" i="34"/>
  <c r="BS201" i="34"/>
  <c r="BT201" i="34"/>
  <c r="BK202" i="34"/>
  <c r="BL202" i="34"/>
  <c r="BM202" i="34"/>
  <c r="BN202" i="34"/>
  <c r="BO202" i="34"/>
  <c r="BP202" i="34"/>
  <c r="BQ202" i="34"/>
  <c r="BR202" i="34"/>
  <c r="BS202" i="34"/>
  <c r="BT202" i="34"/>
  <c r="BK203" i="34"/>
  <c r="BL203" i="34"/>
  <c r="BM203" i="34"/>
  <c r="BN203" i="34"/>
  <c r="BO203" i="34"/>
  <c r="BP203" i="34"/>
  <c r="BQ203" i="34"/>
  <c r="BR203" i="34"/>
  <c r="BS203" i="34"/>
  <c r="BT203" i="34"/>
  <c r="BK204" i="34"/>
  <c r="BL204" i="34"/>
  <c r="BM204" i="34"/>
  <c r="BN204" i="34"/>
  <c r="BO204" i="34"/>
  <c r="BP204" i="34"/>
  <c r="BQ204" i="34"/>
  <c r="BR204" i="34"/>
  <c r="BS204" i="34"/>
  <c r="BT204" i="34"/>
  <c r="BK205" i="34"/>
  <c r="BL205" i="34"/>
  <c r="BM205" i="34"/>
  <c r="BN205" i="34"/>
  <c r="BO205" i="34"/>
  <c r="BP205" i="34"/>
  <c r="BQ205" i="34"/>
  <c r="BR205" i="34"/>
  <c r="BS205" i="34"/>
  <c r="BT205" i="34"/>
  <c r="BK206" i="34"/>
  <c r="BL206" i="34"/>
  <c r="BM206" i="34"/>
  <c r="BN206" i="34"/>
  <c r="BO206" i="34"/>
  <c r="BP206" i="34"/>
  <c r="BQ206" i="34"/>
  <c r="BR206" i="34"/>
  <c r="BS206" i="34"/>
  <c r="BT206" i="34"/>
  <c r="BT109" i="34"/>
  <c r="BD110" i="34"/>
  <c r="BA111" i="34"/>
  <c r="BB111" i="34"/>
  <c r="BC111" i="34"/>
  <c r="BD111" i="34"/>
  <c r="BD112" i="34"/>
  <c r="BD114" i="34"/>
  <c r="BD115" i="34"/>
  <c r="BD116" i="34"/>
  <c r="BD118" i="34"/>
  <c r="BA119" i="34"/>
  <c r="BB119" i="34"/>
  <c r="BC119" i="34"/>
  <c r="BD119" i="34"/>
  <c r="BD120" i="34"/>
  <c r="BD122" i="34"/>
  <c r="BD123" i="34"/>
  <c r="BD124" i="34"/>
  <c r="BD125" i="34"/>
  <c r="BD126" i="34"/>
  <c r="BA127" i="34"/>
  <c r="BB127" i="34"/>
  <c r="BC127" i="34"/>
  <c r="BD127" i="34"/>
  <c r="BD128" i="34"/>
  <c r="BD130" i="34"/>
  <c r="BA131" i="34"/>
  <c r="BB131" i="34"/>
  <c r="BC131" i="34"/>
  <c r="BD131" i="34"/>
  <c r="BD132" i="34"/>
  <c r="BD134" i="34"/>
  <c r="BA135" i="34"/>
  <c r="BB135" i="34"/>
  <c r="BC135" i="34"/>
  <c r="BD135" i="34"/>
  <c r="BD136" i="34"/>
  <c r="BD137" i="34"/>
  <c r="BA138" i="34"/>
  <c r="BB138" i="34"/>
  <c r="BC138" i="34"/>
  <c r="BD138" i="34"/>
  <c r="AY139" i="34"/>
  <c r="AZ139" i="34"/>
  <c r="BA139" i="34"/>
  <c r="BB139" i="34"/>
  <c r="BC139" i="34"/>
  <c r="BD139" i="34"/>
  <c r="AU140" i="34"/>
  <c r="AV140" i="34"/>
  <c r="AW140" i="34"/>
  <c r="AX140" i="34"/>
  <c r="AY140" i="34"/>
  <c r="AZ140" i="34"/>
  <c r="BA140" i="34"/>
  <c r="BB140" i="34"/>
  <c r="BC140" i="34"/>
  <c r="BD140" i="34"/>
  <c r="AU141" i="34"/>
  <c r="AV141" i="34"/>
  <c r="AW141" i="34"/>
  <c r="AX141" i="34"/>
  <c r="AY141" i="34"/>
  <c r="AZ141" i="34"/>
  <c r="BA141" i="34"/>
  <c r="BB141" i="34"/>
  <c r="BC141" i="34"/>
  <c r="BD141" i="34"/>
  <c r="AU142" i="34"/>
  <c r="AV142" i="34"/>
  <c r="AW142" i="34"/>
  <c r="AX142" i="34"/>
  <c r="AY142" i="34"/>
  <c r="AZ142" i="34"/>
  <c r="BA142" i="34"/>
  <c r="BB142" i="34"/>
  <c r="BC142" i="34"/>
  <c r="BD142" i="34"/>
  <c r="AU143" i="34"/>
  <c r="AV143" i="34"/>
  <c r="AW143" i="34"/>
  <c r="AX143" i="34"/>
  <c r="AY143" i="34"/>
  <c r="AZ143" i="34"/>
  <c r="BA143" i="34"/>
  <c r="BB143" i="34"/>
  <c r="BC143" i="34"/>
  <c r="BD143" i="34"/>
  <c r="AU144" i="34"/>
  <c r="AV144" i="34"/>
  <c r="AW144" i="34"/>
  <c r="AX144" i="34"/>
  <c r="AY144" i="34"/>
  <c r="AZ144" i="34"/>
  <c r="BA144" i="34"/>
  <c r="BB144" i="34"/>
  <c r="BC144" i="34"/>
  <c r="BD144" i="34"/>
  <c r="AU145" i="34"/>
  <c r="AV145" i="34"/>
  <c r="AW145" i="34"/>
  <c r="AX145" i="34"/>
  <c r="AY145" i="34"/>
  <c r="AZ145" i="34"/>
  <c r="BA145" i="34"/>
  <c r="BB145" i="34"/>
  <c r="BC145" i="34"/>
  <c r="BD145" i="34"/>
  <c r="AU146" i="34"/>
  <c r="AV146" i="34"/>
  <c r="AW146" i="34"/>
  <c r="AX146" i="34"/>
  <c r="AY146" i="34"/>
  <c r="AZ146" i="34"/>
  <c r="BA146" i="34"/>
  <c r="BB146" i="34"/>
  <c r="BC146" i="34"/>
  <c r="BD146" i="34"/>
  <c r="AU147" i="34"/>
  <c r="AV147" i="34"/>
  <c r="AW147" i="34"/>
  <c r="AX147" i="34"/>
  <c r="AY147" i="34"/>
  <c r="AZ147" i="34"/>
  <c r="BA147" i="34"/>
  <c r="BB147" i="34"/>
  <c r="BC147" i="34"/>
  <c r="BD147" i="34"/>
  <c r="AU148" i="34"/>
  <c r="AV148" i="34"/>
  <c r="AW148" i="34"/>
  <c r="AX148" i="34"/>
  <c r="AY148" i="34"/>
  <c r="AZ148" i="34"/>
  <c r="BA148" i="34"/>
  <c r="BB148" i="34"/>
  <c r="BC148" i="34"/>
  <c r="BD148" i="34"/>
  <c r="AU149" i="34"/>
  <c r="AV149" i="34"/>
  <c r="AW149" i="34"/>
  <c r="AX149" i="34"/>
  <c r="AY149" i="34"/>
  <c r="AZ149" i="34"/>
  <c r="BA149" i="34"/>
  <c r="BB149" i="34"/>
  <c r="BC149" i="34"/>
  <c r="BD149" i="34"/>
  <c r="AU150" i="34"/>
  <c r="AV150" i="34"/>
  <c r="AW150" i="34"/>
  <c r="AX150" i="34"/>
  <c r="AY150" i="34"/>
  <c r="AZ150" i="34"/>
  <c r="BA150" i="34"/>
  <c r="BB150" i="34"/>
  <c r="BC150" i="34"/>
  <c r="BD150" i="34"/>
  <c r="AU151" i="34"/>
  <c r="AV151" i="34"/>
  <c r="AW151" i="34"/>
  <c r="AX151" i="34"/>
  <c r="AY151" i="34"/>
  <c r="AZ151" i="34"/>
  <c r="BA151" i="34"/>
  <c r="BB151" i="34"/>
  <c r="BC151" i="34"/>
  <c r="BD151" i="34"/>
  <c r="AU152" i="34"/>
  <c r="AV152" i="34"/>
  <c r="AW152" i="34"/>
  <c r="AX152" i="34"/>
  <c r="AY152" i="34"/>
  <c r="AZ152" i="34"/>
  <c r="BA152" i="34"/>
  <c r="BB152" i="34"/>
  <c r="BC152" i="34"/>
  <c r="BD152" i="34"/>
  <c r="AU153" i="34"/>
  <c r="AV153" i="34"/>
  <c r="AW153" i="34"/>
  <c r="AX153" i="34"/>
  <c r="AY153" i="34"/>
  <c r="AZ153" i="34"/>
  <c r="BA153" i="34"/>
  <c r="BB153" i="34"/>
  <c r="BC153" i="34"/>
  <c r="BD153" i="34"/>
  <c r="AU154" i="34"/>
  <c r="AV154" i="34"/>
  <c r="AW154" i="34"/>
  <c r="AX154" i="34"/>
  <c r="AY154" i="34"/>
  <c r="AZ154" i="34"/>
  <c r="BA154" i="34"/>
  <c r="BB154" i="34"/>
  <c r="BC154" i="34"/>
  <c r="BD154" i="34"/>
  <c r="AU155" i="34"/>
  <c r="AV155" i="34"/>
  <c r="AW155" i="34"/>
  <c r="AX155" i="34"/>
  <c r="AY155" i="34"/>
  <c r="AZ155" i="34"/>
  <c r="BA155" i="34"/>
  <c r="BB155" i="34"/>
  <c r="BC155" i="34"/>
  <c r="BD155" i="34"/>
  <c r="AU156" i="34"/>
  <c r="AV156" i="34"/>
  <c r="AW156" i="34"/>
  <c r="AX156" i="34"/>
  <c r="AY156" i="34"/>
  <c r="AZ156" i="34"/>
  <c r="BA156" i="34"/>
  <c r="BB156" i="34"/>
  <c r="BC156" i="34"/>
  <c r="BD156" i="34"/>
  <c r="AU157" i="34"/>
  <c r="AV157" i="34"/>
  <c r="AW157" i="34"/>
  <c r="AX157" i="34"/>
  <c r="AY157" i="34"/>
  <c r="AZ157" i="34"/>
  <c r="BA157" i="34"/>
  <c r="BB157" i="34"/>
  <c r="BC157" i="34"/>
  <c r="BD157" i="34"/>
  <c r="AU158" i="34"/>
  <c r="AV158" i="34"/>
  <c r="AW158" i="34"/>
  <c r="AX158" i="34"/>
  <c r="AY158" i="34"/>
  <c r="AZ158" i="34"/>
  <c r="BA158" i="34"/>
  <c r="BB158" i="34"/>
  <c r="BC158" i="34"/>
  <c r="BD158" i="34"/>
  <c r="AU159" i="34"/>
  <c r="AV159" i="34"/>
  <c r="AW159" i="34"/>
  <c r="AX159" i="34"/>
  <c r="AY159" i="34"/>
  <c r="AZ159" i="34"/>
  <c r="BA159" i="34"/>
  <c r="BB159" i="34"/>
  <c r="BC159" i="34"/>
  <c r="BD159" i="34"/>
  <c r="AU160" i="34"/>
  <c r="AV160" i="34"/>
  <c r="AW160" i="34"/>
  <c r="AX160" i="34"/>
  <c r="AY160" i="34"/>
  <c r="AZ160" i="34"/>
  <c r="BA160" i="34"/>
  <c r="BB160" i="34"/>
  <c r="BC160" i="34"/>
  <c r="BD160" i="34"/>
  <c r="AU161" i="34"/>
  <c r="AV161" i="34"/>
  <c r="AW161" i="34"/>
  <c r="AX161" i="34"/>
  <c r="AY161" i="34"/>
  <c r="AZ161" i="34"/>
  <c r="BA161" i="34"/>
  <c r="BB161" i="34"/>
  <c r="BC161" i="34"/>
  <c r="BD161" i="34"/>
  <c r="AU162" i="34"/>
  <c r="AV162" i="34"/>
  <c r="AW162" i="34"/>
  <c r="AX162" i="34"/>
  <c r="AY162" i="34"/>
  <c r="AZ162" i="34"/>
  <c r="BA162" i="34"/>
  <c r="BB162" i="34"/>
  <c r="BC162" i="34"/>
  <c r="BD162" i="34"/>
  <c r="AU163" i="34"/>
  <c r="AV163" i="34"/>
  <c r="AW163" i="34"/>
  <c r="AX163" i="34"/>
  <c r="AY163" i="34"/>
  <c r="AZ163" i="34"/>
  <c r="BA163" i="34"/>
  <c r="BB163" i="34"/>
  <c r="BC163" i="34"/>
  <c r="BD163" i="34"/>
  <c r="AU164" i="34"/>
  <c r="AV164" i="34"/>
  <c r="AW164" i="34"/>
  <c r="AX164" i="34"/>
  <c r="AY164" i="34"/>
  <c r="AZ164" i="34"/>
  <c r="BA164" i="34"/>
  <c r="BB164" i="34"/>
  <c r="BC164" i="34"/>
  <c r="BD164" i="34"/>
  <c r="AU165" i="34"/>
  <c r="AV165" i="34"/>
  <c r="AW165" i="34"/>
  <c r="AX165" i="34"/>
  <c r="AY165" i="34"/>
  <c r="AZ165" i="34"/>
  <c r="BA165" i="34"/>
  <c r="BB165" i="34"/>
  <c r="BC165" i="34"/>
  <c r="BD165" i="34"/>
  <c r="AU166" i="34"/>
  <c r="AV166" i="34"/>
  <c r="AW166" i="34"/>
  <c r="AX166" i="34"/>
  <c r="AY166" i="34"/>
  <c r="AZ166" i="34"/>
  <c r="BA166" i="34"/>
  <c r="BB166" i="34"/>
  <c r="BC166" i="34"/>
  <c r="BD166" i="34"/>
  <c r="AU167" i="34"/>
  <c r="AV167" i="34"/>
  <c r="AW167" i="34"/>
  <c r="AX167" i="34"/>
  <c r="AY167" i="34"/>
  <c r="AZ167" i="34"/>
  <c r="BA167" i="34"/>
  <c r="BB167" i="34"/>
  <c r="BC167" i="34"/>
  <c r="BD167" i="34"/>
  <c r="AU168" i="34"/>
  <c r="AV168" i="34"/>
  <c r="AW168" i="34"/>
  <c r="AX168" i="34"/>
  <c r="AY168" i="34"/>
  <c r="AZ168" i="34"/>
  <c r="BA168" i="34"/>
  <c r="BB168" i="34"/>
  <c r="BC168" i="34"/>
  <c r="BD168" i="34"/>
  <c r="AU169" i="34"/>
  <c r="AV169" i="34"/>
  <c r="AW169" i="34"/>
  <c r="AX169" i="34"/>
  <c r="AY169" i="34"/>
  <c r="AZ169" i="34"/>
  <c r="BA169" i="34"/>
  <c r="BB169" i="34"/>
  <c r="BC169" i="34"/>
  <c r="BD169" i="34"/>
  <c r="AU170" i="34"/>
  <c r="AV170" i="34"/>
  <c r="AW170" i="34"/>
  <c r="AX170" i="34"/>
  <c r="AY170" i="34"/>
  <c r="AZ170" i="34"/>
  <c r="BA170" i="34"/>
  <c r="BB170" i="34"/>
  <c r="BC170" i="34"/>
  <c r="BD170" i="34"/>
  <c r="AU171" i="34"/>
  <c r="AV171" i="34"/>
  <c r="AW171" i="34"/>
  <c r="AX171" i="34"/>
  <c r="AY171" i="34"/>
  <c r="AZ171" i="34"/>
  <c r="BA171" i="34"/>
  <c r="BB171" i="34"/>
  <c r="BC171" i="34"/>
  <c r="BD171" i="34"/>
  <c r="AU172" i="34"/>
  <c r="AV172" i="34"/>
  <c r="AW172" i="34"/>
  <c r="AX172" i="34"/>
  <c r="AY172" i="34"/>
  <c r="AZ172" i="34"/>
  <c r="BA172" i="34"/>
  <c r="BB172" i="34"/>
  <c r="BC172" i="34"/>
  <c r="BD172" i="34"/>
  <c r="AU173" i="34"/>
  <c r="AV173" i="34"/>
  <c r="AW173" i="34"/>
  <c r="AX173" i="34"/>
  <c r="AY173" i="34"/>
  <c r="AZ173" i="34"/>
  <c r="BA173" i="34"/>
  <c r="BB173" i="34"/>
  <c r="BC173" i="34"/>
  <c r="BD173" i="34"/>
  <c r="AU174" i="34"/>
  <c r="AV174" i="34"/>
  <c r="AW174" i="34"/>
  <c r="AX174" i="34"/>
  <c r="AY174" i="34"/>
  <c r="AZ174" i="34"/>
  <c r="BA174" i="34"/>
  <c r="BB174" i="34"/>
  <c r="BC174" i="34"/>
  <c r="BD174" i="34"/>
  <c r="AU175" i="34"/>
  <c r="AV175" i="34"/>
  <c r="AW175" i="34"/>
  <c r="AX175" i="34"/>
  <c r="AY175" i="34"/>
  <c r="AZ175" i="34"/>
  <c r="BA175" i="34"/>
  <c r="BB175" i="34"/>
  <c r="BC175" i="34"/>
  <c r="BD175" i="34"/>
  <c r="AU176" i="34"/>
  <c r="AV176" i="34"/>
  <c r="AW176" i="34"/>
  <c r="AX176" i="34"/>
  <c r="AY176" i="34"/>
  <c r="AZ176" i="34"/>
  <c r="BA176" i="34"/>
  <c r="BB176" i="34"/>
  <c r="BC176" i="34"/>
  <c r="BD176" i="34"/>
  <c r="AU177" i="34"/>
  <c r="AV177" i="34"/>
  <c r="AW177" i="34"/>
  <c r="AX177" i="34"/>
  <c r="AY177" i="34"/>
  <c r="AZ177" i="34"/>
  <c r="BA177" i="34"/>
  <c r="BB177" i="34"/>
  <c r="BC177" i="34"/>
  <c r="BD177" i="34"/>
  <c r="AU178" i="34"/>
  <c r="AV178" i="34"/>
  <c r="AW178" i="34"/>
  <c r="AX178" i="34"/>
  <c r="AY178" i="34"/>
  <c r="AZ178" i="34"/>
  <c r="BA178" i="34"/>
  <c r="BB178" i="34"/>
  <c r="BC178" i="34"/>
  <c r="BD178" i="34"/>
  <c r="AU179" i="34"/>
  <c r="AV179" i="34"/>
  <c r="AW179" i="34"/>
  <c r="AX179" i="34"/>
  <c r="AY179" i="34"/>
  <c r="AZ179" i="34"/>
  <c r="BA179" i="34"/>
  <c r="BB179" i="34"/>
  <c r="BC179" i="34"/>
  <c r="BD179" i="34"/>
  <c r="AU180" i="34"/>
  <c r="AV180" i="34"/>
  <c r="AW180" i="34"/>
  <c r="AX180" i="34"/>
  <c r="AY180" i="34"/>
  <c r="AZ180" i="34"/>
  <c r="BA180" i="34"/>
  <c r="BB180" i="34"/>
  <c r="BC180" i="34"/>
  <c r="BD180" i="34"/>
  <c r="AU181" i="34"/>
  <c r="AV181" i="34"/>
  <c r="AW181" i="34"/>
  <c r="AX181" i="34"/>
  <c r="AY181" i="34"/>
  <c r="AZ181" i="34"/>
  <c r="BA181" i="34"/>
  <c r="BB181" i="34"/>
  <c r="BC181" i="34"/>
  <c r="BD181" i="34"/>
  <c r="AU182" i="34"/>
  <c r="AV182" i="34"/>
  <c r="AW182" i="34"/>
  <c r="AX182" i="34"/>
  <c r="AY182" i="34"/>
  <c r="AZ182" i="34"/>
  <c r="BA182" i="34"/>
  <c r="BB182" i="34"/>
  <c r="BC182" i="34"/>
  <c r="BD182" i="34"/>
  <c r="AU183" i="34"/>
  <c r="AV183" i="34"/>
  <c r="AW183" i="34"/>
  <c r="AX183" i="34"/>
  <c r="AY183" i="34"/>
  <c r="AZ183" i="34"/>
  <c r="BA183" i="34"/>
  <c r="BB183" i="34"/>
  <c r="BC183" i="34"/>
  <c r="BD183" i="34"/>
  <c r="AU184" i="34"/>
  <c r="AV184" i="34"/>
  <c r="AW184" i="34"/>
  <c r="AX184" i="34"/>
  <c r="AY184" i="34"/>
  <c r="AZ184" i="34"/>
  <c r="BA184" i="34"/>
  <c r="BB184" i="34"/>
  <c r="BC184" i="34"/>
  <c r="BD184" i="34"/>
  <c r="AU185" i="34"/>
  <c r="AV185" i="34"/>
  <c r="AW185" i="34"/>
  <c r="AX185" i="34"/>
  <c r="AY185" i="34"/>
  <c r="AZ185" i="34"/>
  <c r="BA185" i="34"/>
  <c r="BB185" i="34"/>
  <c r="BC185" i="34"/>
  <c r="BD185" i="34"/>
  <c r="AU186" i="34"/>
  <c r="AV186" i="34"/>
  <c r="AW186" i="34"/>
  <c r="AX186" i="34"/>
  <c r="AY186" i="34"/>
  <c r="AZ186" i="34"/>
  <c r="BA186" i="34"/>
  <c r="BB186" i="34"/>
  <c r="BC186" i="34"/>
  <c r="BD186" i="34"/>
  <c r="AU187" i="34"/>
  <c r="AV187" i="34"/>
  <c r="AW187" i="34"/>
  <c r="AX187" i="34"/>
  <c r="AY187" i="34"/>
  <c r="AZ187" i="34"/>
  <c r="BA187" i="34"/>
  <c r="BB187" i="34"/>
  <c r="BC187" i="34"/>
  <c r="BD187" i="34"/>
  <c r="AU188" i="34"/>
  <c r="AV188" i="34"/>
  <c r="AW188" i="34"/>
  <c r="AX188" i="34"/>
  <c r="AY188" i="34"/>
  <c r="AZ188" i="34"/>
  <c r="BA188" i="34"/>
  <c r="BB188" i="34"/>
  <c r="BC188" i="34"/>
  <c r="BD188" i="34"/>
  <c r="AU189" i="34"/>
  <c r="AV189" i="34"/>
  <c r="AW189" i="34"/>
  <c r="AX189" i="34"/>
  <c r="AY189" i="34"/>
  <c r="AZ189" i="34"/>
  <c r="BA189" i="34"/>
  <c r="BB189" i="34"/>
  <c r="BC189" i="34"/>
  <c r="BD189" i="34"/>
  <c r="AU190" i="34"/>
  <c r="AV190" i="34"/>
  <c r="AW190" i="34"/>
  <c r="AX190" i="34"/>
  <c r="AY190" i="34"/>
  <c r="AZ190" i="34"/>
  <c r="BA190" i="34"/>
  <c r="BB190" i="34"/>
  <c r="BC190" i="34"/>
  <c r="BD190" i="34"/>
  <c r="AU191" i="34"/>
  <c r="AV191" i="34"/>
  <c r="AW191" i="34"/>
  <c r="AX191" i="34"/>
  <c r="AY191" i="34"/>
  <c r="AZ191" i="34"/>
  <c r="BA191" i="34"/>
  <c r="BB191" i="34"/>
  <c r="BC191" i="34"/>
  <c r="BD191" i="34"/>
  <c r="AU192" i="34"/>
  <c r="AV192" i="34"/>
  <c r="AW192" i="34"/>
  <c r="AX192" i="34"/>
  <c r="AY192" i="34"/>
  <c r="AZ192" i="34"/>
  <c r="BA192" i="34"/>
  <c r="BB192" i="34"/>
  <c r="BC192" i="34"/>
  <c r="BD192" i="34"/>
  <c r="AU193" i="34"/>
  <c r="AV193" i="34"/>
  <c r="AW193" i="34"/>
  <c r="AX193" i="34"/>
  <c r="AY193" i="34"/>
  <c r="AZ193" i="34"/>
  <c r="BA193" i="34"/>
  <c r="BB193" i="34"/>
  <c r="BC193" i="34"/>
  <c r="BD193" i="34"/>
  <c r="AU194" i="34"/>
  <c r="AV194" i="34"/>
  <c r="AW194" i="34"/>
  <c r="AX194" i="34"/>
  <c r="AY194" i="34"/>
  <c r="AZ194" i="34"/>
  <c r="BA194" i="34"/>
  <c r="BB194" i="34"/>
  <c r="BC194" i="34"/>
  <c r="BD194" i="34"/>
  <c r="AU195" i="34"/>
  <c r="AV195" i="34"/>
  <c r="AW195" i="34"/>
  <c r="AX195" i="34"/>
  <c r="AY195" i="34"/>
  <c r="AZ195" i="34"/>
  <c r="BA195" i="34"/>
  <c r="BB195" i="34"/>
  <c r="BC195" i="34"/>
  <c r="BD195" i="34"/>
  <c r="AU196" i="34"/>
  <c r="AV196" i="34"/>
  <c r="AW196" i="34"/>
  <c r="AX196" i="34"/>
  <c r="AY196" i="34"/>
  <c r="AZ196" i="34"/>
  <c r="BA196" i="34"/>
  <c r="BB196" i="34"/>
  <c r="BC196" i="34"/>
  <c r="BD196" i="34"/>
  <c r="AU197" i="34"/>
  <c r="AV197" i="34"/>
  <c r="AW197" i="34"/>
  <c r="AX197" i="34"/>
  <c r="AY197" i="34"/>
  <c r="AZ197" i="34"/>
  <c r="BA197" i="34"/>
  <c r="BB197" i="34"/>
  <c r="BC197" i="34"/>
  <c r="BD197" i="34"/>
  <c r="AU198" i="34"/>
  <c r="AV198" i="34"/>
  <c r="AW198" i="34"/>
  <c r="AX198" i="34"/>
  <c r="AY198" i="34"/>
  <c r="AZ198" i="34"/>
  <c r="BA198" i="34"/>
  <c r="BB198" i="34"/>
  <c r="BC198" i="34"/>
  <c r="BD198" i="34"/>
  <c r="AU199" i="34"/>
  <c r="AV199" i="34"/>
  <c r="AW199" i="34"/>
  <c r="AX199" i="34"/>
  <c r="AY199" i="34"/>
  <c r="AZ199" i="34"/>
  <c r="BA199" i="34"/>
  <c r="BB199" i="34"/>
  <c r="BC199" i="34"/>
  <c r="BD199" i="34"/>
  <c r="AU200" i="34"/>
  <c r="AV200" i="34"/>
  <c r="AW200" i="34"/>
  <c r="AX200" i="34"/>
  <c r="AY200" i="34"/>
  <c r="AZ200" i="34"/>
  <c r="BA200" i="34"/>
  <c r="BB200" i="34"/>
  <c r="BC200" i="34"/>
  <c r="BD200" i="34"/>
  <c r="AU201" i="34"/>
  <c r="AV201" i="34"/>
  <c r="AW201" i="34"/>
  <c r="AX201" i="34"/>
  <c r="AY201" i="34"/>
  <c r="AZ201" i="34"/>
  <c r="BA201" i="34"/>
  <c r="BB201" i="34"/>
  <c r="BC201" i="34"/>
  <c r="BD201" i="34"/>
  <c r="AU202" i="34"/>
  <c r="AV202" i="34"/>
  <c r="AW202" i="34"/>
  <c r="AX202" i="34"/>
  <c r="AY202" i="34"/>
  <c r="AZ202" i="34"/>
  <c r="BA202" i="34"/>
  <c r="BB202" i="34"/>
  <c r="BC202" i="34"/>
  <c r="BD202" i="34"/>
  <c r="AU203" i="34"/>
  <c r="AV203" i="34"/>
  <c r="AW203" i="34"/>
  <c r="AX203" i="34"/>
  <c r="AY203" i="34"/>
  <c r="AZ203" i="34"/>
  <c r="BA203" i="34"/>
  <c r="BB203" i="34"/>
  <c r="BC203" i="34"/>
  <c r="BD203" i="34"/>
  <c r="AU204" i="34"/>
  <c r="AV204" i="34"/>
  <c r="AW204" i="34"/>
  <c r="AX204" i="34"/>
  <c r="AY204" i="34"/>
  <c r="AZ204" i="34"/>
  <c r="BA204" i="34"/>
  <c r="BB204" i="34"/>
  <c r="BC204" i="34"/>
  <c r="BD204" i="34"/>
  <c r="AU205" i="34"/>
  <c r="AV205" i="34"/>
  <c r="AW205" i="34"/>
  <c r="AX205" i="34"/>
  <c r="AY205" i="34"/>
  <c r="AZ205" i="34"/>
  <c r="BA205" i="34"/>
  <c r="BB205" i="34"/>
  <c r="BC205" i="34"/>
  <c r="BD205" i="34"/>
  <c r="AU206" i="34"/>
  <c r="AV206" i="34"/>
  <c r="AW206" i="34"/>
  <c r="AX206" i="34"/>
  <c r="AY206" i="34"/>
  <c r="AZ206" i="34"/>
  <c r="BA206" i="34"/>
  <c r="BB206" i="34"/>
  <c r="BC206" i="34"/>
  <c r="BD206" i="34"/>
  <c r="BD108" i="34"/>
  <c r="BE97" i="34" l="1"/>
  <c r="BE89" i="34"/>
  <c r="BE81" i="34"/>
  <c r="BE73" i="34"/>
  <c r="BE65" i="34"/>
  <c r="BE57" i="34"/>
  <c r="BE49" i="34"/>
  <c r="BE41" i="34"/>
  <c r="BE96" i="34"/>
  <c r="BE88" i="34"/>
  <c r="BE80" i="34"/>
  <c r="BE72" i="34"/>
  <c r="BE64" i="34"/>
  <c r="BE56" i="34"/>
  <c r="BE48" i="34"/>
  <c r="BE40" i="34"/>
  <c r="BE95" i="34"/>
  <c r="BE87" i="34"/>
  <c r="BE79" i="34"/>
  <c r="BE71" i="34"/>
  <c r="BE63" i="34"/>
  <c r="BE55" i="34"/>
  <c r="BE47" i="34"/>
  <c r="BE39" i="34"/>
  <c r="BE102" i="34"/>
  <c r="BE94" i="34"/>
  <c r="BE86" i="34"/>
  <c r="BE78" i="34"/>
  <c r="BE70" i="34"/>
  <c r="BE62" i="34"/>
  <c r="BE54" i="34"/>
  <c r="BE46" i="34"/>
  <c r="BE38" i="34"/>
  <c r="BE101" i="34"/>
  <c r="BE93" i="34"/>
  <c r="BE85" i="34"/>
  <c r="BE77" i="34"/>
  <c r="BE69" i="34"/>
  <c r="BE61" i="34"/>
  <c r="BE53" i="34"/>
  <c r="BE45" i="34"/>
  <c r="BE37" i="34"/>
  <c r="BE100" i="34"/>
  <c r="BE92" i="34"/>
  <c r="BE84" i="34"/>
  <c r="BE76" i="34"/>
  <c r="BE68" i="34"/>
  <c r="BE60" i="34"/>
  <c r="BE52" i="34"/>
  <c r="BE44" i="34"/>
  <c r="BE36" i="34"/>
  <c r="BE99" i="34"/>
  <c r="BE91" i="34"/>
  <c r="BE83" i="34"/>
  <c r="BE75" i="34"/>
  <c r="BE67" i="34"/>
  <c r="BE59" i="34"/>
  <c r="BE51" i="34"/>
  <c r="BE43" i="34"/>
  <c r="BE98" i="34"/>
  <c r="BE90" i="34"/>
  <c r="BE82" i="34"/>
  <c r="BE74" i="34"/>
  <c r="BE66" i="34"/>
  <c r="BE58" i="34"/>
  <c r="BE50" i="34"/>
  <c r="BE42" i="34"/>
  <c r="AN208" i="34"/>
  <c r="K35" i="35"/>
  <c r="K36" i="35"/>
  <c r="K11" i="35"/>
  <c r="K19" i="35"/>
  <c r="K27" i="35"/>
  <c r="K8" i="35"/>
  <c r="K24" i="35"/>
  <c r="K9" i="35"/>
  <c r="K17" i="35"/>
  <c r="K25" i="35"/>
  <c r="K10" i="35"/>
  <c r="K26" i="35"/>
  <c r="K12" i="35"/>
  <c r="K20" i="35"/>
  <c r="K28" i="35"/>
  <c r="K5" i="35"/>
  <c r="K13" i="35"/>
  <c r="K21" i="35"/>
  <c r="K29" i="35"/>
  <c r="K6" i="35"/>
  <c r="K14" i="35"/>
  <c r="K22" i="35"/>
  <c r="K30" i="35"/>
  <c r="K7" i="35"/>
  <c r="K15" i="35"/>
  <c r="K23" i="35"/>
  <c r="K31" i="35"/>
  <c r="K16" i="35"/>
  <c r="K32" i="35"/>
  <c r="K4" i="35"/>
  <c r="K33" i="35"/>
  <c r="K18" i="35"/>
  <c r="D29" i="22" l="1"/>
  <c r="Q239" i="34" l="1"/>
  <c r="D12" i="37"/>
  <c r="D13" i="37"/>
  <c r="D14" i="37"/>
  <c r="D15" i="37"/>
  <c r="D16" i="37"/>
  <c r="D17" i="37"/>
  <c r="D18" i="37"/>
  <c r="D19" i="37"/>
  <c r="D20" i="37"/>
  <c r="D21" i="37"/>
  <c r="D22" i="37"/>
  <c r="D23" i="37"/>
  <c r="D24" i="37"/>
  <c r="D25" i="37"/>
  <c r="D26" i="37"/>
  <c r="D27" i="37"/>
  <c r="D28" i="37"/>
  <c r="D29" i="37"/>
  <c r="D30" i="37"/>
  <c r="D31" i="37"/>
  <c r="D32" i="37"/>
  <c r="D33" i="37"/>
  <c r="D34" i="37"/>
  <c r="O34" i="34" s="1"/>
  <c r="D35" i="37"/>
  <c r="O35" i="34" s="1"/>
  <c r="D36" i="37"/>
  <c r="O36" i="34" s="1"/>
  <c r="D37" i="37"/>
  <c r="O37" i="34" s="1"/>
  <c r="D38" i="37"/>
  <c r="O38" i="34" s="1"/>
  <c r="D39" i="37"/>
  <c r="O39" i="34" s="1"/>
  <c r="D40" i="37"/>
  <c r="O40" i="34" s="1"/>
  <c r="D41" i="37"/>
  <c r="O41" i="34" s="1"/>
  <c r="D42" i="37"/>
  <c r="O42" i="34" s="1"/>
  <c r="D43" i="37"/>
  <c r="O43" i="34" s="1"/>
  <c r="D44" i="37"/>
  <c r="O44" i="34" s="1"/>
  <c r="D45" i="37"/>
  <c r="O45" i="34" s="1"/>
  <c r="D46" i="37"/>
  <c r="O46" i="34" s="1"/>
  <c r="D47" i="37"/>
  <c r="O47" i="34" s="1"/>
  <c r="D48" i="37"/>
  <c r="O48" i="34" s="1"/>
  <c r="D49" i="37"/>
  <c r="O49" i="34" s="1"/>
  <c r="D50" i="37"/>
  <c r="O50" i="34" s="1"/>
  <c r="D51" i="37"/>
  <c r="O51" i="34" s="1"/>
  <c r="D52" i="37"/>
  <c r="O52" i="34" s="1"/>
  <c r="D53" i="37"/>
  <c r="O53" i="34" s="1"/>
  <c r="D54" i="37"/>
  <c r="O54" i="34" s="1"/>
  <c r="D55" i="37"/>
  <c r="O55" i="34" s="1"/>
  <c r="D56" i="37"/>
  <c r="O56" i="34" s="1"/>
  <c r="D57" i="37"/>
  <c r="O57" i="34" s="1"/>
  <c r="D58" i="37"/>
  <c r="O58" i="34" s="1"/>
  <c r="D59" i="37"/>
  <c r="O59" i="34" s="1"/>
  <c r="D60" i="37"/>
  <c r="O60" i="34" s="1"/>
  <c r="D61" i="37"/>
  <c r="O61" i="34" s="1"/>
  <c r="D62" i="37"/>
  <c r="O62" i="34" s="1"/>
  <c r="D63" i="37"/>
  <c r="O63" i="34" s="1"/>
  <c r="D64" i="37"/>
  <c r="O64" i="34" s="1"/>
  <c r="D65" i="37"/>
  <c r="O65" i="34" s="1"/>
  <c r="D66" i="37"/>
  <c r="O66" i="34" s="1"/>
  <c r="D67" i="37"/>
  <c r="O67" i="34" s="1"/>
  <c r="D68" i="37"/>
  <c r="O68" i="34" s="1"/>
  <c r="D69" i="37"/>
  <c r="O69" i="34" s="1"/>
  <c r="D70" i="37"/>
  <c r="O70" i="34" s="1"/>
  <c r="D71" i="37"/>
  <c r="O71" i="34" s="1"/>
  <c r="D72" i="37"/>
  <c r="O72" i="34" s="1"/>
  <c r="D73" i="37"/>
  <c r="O73" i="34" s="1"/>
  <c r="D74" i="37"/>
  <c r="O74" i="34" s="1"/>
  <c r="D75" i="37"/>
  <c r="O75" i="34" s="1"/>
  <c r="D76" i="37"/>
  <c r="O76" i="34" s="1"/>
  <c r="D77" i="37"/>
  <c r="O77" i="34" s="1"/>
  <c r="D78" i="37"/>
  <c r="O78" i="34" s="1"/>
  <c r="D79" i="37"/>
  <c r="O79" i="34" s="1"/>
  <c r="D80" i="37"/>
  <c r="O80" i="34" s="1"/>
  <c r="D81" i="37"/>
  <c r="O81" i="34" s="1"/>
  <c r="D82" i="37"/>
  <c r="O82" i="34" s="1"/>
  <c r="D83" i="37"/>
  <c r="O83" i="34" s="1"/>
  <c r="D84" i="37"/>
  <c r="O84" i="34" s="1"/>
  <c r="D85" i="37"/>
  <c r="O85" i="34" s="1"/>
  <c r="D86" i="37"/>
  <c r="O86" i="34" s="1"/>
  <c r="D87" i="37"/>
  <c r="O87" i="34" s="1"/>
  <c r="D88" i="37"/>
  <c r="O88" i="34" s="1"/>
  <c r="D89" i="37"/>
  <c r="O89" i="34" s="1"/>
  <c r="D90" i="37"/>
  <c r="O90" i="34" s="1"/>
  <c r="D91" i="37"/>
  <c r="O91" i="34" s="1"/>
  <c r="D92" i="37"/>
  <c r="O92" i="34" s="1"/>
  <c r="D93" i="37"/>
  <c r="O93" i="34" s="1"/>
  <c r="D94" i="37"/>
  <c r="O94" i="34" s="1"/>
  <c r="D95" i="37"/>
  <c r="O95" i="34" s="1"/>
  <c r="D96" i="37"/>
  <c r="O96" i="34" s="1"/>
  <c r="D97" i="37"/>
  <c r="O97" i="34" s="1"/>
  <c r="D98" i="37"/>
  <c r="O98" i="34" s="1"/>
  <c r="D99" i="37"/>
  <c r="O99" i="34" s="1"/>
  <c r="D100" i="37"/>
  <c r="O100" i="34" s="1"/>
  <c r="D101" i="37"/>
  <c r="O101" i="34" s="1"/>
  <c r="D102" i="37"/>
  <c r="O102" i="34" s="1"/>
  <c r="D103" i="37"/>
  <c r="O103" i="34" s="1"/>
  <c r="D16" i="21"/>
  <c r="D16" i="22"/>
  <c r="F16" i="22" l="1"/>
  <c r="O302" i="34"/>
  <c r="O262" i="34"/>
  <c r="O309" i="34"/>
  <c r="O285" i="34"/>
  <c r="O277" i="34"/>
  <c r="O269" i="34"/>
  <c r="O261" i="34"/>
  <c r="O253" i="34"/>
  <c r="O286" i="34"/>
  <c r="O270" i="34"/>
  <c r="O292" i="34"/>
  <c r="O276" i="34"/>
  <c r="O268" i="34"/>
  <c r="O260" i="34"/>
  <c r="O252" i="34"/>
  <c r="O236" i="34"/>
  <c r="O294" i="34"/>
  <c r="O308" i="34"/>
  <c r="O284" i="34"/>
  <c r="O299" i="34"/>
  <c r="O291" i="34"/>
  <c r="O283" i="34"/>
  <c r="O275" i="34"/>
  <c r="O267" i="34"/>
  <c r="O259" i="34"/>
  <c r="O251" i="34"/>
  <c r="O300" i="34"/>
  <c r="O307" i="34"/>
  <c r="O306" i="34"/>
  <c r="O298" i="34"/>
  <c r="O290" i="34"/>
  <c r="O282" i="34"/>
  <c r="O274" i="34"/>
  <c r="O266" i="34"/>
  <c r="O258" i="34"/>
  <c r="O250" i="34"/>
  <c r="F16" i="21"/>
  <c r="F16" i="37"/>
  <c r="O278" i="34"/>
  <c r="O313" i="34"/>
  <c r="O289" i="34"/>
  <c r="O273" i="34"/>
  <c r="O265" i="34"/>
  <c r="O257" i="34"/>
  <c r="O249" i="34"/>
  <c r="O233" i="34"/>
  <c r="O254" i="34"/>
  <c r="O301" i="34"/>
  <c r="O305" i="34"/>
  <c r="O312" i="34"/>
  <c r="O296" i="34"/>
  <c r="O288" i="34"/>
  <c r="O280" i="34"/>
  <c r="O272" i="34"/>
  <c r="O264" i="34"/>
  <c r="O256" i="34"/>
  <c r="O248" i="34"/>
  <c r="F6" i="37"/>
  <c r="F6" i="21"/>
  <c r="O310" i="34"/>
  <c r="O246" i="34"/>
  <c r="O293" i="34"/>
  <c r="O297" i="34"/>
  <c r="O281" i="34"/>
  <c r="O304" i="34"/>
  <c r="O311" i="34"/>
  <c r="O303" i="34"/>
  <c r="O295" i="34"/>
  <c r="O287" i="34"/>
  <c r="O279" i="34"/>
  <c r="O271" i="34"/>
  <c r="O263" i="34"/>
  <c r="O255" i="34"/>
  <c r="O247" i="34"/>
  <c r="Q226" i="34"/>
  <c r="O245" i="34"/>
  <c r="O244" i="34"/>
  <c r="P226" i="34"/>
  <c r="O240" i="34"/>
  <c r="O232" i="34"/>
  <c r="O224" i="34"/>
  <c r="O216" i="34"/>
  <c r="O239" i="34"/>
  <c r="O231" i="34"/>
  <c r="O223" i="34"/>
  <c r="O241" i="34"/>
  <c r="O217" i="34"/>
  <c r="O238" i="34"/>
  <c r="O230" i="34"/>
  <c r="O222" i="34"/>
  <c r="O225" i="34"/>
  <c r="O237" i="34"/>
  <c r="O229" i="34"/>
  <c r="O221" i="34"/>
  <c r="O228" i="34"/>
  <c r="O220" i="34"/>
  <c r="O243" i="34"/>
  <c r="O235" i="34"/>
  <c r="O227" i="34"/>
  <c r="O219" i="34"/>
  <c r="O242" i="34"/>
  <c r="O234" i="34"/>
  <c r="O226" i="34"/>
  <c r="O218" i="34"/>
  <c r="AE77" i="34"/>
  <c r="AO77" i="34" s="1"/>
  <c r="AE100" i="34"/>
  <c r="AO100" i="34" s="1"/>
  <c r="AE92" i="34"/>
  <c r="AO92" i="34" s="1"/>
  <c r="AE84" i="34"/>
  <c r="AO84" i="34" s="1"/>
  <c r="AE76" i="34"/>
  <c r="AO76" i="34" s="1"/>
  <c r="AE68" i="34"/>
  <c r="AO68" i="34" s="1"/>
  <c r="AE60" i="34"/>
  <c r="AO60" i="34" s="1"/>
  <c r="AE52" i="34"/>
  <c r="AO52" i="34" s="1"/>
  <c r="AE44" i="34"/>
  <c r="AO44" i="34" s="1"/>
  <c r="AE36" i="34"/>
  <c r="AO36" i="34" s="1"/>
  <c r="AE61" i="34"/>
  <c r="AO61" i="34" s="1"/>
  <c r="AE91" i="34"/>
  <c r="AO91" i="34" s="1"/>
  <c r="AE83" i="34"/>
  <c r="AO83" i="34" s="1"/>
  <c r="AE75" i="34"/>
  <c r="AO75" i="34" s="1"/>
  <c r="AE67" i="34"/>
  <c r="AO67" i="34" s="1"/>
  <c r="AE59" i="34"/>
  <c r="AO59" i="34" s="1"/>
  <c r="AE51" i="34"/>
  <c r="AO51" i="34" s="1"/>
  <c r="AE43" i="34"/>
  <c r="AO43" i="34" s="1"/>
  <c r="AE93" i="34"/>
  <c r="AO93" i="34" s="1"/>
  <c r="AE53" i="34"/>
  <c r="AO53" i="34" s="1"/>
  <c r="AE82" i="34"/>
  <c r="AO82" i="34" s="1"/>
  <c r="AE74" i="34"/>
  <c r="AO74" i="34" s="1"/>
  <c r="AE66" i="34"/>
  <c r="AO66" i="34" s="1"/>
  <c r="AE58" i="34"/>
  <c r="AO58" i="34" s="1"/>
  <c r="AE50" i="34"/>
  <c r="AO50" i="34" s="1"/>
  <c r="AE42" i="34"/>
  <c r="AO42" i="34" s="1"/>
  <c r="AE101" i="34"/>
  <c r="AO101" i="34" s="1"/>
  <c r="AE45" i="34"/>
  <c r="AO45" i="34" s="1"/>
  <c r="AE99" i="34"/>
  <c r="AO99" i="34" s="1"/>
  <c r="AE97" i="34"/>
  <c r="AO97" i="34" s="1"/>
  <c r="AE89" i="34"/>
  <c r="AO89" i="34" s="1"/>
  <c r="AE81" i="34"/>
  <c r="AO81" i="34" s="1"/>
  <c r="AE73" i="34"/>
  <c r="AO73" i="34" s="1"/>
  <c r="AE65" i="34"/>
  <c r="AO65" i="34" s="1"/>
  <c r="AE57" i="34"/>
  <c r="AO57" i="34" s="1"/>
  <c r="AE49" i="34"/>
  <c r="AO49" i="34" s="1"/>
  <c r="AE41" i="34"/>
  <c r="AO41" i="34" s="1"/>
  <c r="AE85" i="34"/>
  <c r="AO85" i="34" s="1"/>
  <c r="AE90" i="34"/>
  <c r="AO90" i="34" s="1"/>
  <c r="AE96" i="34"/>
  <c r="AO96" i="34" s="1"/>
  <c r="AE88" i="34"/>
  <c r="AO88" i="34" s="1"/>
  <c r="AE80" i="34"/>
  <c r="AO80" i="34" s="1"/>
  <c r="AE72" i="34"/>
  <c r="AO72" i="34" s="1"/>
  <c r="AE64" i="34"/>
  <c r="AO64" i="34" s="1"/>
  <c r="AE56" i="34"/>
  <c r="AO56" i="34" s="1"/>
  <c r="AE48" i="34"/>
  <c r="AO48" i="34" s="1"/>
  <c r="AE40" i="34"/>
  <c r="AO40" i="34" s="1"/>
  <c r="AE37" i="34"/>
  <c r="AO37" i="34" s="1"/>
  <c r="AE98" i="34"/>
  <c r="AO98" i="34" s="1"/>
  <c r="AE95" i="34"/>
  <c r="AO95" i="34" s="1"/>
  <c r="AE87" i="34"/>
  <c r="AO87" i="34" s="1"/>
  <c r="AE79" i="34"/>
  <c r="AO79" i="34" s="1"/>
  <c r="AE71" i="34"/>
  <c r="AO71" i="34" s="1"/>
  <c r="AE63" i="34"/>
  <c r="AO63" i="34" s="1"/>
  <c r="AE55" i="34"/>
  <c r="AO55" i="34" s="1"/>
  <c r="AE47" i="34"/>
  <c r="AO47" i="34" s="1"/>
  <c r="AE39" i="34"/>
  <c r="AO39" i="34" s="1"/>
  <c r="AE69" i="34"/>
  <c r="AO69" i="34" s="1"/>
  <c r="AE102" i="34"/>
  <c r="AO102" i="34" s="1"/>
  <c r="AE94" i="34"/>
  <c r="AO94" i="34" s="1"/>
  <c r="AE86" i="34"/>
  <c r="AO86" i="34" s="1"/>
  <c r="AE78" i="34"/>
  <c r="AO78" i="34" s="1"/>
  <c r="AE70" i="34"/>
  <c r="AO70" i="34" s="1"/>
  <c r="AE62" i="34"/>
  <c r="AO62" i="34" s="1"/>
  <c r="AE54" i="34"/>
  <c r="AO54" i="34" s="1"/>
  <c r="AE46" i="34"/>
  <c r="AO46" i="34" s="1"/>
  <c r="AE38" i="34"/>
  <c r="AO38" i="34" s="1"/>
  <c r="M322" i="34" l="1"/>
  <c r="N322" i="34" s="1"/>
  <c r="M323" i="34"/>
  <c r="N323" i="34" s="1"/>
  <c r="M324" i="34"/>
  <c r="N324" i="34" s="1"/>
  <c r="M325" i="34"/>
  <c r="N325" i="34" s="1"/>
  <c r="M326" i="34"/>
  <c r="N326" i="34" s="1"/>
  <c r="M327" i="34"/>
  <c r="N327" i="34" s="1"/>
  <c r="M328" i="34"/>
  <c r="N328" i="34" s="1"/>
  <c r="M329" i="34"/>
  <c r="N329" i="34" s="1"/>
  <c r="M330" i="34"/>
  <c r="N330" i="34" s="1"/>
  <c r="M331" i="34"/>
  <c r="N331" i="34" s="1"/>
  <c r="M332" i="34"/>
  <c r="N332" i="34" s="1"/>
  <c r="M333" i="34"/>
  <c r="N333" i="34" s="1"/>
  <c r="M334" i="34"/>
  <c r="N334" i="34" s="1"/>
  <c r="M335" i="34"/>
  <c r="N335" i="34" s="1"/>
  <c r="M336" i="34"/>
  <c r="N336" i="34" s="1"/>
  <c r="M337" i="34"/>
  <c r="N337" i="34" s="1"/>
  <c r="M338" i="34"/>
  <c r="N338" i="34" s="1"/>
  <c r="M339" i="34"/>
  <c r="N339" i="34" s="1"/>
  <c r="M340" i="34"/>
  <c r="N340" i="34" s="1"/>
  <c r="M341" i="34"/>
  <c r="N341" i="34" s="1"/>
  <c r="M342" i="34"/>
  <c r="N342" i="34" s="1"/>
  <c r="M343" i="34"/>
  <c r="N343" i="34" s="1"/>
  <c r="M344" i="34"/>
  <c r="N344" i="34" s="1"/>
  <c r="M345" i="34"/>
  <c r="N345" i="34" s="1"/>
  <c r="M346" i="34"/>
  <c r="N346" i="34" s="1"/>
  <c r="M347" i="34"/>
  <c r="N347" i="34" s="1"/>
  <c r="M348" i="34"/>
  <c r="N348" i="34" s="1"/>
  <c r="M349" i="34"/>
  <c r="N349" i="34" s="1"/>
  <c r="M350" i="34"/>
  <c r="N350" i="34" s="1"/>
  <c r="M351" i="34"/>
  <c r="N351" i="34" s="1"/>
  <c r="M352" i="34"/>
  <c r="N352" i="34" s="1"/>
  <c r="M353" i="34"/>
  <c r="N353" i="34" s="1"/>
  <c r="M354" i="34"/>
  <c r="N354" i="34" s="1"/>
  <c r="M355" i="34"/>
  <c r="N355" i="34" s="1"/>
  <c r="M356" i="34"/>
  <c r="N356" i="34" s="1"/>
  <c r="M357" i="34"/>
  <c r="N357" i="34" s="1"/>
  <c r="M358" i="34"/>
  <c r="N358" i="34" s="1"/>
  <c r="M359" i="34"/>
  <c r="N359" i="34" s="1"/>
  <c r="M360" i="34"/>
  <c r="N360" i="34" s="1"/>
  <c r="M361" i="34"/>
  <c r="N361" i="34" s="1"/>
  <c r="M362" i="34"/>
  <c r="N362" i="34" s="1"/>
  <c r="M363" i="34"/>
  <c r="N363" i="34" s="1"/>
  <c r="M364" i="34"/>
  <c r="N364" i="34" s="1"/>
  <c r="M365" i="34"/>
  <c r="N365" i="34" s="1"/>
  <c r="M366" i="34"/>
  <c r="N366" i="34" s="1"/>
  <c r="M367" i="34"/>
  <c r="N367" i="34" s="1"/>
  <c r="M368" i="34"/>
  <c r="N368" i="34" s="1"/>
  <c r="M369" i="34"/>
  <c r="N369" i="34" s="1"/>
  <c r="M370" i="34"/>
  <c r="N370" i="34" s="1"/>
  <c r="M371" i="34"/>
  <c r="N371" i="34" s="1"/>
  <c r="M372" i="34"/>
  <c r="N372" i="34" s="1"/>
  <c r="M373" i="34"/>
  <c r="N373" i="34" s="1"/>
  <c r="M374" i="34"/>
  <c r="N374" i="34" s="1"/>
  <c r="M375" i="34"/>
  <c r="N375" i="34" s="1"/>
  <c r="M376" i="34"/>
  <c r="N376" i="34" s="1"/>
  <c r="M377" i="34"/>
  <c r="N377" i="34" s="1"/>
  <c r="M378" i="34"/>
  <c r="N378" i="34" s="1"/>
  <c r="M379" i="34"/>
  <c r="N379" i="34" s="1"/>
  <c r="M380" i="34"/>
  <c r="N380" i="34" s="1"/>
  <c r="M381" i="34"/>
  <c r="N381" i="34" s="1"/>
  <c r="M382" i="34"/>
  <c r="N382" i="34" s="1"/>
  <c r="M383" i="34"/>
  <c r="N383" i="34" s="1"/>
  <c r="M384" i="34"/>
  <c r="N384" i="34" s="1"/>
  <c r="M385" i="34"/>
  <c r="N385" i="34" s="1"/>
  <c r="M386" i="34"/>
  <c r="N386" i="34" s="1"/>
  <c r="M387" i="34"/>
  <c r="N387" i="34" s="1"/>
  <c r="M388" i="34"/>
  <c r="N388" i="34" s="1"/>
  <c r="M389" i="34"/>
  <c r="N389" i="34" s="1"/>
  <c r="M390" i="34"/>
  <c r="N390" i="34" s="1"/>
  <c r="M391" i="34"/>
  <c r="N391" i="34" s="1"/>
  <c r="M392" i="34"/>
  <c r="N392" i="34" s="1"/>
  <c r="M393" i="34"/>
  <c r="N393" i="34" s="1"/>
  <c r="M394" i="34"/>
  <c r="N394" i="34" s="1"/>
  <c r="M395" i="34"/>
  <c r="N395" i="34" s="1"/>
  <c r="M396" i="34"/>
  <c r="N396" i="34" s="1"/>
  <c r="M397" i="34"/>
  <c r="N397" i="34" s="1"/>
  <c r="M398" i="34"/>
  <c r="N398" i="34" s="1"/>
  <c r="M399" i="34"/>
  <c r="N399" i="34" s="1"/>
  <c r="M400" i="34"/>
  <c r="N400" i="34" s="1"/>
  <c r="M401" i="34"/>
  <c r="N401" i="34" s="1"/>
  <c r="M402" i="34"/>
  <c r="N402" i="34" s="1"/>
  <c r="M403" i="34"/>
  <c r="N403" i="34" s="1"/>
  <c r="M404" i="34"/>
  <c r="N404" i="34" s="1"/>
  <c r="M405" i="34"/>
  <c r="N405" i="34" s="1"/>
  <c r="M406" i="34"/>
  <c r="N406" i="34" s="1"/>
  <c r="M407" i="34"/>
  <c r="N407" i="34" s="1"/>
  <c r="M408" i="34"/>
  <c r="N408" i="34" s="1"/>
  <c r="M409" i="34"/>
  <c r="N409" i="34" s="1"/>
  <c r="M410" i="34"/>
  <c r="N410" i="34" s="1"/>
  <c r="M411" i="34"/>
  <c r="N411" i="34" s="1"/>
  <c r="M412" i="34"/>
  <c r="N412" i="34" s="1"/>
  <c r="M413" i="34"/>
  <c r="N413" i="34" s="1"/>
  <c r="M414" i="34"/>
  <c r="N414" i="34" s="1"/>
  <c r="M415" i="34"/>
  <c r="N415" i="34" s="1"/>
  <c r="M416" i="34"/>
  <c r="N416" i="34" s="1"/>
  <c r="M417" i="34"/>
  <c r="N417" i="34" s="1"/>
  <c r="M418" i="34"/>
  <c r="N418" i="34" s="1"/>
  <c r="M419" i="34"/>
  <c r="N419" i="34" s="1"/>
  <c r="M321" i="34"/>
  <c r="N321" i="34" s="1"/>
  <c r="M420" i="34"/>
  <c r="N420" i="34" s="1"/>
  <c r="AR313" i="34"/>
  <c r="AR312" i="34"/>
  <c r="AR311" i="34"/>
  <c r="AR310" i="34"/>
  <c r="AR309" i="34"/>
  <c r="AR308" i="34"/>
  <c r="AR307" i="34"/>
  <c r="AR306" i="34"/>
  <c r="C5" i="34" l="1"/>
  <c r="C6" i="34"/>
  <c r="C7" i="34"/>
  <c r="C8" i="34"/>
  <c r="C9" i="34"/>
  <c r="C10" i="34"/>
  <c r="C11" i="34"/>
  <c r="C12" i="34"/>
  <c r="C13" i="34"/>
  <c r="C14" i="34"/>
  <c r="C15" i="34"/>
  <c r="C16" i="34"/>
  <c r="C17" i="34"/>
  <c r="C18" i="34"/>
  <c r="C19" i="34"/>
  <c r="C20" i="34"/>
  <c r="C21" i="34"/>
  <c r="C22" i="34"/>
  <c r="C23" i="34"/>
  <c r="C24" i="34"/>
  <c r="C25" i="34"/>
  <c r="C26" i="34"/>
  <c r="C27" i="34"/>
  <c r="C28" i="34"/>
  <c r="C29" i="34"/>
  <c r="C30" i="34"/>
  <c r="C31" i="34"/>
  <c r="C32" i="34"/>
  <c r="C33" i="34"/>
  <c r="C34" i="34"/>
  <c r="C35" i="34"/>
  <c r="C36" i="34"/>
  <c r="C37" i="34"/>
  <c r="C38" i="34"/>
  <c r="C39" i="34"/>
  <c r="C40" i="34"/>
  <c r="C41" i="34"/>
  <c r="C42" i="34"/>
  <c r="C43" i="34"/>
  <c r="C44" i="34"/>
  <c r="C45" i="34"/>
  <c r="C46" i="34"/>
  <c r="C47" i="34"/>
  <c r="C48" i="34"/>
  <c r="C49" i="34"/>
  <c r="C50" i="34"/>
  <c r="C51" i="34"/>
  <c r="C52" i="34"/>
  <c r="C53" i="34"/>
  <c r="C54" i="34"/>
  <c r="C55" i="34"/>
  <c r="C56" i="34"/>
  <c r="C57" i="34"/>
  <c r="C58" i="34"/>
  <c r="C59" i="34"/>
  <c r="C60" i="34"/>
  <c r="C61" i="34"/>
  <c r="C62" i="34"/>
  <c r="C63" i="34"/>
  <c r="C64" i="34"/>
  <c r="C65" i="34"/>
  <c r="C66" i="34"/>
  <c r="C67" i="34"/>
  <c r="C68" i="34"/>
  <c r="C69" i="34"/>
  <c r="C70" i="34"/>
  <c r="C71" i="34"/>
  <c r="C72" i="34"/>
  <c r="C73" i="34"/>
  <c r="C74" i="34"/>
  <c r="C75" i="34"/>
  <c r="C76" i="34"/>
  <c r="C77" i="34"/>
  <c r="C78" i="34"/>
  <c r="C79" i="34"/>
  <c r="C80" i="34"/>
  <c r="C81" i="34"/>
  <c r="C82" i="34"/>
  <c r="C83" i="34"/>
  <c r="C84" i="34"/>
  <c r="C85" i="34"/>
  <c r="C86" i="34"/>
  <c r="C87" i="34"/>
  <c r="C88" i="34"/>
  <c r="C89" i="34"/>
  <c r="C90" i="34"/>
  <c r="C91" i="34"/>
  <c r="C92" i="34"/>
  <c r="C93" i="34"/>
  <c r="C94" i="34"/>
  <c r="C95" i="34"/>
  <c r="C96" i="34"/>
  <c r="C97" i="34"/>
  <c r="C98" i="34"/>
  <c r="C99" i="34"/>
  <c r="C100" i="34"/>
  <c r="C101" i="34"/>
  <c r="C102" i="34"/>
  <c r="C103" i="34"/>
  <c r="L104" i="29" s="1"/>
  <c r="C4" i="34"/>
  <c r="BW204" i="34" l="1"/>
  <c r="BZ204" i="34" s="1"/>
  <c r="BV100" i="34"/>
  <c r="BW196" i="34"/>
  <c r="BZ196" i="34" s="1"/>
  <c r="BV92" i="34"/>
  <c r="BW188" i="34"/>
  <c r="BZ188" i="34" s="1"/>
  <c r="BV84" i="34"/>
  <c r="BV76" i="34"/>
  <c r="BW180" i="34"/>
  <c r="BZ180" i="34" s="1"/>
  <c r="BW172" i="34"/>
  <c r="BZ172" i="34" s="1"/>
  <c r="BV68" i="34"/>
  <c r="BW164" i="34"/>
  <c r="BZ164" i="34" s="1"/>
  <c r="BV60" i="34"/>
  <c r="BV52" i="34"/>
  <c r="BW156" i="34"/>
  <c r="BZ156" i="34" s="1"/>
  <c r="BV44" i="34"/>
  <c r="BW148" i="34"/>
  <c r="BZ148" i="34" s="1"/>
  <c r="BW140" i="34"/>
  <c r="BZ140" i="34" s="1"/>
  <c r="BV36" i="34"/>
  <c r="BW206" i="34"/>
  <c r="BZ206" i="34" s="1"/>
  <c r="BV102" i="34"/>
  <c r="BW203" i="34"/>
  <c r="BZ203" i="34" s="1"/>
  <c r="BV99" i="34"/>
  <c r="BW195" i="34"/>
  <c r="BZ195" i="34" s="1"/>
  <c r="BV91" i="34"/>
  <c r="BV83" i="34"/>
  <c r="BW187" i="34"/>
  <c r="BZ187" i="34" s="1"/>
  <c r="BW179" i="34"/>
  <c r="BZ179" i="34" s="1"/>
  <c r="BV75" i="34"/>
  <c r="BV67" i="34"/>
  <c r="BW171" i="34"/>
  <c r="BZ171" i="34" s="1"/>
  <c r="BV59" i="34"/>
  <c r="BW163" i="34"/>
  <c r="BZ163" i="34" s="1"/>
  <c r="BV51" i="34"/>
  <c r="BW155" i="34"/>
  <c r="BZ155" i="34" s="1"/>
  <c r="BW147" i="34"/>
  <c r="BZ147" i="34" s="1"/>
  <c r="BV43" i="34"/>
  <c r="BW202" i="34"/>
  <c r="BZ202" i="34" s="1"/>
  <c r="BV98" i="34"/>
  <c r="BW194" i="34"/>
  <c r="BZ194" i="34" s="1"/>
  <c r="BV90" i="34"/>
  <c r="BV82" i="34"/>
  <c r="BW186" i="34"/>
  <c r="BZ186" i="34" s="1"/>
  <c r="BV74" i="34"/>
  <c r="BW178" i="34"/>
  <c r="BZ178" i="34" s="1"/>
  <c r="BW170" i="34"/>
  <c r="BZ170" i="34" s="1"/>
  <c r="BV66" i="34"/>
  <c r="BW162" i="34"/>
  <c r="BZ162" i="34" s="1"/>
  <c r="BV58" i="34"/>
  <c r="BV50" i="34"/>
  <c r="BW154" i="34"/>
  <c r="BZ154" i="34" s="1"/>
  <c r="BV42" i="34"/>
  <c r="BW146" i="34"/>
  <c r="BZ146" i="34" s="1"/>
  <c r="BW201" i="34"/>
  <c r="BZ201" i="34" s="1"/>
  <c r="BV97" i="34"/>
  <c r="BW193" i="34"/>
  <c r="BZ193" i="34" s="1"/>
  <c r="BV89" i="34"/>
  <c r="BV81" i="34"/>
  <c r="BW185" i="34"/>
  <c r="BZ185" i="34" s="1"/>
  <c r="BW177" i="34"/>
  <c r="BZ177" i="34" s="1"/>
  <c r="BV73" i="34"/>
  <c r="BW169" i="34"/>
  <c r="BZ169" i="34" s="1"/>
  <c r="BV65" i="34"/>
  <c r="BV57" i="34"/>
  <c r="BW161" i="34"/>
  <c r="BZ161" i="34" s="1"/>
  <c r="BV49" i="34"/>
  <c r="BW153" i="34"/>
  <c r="BZ153" i="34" s="1"/>
  <c r="BW145" i="34"/>
  <c r="BZ145" i="34" s="1"/>
  <c r="BV41" i="34"/>
  <c r="BW200" i="34"/>
  <c r="BZ200" i="34" s="1"/>
  <c r="BV96" i="34"/>
  <c r="BW192" i="34"/>
  <c r="BZ192" i="34" s="1"/>
  <c r="BV88" i="34"/>
  <c r="BV80" i="34"/>
  <c r="BW184" i="34"/>
  <c r="BZ184" i="34" s="1"/>
  <c r="BV72" i="34"/>
  <c r="BW176" i="34"/>
  <c r="BZ176" i="34" s="1"/>
  <c r="BW168" i="34"/>
  <c r="BZ168" i="34" s="1"/>
  <c r="BV64" i="34"/>
  <c r="BW160" i="34"/>
  <c r="BZ160" i="34" s="1"/>
  <c r="BV56" i="34"/>
  <c r="BV48" i="34"/>
  <c r="BW152" i="34"/>
  <c r="BZ152" i="34" s="1"/>
  <c r="BV40" i="34"/>
  <c r="BW144" i="34"/>
  <c r="BZ144" i="34" s="1"/>
  <c r="BW199" i="34"/>
  <c r="BZ199" i="34" s="1"/>
  <c r="BV95" i="34"/>
  <c r="BW191" i="34"/>
  <c r="BZ191" i="34" s="1"/>
  <c r="BV87" i="34"/>
  <c r="BW183" i="34"/>
  <c r="BZ183" i="34" s="1"/>
  <c r="BV79" i="34"/>
  <c r="BV71" i="34"/>
  <c r="BW175" i="34"/>
  <c r="BZ175" i="34" s="1"/>
  <c r="BV63" i="34"/>
  <c r="BW167" i="34"/>
  <c r="BZ167" i="34" s="1"/>
  <c r="BV55" i="34"/>
  <c r="BW159" i="34"/>
  <c r="BZ159" i="34" s="1"/>
  <c r="BW151" i="34"/>
  <c r="BZ151" i="34" s="1"/>
  <c r="BV47" i="34"/>
  <c r="BW143" i="34"/>
  <c r="BZ143" i="34" s="1"/>
  <c r="BV39" i="34"/>
  <c r="BW198" i="34"/>
  <c r="BZ198" i="34" s="1"/>
  <c r="BV94" i="34"/>
  <c r="BV86" i="34"/>
  <c r="BW190" i="34"/>
  <c r="BZ190" i="34" s="1"/>
  <c r="BV78" i="34"/>
  <c r="BW182" i="34"/>
  <c r="BZ182" i="34" s="1"/>
  <c r="BW174" i="34"/>
  <c r="BZ174" i="34" s="1"/>
  <c r="BV70" i="34"/>
  <c r="BW166" i="34"/>
  <c r="BZ166" i="34" s="1"/>
  <c r="BV62" i="34"/>
  <c r="BV54" i="34"/>
  <c r="BW158" i="34"/>
  <c r="BZ158" i="34" s="1"/>
  <c r="BV46" i="34"/>
  <c r="BW150" i="34"/>
  <c r="BZ150" i="34" s="1"/>
  <c r="BW142" i="34"/>
  <c r="BZ142" i="34" s="1"/>
  <c r="BV38" i="34"/>
  <c r="BW205" i="34"/>
  <c r="BZ205" i="34" s="1"/>
  <c r="BV101" i="34"/>
  <c r="BW197" i="34"/>
  <c r="BZ197" i="34" s="1"/>
  <c r="BV93" i="34"/>
  <c r="BW189" i="34"/>
  <c r="BZ189" i="34" s="1"/>
  <c r="BV85" i="34"/>
  <c r="BW181" i="34"/>
  <c r="BZ181" i="34" s="1"/>
  <c r="BV77" i="34"/>
  <c r="BV69" i="34"/>
  <c r="BW173" i="34"/>
  <c r="BZ173" i="34" s="1"/>
  <c r="BV61" i="34"/>
  <c r="BW165" i="34"/>
  <c r="BZ165" i="34" s="1"/>
  <c r="BV53" i="34"/>
  <c r="BW157" i="34"/>
  <c r="BZ157" i="34" s="1"/>
  <c r="BV45" i="34"/>
  <c r="BW149" i="34"/>
  <c r="BZ149" i="34" s="1"/>
  <c r="BW141" i="34"/>
  <c r="BZ141" i="34" s="1"/>
  <c r="BV37" i="34"/>
  <c r="T28" i="35"/>
  <c r="T20" i="35"/>
  <c r="T27" i="35"/>
  <c r="T19" i="35"/>
  <c r="T26" i="35"/>
  <c r="T25" i="35"/>
  <c r="T24" i="35"/>
  <c r="T31" i="35"/>
  <c r="T23" i="35"/>
  <c r="T7" i="35"/>
  <c r="T30" i="35"/>
  <c r="T22" i="35"/>
  <c r="T21" i="35"/>
  <c r="T29" i="35"/>
  <c r="T4" i="35"/>
  <c r="T5" i="35"/>
  <c r="T16" i="35"/>
  <c r="T71" i="35"/>
  <c r="T63" i="35"/>
  <c r="T55" i="35"/>
  <c r="T47" i="35"/>
  <c r="T39" i="35"/>
  <c r="T15" i="35"/>
  <c r="T88" i="35"/>
  <c r="T8" i="35"/>
  <c r="T86" i="35"/>
  <c r="T78" i="35"/>
  <c r="T70" i="35"/>
  <c r="T62" i="35"/>
  <c r="T54" i="35"/>
  <c r="T46" i="35"/>
  <c r="T38" i="35"/>
  <c r="T14" i="35"/>
  <c r="T6" i="35"/>
  <c r="T72" i="35"/>
  <c r="T56" i="35"/>
  <c r="T94" i="35"/>
  <c r="T101" i="35"/>
  <c r="T93" i="35"/>
  <c r="T85" i="35"/>
  <c r="T77" i="35"/>
  <c r="T69" i="35"/>
  <c r="T61" i="35"/>
  <c r="T53" i="35"/>
  <c r="T45" i="35"/>
  <c r="T37" i="35"/>
  <c r="T13" i="35"/>
  <c r="T87" i="35"/>
  <c r="T100" i="35"/>
  <c r="T92" i="35"/>
  <c r="T84" i="35"/>
  <c r="T76" i="35"/>
  <c r="T68" i="35"/>
  <c r="T60" i="35"/>
  <c r="T52" i="35"/>
  <c r="T44" i="35"/>
  <c r="T36" i="35"/>
  <c r="T12" i="35"/>
  <c r="T80" i="35"/>
  <c r="T48" i="35"/>
  <c r="T103" i="35"/>
  <c r="T102" i="35"/>
  <c r="T99" i="35"/>
  <c r="T91" i="35"/>
  <c r="T83" i="35"/>
  <c r="T75" i="35"/>
  <c r="T67" i="35"/>
  <c r="T59" i="35"/>
  <c r="T51" i="35"/>
  <c r="T43" i="35"/>
  <c r="T35" i="35"/>
  <c r="T11" i="35"/>
  <c r="T96" i="35"/>
  <c r="T32" i="35"/>
  <c r="T95" i="35"/>
  <c r="T98" i="35"/>
  <c r="T90" i="35"/>
  <c r="T82" i="35"/>
  <c r="T74" i="35"/>
  <c r="T66" i="35"/>
  <c r="T58" i="35"/>
  <c r="T50" i="35"/>
  <c r="T42" i="35"/>
  <c r="T34" i="35"/>
  <c r="T18" i="35"/>
  <c r="T10" i="35"/>
  <c r="T64" i="35"/>
  <c r="T40" i="35"/>
  <c r="T79" i="35"/>
  <c r="T97" i="35"/>
  <c r="T89" i="35"/>
  <c r="T81" i="35"/>
  <c r="T73" i="35"/>
  <c r="T65" i="35"/>
  <c r="T57" i="35"/>
  <c r="T49" i="35"/>
  <c r="T41" i="35"/>
  <c r="T33" i="35"/>
  <c r="T17" i="35"/>
  <c r="T9" i="35"/>
  <c r="AP167" i="34"/>
  <c r="Z167" i="34"/>
  <c r="AC167" i="34" s="1"/>
  <c r="BF167" i="34"/>
  <c r="BI167" i="34" s="1"/>
  <c r="Z206" i="34"/>
  <c r="AC206" i="34" s="1"/>
  <c r="BF206" i="34"/>
  <c r="BI206" i="34" s="1"/>
  <c r="AP206" i="34"/>
  <c r="AS206" i="34" s="1"/>
  <c r="Z205" i="34"/>
  <c r="AC205" i="34" s="1"/>
  <c r="BF205" i="34"/>
  <c r="BI205" i="34" s="1"/>
  <c r="AP205" i="34"/>
  <c r="AS205" i="34" s="1"/>
  <c r="Z189" i="34"/>
  <c r="AC189" i="34" s="1"/>
  <c r="BF189" i="34"/>
  <c r="BI189" i="34" s="1"/>
  <c r="AP189" i="34"/>
  <c r="AS189" i="34" s="1"/>
  <c r="Z173" i="34"/>
  <c r="AC173" i="34" s="1"/>
  <c r="BF173" i="34"/>
  <c r="BI173" i="34" s="1"/>
  <c r="AP173" i="34"/>
  <c r="AS173" i="34" s="1"/>
  <c r="Z157" i="34"/>
  <c r="AC157" i="34" s="1"/>
  <c r="BF157" i="34"/>
  <c r="BI157" i="34" s="1"/>
  <c r="AP157" i="34"/>
  <c r="AS157" i="34" s="1"/>
  <c r="Z141" i="34"/>
  <c r="AC141" i="34" s="1"/>
  <c r="BF141" i="34"/>
  <c r="BI141" i="34" s="1"/>
  <c r="AP141" i="34"/>
  <c r="AS141" i="34" s="1"/>
  <c r="Z204" i="34"/>
  <c r="AC204" i="34" s="1"/>
  <c r="BF204" i="34"/>
  <c r="BI204" i="34" s="1"/>
  <c r="AP204" i="34"/>
  <c r="AS204" i="34" s="1"/>
  <c r="Z196" i="34"/>
  <c r="AC196" i="34" s="1"/>
  <c r="AP196" i="34"/>
  <c r="AS196" i="34" s="1"/>
  <c r="BF196" i="34"/>
  <c r="BI196" i="34" s="1"/>
  <c r="Z188" i="34"/>
  <c r="AC188" i="34" s="1"/>
  <c r="BF188" i="34"/>
  <c r="BI188" i="34" s="1"/>
  <c r="AP188" i="34"/>
  <c r="AS188" i="34" s="1"/>
  <c r="Z180" i="34"/>
  <c r="AC180" i="34" s="1"/>
  <c r="AP180" i="34"/>
  <c r="AS180" i="34" s="1"/>
  <c r="BF180" i="34"/>
  <c r="BI180" i="34" s="1"/>
  <c r="Z172" i="34"/>
  <c r="AC172" i="34" s="1"/>
  <c r="AP172" i="34"/>
  <c r="AS172" i="34" s="1"/>
  <c r="BF172" i="34"/>
  <c r="BI172" i="34" s="1"/>
  <c r="Z164" i="34"/>
  <c r="AC164" i="34" s="1"/>
  <c r="AP164" i="34"/>
  <c r="AS164" i="34" s="1"/>
  <c r="BF164" i="34"/>
  <c r="BI164" i="34" s="1"/>
  <c r="Z156" i="34"/>
  <c r="AC156" i="34" s="1"/>
  <c r="BF156" i="34"/>
  <c r="BI156" i="34" s="1"/>
  <c r="AP156" i="34"/>
  <c r="AS156" i="34" s="1"/>
  <c r="Z148" i="34"/>
  <c r="AC148" i="34" s="1"/>
  <c r="AP148" i="34"/>
  <c r="AS148" i="34" s="1"/>
  <c r="BF148" i="34"/>
  <c r="BI148" i="34" s="1"/>
  <c r="Z140" i="34"/>
  <c r="AC140" i="34" s="1"/>
  <c r="BF140" i="34"/>
  <c r="BI140" i="34" s="1"/>
  <c r="AP140" i="34"/>
  <c r="AS140" i="34" s="1"/>
  <c r="AP151" i="34"/>
  <c r="AS151" i="34" s="1"/>
  <c r="Z151" i="34"/>
  <c r="AC151" i="34" s="1"/>
  <c r="BF151" i="34"/>
  <c r="BI151" i="34" s="1"/>
  <c r="BF198" i="34"/>
  <c r="BI198" i="34" s="1"/>
  <c r="AP198" i="34"/>
  <c r="AS198" i="34" s="1"/>
  <c r="Z198" i="34"/>
  <c r="AC198" i="34" s="1"/>
  <c r="Z197" i="34"/>
  <c r="AC197" i="34" s="1"/>
  <c r="BF197" i="34"/>
  <c r="BI197" i="34" s="1"/>
  <c r="AP197" i="34"/>
  <c r="AS197" i="34" s="1"/>
  <c r="Z181" i="34"/>
  <c r="AC181" i="34" s="1"/>
  <c r="BF181" i="34"/>
  <c r="BI181" i="34" s="1"/>
  <c r="AP181" i="34"/>
  <c r="AS181" i="34" s="1"/>
  <c r="Z165" i="34"/>
  <c r="AC165" i="34" s="1"/>
  <c r="BF165" i="34"/>
  <c r="BI165" i="34" s="1"/>
  <c r="AP165" i="34"/>
  <c r="AS165" i="34" s="1"/>
  <c r="Z149" i="34"/>
  <c r="AC149" i="34" s="1"/>
  <c r="BF149" i="34"/>
  <c r="BI149" i="34" s="1"/>
  <c r="AP149" i="34"/>
  <c r="AS149" i="34" s="1"/>
  <c r="BF203" i="34"/>
  <c r="BI203" i="34" s="1"/>
  <c r="AP203" i="34"/>
  <c r="AS203" i="34" s="1"/>
  <c r="Z203" i="34"/>
  <c r="AC203" i="34" s="1"/>
  <c r="BF195" i="34"/>
  <c r="BI195" i="34" s="1"/>
  <c r="AP195" i="34"/>
  <c r="AS195" i="34" s="1"/>
  <c r="Z195" i="34"/>
  <c r="AC195" i="34" s="1"/>
  <c r="BF187" i="34"/>
  <c r="BI187" i="34" s="1"/>
  <c r="AP187" i="34"/>
  <c r="AS187" i="34" s="1"/>
  <c r="Z187" i="34"/>
  <c r="AC187" i="34" s="1"/>
  <c r="BF179" i="34"/>
  <c r="BI179" i="34" s="1"/>
  <c r="AP179" i="34"/>
  <c r="AS179" i="34" s="1"/>
  <c r="Z179" i="34"/>
  <c r="AC179" i="34" s="1"/>
  <c r="BF171" i="34"/>
  <c r="BI171" i="34" s="1"/>
  <c r="AP171" i="34"/>
  <c r="AS171" i="34" s="1"/>
  <c r="Z171" i="34"/>
  <c r="AC171" i="34" s="1"/>
  <c r="BF163" i="34"/>
  <c r="BI163" i="34" s="1"/>
  <c r="AP163" i="34"/>
  <c r="AS163" i="34" s="1"/>
  <c r="Z163" i="34"/>
  <c r="AC163" i="34" s="1"/>
  <c r="BF155" i="34"/>
  <c r="BI155" i="34" s="1"/>
  <c r="AP155" i="34"/>
  <c r="AS155" i="34" s="1"/>
  <c r="Z155" i="34"/>
  <c r="AC155" i="34" s="1"/>
  <c r="BF147" i="34"/>
  <c r="BI147" i="34" s="1"/>
  <c r="AP147" i="34"/>
  <c r="AS147" i="34" s="1"/>
  <c r="Z147" i="34"/>
  <c r="AC147" i="34" s="1"/>
  <c r="BF202" i="34"/>
  <c r="BI202" i="34" s="1"/>
  <c r="AP202" i="34"/>
  <c r="AS202" i="34" s="1"/>
  <c r="Z202" i="34"/>
  <c r="AC202" i="34" s="1"/>
  <c r="BF194" i="34"/>
  <c r="BI194" i="34" s="1"/>
  <c r="AP194" i="34"/>
  <c r="AS194" i="34" s="1"/>
  <c r="Z194" i="34"/>
  <c r="AC194" i="34" s="1"/>
  <c r="BF186" i="34"/>
  <c r="BI186" i="34" s="1"/>
  <c r="AP186" i="34"/>
  <c r="AS186" i="34" s="1"/>
  <c r="Z186" i="34"/>
  <c r="AC186" i="34" s="1"/>
  <c r="BF178" i="34"/>
  <c r="BI178" i="34" s="1"/>
  <c r="AP178" i="34"/>
  <c r="AS178" i="34" s="1"/>
  <c r="Z178" i="34"/>
  <c r="AC178" i="34" s="1"/>
  <c r="BF170" i="34"/>
  <c r="BI170" i="34" s="1"/>
  <c r="AP170" i="34"/>
  <c r="AS170" i="34" s="1"/>
  <c r="Z170" i="34"/>
  <c r="AC170" i="34" s="1"/>
  <c r="BF162" i="34"/>
  <c r="BI162" i="34" s="1"/>
  <c r="AP162" i="34"/>
  <c r="AS162" i="34" s="1"/>
  <c r="Z162" i="34"/>
  <c r="AC162" i="34" s="1"/>
  <c r="BF154" i="34"/>
  <c r="BI154" i="34" s="1"/>
  <c r="AP154" i="34"/>
  <c r="AS154" i="34" s="1"/>
  <c r="Z154" i="34"/>
  <c r="AC154" i="34" s="1"/>
  <c r="BF146" i="34"/>
  <c r="BI146" i="34" s="1"/>
  <c r="AP146" i="34"/>
  <c r="AS146" i="34" s="1"/>
  <c r="Z146" i="34"/>
  <c r="AC146" i="34" s="1"/>
  <c r="AP175" i="34"/>
  <c r="AS175" i="34" s="1"/>
  <c r="Z175" i="34"/>
  <c r="AC175" i="34" s="1"/>
  <c r="BF175" i="34"/>
  <c r="BI175" i="34" s="1"/>
  <c r="AP193" i="34"/>
  <c r="AS193" i="34" s="1"/>
  <c r="Z193" i="34"/>
  <c r="AC193" i="34" s="1"/>
  <c r="BF193" i="34"/>
  <c r="BI193" i="34" s="1"/>
  <c r="AP177" i="34"/>
  <c r="AS177" i="34" s="1"/>
  <c r="Z177" i="34"/>
  <c r="AC177" i="34" s="1"/>
  <c r="BF177" i="34"/>
  <c r="BI177" i="34" s="1"/>
  <c r="Z153" i="34"/>
  <c r="AC153" i="34" s="1"/>
  <c r="AP153" i="34"/>
  <c r="AS153" i="34" s="1"/>
  <c r="BF153" i="34"/>
  <c r="BI153" i="34" s="1"/>
  <c r="AP191" i="34"/>
  <c r="AS191" i="34" s="1"/>
  <c r="Z191" i="34"/>
  <c r="AC191" i="34" s="1"/>
  <c r="BF191" i="34"/>
  <c r="BI191" i="34" s="1"/>
  <c r="AP201" i="34"/>
  <c r="AS201" i="34" s="1"/>
  <c r="Z201" i="34"/>
  <c r="AC201" i="34" s="1"/>
  <c r="BF201" i="34"/>
  <c r="BI201" i="34" s="1"/>
  <c r="Z185" i="34"/>
  <c r="AC185" i="34" s="1"/>
  <c r="AP185" i="34"/>
  <c r="AS185" i="34" s="1"/>
  <c r="BF185" i="34"/>
  <c r="BI185" i="34" s="1"/>
  <c r="Z169" i="34"/>
  <c r="AC169" i="34" s="1"/>
  <c r="BF169" i="34"/>
  <c r="BI169" i="34" s="1"/>
  <c r="AP169" i="34"/>
  <c r="AS169" i="34" s="1"/>
  <c r="AP161" i="34"/>
  <c r="AS161" i="34" s="1"/>
  <c r="Z161" i="34"/>
  <c r="AC161" i="34" s="1"/>
  <c r="BF161" i="34"/>
  <c r="BI161" i="34" s="1"/>
  <c r="AP145" i="34"/>
  <c r="AS145" i="34" s="1"/>
  <c r="Z145" i="34"/>
  <c r="AC145" i="34" s="1"/>
  <c r="BF145" i="34"/>
  <c r="BI145" i="34" s="1"/>
  <c r="AP200" i="34"/>
  <c r="AS200" i="34" s="1"/>
  <c r="Z200" i="34"/>
  <c r="AC200" i="34" s="1"/>
  <c r="BF200" i="34"/>
  <c r="BI200" i="34" s="1"/>
  <c r="AP192" i="34"/>
  <c r="AS192" i="34" s="1"/>
  <c r="Z192" i="34"/>
  <c r="AC192" i="34" s="1"/>
  <c r="BF192" i="34"/>
  <c r="BI192" i="34" s="1"/>
  <c r="AP184" i="34"/>
  <c r="AS184" i="34" s="1"/>
  <c r="Z184" i="34"/>
  <c r="AC184" i="34" s="1"/>
  <c r="BF184" i="34"/>
  <c r="BI184" i="34" s="1"/>
  <c r="AP176" i="34"/>
  <c r="AS176" i="34" s="1"/>
  <c r="Z176" i="34"/>
  <c r="AC176" i="34" s="1"/>
  <c r="BF176" i="34"/>
  <c r="BI176" i="34" s="1"/>
  <c r="AP168" i="34"/>
  <c r="AS168" i="34" s="1"/>
  <c r="Z168" i="34"/>
  <c r="AC168" i="34" s="1"/>
  <c r="BF168" i="34"/>
  <c r="BI168" i="34" s="1"/>
  <c r="AP160" i="34"/>
  <c r="AS160" i="34" s="1"/>
  <c r="Z160" i="34"/>
  <c r="AC160" i="34" s="1"/>
  <c r="BF160" i="34"/>
  <c r="BI160" i="34" s="1"/>
  <c r="AP152" i="34"/>
  <c r="AS152" i="34" s="1"/>
  <c r="Z152" i="34"/>
  <c r="AC152" i="34" s="1"/>
  <c r="BF152" i="34"/>
  <c r="BI152" i="34" s="1"/>
  <c r="AP144" i="34"/>
  <c r="AS144" i="34" s="1"/>
  <c r="Z144" i="34"/>
  <c r="AC144" i="34" s="1"/>
  <c r="BF144" i="34"/>
  <c r="BI144" i="34" s="1"/>
  <c r="AP183" i="34"/>
  <c r="AS183" i="34" s="1"/>
  <c r="Z183" i="34"/>
  <c r="AC183" i="34" s="1"/>
  <c r="BF183" i="34"/>
  <c r="BI183" i="34" s="1"/>
  <c r="AP143" i="34"/>
  <c r="AS143" i="34" s="1"/>
  <c r="Z143" i="34"/>
  <c r="AC143" i="34" s="1"/>
  <c r="BF143" i="34"/>
  <c r="BI143" i="34" s="1"/>
  <c r="AP199" i="34"/>
  <c r="AS199" i="34" s="1"/>
  <c r="Z199" i="34"/>
  <c r="AC199" i="34" s="1"/>
  <c r="BF199" i="34"/>
  <c r="BI199" i="34" s="1"/>
  <c r="AP159" i="34"/>
  <c r="AS159" i="34" s="1"/>
  <c r="Z159" i="34"/>
  <c r="AC159" i="34" s="1"/>
  <c r="BF159" i="34"/>
  <c r="BI159" i="34" s="1"/>
  <c r="BF190" i="34"/>
  <c r="BI190" i="34" s="1"/>
  <c r="Z190" i="34"/>
  <c r="AC190" i="34" s="1"/>
  <c r="AP190" i="34"/>
  <c r="AS190" i="34" s="1"/>
  <c r="Z182" i="34"/>
  <c r="AC182" i="34" s="1"/>
  <c r="BF182" i="34"/>
  <c r="BI182" i="34" s="1"/>
  <c r="AP182" i="34"/>
  <c r="AS182" i="34" s="1"/>
  <c r="BF174" i="34"/>
  <c r="BI174" i="34" s="1"/>
  <c r="Z174" i="34"/>
  <c r="AC174" i="34" s="1"/>
  <c r="AP174" i="34"/>
  <c r="AS174" i="34" s="1"/>
  <c r="BF166" i="34"/>
  <c r="BI166" i="34" s="1"/>
  <c r="AP166" i="34"/>
  <c r="AS166" i="34" s="1"/>
  <c r="Z166" i="34"/>
  <c r="AC166" i="34" s="1"/>
  <c r="BF158" i="34"/>
  <c r="BI158" i="34" s="1"/>
  <c r="Z158" i="34"/>
  <c r="AC158" i="34" s="1"/>
  <c r="AP158" i="34"/>
  <c r="AS158" i="34" s="1"/>
  <c r="Z150" i="34"/>
  <c r="AC150" i="34" s="1"/>
  <c r="BF150" i="34"/>
  <c r="BI150" i="34" s="1"/>
  <c r="AP150" i="34"/>
  <c r="AS150" i="34" s="1"/>
  <c r="Z142" i="34"/>
  <c r="AC142" i="34" s="1"/>
  <c r="BF142" i="34"/>
  <c r="BI142" i="34" s="1"/>
  <c r="AP142" i="34"/>
  <c r="AS142" i="34" s="1"/>
  <c r="AO167" i="34" l="1"/>
  <c r="AS167" i="34"/>
  <c r="AO172" i="34"/>
  <c r="AO183" i="34"/>
  <c r="AO168" i="34"/>
  <c r="AO184" i="34"/>
  <c r="AO191" i="34"/>
  <c r="AO175" i="34"/>
  <c r="AO185" i="34"/>
  <c r="AO150" i="34"/>
  <c r="AO182" i="34"/>
  <c r="AO169" i="34"/>
  <c r="AO149" i="34"/>
  <c r="AO181" i="34"/>
  <c r="AO157" i="34"/>
  <c r="AO189" i="34"/>
  <c r="AO206" i="34"/>
  <c r="AO153" i="34"/>
  <c r="AO198" i="34"/>
  <c r="AO140" i="34"/>
  <c r="AO156" i="34"/>
  <c r="AO188" i="34"/>
  <c r="AO204" i="34"/>
  <c r="AO146" i="34"/>
  <c r="AO162" i="34"/>
  <c r="AO178" i="34"/>
  <c r="AO194" i="34"/>
  <c r="AO147" i="34"/>
  <c r="AO163" i="34"/>
  <c r="AO179" i="34"/>
  <c r="AO195" i="34"/>
  <c r="AO166" i="34"/>
  <c r="AO159" i="34"/>
  <c r="AO144" i="34"/>
  <c r="AO192" i="34"/>
  <c r="AO143" i="34"/>
  <c r="AO160" i="34"/>
  <c r="AO176" i="34"/>
  <c r="AO145" i="34"/>
  <c r="AO201" i="34"/>
  <c r="AO193" i="34"/>
  <c r="AO142" i="34"/>
  <c r="AO158" i="34"/>
  <c r="AO174" i="34"/>
  <c r="AO190" i="34"/>
  <c r="AO165" i="34"/>
  <c r="AO197" i="34"/>
  <c r="AO141" i="34"/>
  <c r="AO173" i="34"/>
  <c r="AO205" i="34"/>
  <c r="AO161" i="34"/>
  <c r="AO154" i="34"/>
  <c r="AO170" i="34"/>
  <c r="AO186" i="34"/>
  <c r="AO202" i="34"/>
  <c r="AO155" i="34"/>
  <c r="AO171" i="34"/>
  <c r="AO187" i="34"/>
  <c r="AO203" i="34"/>
  <c r="AO148" i="34"/>
  <c r="AO164" i="34"/>
  <c r="AO180" i="34"/>
  <c r="AO196" i="34"/>
  <c r="AO199" i="34"/>
  <c r="AO152" i="34"/>
  <c r="AO200" i="34"/>
  <c r="AO177" i="34"/>
  <c r="AO151" i="34"/>
  <c r="BV194" i="34"/>
  <c r="Y158" i="34"/>
  <c r="BE183" i="34"/>
  <c r="Y162" i="34"/>
  <c r="Y194" i="34"/>
  <c r="BE185" i="34"/>
  <c r="BV147" i="34"/>
  <c r="BE171" i="34"/>
  <c r="BV179" i="34"/>
  <c r="BE153" i="34"/>
  <c r="BV201" i="34"/>
  <c r="BE156" i="34"/>
  <c r="BV164" i="34"/>
  <c r="BE188" i="34"/>
  <c r="BV196" i="34"/>
  <c r="BE141" i="34"/>
  <c r="BV149" i="34"/>
  <c r="BE173" i="34"/>
  <c r="BV181" i="34"/>
  <c r="BE205" i="34"/>
  <c r="BE142" i="34"/>
  <c r="BV150" i="34"/>
  <c r="BE174" i="34"/>
  <c r="BV182" i="34"/>
  <c r="BE206" i="34"/>
  <c r="Y167" i="34"/>
  <c r="Y199" i="34"/>
  <c r="Y160" i="34"/>
  <c r="Y192" i="34"/>
  <c r="Y203" i="34"/>
  <c r="Y190" i="34"/>
  <c r="BE151" i="34"/>
  <c r="BE146" i="34"/>
  <c r="BV154" i="34"/>
  <c r="BE178" i="34"/>
  <c r="BV186" i="34"/>
  <c r="Y147" i="34"/>
  <c r="Y179" i="34"/>
  <c r="BE203" i="34"/>
  <c r="Y164" i="34"/>
  <c r="Y196" i="34"/>
  <c r="Y149" i="34"/>
  <c r="Y181" i="34"/>
  <c r="Y150" i="34"/>
  <c r="Y182" i="34"/>
  <c r="BE161" i="34"/>
  <c r="BV193" i="34"/>
  <c r="BE143" i="34"/>
  <c r="BV159" i="34"/>
  <c r="BE175" i="34"/>
  <c r="BV191" i="34"/>
  <c r="BV152" i="34"/>
  <c r="BE168" i="34"/>
  <c r="BV184" i="34"/>
  <c r="BE200" i="34"/>
  <c r="Y177" i="34"/>
  <c r="BE154" i="34"/>
  <c r="Y204" i="34"/>
  <c r="Y157" i="34"/>
  <c r="BV192" i="34"/>
  <c r="Y154" i="34"/>
  <c r="Y186" i="34"/>
  <c r="BE145" i="34"/>
  <c r="BV185" i="34"/>
  <c r="BE163" i="34"/>
  <c r="BV171" i="34"/>
  <c r="BE195" i="34"/>
  <c r="BV153" i="34"/>
  <c r="BE148" i="34"/>
  <c r="BV156" i="34"/>
  <c r="BE180" i="34"/>
  <c r="BV188" i="34"/>
  <c r="BE169" i="34"/>
  <c r="BV141" i="34"/>
  <c r="BE165" i="34"/>
  <c r="BV173" i="34"/>
  <c r="BE197" i="34"/>
  <c r="BV205" i="34"/>
  <c r="BV142" i="34"/>
  <c r="BE166" i="34"/>
  <c r="BV174" i="34"/>
  <c r="BE198" i="34"/>
  <c r="BV206" i="34"/>
  <c r="Y159" i="34"/>
  <c r="Y191" i="34"/>
  <c r="Y152" i="34"/>
  <c r="Y184" i="34"/>
  <c r="Y169" i="34"/>
  <c r="BE193" i="34"/>
  <c r="BE144" i="34"/>
  <c r="BV146" i="34"/>
  <c r="BE170" i="34"/>
  <c r="BV178" i="34"/>
  <c r="BE202" i="34"/>
  <c r="Y171" i="34"/>
  <c r="BV203" i="34"/>
  <c r="Y201" i="34"/>
  <c r="Y156" i="34"/>
  <c r="Y188" i="34"/>
  <c r="Y141" i="34"/>
  <c r="Y173" i="34"/>
  <c r="Y205" i="34"/>
  <c r="Y142" i="34"/>
  <c r="Y174" i="34"/>
  <c r="Y206" i="34"/>
  <c r="BV161" i="34"/>
  <c r="BV151" i="34"/>
  <c r="BE167" i="34"/>
  <c r="BV183" i="34"/>
  <c r="BE199" i="34"/>
  <c r="BV144" i="34"/>
  <c r="BE160" i="34"/>
  <c r="BV176" i="34"/>
  <c r="BE192" i="34"/>
  <c r="BV162" i="34"/>
  <c r="Y140" i="34"/>
  <c r="BV167" i="34"/>
  <c r="BV160" i="34"/>
  <c r="Y146" i="34"/>
  <c r="Y178" i="34"/>
  <c r="BV145" i="34"/>
  <c r="BE155" i="34"/>
  <c r="BV163" i="34"/>
  <c r="BE187" i="34"/>
  <c r="BV195" i="34"/>
  <c r="BE140" i="34"/>
  <c r="BV148" i="34"/>
  <c r="BE172" i="34"/>
  <c r="BV180" i="34"/>
  <c r="BE204" i="34"/>
  <c r="BV169" i="34"/>
  <c r="BE157" i="34"/>
  <c r="BV165" i="34"/>
  <c r="BE189" i="34"/>
  <c r="BV197" i="34"/>
  <c r="BE158" i="34"/>
  <c r="BV166" i="34"/>
  <c r="BE190" i="34"/>
  <c r="BV198" i="34"/>
  <c r="Y193" i="34"/>
  <c r="Y151" i="34"/>
  <c r="Y183" i="34"/>
  <c r="Y144" i="34"/>
  <c r="Y176" i="34"/>
  <c r="BE177" i="34"/>
  <c r="Y145" i="34"/>
  <c r="Y187" i="34"/>
  <c r="Y172" i="34"/>
  <c r="BE162" i="34"/>
  <c r="BV170" i="34"/>
  <c r="BE194" i="34"/>
  <c r="BV202" i="34"/>
  <c r="Y185" i="34"/>
  <c r="Y163" i="34"/>
  <c r="Y195" i="34"/>
  <c r="Y153" i="34"/>
  <c r="Y148" i="34"/>
  <c r="Y180" i="34"/>
  <c r="Y165" i="34"/>
  <c r="Y197" i="34"/>
  <c r="Y166" i="34"/>
  <c r="Y198" i="34"/>
  <c r="BV143" i="34"/>
  <c r="BE159" i="34"/>
  <c r="BV175" i="34"/>
  <c r="BE191" i="34"/>
  <c r="BE152" i="34"/>
  <c r="BV168" i="34"/>
  <c r="BE184" i="34"/>
  <c r="BV200" i="34"/>
  <c r="BE186" i="34"/>
  <c r="Y155" i="34"/>
  <c r="Y189" i="34"/>
  <c r="BV199" i="34"/>
  <c r="BE176" i="34"/>
  <c r="Y170" i="34"/>
  <c r="Y202" i="34"/>
  <c r="BE147" i="34"/>
  <c r="BV155" i="34"/>
  <c r="BE179" i="34"/>
  <c r="BV187" i="34"/>
  <c r="BE201" i="34"/>
  <c r="BV140" i="34"/>
  <c r="BE164" i="34"/>
  <c r="BV172" i="34"/>
  <c r="BE196" i="34"/>
  <c r="BV204" i="34"/>
  <c r="BE149" i="34"/>
  <c r="BV157" i="34"/>
  <c r="BE181" i="34"/>
  <c r="BV189" i="34"/>
  <c r="BE150" i="34"/>
  <c r="BV158" i="34"/>
  <c r="BE182" i="34"/>
  <c r="BV190" i="34"/>
  <c r="Y161" i="34"/>
  <c r="Y143" i="34"/>
  <c r="Y175" i="34"/>
  <c r="Y168" i="34"/>
  <c r="Y200" i="34"/>
  <c r="BV177" i="34"/>
  <c r="D103" i="38"/>
  <c r="D102" i="38"/>
  <c r="D101" i="38"/>
  <c r="D100" i="38"/>
  <c r="D99" i="38"/>
  <c r="D98" i="38"/>
  <c r="D97" i="38"/>
  <c r="D96" i="38"/>
  <c r="D95" i="38"/>
  <c r="D94" i="38"/>
  <c r="D93" i="38"/>
  <c r="D92" i="38"/>
  <c r="D91" i="38"/>
  <c r="D90" i="38"/>
  <c r="D89" i="38"/>
  <c r="D88" i="38"/>
  <c r="D87" i="38"/>
  <c r="D86" i="38"/>
  <c r="D85" i="38"/>
  <c r="D84" i="38"/>
  <c r="D83" i="38"/>
  <c r="D82" i="38"/>
  <c r="D81" i="38"/>
  <c r="D80" i="38"/>
  <c r="D79" i="38"/>
  <c r="D78" i="38"/>
  <c r="D77" i="38"/>
  <c r="D76" i="38"/>
  <c r="D75" i="38"/>
  <c r="D74" i="38"/>
  <c r="D73" i="38"/>
  <c r="D72" i="38"/>
  <c r="D71" i="38"/>
  <c r="D70" i="38"/>
  <c r="D69" i="38"/>
  <c r="D68" i="38"/>
  <c r="D67" i="38"/>
  <c r="D66" i="38"/>
  <c r="D65" i="38"/>
  <c r="D64" i="38"/>
  <c r="D63" i="38"/>
  <c r="D62" i="38"/>
  <c r="D61" i="38"/>
  <c r="D60" i="38"/>
  <c r="D59" i="38"/>
  <c r="D58" i="38"/>
  <c r="D57" i="38"/>
  <c r="D56" i="38"/>
  <c r="D55" i="38"/>
  <c r="D54" i="38"/>
  <c r="D53" i="38"/>
  <c r="D52" i="38"/>
  <c r="D51" i="38"/>
  <c r="D50" i="38"/>
  <c r="D49" i="38"/>
  <c r="D48" i="38"/>
  <c r="D47" i="38"/>
  <c r="D46" i="38"/>
  <c r="D45" i="38"/>
  <c r="D44" i="38"/>
  <c r="D43" i="38"/>
  <c r="D42" i="38"/>
  <c r="D41" i="38"/>
  <c r="D40" i="38"/>
  <c r="D39" i="38"/>
  <c r="D38" i="38"/>
  <c r="D37" i="38"/>
  <c r="D36" i="38"/>
  <c r="D35" i="38"/>
  <c r="D34" i="38"/>
  <c r="D33" i="38"/>
  <c r="D32" i="38"/>
  <c r="D31" i="38"/>
  <c r="D30" i="38"/>
  <c r="D29" i="38"/>
  <c r="D28" i="38"/>
  <c r="D27" i="38"/>
  <c r="D26" i="38"/>
  <c r="D25" i="38"/>
  <c r="D24" i="38"/>
  <c r="D23" i="38"/>
  <c r="D22" i="38"/>
  <c r="D21" i="38"/>
  <c r="D20" i="38"/>
  <c r="D19" i="38"/>
  <c r="D18" i="38"/>
  <c r="D17" i="38"/>
  <c r="D16" i="38"/>
  <c r="D15" i="38"/>
  <c r="D14" i="38"/>
  <c r="D13" i="38"/>
  <c r="D12" i="38"/>
  <c r="D11" i="38"/>
  <c r="D10" i="38"/>
  <c r="D9" i="38"/>
  <c r="D8" i="38"/>
  <c r="D7" i="38"/>
  <c r="D6" i="38"/>
  <c r="D5" i="38"/>
  <c r="D4" i="38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D11" i="30"/>
  <c r="D10" i="30"/>
  <c r="D9" i="30"/>
  <c r="D8" i="30"/>
  <c r="D7" i="30"/>
  <c r="D6" i="30"/>
  <c r="D5" i="30"/>
  <c r="D4" i="30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D8" i="29"/>
  <c r="D7" i="29"/>
  <c r="D6" i="29"/>
  <c r="D5" i="29"/>
  <c r="D4" i="29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D8" i="28"/>
  <c r="D7" i="28"/>
  <c r="D6" i="28"/>
  <c r="D5" i="28"/>
  <c r="D4" i="28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1" i="27"/>
  <c r="D10" i="27"/>
  <c r="D9" i="27"/>
  <c r="D8" i="27"/>
  <c r="D7" i="27"/>
  <c r="D6" i="27"/>
  <c r="D5" i="27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10" i="26"/>
  <c r="D9" i="26"/>
  <c r="D8" i="26"/>
  <c r="D7" i="26"/>
  <c r="D6" i="26"/>
  <c r="D5" i="26"/>
  <c r="D4" i="26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F31" i="24" s="1"/>
  <c r="D30" i="24"/>
  <c r="D29" i="24"/>
  <c r="F29" i="24" s="1"/>
  <c r="D28" i="24"/>
  <c r="D27" i="24"/>
  <c r="F27" i="24" s="1"/>
  <c r="D26" i="24"/>
  <c r="D25" i="24"/>
  <c r="D24" i="24"/>
  <c r="D23" i="24"/>
  <c r="F23" i="24" s="1"/>
  <c r="D22" i="24"/>
  <c r="D21" i="24"/>
  <c r="D20" i="24"/>
  <c r="D19" i="24"/>
  <c r="F19" i="24" s="1"/>
  <c r="D18" i="24"/>
  <c r="D17" i="24"/>
  <c r="D16" i="24"/>
  <c r="F16" i="24" s="1"/>
  <c r="D15" i="24"/>
  <c r="D14" i="24"/>
  <c r="D13" i="24"/>
  <c r="D12" i="24"/>
  <c r="D11" i="24"/>
  <c r="D10" i="24"/>
  <c r="D9" i="24"/>
  <c r="D8" i="24"/>
  <c r="D6" i="24"/>
  <c r="D5" i="24"/>
  <c r="F5" i="24" s="1"/>
  <c r="D4" i="24"/>
  <c r="F4" i="24" s="1"/>
  <c r="D103" i="22"/>
  <c r="D102" i="22"/>
  <c r="D101" i="22"/>
  <c r="D100" i="22"/>
  <c r="D99" i="22"/>
  <c r="D98" i="22"/>
  <c r="D97" i="22"/>
  <c r="D96" i="22"/>
  <c r="F96" i="24" s="1"/>
  <c r="D95" i="22"/>
  <c r="D94" i="22"/>
  <c r="D93" i="22"/>
  <c r="D92" i="22"/>
  <c r="D91" i="22"/>
  <c r="D90" i="22"/>
  <c r="D89" i="22"/>
  <c r="D88" i="22"/>
  <c r="F88" i="24" s="1"/>
  <c r="D87" i="22"/>
  <c r="D86" i="22"/>
  <c r="D85" i="22"/>
  <c r="D84" i="22"/>
  <c r="D83" i="22"/>
  <c r="D82" i="22"/>
  <c r="D81" i="22"/>
  <c r="D80" i="22"/>
  <c r="F80" i="24" s="1"/>
  <c r="D79" i="22"/>
  <c r="D78" i="22"/>
  <c r="D77" i="22"/>
  <c r="D76" i="22"/>
  <c r="D75" i="22"/>
  <c r="D74" i="22"/>
  <c r="D73" i="22"/>
  <c r="D72" i="22"/>
  <c r="F72" i="24" s="1"/>
  <c r="D71" i="22"/>
  <c r="D70" i="22"/>
  <c r="D69" i="22"/>
  <c r="D68" i="22"/>
  <c r="D67" i="22"/>
  <c r="D66" i="22"/>
  <c r="D65" i="22"/>
  <c r="D64" i="22"/>
  <c r="F64" i="24" s="1"/>
  <c r="D63" i="22"/>
  <c r="D62" i="22"/>
  <c r="D61" i="22"/>
  <c r="D60" i="22"/>
  <c r="D59" i="22"/>
  <c r="D58" i="22"/>
  <c r="D57" i="22"/>
  <c r="D56" i="22"/>
  <c r="F56" i="24" s="1"/>
  <c r="D55" i="22"/>
  <c r="D54" i="22"/>
  <c r="D53" i="22"/>
  <c r="D52" i="22"/>
  <c r="D51" i="22"/>
  <c r="D50" i="22"/>
  <c r="D49" i="22"/>
  <c r="D48" i="22"/>
  <c r="F48" i="24" s="1"/>
  <c r="D47" i="22"/>
  <c r="D46" i="22"/>
  <c r="D45" i="22"/>
  <c r="D44" i="22"/>
  <c r="D43" i="22"/>
  <c r="D42" i="22"/>
  <c r="D41" i="22"/>
  <c r="D40" i="22"/>
  <c r="F40" i="24" s="1"/>
  <c r="D39" i="22"/>
  <c r="D38" i="22"/>
  <c r="D37" i="22"/>
  <c r="D36" i="22"/>
  <c r="D35" i="22"/>
  <c r="D34" i="22"/>
  <c r="D33" i="22"/>
  <c r="D32" i="22"/>
  <c r="F32" i="24" s="1"/>
  <c r="D30" i="22"/>
  <c r="D28" i="22"/>
  <c r="D26" i="22"/>
  <c r="F26" i="24" s="1"/>
  <c r="D25" i="22"/>
  <c r="F25" i="24" s="1"/>
  <c r="D24" i="22"/>
  <c r="F24" i="24" s="1"/>
  <c r="D22" i="22"/>
  <c r="D21" i="22"/>
  <c r="D20" i="22"/>
  <c r="D18" i="22"/>
  <c r="D17" i="22"/>
  <c r="D15" i="22"/>
  <c r="D14" i="22"/>
  <c r="D13" i="22"/>
  <c r="D12" i="22"/>
  <c r="D11" i="22"/>
  <c r="D10" i="22"/>
  <c r="D9" i="22"/>
  <c r="D8" i="22"/>
  <c r="D7" i="22"/>
  <c r="F7" i="24" s="1"/>
  <c r="D6" i="22"/>
  <c r="D103" i="21"/>
  <c r="D102" i="21"/>
  <c r="D101" i="21"/>
  <c r="D100" i="21"/>
  <c r="D99" i="21"/>
  <c r="D98" i="21"/>
  <c r="D97" i="21"/>
  <c r="D96" i="21"/>
  <c r="D95" i="21"/>
  <c r="D94" i="21"/>
  <c r="D93" i="21"/>
  <c r="D92" i="21"/>
  <c r="D91" i="21"/>
  <c r="D90" i="21"/>
  <c r="D89" i="21"/>
  <c r="D88" i="21"/>
  <c r="D87" i="21"/>
  <c r="D86" i="21"/>
  <c r="D85" i="21"/>
  <c r="D84" i="21"/>
  <c r="D83" i="21"/>
  <c r="D82" i="21"/>
  <c r="D81" i="21"/>
  <c r="D80" i="21"/>
  <c r="D79" i="21"/>
  <c r="D78" i="21"/>
  <c r="D77" i="21"/>
  <c r="D76" i="21"/>
  <c r="D75" i="21"/>
  <c r="D74" i="21"/>
  <c r="D73" i="21"/>
  <c r="D72" i="21"/>
  <c r="D71" i="21"/>
  <c r="D70" i="21"/>
  <c r="D69" i="21"/>
  <c r="D68" i="21"/>
  <c r="D67" i="21"/>
  <c r="D66" i="21"/>
  <c r="D65" i="21"/>
  <c r="D64" i="21"/>
  <c r="D63" i="21"/>
  <c r="D62" i="21"/>
  <c r="D61" i="21"/>
  <c r="D60" i="21"/>
  <c r="D59" i="21"/>
  <c r="D58" i="21"/>
  <c r="D57" i="21"/>
  <c r="D56" i="21"/>
  <c r="D55" i="21"/>
  <c r="D54" i="21"/>
  <c r="D53" i="21"/>
  <c r="D52" i="21"/>
  <c r="D51" i="21"/>
  <c r="D50" i="21"/>
  <c r="D49" i="21"/>
  <c r="D48" i="21"/>
  <c r="D47" i="21"/>
  <c r="D46" i="21"/>
  <c r="D45" i="21"/>
  <c r="D44" i="21"/>
  <c r="D43" i="21"/>
  <c r="D42" i="21"/>
  <c r="D41" i="21"/>
  <c r="D40" i="21"/>
  <c r="D39" i="21"/>
  <c r="D38" i="21"/>
  <c r="D37" i="21"/>
  <c r="D36" i="21"/>
  <c r="D35" i="21"/>
  <c r="D34" i="21"/>
  <c r="D33" i="21"/>
  <c r="D32" i="21"/>
  <c r="D31" i="21"/>
  <c r="D30" i="21"/>
  <c r="D29" i="21"/>
  <c r="D28" i="21"/>
  <c r="D27" i="21"/>
  <c r="D26" i="21"/>
  <c r="D25" i="21"/>
  <c r="D24" i="21"/>
  <c r="D23" i="21"/>
  <c r="D22" i="21"/>
  <c r="D21" i="21"/>
  <c r="D20" i="21"/>
  <c r="D19" i="21"/>
  <c r="D18" i="21"/>
  <c r="D17" i="21"/>
  <c r="D15" i="21"/>
  <c r="D14" i="21"/>
  <c r="D13" i="21"/>
  <c r="D12" i="21"/>
  <c r="D11" i="21"/>
  <c r="D10" i="21"/>
  <c r="D9" i="21"/>
  <c r="D8" i="21"/>
  <c r="D7" i="21"/>
  <c r="D5" i="21"/>
  <c r="F4" i="29" l="1"/>
  <c r="F8" i="24"/>
  <c r="F18" i="24"/>
  <c r="F9" i="24"/>
  <c r="F33" i="24"/>
  <c r="F49" i="24"/>
  <c r="F65" i="24"/>
  <c r="F81" i="24"/>
  <c r="F89" i="24"/>
  <c r="F97" i="24"/>
  <c r="F57" i="24"/>
  <c r="F41" i="24"/>
  <c r="F73" i="24"/>
  <c r="F17" i="24"/>
  <c r="F30" i="24"/>
  <c r="F13" i="24"/>
  <c r="F37" i="24"/>
  <c r="F45" i="24"/>
  <c r="F53" i="24"/>
  <c r="F61" i="24"/>
  <c r="F69" i="24"/>
  <c r="F77" i="24"/>
  <c r="F85" i="24"/>
  <c r="F93" i="24"/>
  <c r="F101" i="24"/>
  <c r="F21" i="24"/>
  <c r="F10" i="24"/>
  <c r="F34" i="24"/>
  <c r="F66" i="24"/>
  <c r="F82" i="24"/>
  <c r="F98" i="24"/>
  <c r="F50" i="24"/>
  <c r="F22" i="24"/>
  <c r="F42" i="24"/>
  <c r="F58" i="24"/>
  <c r="F74" i="24"/>
  <c r="F90" i="24"/>
  <c r="F14" i="24"/>
  <c r="F38" i="24"/>
  <c r="F46" i="24"/>
  <c r="F54" i="24"/>
  <c r="F62" i="24"/>
  <c r="F70" i="24"/>
  <c r="F78" i="24"/>
  <c r="F86" i="24"/>
  <c r="F94" i="24"/>
  <c r="F102" i="24"/>
  <c r="F39" i="24"/>
  <c r="F47" i="24"/>
  <c r="F55" i="24"/>
  <c r="F63" i="24"/>
  <c r="F71" i="24"/>
  <c r="F79" i="24"/>
  <c r="F87" i="24"/>
  <c r="F95" i="24"/>
  <c r="F103" i="24"/>
  <c r="F11" i="24"/>
  <c r="F35" i="24"/>
  <c r="F43" i="24"/>
  <c r="F51" i="24"/>
  <c r="F59" i="24"/>
  <c r="F67" i="24"/>
  <c r="F75" i="24"/>
  <c r="F83" i="24"/>
  <c r="F91" i="24"/>
  <c r="F99" i="24"/>
  <c r="F6" i="24"/>
  <c r="F15" i="24"/>
  <c r="F20" i="24"/>
  <c r="F12" i="24"/>
  <c r="F36" i="24"/>
  <c r="F44" i="24"/>
  <c r="F52" i="24"/>
  <c r="F60" i="24"/>
  <c r="F68" i="24"/>
  <c r="F76" i="24"/>
  <c r="F84" i="24"/>
  <c r="F92" i="24"/>
  <c r="F100" i="24"/>
  <c r="F28" i="24"/>
  <c r="K12" i="38"/>
  <c r="K28" i="38"/>
  <c r="K60" i="38"/>
  <c r="K76" i="38"/>
  <c r="K100" i="38"/>
  <c r="K5" i="38"/>
  <c r="K13" i="38"/>
  <c r="K21" i="38"/>
  <c r="K29" i="38"/>
  <c r="K37" i="38"/>
  <c r="K45" i="38"/>
  <c r="K53" i="38"/>
  <c r="K61" i="38"/>
  <c r="K69" i="38"/>
  <c r="K77" i="38"/>
  <c r="K85" i="38"/>
  <c r="K93" i="38"/>
  <c r="K101" i="38"/>
  <c r="K4" i="38"/>
  <c r="K36" i="38"/>
  <c r="K68" i="38"/>
  <c r="K6" i="38"/>
  <c r="K14" i="38"/>
  <c r="K22" i="38"/>
  <c r="K30" i="38"/>
  <c r="K38" i="38"/>
  <c r="K46" i="38"/>
  <c r="K54" i="38"/>
  <c r="K62" i="38"/>
  <c r="K70" i="38"/>
  <c r="K78" i="38"/>
  <c r="K86" i="38"/>
  <c r="K94" i="38"/>
  <c r="K102" i="38"/>
  <c r="K20" i="38"/>
  <c r="K52" i="38"/>
  <c r="K92" i="38"/>
  <c r="K7" i="38"/>
  <c r="K15" i="38"/>
  <c r="K23" i="38"/>
  <c r="K31" i="38"/>
  <c r="K39" i="38"/>
  <c r="K47" i="38"/>
  <c r="K55" i="38"/>
  <c r="K63" i="38"/>
  <c r="K71" i="38"/>
  <c r="K79" i="38"/>
  <c r="K87" i="38"/>
  <c r="K95" i="38"/>
  <c r="K103" i="38"/>
  <c r="K8" i="38"/>
  <c r="K48" i="38"/>
  <c r="K96" i="38"/>
  <c r="K32" i="38"/>
  <c r="K56" i="38"/>
  <c r="K80" i="38"/>
  <c r="K9" i="38"/>
  <c r="K17" i="38"/>
  <c r="K25" i="38"/>
  <c r="K33" i="38"/>
  <c r="K41" i="38"/>
  <c r="K49" i="38"/>
  <c r="K57" i="38"/>
  <c r="K65" i="38"/>
  <c r="K73" i="38"/>
  <c r="K81" i="38"/>
  <c r="K89" i="38"/>
  <c r="K97" i="38"/>
  <c r="K16" i="38"/>
  <c r="K40" i="38"/>
  <c r="K72" i="38"/>
  <c r="K10" i="38"/>
  <c r="K18" i="38"/>
  <c r="K26" i="38"/>
  <c r="K34" i="38"/>
  <c r="K42" i="38"/>
  <c r="K50" i="38"/>
  <c r="K58" i="38"/>
  <c r="K66" i="38"/>
  <c r="K74" i="38"/>
  <c r="K82" i="38"/>
  <c r="K90" i="38"/>
  <c r="K98" i="38"/>
  <c r="K24" i="38"/>
  <c r="K64" i="38"/>
  <c r="K88" i="38"/>
  <c r="K11" i="38"/>
  <c r="K19" i="38"/>
  <c r="K27" i="38"/>
  <c r="K35" i="38"/>
  <c r="K43" i="38"/>
  <c r="K51" i="38"/>
  <c r="K59" i="38"/>
  <c r="K67" i="38"/>
  <c r="K75" i="38"/>
  <c r="K83" i="38"/>
  <c r="K91" i="38"/>
  <c r="K99" i="38"/>
  <c r="K44" i="38"/>
  <c r="K84" i="38"/>
  <c r="K14" i="30"/>
  <c r="K46" i="30"/>
  <c r="K70" i="30"/>
  <c r="K94" i="30"/>
  <c r="K9" i="30"/>
  <c r="K17" i="30"/>
  <c r="K25" i="30"/>
  <c r="K41" i="30"/>
  <c r="K49" i="30"/>
  <c r="K57" i="30"/>
  <c r="K65" i="30"/>
  <c r="K73" i="30"/>
  <c r="K81" i="30"/>
  <c r="K89" i="30"/>
  <c r="K97" i="30"/>
  <c r="K98" i="30"/>
  <c r="K26" i="30"/>
  <c r="K50" i="30"/>
  <c r="K74" i="30"/>
  <c r="K27" i="30"/>
  <c r="K35" i="30"/>
  <c r="K43" i="30"/>
  <c r="K51" i="30"/>
  <c r="K59" i="30"/>
  <c r="K67" i="30"/>
  <c r="K75" i="30"/>
  <c r="K83" i="30"/>
  <c r="K91" i="30"/>
  <c r="K99" i="30"/>
  <c r="K34" i="30"/>
  <c r="K58" i="30"/>
  <c r="K90" i="30"/>
  <c r="K36" i="30"/>
  <c r="K44" i="30"/>
  <c r="K52" i="30"/>
  <c r="K60" i="30"/>
  <c r="K68" i="30"/>
  <c r="K76" i="30"/>
  <c r="K84" i="30"/>
  <c r="K92" i="30"/>
  <c r="K100" i="30"/>
  <c r="K42" i="30"/>
  <c r="K66" i="30"/>
  <c r="K82" i="30"/>
  <c r="K13" i="30"/>
  <c r="K29" i="30"/>
  <c r="K37" i="30"/>
  <c r="K45" i="30"/>
  <c r="K53" i="30"/>
  <c r="K61" i="30"/>
  <c r="K69" i="30"/>
  <c r="K77" i="30"/>
  <c r="K85" i="30"/>
  <c r="K93" i="30"/>
  <c r="K101" i="30"/>
  <c r="K22" i="30"/>
  <c r="K86" i="30"/>
  <c r="K30" i="30"/>
  <c r="K62" i="30"/>
  <c r="K102" i="30"/>
  <c r="K7" i="30"/>
  <c r="K15" i="30"/>
  <c r="K23" i="30"/>
  <c r="K31" i="30"/>
  <c r="K39" i="30"/>
  <c r="K47" i="30"/>
  <c r="K55" i="30"/>
  <c r="K63" i="30"/>
  <c r="K71" i="30"/>
  <c r="K79" i="30"/>
  <c r="K87" i="30"/>
  <c r="K95" i="30"/>
  <c r="K103" i="30"/>
  <c r="K38" i="30"/>
  <c r="K54" i="30"/>
  <c r="K78" i="30"/>
  <c r="K8" i="30"/>
  <c r="K40" i="30"/>
  <c r="K48" i="30"/>
  <c r="K56" i="30"/>
  <c r="K64" i="30"/>
  <c r="K72" i="30"/>
  <c r="K80" i="30"/>
  <c r="K88" i="30"/>
  <c r="K96" i="30"/>
  <c r="K86" i="29"/>
  <c r="K37" i="29"/>
  <c r="K45" i="29"/>
  <c r="K53" i="29"/>
  <c r="K61" i="29"/>
  <c r="K69" i="29"/>
  <c r="K77" i="29"/>
  <c r="K85" i="29"/>
  <c r="K93" i="29"/>
  <c r="K101" i="29"/>
  <c r="K38" i="29"/>
  <c r="K70" i="29"/>
  <c r="K39" i="29"/>
  <c r="K47" i="29"/>
  <c r="K55" i="29"/>
  <c r="K63" i="29"/>
  <c r="K71" i="29"/>
  <c r="K79" i="29"/>
  <c r="K87" i="29"/>
  <c r="K95" i="29"/>
  <c r="K103" i="29"/>
  <c r="K94" i="29"/>
  <c r="K8" i="29"/>
  <c r="K40" i="29"/>
  <c r="K48" i="29"/>
  <c r="K56" i="29"/>
  <c r="K64" i="29"/>
  <c r="K72" i="29"/>
  <c r="K80" i="29"/>
  <c r="K88" i="29"/>
  <c r="K96" i="29"/>
  <c r="K78" i="29"/>
  <c r="K41" i="29"/>
  <c r="K49" i="29"/>
  <c r="K57" i="29"/>
  <c r="K65" i="29"/>
  <c r="K73" i="29"/>
  <c r="K81" i="29"/>
  <c r="K89" i="29"/>
  <c r="K97" i="29"/>
  <c r="K54" i="29"/>
  <c r="K34" i="29"/>
  <c r="K42" i="29"/>
  <c r="K50" i="29"/>
  <c r="K58" i="29"/>
  <c r="K66" i="29"/>
  <c r="K74" i="29"/>
  <c r="K82" i="29"/>
  <c r="K90" i="29"/>
  <c r="K98" i="29"/>
  <c r="K46" i="29"/>
  <c r="K102" i="29"/>
  <c r="K35" i="29"/>
  <c r="K43" i="29"/>
  <c r="K51" i="29"/>
  <c r="K59" i="29"/>
  <c r="K67" i="29"/>
  <c r="K75" i="29"/>
  <c r="K83" i="29"/>
  <c r="K91" i="29"/>
  <c r="K99" i="29"/>
  <c r="K62" i="29"/>
  <c r="K36" i="29"/>
  <c r="K44" i="29"/>
  <c r="K52" i="29"/>
  <c r="K60" i="29"/>
  <c r="K68" i="29"/>
  <c r="K76" i="29"/>
  <c r="K84" i="29"/>
  <c r="K92" i="29"/>
  <c r="K100" i="29"/>
  <c r="K41" i="28"/>
  <c r="K49" i="28"/>
  <c r="K57" i="28"/>
  <c r="K65" i="28"/>
  <c r="K73" i="28"/>
  <c r="K81" i="28"/>
  <c r="K89" i="28"/>
  <c r="K97" i="28"/>
  <c r="K34" i="28"/>
  <c r="K42" i="28"/>
  <c r="K50" i="28"/>
  <c r="K58" i="28"/>
  <c r="K66" i="28"/>
  <c r="K74" i="28"/>
  <c r="K82" i="28"/>
  <c r="K90" i="28"/>
  <c r="K98" i="28"/>
  <c r="K35" i="28"/>
  <c r="K43" i="28"/>
  <c r="K51" i="28"/>
  <c r="K59" i="28"/>
  <c r="K67" i="28"/>
  <c r="K75" i="28"/>
  <c r="K83" i="28"/>
  <c r="K91" i="28"/>
  <c r="K99" i="28"/>
  <c r="K36" i="28"/>
  <c r="K44" i="28"/>
  <c r="K52" i="28"/>
  <c r="K60" i="28"/>
  <c r="K68" i="28"/>
  <c r="K76" i="28"/>
  <c r="K84" i="28"/>
  <c r="K92" i="28"/>
  <c r="K100" i="28"/>
  <c r="K37" i="28"/>
  <c r="K45" i="28"/>
  <c r="K53" i="28"/>
  <c r="K61" i="28"/>
  <c r="K69" i="28"/>
  <c r="K77" i="28"/>
  <c r="K85" i="28"/>
  <c r="K93" i="28"/>
  <c r="K101" i="28"/>
  <c r="K38" i="28"/>
  <c r="K46" i="28"/>
  <c r="K54" i="28"/>
  <c r="K62" i="28"/>
  <c r="K70" i="28"/>
  <c r="K78" i="28"/>
  <c r="K86" i="28"/>
  <c r="K94" i="28"/>
  <c r="K102" i="28"/>
  <c r="K39" i="28"/>
  <c r="K47" i="28"/>
  <c r="K55" i="28"/>
  <c r="K63" i="28"/>
  <c r="K71" i="28"/>
  <c r="K79" i="28"/>
  <c r="K87" i="28"/>
  <c r="K95" i="28"/>
  <c r="K103" i="28"/>
  <c r="K8" i="28"/>
  <c r="K40" i="28"/>
  <c r="K48" i="28"/>
  <c r="K56" i="28"/>
  <c r="K64" i="28"/>
  <c r="K72" i="28"/>
  <c r="K80" i="28"/>
  <c r="K88" i="28"/>
  <c r="K96" i="28"/>
  <c r="K37" i="27"/>
  <c r="K45" i="27"/>
  <c r="K53" i="27"/>
  <c r="K61" i="27"/>
  <c r="K69" i="27"/>
  <c r="K77" i="27"/>
  <c r="K85" i="27"/>
  <c r="K93" i="27"/>
  <c r="K101" i="27"/>
  <c r="K38" i="27"/>
  <c r="K46" i="27"/>
  <c r="K54" i="27"/>
  <c r="K62" i="27"/>
  <c r="K70" i="27"/>
  <c r="K78" i="27"/>
  <c r="K86" i="27"/>
  <c r="K94" i="27"/>
  <c r="K102" i="27"/>
  <c r="K39" i="27"/>
  <c r="K47" i="27"/>
  <c r="K55" i="27"/>
  <c r="K63" i="27"/>
  <c r="K71" i="27"/>
  <c r="K79" i="27"/>
  <c r="K87" i="27"/>
  <c r="K95" i="27"/>
  <c r="K103" i="27"/>
  <c r="K40" i="27"/>
  <c r="K48" i="27"/>
  <c r="K56" i="27"/>
  <c r="K64" i="27"/>
  <c r="K72" i="27"/>
  <c r="K80" i="27"/>
  <c r="K88" i="27"/>
  <c r="K96" i="27"/>
  <c r="K41" i="27"/>
  <c r="K49" i="27"/>
  <c r="K57" i="27"/>
  <c r="K65" i="27"/>
  <c r="K73" i="27"/>
  <c r="K81" i="27"/>
  <c r="K89" i="27"/>
  <c r="K97" i="27"/>
  <c r="K34" i="27"/>
  <c r="K42" i="27"/>
  <c r="K50" i="27"/>
  <c r="K58" i="27"/>
  <c r="K66" i="27"/>
  <c r="K74" i="27"/>
  <c r="K82" i="27"/>
  <c r="K90" i="27"/>
  <c r="K98" i="27"/>
  <c r="K35" i="27"/>
  <c r="K43" i="27"/>
  <c r="K51" i="27"/>
  <c r="K59" i="27"/>
  <c r="K67" i="27"/>
  <c r="K75" i="27"/>
  <c r="K83" i="27"/>
  <c r="K91" i="27"/>
  <c r="K99" i="27"/>
  <c r="K36" i="27"/>
  <c r="K44" i="27"/>
  <c r="K52" i="27"/>
  <c r="K60" i="27"/>
  <c r="K68" i="27"/>
  <c r="K76" i="27"/>
  <c r="K84" i="27"/>
  <c r="K92" i="27"/>
  <c r="K100" i="27"/>
  <c r="K8" i="26"/>
  <c r="K40" i="26"/>
  <c r="K48" i="26"/>
  <c r="K56" i="26"/>
  <c r="K64" i="26"/>
  <c r="K72" i="26"/>
  <c r="K80" i="26"/>
  <c r="K88" i="26"/>
  <c r="K96" i="26"/>
  <c r="K41" i="26"/>
  <c r="K49" i="26"/>
  <c r="K57" i="26"/>
  <c r="K65" i="26"/>
  <c r="K73" i="26"/>
  <c r="K81" i="26"/>
  <c r="K89" i="26"/>
  <c r="K97" i="26"/>
  <c r="K34" i="26"/>
  <c r="K42" i="26"/>
  <c r="K50" i="26"/>
  <c r="K58" i="26"/>
  <c r="K66" i="26"/>
  <c r="K74" i="26"/>
  <c r="K82" i="26"/>
  <c r="K90" i="26"/>
  <c r="K98" i="26"/>
  <c r="K35" i="26"/>
  <c r="K43" i="26"/>
  <c r="K51" i="26"/>
  <c r="K59" i="26"/>
  <c r="K67" i="26"/>
  <c r="K75" i="26"/>
  <c r="K83" i="26"/>
  <c r="K91" i="26"/>
  <c r="K99" i="26"/>
  <c r="K36" i="26"/>
  <c r="K44" i="26"/>
  <c r="K52" i="26"/>
  <c r="K60" i="26"/>
  <c r="K68" i="26"/>
  <c r="K76" i="26"/>
  <c r="K84" i="26"/>
  <c r="K92" i="26"/>
  <c r="K100" i="26"/>
  <c r="K37" i="26"/>
  <c r="K45" i="26"/>
  <c r="K53" i="26"/>
  <c r="K61" i="26"/>
  <c r="K69" i="26"/>
  <c r="K77" i="26"/>
  <c r="K85" i="26"/>
  <c r="K93" i="26"/>
  <c r="K101" i="26"/>
  <c r="K38" i="26"/>
  <c r="K46" i="26"/>
  <c r="K54" i="26"/>
  <c r="K62" i="26"/>
  <c r="K70" i="26"/>
  <c r="K78" i="26"/>
  <c r="K86" i="26"/>
  <c r="K94" i="26"/>
  <c r="K102" i="26"/>
  <c r="K39" i="26"/>
  <c r="K47" i="26"/>
  <c r="K55" i="26"/>
  <c r="K63" i="26"/>
  <c r="K71" i="26"/>
  <c r="K79" i="26"/>
  <c r="K87" i="26"/>
  <c r="K95" i="26"/>
  <c r="K103" i="26"/>
  <c r="K36" i="24"/>
  <c r="K44" i="24"/>
  <c r="K52" i="24"/>
  <c r="K60" i="24"/>
  <c r="K68" i="24"/>
  <c r="K76" i="24"/>
  <c r="K84" i="24"/>
  <c r="K92" i="24"/>
  <c r="K100" i="24"/>
  <c r="K37" i="24"/>
  <c r="K45" i="24"/>
  <c r="K53" i="24"/>
  <c r="K61" i="24"/>
  <c r="K69" i="24"/>
  <c r="K77" i="24"/>
  <c r="K85" i="24"/>
  <c r="K93" i="24"/>
  <c r="K101" i="24"/>
  <c r="K38" i="24"/>
  <c r="K46" i="24"/>
  <c r="K54" i="24"/>
  <c r="K62" i="24"/>
  <c r="K70" i="24"/>
  <c r="K78" i="24"/>
  <c r="K86" i="24"/>
  <c r="K94" i="24"/>
  <c r="K102" i="24"/>
  <c r="K39" i="24"/>
  <c r="K47" i="24"/>
  <c r="K55" i="24"/>
  <c r="K63" i="24"/>
  <c r="K71" i="24"/>
  <c r="K79" i="24"/>
  <c r="K87" i="24"/>
  <c r="K95" i="24"/>
  <c r="K103" i="24"/>
  <c r="K40" i="24"/>
  <c r="K48" i="24"/>
  <c r="K56" i="24"/>
  <c r="K64" i="24"/>
  <c r="K72" i="24"/>
  <c r="K80" i="24"/>
  <c r="K88" i="24"/>
  <c r="K96" i="24"/>
  <c r="K41" i="24"/>
  <c r="K49" i="24"/>
  <c r="K57" i="24"/>
  <c r="K65" i="24"/>
  <c r="K73" i="24"/>
  <c r="K81" i="24"/>
  <c r="K89" i="24"/>
  <c r="K97" i="24"/>
  <c r="K34" i="24"/>
  <c r="K42" i="24"/>
  <c r="K50" i="24"/>
  <c r="K58" i="24"/>
  <c r="K66" i="24"/>
  <c r="K74" i="24"/>
  <c r="K82" i="24"/>
  <c r="K90" i="24"/>
  <c r="K98" i="24"/>
  <c r="K35" i="24"/>
  <c r="K43" i="24"/>
  <c r="K51" i="24"/>
  <c r="K59" i="24"/>
  <c r="K67" i="24"/>
  <c r="K75" i="24"/>
  <c r="K83" i="24"/>
  <c r="K91" i="24"/>
  <c r="K99" i="24"/>
  <c r="K39" i="22"/>
  <c r="K47" i="22"/>
  <c r="K55" i="22"/>
  <c r="K63" i="22"/>
  <c r="K71" i="22"/>
  <c r="K79" i="22"/>
  <c r="K87" i="22"/>
  <c r="K95" i="22"/>
  <c r="K103" i="22"/>
  <c r="K40" i="22"/>
  <c r="K48" i="22"/>
  <c r="K56" i="22"/>
  <c r="K64" i="22"/>
  <c r="K72" i="22"/>
  <c r="K80" i="22"/>
  <c r="K88" i="22"/>
  <c r="K96" i="22"/>
  <c r="K41" i="22"/>
  <c r="K49" i="22"/>
  <c r="K57" i="22"/>
  <c r="K65" i="22"/>
  <c r="K73" i="22"/>
  <c r="K81" i="22"/>
  <c r="K89" i="22"/>
  <c r="K97" i="22"/>
  <c r="K34" i="22"/>
  <c r="K42" i="22"/>
  <c r="K50" i="22"/>
  <c r="K58" i="22"/>
  <c r="K66" i="22"/>
  <c r="K74" i="22"/>
  <c r="K82" i="22"/>
  <c r="K90" i="22"/>
  <c r="K98" i="22"/>
  <c r="K35" i="22"/>
  <c r="K43" i="22"/>
  <c r="K51" i="22"/>
  <c r="K59" i="22"/>
  <c r="K67" i="22"/>
  <c r="K75" i="22"/>
  <c r="K83" i="22"/>
  <c r="K91" i="22"/>
  <c r="K99" i="22"/>
  <c r="K36" i="22"/>
  <c r="K44" i="22"/>
  <c r="K52" i="22"/>
  <c r="K60" i="22"/>
  <c r="K68" i="22"/>
  <c r="K76" i="22"/>
  <c r="K84" i="22"/>
  <c r="K92" i="22"/>
  <c r="K100" i="22"/>
  <c r="K37" i="22"/>
  <c r="K45" i="22"/>
  <c r="K53" i="22"/>
  <c r="K61" i="22"/>
  <c r="K69" i="22"/>
  <c r="K77" i="22"/>
  <c r="K85" i="22"/>
  <c r="K93" i="22"/>
  <c r="K101" i="22"/>
  <c r="K38" i="22"/>
  <c r="K46" i="22"/>
  <c r="K54" i="22"/>
  <c r="K62" i="22"/>
  <c r="K70" i="22"/>
  <c r="K78" i="22"/>
  <c r="K86" i="22"/>
  <c r="K94" i="22"/>
  <c r="K102" i="22"/>
  <c r="K76" i="21"/>
  <c r="K34" i="21"/>
  <c r="K42" i="21"/>
  <c r="K50" i="21"/>
  <c r="K58" i="21"/>
  <c r="K66" i="21"/>
  <c r="K74" i="21"/>
  <c r="K82" i="21"/>
  <c r="K90" i="21"/>
  <c r="K98" i="21"/>
  <c r="K35" i="21"/>
  <c r="K43" i="21"/>
  <c r="K51" i="21"/>
  <c r="K59" i="21"/>
  <c r="K67" i="21"/>
  <c r="K75" i="21"/>
  <c r="K83" i="21"/>
  <c r="K91" i="21"/>
  <c r="K99" i="21"/>
  <c r="K44" i="21"/>
  <c r="K100" i="21"/>
  <c r="K37" i="21"/>
  <c r="K45" i="21"/>
  <c r="K53" i="21"/>
  <c r="K61" i="21"/>
  <c r="K69" i="21"/>
  <c r="K77" i="21"/>
  <c r="K85" i="21"/>
  <c r="K93" i="21"/>
  <c r="K101" i="21"/>
  <c r="K36" i="21"/>
  <c r="K52" i="21"/>
  <c r="K92" i="21"/>
  <c r="K38" i="21"/>
  <c r="K46" i="21"/>
  <c r="K54" i="21"/>
  <c r="K62" i="21"/>
  <c r="K70" i="21"/>
  <c r="K78" i="21"/>
  <c r="K86" i="21"/>
  <c r="K94" i="21"/>
  <c r="K102" i="21"/>
  <c r="K39" i="21"/>
  <c r="K87" i="21"/>
  <c r="K60" i="21"/>
  <c r="K103" i="21"/>
  <c r="K40" i="21"/>
  <c r="K48" i="21"/>
  <c r="K56" i="21"/>
  <c r="K64" i="21"/>
  <c r="K72" i="21"/>
  <c r="K80" i="21"/>
  <c r="K88" i="21"/>
  <c r="K96" i="21"/>
  <c r="K68" i="21"/>
  <c r="K47" i="21"/>
  <c r="K55" i="21"/>
  <c r="K63" i="21"/>
  <c r="K71" i="21"/>
  <c r="K79" i="21"/>
  <c r="K95" i="21"/>
  <c r="K41" i="21"/>
  <c r="K49" i="21"/>
  <c r="K57" i="21"/>
  <c r="K65" i="21"/>
  <c r="K73" i="21"/>
  <c r="K81" i="21"/>
  <c r="K89" i="21"/>
  <c r="K97" i="21"/>
  <c r="K84" i="21"/>
  <c r="F29" i="22"/>
  <c r="X111" i="34"/>
  <c r="X208" i="34" s="1"/>
  <c r="BD121" i="34"/>
  <c r="BT137" i="34"/>
  <c r="BT136" i="34"/>
  <c r="BD133" i="34"/>
  <c r="BT132" i="34"/>
  <c r="BD129" i="34"/>
  <c r="BT128" i="34"/>
  <c r="BT125" i="34"/>
  <c r="BT124" i="34"/>
  <c r="BT123" i="34"/>
  <c r="BT122" i="34"/>
  <c r="BT120" i="34"/>
  <c r="BD117" i="34"/>
  <c r="BT116" i="34"/>
  <c r="BT115" i="34"/>
  <c r="BD113" i="34"/>
  <c r="BT114" i="34"/>
  <c r="BT112" i="34"/>
  <c r="BD109" i="34"/>
  <c r="BT108" i="34"/>
  <c r="BC133" i="34"/>
  <c r="W131" i="34"/>
  <c r="W127" i="34"/>
  <c r="W119" i="34"/>
  <c r="BC113" i="34"/>
  <c r="W111" i="34"/>
  <c r="V135" i="34"/>
  <c r="V131" i="34"/>
  <c r="V127" i="34"/>
  <c r="V119" i="34"/>
  <c r="V111" i="34"/>
  <c r="U135" i="34"/>
  <c r="U131" i="34"/>
  <c r="U127" i="34"/>
  <c r="U119" i="34"/>
  <c r="U111" i="34"/>
  <c r="F9" i="27"/>
  <c r="F25" i="27"/>
  <c r="F33" i="27"/>
  <c r="F17" i="27"/>
  <c r="F10" i="26"/>
  <c r="F26" i="26"/>
  <c r="F19" i="26"/>
  <c r="F27" i="26"/>
  <c r="X219" i="34"/>
  <c r="X227" i="34"/>
  <c r="X235" i="34"/>
  <c r="X243" i="34"/>
  <c r="X251" i="34"/>
  <c r="X259" i="34"/>
  <c r="X267" i="34"/>
  <c r="X275" i="34"/>
  <c r="X283" i="34"/>
  <c r="X291" i="34"/>
  <c r="X299" i="34"/>
  <c r="X307" i="34"/>
  <c r="X220" i="34"/>
  <c r="X228" i="34"/>
  <c r="X236" i="34"/>
  <c r="X244" i="34"/>
  <c r="X252" i="34"/>
  <c r="X260" i="34"/>
  <c r="X268" i="34"/>
  <c r="X276" i="34"/>
  <c r="X284" i="34"/>
  <c r="X292" i="34"/>
  <c r="X300" i="34"/>
  <c r="X308" i="34"/>
  <c r="X221" i="34"/>
  <c r="X229" i="34"/>
  <c r="X237" i="34"/>
  <c r="X245" i="34"/>
  <c r="X253" i="34"/>
  <c r="X261" i="34"/>
  <c r="X269" i="34"/>
  <c r="X277" i="34"/>
  <c r="X285" i="34"/>
  <c r="X293" i="34"/>
  <c r="X301" i="34"/>
  <c r="X309" i="34"/>
  <c r="X214" i="34"/>
  <c r="X222" i="34"/>
  <c r="X230" i="34"/>
  <c r="X238" i="34"/>
  <c r="X246" i="34"/>
  <c r="X254" i="34"/>
  <c r="X262" i="34"/>
  <c r="X270" i="34"/>
  <c r="X278" i="34"/>
  <c r="X286" i="34"/>
  <c r="X294" i="34"/>
  <c r="X302" i="34"/>
  <c r="X310" i="34"/>
  <c r="X215" i="34"/>
  <c r="X223" i="34"/>
  <c r="X231" i="34"/>
  <c r="X239" i="34"/>
  <c r="X247" i="34"/>
  <c r="X255" i="34"/>
  <c r="X263" i="34"/>
  <c r="X271" i="34"/>
  <c r="X279" i="34"/>
  <c r="X287" i="34"/>
  <c r="X295" i="34"/>
  <c r="X303" i="34"/>
  <c r="X311" i="34"/>
  <c r="X216" i="34"/>
  <c r="X224" i="34"/>
  <c r="X232" i="34"/>
  <c r="X240" i="34"/>
  <c r="X248" i="34"/>
  <c r="X256" i="34"/>
  <c r="X264" i="34"/>
  <c r="X272" i="34"/>
  <c r="X280" i="34"/>
  <c r="X288" i="34"/>
  <c r="X296" i="34"/>
  <c r="X304" i="34"/>
  <c r="X312" i="34"/>
  <c r="X217" i="34"/>
  <c r="X225" i="34"/>
  <c r="X233" i="34"/>
  <c r="X241" i="34"/>
  <c r="X249" i="34"/>
  <c r="X257" i="34"/>
  <c r="X265" i="34"/>
  <c r="X273" i="34"/>
  <c r="X281" i="34"/>
  <c r="X289" i="34"/>
  <c r="X297" i="34"/>
  <c r="X305" i="34"/>
  <c r="X313" i="34"/>
  <c r="X218" i="34"/>
  <c r="X226" i="34"/>
  <c r="X234" i="34"/>
  <c r="X242" i="34"/>
  <c r="X250" i="34"/>
  <c r="X258" i="34"/>
  <c r="X266" i="34"/>
  <c r="X274" i="34"/>
  <c r="X282" i="34"/>
  <c r="X290" i="34"/>
  <c r="X298" i="34"/>
  <c r="X306" i="34"/>
  <c r="F12" i="38"/>
  <c r="F20" i="38"/>
  <c r="F28" i="38"/>
  <c r="F36" i="38"/>
  <c r="F44" i="38"/>
  <c r="F52" i="38"/>
  <c r="F60" i="38"/>
  <c r="F68" i="38"/>
  <c r="F76" i="38"/>
  <c r="F84" i="38"/>
  <c r="F92" i="38"/>
  <c r="F100" i="38"/>
  <c r="F97" i="30"/>
  <c r="F73" i="30"/>
  <c r="F81" i="30"/>
  <c r="F89" i="30"/>
  <c r="F8" i="30"/>
  <c r="F16" i="30"/>
  <c r="F24" i="30"/>
  <c r="F32" i="30"/>
  <c r="F40" i="30"/>
  <c r="F48" i="30"/>
  <c r="F56" i="30"/>
  <c r="F64" i="30"/>
  <c r="F72" i="30"/>
  <c r="F80" i="30"/>
  <c r="F88" i="30"/>
  <c r="F96" i="30"/>
  <c r="F29" i="29"/>
  <c r="F77" i="29"/>
  <c r="F5" i="29"/>
  <c r="F101" i="29"/>
  <c r="F93" i="29"/>
  <c r="F56" i="29"/>
  <c r="F64" i="29"/>
  <c r="F72" i="29"/>
  <c r="F80" i="29"/>
  <c r="F88" i="29"/>
  <c r="F96" i="29"/>
  <c r="F13" i="29"/>
  <c r="F85" i="29"/>
  <c r="F21" i="29"/>
  <c r="F61" i="29"/>
  <c r="F45" i="29"/>
  <c r="F69" i="29"/>
  <c r="F37" i="29"/>
  <c r="F53" i="29"/>
  <c r="BP139" i="34"/>
  <c r="F4" i="26"/>
  <c r="F13" i="26"/>
  <c r="F21" i="26"/>
  <c r="F41" i="27"/>
  <c r="F49" i="27"/>
  <c r="F57" i="27"/>
  <c r="F65" i="27"/>
  <c r="F73" i="27"/>
  <c r="F81" i="27"/>
  <c r="F89" i="27"/>
  <c r="F97" i="27"/>
  <c r="F66" i="27"/>
  <c r="F74" i="27"/>
  <c r="F82" i="27"/>
  <c r="F90" i="27"/>
  <c r="F98" i="27"/>
  <c r="F18" i="26"/>
  <c r="F34" i="26"/>
  <c r="F42" i="26"/>
  <c r="F50" i="26"/>
  <c r="F58" i="26"/>
  <c r="F66" i="26"/>
  <c r="F74" i="26"/>
  <c r="F82" i="26"/>
  <c r="F90" i="26"/>
  <c r="F98" i="26"/>
  <c r="F43" i="26"/>
  <c r="F51" i="26"/>
  <c r="F59" i="26"/>
  <c r="F67" i="26"/>
  <c r="F75" i="26"/>
  <c r="F83" i="26"/>
  <c r="F91" i="26"/>
  <c r="F99" i="26"/>
  <c r="F44" i="26"/>
  <c r="F68" i="26"/>
  <c r="F92" i="26"/>
  <c r="F36" i="26"/>
  <c r="F52" i="26"/>
  <c r="F60" i="26"/>
  <c r="F76" i="26"/>
  <c r="F37" i="26"/>
  <c r="F45" i="26"/>
  <c r="F53" i="26"/>
  <c r="F61" i="26"/>
  <c r="F69" i="26"/>
  <c r="F77" i="26"/>
  <c r="F85" i="26"/>
  <c r="F93" i="26"/>
  <c r="F101" i="26"/>
  <c r="F84" i="26"/>
  <c r="F100" i="26"/>
  <c r="F39" i="26"/>
  <c r="F47" i="26"/>
  <c r="F55" i="26"/>
  <c r="F63" i="26"/>
  <c r="F71" i="26"/>
  <c r="F79" i="26"/>
  <c r="F87" i="26"/>
  <c r="F95" i="26"/>
  <c r="F103" i="26"/>
  <c r="F28" i="26"/>
  <c r="F11" i="26"/>
  <c r="F12" i="26"/>
  <c r="F5" i="26"/>
  <c r="F40" i="29"/>
  <c r="F24" i="29"/>
  <c r="F32" i="29"/>
  <c r="F48" i="29"/>
  <c r="F53" i="28"/>
  <c r="F61" i="28"/>
  <c r="F69" i="28"/>
  <c r="F77" i="28"/>
  <c r="F85" i="28"/>
  <c r="F93" i="28"/>
  <c r="F101" i="28"/>
  <c r="F26" i="28"/>
  <c r="F50" i="28"/>
  <c r="F66" i="28"/>
  <c r="F82" i="28"/>
  <c r="F98" i="28"/>
  <c r="F18" i="28"/>
  <c r="F34" i="28"/>
  <c r="F42" i="28"/>
  <c r="F58" i="28"/>
  <c r="F74" i="28"/>
  <c r="F90" i="28"/>
  <c r="F8" i="27"/>
  <c r="F16" i="27"/>
  <c r="F40" i="27"/>
  <c r="F48" i="27"/>
  <c r="F56" i="27"/>
  <c r="F64" i="27"/>
  <c r="F72" i="27"/>
  <c r="F80" i="27"/>
  <c r="F88" i="27"/>
  <c r="F96" i="27"/>
  <c r="F14" i="27"/>
  <c r="F30" i="27"/>
  <c r="F38" i="27"/>
  <c r="F46" i="27"/>
  <c r="F54" i="27"/>
  <c r="F70" i="27"/>
  <c r="F78" i="27"/>
  <c r="F86" i="27"/>
  <c r="F94" i="27"/>
  <c r="F102" i="27"/>
  <c r="F6" i="27"/>
  <c r="F22" i="27"/>
  <c r="F62" i="27"/>
  <c r="F37" i="28"/>
  <c r="F45" i="28"/>
  <c r="F95" i="28"/>
  <c r="F103" i="28"/>
  <c r="F18" i="27"/>
  <c r="F8" i="29"/>
  <c r="F16" i="29"/>
  <c r="F29" i="28"/>
  <c r="F6" i="28"/>
  <c r="F14" i="28"/>
  <c r="F22" i="28"/>
  <c r="F30" i="28"/>
  <c r="F38" i="28"/>
  <c r="F46" i="28"/>
  <c r="F54" i="28"/>
  <c r="F62" i="28"/>
  <c r="F70" i="28"/>
  <c r="F78" i="28"/>
  <c r="F86" i="28"/>
  <c r="F94" i="28"/>
  <c r="F102" i="28"/>
  <c r="F7" i="27"/>
  <c r="F15" i="27"/>
  <c r="F23" i="27"/>
  <c r="F31" i="27"/>
  <c r="F39" i="27"/>
  <c r="F47" i="27"/>
  <c r="F55" i="27"/>
  <c r="F63" i="27"/>
  <c r="F71" i="27"/>
  <c r="F79" i="27"/>
  <c r="F87" i="27"/>
  <c r="F95" i="27"/>
  <c r="F103" i="27"/>
  <c r="F22" i="26"/>
  <c r="F30" i="26"/>
  <c r="F7" i="38"/>
  <c r="F15" i="38"/>
  <c r="F23" i="38"/>
  <c r="F31" i="38"/>
  <c r="F39" i="38"/>
  <c r="F47" i="38"/>
  <c r="F55" i="38"/>
  <c r="F63" i="38"/>
  <c r="F71" i="38"/>
  <c r="F79" i="38"/>
  <c r="F87" i="38"/>
  <c r="F95" i="38"/>
  <c r="F103" i="38"/>
  <c r="F11" i="30"/>
  <c r="F19" i="30"/>
  <c r="F27" i="30"/>
  <c r="F35" i="30"/>
  <c r="F43" i="30"/>
  <c r="F51" i="30"/>
  <c r="F59" i="30"/>
  <c r="F67" i="30"/>
  <c r="F75" i="30"/>
  <c r="F83" i="30"/>
  <c r="F91" i="30"/>
  <c r="F99" i="30"/>
  <c r="F11" i="28"/>
  <c r="F19" i="28"/>
  <c r="F27" i="28"/>
  <c r="F43" i="28"/>
  <c r="F51" i="28"/>
  <c r="F59" i="28"/>
  <c r="F67" i="28"/>
  <c r="F75" i="28"/>
  <c r="F83" i="28"/>
  <c r="F91" i="28"/>
  <c r="F99" i="28"/>
  <c r="F4" i="28"/>
  <c r="F12" i="28"/>
  <c r="F20" i="28"/>
  <c r="F28" i="28"/>
  <c r="F36" i="28"/>
  <c r="F44" i="28"/>
  <c r="F52" i="28"/>
  <c r="F60" i="28"/>
  <c r="F68" i="28"/>
  <c r="F76" i="28"/>
  <c r="F84" i="28"/>
  <c r="F92" i="28"/>
  <c r="F100" i="28"/>
  <c r="F7" i="26"/>
  <c r="F15" i="26"/>
  <c r="F23" i="26"/>
  <c r="F9" i="26"/>
  <c r="F17" i="26"/>
  <c r="F25" i="26"/>
  <c r="F33" i="26"/>
  <c r="F6" i="26"/>
  <c r="F14" i="26"/>
  <c r="F34" i="27"/>
  <c r="F26" i="27"/>
  <c r="F10" i="27"/>
  <c r="F8" i="38"/>
  <c r="F16" i="38"/>
  <c r="F24" i="38"/>
  <c r="F32" i="38"/>
  <c r="F40" i="38"/>
  <c r="F48" i="38"/>
  <c r="F56" i="38"/>
  <c r="F64" i="38"/>
  <c r="F72" i="38"/>
  <c r="F80" i="38"/>
  <c r="F88" i="38"/>
  <c r="F96" i="38"/>
  <c r="F4" i="30"/>
  <c r="F12" i="30"/>
  <c r="F20" i="30"/>
  <c r="F28" i="30"/>
  <c r="F36" i="30"/>
  <c r="F44" i="30"/>
  <c r="F52" i="30"/>
  <c r="F60" i="30"/>
  <c r="F68" i="30"/>
  <c r="F76" i="30"/>
  <c r="F84" i="30"/>
  <c r="F92" i="30"/>
  <c r="F100" i="30"/>
  <c r="F46" i="30"/>
  <c r="F54" i="30"/>
  <c r="F62" i="30"/>
  <c r="F70" i="30"/>
  <c r="F78" i="30"/>
  <c r="F86" i="30"/>
  <c r="F94" i="30"/>
  <c r="F102" i="30"/>
  <c r="F10" i="29"/>
  <c r="F18" i="29"/>
  <c r="F26" i="29"/>
  <c r="F34" i="29"/>
  <c r="F42" i="29"/>
  <c r="F50" i="29"/>
  <c r="F58" i="29"/>
  <c r="F66" i="29"/>
  <c r="F74" i="29"/>
  <c r="F82" i="29"/>
  <c r="F90" i="29"/>
  <c r="F98" i="29"/>
  <c r="F7" i="29"/>
  <c r="F15" i="29"/>
  <c r="F23" i="29"/>
  <c r="F31" i="29"/>
  <c r="F39" i="29"/>
  <c r="F47" i="29"/>
  <c r="F55" i="29"/>
  <c r="F63" i="29"/>
  <c r="F71" i="29"/>
  <c r="F79" i="29"/>
  <c r="F87" i="29"/>
  <c r="F95" i="29"/>
  <c r="F103" i="29"/>
  <c r="F10" i="28"/>
  <c r="F53" i="27"/>
  <c r="F61" i="27"/>
  <c r="F69" i="27"/>
  <c r="F77" i="27"/>
  <c r="F85" i="27"/>
  <c r="F93" i="27"/>
  <c r="F101" i="27"/>
  <c r="F27" i="27"/>
  <c r="F35" i="27"/>
  <c r="BO139" i="34"/>
  <c r="F31" i="26"/>
  <c r="F20" i="26"/>
  <c r="F38" i="26"/>
  <c r="F46" i="26"/>
  <c r="F54" i="26"/>
  <c r="F62" i="26"/>
  <c r="F70" i="26"/>
  <c r="F78" i="26"/>
  <c r="F86" i="26"/>
  <c r="F94" i="26"/>
  <c r="F102" i="26"/>
  <c r="F41" i="26"/>
  <c r="F49" i="26"/>
  <c r="F57" i="26"/>
  <c r="F65" i="26"/>
  <c r="F73" i="26"/>
  <c r="F81" i="26"/>
  <c r="F89" i="26"/>
  <c r="F97" i="26"/>
  <c r="F35" i="26"/>
  <c r="F9" i="38"/>
  <c r="F17" i="38"/>
  <c r="F25" i="38"/>
  <c r="F33" i="38"/>
  <c r="F41" i="38"/>
  <c r="F49" i="38"/>
  <c r="F57" i="38"/>
  <c r="F65" i="38"/>
  <c r="F73" i="38"/>
  <c r="F81" i="38"/>
  <c r="F89" i="38"/>
  <c r="F97" i="38"/>
  <c r="F6" i="38"/>
  <c r="F14" i="38"/>
  <c r="F22" i="38"/>
  <c r="F30" i="38"/>
  <c r="F38" i="38"/>
  <c r="F46" i="38"/>
  <c r="F54" i="38"/>
  <c r="F62" i="38"/>
  <c r="F70" i="38"/>
  <c r="F78" i="38"/>
  <c r="F86" i="38"/>
  <c r="F94" i="38"/>
  <c r="F102" i="38"/>
  <c r="F10" i="30"/>
  <c r="F18" i="30"/>
  <c r="F26" i="30"/>
  <c r="F34" i="30"/>
  <c r="F42" i="30"/>
  <c r="F50" i="30"/>
  <c r="F58" i="30"/>
  <c r="F66" i="30"/>
  <c r="F74" i="30"/>
  <c r="F82" i="30"/>
  <c r="F90" i="30"/>
  <c r="F98" i="30"/>
  <c r="F6" i="29"/>
  <c r="F14" i="29"/>
  <c r="F22" i="29"/>
  <c r="F30" i="29"/>
  <c r="F38" i="29"/>
  <c r="F46" i="29"/>
  <c r="F54" i="29"/>
  <c r="F62" i="29"/>
  <c r="F70" i="29"/>
  <c r="F78" i="29"/>
  <c r="F86" i="29"/>
  <c r="F94" i="29"/>
  <c r="F102" i="29"/>
  <c r="F47" i="28"/>
  <c r="F55" i="28"/>
  <c r="F63" i="28"/>
  <c r="F71" i="28"/>
  <c r="F79" i="28"/>
  <c r="F87" i="28"/>
  <c r="F9" i="28"/>
  <c r="F17" i="28"/>
  <c r="F25" i="28"/>
  <c r="F33" i="28"/>
  <c r="F11" i="27"/>
  <c r="F19" i="27"/>
  <c r="F5" i="27"/>
  <c r="F13" i="27"/>
  <c r="F21" i="27"/>
  <c r="F29" i="27"/>
  <c r="F8" i="26"/>
  <c r="F24" i="26"/>
  <c r="F32" i="26"/>
  <c r="F40" i="26"/>
  <c r="F48" i="26"/>
  <c r="F56" i="26"/>
  <c r="F64" i="26"/>
  <c r="F72" i="26"/>
  <c r="F80" i="26"/>
  <c r="F88" i="26"/>
  <c r="F96" i="26"/>
  <c r="F4" i="38"/>
  <c r="F5" i="30"/>
  <c r="F13" i="30"/>
  <c r="F21" i="30"/>
  <c r="F29" i="30"/>
  <c r="F37" i="30"/>
  <c r="F45" i="30"/>
  <c r="F53" i="30"/>
  <c r="F61" i="30"/>
  <c r="F69" i="30"/>
  <c r="F77" i="30"/>
  <c r="F85" i="30"/>
  <c r="F93" i="30"/>
  <c r="F101" i="30"/>
  <c r="F20" i="27"/>
  <c r="F28" i="27"/>
  <c r="F5" i="22"/>
  <c r="F6" i="30"/>
  <c r="F14" i="30"/>
  <c r="F22" i="30"/>
  <c r="F30" i="30"/>
  <c r="F38" i="30"/>
  <c r="W220" i="34"/>
  <c r="F10" i="38"/>
  <c r="W228" i="34"/>
  <c r="F18" i="38"/>
  <c r="W236" i="34"/>
  <c r="F26" i="38"/>
  <c r="W244" i="34"/>
  <c r="F34" i="38"/>
  <c r="W252" i="34"/>
  <c r="F42" i="38"/>
  <c r="W260" i="34"/>
  <c r="F50" i="38"/>
  <c r="W268" i="34"/>
  <c r="F58" i="38"/>
  <c r="W276" i="34"/>
  <c r="F66" i="38"/>
  <c r="W284" i="34"/>
  <c r="F74" i="38"/>
  <c r="W292" i="34"/>
  <c r="F82" i="38"/>
  <c r="W300" i="34"/>
  <c r="F90" i="38"/>
  <c r="W308" i="34"/>
  <c r="F98" i="38"/>
  <c r="W221" i="34"/>
  <c r="F11" i="38"/>
  <c r="W229" i="34"/>
  <c r="F19" i="38"/>
  <c r="W237" i="34"/>
  <c r="F27" i="38"/>
  <c r="W245" i="34"/>
  <c r="F35" i="38"/>
  <c r="W253" i="34"/>
  <c r="F43" i="38"/>
  <c r="W261" i="34"/>
  <c r="F51" i="38"/>
  <c r="W269" i="34"/>
  <c r="F59" i="38"/>
  <c r="W277" i="34"/>
  <c r="F67" i="38"/>
  <c r="W285" i="34"/>
  <c r="F75" i="38"/>
  <c r="W293" i="34"/>
  <c r="F83" i="38"/>
  <c r="W301" i="34"/>
  <c r="F91" i="38"/>
  <c r="W309" i="34"/>
  <c r="F99" i="38"/>
  <c r="W215" i="34"/>
  <c r="F5" i="38"/>
  <c r="W223" i="34"/>
  <c r="F13" i="38"/>
  <c r="W231" i="34"/>
  <c r="F21" i="38"/>
  <c r="W239" i="34"/>
  <c r="F29" i="38"/>
  <c r="W247" i="34"/>
  <c r="F37" i="38"/>
  <c r="W255" i="34"/>
  <c r="F45" i="38"/>
  <c r="W263" i="34"/>
  <c r="F53" i="38"/>
  <c r="W279" i="34"/>
  <c r="F69" i="38"/>
  <c r="W287" i="34"/>
  <c r="F77" i="38"/>
  <c r="W295" i="34"/>
  <c r="F85" i="38"/>
  <c r="W303" i="34"/>
  <c r="F93" i="38"/>
  <c r="W311" i="34"/>
  <c r="F101" i="38"/>
  <c r="W271" i="34"/>
  <c r="F61" i="38"/>
  <c r="V217" i="34"/>
  <c r="F7" i="30"/>
  <c r="V225" i="34"/>
  <c r="F15" i="30"/>
  <c r="V233" i="34"/>
  <c r="F23" i="30"/>
  <c r="V241" i="34"/>
  <c r="F31" i="30"/>
  <c r="V249" i="34"/>
  <c r="F39" i="30"/>
  <c r="V257" i="34"/>
  <c r="F47" i="30"/>
  <c r="V265" i="34"/>
  <c r="F55" i="30"/>
  <c r="V273" i="34"/>
  <c r="F63" i="30"/>
  <c r="V281" i="34"/>
  <c r="F71" i="30"/>
  <c r="V289" i="34"/>
  <c r="F79" i="30"/>
  <c r="V297" i="34"/>
  <c r="F87" i="30"/>
  <c r="V305" i="34"/>
  <c r="F95" i="30"/>
  <c r="V313" i="34"/>
  <c r="F103" i="30"/>
  <c r="V219" i="34"/>
  <c r="F9" i="30"/>
  <c r="V227" i="34"/>
  <c r="F17" i="30"/>
  <c r="V235" i="34"/>
  <c r="F25" i="30"/>
  <c r="V243" i="34"/>
  <c r="F33" i="30"/>
  <c r="V251" i="34"/>
  <c r="F41" i="30"/>
  <c r="V259" i="34"/>
  <c r="F49" i="30"/>
  <c r="V267" i="34"/>
  <c r="F57" i="30"/>
  <c r="V275" i="34"/>
  <c r="F65" i="30"/>
  <c r="F5" i="28"/>
  <c r="F13" i="28"/>
  <c r="F21" i="28"/>
  <c r="U219" i="34"/>
  <c r="F9" i="29"/>
  <c r="U227" i="34"/>
  <c r="F17" i="29"/>
  <c r="U235" i="34"/>
  <c r="F25" i="29"/>
  <c r="U243" i="34"/>
  <c r="F33" i="29"/>
  <c r="U251" i="34"/>
  <c r="F41" i="29"/>
  <c r="U259" i="34"/>
  <c r="F49" i="29"/>
  <c r="U267" i="34"/>
  <c r="F57" i="29"/>
  <c r="U275" i="34"/>
  <c r="F65" i="29"/>
  <c r="U283" i="34"/>
  <c r="F73" i="29"/>
  <c r="U291" i="34"/>
  <c r="F81" i="29"/>
  <c r="U299" i="34"/>
  <c r="F89" i="29"/>
  <c r="U307" i="34"/>
  <c r="F97" i="29"/>
  <c r="F7" i="28"/>
  <c r="F23" i="28"/>
  <c r="F31" i="28"/>
  <c r="U221" i="34"/>
  <c r="F11" i="29"/>
  <c r="U229" i="34"/>
  <c r="F19" i="29"/>
  <c r="U237" i="34"/>
  <c r="F27" i="29"/>
  <c r="U245" i="34"/>
  <c r="F35" i="29"/>
  <c r="U253" i="34"/>
  <c r="F43" i="29"/>
  <c r="U261" i="34"/>
  <c r="F51" i="29"/>
  <c r="U269" i="34"/>
  <c r="F59" i="29"/>
  <c r="U277" i="34"/>
  <c r="F67" i="29"/>
  <c r="U285" i="34"/>
  <c r="F75" i="29"/>
  <c r="U293" i="34"/>
  <c r="F83" i="29"/>
  <c r="U301" i="34"/>
  <c r="F91" i="29"/>
  <c r="U309" i="34"/>
  <c r="F99" i="29"/>
  <c r="F15" i="28"/>
  <c r="F8" i="28"/>
  <c r="F16" i="28"/>
  <c r="F24" i="28"/>
  <c r="F32" i="28"/>
  <c r="F48" i="28"/>
  <c r="F56" i="28"/>
  <c r="F64" i="28"/>
  <c r="F72" i="28"/>
  <c r="F80" i="28"/>
  <c r="F88" i="28"/>
  <c r="F96" i="28"/>
  <c r="U214" i="34"/>
  <c r="U222" i="34"/>
  <c r="F12" i="29"/>
  <c r="U230" i="34"/>
  <c r="F20" i="29"/>
  <c r="U238" i="34"/>
  <c r="F28" i="29"/>
  <c r="U246" i="34"/>
  <c r="F36" i="29"/>
  <c r="U254" i="34"/>
  <c r="F44" i="29"/>
  <c r="U262" i="34"/>
  <c r="F52" i="29"/>
  <c r="U270" i="34"/>
  <c r="F60" i="29"/>
  <c r="U278" i="34"/>
  <c r="F68" i="29"/>
  <c r="U286" i="34"/>
  <c r="F76" i="29"/>
  <c r="U294" i="34"/>
  <c r="F84" i="29"/>
  <c r="U302" i="34"/>
  <c r="F92" i="29"/>
  <c r="U310" i="34"/>
  <c r="F100" i="29"/>
  <c r="T249" i="34"/>
  <c r="F39" i="28"/>
  <c r="T250" i="34"/>
  <c r="F40" i="28"/>
  <c r="T251" i="34"/>
  <c r="F41" i="28"/>
  <c r="T259" i="34"/>
  <c r="F49" i="28"/>
  <c r="T267" i="34"/>
  <c r="F57" i="28"/>
  <c r="T275" i="34"/>
  <c r="F65" i="28"/>
  <c r="T283" i="34"/>
  <c r="F73" i="28"/>
  <c r="T291" i="34"/>
  <c r="F81" i="28"/>
  <c r="T299" i="34"/>
  <c r="F89" i="28"/>
  <c r="T307" i="34"/>
  <c r="F97" i="28"/>
  <c r="T139" i="34"/>
  <c r="F35" i="28"/>
  <c r="S234" i="34"/>
  <c r="F24" i="27"/>
  <c r="S242" i="34"/>
  <c r="F32" i="27"/>
  <c r="S252" i="34"/>
  <c r="F42" i="27"/>
  <c r="S260" i="34"/>
  <c r="F50" i="27"/>
  <c r="S268" i="34"/>
  <c r="F58" i="27"/>
  <c r="S253" i="34"/>
  <c r="F43" i="27"/>
  <c r="S261" i="34"/>
  <c r="F51" i="27"/>
  <c r="S269" i="34"/>
  <c r="F59" i="27"/>
  <c r="S277" i="34"/>
  <c r="F67" i="27"/>
  <c r="S285" i="34"/>
  <c r="F75" i="27"/>
  <c r="S293" i="34"/>
  <c r="F83" i="27"/>
  <c r="S301" i="34"/>
  <c r="F91" i="27"/>
  <c r="S309" i="34"/>
  <c r="F99" i="27"/>
  <c r="S214" i="34"/>
  <c r="F4" i="27"/>
  <c r="S222" i="34"/>
  <c r="F12" i="27"/>
  <c r="S246" i="34"/>
  <c r="F36" i="27"/>
  <c r="S254" i="34"/>
  <c r="F44" i="27"/>
  <c r="S262" i="34"/>
  <c r="F52" i="27"/>
  <c r="S270" i="34"/>
  <c r="F60" i="27"/>
  <c r="S278" i="34"/>
  <c r="F68" i="27"/>
  <c r="S286" i="34"/>
  <c r="F76" i="27"/>
  <c r="S294" i="34"/>
  <c r="F84" i="27"/>
  <c r="S302" i="34"/>
  <c r="F92" i="27"/>
  <c r="S310" i="34"/>
  <c r="F100" i="27"/>
  <c r="S247" i="34"/>
  <c r="F37" i="27"/>
  <c r="S255" i="34"/>
  <c r="F45" i="27"/>
  <c r="F29" i="26"/>
  <c r="F16" i="26"/>
  <c r="Q216" i="34"/>
  <c r="F6" i="22"/>
  <c r="Q214" i="34"/>
  <c r="Q222" i="34"/>
  <c r="Q215" i="34"/>
  <c r="Q223" i="34"/>
  <c r="P239" i="34"/>
  <c r="F29" i="37"/>
  <c r="F29" i="21"/>
  <c r="P233" i="34"/>
  <c r="F23" i="22"/>
  <c r="F23" i="37"/>
  <c r="F23" i="21"/>
  <c r="F7" i="22"/>
  <c r="F7" i="37"/>
  <c r="F7" i="21"/>
  <c r="F24" i="22"/>
  <c r="F24" i="21"/>
  <c r="F24" i="37"/>
  <c r="F9" i="22"/>
  <c r="F9" i="21"/>
  <c r="F9" i="37"/>
  <c r="F18" i="22"/>
  <c r="F18" i="21"/>
  <c r="F18" i="37"/>
  <c r="P236" i="34"/>
  <c r="F26" i="22"/>
  <c r="F26" i="21"/>
  <c r="F26" i="37"/>
  <c r="F34" i="22"/>
  <c r="F34" i="21"/>
  <c r="F34" i="37"/>
  <c r="P252" i="34"/>
  <c r="F42" i="22"/>
  <c r="F42" i="21"/>
  <c r="F42" i="37"/>
  <c r="P260" i="34"/>
  <c r="F50" i="22"/>
  <c r="F50" i="21"/>
  <c r="F50" i="37"/>
  <c r="P268" i="34"/>
  <c r="F58" i="22"/>
  <c r="F58" i="21"/>
  <c r="F58" i="37"/>
  <c r="P276" i="34"/>
  <c r="F66" i="22"/>
  <c r="F66" i="21"/>
  <c r="F66" i="37"/>
  <c r="P284" i="34"/>
  <c r="F74" i="22"/>
  <c r="F74" i="37"/>
  <c r="F74" i="21"/>
  <c r="P292" i="34"/>
  <c r="F82" i="22"/>
  <c r="F82" i="37"/>
  <c r="F82" i="21"/>
  <c r="P300" i="34"/>
  <c r="F90" i="22"/>
  <c r="F90" i="21"/>
  <c r="F90" i="37"/>
  <c r="P308" i="34"/>
  <c r="F98" i="22"/>
  <c r="F98" i="21"/>
  <c r="F98" i="37"/>
  <c r="F10" i="22"/>
  <c r="F10" i="21"/>
  <c r="F10" i="37"/>
  <c r="F19" i="22"/>
  <c r="F19" i="21"/>
  <c r="F19" i="37"/>
  <c r="F27" i="22"/>
  <c r="F27" i="21"/>
  <c r="F27" i="37"/>
  <c r="F35" i="22"/>
  <c r="F35" i="21"/>
  <c r="F35" i="37"/>
  <c r="P253" i="34"/>
  <c r="F43" i="22"/>
  <c r="F43" i="37"/>
  <c r="F43" i="21"/>
  <c r="P261" i="34"/>
  <c r="F51" i="22"/>
  <c r="F51" i="21"/>
  <c r="F51" i="37"/>
  <c r="P269" i="34"/>
  <c r="F59" i="22"/>
  <c r="F59" i="21"/>
  <c r="F59" i="37"/>
  <c r="P277" i="34"/>
  <c r="F67" i="22"/>
  <c r="F67" i="37"/>
  <c r="F67" i="21"/>
  <c r="P285" i="34"/>
  <c r="F75" i="22"/>
  <c r="F75" i="21"/>
  <c r="F75" i="37"/>
  <c r="P293" i="34"/>
  <c r="F83" i="22"/>
  <c r="F83" i="37"/>
  <c r="F83" i="21"/>
  <c r="P301" i="34"/>
  <c r="F91" i="22"/>
  <c r="F91" i="21"/>
  <c r="F91" i="37"/>
  <c r="P309" i="34"/>
  <c r="F99" i="22"/>
  <c r="F99" i="37"/>
  <c r="F99" i="21"/>
  <c r="P221" i="34"/>
  <c r="F11" i="22"/>
  <c r="F11" i="37"/>
  <c r="F11" i="21"/>
  <c r="F20" i="22"/>
  <c r="F20" i="37"/>
  <c r="F20" i="21"/>
  <c r="F28" i="22"/>
  <c r="F28" i="37"/>
  <c r="F28" i="21"/>
  <c r="P246" i="34"/>
  <c r="F36" i="22"/>
  <c r="F36" i="37"/>
  <c r="F36" i="21"/>
  <c r="P254" i="34"/>
  <c r="F44" i="22"/>
  <c r="F44" i="21"/>
  <c r="F44" i="37"/>
  <c r="P262" i="34"/>
  <c r="F52" i="22"/>
  <c r="F52" i="37"/>
  <c r="F52" i="21"/>
  <c r="P270" i="34"/>
  <c r="F60" i="22"/>
  <c r="F60" i="37"/>
  <c r="F60" i="21"/>
  <c r="P278" i="34"/>
  <c r="F68" i="22"/>
  <c r="F68" i="21"/>
  <c r="F68" i="37"/>
  <c r="P286" i="34"/>
  <c r="F76" i="22"/>
  <c r="F76" i="37"/>
  <c r="F76" i="21"/>
  <c r="P294" i="34"/>
  <c r="F84" i="22"/>
  <c r="F84" i="21"/>
  <c r="F84" i="37"/>
  <c r="P302" i="34"/>
  <c r="F92" i="22"/>
  <c r="F92" i="37"/>
  <c r="F92" i="21"/>
  <c r="P310" i="34"/>
  <c r="F100" i="22"/>
  <c r="F100" i="37"/>
  <c r="F100" i="21"/>
  <c r="P247" i="34"/>
  <c r="F37" i="22"/>
  <c r="F37" i="37"/>
  <c r="F37" i="21"/>
  <c r="P255" i="34"/>
  <c r="F45" i="22"/>
  <c r="F45" i="21"/>
  <c r="F45" i="37"/>
  <c r="P263" i="34"/>
  <c r="F53" i="22"/>
  <c r="F53" i="37"/>
  <c r="F53" i="21"/>
  <c r="P271" i="34"/>
  <c r="F61" i="22"/>
  <c r="F61" i="37"/>
  <c r="F61" i="21"/>
  <c r="P279" i="34"/>
  <c r="F69" i="22"/>
  <c r="F69" i="37"/>
  <c r="F69" i="21"/>
  <c r="P287" i="34"/>
  <c r="F77" i="22"/>
  <c r="F77" i="37"/>
  <c r="F77" i="21"/>
  <c r="P295" i="34"/>
  <c r="F85" i="22"/>
  <c r="F85" i="37"/>
  <c r="F85" i="21"/>
  <c r="P303" i="34"/>
  <c r="F93" i="22"/>
  <c r="F93" i="37"/>
  <c r="F93" i="21"/>
  <c r="P311" i="34"/>
  <c r="F101" i="22"/>
  <c r="F101" i="37"/>
  <c r="F101" i="21"/>
  <c r="F13" i="22"/>
  <c r="F13" i="37"/>
  <c r="F13" i="21"/>
  <c r="F30" i="22"/>
  <c r="F30" i="21"/>
  <c r="F30" i="37"/>
  <c r="P248" i="34"/>
  <c r="F38" i="22"/>
  <c r="F38" i="37"/>
  <c r="F38" i="21"/>
  <c r="P256" i="34"/>
  <c r="F46" i="22"/>
  <c r="F46" i="37"/>
  <c r="F46" i="21"/>
  <c r="P264" i="34"/>
  <c r="F54" i="22"/>
  <c r="F54" i="21"/>
  <c r="F54" i="37"/>
  <c r="P272" i="34"/>
  <c r="F62" i="22"/>
  <c r="F62" i="37"/>
  <c r="F62" i="21"/>
  <c r="P280" i="34"/>
  <c r="F70" i="22"/>
  <c r="F70" i="37"/>
  <c r="F70" i="21"/>
  <c r="P288" i="34"/>
  <c r="F78" i="22"/>
  <c r="F78" i="37"/>
  <c r="F78" i="21"/>
  <c r="P296" i="34"/>
  <c r="F86" i="22"/>
  <c r="F86" i="37"/>
  <c r="F86" i="21"/>
  <c r="P304" i="34"/>
  <c r="F94" i="22"/>
  <c r="F94" i="21"/>
  <c r="F94" i="37"/>
  <c r="P312" i="34"/>
  <c r="F102" i="22"/>
  <c r="F102" i="37"/>
  <c r="F102" i="21"/>
  <c r="F21" i="22"/>
  <c r="F21" i="37"/>
  <c r="F21" i="21"/>
  <c r="F14" i="22"/>
  <c r="F14" i="37"/>
  <c r="F14" i="21"/>
  <c r="F31" i="22"/>
  <c r="F31" i="21"/>
  <c r="F31" i="37"/>
  <c r="P249" i="34"/>
  <c r="F39" i="22"/>
  <c r="F39" i="37"/>
  <c r="F39" i="21"/>
  <c r="P257" i="34"/>
  <c r="F47" i="22"/>
  <c r="F47" i="21"/>
  <c r="F47" i="37"/>
  <c r="P265" i="34"/>
  <c r="F55" i="22"/>
  <c r="F55" i="37"/>
  <c r="F55" i="21"/>
  <c r="P273" i="34"/>
  <c r="F63" i="22"/>
  <c r="F63" i="21"/>
  <c r="F63" i="37"/>
  <c r="P281" i="34"/>
  <c r="F71" i="22"/>
  <c r="F71" i="37"/>
  <c r="F71" i="21"/>
  <c r="P289" i="34"/>
  <c r="F79" i="22"/>
  <c r="F79" i="21"/>
  <c r="F79" i="37"/>
  <c r="P297" i="34"/>
  <c r="F87" i="22"/>
  <c r="F87" i="21"/>
  <c r="F87" i="37"/>
  <c r="P305" i="34"/>
  <c r="F95" i="22"/>
  <c r="F95" i="21"/>
  <c r="F95" i="37"/>
  <c r="P313" i="34"/>
  <c r="F103" i="22"/>
  <c r="F103" i="21"/>
  <c r="F103" i="37"/>
  <c r="F12" i="22"/>
  <c r="F12" i="37"/>
  <c r="F12" i="21"/>
  <c r="F22" i="22"/>
  <c r="F22" i="37"/>
  <c r="F22" i="21"/>
  <c r="F15" i="22"/>
  <c r="F15" i="21"/>
  <c r="F15" i="37"/>
  <c r="F32" i="22"/>
  <c r="F32" i="21"/>
  <c r="F32" i="37"/>
  <c r="P258" i="34"/>
  <c r="F48" i="22"/>
  <c r="F48" i="21"/>
  <c r="F48" i="37"/>
  <c r="P266" i="34"/>
  <c r="F56" i="22"/>
  <c r="F56" i="21"/>
  <c r="F56" i="37"/>
  <c r="P274" i="34"/>
  <c r="F64" i="22"/>
  <c r="F64" i="21"/>
  <c r="F64" i="37"/>
  <c r="P282" i="34"/>
  <c r="F72" i="22"/>
  <c r="F72" i="21"/>
  <c r="F72" i="37"/>
  <c r="P290" i="34"/>
  <c r="F80" i="22"/>
  <c r="F80" i="21"/>
  <c r="F80" i="37"/>
  <c r="P298" i="34"/>
  <c r="F88" i="22"/>
  <c r="F88" i="21"/>
  <c r="F88" i="37"/>
  <c r="P306" i="34"/>
  <c r="F96" i="22"/>
  <c r="F96" i="37"/>
  <c r="F96" i="21"/>
  <c r="P250" i="34"/>
  <c r="F40" i="22"/>
  <c r="F40" i="21"/>
  <c r="F40" i="37"/>
  <c r="F8" i="22"/>
  <c r="F8" i="21"/>
  <c r="F8" i="37"/>
  <c r="F17" i="22"/>
  <c r="F17" i="21"/>
  <c r="F17" i="37"/>
  <c r="F25" i="22"/>
  <c r="F25" i="21"/>
  <c r="F25" i="37"/>
  <c r="F33" i="22"/>
  <c r="F33" i="21"/>
  <c r="F33" i="37"/>
  <c r="P251" i="34"/>
  <c r="F41" i="22"/>
  <c r="F41" i="21"/>
  <c r="F41" i="37"/>
  <c r="P259" i="34"/>
  <c r="F49" i="22"/>
  <c r="F49" i="21"/>
  <c r="F49" i="37"/>
  <c r="P267" i="34"/>
  <c r="F57" i="22"/>
  <c r="F57" i="21"/>
  <c r="F57" i="37"/>
  <c r="P275" i="34"/>
  <c r="F65" i="22"/>
  <c r="F65" i="21"/>
  <c r="F65" i="37"/>
  <c r="P283" i="34"/>
  <c r="F73" i="22"/>
  <c r="F73" i="21"/>
  <c r="F73" i="37"/>
  <c r="P291" i="34"/>
  <c r="F81" i="22"/>
  <c r="F81" i="21"/>
  <c r="F81" i="37"/>
  <c r="P299" i="34"/>
  <c r="F89" i="22"/>
  <c r="F89" i="21"/>
  <c r="F89" i="37"/>
  <c r="P307" i="34"/>
  <c r="F97" i="22"/>
  <c r="F97" i="21"/>
  <c r="F97" i="37"/>
  <c r="T226" i="34"/>
  <c r="S226" i="34"/>
  <c r="Q246" i="34"/>
  <c r="Q254" i="34"/>
  <c r="Q262" i="34"/>
  <c r="Q270" i="34"/>
  <c r="Q278" i="34"/>
  <c r="Q286" i="34"/>
  <c r="Q294" i="34"/>
  <c r="Q302" i="34"/>
  <c r="Q310" i="34"/>
  <c r="Q247" i="34"/>
  <c r="Q255" i="34"/>
  <c r="Q263" i="34"/>
  <c r="Q271" i="34"/>
  <c r="Q279" i="34"/>
  <c r="Q287" i="34"/>
  <c r="Q295" i="34"/>
  <c r="Q303" i="34"/>
  <c r="Q311" i="34"/>
  <c r="Q248" i="34"/>
  <c r="Q256" i="34"/>
  <c r="Q264" i="34"/>
  <c r="Q272" i="34"/>
  <c r="Q280" i="34"/>
  <c r="Q288" i="34"/>
  <c r="Q296" i="34"/>
  <c r="Q304" i="34"/>
  <c r="Q312" i="34"/>
  <c r="Q249" i="34"/>
  <c r="Q257" i="34"/>
  <c r="Q265" i="34"/>
  <c r="Q273" i="34"/>
  <c r="Q281" i="34"/>
  <c r="Q289" i="34"/>
  <c r="Q297" i="34"/>
  <c r="Q305" i="34"/>
  <c r="Q313" i="34"/>
  <c r="Q250" i="34"/>
  <c r="Q258" i="34"/>
  <c r="Q266" i="34"/>
  <c r="Q274" i="34"/>
  <c r="Q282" i="34"/>
  <c r="Q290" i="34"/>
  <c r="Q298" i="34"/>
  <c r="Q306" i="34"/>
  <c r="Q251" i="34"/>
  <c r="Q259" i="34"/>
  <c r="Q267" i="34"/>
  <c r="Q275" i="34"/>
  <c r="Q283" i="34"/>
  <c r="Q291" i="34"/>
  <c r="Q299" i="34"/>
  <c r="Q307" i="34"/>
  <c r="Q252" i="34"/>
  <c r="Q260" i="34"/>
  <c r="Q268" i="34"/>
  <c r="Q276" i="34"/>
  <c r="Q284" i="34"/>
  <c r="Q292" i="34"/>
  <c r="Q300" i="34"/>
  <c r="Q308" i="34"/>
  <c r="Q253" i="34"/>
  <c r="Q261" i="34"/>
  <c r="Q269" i="34"/>
  <c r="Q277" i="34"/>
  <c r="Q285" i="34"/>
  <c r="Q293" i="34"/>
  <c r="Q301" i="34"/>
  <c r="Q309" i="34"/>
  <c r="R222" i="34"/>
  <c r="R225" i="34"/>
  <c r="R226" i="34"/>
  <c r="R234" i="34"/>
  <c r="R242" i="34"/>
  <c r="T225" i="34"/>
  <c r="T233" i="34"/>
  <c r="T241" i="34"/>
  <c r="T243" i="34"/>
  <c r="T242" i="34"/>
  <c r="T235" i="34"/>
  <c r="T234" i="34"/>
  <c r="T227" i="34"/>
  <c r="T219" i="34"/>
  <c r="T218" i="34"/>
  <c r="T217" i="34"/>
  <c r="T215" i="34"/>
  <c r="S245" i="34"/>
  <c r="S139" i="34"/>
  <c r="S244" i="34"/>
  <c r="S243" i="34"/>
  <c r="S241" i="34"/>
  <c r="S240" i="34"/>
  <c r="S239" i="34"/>
  <c r="S238" i="34"/>
  <c r="S236" i="34"/>
  <c r="S235" i="34"/>
  <c r="S232" i="34"/>
  <c r="S233" i="34"/>
  <c r="S227" i="34"/>
  <c r="S224" i="34"/>
  <c r="S219" i="34"/>
  <c r="S218" i="34"/>
  <c r="S216" i="34"/>
  <c r="S215" i="34"/>
  <c r="R243" i="34"/>
  <c r="R241" i="34"/>
  <c r="R240" i="34"/>
  <c r="R239" i="34"/>
  <c r="R238" i="34"/>
  <c r="R237" i="34"/>
  <c r="R236" i="34"/>
  <c r="R235" i="34"/>
  <c r="R233" i="34"/>
  <c r="R232" i="34"/>
  <c r="R231" i="34"/>
  <c r="R230" i="34"/>
  <c r="R229" i="34"/>
  <c r="R228" i="34"/>
  <c r="R227" i="34"/>
  <c r="R224" i="34"/>
  <c r="R223" i="34"/>
  <c r="R221" i="34"/>
  <c r="R220" i="34"/>
  <c r="R219" i="34"/>
  <c r="R218" i="34"/>
  <c r="R217" i="34"/>
  <c r="R216" i="34"/>
  <c r="R215" i="34"/>
  <c r="Q245" i="34"/>
  <c r="Q244" i="34"/>
  <c r="Q228" i="34"/>
  <c r="Q227" i="34"/>
  <c r="Q224" i="34"/>
  <c r="Q221" i="34"/>
  <c r="Q217" i="34"/>
  <c r="P245" i="34"/>
  <c r="P244" i="34"/>
  <c r="R214" i="34"/>
  <c r="S231" i="34"/>
  <c r="S225" i="34"/>
  <c r="S220" i="34"/>
  <c r="S223" i="34"/>
  <c r="W313" i="34"/>
  <c r="W218" i="34"/>
  <c r="W226" i="34"/>
  <c r="W234" i="34"/>
  <c r="W242" i="34"/>
  <c r="W250" i="34"/>
  <c r="W258" i="34"/>
  <c r="W266" i="34"/>
  <c r="W274" i="34"/>
  <c r="W282" i="34"/>
  <c r="W290" i="34"/>
  <c r="W298" i="34"/>
  <c r="W306" i="34"/>
  <c r="W233" i="34"/>
  <c r="W281" i="34"/>
  <c r="W219" i="34"/>
  <c r="W227" i="34"/>
  <c r="W235" i="34"/>
  <c r="W243" i="34"/>
  <c r="W251" i="34"/>
  <c r="W259" i="34"/>
  <c r="W267" i="34"/>
  <c r="W275" i="34"/>
  <c r="W283" i="34"/>
  <c r="W291" i="34"/>
  <c r="W299" i="34"/>
  <c r="W307" i="34"/>
  <c r="W249" i="34"/>
  <c r="W305" i="34"/>
  <c r="W225" i="34"/>
  <c r="W273" i="34"/>
  <c r="W217" i="34"/>
  <c r="W289" i="34"/>
  <c r="W214" i="34"/>
  <c r="W222" i="34"/>
  <c r="W230" i="34"/>
  <c r="W238" i="34"/>
  <c r="W246" i="34"/>
  <c r="W254" i="34"/>
  <c r="W262" i="34"/>
  <c r="W270" i="34"/>
  <c r="W278" i="34"/>
  <c r="W286" i="34"/>
  <c r="W294" i="34"/>
  <c r="W302" i="34"/>
  <c r="W310" i="34"/>
  <c r="W241" i="34"/>
  <c r="W265" i="34"/>
  <c r="W257" i="34"/>
  <c r="W297" i="34"/>
  <c r="W216" i="34"/>
  <c r="W224" i="34"/>
  <c r="W232" i="34"/>
  <c r="W240" i="34"/>
  <c r="W248" i="34"/>
  <c r="W256" i="34"/>
  <c r="W264" i="34"/>
  <c r="W272" i="34"/>
  <c r="W280" i="34"/>
  <c r="W288" i="34"/>
  <c r="W296" i="34"/>
  <c r="W304" i="34"/>
  <c r="W312" i="34"/>
  <c r="V229" i="34"/>
  <c r="V277" i="34"/>
  <c r="V214" i="34"/>
  <c r="V222" i="34"/>
  <c r="V230" i="34"/>
  <c r="V238" i="34"/>
  <c r="V246" i="34"/>
  <c r="V254" i="34"/>
  <c r="V262" i="34"/>
  <c r="V270" i="34"/>
  <c r="V278" i="34"/>
  <c r="V286" i="34"/>
  <c r="V294" i="34"/>
  <c r="V302" i="34"/>
  <c r="V310" i="34"/>
  <c r="V301" i="34"/>
  <c r="V215" i="34"/>
  <c r="V223" i="34"/>
  <c r="V231" i="34"/>
  <c r="V239" i="34"/>
  <c r="V247" i="34"/>
  <c r="V255" i="34"/>
  <c r="V263" i="34"/>
  <c r="V271" i="34"/>
  <c r="V279" i="34"/>
  <c r="V287" i="34"/>
  <c r="V295" i="34"/>
  <c r="V303" i="34"/>
  <c r="V311" i="34"/>
  <c r="V221" i="34"/>
  <c r="V285" i="34"/>
  <c r="V216" i="34"/>
  <c r="V224" i="34"/>
  <c r="V232" i="34"/>
  <c r="V240" i="34"/>
  <c r="V248" i="34"/>
  <c r="V256" i="34"/>
  <c r="V264" i="34"/>
  <c r="V272" i="34"/>
  <c r="V280" i="34"/>
  <c r="V288" i="34"/>
  <c r="V296" i="34"/>
  <c r="V304" i="34"/>
  <c r="V312" i="34"/>
  <c r="V261" i="34"/>
  <c r="V245" i="34"/>
  <c r="V293" i="34"/>
  <c r="V218" i="34"/>
  <c r="V226" i="34"/>
  <c r="V234" i="34"/>
  <c r="V242" i="34"/>
  <c r="V250" i="34"/>
  <c r="V258" i="34"/>
  <c r="V266" i="34"/>
  <c r="V274" i="34"/>
  <c r="V282" i="34"/>
  <c r="V290" i="34"/>
  <c r="V298" i="34"/>
  <c r="V306" i="34"/>
  <c r="V237" i="34"/>
  <c r="V269" i="34"/>
  <c r="V283" i="34"/>
  <c r="V291" i="34"/>
  <c r="V299" i="34"/>
  <c r="V307" i="34"/>
  <c r="V253" i="34"/>
  <c r="V309" i="34"/>
  <c r="V220" i="34"/>
  <c r="V228" i="34"/>
  <c r="V236" i="34"/>
  <c r="V244" i="34"/>
  <c r="V252" i="34"/>
  <c r="V260" i="34"/>
  <c r="V268" i="34"/>
  <c r="V276" i="34"/>
  <c r="V284" i="34"/>
  <c r="V292" i="34"/>
  <c r="V300" i="34"/>
  <c r="V308" i="34"/>
  <c r="U233" i="34"/>
  <c r="U265" i="34"/>
  <c r="U313" i="34"/>
  <c r="U218" i="34"/>
  <c r="U226" i="34"/>
  <c r="U234" i="34"/>
  <c r="U242" i="34"/>
  <c r="U250" i="34"/>
  <c r="U258" i="34"/>
  <c r="U266" i="34"/>
  <c r="U274" i="34"/>
  <c r="U282" i="34"/>
  <c r="U290" i="34"/>
  <c r="U298" i="34"/>
  <c r="U306" i="34"/>
  <c r="U217" i="34"/>
  <c r="U249" i="34"/>
  <c r="U305" i="34"/>
  <c r="U257" i="34"/>
  <c r="U220" i="34"/>
  <c r="U228" i="34"/>
  <c r="U236" i="34"/>
  <c r="U244" i="34"/>
  <c r="U252" i="34"/>
  <c r="U260" i="34"/>
  <c r="U268" i="34"/>
  <c r="U276" i="34"/>
  <c r="U284" i="34"/>
  <c r="U292" i="34"/>
  <c r="U300" i="34"/>
  <c r="U308" i="34"/>
  <c r="U281" i="34"/>
  <c r="U225" i="34"/>
  <c r="U297" i="34"/>
  <c r="U273" i="34"/>
  <c r="U215" i="34"/>
  <c r="U223" i="34"/>
  <c r="U231" i="34"/>
  <c r="U239" i="34"/>
  <c r="U247" i="34"/>
  <c r="U255" i="34"/>
  <c r="U263" i="34"/>
  <c r="U271" i="34"/>
  <c r="U279" i="34"/>
  <c r="U287" i="34"/>
  <c r="U295" i="34"/>
  <c r="U303" i="34"/>
  <c r="U311" i="34"/>
  <c r="U241" i="34"/>
  <c r="U289" i="34"/>
  <c r="U216" i="34"/>
  <c r="U224" i="34"/>
  <c r="U232" i="34"/>
  <c r="U240" i="34"/>
  <c r="U248" i="34"/>
  <c r="U256" i="34"/>
  <c r="U264" i="34"/>
  <c r="U272" i="34"/>
  <c r="U280" i="34"/>
  <c r="U288" i="34"/>
  <c r="U296" i="34"/>
  <c r="U304" i="34"/>
  <c r="U312" i="34"/>
  <c r="T274" i="34"/>
  <c r="T228" i="34"/>
  <c r="T268" i="34"/>
  <c r="T221" i="34"/>
  <c r="T229" i="34"/>
  <c r="T237" i="34"/>
  <c r="T245" i="34"/>
  <c r="T253" i="34"/>
  <c r="T261" i="34"/>
  <c r="T269" i="34"/>
  <c r="T277" i="34"/>
  <c r="T285" i="34"/>
  <c r="T293" i="34"/>
  <c r="T301" i="34"/>
  <c r="T309" i="34"/>
  <c r="T302" i="34"/>
  <c r="T214" i="34"/>
  <c r="T230" i="34"/>
  <c r="T254" i="34"/>
  <c r="T262" i="34"/>
  <c r="T286" i="34"/>
  <c r="T294" i="34"/>
  <c r="T310" i="34"/>
  <c r="T223" i="34"/>
  <c r="T231" i="34"/>
  <c r="T239" i="34"/>
  <c r="T247" i="34"/>
  <c r="T255" i="34"/>
  <c r="T263" i="34"/>
  <c r="T271" i="34"/>
  <c r="T279" i="34"/>
  <c r="T287" i="34"/>
  <c r="T295" i="34"/>
  <c r="T303" i="34"/>
  <c r="T311" i="34"/>
  <c r="T238" i="34"/>
  <c r="T270" i="34"/>
  <c r="T216" i="34"/>
  <c r="T232" i="34"/>
  <c r="T240" i="34"/>
  <c r="T248" i="34"/>
  <c r="T256" i="34"/>
  <c r="T272" i="34"/>
  <c r="T280" i="34"/>
  <c r="T288" i="34"/>
  <c r="T296" i="34"/>
  <c r="T304" i="34"/>
  <c r="T312" i="34"/>
  <c r="T222" i="34"/>
  <c r="T246" i="34"/>
  <c r="T278" i="34"/>
  <c r="T224" i="34"/>
  <c r="T264" i="34"/>
  <c r="T257" i="34"/>
  <c r="T265" i="34"/>
  <c r="T273" i="34"/>
  <c r="T281" i="34"/>
  <c r="T289" i="34"/>
  <c r="T297" i="34"/>
  <c r="T305" i="34"/>
  <c r="T313" i="34"/>
  <c r="T298" i="34"/>
  <c r="T258" i="34"/>
  <c r="T282" i="34"/>
  <c r="T290" i="34"/>
  <c r="T306" i="34"/>
  <c r="T266" i="34"/>
  <c r="T220" i="34"/>
  <c r="T236" i="34"/>
  <c r="T244" i="34"/>
  <c r="T252" i="34"/>
  <c r="T260" i="34"/>
  <c r="T276" i="34"/>
  <c r="T284" i="34"/>
  <c r="T292" i="34"/>
  <c r="T300" i="34"/>
  <c r="T308" i="34"/>
  <c r="S275" i="34"/>
  <c r="S249" i="34"/>
  <c r="S257" i="34"/>
  <c r="S265" i="34"/>
  <c r="S273" i="34"/>
  <c r="S281" i="34"/>
  <c r="S289" i="34"/>
  <c r="S297" i="34"/>
  <c r="S305" i="34"/>
  <c r="S313" i="34"/>
  <c r="S307" i="34"/>
  <c r="S250" i="34"/>
  <c r="S258" i="34"/>
  <c r="S266" i="34"/>
  <c r="S274" i="34"/>
  <c r="S282" i="34"/>
  <c r="S290" i="34"/>
  <c r="S298" i="34"/>
  <c r="S306" i="34"/>
  <c r="S291" i="34"/>
  <c r="S276" i="34"/>
  <c r="S284" i="34"/>
  <c r="S292" i="34"/>
  <c r="S300" i="34"/>
  <c r="S308" i="34"/>
  <c r="S267" i="34"/>
  <c r="S251" i="34"/>
  <c r="S299" i="34"/>
  <c r="S283" i="34"/>
  <c r="S263" i="34"/>
  <c r="S271" i="34"/>
  <c r="S279" i="34"/>
  <c r="S287" i="34"/>
  <c r="S295" i="34"/>
  <c r="S303" i="34"/>
  <c r="S311" i="34"/>
  <c r="S259" i="34"/>
  <c r="S248" i="34"/>
  <c r="S256" i="34"/>
  <c r="S264" i="34"/>
  <c r="S272" i="34"/>
  <c r="S280" i="34"/>
  <c r="S288" i="34"/>
  <c r="S296" i="34"/>
  <c r="S304" i="34"/>
  <c r="S312" i="34"/>
  <c r="R245" i="34"/>
  <c r="R253" i="34"/>
  <c r="R261" i="34"/>
  <c r="R269" i="34"/>
  <c r="R277" i="34"/>
  <c r="R285" i="34"/>
  <c r="R293" i="34"/>
  <c r="R301" i="34"/>
  <c r="R309" i="34"/>
  <c r="R246" i="34"/>
  <c r="R254" i="34"/>
  <c r="R262" i="34"/>
  <c r="R270" i="34"/>
  <c r="R278" i="34"/>
  <c r="R286" i="34"/>
  <c r="R294" i="34"/>
  <c r="R302" i="34"/>
  <c r="R310" i="34"/>
  <c r="R247" i="34"/>
  <c r="R255" i="34"/>
  <c r="R263" i="34"/>
  <c r="R271" i="34"/>
  <c r="R279" i="34"/>
  <c r="R287" i="34"/>
  <c r="R295" i="34"/>
  <c r="R303" i="34"/>
  <c r="R311" i="34"/>
  <c r="R248" i="34"/>
  <c r="R256" i="34"/>
  <c r="R264" i="34"/>
  <c r="R272" i="34"/>
  <c r="R280" i="34"/>
  <c r="R288" i="34"/>
  <c r="R296" i="34"/>
  <c r="R304" i="34"/>
  <c r="R312" i="34"/>
  <c r="R249" i="34"/>
  <c r="R257" i="34"/>
  <c r="R265" i="34"/>
  <c r="R273" i="34"/>
  <c r="R281" i="34"/>
  <c r="R289" i="34"/>
  <c r="R297" i="34"/>
  <c r="R305" i="34"/>
  <c r="R313" i="34"/>
  <c r="R250" i="34"/>
  <c r="R258" i="34"/>
  <c r="R266" i="34"/>
  <c r="R274" i="34"/>
  <c r="R282" i="34"/>
  <c r="R290" i="34"/>
  <c r="R298" i="34"/>
  <c r="R306" i="34"/>
  <c r="R251" i="34"/>
  <c r="R259" i="34"/>
  <c r="R267" i="34"/>
  <c r="R275" i="34"/>
  <c r="R283" i="34"/>
  <c r="R291" i="34"/>
  <c r="R299" i="34"/>
  <c r="R307" i="34"/>
  <c r="R244" i="34"/>
  <c r="R252" i="34"/>
  <c r="R260" i="34"/>
  <c r="R268" i="34"/>
  <c r="R276" i="34"/>
  <c r="R284" i="34"/>
  <c r="R292" i="34"/>
  <c r="R300" i="34"/>
  <c r="R308" i="34"/>
  <c r="Q232" i="34"/>
  <c r="Q241" i="34"/>
  <c r="Q242" i="34"/>
  <c r="Q225" i="34"/>
  <c r="Q234" i="34"/>
  <c r="Q243" i="34"/>
  <c r="Q233" i="34"/>
  <c r="Q218" i="34"/>
  <c r="Q235" i="34"/>
  <c r="Q219" i="34"/>
  <c r="Q236" i="34"/>
  <c r="Q220" i="34"/>
  <c r="Q237" i="34"/>
  <c r="Q230" i="34"/>
  <c r="Q238" i="34"/>
  <c r="Q229" i="34"/>
  <c r="Q231" i="34"/>
  <c r="Q240" i="34"/>
  <c r="P215" i="34"/>
  <c r="P218" i="34"/>
  <c r="P227" i="34"/>
  <c r="P235" i="34"/>
  <c r="P243" i="34"/>
  <c r="P228" i="34"/>
  <c r="P220" i="34"/>
  <c r="P229" i="34"/>
  <c r="P237" i="34"/>
  <c r="P219" i="34"/>
  <c r="P230" i="34"/>
  <c r="P238" i="34"/>
  <c r="P222" i="34"/>
  <c r="P231" i="34"/>
  <c r="P232" i="34"/>
  <c r="P241" i="34"/>
  <c r="P214" i="34"/>
  <c r="P223" i="34"/>
  <c r="P240" i="34"/>
  <c r="P216" i="34"/>
  <c r="P224" i="34"/>
  <c r="P217" i="34"/>
  <c r="P225" i="34"/>
  <c r="P234" i="34"/>
  <c r="P242" i="34"/>
  <c r="S237" i="34"/>
  <c r="S230" i="34"/>
  <c r="S229" i="34"/>
  <c r="S228" i="34"/>
  <c r="S221" i="34"/>
  <c r="S217" i="34"/>
  <c r="F4" i="22"/>
  <c r="BD208" i="34" l="1"/>
  <c r="BT208" i="34"/>
  <c r="Y242" i="34"/>
  <c r="Y223" i="34"/>
  <c r="Y227" i="34"/>
  <c r="Y224" i="34"/>
  <c r="Y243" i="34"/>
  <c r="Y222" i="34"/>
  <c r="Y218" i="34"/>
  <c r="Y216" i="34"/>
  <c r="Y226" i="34"/>
  <c r="Y225" i="34"/>
  <c r="Y219" i="34"/>
  <c r="Y239" i="34"/>
  <c r="Y228" i="34"/>
  <c r="Y244" i="34"/>
  <c r="Y304" i="34"/>
  <c r="AA304" i="34" s="1"/>
  <c r="Y272" i="34"/>
  <c r="Z272" i="34" s="1"/>
  <c r="Y256" i="34"/>
  <c r="Z256" i="34" s="1"/>
  <c r="Y309" i="34"/>
  <c r="AA309" i="34" s="1"/>
  <c r="Y293" i="34"/>
  <c r="AA293" i="34" s="1"/>
  <c r="Y261" i="34"/>
  <c r="AA261" i="34" s="1"/>
  <c r="Y300" i="34"/>
  <c r="Z300" i="34" s="1"/>
  <c r="Y284" i="34"/>
  <c r="Z284" i="34" s="1"/>
  <c r="Y268" i="34"/>
  <c r="AA268" i="34" s="1"/>
  <c r="Y252" i="34"/>
  <c r="Z252" i="34" s="1"/>
  <c r="Y245" i="34"/>
  <c r="Y234" i="34"/>
  <c r="Y236" i="34"/>
  <c r="Y303" i="34"/>
  <c r="Z303" i="34" s="1"/>
  <c r="Y287" i="34"/>
  <c r="Z287" i="34" s="1"/>
  <c r="Y271" i="34"/>
  <c r="AA271" i="34" s="1"/>
  <c r="Y255" i="34"/>
  <c r="Z255" i="34" s="1"/>
  <c r="Y310" i="34"/>
  <c r="Z310" i="34" s="1"/>
  <c r="Y294" i="34"/>
  <c r="Z294" i="34" s="1"/>
  <c r="Y278" i="34"/>
  <c r="AA278" i="34" s="1"/>
  <c r="Y262" i="34"/>
  <c r="AA262" i="34" s="1"/>
  <c r="Y246" i="34"/>
  <c r="Z246" i="34" s="1"/>
  <c r="Y277" i="34"/>
  <c r="Z277" i="34" s="1"/>
  <c r="Y299" i="34"/>
  <c r="AA299" i="34" s="1"/>
  <c r="Y283" i="34"/>
  <c r="Z283" i="34" s="1"/>
  <c r="Y267" i="34"/>
  <c r="Z267" i="34" s="1"/>
  <c r="Y251" i="34"/>
  <c r="AA251" i="34" s="1"/>
  <c r="Y250" i="34"/>
  <c r="Z250" i="34" s="1"/>
  <c r="Y298" i="34"/>
  <c r="Z298" i="34" s="1"/>
  <c r="Y282" i="34"/>
  <c r="Z282" i="34" s="1"/>
  <c r="Y266" i="34"/>
  <c r="AA266" i="34" s="1"/>
  <c r="Y305" i="34"/>
  <c r="AA305" i="34" s="1"/>
  <c r="Y289" i="34"/>
  <c r="AA289" i="34" s="1"/>
  <c r="Y273" i="34"/>
  <c r="Z273" i="34" s="1"/>
  <c r="Y257" i="34"/>
  <c r="Z257" i="34" s="1"/>
  <c r="Y220" i="34"/>
  <c r="Y312" i="34"/>
  <c r="AA312" i="34" s="1"/>
  <c r="Y296" i="34"/>
  <c r="Z296" i="34" s="1"/>
  <c r="Y280" i="34"/>
  <c r="AA280" i="34" s="1"/>
  <c r="Y264" i="34"/>
  <c r="Z264" i="34" s="1"/>
  <c r="Y248" i="34"/>
  <c r="Z248" i="34" s="1"/>
  <c r="Y221" i="34"/>
  <c r="Y301" i="34"/>
  <c r="AA301" i="34" s="1"/>
  <c r="Y285" i="34"/>
  <c r="AA285" i="34" s="1"/>
  <c r="Y269" i="34"/>
  <c r="AA269" i="34" s="1"/>
  <c r="Y253" i="34"/>
  <c r="AA253" i="34" s="1"/>
  <c r="Y308" i="34"/>
  <c r="AA308" i="34" s="1"/>
  <c r="Y292" i="34"/>
  <c r="AA292" i="34" s="1"/>
  <c r="Y276" i="34"/>
  <c r="AA276" i="34" s="1"/>
  <c r="Y260" i="34"/>
  <c r="AA260" i="34" s="1"/>
  <c r="Y311" i="34"/>
  <c r="Z311" i="34" s="1"/>
  <c r="Y295" i="34"/>
  <c r="AA295" i="34" s="1"/>
  <c r="Y279" i="34"/>
  <c r="AA279" i="34" s="1"/>
  <c r="Y263" i="34"/>
  <c r="AA263" i="34" s="1"/>
  <c r="Y247" i="34"/>
  <c r="Z247" i="34" s="1"/>
  <c r="Y302" i="34"/>
  <c r="Z302" i="34" s="1"/>
  <c r="Y286" i="34"/>
  <c r="Z286" i="34" s="1"/>
  <c r="Y270" i="34"/>
  <c r="AA270" i="34" s="1"/>
  <c r="Y254" i="34"/>
  <c r="Z254" i="34" s="1"/>
  <c r="Y288" i="34"/>
  <c r="AA288" i="34" s="1"/>
  <c r="Y232" i="34"/>
  <c r="Y307" i="34"/>
  <c r="Z307" i="34" s="1"/>
  <c r="Y291" i="34"/>
  <c r="Z291" i="34" s="1"/>
  <c r="Y275" i="34"/>
  <c r="Z275" i="34" s="1"/>
  <c r="Y259" i="34"/>
  <c r="Z259" i="34" s="1"/>
  <c r="Y306" i="34"/>
  <c r="AA306" i="34" s="1"/>
  <c r="Y290" i="34"/>
  <c r="AA290" i="34" s="1"/>
  <c r="Y274" i="34"/>
  <c r="AA274" i="34" s="1"/>
  <c r="Y258" i="34"/>
  <c r="AA258" i="34" s="1"/>
  <c r="Y313" i="34"/>
  <c r="Z313" i="34" s="1"/>
  <c r="Y297" i="34"/>
  <c r="Z297" i="34" s="1"/>
  <c r="Y281" i="34"/>
  <c r="Z281" i="34" s="1"/>
  <c r="Y265" i="34"/>
  <c r="Z265" i="34" s="1"/>
  <c r="Y249" i="34"/>
  <c r="Z249" i="34" s="1"/>
  <c r="Y235" i="34"/>
  <c r="Y238" i="34"/>
  <c r="Y230" i="34"/>
  <c r="Y231" i="34"/>
  <c r="Y240" i="34"/>
  <c r="Y217" i="34"/>
  <c r="Y229" i="34"/>
  <c r="Y233" i="34"/>
  <c r="Y237" i="34"/>
  <c r="Y241" i="34"/>
  <c r="AB302" i="34"/>
  <c r="AB246" i="34"/>
  <c r="AB275" i="34"/>
  <c r="AB294" i="34"/>
  <c r="AB269" i="34"/>
  <c r="AB299" i="34"/>
  <c r="AB301" i="34"/>
  <c r="AB250" i="34"/>
  <c r="AB307" i="34"/>
  <c r="AB306" i="34"/>
  <c r="AB259" i="34"/>
  <c r="AB260" i="34"/>
  <c r="AB305" i="34"/>
  <c r="AB262" i="34"/>
  <c r="AB236" i="34"/>
  <c r="AB268" i="34"/>
  <c r="AB274" i="34"/>
  <c r="AB270" i="34"/>
  <c r="AB309" i="34"/>
  <c r="AB277" i="34"/>
  <c r="AB245" i="34"/>
  <c r="AB231" i="34"/>
  <c r="AB286" i="34"/>
  <c r="AB300" i="34"/>
  <c r="AB219" i="34"/>
  <c r="AB218" i="34"/>
  <c r="AB233" i="34"/>
  <c r="AB288" i="34"/>
  <c r="AB256" i="34"/>
  <c r="AB217" i="34"/>
  <c r="AB290" i="34"/>
  <c r="AB261" i="34"/>
  <c r="AB226" i="34"/>
  <c r="AB273" i="34"/>
  <c r="AB312" i="34"/>
  <c r="AB280" i="34"/>
  <c r="AB248" i="34"/>
  <c r="AB308" i="34"/>
  <c r="AB276" i="34"/>
  <c r="AB244" i="34"/>
  <c r="AB258" i="34"/>
  <c r="AB297" i="34"/>
  <c r="AB265" i="34"/>
  <c r="AB304" i="34"/>
  <c r="AB272" i="34"/>
  <c r="AB311" i="34"/>
  <c r="AB279" i="34"/>
  <c r="AB247" i="34"/>
  <c r="AB254" i="34"/>
  <c r="AB252" i="34"/>
  <c r="AB282" i="34"/>
  <c r="AB310" i="34"/>
  <c r="AB292" i="34"/>
  <c r="AB251" i="34"/>
  <c r="AB289" i="34"/>
  <c r="AB257" i="34"/>
  <c r="AB303" i="34"/>
  <c r="AB271" i="34"/>
  <c r="AB298" i="34"/>
  <c r="AB266" i="34"/>
  <c r="AB287" i="34"/>
  <c r="AB255" i="34"/>
  <c r="AB283" i="34"/>
  <c r="AB296" i="34"/>
  <c r="AB264" i="34"/>
  <c r="AB278" i="34"/>
  <c r="AB285" i="34"/>
  <c r="AB253" i="34"/>
  <c r="AB281" i="34"/>
  <c r="AB295" i="34"/>
  <c r="AB263" i="34"/>
  <c r="AB228" i="34"/>
  <c r="AB284" i="34"/>
  <c r="AB234" i="34"/>
  <c r="AB221" i="34"/>
  <c r="AB224" i="34"/>
  <c r="AB222" i="34"/>
  <c r="AB237" i="34"/>
  <c r="AB243" i="34"/>
  <c r="AB291" i="34"/>
  <c r="AB242" i="34"/>
  <c r="AB223" i="34"/>
  <c r="AB216" i="34"/>
  <c r="AB241" i="34"/>
  <c r="AB238" i="34"/>
  <c r="AB229" i="34"/>
  <c r="AB235" i="34"/>
  <c r="AB239" i="34"/>
  <c r="AB293" i="34"/>
  <c r="AB225" i="34"/>
  <c r="AB240" i="34"/>
  <c r="AB232" i="34"/>
  <c r="AB230" i="34"/>
  <c r="AB220" i="34"/>
  <c r="AB227" i="34"/>
  <c r="AB313" i="34"/>
  <c r="AB249" i="34"/>
  <c r="AB267" i="34"/>
  <c r="Z285" i="34" l="1"/>
  <c r="Z274" i="34"/>
  <c r="Z295" i="34"/>
  <c r="Z305" i="34"/>
  <c r="Z289" i="34"/>
  <c r="AA252" i="34"/>
  <c r="AA267" i="34"/>
  <c r="AA307" i="34"/>
  <c r="AA313" i="34"/>
  <c r="Z290" i="34"/>
  <c r="AA257" i="34"/>
  <c r="AA286" i="34"/>
  <c r="AA283" i="34"/>
  <c r="Z276" i="34"/>
  <c r="Z260" i="34"/>
  <c r="Z270" i="34"/>
  <c r="AA277" i="34"/>
  <c r="AA294" i="34"/>
  <c r="AA310" i="34"/>
  <c r="Z271" i="34"/>
  <c r="Z309" i="34"/>
  <c r="AA296" i="34"/>
  <c r="Z262" i="34"/>
  <c r="AA256" i="34"/>
  <c r="AA248" i="34"/>
  <c r="Z288" i="34"/>
  <c r="Z280" i="34"/>
  <c r="AA284" i="34"/>
  <c r="AA298" i="34"/>
  <c r="AA265" i="34"/>
  <c r="AA259" i="34"/>
  <c r="AA247" i="34"/>
  <c r="Z308" i="34"/>
  <c r="Z266" i="34"/>
  <c r="Z253" i="34"/>
  <c r="AA281" i="34"/>
  <c r="AA300" i="34"/>
  <c r="AA275" i="34"/>
  <c r="AA250" i="34"/>
  <c r="AA287" i="34"/>
  <c r="Z304" i="34"/>
  <c r="Z263" i="34"/>
  <c r="AA303" i="34"/>
  <c r="Z261" i="34"/>
  <c r="AA297" i="34"/>
  <c r="Z279" i="34"/>
  <c r="AA246" i="34"/>
  <c r="AA291" i="34"/>
  <c r="Z269" i="34"/>
  <c r="Z251" i="34"/>
  <c r="Z312" i="34"/>
  <c r="AA249" i="34"/>
  <c r="AA255" i="34"/>
  <c r="AA272" i="34"/>
  <c r="Z292" i="34"/>
  <c r="Z299" i="34"/>
  <c r="Z268" i="34"/>
  <c r="AA302" i="34"/>
  <c r="Z306" i="34"/>
  <c r="AA264" i="34"/>
  <c r="AA282" i="34"/>
  <c r="AA273" i="34"/>
  <c r="Z278" i="34"/>
  <c r="Z258" i="34"/>
  <c r="AA254" i="34"/>
  <c r="AA311" i="34"/>
  <c r="Z301" i="34"/>
  <c r="Z293" i="34"/>
  <c r="F5" i="21"/>
  <c r="F5" i="37"/>
  <c r="O215" i="34"/>
  <c r="Y215" i="34" s="1"/>
  <c r="O433" i="34"/>
  <c r="O431" i="34"/>
  <c r="O429" i="34"/>
  <c r="O428" i="34"/>
  <c r="O432" i="34"/>
  <c r="O430" i="34"/>
  <c r="O427" i="34"/>
  <c r="O426" i="34"/>
  <c r="AB215" i="34" l="1"/>
  <c r="F4" i="21" l="1"/>
  <c r="F4" i="37"/>
  <c r="O214" i="34"/>
  <c r="AU214" i="37"/>
  <c r="O425" i="34"/>
  <c r="A103" i="38"/>
  <c r="G103" i="38" s="1"/>
  <c r="A102" i="38"/>
  <c r="G102" i="38" s="1"/>
  <c r="A101" i="38"/>
  <c r="G101" i="38" s="1"/>
  <c r="A100" i="38"/>
  <c r="G100" i="38" s="1"/>
  <c r="A99" i="38"/>
  <c r="G99" i="38" s="1"/>
  <c r="A98" i="38"/>
  <c r="G98" i="38" s="1"/>
  <c r="A97" i="38"/>
  <c r="G97" i="38" s="1"/>
  <c r="A96" i="38"/>
  <c r="G96" i="38" s="1"/>
  <c r="A95" i="38"/>
  <c r="G95" i="38" s="1"/>
  <c r="A94" i="38"/>
  <c r="G94" i="38" s="1"/>
  <c r="A93" i="38"/>
  <c r="G93" i="38" s="1"/>
  <c r="A92" i="38"/>
  <c r="G92" i="38" s="1"/>
  <c r="A91" i="38"/>
  <c r="G91" i="38" s="1"/>
  <c r="A90" i="38"/>
  <c r="G90" i="38" s="1"/>
  <c r="A89" i="38"/>
  <c r="G89" i="38" s="1"/>
  <c r="A88" i="38"/>
  <c r="G88" i="38" s="1"/>
  <c r="A87" i="38"/>
  <c r="G87" i="38" s="1"/>
  <c r="A86" i="38"/>
  <c r="G86" i="38" s="1"/>
  <c r="A85" i="38"/>
  <c r="G85" i="38" s="1"/>
  <c r="A84" i="38"/>
  <c r="G84" i="38" s="1"/>
  <c r="A83" i="38"/>
  <c r="G83" i="38" s="1"/>
  <c r="A82" i="38"/>
  <c r="G82" i="38" s="1"/>
  <c r="A81" i="38"/>
  <c r="G81" i="38" s="1"/>
  <c r="A80" i="38"/>
  <c r="G80" i="38" s="1"/>
  <c r="A79" i="38"/>
  <c r="G79" i="38" s="1"/>
  <c r="A78" i="38"/>
  <c r="G78" i="38" s="1"/>
  <c r="A77" i="38"/>
  <c r="G77" i="38" s="1"/>
  <c r="A76" i="38"/>
  <c r="G76" i="38" s="1"/>
  <c r="A75" i="38"/>
  <c r="G75" i="38" s="1"/>
  <c r="A74" i="38"/>
  <c r="G74" i="38" s="1"/>
  <c r="A73" i="38"/>
  <c r="G73" i="38" s="1"/>
  <c r="A72" i="38"/>
  <c r="G72" i="38" s="1"/>
  <c r="A71" i="38"/>
  <c r="G71" i="38" s="1"/>
  <c r="A70" i="38"/>
  <c r="G70" i="38" s="1"/>
  <c r="A69" i="38"/>
  <c r="G69" i="38" s="1"/>
  <c r="A68" i="38"/>
  <c r="G68" i="38" s="1"/>
  <c r="A67" i="38"/>
  <c r="G67" i="38" s="1"/>
  <c r="A66" i="38"/>
  <c r="G66" i="38" s="1"/>
  <c r="A65" i="38"/>
  <c r="G65" i="38" s="1"/>
  <c r="A64" i="38"/>
  <c r="G64" i="38" s="1"/>
  <c r="A63" i="38"/>
  <c r="G63" i="38" s="1"/>
  <c r="A62" i="38"/>
  <c r="G62" i="38" s="1"/>
  <c r="A61" i="38"/>
  <c r="G61" i="38" s="1"/>
  <c r="A60" i="38"/>
  <c r="G60" i="38" s="1"/>
  <c r="A59" i="38"/>
  <c r="G59" i="38" s="1"/>
  <c r="A58" i="38"/>
  <c r="G58" i="38" s="1"/>
  <c r="A57" i="38"/>
  <c r="G57" i="38" s="1"/>
  <c r="A56" i="38"/>
  <c r="G56" i="38" s="1"/>
  <c r="A55" i="38"/>
  <c r="G55" i="38" s="1"/>
  <c r="A54" i="38"/>
  <c r="G54" i="38" s="1"/>
  <c r="A53" i="38"/>
  <c r="G53" i="38" s="1"/>
  <c r="A52" i="38"/>
  <c r="G52" i="38" s="1"/>
  <c r="A51" i="38"/>
  <c r="G51" i="38" s="1"/>
  <c r="A50" i="38"/>
  <c r="G50" i="38" s="1"/>
  <c r="A49" i="38"/>
  <c r="G49" i="38" s="1"/>
  <c r="A48" i="38"/>
  <c r="G48" i="38" s="1"/>
  <c r="A47" i="38"/>
  <c r="G47" i="38" s="1"/>
  <c r="A46" i="38"/>
  <c r="G46" i="38" s="1"/>
  <c r="A45" i="38"/>
  <c r="G45" i="38" s="1"/>
  <c r="A44" i="38"/>
  <c r="G44" i="38" s="1"/>
  <c r="A43" i="38"/>
  <c r="G43" i="38" s="1"/>
  <c r="A42" i="38"/>
  <c r="G42" i="38" s="1"/>
  <c r="A41" i="38"/>
  <c r="G41" i="38" s="1"/>
  <c r="A40" i="38"/>
  <c r="G40" i="38" s="1"/>
  <c r="A39" i="38"/>
  <c r="G39" i="38" s="1"/>
  <c r="A38" i="38"/>
  <c r="G38" i="38" s="1"/>
  <c r="A37" i="38"/>
  <c r="G37" i="38" s="1"/>
  <c r="A36" i="38"/>
  <c r="A35" i="38"/>
  <c r="A34" i="38"/>
  <c r="A33" i="38"/>
  <c r="A32" i="38"/>
  <c r="A31" i="38"/>
  <c r="A30" i="38"/>
  <c r="A29" i="38"/>
  <c r="A28" i="38"/>
  <c r="A27" i="38"/>
  <c r="A26" i="38"/>
  <c r="A25" i="38"/>
  <c r="A24" i="38"/>
  <c r="A23" i="38"/>
  <c r="A22" i="38"/>
  <c r="A21" i="38"/>
  <c r="A20" i="38"/>
  <c r="A19" i="38"/>
  <c r="A18" i="38"/>
  <c r="A17" i="38"/>
  <c r="A16" i="38"/>
  <c r="A15" i="38"/>
  <c r="A14" i="38"/>
  <c r="A13" i="38"/>
  <c r="A12" i="38"/>
  <c r="A11" i="38"/>
  <c r="A10" i="38"/>
  <c r="A9" i="38"/>
  <c r="A8" i="38"/>
  <c r="A7" i="38"/>
  <c r="A6" i="38"/>
  <c r="A5" i="38"/>
  <c r="A4" i="38"/>
  <c r="A103" i="30"/>
  <c r="G103" i="30" s="1"/>
  <c r="A102" i="30"/>
  <c r="G102" i="30" s="1"/>
  <c r="A101" i="30"/>
  <c r="G101" i="30" s="1"/>
  <c r="A100" i="30"/>
  <c r="G100" i="30" s="1"/>
  <c r="A99" i="30"/>
  <c r="G99" i="30" s="1"/>
  <c r="A98" i="30"/>
  <c r="G98" i="30" s="1"/>
  <c r="A97" i="30"/>
  <c r="G97" i="30" s="1"/>
  <c r="A96" i="30"/>
  <c r="G96" i="30" s="1"/>
  <c r="A95" i="30"/>
  <c r="G95" i="30" s="1"/>
  <c r="A94" i="30"/>
  <c r="G94" i="30" s="1"/>
  <c r="A93" i="30"/>
  <c r="G93" i="30" s="1"/>
  <c r="A92" i="30"/>
  <c r="G92" i="30" s="1"/>
  <c r="A91" i="30"/>
  <c r="G91" i="30" s="1"/>
  <c r="A90" i="30"/>
  <c r="G90" i="30" s="1"/>
  <c r="A89" i="30"/>
  <c r="G89" i="30" s="1"/>
  <c r="A88" i="30"/>
  <c r="G88" i="30" s="1"/>
  <c r="A87" i="30"/>
  <c r="G87" i="30" s="1"/>
  <c r="A86" i="30"/>
  <c r="G86" i="30" s="1"/>
  <c r="A85" i="30"/>
  <c r="G85" i="30" s="1"/>
  <c r="A84" i="30"/>
  <c r="G84" i="30" s="1"/>
  <c r="A83" i="30"/>
  <c r="G83" i="30" s="1"/>
  <c r="A82" i="30"/>
  <c r="G82" i="30" s="1"/>
  <c r="A81" i="30"/>
  <c r="G81" i="30" s="1"/>
  <c r="A80" i="30"/>
  <c r="G80" i="30" s="1"/>
  <c r="A79" i="30"/>
  <c r="G79" i="30" s="1"/>
  <c r="A78" i="30"/>
  <c r="G78" i="30" s="1"/>
  <c r="A77" i="30"/>
  <c r="G77" i="30" s="1"/>
  <c r="A76" i="30"/>
  <c r="G76" i="30" s="1"/>
  <c r="A75" i="30"/>
  <c r="G75" i="30" s="1"/>
  <c r="A74" i="30"/>
  <c r="G74" i="30" s="1"/>
  <c r="A73" i="30"/>
  <c r="G73" i="30" s="1"/>
  <c r="A72" i="30"/>
  <c r="G72" i="30" s="1"/>
  <c r="A71" i="30"/>
  <c r="G71" i="30" s="1"/>
  <c r="A70" i="30"/>
  <c r="G70" i="30" s="1"/>
  <c r="A69" i="30"/>
  <c r="G69" i="30" s="1"/>
  <c r="A68" i="30"/>
  <c r="G68" i="30" s="1"/>
  <c r="A67" i="30"/>
  <c r="G67" i="30" s="1"/>
  <c r="A66" i="30"/>
  <c r="G66" i="30" s="1"/>
  <c r="A65" i="30"/>
  <c r="G65" i="30" s="1"/>
  <c r="A64" i="30"/>
  <c r="G64" i="30" s="1"/>
  <c r="A63" i="30"/>
  <c r="G63" i="30" s="1"/>
  <c r="A62" i="30"/>
  <c r="G62" i="30" s="1"/>
  <c r="A61" i="30"/>
  <c r="G61" i="30" s="1"/>
  <c r="A60" i="30"/>
  <c r="G60" i="30" s="1"/>
  <c r="A59" i="30"/>
  <c r="G59" i="30" s="1"/>
  <c r="A58" i="30"/>
  <c r="G58" i="30" s="1"/>
  <c r="A57" i="30"/>
  <c r="G57" i="30" s="1"/>
  <c r="A56" i="30"/>
  <c r="G56" i="30" s="1"/>
  <c r="A55" i="30"/>
  <c r="G55" i="30" s="1"/>
  <c r="A54" i="30"/>
  <c r="G54" i="30" s="1"/>
  <c r="A53" i="30"/>
  <c r="G53" i="30" s="1"/>
  <c r="A52" i="30"/>
  <c r="G52" i="30" s="1"/>
  <c r="A51" i="30"/>
  <c r="G51" i="30" s="1"/>
  <c r="A50" i="30"/>
  <c r="G50" i="30" s="1"/>
  <c r="A49" i="30"/>
  <c r="G49" i="30" s="1"/>
  <c r="A48" i="30"/>
  <c r="G48" i="30" s="1"/>
  <c r="A47" i="30"/>
  <c r="G47" i="30" s="1"/>
  <c r="A46" i="30"/>
  <c r="G46" i="30" s="1"/>
  <c r="A45" i="30"/>
  <c r="G45" i="30" s="1"/>
  <c r="A44" i="30"/>
  <c r="G44" i="30" s="1"/>
  <c r="A43" i="30"/>
  <c r="G43" i="30" s="1"/>
  <c r="A42" i="30"/>
  <c r="G42" i="30" s="1"/>
  <c r="A41" i="30"/>
  <c r="G41" i="30" s="1"/>
  <c r="A40" i="30"/>
  <c r="G40" i="30" s="1"/>
  <c r="A39" i="30"/>
  <c r="G39" i="30" s="1"/>
  <c r="A38" i="30"/>
  <c r="G38" i="30" s="1"/>
  <c r="A37" i="30"/>
  <c r="G37" i="30" s="1"/>
  <c r="A36" i="30"/>
  <c r="A35" i="30"/>
  <c r="A34" i="30"/>
  <c r="A33" i="30"/>
  <c r="A32" i="30"/>
  <c r="A31" i="30"/>
  <c r="A30" i="30"/>
  <c r="A29" i="30"/>
  <c r="A28" i="30"/>
  <c r="A27" i="30"/>
  <c r="A26" i="30"/>
  <c r="A25" i="30"/>
  <c r="A24" i="30"/>
  <c r="A23" i="30"/>
  <c r="A22" i="30"/>
  <c r="A21" i="30"/>
  <c r="A20" i="30"/>
  <c r="A19" i="30"/>
  <c r="A18" i="30"/>
  <c r="A17" i="30"/>
  <c r="A16" i="30"/>
  <c r="A15" i="30"/>
  <c r="A14" i="30"/>
  <c r="A13" i="30"/>
  <c r="A12" i="30"/>
  <c r="A11" i="30"/>
  <c r="A10" i="30"/>
  <c r="A9" i="30"/>
  <c r="A8" i="30"/>
  <c r="A7" i="30"/>
  <c r="A6" i="30"/>
  <c r="A5" i="30"/>
  <c r="A4" i="30"/>
  <c r="A103" i="29"/>
  <c r="G103" i="29" s="1"/>
  <c r="A102" i="29"/>
  <c r="G102" i="29" s="1"/>
  <c r="A101" i="29"/>
  <c r="G101" i="29" s="1"/>
  <c r="A100" i="29"/>
  <c r="G100" i="29" s="1"/>
  <c r="A99" i="29"/>
  <c r="G99" i="29" s="1"/>
  <c r="A98" i="29"/>
  <c r="G98" i="29" s="1"/>
  <c r="A97" i="29"/>
  <c r="G97" i="29" s="1"/>
  <c r="A96" i="29"/>
  <c r="G96" i="29" s="1"/>
  <c r="A95" i="29"/>
  <c r="G95" i="29" s="1"/>
  <c r="A94" i="29"/>
  <c r="G94" i="29" s="1"/>
  <c r="A93" i="29"/>
  <c r="G93" i="29" s="1"/>
  <c r="A92" i="29"/>
  <c r="G92" i="29" s="1"/>
  <c r="A91" i="29"/>
  <c r="G91" i="29" s="1"/>
  <c r="A90" i="29"/>
  <c r="G90" i="29" s="1"/>
  <c r="A89" i="29"/>
  <c r="G89" i="29" s="1"/>
  <c r="A88" i="29"/>
  <c r="G88" i="29" s="1"/>
  <c r="A87" i="29"/>
  <c r="G87" i="29" s="1"/>
  <c r="A86" i="29"/>
  <c r="G86" i="29" s="1"/>
  <c r="A85" i="29"/>
  <c r="G85" i="29" s="1"/>
  <c r="A84" i="29"/>
  <c r="G84" i="29" s="1"/>
  <c r="A83" i="29"/>
  <c r="G83" i="29" s="1"/>
  <c r="A82" i="29"/>
  <c r="G82" i="29" s="1"/>
  <c r="A81" i="29"/>
  <c r="G81" i="29" s="1"/>
  <c r="A80" i="29"/>
  <c r="G80" i="29" s="1"/>
  <c r="A79" i="29"/>
  <c r="G79" i="29" s="1"/>
  <c r="A78" i="29"/>
  <c r="G78" i="29" s="1"/>
  <c r="A77" i="29"/>
  <c r="G77" i="29" s="1"/>
  <c r="A76" i="29"/>
  <c r="G76" i="29" s="1"/>
  <c r="A75" i="29"/>
  <c r="G75" i="29" s="1"/>
  <c r="A74" i="29"/>
  <c r="G74" i="29" s="1"/>
  <c r="A73" i="29"/>
  <c r="G73" i="29" s="1"/>
  <c r="A72" i="29"/>
  <c r="G72" i="29" s="1"/>
  <c r="A71" i="29"/>
  <c r="G71" i="29" s="1"/>
  <c r="A70" i="29"/>
  <c r="G70" i="29" s="1"/>
  <c r="A69" i="29"/>
  <c r="G69" i="29" s="1"/>
  <c r="A68" i="29"/>
  <c r="G68" i="29" s="1"/>
  <c r="A67" i="29"/>
  <c r="G67" i="29" s="1"/>
  <c r="A66" i="29"/>
  <c r="G66" i="29" s="1"/>
  <c r="A65" i="29"/>
  <c r="G65" i="29" s="1"/>
  <c r="A64" i="29"/>
  <c r="G64" i="29" s="1"/>
  <c r="A63" i="29"/>
  <c r="G63" i="29" s="1"/>
  <c r="A62" i="29"/>
  <c r="G62" i="29" s="1"/>
  <c r="A61" i="29"/>
  <c r="G61" i="29" s="1"/>
  <c r="A60" i="29"/>
  <c r="G60" i="29" s="1"/>
  <c r="A59" i="29"/>
  <c r="G59" i="29" s="1"/>
  <c r="A58" i="29"/>
  <c r="G58" i="29" s="1"/>
  <c r="A57" i="29"/>
  <c r="G57" i="29" s="1"/>
  <c r="A56" i="29"/>
  <c r="G56" i="29" s="1"/>
  <c r="A55" i="29"/>
  <c r="G55" i="29" s="1"/>
  <c r="A54" i="29"/>
  <c r="G54" i="29" s="1"/>
  <c r="A53" i="29"/>
  <c r="G53" i="29" s="1"/>
  <c r="A52" i="29"/>
  <c r="G52" i="29" s="1"/>
  <c r="A51" i="29"/>
  <c r="G51" i="29" s="1"/>
  <c r="A50" i="29"/>
  <c r="G50" i="29" s="1"/>
  <c r="A49" i="29"/>
  <c r="G49" i="29" s="1"/>
  <c r="A48" i="29"/>
  <c r="G48" i="29" s="1"/>
  <c r="A47" i="29"/>
  <c r="G47" i="29" s="1"/>
  <c r="A46" i="29"/>
  <c r="G46" i="29" s="1"/>
  <c r="A45" i="29"/>
  <c r="G45" i="29" s="1"/>
  <c r="A44" i="29"/>
  <c r="G44" i="29" s="1"/>
  <c r="A43" i="29"/>
  <c r="G43" i="29" s="1"/>
  <c r="A42" i="29"/>
  <c r="G42" i="29" s="1"/>
  <c r="A41" i="29"/>
  <c r="G41" i="29" s="1"/>
  <c r="A40" i="29"/>
  <c r="G40" i="29" s="1"/>
  <c r="A39" i="29"/>
  <c r="G39" i="29" s="1"/>
  <c r="A38" i="29"/>
  <c r="G38" i="29" s="1"/>
  <c r="A37" i="29"/>
  <c r="G37" i="29" s="1"/>
  <c r="A36" i="29"/>
  <c r="A35" i="29"/>
  <c r="A34" i="29"/>
  <c r="A33" i="29"/>
  <c r="A32" i="29"/>
  <c r="A31" i="29"/>
  <c r="A30" i="29"/>
  <c r="A29" i="29"/>
  <c r="A28" i="29"/>
  <c r="A27" i="29"/>
  <c r="A26" i="29"/>
  <c r="A25" i="29"/>
  <c r="A24" i="29"/>
  <c r="A23" i="29"/>
  <c r="A22" i="29"/>
  <c r="A21" i="29"/>
  <c r="A20" i="29"/>
  <c r="A19" i="29"/>
  <c r="A18" i="29"/>
  <c r="A17" i="29"/>
  <c r="A16" i="29"/>
  <c r="A15" i="29"/>
  <c r="A14" i="29"/>
  <c r="A13" i="29"/>
  <c r="A12" i="29"/>
  <c r="A11" i="29"/>
  <c r="A10" i="29"/>
  <c r="A9" i="29"/>
  <c r="A8" i="29"/>
  <c r="A7" i="29"/>
  <c r="A6" i="29"/>
  <c r="A5" i="29"/>
  <c r="A4" i="29"/>
  <c r="D104" i="28"/>
  <c r="A103" i="28"/>
  <c r="G103" i="28" s="1"/>
  <c r="A102" i="28"/>
  <c r="G102" i="28" s="1"/>
  <c r="A101" i="28"/>
  <c r="G101" i="28" s="1"/>
  <c r="A100" i="28"/>
  <c r="G100" i="28" s="1"/>
  <c r="A99" i="28"/>
  <c r="G99" i="28" s="1"/>
  <c r="A98" i="28"/>
  <c r="G98" i="28" s="1"/>
  <c r="A97" i="28"/>
  <c r="G97" i="28" s="1"/>
  <c r="A96" i="28"/>
  <c r="G96" i="28" s="1"/>
  <c r="A95" i="28"/>
  <c r="G95" i="28" s="1"/>
  <c r="A94" i="28"/>
  <c r="G94" i="28" s="1"/>
  <c r="A93" i="28"/>
  <c r="G93" i="28" s="1"/>
  <c r="A92" i="28"/>
  <c r="G92" i="28" s="1"/>
  <c r="A91" i="28"/>
  <c r="G91" i="28" s="1"/>
  <c r="A90" i="28"/>
  <c r="G90" i="28" s="1"/>
  <c r="A89" i="28"/>
  <c r="G89" i="28" s="1"/>
  <c r="A88" i="28"/>
  <c r="G88" i="28" s="1"/>
  <c r="A87" i="28"/>
  <c r="G87" i="28" s="1"/>
  <c r="A86" i="28"/>
  <c r="G86" i="28" s="1"/>
  <c r="A85" i="28"/>
  <c r="G85" i="28" s="1"/>
  <c r="A84" i="28"/>
  <c r="G84" i="28" s="1"/>
  <c r="A83" i="28"/>
  <c r="G83" i="28" s="1"/>
  <c r="A82" i="28"/>
  <c r="G82" i="28" s="1"/>
  <c r="A81" i="28"/>
  <c r="G81" i="28" s="1"/>
  <c r="A80" i="28"/>
  <c r="G80" i="28" s="1"/>
  <c r="A79" i="28"/>
  <c r="G79" i="28" s="1"/>
  <c r="A78" i="28"/>
  <c r="G78" i="28" s="1"/>
  <c r="A77" i="28"/>
  <c r="G77" i="28" s="1"/>
  <c r="A76" i="28"/>
  <c r="G76" i="28" s="1"/>
  <c r="A75" i="28"/>
  <c r="G75" i="28" s="1"/>
  <c r="A74" i="28"/>
  <c r="G74" i="28" s="1"/>
  <c r="A73" i="28"/>
  <c r="G73" i="28" s="1"/>
  <c r="A72" i="28"/>
  <c r="G72" i="28" s="1"/>
  <c r="A71" i="28"/>
  <c r="G71" i="28" s="1"/>
  <c r="A70" i="28"/>
  <c r="G70" i="28" s="1"/>
  <c r="A69" i="28"/>
  <c r="G69" i="28" s="1"/>
  <c r="A68" i="28"/>
  <c r="G68" i="28" s="1"/>
  <c r="A67" i="28"/>
  <c r="G67" i="28" s="1"/>
  <c r="A66" i="28"/>
  <c r="G66" i="28" s="1"/>
  <c r="A65" i="28"/>
  <c r="G65" i="28" s="1"/>
  <c r="A64" i="28"/>
  <c r="G64" i="28" s="1"/>
  <c r="A63" i="28"/>
  <c r="G63" i="28" s="1"/>
  <c r="A62" i="28"/>
  <c r="G62" i="28" s="1"/>
  <c r="A61" i="28"/>
  <c r="G61" i="28" s="1"/>
  <c r="A60" i="28"/>
  <c r="G60" i="28" s="1"/>
  <c r="A59" i="28"/>
  <c r="G59" i="28" s="1"/>
  <c r="A58" i="28"/>
  <c r="G58" i="28" s="1"/>
  <c r="A57" i="28"/>
  <c r="G57" i="28" s="1"/>
  <c r="A56" i="28"/>
  <c r="G56" i="28" s="1"/>
  <c r="A55" i="28"/>
  <c r="G55" i="28" s="1"/>
  <c r="A54" i="28"/>
  <c r="G54" i="28" s="1"/>
  <c r="A53" i="28"/>
  <c r="G53" i="28" s="1"/>
  <c r="A52" i="28"/>
  <c r="G52" i="28" s="1"/>
  <c r="A51" i="28"/>
  <c r="G51" i="28" s="1"/>
  <c r="A50" i="28"/>
  <c r="G50" i="28" s="1"/>
  <c r="A49" i="28"/>
  <c r="G49" i="28" s="1"/>
  <c r="A48" i="28"/>
  <c r="G48" i="28" s="1"/>
  <c r="A47" i="28"/>
  <c r="G47" i="28" s="1"/>
  <c r="A46" i="28"/>
  <c r="G46" i="28" s="1"/>
  <c r="A45" i="28"/>
  <c r="G45" i="28" s="1"/>
  <c r="A44" i="28"/>
  <c r="G44" i="28" s="1"/>
  <c r="A43" i="28"/>
  <c r="G43" i="28" s="1"/>
  <c r="A42" i="28"/>
  <c r="G42" i="28" s="1"/>
  <c r="A41" i="28"/>
  <c r="G41" i="28" s="1"/>
  <c r="A40" i="28"/>
  <c r="G40" i="28" s="1"/>
  <c r="A39" i="28"/>
  <c r="G39" i="28" s="1"/>
  <c r="A38" i="28"/>
  <c r="G38" i="28" s="1"/>
  <c r="A37" i="28"/>
  <c r="G37" i="28" s="1"/>
  <c r="A36" i="28"/>
  <c r="A35" i="28"/>
  <c r="A34" i="28"/>
  <c r="A33" i="28"/>
  <c r="A32" i="28"/>
  <c r="A31" i="28"/>
  <c r="A30" i="28"/>
  <c r="A29" i="28"/>
  <c r="A28" i="28"/>
  <c r="A27" i="28"/>
  <c r="A26" i="28"/>
  <c r="A25" i="28"/>
  <c r="A24" i="28"/>
  <c r="A23" i="28"/>
  <c r="A22" i="28"/>
  <c r="A21" i="28"/>
  <c r="A20" i="28"/>
  <c r="A19" i="28"/>
  <c r="A18" i="28"/>
  <c r="A17" i="28"/>
  <c r="A16" i="28"/>
  <c r="A15" i="28"/>
  <c r="A14" i="28"/>
  <c r="A13" i="28"/>
  <c r="A12" i="28"/>
  <c r="A11" i="28"/>
  <c r="A10" i="28"/>
  <c r="A9" i="28"/>
  <c r="A8" i="28"/>
  <c r="A7" i="28"/>
  <c r="A6" i="28"/>
  <c r="A5" i="28"/>
  <c r="A4" i="28"/>
  <c r="A103" i="27"/>
  <c r="G103" i="27" s="1"/>
  <c r="A102" i="27"/>
  <c r="G102" i="27" s="1"/>
  <c r="A101" i="27"/>
  <c r="G101" i="27" s="1"/>
  <c r="A100" i="27"/>
  <c r="G100" i="27" s="1"/>
  <c r="A99" i="27"/>
  <c r="G99" i="27" s="1"/>
  <c r="A98" i="27"/>
  <c r="G98" i="27" s="1"/>
  <c r="A97" i="27"/>
  <c r="G97" i="27" s="1"/>
  <c r="A96" i="27"/>
  <c r="G96" i="27" s="1"/>
  <c r="A95" i="27"/>
  <c r="G95" i="27" s="1"/>
  <c r="A94" i="27"/>
  <c r="G94" i="27" s="1"/>
  <c r="A93" i="27"/>
  <c r="G93" i="27" s="1"/>
  <c r="A92" i="27"/>
  <c r="G92" i="27" s="1"/>
  <c r="A91" i="27"/>
  <c r="G91" i="27" s="1"/>
  <c r="A90" i="27"/>
  <c r="G90" i="27" s="1"/>
  <c r="A89" i="27"/>
  <c r="G89" i="27" s="1"/>
  <c r="A88" i="27"/>
  <c r="G88" i="27" s="1"/>
  <c r="A87" i="27"/>
  <c r="G87" i="27" s="1"/>
  <c r="A86" i="27"/>
  <c r="G86" i="27" s="1"/>
  <c r="A85" i="27"/>
  <c r="G85" i="27" s="1"/>
  <c r="A84" i="27"/>
  <c r="G84" i="27" s="1"/>
  <c r="A83" i="27"/>
  <c r="G83" i="27" s="1"/>
  <c r="A82" i="27"/>
  <c r="G82" i="27" s="1"/>
  <c r="A81" i="27"/>
  <c r="G81" i="27" s="1"/>
  <c r="A80" i="27"/>
  <c r="G80" i="27" s="1"/>
  <c r="A79" i="27"/>
  <c r="G79" i="27" s="1"/>
  <c r="A78" i="27"/>
  <c r="G78" i="27" s="1"/>
  <c r="A77" i="27"/>
  <c r="G77" i="27" s="1"/>
  <c r="A76" i="27"/>
  <c r="G76" i="27" s="1"/>
  <c r="A75" i="27"/>
  <c r="G75" i="27" s="1"/>
  <c r="A74" i="27"/>
  <c r="G74" i="27" s="1"/>
  <c r="A73" i="27"/>
  <c r="G73" i="27" s="1"/>
  <c r="A72" i="27"/>
  <c r="G72" i="27" s="1"/>
  <c r="A71" i="27"/>
  <c r="G71" i="27" s="1"/>
  <c r="A70" i="27"/>
  <c r="G70" i="27" s="1"/>
  <c r="A69" i="27"/>
  <c r="G69" i="27" s="1"/>
  <c r="A68" i="27"/>
  <c r="G68" i="27" s="1"/>
  <c r="A67" i="27"/>
  <c r="G67" i="27" s="1"/>
  <c r="A66" i="27"/>
  <c r="G66" i="27" s="1"/>
  <c r="A65" i="27"/>
  <c r="G65" i="27" s="1"/>
  <c r="A64" i="27"/>
  <c r="G64" i="27" s="1"/>
  <c r="A63" i="27"/>
  <c r="G63" i="27" s="1"/>
  <c r="A62" i="27"/>
  <c r="G62" i="27" s="1"/>
  <c r="A61" i="27"/>
  <c r="G61" i="27" s="1"/>
  <c r="A60" i="27"/>
  <c r="G60" i="27" s="1"/>
  <c r="A59" i="27"/>
  <c r="G59" i="27" s="1"/>
  <c r="A58" i="27"/>
  <c r="G58" i="27" s="1"/>
  <c r="A57" i="27"/>
  <c r="G57" i="27" s="1"/>
  <c r="A56" i="27"/>
  <c r="G56" i="27" s="1"/>
  <c r="A55" i="27"/>
  <c r="G55" i="27" s="1"/>
  <c r="A54" i="27"/>
  <c r="G54" i="27" s="1"/>
  <c r="A53" i="27"/>
  <c r="G53" i="27" s="1"/>
  <c r="A52" i="27"/>
  <c r="G52" i="27" s="1"/>
  <c r="A51" i="27"/>
  <c r="G51" i="27" s="1"/>
  <c r="A50" i="27"/>
  <c r="G50" i="27" s="1"/>
  <c r="A49" i="27"/>
  <c r="G49" i="27" s="1"/>
  <c r="A48" i="27"/>
  <c r="G48" i="27" s="1"/>
  <c r="A47" i="27"/>
  <c r="G47" i="27" s="1"/>
  <c r="A46" i="27"/>
  <c r="G46" i="27" s="1"/>
  <c r="A45" i="27"/>
  <c r="G45" i="27" s="1"/>
  <c r="A44" i="27"/>
  <c r="G44" i="27" s="1"/>
  <c r="A43" i="27"/>
  <c r="G43" i="27" s="1"/>
  <c r="A42" i="27"/>
  <c r="G42" i="27" s="1"/>
  <c r="A41" i="27"/>
  <c r="G41" i="27" s="1"/>
  <c r="A40" i="27"/>
  <c r="G40" i="27" s="1"/>
  <c r="A39" i="27"/>
  <c r="G39" i="27" s="1"/>
  <c r="A38" i="27"/>
  <c r="G38" i="27" s="1"/>
  <c r="A37" i="27"/>
  <c r="G37" i="27" s="1"/>
  <c r="A36" i="27"/>
  <c r="A35" i="27"/>
  <c r="A34" i="27"/>
  <c r="A33" i="27"/>
  <c r="A32" i="27"/>
  <c r="A31" i="27"/>
  <c r="A30" i="27"/>
  <c r="A29" i="27"/>
  <c r="A28" i="27"/>
  <c r="A27" i="27"/>
  <c r="A26" i="27"/>
  <c r="A25" i="27"/>
  <c r="A24" i="27"/>
  <c r="A23" i="27"/>
  <c r="A22" i="27"/>
  <c r="A21" i="27"/>
  <c r="A20" i="27"/>
  <c r="A19" i="27"/>
  <c r="A18" i="27"/>
  <c r="A17" i="27"/>
  <c r="A16" i="27"/>
  <c r="A15" i="27"/>
  <c r="A14" i="27"/>
  <c r="A13" i="27"/>
  <c r="A12" i="27"/>
  <c r="A11" i="27"/>
  <c r="A10" i="27"/>
  <c r="A9" i="27"/>
  <c r="A8" i="27"/>
  <c r="A7" i="27"/>
  <c r="A6" i="27"/>
  <c r="A5" i="27"/>
  <c r="A4" i="27"/>
  <c r="A103" i="26"/>
  <c r="G103" i="26" s="1"/>
  <c r="A102" i="26"/>
  <c r="G102" i="26" s="1"/>
  <c r="A101" i="26"/>
  <c r="G101" i="26" s="1"/>
  <c r="A100" i="26"/>
  <c r="G100" i="26" s="1"/>
  <c r="A99" i="26"/>
  <c r="G99" i="26" s="1"/>
  <c r="A98" i="26"/>
  <c r="G98" i="26" s="1"/>
  <c r="A97" i="26"/>
  <c r="G97" i="26" s="1"/>
  <c r="A96" i="26"/>
  <c r="G96" i="26" s="1"/>
  <c r="A95" i="26"/>
  <c r="G95" i="26" s="1"/>
  <c r="A94" i="26"/>
  <c r="G94" i="26" s="1"/>
  <c r="A93" i="26"/>
  <c r="G93" i="26" s="1"/>
  <c r="A92" i="26"/>
  <c r="G92" i="26" s="1"/>
  <c r="A91" i="26"/>
  <c r="G91" i="26" s="1"/>
  <c r="A90" i="26"/>
  <c r="G90" i="26" s="1"/>
  <c r="A89" i="26"/>
  <c r="G89" i="26" s="1"/>
  <c r="A88" i="26"/>
  <c r="G88" i="26" s="1"/>
  <c r="A87" i="26"/>
  <c r="G87" i="26" s="1"/>
  <c r="A86" i="26"/>
  <c r="G86" i="26" s="1"/>
  <c r="A85" i="26"/>
  <c r="G85" i="26" s="1"/>
  <c r="A84" i="26"/>
  <c r="G84" i="26" s="1"/>
  <c r="A83" i="26"/>
  <c r="G83" i="26" s="1"/>
  <c r="A82" i="26"/>
  <c r="G82" i="26" s="1"/>
  <c r="A81" i="26"/>
  <c r="G81" i="26" s="1"/>
  <c r="A80" i="26"/>
  <c r="G80" i="26" s="1"/>
  <c r="A79" i="26"/>
  <c r="G79" i="26" s="1"/>
  <c r="A78" i="26"/>
  <c r="G78" i="26" s="1"/>
  <c r="A77" i="26"/>
  <c r="G77" i="26" s="1"/>
  <c r="A76" i="26"/>
  <c r="G76" i="26" s="1"/>
  <c r="A75" i="26"/>
  <c r="G75" i="26" s="1"/>
  <c r="A74" i="26"/>
  <c r="G74" i="26" s="1"/>
  <c r="A73" i="26"/>
  <c r="G73" i="26" s="1"/>
  <c r="A72" i="26"/>
  <c r="G72" i="26" s="1"/>
  <c r="A71" i="26"/>
  <c r="G71" i="26" s="1"/>
  <c r="A70" i="26"/>
  <c r="G70" i="26" s="1"/>
  <c r="A69" i="26"/>
  <c r="G69" i="26" s="1"/>
  <c r="A68" i="26"/>
  <c r="G68" i="26" s="1"/>
  <c r="A67" i="26"/>
  <c r="G67" i="26" s="1"/>
  <c r="A66" i="26"/>
  <c r="G66" i="26" s="1"/>
  <c r="A65" i="26"/>
  <c r="G65" i="26" s="1"/>
  <c r="A64" i="26"/>
  <c r="G64" i="26" s="1"/>
  <c r="A63" i="26"/>
  <c r="G63" i="26" s="1"/>
  <c r="A62" i="26"/>
  <c r="G62" i="26" s="1"/>
  <c r="A61" i="26"/>
  <c r="G61" i="26" s="1"/>
  <c r="A60" i="26"/>
  <c r="G60" i="26" s="1"/>
  <c r="A59" i="26"/>
  <c r="G59" i="26" s="1"/>
  <c r="A58" i="26"/>
  <c r="G58" i="26" s="1"/>
  <c r="A57" i="26"/>
  <c r="G57" i="26" s="1"/>
  <c r="A56" i="26"/>
  <c r="G56" i="26" s="1"/>
  <c r="A55" i="26"/>
  <c r="G55" i="26" s="1"/>
  <c r="A54" i="26"/>
  <c r="G54" i="26" s="1"/>
  <c r="A53" i="26"/>
  <c r="G53" i="26" s="1"/>
  <c r="A52" i="26"/>
  <c r="G52" i="26" s="1"/>
  <c r="A51" i="26"/>
  <c r="G51" i="26" s="1"/>
  <c r="A50" i="26"/>
  <c r="G50" i="26" s="1"/>
  <c r="A49" i="26"/>
  <c r="G49" i="26" s="1"/>
  <c r="A48" i="26"/>
  <c r="G48" i="26" s="1"/>
  <c r="A47" i="26"/>
  <c r="G47" i="26" s="1"/>
  <c r="A46" i="26"/>
  <c r="G46" i="26" s="1"/>
  <c r="A45" i="26"/>
  <c r="G45" i="26" s="1"/>
  <c r="A44" i="26"/>
  <c r="G44" i="26" s="1"/>
  <c r="A43" i="26"/>
  <c r="G43" i="26" s="1"/>
  <c r="A42" i="26"/>
  <c r="G42" i="26" s="1"/>
  <c r="A41" i="26"/>
  <c r="G41" i="26" s="1"/>
  <c r="A40" i="26"/>
  <c r="G40" i="26" s="1"/>
  <c r="A39" i="26"/>
  <c r="G39" i="26" s="1"/>
  <c r="A38" i="26"/>
  <c r="G38" i="26" s="1"/>
  <c r="A37" i="26"/>
  <c r="G37" i="26" s="1"/>
  <c r="A36" i="26"/>
  <c r="A35" i="26"/>
  <c r="A34" i="26"/>
  <c r="A33" i="26"/>
  <c r="A32" i="26"/>
  <c r="A31" i="26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6" i="26"/>
  <c r="A5" i="26"/>
  <c r="A4" i="26"/>
  <c r="A103" i="24"/>
  <c r="G103" i="24" s="1"/>
  <c r="A102" i="24"/>
  <c r="G102" i="24" s="1"/>
  <c r="A101" i="24"/>
  <c r="G101" i="24" s="1"/>
  <c r="A100" i="24"/>
  <c r="G100" i="24" s="1"/>
  <c r="A99" i="24"/>
  <c r="G99" i="24" s="1"/>
  <c r="A98" i="24"/>
  <c r="G98" i="24" s="1"/>
  <c r="A97" i="24"/>
  <c r="G97" i="24" s="1"/>
  <c r="A96" i="24"/>
  <c r="G96" i="24" s="1"/>
  <c r="A95" i="24"/>
  <c r="G95" i="24" s="1"/>
  <c r="A94" i="24"/>
  <c r="G94" i="24" s="1"/>
  <c r="A93" i="24"/>
  <c r="G93" i="24" s="1"/>
  <c r="A92" i="24"/>
  <c r="G92" i="24" s="1"/>
  <c r="A91" i="24"/>
  <c r="G91" i="24" s="1"/>
  <c r="A90" i="24"/>
  <c r="G90" i="24" s="1"/>
  <c r="A89" i="24"/>
  <c r="G89" i="24" s="1"/>
  <c r="A88" i="24"/>
  <c r="G88" i="24" s="1"/>
  <c r="A87" i="24"/>
  <c r="G87" i="24" s="1"/>
  <c r="A86" i="24"/>
  <c r="G86" i="24" s="1"/>
  <c r="A85" i="24"/>
  <c r="G85" i="24" s="1"/>
  <c r="A84" i="24"/>
  <c r="G84" i="24" s="1"/>
  <c r="A83" i="24"/>
  <c r="G83" i="24" s="1"/>
  <c r="A82" i="24"/>
  <c r="G82" i="24" s="1"/>
  <c r="A81" i="24"/>
  <c r="G81" i="24" s="1"/>
  <c r="A80" i="24"/>
  <c r="G80" i="24" s="1"/>
  <c r="A79" i="24"/>
  <c r="G79" i="24" s="1"/>
  <c r="A78" i="24"/>
  <c r="G78" i="24" s="1"/>
  <c r="A77" i="24"/>
  <c r="G77" i="24" s="1"/>
  <c r="A76" i="24"/>
  <c r="G76" i="24" s="1"/>
  <c r="A75" i="24"/>
  <c r="G75" i="24" s="1"/>
  <c r="A74" i="24"/>
  <c r="G74" i="24" s="1"/>
  <c r="A73" i="24"/>
  <c r="G73" i="24" s="1"/>
  <c r="A72" i="24"/>
  <c r="G72" i="24" s="1"/>
  <c r="A71" i="24"/>
  <c r="G71" i="24" s="1"/>
  <c r="A70" i="24"/>
  <c r="G70" i="24" s="1"/>
  <c r="A69" i="24"/>
  <c r="G69" i="24" s="1"/>
  <c r="A68" i="24"/>
  <c r="G68" i="24" s="1"/>
  <c r="A67" i="24"/>
  <c r="G67" i="24" s="1"/>
  <c r="A66" i="24"/>
  <c r="G66" i="24" s="1"/>
  <c r="A65" i="24"/>
  <c r="G65" i="24" s="1"/>
  <c r="A64" i="24"/>
  <c r="G64" i="24" s="1"/>
  <c r="A63" i="24"/>
  <c r="G63" i="24" s="1"/>
  <c r="A62" i="24"/>
  <c r="G62" i="24" s="1"/>
  <c r="A61" i="24"/>
  <c r="G61" i="24" s="1"/>
  <c r="A60" i="24"/>
  <c r="G60" i="24" s="1"/>
  <c r="A59" i="24"/>
  <c r="G59" i="24" s="1"/>
  <c r="A58" i="24"/>
  <c r="G58" i="24" s="1"/>
  <c r="A57" i="24"/>
  <c r="G57" i="24" s="1"/>
  <c r="A56" i="24"/>
  <c r="G56" i="24" s="1"/>
  <c r="A55" i="24"/>
  <c r="G55" i="24" s="1"/>
  <c r="A54" i="24"/>
  <c r="G54" i="24" s="1"/>
  <c r="A53" i="24"/>
  <c r="G53" i="24" s="1"/>
  <c r="A52" i="24"/>
  <c r="G52" i="24" s="1"/>
  <c r="A51" i="24"/>
  <c r="G51" i="24" s="1"/>
  <c r="A50" i="24"/>
  <c r="G50" i="24" s="1"/>
  <c r="A49" i="24"/>
  <c r="G49" i="24" s="1"/>
  <c r="A48" i="24"/>
  <c r="G48" i="24" s="1"/>
  <c r="A47" i="24"/>
  <c r="G47" i="24" s="1"/>
  <c r="A46" i="24"/>
  <c r="G46" i="24" s="1"/>
  <c r="A45" i="24"/>
  <c r="G45" i="24" s="1"/>
  <c r="A44" i="24"/>
  <c r="G44" i="24" s="1"/>
  <c r="A43" i="24"/>
  <c r="G43" i="24" s="1"/>
  <c r="A42" i="24"/>
  <c r="G42" i="24" s="1"/>
  <c r="A41" i="24"/>
  <c r="G41" i="24" s="1"/>
  <c r="A40" i="24"/>
  <c r="G40" i="24" s="1"/>
  <c r="A39" i="24"/>
  <c r="G39" i="24" s="1"/>
  <c r="A38" i="24"/>
  <c r="G38" i="24" s="1"/>
  <c r="A37" i="24"/>
  <c r="G37" i="24" s="1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6" i="24"/>
  <c r="A15" i="24"/>
  <c r="A14" i="24"/>
  <c r="A13" i="24"/>
  <c r="A12" i="24"/>
  <c r="A11" i="24"/>
  <c r="A10" i="24"/>
  <c r="A9" i="24"/>
  <c r="A8" i="24"/>
  <c r="A7" i="24"/>
  <c r="A6" i="24"/>
  <c r="A5" i="24"/>
  <c r="E5" i="24" s="1"/>
  <c r="R5" i="34" s="1"/>
  <c r="A4" i="24"/>
  <c r="A103" i="22"/>
  <c r="G103" i="22" s="1"/>
  <c r="A102" i="22"/>
  <c r="G102" i="22" s="1"/>
  <c r="A101" i="22"/>
  <c r="G101" i="22" s="1"/>
  <c r="A100" i="22"/>
  <c r="G100" i="22" s="1"/>
  <c r="A99" i="22"/>
  <c r="G99" i="22" s="1"/>
  <c r="A98" i="22"/>
  <c r="G98" i="22" s="1"/>
  <c r="A97" i="22"/>
  <c r="G97" i="22" s="1"/>
  <c r="A96" i="22"/>
  <c r="G96" i="22" s="1"/>
  <c r="A95" i="22"/>
  <c r="G95" i="22" s="1"/>
  <c r="A94" i="22"/>
  <c r="G94" i="22" s="1"/>
  <c r="A93" i="22"/>
  <c r="G93" i="22" s="1"/>
  <c r="A92" i="22"/>
  <c r="G92" i="22" s="1"/>
  <c r="A91" i="22"/>
  <c r="G91" i="22" s="1"/>
  <c r="A90" i="22"/>
  <c r="G90" i="22" s="1"/>
  <c r="A89" i="22"/>
  <c r="G89" i="22" s="1"/>
  <c r="A88" i="22"/>
  <c r="G88" i="22" s="1"/>
  <c r="A87" i="22"/>
  <c r="G87" i="22" s="1"/>
  <c r="A86" i="22"/>
  <c r="G86" i="22" s="1"/>
  <c r="A85" i="22"/>
  <c r="G85" i="22" s="1"/>
  <c r="A84" i="22"/>
  <c r="G84" i="22" s="1"/>
  <c r="A83" i="22"/>
  <c r="G83" i="22" s="1"/>
  <c r="A82" i="22"/>
  <c r="G82" i="22" s="1"/>
  <c r="A81" i="22"/>
  <c r="G81" i="22" s="1"/>
  <c r="A80" i="22"/>
  <c r="G80" i="22" s="1"/>
  <c r="A79" i="22"/>
  <c r="G79" i="22" s="1"/>
  <c r="A78" i="22"/>
  <c r="G78" i="22" s="1"/>
  <c r="A77" i="22"/>
  <c r="G77" i="22" s="1"/>
  <c r="A76" i="22"/>
  <c r="G76" i="22" s="1"/>
  <c r="A75" i="22"/>
  <c r="G75" i="22" s="1"/>
  <c r="A74" i="22"/>
  <c r="G74" i="22" s="1"/>
  <c r="A73" i="22"/>
  <c r="G73" i="22" s="1"/>
  <c r="A72" i="22"/>
  <c r="G72" i="22" s="1"/>
  <c r="A71" i="22"/>
  <c r="G71" i="22" s="1"/>
  <c r="A70" i="22"/>
  <c r="G70" i="22" s="1"/>
  <c r="A69" i="22"/>
  <c r="G69" i="22" s="1"/>
  <c r="A68" i="22"/>
  <c r="G68" i="22" s="1"/>
  <c r="A67" i="22"/>
  <c r="G67" i="22" s="1"/>
  <c r="A66" i="22"/>
  <c r="G66" i="22" s="1"/>
  <c r="A65" i="22"/>
  <c r="G65" i="22" s="1"/>
  <c r="A64" i="22"/>
  <c r="G64" i="22" s="1"/>
  <c r="A63" i="22"/>
  <c r="G63" i="22" s="1"/>
  <c r="A62" i="22"/>
  <c r="G62" i="22" s="1"/>
  <c r="A61" i="22"/>
  <c r="G61" i="22" s="1"/>
  <c r="A60" i="22"/>
  <c r="G60" i="22" s="1"/>
  <c r="A59" i="22"/>
  <c r="G59" i="22" s="1"/>
  <c r="A58" i="22"/>
  <c r="G58" i="22" s="1"/>
  <c r="A57" i="22"/>
  <c r="G57" i="22" s="1"/>
  <c r="A56" i="22"/>
  <c r="G56" i="22" s="1"/>
  <c r="A55" i="22"/>
  <c r="G55" i="22" s="1"/>
  <c r="A54" i="22"/>
  <c r="G54" i="22" s="1"/>
  <c r="A53" i="22"/>
  <c r="G53" i="22" s="1"/>
  <c r="A52" i="22"/>
  <c r="G52" i="22" s="1"/>
  <c r="A51" i="22"/>
  <c r="G51" i="22" s="1"/>
  <c r="A50" i="22"/>
  <c r="G50" i="22" s="1"/>
  <c r="A49" i="22"/>
  <c r="G49" i="22" s="1"/>
  <c r="A48" i="22"/>
  <c r="G48" i="22" s="1"/>
  <c r="A47" i="22"/>
  <c r="G47" i="22" s="1"/>
  <c r="A46" i="22"/>
  <c r="G46" i="22" s="1"/>
  <c r="A45" i="22"/>
  <c r="G45" i="22" s="1"/>
  <c r="A44" i="22"/>
  <c r="G44" i="22" s="1"/>
  <c r="A43" i="22"/>
  <c r="G43" i="22" s="1"/>
  <c r="A42" i="22"/>
  <c r="G42" i="22" s="1"/>
  <c r="A41" i="22"/>
  <c r="G41" i="22" s="1"/>
  <c r="A40" i="22"/>
  <c r="G40" i="22" s="1"/>
  <c r="A39" i="22"/>
  <c r="G39" i="22" s="1"/>
  <c r="A38" i="22"/>
  <c r="G38" i="22" s="1"/>
  <c r="A37" i="22"/>
  <c r="G37" i="22" s="1"/>
  <c r="A36" i="22"/>
  <c r="A35" i="22"/>
  <c r="A34" i="22"/>
  <c r="A33" i="22"/>
  <c r="A32" i="22"/>
  <c r="A31" i="22"/>
  <c r="A30" i="22"/>
  <c r="A29" i="22"/>
  <c r="A28" i="22"/>
  <c r="A27" i="22"/>
  <c r="A26" i="22"/>
  <c r="A25" i="22"/>
  <c r="A24" i="22"/>
  <c r="A23" i="22"/>
  <c r="A22" i="22"/>
  <c r="A21" i="22"/>
  <c r="A20" i="22"/>
  <c r="A19" i="22"/>
  <c r="A18" i="22"/>
  <c r="A17" i="22"/>
  <c r="A16" i="22"/>
  <c r="A15" i="22"/>
  <c r="A14" i="22"/>
  <c r="A13" i="22"/>
  <c r="A12" i="22"/>
  <c r="A11" i="22"/>
  <c r="A10" i="22"/>
  <c r="A9" i="22"/>
  <c r="A8" i="22"/>
  <c r="A7" i="22"/>
  <c r="A6" i="22"/>
  <c r="A5" i="22"/>
  <c r="A4" i="22"/>
  <c r="A103" i="21"/>
  <c r="G103" i="21" s="1"/>
  <c r="A102" i="21"/>
  <c r="G102" i="21" s="1"/>
  <c r="A101" i="21"/>
  <c r="G101" i="21" s="1"/>
  <c r="A100" i="21"/>
  <c r="G100" i="21" s="1"/>
  <c r="A99" i="21"/>
  <c r="G99" i="21" s="1"/>
  <c r="A98" i="21"/>
  <c r="G98" i="21" s="1"/>
  <c r="A97" i="21"/>
  <c r="G97" i="21" s="1"/>
  <c r="A96" i="21"/>
  <c r="G96" i="21" s="1"/>
  <c r="A95" i="21"/>
  <c r="G95" i="21" s="1"/>
  <c r="A94" i="21"/>
  <c r="G94" i="21" s="1"/>
  <c r="A93" i="21"/>
  <c r="G93" i="21" s="1"/>
  <c r="A92" i="21"/>
  <c r="G92" i="21" s="1"/>
  <c r="A91" i="21"/>
  <c r="G91" i="21" s="1"/>
  <c r="A90" i="21"/>
  <c r="G90" i="21" s="1"/>
  <c r="A89" i="21"/>
  <c r="G89" i="21" s="1"/>
  <c r="A88" i="21"/>
  <c r="G88" i="21" s="1"/>
  <c r="A87" i="21"/>
  <c r="G87" i="21" s="1"/>
  <c r="A86" i="21"/>
  <c r="G86" i="21" s="1"/>
  <c r="A85" i="21"/>
  <c r="G85" i="21" s="1"/>
  <c r="A84" i="21"/>
  <c r="G84" i="21" s="1"/>
  <c r="A83" i="21"/>
  <c r="G83" i="21" s="1"/>
  <c r="A82" i="21"/>
  <c r="G82" i="21" s="1"/>
  <c r="A81" i="21"/>
  <c r="G81" i="21" s="1"/>
  <c r="A80" i="21"/>
  <c r="G80" i="21" s="1"/>
  <c r="A79" i="21"/>
  <c r="G79" i="21" s="1"/>
  <c r="A78" i="21"/>
  <c r="G78" i="21" s="1"/>
  <c r="A77" i="21"/>
  <c r="G77" i="21" s="1"/>
  <c r="A76" i="21"/>
  <c r="G76" i="21" s="1"/>
  <c r="A75" i="21"/>
  <c r="G75" i="21" s="1"/>
  <c r="A74" i="21"/>
  <c r="G74" i="21" s="1"/>
  <c r="A73" i="21"/>
  <c r="G73" i="21" s="1"/>
  <c r="A72" i="21"/>
  <c r="G72" i="21" s="1"/>
  <c r="A71" i="21"/>
  <c r="G71" i="21" s="1"/>
  <c r="A70" i="21"/>
  <c r="G70" i="21" s="1"/>
  <c r="A69" i="21"/>
  <c r="G69" i="21" s="1"/>
  <c r="A68" i="21"/>
  <c r="G68" i="21" s="1"/>
  <c r="A67" i="21"/>
  <c r="G67" i="21" s="1"/>
  <c r="A66" i="21"/>
  <c r="G66" i="21" s="1"/>
  <c r="A65" i="21"/>
  <c r="G65" i="21" s="1"/>
  <c r="A64" i="21"/>
  <c r="G64" i="21" s="1"/>
  <c r="A63" i="21"/>
  <c r="G63" i="21" s="1"/>
  <c r="A62" i="21"/>
  <c r="G62" i="21" s="1"/>
  <c r="A61" i="21"/>
  <c r="G61" i="21" s="1"/>
  <c r="A60" i="21"/>
  <c r="G60" i="21" s="1"/>
  <c r="A59" i="21"/>
  <c r="G59" i="21" s="1"/>
  <c r="A58" i="21"/>
  <c r="G58" i="21" s="1"/>
  <c r="A57" i="21"/>
  <c r="G57" i="21" s="1"/>
  <c r="A56" i="21"/>
  <c r="G56" i="21" s="1"/>
  <c r="A55" i="21"/>
  <c r="G55" i="21" s="1"/>
  <c r="A54" i="21"/>
  <c r="G54" i="21" s="1"/>
  <c r="A53" i="21"/>
  <c r="G53" i="21" s="1"/>
  <c r="A52" i="21"/>
  <c r="G52" i="21" s="1"/>
  <c r="A51" i="21"/>
  <c r="G51" i="21" s="1"/>
  <c r="A50" i="21"/>
  <c r="G50" i="21" s="1"/>
  <c r="A49" i="21"/>
  <c r="G49" i="21" s="1"/>
  <c r="A48" i="21"/>
  <c r="G48" i="21" s="1"/>
  <c r="A47" i="21"/>
  <c r="G47" i="21" s="1"/>
  <c r="A46" i="21"/>
  <c r="G46" i="21" s="1"/>
  <c r="A45" i="21"/>
  <c r="G45" i="21" s="1"/>
  <c r="A44" i="21"/>
  <c r="G44" i="21" s="1"/>
  <c r="A43" i="21"/>
  <c r="G43" i="21" s="1"/>
  <c r="A42" i="21"/>
  <c r="G42" i="21" s="1"/>
  <c r="A41" i="21"/>
  <c r="G41" i="21" s="1"/>
  <c r="A40" i="21"/>
  <c r="G40" i="21" s="1"/>
  <c r="A39" i="21"/>
  <c r="G39" i="21" s="1"/>
  <c r="A38" i="21"/>
  <c r="G38" i="21" s="1"/>
  <c r="A37" i="21"/>
  <c r="G37" i="21" s="1"/>
  <c r="A36" i="21"/>
  <c r="A35" i="21"/>
  <c r="A34" i="21"/>
  <c r="A33" i="21"/>
  <c r="A32" i="21"/>
  <c r="A31" i="21"/>
  <c r="A30" i="21"/>
  <c r="A29" i="21"/>
  <c r="A28" i="21"/>
  <c r="A27" i="21"/>
  <c r="A26" i="21"/>
  <c r="A25" i="21"/>
  <c r="A24" i="21"/>
  <c r="A23" i="21"/>
  <c r="A22" i="21"/>
  <c r="A21" i="21"/>
  <c r="A20" i="21"/>
  <c r="A19" i="21"/>
  <c r="A18" i="21"/>
  <c r="A17" i="21"/>
  <c r="A16" i="21"/>
  <c r="A15" i="21"/>
  <c r="A14" i="21"/>
  <c r="A13" i="21"/>
  <c r="A12" i="21"/>
  <c r="A11" i="21"/>
  <c r="A10" i="21"/>
  <c r="A9" i="21"/>
  <c r="A8" i="21"/>
  <c r="A7" i="21"/>
  <c r="A6" i="21"/>
  <c r="A5" i="21"/>
  <c r="A4" i="21"/>
  <c r="E4" i="21" s="1"/>
  <c r="A103" i="37"/>
  <c r="G103" i="37" s="1"/>
  <c r="A102" i="37"/>
  <c r="G102" i="37" s="1"/>
  <c r="A101" i="37"/>
  <c r="G101" i="37" s="1"/>
  <c r="A100" i="37"/>
  <c r="G100" i="37" s="1"/>
  <c r="A99" i="37"/>
  <c r="G99" i="37" s="1"/>
  <c r="A98" i="37"/>
  <c r="G98" i="37" s="1"/>
  <c r="A97" i="37"/>
  <c r="G97" i="37" s="1"/>
  <c r="A96" i="37"/>
  <c r="G96" i="37" s="1"/>
  <c r="A95" i="37"/>
  <c r="G95" i="37" s="1"/>
  <c r="A94" i="37"/>
  <c r="G94" i="37" s="1"/>
  <c r="A93" i="37"/>
  <c r="G93" i="37" s="1"/>
  <c r="A92" i="37"/>
  <c r="G92" i="37" s="1"/>
  <c r="A91" i="37"/>
  <c r="G91" i="37" s="1"/>
  <c r="A90" i="37"/>
  <c r="G90" i="37" s="1"/>
  <c r="A89" i="37"/>
  <c r="G89" i="37" s="1"/>
  <c r="A88" i="37"/>
  <c r="G88" i="37" s="1"/>
  <c r="A87" i="37"/>
  <c r="G87" i="37" s="1"/>
  <c r="A86" i="37"/>
  <c r="G86" i="37" s="1"/>
  <c r="A85" i="37"/>
  <c r="G85" i="37" s="1"/>
  <c r="A84" i="37"/>
  <c r="G84" i="37" s="1"/>
  <c r="A83" i="37"/>
  <c r="G83" i="37" s="1"/>
  <c r="A82" i="37"/>
  <c r="G82" i="37" s="1"/>
  <c r="A81" i="37"/>
  <c r="G81" i="37" s="1"/>
  <c r="A80" i="37"/>
  <c r="G80" i="37" s="1"/>
  <c r="A79" i="37"/>
  <c r="G79" i="37" s="1"/>
  <c r="A78" i="37"/>
  <c r="G78" i="37" s="1"/>
  <c r="A77" i="37"/>
  <c r="G77" i="37" s="1"/>
  <c r="A76" i="37"/>
  <c r="G76" i="37" s="1"/>
  <c r="A75" i="37"/>
  <c r="G75" i="37" s="1"/>
  <c r="A74" i="37"/>
  <c r="G74" i="37" s="1"/>
  <c r="A73" i="37"/>
  <c r="G73" i="37" s="1"/>
  <c r="A72" i="37"/>
  <c r="G72" i="37" s="1"/>
  <c r="A71" i="37"/>
  <c r="G71" i="37" s="1"/>
  <c r="A70" i="37"/>
  <c r="G70" i="37" s="1"/>
  <c r="A69" i="37"/>
  <c r="G69" i="37" s="1"/>
  <c r="A68" i="37"/>
  <c r="G68" i="37" s="1"/>
  <c r="A67" i="37"/>
  <c r="G67" i="37" s="1"/>
  <c r="A66" i="37"/>
  <c r="G66" i="37" s="1"/>
  <c r="A65" i="37"/>
  <c r="G65" i="37" s="1"/>
  <c r="A64" i="37"/>
  <c r="G64" i="37" s="1"/>
  <c r="A63" i="37"/>
  <c r="G63" i="37" s="1"/>
  <c r="A62" i="37"/>
  <c r="G62" i="37" s="1"/>
  <c r="A61" i="37"/>
  <c r="G61" i="37" s="1"/>
  <c r="A60" i="37"/>
  <c r="G60" i="37" s="1"/>
  <c r="A59" i="37"/>
  <c r="G59" i="37" s="1"/>
  <c r="A58" i="37"/>
  <c r="G58" i="37" s="1"/>
  <c r="A57" i="37"/>
  <c r="G57" i="37" s="1"/>
  <c r="A56" i="37"/>
  <c r="G56" i="37" s="1"/>
  <c r="A55" i="37"/>
  <c r="G55" i="37" s="1"/>
  <c r="A54" i="37"/>
  <c r="G54" i="37" s="1"/>
  <c r="A53" i="37"/>
  <c r="G53" i="37" s="1"/>
  <c r="A52" i="37"/>
  <c r="G52" i="37" s="1"/>
  <c r="A51" i="37"/>
  <c r="G51" i="37" s="1"/>
  <c r="A50" i="37"/>
  <c r="G50" i="37" s="1"/>
  <c r="A49" i="37"/>
  <c r="G49" i="37" s="1"/>
  <c r="A48" i="37"/>
  <c r="G48" i="37" s="1"/>
  <c r="A47" i="37"/>
  <c r="G47" i="37" s="1"/>
  <c r="A46" i="37"/>
  <c r="G46" i="37" s="1"/>
  <c r="A45" i="37"/>
  <c r="G45" i="37" s="1"/>
  <c r="A44" i="37"/>
  <c r="G44" i="37" s="1"/>
  <c r="A43" i="37"/>
  <c r="G43" i="37" s="1"/>
  <c r="A42" i="37"/>
  <c r="G42" i="37" s="1"/>
  <c r="A41" i="37"/>
  <c r="G41" i="37" s="1"/>
  <c r="A40" i="37"/>
  <c r="G40" i="37" s="1"/>
  <c r="A39" i="37"/>
  <c r="G39" i="37" s="1"/>
  <c r="A38" i="37"/>
  <c r="G38" i="37" s="1"/>
  <c r="A37" i="37"/>
  <c r="G37" i="37" s="1"/>
  <c r="A36" i="37"/>
  <c r="A35" i="37"/>
  <c r="A34" i="37"/>
  <c r="A33" i="37"/>
  <c r="A32" i="37"/>
  <c r="A31" i="37"/>
  <c r="A30" i="37"/>
  <c r="A29" i="37"/>
  <c r="A28" i="37"/>
  <c r="A27" i="37"/>
  <c r="A26" i="37"/>
  <c r="A25" i="37"/>
  <c r="A24" i="37"/>
  <c r="A23" i="37"/>
  <c r="A16" i="37"/>
  <c r="A15" i="37"/>
  <c r="A14" i="37"/>
  <c r="A13" i="37"/>
  <c r="A12" i="37"/>
  <c r="A11" i="37"/>
  <c r="A10" i="37"/>
  <c r="A9" i="37"/>
  <c r="A8" i="37"/>
  <c r="A7" i="37"/>
  <c r="A6" i="37"/>
  <c r="A5" i="37"/>
  <c r="A4" i="37"/>
  <c r="A103" i="1"/>
  <c r="I103" i="1" s="1"/>
  <c r="A102" i="1"/>
  <c r="I102" i="1" s="1"/>
  <c r="A101" i="1"/>
  <c r="I101" i="1" s="1"/>
  <c r="A100" i="1"/>
  <c r="I100" i="1" s="1"/>
  <c r="A99" i="1"/>
  <c r="I99" i="1" s="1"/>
  <c r="A98" i="1"/>
  <c r="I98" i="1" s="1"/>
  <c r="A97" i="1"/>
  <c r="I97" i="1" s="1"/>
  <c r="A96" i="1"/>
  <c r="I96" i="1" s="1"/>
  <c r="A95" i="1"/>
  <c r="I95" i="1" s="1"/>
  <c r="A94" i="1"/>
  <c r="I94" i="1" s="1"/>
  <c r="A93" i="1"/>
  <c r="I93" i="1" s="1"/>
  <c r="A92" i="1"/>
  <c r="I92" i="1" s="1"/>
  <c r="A91" i="1"/>
  <c r="I91" i="1" s="1"/>
  <c r="A90" i="1"/>
  <c r="I90" i="1" s="1"/>
  <c r="A89" i="1"/>
  <c r="I89" i="1" s="1"/>
  <c r="A88" i="1"/>
  <c r="I88" i="1" s="1"/>
  <c r="A87" i="1"/>
  <c r="I87" i="1" s="1"/>
  <c r="A86" i="1"/>
  <c r="I86" i="1" s="1"/>
  <c r="A85" i="1"/>
  <c r="I85" i="1" s="1"/>
  <c r="A84" i="1"/>
  <c r="I84" i="1" s="1"/>
  <c r="A83" i="1"/>
  <c r="I83" i="1" s="1"/>
  <c r="A82" i="1"/>
  <c r="I82" i="1" s="1"/>
  <c r="A81" i="1"/>
  <c r="I81" i="1" s="1"/>
  <c r="A80" i="1"/>
  <c r="I80" i="1" s="1"/>
  <c r="A79" i="1"/>
  <c r="I79" i="1" s="1"/>
  <c r="A78" i="1"/>
  <c r="I78" i="1" s="1"/>
  <c r="A77" i="1"/>
  <c r="I77" i="1" s="1"/>
  <c r="A76" i="1"/>
  <c r="I76" i="1" s="1"/>
  <c r="A75" i="1"/>
  <c r="I75" i="1" s="1"/>
  <c r="A74" i="1"/>
  <c r="I74" i="1" s="1"/>
  <c r="A73" i="1"/>
  <c r="I73" i="1" s="1"/>
  <c r="A72" i="1"/>
  <c r="I72" i="1" s="1"/>
  <c r="A71" i="1"/>
  <c r="I71" i="1" s="1"/>
  <c r="A70" i="1"/>
  <c r="I70" i="1" s="1"/>
  <c r="A69" i="1"/>
  <c r="I69" i="1" s="1"/>
  <c r="A68" i="1"/>
  <c r="I68" i="1" s="1"/>
  <c r="A67" i="1"/>
  <c r="I67" i="1" s="1"/>
  <c r="A66" i="1"/>
  <c r="I66" i="1" s="1"/>
  <c r="A65" i="1"/>
  <c r="I65" i="1" s="1"/>
  <c r="A64" i="1"/>
  <c r="I64" i="1" s="1"/>
  <c r="A63" i="1"/>
  <c r="I63" i="1" s="1"/>
  <c r="A62" i="1"/>
  <c r="I62" i="1" s="1"/>
  <c r="A61" i="1"/>
  <c r="I61" i="1" s="1"/>
  <c r="A60" i="1"/>
  <c r="I60" i="1" s="1"/>
  <c r="A59" i="1"/>
  <c r="I59" i="1" s="1"/>
  <c r="A58" i="1"/>
  <c r="I58" i="1" s="1"/>
  <c r="A57" i="1"/>
  <c r="I57" i="1" s="1"/>
  <c r="A56" i="1"/>
  <c r="I56" i="1" s="1"/>
  <c r="A55" i="1"/>
  <c r="I55" i="1" s="1"/>
  <c r="A54" i="1"/>
  <c r="I54" i="1" s="1"/>
  <c r="A53" i="1"/>
  <c r="I53" i="1" s="1"/>
  <c r="A52" i="1"/>
  <c r="I52" i="1" s="1"/>
  <c r="A51" i="1"/>
  <c r="I51" i="1" s="1"/>
  <c r="A50" i="1"/>
  <c r="I50" i="1" s="1"/>
  <c r="A49" i="1"/>
  <c r="I49" i="1" s="1"/>
  <c r="A48" i="1"/>
  <c r="I48" i="1" s="1"/>
  <c r="A47" i="1"/>
  <c r="I47" i="1" s="1"/>
  <c r="A46" i="1"/>
  <c r="I46" i="1" s="1"/>
  <c r="A45" i="1"/>
  <c r="I45" i="1" s="1"/>
  <c r="A44" i="1"/>
  <c r="I44" i="1" s="1"/>
  <c r="A43" i="1"/>
  <c r="I43" i="1" s="1"/>
  <c r="A42" i="1"/>
  <c r="I42" i="1" s="1"/>
  <c r="A41" i="1"/>
  <c r="I41" i="1" s="1"/>
  <c r="A40" i="1"/>
  <c r="I40" i="1" s="1"/>
  <c r="A39" i="1"/>
  <c r="I39" i="1" s="1"/>
  <c r="A38" i="1"/>
  <c r="I38" i="1" s="1"/>
  <c r="A37" i="1"/>
  <c r="I37" i="1" s="1"/>
  <c r="A36" i="1"/>
  <c r="I36" i="1" s="1"/>
  <c r="A35" i="1"/>
  <c r="I35" i="1" s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R102" i="35"/>
  <c r="L102" i="35" s="1"/>
  <c r="R101" i="35"/>
  <c r="L101" i="35" s="1"/>
  <c r="R100" i="35"/>
  <c r="L100" i="35" s="1"/>
  <c r="R99" i="35"/>
  <c r="L99" i="35" s="1"/>
  <c r="R98" i="35"/>
  <c r="L98" i="35" s="1"/>
  <c r="R97" i="35"/>
  <c r="L97" i="35" s="1"/>
  <c r="R96" i="35"/>
  <c r="L96" i="35" s="1"/>
  <c r="R95" i="35"/>
  <c r="L95" i="35" s="1"/>
  <c r="R94" i="35"/>
  <c r="L94" i="35" s="1"/>
  <c r="R93" i="35"/>
  <c r="L93" i="35" s="1"/>
  <c r="R92" i="35"/>
  <c r="L92" i="35" s="1"/>
  <c r="R91" i="35"/>
  <c r="L91" i="35" s="1"/>
  <c r="R90" i="35"/>
  <c r="L90" i="35" s="1"/>
  <c r="R89" i="35"/>
  <c r="L89" i="35" s="1"/>
  <c r="R88" i="35"/>
  <c r="L88" i="35" s="1"/>
  <c r="R87" i="35"/>
  <c r="L87" i="35" s="1"/>
  <c r="R86" i="35"/>
  <c r="L86" i="35" s="1"/>
  <c r="R85" i="35"/>
  <c r="L85" i="35" s="1"/>
  <c r="R84" i="35"/>
  <c r="L84" i="35" s="1"/>
  <c r="R83" i="35"/>
  <c r="L83" i="35" s="1"/>
  <c r="R82" i="35"/>
  <c r="L82" i="35" s="1"/>
  <c r="R81" i="35"/>
  <c r="L81" i="35" s="1"/>
  <c r="R80" i="35"/>
  <c r="L80" i="35" s="1"/>
  <c r="R79" i="35"/>
  <c r="L79" i="35" s="1"/>
  <c r="R78" i="35"/>
  <c r="L78" i="35" s="1"/>
  <c r="R77" i="35"/>
  <c r="L77" i="35" s="1"/>
  <c r="R76" i="35"/>
  <c r="L76" i="35" s="1"/>
  <c r="R75" i="35"/>
  <c r="L75" i="35" s="1"/>
  <c r="R74" i="35"/>
  <c r="L74" i="35" s="1"/>
  <c r="R73" i="35"/>
  <c r="L73" i="35" s="1"/>
  <c r="R72" i="35"/>
  <c r="L72" i="35" s="1"/>
  <c r="R71" i="35"/>
  <c r="L71" i="35" s="1"/>
  <c r="R70" i="35"/>
  <c r="L70" i="35" s="1"/>
  <c r="R69" i="35"/>
  <c r="L69" i="35" s="1"/>
  <c r="R68" i="35"/>
  <c r="L68" i="35" s="1"/>
  <c r="R67" i="35"/>
  <c r="L67" i="35" s="1"/>
  <c r="R66" i="35"/>
  <c r="L66" i="35" s="1"/>
  <c r="R65" i="35"/>
  <c r="L65" i="35" s="1"/>
  <c r="R64" i="35"/>
  <c r="L64" i="35" s="1"/>
  <c r="R63" i="35"/>
  <c r="L63" i="35" s="1"/>
  <c r="R62" i="35"/>
  <c r="L62" i="35" s="1"/>
  <c r="R61" i="35"/>
  <c r="L61" i="35" s="1"/>
  <c r="R60" i="35"/>
  <c r="L60" i="35" s="1"/>
  <c r="R59" i="35"/>
  <c r="L59" i="35" s="1"/>
  <c r="R1" i="35"/>
  <c r="C1" i="35"/>
  <c r="G36" i="24" l="1"/>
  <c r="D57" i="1"/>
  <c r="K57" i="1" s="1"/>
  <c r="G57" i="1"/>
  <c r="E16" i="1"/>
  <c r="BU16" i="34" s="1"/>
  <c r="E24" i="1"/>
  <c r="BU24" i="34" s="1"/>
  <c r="E32" i="1"/>
  <c r="BU32" i="34" s="1"/>
  <c r="G40" i="1"/>
  <c r="D40" i="1"/>
  <c r="K40" i="1" s="1"/>
  <c r="G48" i="1"/>
  <c r="D48" i="1"/>
  <c r="K48" i="1" s="1"/>
  <c r="G56" i="1"/>
  <c r="D56" i="1"/>
  <c r="K56" i="1" s="1"/>
  <c r="G64" i="1"/>
  <c r="D64" i="1"/>
  <c r="K64" i="1" s="1"/>
  <c r="G72" i="1"/>
  <c r="D72" i="1"/>
  <c r="K72" i="1" s="1"/>
  <c r="G80" i="1"/>
  <c r="D80" i="1"/>
  <c r="K80" i="1" s="1"/>
  <c r="G88" i="1"/>
  <c r="D88" i="1"/>
  <c r="G96" i="1"/>
  <c r="D96" i="1"/>
  <c r="D41" i="1"/>
  <c r="K41" i="1" s="1"/>
  <c r="G41" i="1"/>
  <c r="E25" i="1"/>
  <c r="D89" i="1"/>
  <c r="G89" i="1"/>
  <c r="E18" i="1"/>
  <c r="BU18" i="34" s="1"/>
  <c r="E26" i="1"/>
  <c r="D42" i="1"/>
  <c r="K42" i="1" s="1"/>
  <c r="G42" i="1"/>
  <c r="D50" i="1"/>
  <c r="K50" i="1" s="1"/>
  <c r="G50" i="1"/>
  <c r="D58" i="1"/>
  <c r="K58" i="1" s="1"/>
  <c r="G58" i="1"/>
  <c r="D66" i="1"/>
  <c r="K66" i="1" s="1"/>
  <c r="G66" i="1"/>
  <c r="D74" i="1"/>
  <c r="K74" i="1" s="1"/>
  <c r="G74" i="1"/>
  <c r="D82" i="1"/>
  <c r="K82" i="1" s="1"/>
  <c r="G82" i="1"/>
  <c r="D90" i="1"/>
  <c r="G90" i="1"/>
  <c r="D98" i="1"/>
  <c r="G98" i="1"/>
  <c r="D49" i="1"/>
  <c r="K49" i="1" s="1"/>
  <c r="G49" i="1"/>
  <c r="E19" i="1"/>
  <c r="BU19" i="34" s="1"/>
  <c r="E27" i="1"/>
  <c r="D43" i="1"/>
  <c r="K43" i="1" s="1"/>
  <c r="G43" i="1"/>
  <c r="D51" i="1"/>
  <c r="K51" i="1" s="1"/>
  <c r="G51" i="1"/>
  <c r="D59" i="1"/>
  <c r="K59" i="1" s="1"/>
  <c r="G59" i="1"/>
  <c r="D67" i="1"/>
  <c r="K67" i="1" s="1"/>
  <c r="G67" i="1"/>
  <c r="D75" i="1"/>
  <c r="K75" i="1" s="1"/>
  <c r="G75" i="1"/>
  <c r="D83" i="1"/>
  <c r="K83" i="1" s="1"/>
  <c r="G83" i="1"/>
  <c r="D91" i="1"/>
  <c r="G91" i="1"/>
  <c r="D99" i="1"/>
  <c r="G99" i="1"/>
  <c r="E17" i="1"/>
  <c r="D97" i="1"/>
  <c r="G97" i="1"/>
  <c r="E20" i="1"/>
  <c r="BU20" i="34" s="1"/>
  <c r="E28" i="1"/>
  <c r="BU28" i="34" s="1"/>
  <c r="D36" i="1"/>
  <c r="K36" i="1" s="1"/>
  <c r="G44" i="1"/>
  <c r="D44" i="1"/>
  <c r="K44" i="1" s="1"/>
  <c r="G52" i="1"/>
  <c r="D52" i="1"/>
  <c r="K52" i="1" s="1"/>
  <c r="G60" i="1"/>
  <c r="D60" i="1"/>
  <c r="K60" i="1" s="1"/>
  <c r="G68" i="1"/>
  <c r="D68" i="1"/>
  <c r="K68" i="1" s="1"/>
  <c r="G76" i="1"/>
  <c r="D76" i="1"/>
  <c r="K76" i="1" s="1"/>
  <c r="G84" i="1"/>
  <c r="D84" i="1"/>
  <c r="G92" i="1"/>
  <c r="D92" i="1"/>
  <c r="G100" i="1"/>
  <c r="D100" i="1"/>
  <c r="E9" i="1"/>
  <c r="D81" i="1"/>
  <c r="K81" i="1" s="1"/>
  <c r="G81" i="1"/>
  <c r="G37" i="1"/>
  <c r="D37" i="1"/>
  <c r="K37" i="1" s="1"/>
  <c r="G61" i="1"/>
  <c r="D61" i="1"/>
  <c r="K61" i="1" s="1"/>
  <c r="G77" i="1"/>
  <c r="D77" i="1"/>
  <c r="K77" i="1" s="1"/>
  <c r="G101" i="1"/>
  <c r="D101" i="1"/>
  <c r="D65" i="1"/>
  <c r="K65" i="1" s="1"/>
  <c r="G65" i="1"/>
  <c r="E29" i="1"/>
  <c r="G53" i="1"/>
  <c r="D53" i="1"/>
  <c r="K53" i="1" s="1"/>
  <c r="G93" i="1"/>
  <c r="D93" i="1"/>
  <c r="E14" i="1"/>
  <c r="E22" i="1"/>
  <c r="E30" i="1"/>
  <c r="G38" i="1"/>
  <c r="D38" i="1"/>
  <c r="K38" i="1" s="1"/>
  <c r="G46" i="1"/>
  <c r="D46" i="1"/>
  <c r="K46" i="1" s="1"/>
  <c r="G54" i="1"/>
  <c r="D54" i="1"/>
  <c r="K54" i="1" s="1"/>
  <c r="G62" i="1"/>
  <c r="D62" i="1"/>
  <c r="K62" i="1" s="1"/>
  <c r="G70" i="1"/>
  <c r="D70" i="1"/>
  <c r="K70" i="1" s="1"/>
  <c r="D78" i="1"/>
  <c r="K78" i="1" s="1"/>
  <c r="G78" i="1"/>
  <c r="G86" i="1"/>
  <c r="D86" i="1"/>
  <c r="G94" i="1"/>
  <c r="D94" i="1"/>
  <c r="D102" i="1"/>
  <c r="G102" i="1"/>
  <c r="P4" i="34"/>
  <c r="E33" i="1"/>
  <c r="BU33" i="34" s="1"/>
  <c r="D73" i="1"/>
  <c r="K73" i="1" s="1"/>
  <c r="G73" i="1"/>
  <c r="E21" i="1"/>
  <c r="BU21" i="34" s="1"/>
  <c r="G45" i="1"/>
  <c r="D45" i="1"/>
  <c r="K45" i="1" s="1"/>
  <c r="G69" i="1"/>
  <c r="D69" i="1"/>
  <c r="K69" i="1" s="1"/>
  <c r="G85" i="1"/>
  <c r="D85" i="1"/>
  <c r="E15" i="1"/>
  <c r="E23" i="1"/>
  <c r="E31" i="1"/>
  <c r="G39" i="1"/>
  <c r="D39" i="1"/>
  <c r="K39" i="1" s="1"/>
  <c r="G47" i="1"/>
  <c r="D47" i="1"/>
  <c r="K47" i="1" s="1"/>
  <c r="G55" i="1"/>
  <c r="D55" i="1"/>
  <c r="K55" i="1" s="1"/>
  <c r="G63" i="1"/>
  <c r="D63" i="1"/>
  <c r="K63" i="1" s="1"/>
  <c r="G71" i="1"/>
  <c r="D71" i="1"/>
  <c r="K71" i="1" s="1"/>
  <c r="G79" i="1"/>
  <c r="D79" i="1"/>
  <c r="K79" i="1" s="1"/>
  <c r="G87" i="1"/>
  <c r="D87" i="1"/>
  <c r="G95" i="1"/>
  <c r="D95" i="1"/>
  <c r="G103" i="1"/>
  <c r="D103" i="1"/>
  <c r="E72" i="1"/>
  <c r="E81" i="1"/>
  <c r="E67" i="1"/>
  <c r="E91" i="1"/>
  <c r="E85" i="1"/>
  <c r="E48" i="1"/>
  <c r="E62" i="1"/>
  <c r="G5" i="24"/>
  <c r="AX5" i="34"/>
  <c r="BN5" i="34"/>
  <c r="Y214" i="34"/>
  <c r="O314" i="34"/>
  <c r="K3" i="21" s="1"/>
  <c r="Z244" i="34"/>
  <c r="R109" i="34"/>
  <c r="AH109" i="34"/>
  <c r="AH5" i="34"/>
  <c r="BN109" i="34"/>
  <c r="AX109" i="34"/>
  <c r="E4" i="24"/>
  <c r="R4" i="34" s="1"/>
  <c r="E6" i="24"/>
  <c r="R6" i="34" s="1"/>
  <c r="AB214" i="34"/>
  <c r="A85" i="34"/>
  <c r="F85" i="34" s="1"/>
  <c r="A91" i="34"/>
  <c r="F91" i="34" s="1"/>
  <c r="A40" i="34"/>
  <c r="F40" i="34" s="1"/>
  <c r="E40" i="1"/>
  <c r="A88" i="34"/>
  <c r="F88" i="34" s="1"/>
  <c r="E88" i="1"/>
  <c r="E20" i="37"/>
  <c r="G20" i="37" s="1"/>
  <c r="E68" i="37"/>
  <c r="E39" i="24"/>
  <c r="E71" i="24"/>
  <c r="E19" i="26"/>
  <c r="E67" i="26"/>
  <c r="E7" i="27"/>
  <c r="G7" i="27" s="1"/>
  <c r="E47" i="27"/>
  <c r="E95" i="27"/>
  <c r="E35" i="28"/>
  <c r="G35" i="28" s="1"/>
  <c r="E83" i="28"/>
  <c r="E38" i="29"/>
  <c r="E78" i="29"/>
  <c r="E18" i="30"/>
  <c r="W18" i="34" s="1"/>
  <c r="E58" i="30"/>
  <c r="E6" i="38"/>
  <c r="E54" i="38"/>
  <c r="A73" i="34"/>
  <c r="F73" i="34" s="1"/>
  <c r="E73" i="1"/>
  <c r="E37" i="37"/>
  <c r="E85" i="37"/>
  <c r="E8" i="24"/>
  <c r="R8" i="34" s="1"/>
  <c r="E48" i="24"/>
  <c r="E96" i="24"/>
  <c r="E20" i="26"/>
  <c r="E68" i="26"/>
  <c r="E16" i="27"/>
  <c r="E56" i="27"/>
  <c r="E4" i="28"/>
  <c r="U4" i="34" s="1"/>
  <c r="E52" i="28"/>
  <c r="E100" i="28"/>
  <c r="E23" i="29"/>
  <c r="G23" i="29" s="1"/>
  <c r="E63" i="29"/>
  <c r="E103" i="29"/>
  <c r="E43" i="30"/>
  <c r="E99" i="30"/>
  <c r="E23" i="38"/>
  <c r="E55" i="38"/>
  <c r="E103" i="38"/>
  <c r="A10" i="34"/>
  <c r="E10" i="1"/>
  <c r="BU10" i="34" s="1"/>
  <c r="A34" i="34"/>
  <c r="E34" i="1"/>
  <c r="A42" i="34"/>
  <c r="F42" i="34" s="1"/>
  <c r="E42" i="1"/>
  <c r="A50" i="34"/>
  <c r="F50" i="34" s="1"/>
  <c r="E50" i="1"/>
  <c r="A58" i="34"/>
  <c r="F58" i="34" s="1"/>
  <c r="E58" i="1"/>
  <c r="A66" i="34"/>
  <c r="F66" i="34" s="1"/>
  <c r="E66" i="1"/>
  <c r="A74" i="34"/>
  <c r="F74" i="34" s="1"/>
  <c r="E74" i="1"/>
  <c r="A82" i="34"/>
  <c r="F82" i="34" s="1"/>
  <c r="E82" i="1"/>
  <c r="A90" i="34"/>
  <c r="F90" i="34" s="1"/>
  <c r="E90" i="1"/>
  <c r="A98" i="34"/>
  <c r="F98" i="34" s="1"/>
  <c r="E98" i="1"/>
  <c r="E6" i="37"/>
  <c r="G6" i="37" s="1"/>
  <c r="E14" i="37"/>
  <c r="G14" i="37" s="1"/>
  <c r="E22" i="37"/>
  <c r="G22" i="37" s="1"/>
  <c r="E30" i="37"/>
  <c r="G30" i="37" s="1"/>
  <c r="E38" i="37"/>
  <c r="E46" i="37"/>
  <c r="E54" i="37"/>
  <c r="E62" i="37"/>
  <c r="E70" i="37"/>
  <c r="E78" i="37"/>
  <c r="E86" i="37"/>
  <c r="E94" i="37"/>
  <c r="E102" i="37"/>
  <c r="E9" i="24"/>
  <c r="R9" i="34" s="1"/>
  <c r="E17" i="24"/>
  <c r="R17" i="34" s="1"/>
  <c r="E25" i="24"/>
  <c r="R25" i="34" s="1"/>
  <c r="E33" i="24"/>
  <c r="R33" i="34" s="1"/>
  <c r="E41" i="24"/>
  <c r="E49" i="24"/>
  <c r="E57" i="24"/>
  <c r="E65" i="24"/>
  <c r="E73" i="24"/>
  <c r="E81" i="24"/>
  <c r="E89" i="24"/>
  <c r="E97" i="24"/>
  <c r="E5" i="26"/>
  <c r="E13" i="26"/>
  <c r="E21" i="26"/>
  <c r="E29" i="26"/>
  <c r="E37" i="26"/>
  <c r="E45" i="26"/>
  <c r="E53" i="26"/>
  <c r="E61" i="26"/>
  <c r="E69" i="26"/>
  <c r="E77" i="26"/>
  <c r="E85" i="26"/>
  <c r="E93" i="26"/>
  <c r="E101" i="26"/>
  <c r="E9" i="27"/>
  <c r="E17" i="27"/>
  <c r="E25" i="27"/>
  <c r="E33" i="27"/>
  <c r="E41" i="27"/>
  <c r="E49" i="27"/>
  <c r="E57" i="27"/>
  <c r="E65" i="27"/>
  <c r="E73" i="27"/>
  <c r="E81" i="27"/>
  <c r="E89" i="27"/>
  <c r="E97" i="27"/>
  <c r="E5" i="28"/>
  <c r="U5" i="34" s="1"/>
  <c r="E13" i="28"/>
  <c r="U13" i="34" s="1"/>
  <c r="E21" i="28"/>
  <c r="U21" i="34" s="1"/>
  <c r="E29" i="28"/>
  <c r="E37" i="28"/>
  <c r="E45" i="28"/>
  <c r="E53" i="28"/>
  <c r="E61" i="28"/>
  <c r="E69" i="28"/>
  <c r="E77" i="28"/>
  <c r="E85" i="28"/>
  <c r="E93" i="28"/>
  <c r="E101" i="28"/>
  <c r="E8" i="29"/>
  <c r="V8" i="34" s="1"/>
  <c r="E16" i="29"/>
  <c r="V16" i="34" s="1"/>
  <c r="E24" i="29"/>
  <c r="V24" i="34" s="1"/>
  <c r="E32" i="29"/>
  <c r="V32" i="34" s="1"/>
  <c r="E40" i="29"/>
  <c r="E48" i="29"/>
  <c r="E56" i="29"/>
  <c r="E64" i="29"/>
  <c r="E72" i="29"/>
  <c r="E80" i="29"/>
  <c r="E88" i="29"/>
  <c r="E96" i="29"/>
  <c r="E4" i="30"/>
  <c r="W4" i="34" s="1"/>
  <c r="E12" i="30"/>
  <c r="W12" i="34" s="1"/>
  <c r="E20" i="30"/>
  <c r="W20" i="34" s="1"/>
  <c r="E28" i="30"/>
  <c r="W28" i="34" s="1"/>
  <c r="E36" i="30"/>
  <c r="G36" i="30" s="1"/>
  <c r="E44" i="30"/>
  <c r="E52" i="30"/>
  <c r="E60" i="30"/>
  <c r="E68" i="30"/>
  <c r="E76" i="30"/>
  <c r="E84" i="30"/>
  <c r="E92" i="30"/>
  <c r="E100" i="30"/>
  <c r="E8" i="38"/>
  <c r="E16" i="38"/>
  <c r="E24" i="38"/>
  <c r="E32" i="38"/>
  <c r="E40" i="38"/>
  <c r="E48" i="38"/>
  <c r="E56" i="38"/>
  <c r="E64" i="38"/>
  <c r="E72" i="38"/>
  <c r="E80" i="38"/>
  <c r="E88" i="38"/>
  <c r="E96" i="38"/>
  <c r="A80" i="34"/>
  <c r="F80" i="34" s="1"/>
  <c r="E80" i="1"/>
  <c r="E36" i="37"/>
  <c r="G36" i="37" s="1"/>
  <c r="E92" i="37"/>
  <c r="E47" i="24"/>
  <c r="E95" i="24"/>
  <c r="E43" i="26"/>
  <c r="E91" i="26"/>
  <c r="E23" i="27"/>
  <c r="E63" i="27"/>
  <c r="E11" i="28"/>
  <c r="U11" i="34" s="1"/>
  <c r="E59" i="28"/>
  <c r="E99" i="28"/>
  <c r="E46" i="29"/>
  <c r="E86" i="29"/>
  <c r="E26" i="30"/>
  <c r="E74" i="30"/>
  <c r="E14" i="38"/>
  <c r="E46" i="38"/>
  <c r="E78" i="38"/>
  <c r="A57" i="34"/>
  <c r="F57" i="34" s="1"/>
  <c r="E57" i="1"/>
  <c r="E5" i="37"/>
  <c r="G5" i="37" s="1"/>
  <c r="E61" i="37"/>
  <c r="E24" i="24"/>
  <c r="R24" i="34" s="1"/>
  <c r="E64" i="24"/>
  <c r="E12" i="26"/>
  <c r="E60" i="26"/>
  <c r="E100" i="26"/>
  <c r="E32" i="27"/>
  <c r="E80" i="27"/>
  <c r="E36" i="28"/>
  <c r="G36" i="28" s="1"/>
  <c r="E84" i="28"/>
  <c r="E31" i="29"/>
  <c r="G31" i="29" s="1"/>
  <c r="E79" i="29"/>
  <c r="E19" i="30"/>
  <c r="W19" i="34" s="1"/>
  <c r="E59" i="30"/>
  <c r="E7" i="38"/>
  <c r="E47" i="38"/>
  <c r="A11" i="34"/>
  <c r="E11" i="1"/>
  <c r="BU11" i="34" s="1"/>
  <c r="A35" i="34"/>
  <c r="F35" i="34" s="1"/>
  <c r="E35" i="1"/>
  <c r="A43" i="34"/>
  <c r="F43" i="34" s="1"/>
  <c r="E43" i="1"/>
  <c r="A51" i="34"/>
  <c r="F51" i="34" s="1"/>
  <c r="E51" i="1"/>
  <c r="A59" i="34"/>
  <c r="F59" i="34" s="1"/>
  <c r="E59" i="1"/>
  <c r="A75" i="34"/>
  <c r="F75" i="34" s="1"/>
  <c r="E75" i="1"/>
  <c r="A83" i="34"/>
  <c r="F83" i="34" s="1"/>
  <c r="E83" i="1"/>
  <c r="A99" i="34"/>
  <c r="F99" i="34" s="1"/>
  <c r="E99" i="1"/>
  <c r="E7" i="37"/>
  <c r="G7" i="37" s="1"/>
  <c r="E15" i="37"/>
  <c r="G15" i="37" s="1"/>
  <c r="E23" i="37"/>
  <c r="G23" i="37" s="1"/>
  <c r="E31" i="37"/>
  <c r="G31" i="37" s="1"/>
  <c r="E39" i="37"/>
  <c r="E47" i="37"/>
  <c r="E55" i="37"/>
  <c r="E63" i="37"/>
  <c r="E71" i="37"/>
  <c r="E79" i="37"/>
  <c r="E87" i="37"/>
  <c r="E95" i="37"/>
  <c r="E103" i="37"/>
  <c r="E10" i="24"/>
  <c r="R10" i="34" s="1"/>
  <c r="E18" i="24"/>
  <c r="R18" i="34" s="1"/>
  <c r="E26" i="24"/>
  <c r="R26" i="34" s="1"/>
  <c r="E34" i="24"/>
  <c r="G34" i="24" s="1"/>
  <c r="E42" i="24"/>
  <c r="E50" i="24"/>
  <c r="E58" i="24"/>
  <c r="E66" i="24"/>
  <c r="E74" i="24"/>
  <c r="E82" i="24"/>
  <c r="E90" i="24"/>
  <c r="E98" i="24"/>
  <c r="E6" i="26"/>
  <c r="E14" i="26"/>
  <c r="E22" i="26"/>
  <c r="E30" i="26"/>
  <c r="E38" i="26"/>
  <c r="E46" i="26"/>
  <c r="E54" i="26"/>
  <c r="E62" i="26"/>
  <c r="E70" i="26"/>
  <c r="E78" i="26"/>
  <c r="E86" i="26"/>
  <c r="E94" i="26"/>
  <c r="E102" i="26"/>
  <c r="E10" i="27"/>
  <c r="E18" i="27"/>
  <c r="E26" i="27"/>
  <c r="E34" i="27"/>
  <c r="G34" i="27" s="1"/>
  <c r="E42" i="27"/>
  <c r="E50" i="27"/>
  <c r="E58" i="27"/>
  <c r="E66" i="27"/>
  <c r="E74" i="27"/>
  <c r="E82" i="27"/>
  <c r="E90" i="27"/>
  <c r="E98" i="27"/>
  <c r="E6" i="28"/>
  <c r="U6" i="34" s="1"/>
  <c r="E14" i="28"/>
  <c r="E22" i="28"/>
  <c r="E30" i="28"/>
  <c r="E38" i="28"/>
  <c r="E46" i="28"/>
  <c r="E54" i="28"/>
  <c r="E62" i="28"/>
  <c r="E70" i="28"/>
  <c r="E78" i="28"/>
  <c r="E86" i="28"/>
  <c r="E94" i="28"/>
  <c r="E102" i="28"/>
  <c r="E9" i="29"/>
  <c r="E17" i="29"/>
  <c r="V17" i="34" s="1"/>
  <c r="E25" i="29"/>
  <c r="V25" i="34" s="1"/>
  <c r="E33" i="29"/>
  <c r="V33" i="34" s="1"/>
  <c r="E41" i="29"/>
  <c r="E49" i="29"/>
  <c r="E57" i="29"/>
  <c r="E65" i="29"/>
  <c r="E73" i="29"/>
  <c r="E81" i="29"/>
  <c r="E89" i="29"/>
  <c r="E97" i="29"/>
  <c r="E5" i="30"/>
  <c r="E13" i="30"/>
  <c r="E21" i="30"/>
  <c r="W21" i="34" s="1"/>
  <c r="E29" i="30"/>
  <c r="G29" i="30" s="1"/>
  <c r="E37" i="30"/>
  <c r="E45" i="30"/>
  <c r="E53" i="30"/>
  <c r="E61" i="30"/>
  <c r="E69" i="30"/>
  <c r="E77" i="30"/>
  <c r="E85" i="30"/>
  <c r="E93" i="30"/>
  <c r="E101" i="30"/>
  <c r="E9" i="38"/>
  <c r="E17" i="38"/>
  <c r="E25" i="38"/>
  <c r="E33" i="38"/>
  <c r="E41" i="38"/>
  <c r="E49" i="38"/>
  <c r="E57" i="38"/>
  <c r="E65" i="38"/>
  <c r="E73" i="38"/>
  <c r="E81" i="38"/>
  <c r="E89" i="38"/>
  <c r="E97" i="38"/>
  <c r="A48" i="34"/>
  <c r="F48" i="34" s="1"/>
  <c r="A8" i="34"/>
  <c r="E8" i="1"/>
  <c r="E12" i="37"/>
  <c r="G12" i="37" s="1"/>
  <c r="E60" i="37"/>
  <c r="E100" i="37"/>
  <c r="E23" i="24"/>
  <c r="R23" i="34" s="1"/>
  <c r="E79" i="24"/>
  <c r="E35" i="26"/>
  <c r="G35" i="26" s="1"/>
  <c r="E83" i="26"/>
  <c r="E31" i="27"/>
  <c r="G31" i="27" s="1"/>
  <c r="E71" i="27"/>
  <c r="E27" i="28"/>
  <c r="G27" i="28" s="1"/>
  <c r="E75" i="28"/>
  <c r="E14" i="29"/>
  <c r="E62" i="29"/>
  <c r="E10" i="30"/>
  <c r="W10" i="34" s="1"/>
  <c r="E50" i="30"/>
  <c r="E90" i="30"/>
  <c r="E30" i="38"/>
  <c r="E70" i="38"/>
  <c r="E102" i="38"/>
  <c r="A41" i="34"/>
  <c r="F41" i="34" s="1"/>
  <c r="E41" i="1"/>
  <c r="A97" i="34"/>
  <c r="F97" i="34" s="1"/>
  <c r="E97" i="1"/>
  <c r="E45" i="37"/>
  <c r="E93" i="37"/>
  <c r="E40" i="24"/>
  <c r="E88" i="24"/>
  <c r="E28" i="26"/>
  <c r="E76" i="26"/>
  <c r="E40" i="27"/>
  <c r="E88" i="27"/>
  <c r="E28" i="28"/>
  <c r="U28" i="34" s="1"/>
  <c r="E76" i="28"/>
  <c r="E39" i="29"/>
  <c r="E95" i="29"/>
  <c r="E67" i="30"/>
  <c r="A4" i="34"/>
  <c r="E4" i="1"/>
  <c r="BU4" i="34" s="1"/>
  <c r="A12" i="34"/>
  <c r="E12" i="1"/>
  <c r="BU12" i="34" s="1"/>
  <c r="A36" i="34"/>
  <c r="F36" i="34" s="1"/>
  <c r="E36" i="1"/>
  <c r="A44" i="34"/>
  <c r="F44" i="34" s="1"/>
  <c r="E44" i="1"/>
  <c r="A52" i="34"/>
  <c r="F52" i="34" s="1"/>
  <c r="E52" i="1"/>
  <c r="A60" i="34"/>
  <c r="F60" i="34" s="1"/>
  <c r="E60" i="1"/>
  <c r="A68" i="34"/>
  <c r="F68" i="34" s="1"/>
  <c r="E68" i="1"/>
  <c r="A76" i="34"/>
  <c r="F76" i="34" s="1"/>
  <c r="E76" i="1"/>
  <c r="A84" i="34"/>
  <c r="F84" i="34" s="1"/>
  <c r="E84" i="1"/>
  <c r="A92" i="34"/>
  <c r="F92" i="34" s="1"/>
  <c r="E92" i="1"/>
  <c r="A100" i="34"/>
  <c r="F100" i="34" s="1"/>
  <c r="E100" i="1"/>
  <c r="E8" i="37"/>
  <c r="G8" i="37" s="1"/>
  <c r="E16" i="37"/>
  <c r="G16" i="37" s="1"/>
  <c r="E24" i="37"/>
  <c r="G24" i="37" s="1"/>
  <c r="E32" i="37"/>
  <c r="G32" i="37" s="1"/>
  <c r="E40" i="37"/>
  <c r="E48" i="37"/>
  <c r="E56" i="37"/>
  <c r="E64" i="37"/>
  <c r="E72" i="37"/>
  <c r="E80" i="37"/>
  <c r="E88" i="37"/>
  <c r="E96" i="37"/>
  <c r="B1" i="24"/>
  <c r="E11" i="24"/>
  <c r="R11" i="34" s="1"/>
  <c r="E19" i="24"/>
  <c r="R19" i="34" s="1"/>
  <c r="E27" i="24"/>
  <c r="R27" i="34" s="1"/>
  <c r="E35" i="24"/>
  <c r="G35" i="24" s="1"/>
  <c r="E43" i="24"/>
  <c r="E51" i="24"/>
  <c r="E59" i="24"/>
  <c r="E67" i="24"/>
  <c r="E75" i="24"/>
  <c r="E83" i="24"/>
  <c r="E91" i="24"/>
  <c r="E99" i="24"/>
  <c r="E7" i="26"/>
  <c r="E15" i="26"/>
  <c r="E23" i="26"/>
  <c r="E31" i="26"/>
  <c r="E39" i="26"/>
  <c r="E47" i="26"/>
  <c r="E55" i="26"/>
  <c r="E63" i="26"/>
  <c r="E71" i="26"/>
  <c r="E79" i="26"/>
  <c r="E87" i="26"/>
  <c r="E95" i="26"/>
  <c r="E103" i="26"/>
  <c r="E11" i="27"/>
  <c r="E19" i="27"/>
  <c r="E27" i="27"/>
  <c r="G27" i="27" s="1"/>
  <c r="E35" i="27"/>
  <c r="G35" i="27" s="1"/>
  <c r="E43" i="27"/>
  <c r="E51" i="27"/>
  <c r="E59" i="27"/>
  <c r="E67" i="27"/>
  <c r="E75" i="27"/>
  <c r="E83" i="27"/>
  <c r="E91" i="27"/>
  <c r="E99" i="27"/>
  <c r="E7" i="28"/>
  <c r="G7" i="28" s="1"/>
  <c r="E15" i="28"/>
  <c r="G15" i="28" s="1"/>
  <c r="E23" i="28"/>
  <c r="G23" i="28" s="1"/>
  <c r="E31" i="28"/>
  <c r="G31" i="28" s="1"/>
  <c r="E39" i="28"/>
  <c r="E47" i="28"/>
  <c r="E55" i="28"/>
  <c r="E63" i="28"/>
  <c r="E71" i="28"/>
  <c r="E79" i="28"/>
  <c r="E87" i="28"/>
  <c r="E95" i="28"/>
  <c r="E103" i="28"/>
  <c r="E10" i="29"/>
  <c r="V10" i="34" s="1"/>
  <c r="E18" i="29"/>
  <c r="V18" i="34" s="1"/>
  <c r="E26" i="29"/>
  <c r="E34" i="29"/>
  <c r="G34" i="29" s="1"/>
  <c r="E42" i="29"/>
  <c r="E50" i="29"/>
  <c r="E58" i="29"/>
  <c r="E66" i="29"/>
  <c r="E74" i="29"/>
  <c r="E82" i="29"/>
  <c r="E90" i="29"/>
  <c r="E98" i="29"/>
  <c r="E6" i="30"/>
  <c r="E14" i="30"/>
  <c r="E22" i="30"/>
  <c r="E30" i="30"/>
  <c r="E38" i="30"/>
  <c r="E46" i="30"/>
  <c r="E54" i="30"/>
  <c r="E62" i="30"/>
  <c r="E70" i="30"/>
  <c r="E78" i="30"/>
  <c r="E86" i="30"/>
  <c r="E94" i="30"/>
  <c r="E102" i="30"/>
  <c r="E10" i="38"/>
  <c r="E18" i="38"/>
  <c r="G18" i="38" s="1"/>
  <c r="E26" i="38"/>
  <c r="E34" i="38"/>
  <c r="E42" i="38"/>
  <c r="E50" i="38"/>
  <c r="E58" i="38"/>
  <c r="E66" i="38"/>
  <c r="E74" i="38"/>
  <c r="E82" i="38"/>
  <c r="E90" i="38"/>
  <c r="E98" i="38"/>
  <c r="A62" i="34"/>
  <c r="F62" i="34" s="1"/>
  <c r="A56" i="34"/>
  <c r="F56" i="34" s="1"/>
  <c r="E56" i="1"/>
  <c r="E52" i="37"/>
  <c r="E15" i="24"/>
  <c r="R15" i="34" s="1"/>
  <c r="E87" i="24"/>
  <c r="E59" i="26"/>
  <c r="E15" i="27"/>
  <c r="G15" i="27" s="1"/>
  <c r="E87" i="27"/>
  <c r="E51" i="28"/>
  <c r="E22" i="29"/>
  <c r="E94" i="29"/>
  <c r="E66" i="30"/>
  <c r="E22" i="38"/>
  <c r="E86" i="38"/>
  <c r="A65" i="34"/>
  <c r="F65" i="34" s="1"/>
  <c r="E65" i="1"/>
  <c r="E13" i="37"/>
  <c r="G13" i="37" s="1"/>
  <c r="E69" i="37"/>
  <c r="E72" i="24"/>
  <c r="E52" i="26"/>
  <c r="E8" i="27"/>
  <c r="E72" i="27"/>
  <c r="E60" i="28"/>
  <c r="E7" i="29"/>
  <c r="G7" i="29" s="1"/>
  <c r="E55" i="29"/>
  <c r="E27" i="30"/>
  <c r="G27" i="30" s="1"/>
  <c r="E83" i="30"/>
  <c r="E87" i="38"/>
  <c r="A5" i="34"/>
  <c r="E5" i="1"/>
  <c r="A37" i="34"/>
  <c r="F37" i="34" s="1"/>
  <c r="E37" i="1"/>
  <c r="A45" i="34"/>
  <c r="F45" i="34" s="1"/>
  <c r="E45" i="1"/>
  <c r="A53" i="34"/>
  <c r="F53" i="34" s="1"/>
  <c r="E53" i="1"/>
  <c r="A61" i="34"/>
  <c r="F61" i="34" s="1"/>
  <c r="E61" i="1"/>
  <c r="A69" i="34"/>
  <c r="F69" i="34" s="1"/>
  <c r="E69" i="1"/>
  <c r="A77" i="34"/>
  <c r="F77" i="34" s="1"/>
  <c r="E77" i="1"/>
  <c r="A93" i="34"/>
  <c r="F93" i="34" s="1"/>
  <c r="E93" i="1"/>
  <c r="A101" i="34"/>
  <c r="F101" i="34" s="1"/>
  <c r="E101" i="1"/>
  <c r="E9" i="37"/>
  <c r="G9" i="37" s="1"/>
  <c r="E17" i="37"/>
  <c r="G17" i="37" s="1"/>
  <c r="E25" i="37"/>
  <c r="G25" i="37" s="1"/>
  <c r="E33" i="37"/>
  <c r="G33" i="37" s="1"/>
  <c r="E41" i="37"/>
  <c r="E49" i="37"/>
  <c r="E57" i="37"/>
  <c r="E65" i="37"/>
  <c r="E73" i="37"/>
  <c r="E81" i="37"/>
  <c r="E89" i="37"/>
  <c r="E97" i="37"/>
  <c r="E12" i="24"/>
  <c r="R12" i="34" s="1"/>
  <c r="E20" i="24"/>
  <c r="R20" i="34" s="1"/>
  <c r="E28" i="24"/>
  <c r="R28" i="34" s="1"/>
  <c r="E36" i="24"/>
  <c r="E44" i="24"/>
  <c r="E52" i="24"/>
  <c r="E60" i="24"/>
  <c r="E68" i="24"/>
  <c r="E76" i="24"/>
  <c r="E84" i="24"/>
  <c r="E92" i="24"/>
  <c r="E100" i="24"/>
  <c r="E8" i="26"/>
  <c r="E16" i="26"/>
  <c r="E24" i="26"/>
  <c r="E32" i="26"/>
  <c r="E40" i="26"/>
  <c r="E48" i="26"/>
  <c r="E56" i="26"/>
  <c r="E64" i="26"/>
  <c r="E72" i="26"/>
  <c r="E80" i="26"/>
  <c r="E88" i="26"/>
  <c r="E96" i="26"/>
  <c r="E4" i="27"/>
  <c r="E12" i="27"/>
  <c r="E20" i="27"/>
  <c r="E28" i="27"/>
  <c r="E36" i="27"/>
  <c r="G36" i="27" s="1"/>
  <c r="E44" i="27"/>
  <c r="E52" i="27"/>
  <c r="E60" i="27"/>
  <c r="E68" i="27"/>
  <c r="E76" i="27"/>
  <c r="E84" i="27"/>
  <c r="E92" i="27"/>
  <c r="E100" i="27"/>
  <c r="E8" i="28"/>
  <c r="U8" i="34" s="1"/>
  <c r="E16" i="28"/>
  <c r="U16" i="34" s="1"/>
  <c r="E24" i="28"/>
  <c r="U24" i="34" s="1"/>
  <c r="E32" i="28"/>
  <c r="U32" i="34" s="1"/>
  <c r="E40" i="28"/>
  <c r="E48" i="28"/>
  <c r="E56" i="28"/>
  <c r="E64" i="28"/>
  <c r="E72" i="28"/>
  <c r="E80" i="28"/>
  <c r="E88" i="28"/>
  <c r="E96" i="28"/>
  <c r="E11" i="29"/>
  <c r="V11" i="34" s="1"/>
  <c r="E19" i="29"/>
  <c r="V19" i="34" s="1"/>
  <c r="E27" i="29"/>
  <c r="G27" i="29" s="1"/>
  <c r="E35" i="29"/>
  <c r="G35" i="29" s="1"/>
  <c r="E43" i="29"/>
  <c r="E51" i="29"/>
  <c r="E59" i="29"/>
  <c r="E67" i="29"/>
  <c r="E75" i="29"/>
  <c r="E83" i="29"/>
  <c r="E91" i="29"/>
  <c r="E99" i="29"/>
  <c r="E7" i="30"/>
  <c r="G7" i="30" s="1"/>
  <c r="E15" i="30"/>
  <c r="G15" i="30" s="1"/>
  <c r="E23" i="30"/>
  <c r="G23" i="30" s="1"/>
  <c r="E31" i="30"/>
  <c r="G31" i="30" s="1"/>
  <c r="E39" i="30"/>
  <c r="E47" i="30"/>
  <c r="E55" i="30"/>
  <c r="E63" i="30"/>
  <c r="E71" i="30"/>
  <c r="E79" i="30"/>
  <c r="E87" i="30"/>
  <c r="E95" i="30"/>
  <c r="E103" i="30"/>
  <c r="E11" i="38"/>
  <c r="E19" i="38"/>
  <c r="E27" i="38"/>
  <c r="E35" i="38"/>
  <c r="E43" i="38"/>
  <c r="E51" i="38"/>
  <c r="E59" i="38"/>
  <c r="E67" i="38"/>
  <c r="E75" i="38"/>
  <c r="E83" i="38"/>
  <c r="E91" i="38"/>
  <c r="E99" i="38"/>
  <c r="A67" i="34"/>
  <c r="F67" i="34" s="1"/>
  <c r="A96" i="34"/>
  <c r="F96" i="34" s="1"/>
  <c r="E96" i="1"/>
  <c r="E28" i="37"/>
  <c r="G28" i="37" s="1"/>
  <c r="E76" i="37"/>
  <c r="E31" i="24"/>
  <c r="R31" i="34" s="1"/>
  <c r="E63" i="24"/>
  <c r="E11" i="26"/>
  <c r="E51" i="26"/>
  <c r="E99" i="26"/>
  <c r="E55" i="27"/>
  <c r="E103" i="27"/>
  <c r="E43" i="28"/>
  <c r="E91" i="28"/>
  <c r="E30" i="29"/>
  <c r="E70" i="29"/>
  <c r="E34" i="30"/>
  <c r="G34" i="30" s="1"/>
  <c r="E98" i="30"/>
  <c r="A49" i="34"/>
  <c r="F49" i="34" s="1"/>
  <c r="E49" i="1"/>
  <c r="A89" i="34"/>
  <c r="F89" i="34" s="1"/>
  <c r="E89" i="1"/>
  <c r="E29" i="37"/>
  <c r="G29" i="37" s="1"/>
  <c r="E77" i="37"/>
  <c r="E16" i="24"/>
  <c r="R16" i="34" s="1"/>
  <c r="E56" i="24"/>
  <c r="E4" i="26"/>
  <c r="E44" i="26"/>
  <c r="E84" i="26"/>
  <c r="E24" i="27"/>
  <c r="E64" i="27"/>
  <c r="E12" i="28"/>
  <c r="U12" i="34" s="1"/>
  <c r="E44" i="28"/>
  <c r="E68" i="28"/>
  <c r="E15" i="29"/>
  <c r="G15" i="29" s="1"/>
  <c r="E71" i="29"/>
  <c r="E11" i="30"/>
  <c r="W11" i="34" s="1"/>
  <c r="E51" i="30"/>
  <c r="E91" i="30"/>
  <c r="E31" i="38"/>
  <c r="E63" i="38"/>
  <c r="E95" i="38"/>
  <c r="A13" i="34"/>
  <c r="E13" i="1"/>
  <c r="A6" i="34"/>
  <c r="E6" i="1"/>
  <c r="A38" i="34"/>
  <c r="F38" i="34" s="1"/>
  <c r="E38" i="1"/>
  <c r="A46" i="34"/>
  <c r="F46" i="34" s="1"/>
  <c r="E46" i="1"/>
  <c r="A54" i="34"/>
  <c r="F54" i="34" s="1"/>
  <c r="E54" i="1"/>
  <c r="A70" i="34"/>
  <c r="F70" i="34" s="1"/>
  <c r="E70" i="1"/>
  <c r="A78" i="34"/>
  <c r="F78" i="34" s="1"/>
  <c r="E78" i="1"/>
  <c r="A86" i="34"/>
  <c r="F86" i="34" s="1"/>
  <c r="E86" i="1"/>
  <c r="A94" i="34"/>
  <c r="F94" i="34" s="1"/>
  <c r="E94" i="1"/>
  <c r="A102" i="34"/>
  <c r="F102" i="34" s="1"/>
  <c r="E102" i="1"/>
  <c r="E10" i="37"/>
  <c r="G10" i="37" s="1"/>
  <c r="E18" i="37"/>
  <c r="G18" i="37" s="1"/>
  <c r="E26" i="37"/>
  <c r="G26" i="37" s="1"/>
  <c r="E34" i="37"/>
  <c r="G34" i="37" s="1"/>
  <c r="E42" i="37"/>
  <c r="E50" i="37"/>
  <c r="E58" i="37"/>
  <c r="E66" i="37"/>
  <c r="E74" i="37"/>
  <c r="E82" i="37"/>
  <c r="E90" i="37"/>
  <c r="E98" i="37"/>
  <c r="E13" i="24"/>
  <c r="R13" i="34" s="1"/>
  <c r="E21" i="24"/>
  <c r="R21" i="34" s="1"/>
  <c r="E29" i="24"/>
  <c r="E37" i="24"/>
  <c r="E45" i="24"/>
  <c r="E53" i="24"/>
  <c r="E61" i="24"/>
  <c r="E69" i="24"/>
  <c r="E77" i="24"/>
  <c r="E85" i="24"/>
  <c r="E93" i="24"/>
  <c r="E101" i="24"/>
  <c r="E9" i="26"/>
  <c r="E17" i="26"/>
  <c r="E25" i="26"/>
  <c r="E33" i="26"/>
  <c r="E41" i="26"/>
  <c r="E49" i="26"/>
  <c r="E57" i="26"/>
  <c r="E65" i="26"/>
  <c r="E73" i="26"/>
  <c r="E81" i="26"/>
  <c r="E89" i="26"/>
  <c r="E97" i="26"/>
  <c r="E5" i="27"/>
  <c r="E13" i="27"/>
  <c r="E21" i="27"/>
  <c r="E29" i="27"/>
  <c r="E37" i="27"/>
  <c r="E45" i="27"/>
  <c r="E53" i="27"/>
  <c r="E61" i="27"/>
  <c r="E69" i="27"/>
  <c r="E77" i="27"/>
  <c r="E85" i="27"/>
  <c r="E93" i="27"/>
  <c r="E101" i="27"/>
  <c r="E9" i="28"/>
  <c r="E17" i="28"/>
  <c r="U17" i="34" s="1"/>
  <c r="E25" i="28"/>
  <c r="U25" i="34" s="1"/>
  <c r="E33" i="28"/>
  <c r="U33" i="34" s="1"/>
  <c r="E41" i="28"/>
  <c r="E49" i="28"/>
  <c r="E57" i="28"/>
  <c r="E65" i="28"/>
  <c r="E73" i="28"/>
  <c r="E81" i="28"/>
  <c r="E89" i="28"/>
  <c r="E97" i="28"/>
  <c r="E4" i="29"/>
  <c r="V4" i="34" s="1"/>
  <c r="E12" i="29"/>
  <c r="V12" i="34" s="1"/>
  <c r="E20" i="29"/>
  <c r="V20" i="34" s="1"/>
  <c r="E28" i="29"/>
  <c r="V28" i="34" s="1"/>
  <c r="E36" i="29"/>
  <c r="G36" i="29" s="1"/>
  <c r="E44" i="29"/>
  <c r="E52" i="29"/>
  <c r="E60" i="29"/>
  <c r="E68" i="29"/>
  <c r="E76" i="29"/>
  <c r="E84" i="29"/>
  <c r="E92" i="29"/>
  <c r="E100" i="29"/>
  <c r="E8" i="30"/>
  <c r="W8" i="34" s="1"/>
  <c r="E16" i="30"/>
  <c r="W16" i="34" s="1"/>
  <c r="E24" i="30"/>
  <c r="W24" i="34" s="1"/>
  <c r="E32" i="30"/>
  <c r="W32" i="34" s="1"/>
  <c r="E40" i="30"/>
  <c r="E48" i="30"/>
  <c r="E56" i="30"/>
  <c r="E64" i="30"/>
  <c r="E72" i="30"/>
  <c r="E80" i="30"/>
  <c r="E88" i="30"/>
  <c r="E96" i="30"/>
  <c r="E4" i="38"/>
  <c r="E12" i="38"/>
  <c r="E20" i="38"/>
  <c r="E28" i="38"/>
  <c r="E36" i="38"/>
  <c r="G36" i="38" s="1"/>
  <c r="E44" i="38"/>
  <c r="E52" i="38"/>
  <c r="E60" i="38"/>
  <c r="E68" i="38"/>
  <c r="E76" i="38"/>
  <c r="E84" i="38"/>
  <c r="E92" i="38"/>
  <c r="E100" i="38"/>
  <c r="A9" i="34"/>
  <c r="A72" i="34"/>
  <c r="F72" i="34" s="1"/>
  <c r="A64" i="34"/>
  <c r="F64" i="34" s="1"/>
  <c r="E64" i="1"/>
  <c r="E4" i="37"/>
  <c r="BK108" i="34" s="1"/>
  <c r="E44" i="37"/>
  <c r="E84" i="37"/>
  <c r="E7" i="24"/>
  <c r="R7" i="34" s="1"/>
  <c r="E55" i="24"/>
  <c r="E103" i="24"/>
  <c r="E27" i="26"/>
  <c r="E75" i="26"/>
  <c r="E39" i="27"/>
  <c r="E79" i="27"/>
  <c r="E19" i="28"/>
  <c r="U19" i="34" s="1"/>
  <c r="E67" i="28"/>
  <c r="E6" i="29"/>
  <c r="A1" i="29"/>
  <c r="E54" i="29"/>
  <c r="E102" i="29"/>
  <c r="E42" i="30"/>
  <c r="E82" i="30"/>
  <c r="E38" i="38"/>
  <c r="E62" i="38"/>
  <c r="E94" i="38"/>
  <c r="E21" i="37"/>
  <c r="G21" i="37" s="1"/>
  <c r="E53" i="37"/>
  <c r="E101" i="37"/>
  <c r="E32" i="24"/>
  <c r="R32" i="34" s="1"/>
  <c r="E80" i="24"/>
  <c r="E36" i="26"/>
  <c r="G36" i="26" s="1"/>
  <c r="E92" i="26"/>
  <c r="E48" i="27"/>
  <c r="E96" i="27"/>
  <c r="E20" i="28"/>
  <c r="U20" i="34" s="1"/>
  <c r="E92" i="28"/>
  <c r="E47" i="29"/>
  <c r="E87" i="29"/>
  <c r="E35" i="30"/>
  <c r="G35" i="30" s="1"/>
  <c r="E75" i="30"/>
  <c r="E15" i="38"/>
  <c r="E39" i="38"/>
  <c r="E71" i="38"/>
  <c r="E79" i="38"/>
  <c r="A7" i="34"/>
  <c r="E7" i="1"/>
  <c r="A39" i="34"/>
  <c r="F39" i="34" s="1"/>
  <c r="E39" i="1"/>
  <c r="A47" i="34"/>
  <c r="F47" i="34" s="1"/>
  <c r="E47" i="1"/>
  <c r="A55" i="34"/>
  <c r="F55" i="34" s="1"/>
  <c r="E55" i="1"/>
  <c r="A63" i="34"/>
  <c r="F63" i="34" s="1"/>
  <c r="E63" i="1"/>
  <c r="A71" i="34"/>
  <c r="F71" i="34" s="1"/>
  <c r="E71" i="1"/>
  <c r="A79" i="34"/>
  <c r="F79" i="34" s="1"/>
  <c r="E79" i="1"/>
  <c r="A87" i="34"/>
  <c r="F87" i="34" s="1"/>
  <c r="E87" i="1"/>
  <c r="A95" i="34"/>
  <c r="F95" i="34" s="1"/>
  <c r="E95" i="1"/>
  <c r="A103" i="34"/>
  <c r="F103" i="34" s="1"/>
  <c r="E103" i="1"/>
  <c r="E11" i="37"/>
  <c r="G11" i="37" s="1"/>
  <c r="E19" i="37"/>
  <c r="G19" i="37" s="1"/>
  <c r="E27" i="37"/>
  <c r="G27" i="37" s="1"/>
  <c r="E35" i="37"/>
  <c r="G35" i="37" s="1"/>
  <c r="E43" i="37"/>
  <c r="E51" i="37"/>
  <c r="E59" i="37"/>
  <c r="E67" i="37"/>
  <c r="E75" i="37"/>
  <c r="E83" i="37"/>
  <c r="E91" i="37"/>
  <c r="E99" i="37"/>
  <c r="E14" i="24"/>
  <c r="R14" i="34" s="1"/>
  <c r="E22" i="24"/>
  <c r="R22" i="34" s="1"/>
  <c r="E30" i="24"/>
  <c r="R30" i="34" s="1"/>
  <c r="E38" i="24"/>
  <c r="E46" i="24"/>
  <c r="E54" i="24"/>
  <c r="E62" i="24"/>
  <c r="E70" i="24"/>
  <c r="E78" i="24"/>
  <c r="E86" i="24"/>
  <c r="E94" i="24"/>
  <c r="E102" i="24"/>
  <c r="E10" i="26"/>
  <c r="E18" i="26"/>
  <c r="E26" i="26"/>
  <c r="E34" i="26"/>
  <c r="G34" i="26" s="1"/>
  <c r="E42" i="26"/>
  <c r="E50" i="26"/>
  <c r="E58" i="26"/>
  <c r="E66" i="26"/>
  <c r="E74" i="26"/>
  <c r="E82" i="26"/>
  <c r="E90" i="26"/>
  <c r="E98" i="26"/>
  <c r="E6" i="27"/>
  <c r="E14" i="27"/>
  <c r="E22" i="27"/>
  <c r="E30" i="27"/>
  <c r="E38" i="27"/>
  <c r="E46" i="27"/>
  <c r="E54" i="27"/>
  <c r="E62" i="27"/>
  <c r="E70" i="27"/>
  <c r="E78" i="27"/>
  <c r="E86" i="27"/>
  <c r="E94" i="27"/>
  <c r="E102" i="27"/>
  <c r="E10" i="28"/>
  <c r="U10" i="34" s="1"/>
  <c r="E18" i="28"/>
  <c r="U18" i="34" s="1"/>
  <c r="E26" i="28"/>
  <c r="E34" i="28"/>
  <c r="G34" i="28" s="1"/>
  <c r="E42" i="28"/>
  <c r="E50" i="28"/>
  <c r="E58" i="28"/>
  <c r="E66" i="28"/>
  <c r="E74" i="28"/>
  <c r="E82" i="28"/>
  <c r="E90" i="28"/>
  <c r="E98" i="28"/>
  <c r="E5" i="29"/>
  <c r="V5" i="34" s="1"/>
  <c r="E13" i="29"/>
  <c r="V13" i="34" s="1"/>
  <c r="E21" i="29"/>
  <c r="V21" i="34" s="1"/>
  <c r="E29" i="29"/>
  <c r="E37" i="29"/>
  <c r="E45" i="29"/>
  <c r="E53" i="29"/>
  <c r="E61" i="29"/>
  <c r="E69" i="29"/>
  <c r="E77" i="29"/>
  <c r="E85" i="29"/>
  <c r="E93" i="29"/>
  <c r="E101" i="29"/>
  <c r="E9" i="30"/>
  <c r="G9" i="30" s="1"/>
  <c r="E17" i="30"/>
  <c r="E25" i="30"/>
  <c r="E33" i="30"/>
  <c r="W33" i="34" s="1"/>
  <c r="E41" i="30"/>
  <c r="E49" i="30"/>
  <c r="E57" i="30"/>
  <c r="E65" i="30"/>
  <c r="E73" i="30"/>
  <c r="E81" i="30"/>
  <c r="E89" i="30"/>
  <c r="E97" i="30"/>
  <c r="E5" i="38"/>
  <c r="E13" i="38"/>
  <c r="E21" i="38"/>
  <c r="E29" i="38"/>
  <c r="E37" i="38"/>
  <c r="E45" i="38"/>
  <c r="E53" i="38"/>
  <c r="E61" i="38"/>
  <c r="E69" i="38"/>
  <c r="E77" i="38"/>
  <c r="E85" i="38"/>
  <c r="E93" i="38"/>
  <c r="E101" i="38"/>
  <c r="A81" i="34"/>
  <c r="F81" i="34" s="1"/>
  <c r="E32" i="21"/>
  <c r="E9" i="21"/>
  <c r="E17" i="21"/>
  <c r="E25" i="21"/>
  <c r="E33" i="21"/>
  <c r="P33" i="34" s="1"/>
  <c r="E41" i="21"/>
  <c r="E49" i="21"/>
  <c r="E57" i="21"/>
  <c r="E65" i="21"/>
  <c r="E73" i="21"/>
  <c r="E81" i="21"/>
  <c r="E89" i="21"/>
  <c r="E97" i="21"/>
  <c r="E24" i="21"/>
  <c r="E10" i="21"/>
  <c r="E18" i="21"/>
  <c r="E26" i="21"/>
  <c r="E34" i="21"/>
  <c r="E42" i="21"/>
  <c r="E50" i="21"/>
  <c r="E58" i="21"/>
  <c r="E66" i="21"/>
  <c r="E74" i="21"/>
  <c r="E82" i="21"/>
  <c r="E90" i="21"/>
  <c r="E98" i="21"/>
  <c r="E64" i="21"/>
  <c r="E96" i="21"/>
  <c r="E11" i="21"/>
  <c r="E19" i="21"/>
  <c r="E27" i="21"/>
  <c r="E35" i="21"/>
  <c r="E43" i="21"/>
  <c r="E51" i="21"/>
  <c r="E59" i="21"/>
  <c r="E67" i="21"/>
  <c r="E75" i="21"/>
  <c r="E83" i="21"/>
  <c r="E91" i="21"/>
  <c r="E99" i="21"/>
  <c r="E48" i="21"/>
  <c r="G4" i="21"/>
  <c r="E12" i="21"/>
  <c r="E20" i="21"/>
  <c r="E28" i="21"/>
  <c r="E36" i="21"/>
  <c r="E44" i="21"/>
  <c r="E52" i="21"/>
  <c r="E60" i="21"/>
  <c r="E68" i="21"/>
  <c r="E76" i="21"/>
  <c r="E84" i="21"/>
  <c r="E92" i="21"/>
  <c r="E100" i="21"/>
  <c r="E40" i="21"/>
  <c r="E80" i="21"/>
  <c r="E5" i="21"/>
  <c r="E13" i="21"/>
  <c r="E21" i="21"/>
  <c r="E29" i="21"/>
  <c r="E37" i="21"/>
  <c r="E45" i="21"/>
  <c r="E53" i="21"/>
  <c r="E61" i="21"/>
  <c r="E69" i="21"/>
  <c r="E77" i="21"/>
  <c r="E85" i="21"/>
  <c r="E93" i="21"/>
  <c r="E101" i="21"/>
  <c r="E16" i="21"/>
  <c r="E72" i="21"/>
  <c r="E6" i="21"/>
  <c r="E14" i="21"/>
  <c r="E22" i="21"/>
  <c r="E30" i="21"/>
  <c r="E38" i="21"/>
  <c r="E46" i="21"/>
  <c r="E54" i="21"/>
  <c r="E62" i="21"/>
  <c r="E70" i="21"/>
  <c r="E78" i="21"/>
  <c r="E86" i="21"/>
  <c r="E94" i="21"/>
  <c r="E102" i="21"/>
  <c r="E8" i="21"/>
  <c r="E56" i="21"/>
  <c r="E88" i="21"/>
  <c r="E7" i="21"/>
  <c r="E15" i="21"/>
  <c r="E23" i="21"/>
  <c r="E31" i="21"/>
  <c r="E39" i="21"/>
  <c r="E47" i="21"/>
  <c r="E55" i="21"/>
  <c r="E63" i="21"/>
  <c r="E71" i="21"/>
  <c r="E79" i="21"/>
  <c r="E87" i="21"/>
  <c r="E95" i="21"/>
  <c r="E103" i="21"/>
  <c r="E95" i="22"/>
  <c r="E5" i="22"/>
  <c r="E13" i="22"/>
  <c r="E21" i="22"/>
  <c r="E29" i="22"/>
  <c r="E37" i="22"/>
  <c r="E45" i="22"/>
  <c r="E53" i="22"/>
  <c r="E61" i="22"/>
  <c r="E69" i="22"/>
  <c r="E77" i="22"/>
  <c r="E85" i="22"/>
  <c r="E93" i="22"/>
  <c r="E101" i="22"/>
  <c r="E39" i="22"/>
  <c r="E6" i="22"/>
  <c r="E14" i="22"/>
  <c r="E22" i="22"/>
  <c r="E30" i="22"/>
  <c r="E38" i="22"/>
  <c r="E46" i="22"/>
  <c r="E54" i="22"/>
  <c r="E62" i="22"/>
  <c r="E70" i="22"/>
  <c r="E78" i="22"/>
  <c r="E86" i="22"/>
  <c r="E94" i="22"/>
  <c r="E102" i="22"/>
  <c r="E15" i="22"/>
  <c r="E23" i="22"/>
  <c r="E31" i="22"/>
  <c r="E71" i="22"/>
  <c r="E87" i="22"/>
  <c r="E103" i="22"/>
  <c r="E8" i="22"/>
  <c r="E16" i="22"/>
  <c r="E24" i="22"/>
  <c r="E32" i="22"/>
  <c r="E40" i="22"/>
  <c r="E48" i="22"/>
  <c r="E56" i="22"/>
  <c r="E64" i="22"/>
  <c r="E72" i="22"/>
  <c r="E80" i="22"/>
  <c r="E88" i="22"/>
  <c r="E96" i="22"/>
  <c r="E55" i="22"/>
  <c r="E25" i="22"/>
  <c r="E49" i="22"/>
  <c r="E57" i="22"/>
  <c r="E65" i="22"/>
  <c r="E89" i="22"/>
  <c r="E97" i="22"/>
  <c r="E47" i="22"/>
  <c r="E17" i="22"/>
  <c r="E33" i="22"/>
  <c r="E81" i="22"/>
  <c r="E10" i="22"/>
  <c r="E18" i="22"/>
  <c r="E26" i="22"/>
  <c r="E34" i="22"/>
  <c r="E42" i="22"/>
  <c r="E50" i="22"/>
  <c r="E58" i="22"/>
  <c r="E66" i="22"/>
  <c r="E74" i="22"/>
  <c r="E82" i="22"/>
  <c r="E90" i="22"/>
  <c r="E98" i="22"/>
  <c r="E7" i="22"/>
  <c r="E79" i="22"/>
  <c r="E9" i="22"/>
  <c r="E41" i="22"/>
  <c r="E73" i="22"/>
  <c r="E11" i="22"/>
  <c r="E19" i="22"/>
  <c r="E27" i="22"/>
  <c r="E35" i="22"/>
  <c r="E43" i="22"/>
  <c r="E51" i="22"/>
  <c r="E59" i="22"/>
  <c r="E67" i="22"/>
  <c r="E75" i="22"/>
  <c r="E83" i="22"/>
  <c r="E91" i="22"/>
  <c r="E99" i="22"/>
  <c r="E63" i="22"/>
  <c r="E4" i="22"/>
  <c r="E12" i="22"/>
  <c r="E20" i="22"/>
  <c r="E28" i="22"/>
  <c r="E36" i="22"/>
  <c r="E44" i="22"/>
  <c r="E52" i="22"/>
  <c r="E60" i="22"/>
  <c r="E68" i="22"/>
  <c r="E76" i="22"/>
  <c r="E84" i="22"/>
  <c r="E92" i="22"/>
  <c r="E100" i="22"/>
  <c r="N65" i="35"/>
  <c r="N61" i="35"/>
  <c r="N64" i="35"/>
  <c r="N72" i="35"/>
  <c r="N80" i="35"/>
  <c r="N88" i="35"/>
  <c r="N96" i="35"/>
  <c r="N81" i="35"/>
  <c r="N66" i="35"/>
  <c r="N74" i="35"/>
  <c r="N82" i="35"/>
  <c r="N90" i="35"/>
  <c r="N98" i="35"/>
  <c r="N97" i="35"/>
  <c r="N59" i="35"/>
  <c r="N67" i="35"/>
  <c r="N75" i="35"/>
  <c r="N83" i="35"/>
  <c r="N91" i="35"/>
  <c r="N99" i="35"/>
  <c r="N60" i="35"/>
  <c r="N68" i="35"/>
  <c r="N76" i="35"/>
  <c r="N84" i="35"/>
  <c r="N92" i="35"/>
  <c r="N100" i="35"/>
  <c r="N69" i="35"/>
  <c r="N89" i="35"/>
  <c r="N77" i="35"/>
  <c r="N93" i="35"/>
  <c r="N101" i="35"/>
  <c r="N62" i="35"/>
  <c r="N70" i="35"/>
  <c r="N78" i="35"/>
  <c r="N86" i="35"/>
  <c r="N94" i="35"/>
  <c r="N102" i="35"/>
  <c r="N73" i="35"/>
  <c r="N85" i="35"/>
  <c r="N63" i="35"/>
  <c r="N71" i="35"/>
  <c r="N79" i="35"/>
  <c r="N87" i="35"/>
  <c r="N95" i="35"/>
  <c r="B1" i="21"/>
  <c r="A1" i="37"/>
  <c r="O443" i="34"/>
  <c r="O358" i="34"/>
  <c r="O463" i="34"/>
  <c r="O370" i="34"/>
  <c r="O475" i="34"/>
  <c r="O382" i="34"/>
  <c r="O487" i="34"/>
  <c r="O402" i="34"/>
  <c r="O507" i="34"/>
  <c r="O414" i="34"/>
  <c r="O519" i="34"/>
  <c r="O418" i="34"/>
  <c r="O523" i="34"/>
  <c r="O406" i="34"/>
  <c r="O511" i="34"/>
  <c r="O436" i="34"/>
  <c r="O440" i="34"/>
  <c r="O444" i="34"/>
  <c r="O448" i="34"/>
  <c r="O452" i="34"/>
  <c r="O456" i="34"/>
  <c r="O355" i="34"/>
  <c r="O460" i="34"/>
  <c r="O359" i="34"/>
  <c r="O464" i="34"/>
  <c r="O363" i="34"/>
  <c r="O468" i="34"/>
  <c r="O367" i="34"/>
  <c r="O472" i="34"/>
  <c r="O371" i="34"/>
  <c r="O476" i="34"/>
  <c r="O375" i="34"/>
  <c r="O480" i="34"/>
  <c r="O379" i="34"/>
  <c r="O484" i="34"/>
  <c r="O383" i="34"/>
  <c r="O488" i="34"/>
  <c r="O387" i="34"/>
  <c r="O492" i="34"/>
  <c r="O391" i="34"/>
  <c r="O496" i="34"/>
  <c r="O395" i="34"/>
  <c r="O500" i="34"/>
  <c r="O399" i="34"/>
  <c r="O504" i="34"/>
  <c r="O403" i="34"/>
  <c r="O508" i="34"/>
  <c r="O407" i="34"/>
  <c r="O512" i="34"/>
  <c r="O411" i="34"/>
  <c r="O516" i="34"/>
  <c r="O415" i="34"/>
  <c r="O520" i="34"/>
  <c r="O419" i="34"/>
  <c r="O524" i="34"/>
  <c r="O386" i="34"/>
  <c r="O491" i="34"/>
  <c r="O455" i="34"/>
  <c r="O374" i="34"/>
  <c r="O479" i="34"/>
  <c r="O410" i="34"/>
  <c r="O515" i="34"/>
  <c r="O437" i="34"/>
  <c r="O449" i="34"/>
  <c r="O352" i="34"/>
  <c r="O457" i="34"/>
  <c r="O356" i="34"/>
  <c r="O461" i="34"/>
  <c r="O364" i="34"/>
  <c r="O469" i="34"/>
  <c r="O372" i="34"/>
  <c r="O477" i="34"/>
  <c r="O380" i="34"/>
  <c r="O485" i="34"/>
  <c r="O388" i="34"/>
  <c r="O493" i="34"/>
  <c r="O392" i="34"/>
  <c r="O497" i="34"/>
  <c r="O400" i="34"/>
  <c r="O505" i="34"/>
  <c r="O404" i="34"/>
  <c r="O509" i="34"/>
  <c r="O412" i="34"/>
  <c r="O517" i="34"/>
  <c r="O416" i="34"/>
  <c r="O521" i="34"/>
  <c r="O435" i="34"/>
  <c r="O447" i="34"/>
  <c r="O362" i="34"/>
  <c r="O467" i="34"/>
  <c r="O378" i="34"/>
  <c r="O483" i="34"/>
  <c r="O398" i="34"/>
  <c r="O503" i="34"/>
  <c r="O441" i="34"/>
  <c r="O445" i="34"/>
  <c r="O453" i="34"/>
  <c r="O360" i="34"/>
  <c r="O465" i="34"/>
  <c r="O368" i="34"/>
  <c r="O473" i="34"/>
  <c r="O376" i="34"/>
  <c r="O481" i="34"/>
  <c r="O384" i="34"/>
  <c r="O489" i="34"/>
  <c r="O396" i="34"/>
  <c r="O501" i="34"/>
  <c r="O408" i="34"/>
  <c r="O513" i="34"/>
  <c r="O439" i="34"/>
  <c r="O451" i="34"/>
  <c r="O366" i="34"/>
  <c r="O471" i="34"/>
  <c r="O390" i="34"/>
  <c r="O495" i="34"/>
  <c r="O434" i="34"/>
  <c r="O438" i="34"/>
  <c r="O442" i="34"/>
  <c r="O446" i="34"/>
  <c r="O450" i="34"/>
  <c r="O454" i="34"/>
  <c r="O353" i="34"/>
  <c r="O458" i="34"/>
  <c r="O357" i="34"/>
  <c r="O462" i="34"/>
  <c r="O361" i="34"/>
  <c r="O466" i="34"/>
  <c r="O365" i="34"/>
  <c r="O470" i="34"/>
  <c r="O369" i="34"/>
  <c r="O474" i="34"/>
  <c r="O373" i="34"/>
  <c r="O478" i="34"/>
  <c r="O377" i="34"/>
  <c r="O482" i="34"/>
  <c r="O381" i="34"/>
  <c r="O486" i="34"/>
  <c r="O385" i="34"/>
  <c r="O490" i="34"/>
  <c r="O389" i="34"/>
  <c r="O494" i="34"/>
  <c r="O393" i="34"/>
  <c r="O498" i="34"/>
  <c r="O397" i="34"/>
  <c r="O502" i="34"/>
  <c r="O401" i="34"/>
  <c r="O506" i="34"/>
  <c r="O405" i="34"/>
  <c r="O510" i="34"/>
  <c r="O409" i="34"/>
  <c r="O514" i="34"/>
  <c r="O413" i="34"/>
  <c r="O518" i="34"/>
  <c r="O417" i="34"/>
  <c r="O522" i="34"/>
  <c r="O354" i="34"/>
  <c r="O459" i="34"/>
  <c r="O394" i="34"/>
  <c r="O499" i="34"/>
  <c r="A33" i="34"/>
  <c r="A32" i="34"/>
  <c r="A31" i="34"/>
  <c r="A30" i="34"/>
  <c r="A29" i="34"/>
  <c r="A28" i="34"/>
  <c r="A27" i="34"/>
  <c r="A26" i="34"/>
  <c r="A25" i="34"/>
  <c r="A24" i="34"/>
  <c r="A23" i="34"/>
  <c r="A22" i="34"/>
  <c r="A21" i="34"/>
  <c r="A20" i="34"/>
  <c r="A19" i="34"/>
  <c r="A18" i="34"/>
  <c r="B1" i="38"/>
  <c r="A17" i="34"/>
  <c r="A16" i="34"/>
  <c r="B1" i="37"/>
  <c r="A15" i="34"/>
  <c r="A14" i="34"/>
  <c r="B1" i="27"/>
  <c r="B1" i="29"/>
  <c r="A1" i="28"/>
  <c r="A1" i="21"/>
  <c r="A1" i="24"/>
  <c r="B1" i="22"/>
  <c r="A1" i="22"/>
  <c r="A1" i="27"/>
  <c r="B1" i="26"/>
  <c r="B1" i="28"/>
  <c r="A1" i="38"/>
  <c r="A1" i="26"/>
  <c r="B1" i="30"/>
  <c r="A1" i="30"/>
  <c r="E98" i="34"/>
  <c r="B1" i="1"/>
  <c r="A1" i="1"/>
  <c r="G23" i="26" l="1"/>
  <c r="S23" i="34"/>
  <c r="G15" i="26"/>
  <c r="S15" i="34"/>
  <c r="G7" i="26"/>
  <c r="S7" i="34"/>
  <c r="G31" i="26"/>
  <c r="S31" i="34"/>
  <c r="D98" i="34"/>
  <c r="S98" i="35" s="1"/>
  <c r="BX202" i="34"/>
  <c r="B4" i="34"/>
  <c r="O4" i="34" s="1"/>
  <c r="B5" i="34"/>
  <c r="O5" i="34" s="1"/>
  <c r="G33" i="1"/>
  <c r="G36" i="1"/>
  <c r="G9" i="1"/>
  <c r="G19" i="1"/>
  <c r="G12" i="1"/>
  <c r="G8" i="1"/>
  <c r="G28" i="1"/>
  <c r="G32" i="1"/>
  <c r="G29" i="1"/>
  <c r="G20" i="1"/>
  <c r="G26" i="1"/>
  <c r="G7" i="1"/>
  <c r="G4" i="1"/>
  <c r="G34" i="1"/>
  <c r="G31" i="1"/>
  <c r="G30" i="1"/>
  <c r="G18" i="1"/>
  <c r="G16" i="1"/>
  <c r="G24" i="1"/>
  <c r="G6" i="1"/>
  <c r="G5" i="1"/>
  <c r="G35" i="1"/>
  <c r="G23" i="1"/>
  <c r="G21" i="1"/>
  <c r="G22" i="1"/>
  <c r="G10" i="1"/>
  <c r="G15" i="1"/>
  <c r="G14" i="1"/>
  <c r="G17" i="1"/>
  <c r="G13" i="1"/>
  <c r="G11" i="1"/>
  <c r="G27" i="1"/>
  <c r="G25" i="1"/>
  <c r="G18" i="26"/>
  <c r="S18" i="34"/>
  <c r="G18" i="27"/>
  <c r="T18" i="34"/>
  <c r="G18" i="21"/>
  <c r="P18" i="34"/>
  <c r="G18" i="22"/>
  <c r="Q18" i="34"/>
  <c r="G27" i="26"/>
  <c r="S27" i="34"/>
  <c r="G23" i="27"/>
  <c r="T23" i="34"/>
  <c r="G36" i="21"/>
  <c r="G36" i="22"/>
  <c r="P63" i="35"/>
  <c r="O63" i="35"/>
  <c r="P62" i="35"/>
  <c r="O62" i="35"/>
  <c r="P84" i="35"/>
  <c r="O84" i="35"/>
  <c r="P67" i="35"/>
  <c r="O67" i="35"/>
  <c r="P81" i="35"/>
  <c r="O81" i="35"/>
  <c r="P83" i="35"/>
  <c r="O83" i="35"/>
  <c r="P85" i="35"/>
  <c r="O85" i="35"/>
  <c r="P101" i="35"/>
  <c r="O101" i="35"/>
  <c r="P76" i="35"/>
  <c r="O76" i="35"/>
  <c r="P59" i="35"/>
  <c r="O59" i="35"/>
  <c r="P96" i="35"/>
  <c r="O96" i="35"/>
  <c r="P73" i="35"/>
  <c r="O73" i="35"/>
  <c r="P93" i="35"/>
  <c r="O93" i="35"/>
  <c r="P68" i="35"/>
  <c r="O68" i="35"/>
  <c r="P97" i="35"/>
  <c r="O97" i="35"/>
  <c r="P88" i="35"/>
  <c r="O88" i="35"/>
  <c r="P102" i="35"/>
  <c r="O102" i="35"/>
  <c r="P77" i="35"/>
  <c r="O77" i="35"/>
  <c r="P60" i="35"/>
  <c r="O60" i="35"/>
  <c r="P98" i="35"/>
  <c r="O98" i="35"/>
  <c r="P80" i="35"/>
  <c r="O80" i="35"/>
  <c r="P95" i="35"/>
  <c r="O95" i="35"/>
  <c r="P94" i="35"/>
  <c r="O94" i="35"/>
  <c r="P89" i="35"/>
  <c r="O89" i="35"/>
  <c r="P99" i="35"/>
  <c r="O99" i="35"/>
  <c r="P90" i="35"/>
  <c r="O90" i="35"/>
  <c r="P72" i="35"/>
  <c r="O72" i="35"/>
  <c r="P87" i="35"/>
  <c r="O87" i="35"/>
  <c r="P86" i="35"/>
  <c r="O86" i="35"/>
  <c r="P69" i="35"/>
  <c r="O69" i="35"/>
  <c r="P91" i="35"/>
  <c r="O91" i="35"/>
  <c r="P82" i="35"/>
  <c r="O82" i="35"/>
  <c r="P64" i="35"/>
  <c r="O64" i="35"/>
  <c r="P79" i="35"/>
  <c r="O79" i="35"/>
  <c r="P100" i="35"/>
  <c r="O100" i="35"/>
  <c r="P74" i="35"/>
  <c r="O74" i="35"/>
  <c r="P78" i="35"/>
  <c r="O78" i="35"/>
  <c r="P61" i="35"/>
  <c r="O61" i="35"/>
  <c r="P71" i="35"/>
  <c r="O71" i="35"/>
  <c r="P70" i="35"/>
  <c r="O70" i="35"/>
  <c r="P92" i="35"/>
  <c r="O92" i="35"/>
  <c r="P75" i="35"/>
  <c r="O75" i="35"/>
  <c r="P66" i="35"/>
  <c r="O66" i="35"/>
  <c r="P65" i="35"/>
  <c r="O65" i="35"/>
  <c r="Q12" i="34"/>
  <c r="Q14" i="34"/>
  <c r="P8" i="34"/>
  <c r="G28" i="21"/>
  <c r="P28" i="34"/>
  <c r="P11" i="34"/>
  <c r="G33" i="21"/>
  <c r="G21" i="38"/>
  <c r="G29" i="29"/>
  <c r="V29" i="34"/>
  <c r="AL133" i="34"/>
  <c r="BB29" i="34"/>
  <c r="BR133" i="34"/>
  <c r="AL29" i="34"/>
  <c r="V133" i="34"/>
  <c r="BR29" i="34"/>
  <c r="BB133" i="34"/>
  <c r="G10" i="26"/>
  <c r="S10" i="34"/>
  <c r="G15" i="38"/>
  <c r="G33" i="26"/>
  <c r="S33" i="34"/>
  <c r="G32" i="26"/>
  <c r="S32" i="34"/>
  <c r="G11" i="27"/>
  <c r="T11" i="34"/>
  <c r="G30" i="38"/>
  <c r="G9" i="29"/>
  <c r="V9" i="34"/>
  <c r="AL113" i="34"/>
  <c r="BB9" i="34"/>
  <c r="BR113" i="34"/>
  <c r="V113" i="34"/>
  <c r="BR9" i="34"/>
  <c r="AL9" i="34"/>
  <c r="BB113" i="34"/>
  <c r="G24" i="38"/>
  <c r="G13" i="26"/>
  <c r="S13" i="34"/>
  <c r="G4" i="22"/>
  <c r="Q4" i="34"/>
  <c r="Q9" i="34"/>
  <c r="G33" i="22"/>
  <c r="Q33" i="34"/>
  <c r="G25" i="22"/>
  <c r="Q25" i="34"/>
  <c r="Q6" i="34"/>
  <c r="G29" i="21"/>
  <c r="P29" i="34"/>
  <c r="G20" i="21"/>
  <c r="P20" i="34"/>
  <c r="G25" i="21"/>
  <c r="P25" i="34"/>
  <c r="G13" i="38"/>
  <c r="G30" i="27"/>
  <c r="T30" i="34"/>
  <c r="G25" i="26"/>
  <c r="S25" i="34"/>
  <c r="G24" i="26"/>
  <c r="S24" i="34"/>
  <c r="G10" i="27"/>
  <c r="T10" i="34"/>
  <c r="G7" i="38"/>
  <c r="G32" i="27"/>
  <c r="T32" i="34"/>
  <c r="G16" i="38"/>
  <c r="G33" i="27"/>
  <c r="T33" i="34"/>
  <c r="G5" i="26"/>
  <c r="S5" i="34"/>
  <c r="G23" i="38"/>
  <c r="G19" i="26"/>
  <c r="S19" i="34"/>
  <c r="G17" i="22"/>
  <c r="Q17" i="34"/>
  <c r="G31" i="22"/>
  <c r="Q31" i="34"/>
  <c r="G31" i="21"/>
  <c r="P31" i="34"/>
  <c r="G30" i="21"/>
  <c r="P30" i="34"/>
  <c r="G21" i="21"/>
  <c r="P21" i="34"/>
  <c r="G12" i="21"/>
  <c r="P12" i="34"/>
  <c r="G17" i="21"/>
  <c r="P17" i="34"/>
  <c r="G5" i="38"/>
  <c r="G22" i="27"/>
  <c r="T22" i="34"/>
  <c r="G28" i="38"/>
  <c r="G9" i="28"/>
  <c r="U9" i="34"/>
  <c r="AK113" i="34"/>
  <c r="BA9" i="34"/>
  <c r="BQ113" i="34"/>
  <c r="U113" i="34"/>
  <c r="BQ9" i="34"/>
  <c r="AK9" i="34"/>
  <c r="BA113" i="34"/>
  <c r="G17" i="26"/>
  <c r="S17" i="34"/>
  <c r="G31" i="38"/>
  <c r="G11" i="26"/>
  <c r="S11" i="34"/>
  <c r="G35" i="38"/>
  <c r="G16" i="26"/>
  <c r="S16" i="34"/>
  <c r="G8" i="38"/>
  <c r="G25" i="27"/>
  <c r="T25" i="34"/>
  <c r="G35" i="22"/>
  <c r="Q7" i="34"/>
  <c r="G32" i="22"/>
  <c r="Q32" i="34"/>
  <c r="G23" i="22"/>
  <c r="Q23" i="34"/>
  <c r="G23" i="21"/>
  <c r="P23" i="34"/>
  <c r="G22" i="21"/>
  <c r="P22" i="34"/>
  <c r="G13" i="21"/>
  <c r="P13" i="34"/>
  <c r="G34" i="21"/>
  <c r="G9" i="21"/>
  <c r="P9" i="34"/>
  <c r="AV113" i="34"/>
  <c r="G14" i="27"/>
  <c r="T14" i="34"/>
  <c r="G20" i="38"/>
  <c r="G9" i="26"/>
  <c r="S9" i="34"/>
  <c r="G27" i="38"/>
  <c r="G8" i="26"/>
  <c r="S8" i="34"/>
  <c r="G34" i="38"/>
  <c r="G30" i="26"/>
  <c r="S30" i="34"/>
  <c r="G17" i="27"/>
  <c r="T17" i="34"/>
  <c r="G16" i="27"/>
  <c r="T16" i="34"/>
  <c r="G27" i="22"/>
  <c r="Q27" i="34"/>
  <c r="G34" i="22"/>
  <c r="G24" i="22"/>
  <c r="Q24" i="34"/>
  <c r="Q15" i="34"/>
  <c r="G29" i="22"/>
  <c r="Q29" i="34"/>
  <c r="G15" i="21"/>
  <c r="P15" i="34"/>
  <c r="G14" i="21"/>
  <c r="P14" i="34"/>
  <c r="G5" i="21"/>
  <c r="P5" i="34"/>
  <c r="G26" i="21"/>
  <c r="P26" i="34"/>
  <c r="G32" i="21"/>
  <c r="P32" i="34"/>
  <c r="G6" i="27"/>
  <c r="T6" i="34"/>
  <c r="G12" i="38"/>
  <c r="G29" i="27"/>
  <c r="T29" i="34"/>
  <c r="G24" i="27"/>
  <c r="T24" i="34"/>
  <c r="G19" i="38"/>
  <c r="G28" i="27"/>
  <c r="T28" i="34"/>
  <c r="G26" i="38"/>
  <c r="G33" i="38"/>
  <c r="G22" i="26"/>
  <c r="S22" i="34"/>
  <c r="G12" i="26"/>
  <c r="S12" i="34"/>
  <c r="G9" i="27"/>
  <c r="T9" i="34"/>
  <c r="G19" i="22"/>
  <c r="Q19" i="34"/>
  <c r="G26" i="22"/>
  <c r="Q26" i="34"/>
  <c r="G16" i="22"/>
  <c r="Q16" i="34"/>
  <c r="G21" i="22"/>
  <c r="Q21" i="34"/>
  <c r="P7" i="34"/>
  <c r="P6" i="34"/>
  <c r="G35" i="21"/>
  <c r="G4" i="38"/>
  <c r="G21" i="27"/>
  <c r="T21" i="34"/>
  <c r="G29" i="24"/>
  <c r="R29" i="34"/>
  <c r="AX29" i="34"/>
  <c r="BN29" i="34"/>
  <c r="G11" i="38"/>
  <c r="G20" i="27"/>
  <c r="T20" i="34"/>
  <c r="G8" i="27"/>
  <c r="T8" i="34"/>
  <c r="G22" i="38"/>
  <c r="G28" i="26"/>
  <c r="S28" i="34"/>
  <c r="G25" i="38"/>
  <c r="G14" i="26"/>
  <c r="S14" i="34"/>
  <c r="G14" i="38"/>
  <c r="G29" i="28"/>
  <c r="U29" i="34"/>
  <c r="BA29" i="34"/>
  <c r="BQ133" i="34"/>
  <c r="AK133" i="34"/>
  <c r="U133" i="34"/>
  <c r="BQ29" i="34"/>
  <c r="AK29" i="34"/>
  <c r="BA133" i="34"/>
  <c r="G20" i="26"/>
  <c r="S20" i="34"/>
  <c r="G28" i="22"/>
  <c r="Q28" i="34"/>
  <c r="Q11" i="34"/>
  <c r="Q8" i="34"/>
  <c r="G30" i="22"/>
  <c r="Q30" i="34"/>
  <c r="Q13" i="34"/>
  <c r="G27" i="21"/>
  <c r="P27" i="34"/>
  <c r="P10" i="34"/>
  <c r="G26" i="26"/>
  <c r="S26" i="34"/>
  <c r="G13" i="27"/>
  <c r="T13" i="34"/>
  <c r="G12" i="27"/>
  <c r="T12" i="34"/>
  <c r="G10" i="38"/>
  <c r="G17" i="38"/>
  <c r="G6" i="26"/>
  <c r="S6" i="34"/>
  <c r="G29" i="26"/>
  <c r="S29" i="34"/>
  <c r="G6" i="38"/>
  <c r="G20" i="22"/>
  <c r="Q20" i="34"/>
  <c r="Q10" i="34"/>
  <c r="G22" i="22"/>
  <c r="Q22" i="34"/>
  <c r="Q5" i="34"/>
  <c r="G16" i="21"/>
  <c r="P16" i="34"/>
  <c r="G19" i="21"/>
  <c r="P19" i="34"/>
  <c r="G24" i="21"/>
  <c r="P24" i="34"/>
  <c r="G29" i="38"/>
  <c r="G5" i="27"/>
  <c r="T5" i="34"/>
  <c r="G4" i="26"/>
  <c r="S4" i="34"/>
  <c r="G4" i="27"/>
  <c r="T4" i="34"/>
  <c r="G19" i="27"/>
  <c r="T19" i="34"/>
  <c r="G9" i="38"/>
  <c r="G26" i="27"/>
  <c r="T26" i="34"/>
  <c r="G32" i="38"/>
  <c r="G21" i="26"/>
  <c r="S21" i="34"/>
  <c r="E83" i="34"/>
  <c r="G33" i="30"/>
  <c r="AM137" i="34"/>
  <c r="BC137" i="34"/>
  <c r="AM33" i="34"/>
  <c r="BS33" i="34"/>
  <c r="BC33" i="34"/>
  <c r="W137" i="34"/>
  <c r="BS137" i="34"/>
  <c r="G5" i="29"/>
  <c r="AL5" i="34"/>
  <c r="BR5" i="34"/>
  <c r="V109" i="34"/>
  <c r="BR109" i="34"/>
  <c r="BB5" i="34"/>
  <c r="AL109" i="34"/>
  <c r="BB109" i="34"/>
  <c r="G28" i="29"/>
  <c r="V132" i="34"/>
  <c r="AL28" i="34"/>
  <c r="BR28" i="34"/>
  <c r="BB132" i="34"/>
  <c r="AL132" i="34"/>
  <c r="BB28" i="34"/>
  <c r="BR132" i="34"/>
  <c r="G30" i="29"/>
  <c r="V134" i="34"/>
  <c r="BB134" i="34"/>
  <c r="AL30" i="34"/>
  <c r="BR30" i="34"/>
  <c r="BR134" i="34"/>
  <c r="BB30" i="34"/>
  <c r="AL134" i="34"/>
  <c r="N173" i="34"/>
  <c r="N169" i="34"/>
  <c r="G6" i="30"/>
  <c r="BC6" i="34"/>
  <c r="BC110" i="34"/>
  <c r="BS110" i="34"/>
  <c r="AM6" i="34"/>
  <c r="BS6" i="34"/>
  <c r="W110" i="34"/>
  <c r="AM110" i="34"/>
  <c r="N201" i="34"/>
  <c r="G10" i="30"/>
  <c r="BC10" i="34"/>
  <c r="AM114" i="34"/>
  <c r="W114" i="34"/>
  <c r="BC114" i="34"/>
  <c r="AM10" i="34"/>
  <c r="BS10" i="34"/>
  <c r="BS114" i="34"/>
  <c r="G13" i="30"/>
  <c r="AM13" i="34"/>
  <c r="BS13" i="34"/>
  <c r="BC13" i="34"/>
  <c r="AM117" i="34"/>
  <c r="BS117" i="34"/>
  <c r="W117" i="34"/>
  <c r="BC117" i="34"/>
  <c r="G22" i="28"/>
  <c r="BA126" i="34"/>
  <c r="AK22" i="34"/>
  <c r="BQ22" i="34"/>
  <c r="BQ126" i="34"/>
  <c r="BA22" i="34"/>
  <c r="U126" i="34"/>
  <c r="AK126" i="34"/>
  <c r="G19" i="30"/>
  <c r="BC123" i="34"/>
  <c r="AM19" i="34"/>
  <c r="AM123" i="34"/>
  <c r="BS19" i="34"/>
  <c r="BC19" i="34"/>
  <c r="W123" i="34"/>
  <c r="BS123" i="34"/>
  <c r="G8" i="29"/>
  <c r="BB8" i="34"/>
  <c r="BB112" i="34"/>
  <c r="V112" i="34"/>
  <c r="AL8" i="34"/>
  <c r="BR8" i="34"/>
  <c r="AL112" i="34"/>
  <c r="BR112" i="34"/>
  <c r="N189" i="34"/>
  <c r="G25" i="30"/>
  <c r="W129" i="34"/>
  <c r="AM25" i="34"/>
  <c r="BS25" i="34"/>
  <c r="BC25" i="34"/>
  <c r="AM129" i="34"/>
  <c r="BS129" i="34"/>
  <c r="BC129" i="34"/>
  <c r="N199" i="34"/>
  <c r="N167" i="34"/>
  <c r="G20" i="29"/>
  <c r="BB124" i="34"/>
  <c r="AL20" i="34"/>
  <c r="AL124" i="34"/>
  <c r="BR20" i="34"/>
  <c r="BB20" i="34"/>
  <c r="V124" i="34"/>
  <c r="BR124" i="34"/>
  <c r="N188" i="34"/>
  <c r="G5" i="30"/>
  <c r="BC5" i="34"/>
  <c r="AM5" i="34"/>
  <c r="BS5" i="34"/>
  <c r="W109" i="34"/>
  <c r="BS109" i="34"/>
  <c r="AM109" i="34"/>
  <c r="BC109" i="34"/>
  <c r="G14" i="28"/>
  <c r="BQ118" i="34"/>
  <c r="U118" i="34"/>
  <c r="BA118" i="34"/>
  <c r="AK14" i="34"/>
  <c r="BQ14" i="34"/>
  <c r="BA14" i="34"/>
  <c r="AK118" i="34"/>
  <c r="G11" i="28"/>
  <c r="BA11" i="34"/>
  <c r="BQ11" i="34"/>
  <c r="AK115" i="34"/>
  <c r="U115" i="34"/>
  <c r="BA115" i="34"/>
  <c r="AK11" i="34"/>
  <c r="BQ115" i="34"/>
  <c r="G28" i="30"/>
  <c r="BC132" i="34"/>
  <c r="W132" i="34"/>
  <c r="BC28" i="34"/>
  <c r="AM28" i="34"/>
  <c r="BS28" i="34"/>
  <c r="AM132" i="34"/>
  <c r="BS132" i="34"/>
  <c r="N170" i="34"/>
  <c r="E73" i="34"/>
  <c r="G7" i="21"/>
  <c r="AV111" i="34"/>
  <c r="G6" i="21"/>
  <c r="AV110" i="34"/>
  <c r="N185" i="34"/>
  <c r="G17" i="30"/>
  <c r="AM17" i="34"/>
  <c r="AM121" i="34"/>
  <c r="BS17" i="34"/>
  <c r="BS121" i="34"/>
  <c r="BC17" i="34"/>
  <c r="W121" i="34"/>
  <c r="BC121" i="34"/>
  <c r="G26" i="28"/>
  <c r="BQ130" i="34"/>
  <c r="BA130" i="34"/>
  <c r="U130" i="34"/>
  <c r="AK26" i="34"/>
  <c r="BQ26" i="34"/>
  <c r="BA26" i="34"/>
  <c r="AK130" i="34"/>
  <c r="G12" i="29"/>
  <c r="V116" i="34"/>
  <c r="BB116" i="34"/>
  <c r="AL12" i="34"/>
  <c r="BR12" i="34"/>
  <c r="BB12" i="34"/>
  <c r="AL116" i="34"/>
  <c r="BR116" i="34"/>
  <c r="G11" i="30"/>
  <c r="BC115" i="34"/>
  <c r="AM11" i="34"/>
  <c r="BS11" i="34"/>
  <c r="BC11" i="34"/>
  <c r="AM115" i="34"/>
  <c r="W115" i="34"/>
  <c r="BS115" i="34"/>
  <c r="N193" i="34"/>
  <c r="G19" i="29"/>
  <c r="AL19" i="34"/>
  <c r="AL123" i="34"/>
  <c r="BR19" i="34"/>
  <c r="BB123" i="34"/>
  <c r="BB19" i="34"/>
  <c r="V123" i="34"/>
  <c r="BR123" i="34"/>
  <c r="N205" i="34"/>
  <c r="N165" i="34"/>
  <c r="G26" i="29"/>
  <c r="BR130" i="34"/>
  <c r="BB130" i="34"/>
  <c r="V130" i="34"/>
  <c r="AL26" i="34"/>
  <c r="BR26" i="34"/>
  <c r="BB26" i="34"/>
  <c r="AL130" i="34"/>
  <c r="G14" i="29"/>
  <c r="BR118" i="34"/>
  <c r="V118" i="34"/>
  <c r="AL14" i="34"/>
  <c r="BR14" i="34"/>
  <c r="BB118" i="34"/>
  <c r="BB14" i="34"/>
  <c r="AL118" i="34"/>
  <c r="G33" i="29"/>
  <c r="AL33" i="34"/>
  <c r="BR33" i="34"/>
  <c r="BB33" i="34"/>
  <c r="AL137" i="34"/>
  <c r="V137" i="34"/>
  <c r="BB137" i="34"/>
  <c r="BR137" i="34"/>
  <c r="G6" i="28"/>
  <c r="BQ110" i="34"/>
  <c r="BA6" i="34"/>
  <c r="AK6" i="34"/>
  <c r="BQ6" i="34"/>
  <c r="U110" i="34"/>
  <c r="BA110" i="34"/>
  <c r="AK110" i="34"/>
  <c r="G20" i="30"/>
  <c r="W124" i="34"/>
  <c r="BC20" i="34"/>
  <c r="BC124" i="34"/>
  <c r="AM20" i="34"/>
  <c r="AM124" i="34"/>
  <c r="BS20" i="34"/>
  <c r="BS124" i="34"/>
  <c r="G4" i="37"/>
  <c r="G10" i="21"/>
  <c r="AV114" i="34"/>
  <c r="G18" i="28"/>
  <c r="BA122" i="34"/>
  <c r="AK18" i="34"/>
  <c r="AK122" i="34"/>
  <c r="BQ18" i="34"/>
  <c r="BA18" i="34"/>
  <c r="U122" i="34"/>
  <c r="BQ122" i="34"/>
  <c r="N191" i="34"/>
  <c r="G20" i="28"/>
  <c r="BA124" i="34"/>
  <c r="AK20" i="34"/>
  <c r="AK124" i="34"/>
  <c r="BQ20" i="34"/>
  <c r="BA20" i="34"/>
  <c r="U124" i="34"/>
  <c r="BQ124" i="34"/>
  <c r="N168" i="34"/>
  <c r="G32" i="30"/>
  <c r="W136" i="34"/>
  <c r="AM136" i="34"/>
  <c r="BC136" i="34"/>
  <c r="AM32" i="34"/>
  <c r="BS32" i="34"/>
  <c r="BC32" i="34"/>
  <c r="BS136" i="34"/>
  <c r="G4" i="29"/>
  <c r="BB4" i="34"/>
  <c r="V108" i="34"/>
  <c r="AL4" i="34"/>
  <c r="AL108" i="34"/>
  <c r="BB108" i="34"/>
  <c r="BR4" i="34"/>
  <c r="BR108" i="34"/>
  <c r="G11" i="29"/>
  <c r="AL11" i="34"/>
  <c r="BR11" i="34"/>
  <c r="BB11" i="34"/>
  <c r="AL115" i="34"/>
  <c r="BB115" i="34"/>
  <c r="V115" i="34"/>
  <c r="BR115" i="34"/>
  <c r="G18" i="29"/>
  <c r="BB122" i="34"/>
  <c r="AL18" i="34"/>
  <c r="AL122" i="34"/>
  <c r="BR18" i="34"/>
  <c r="BB18" i="34"/>
  <c r="V122" i="34"/>
  <c r="BR122" i="34"/>
  <c r="N180" i="34"/>
  <c r="G25" i="29"/>
  <c r="V129" i="34"/>
  <c r="AL25" i="34"/>
  <c r="BR25" i="34"/>
  <c r="BB25" i="34"/>
  <c r="AL129" i="34"/>
  <c r="BR129" i="34"/>
  <c r="BB129" i="34"/>
  <c r="N184" i="34"/>
  <c r="G12" i="30"/>
  <c r="AM116" i="34"/>
  <c r="BC12" i="34"/>
  <c r="W116" i="34"/>
  <c r="BC116" i="34"/>
  <c r="AM12" i="34"/>
  <c r="BS12" i="34"/>
  <c r="BS116" i="34"/>
  <c r="G21" i="28"/>
  <c r="BA21" i="34"/>
  <c r="U125" i="34"/>
  <c r="BQ21" i="34"/>
  <c r="BA125" i="34"/>
  <c r="AK125" i="34"/>
  <c r="AK21" i="34"/>
  <c r="BQ125" i="34"/>
  <c r="E90" i="34"/>
  <c r="G10" i="28"/>
  <c r="U114" i="34"/>
  <c r="BA114" i="34"/>
  <c r="AK10" i="34"/>
  <c r="BQ10" i="34"/>
  <c r="AK114" i="34"/>
  <c r="BA10" i="34"/>
  <c r="BQ114" i="34"/>
  <c r="N176" i="34"/>
  <c r="G24" i="30"/>
  <c r="BC24" i="34"/>
  <c r="AM128" i="34"/>
  <c r="BC128" i="34"/>
  <c r="W128" i="34"/>
  <c r="AM24" i="34"/>
  <c r="BS24" i="34"/>
  <c r="BS128" i="34"/>
  <c r="G33" i="28"/>
  <c r="BQ33" i="34"/>
  <c r="BA33" i="34"/>
  <c r="U137" i="34"/>
  <c r="BA137" i="34"/>
  <c r="AK137" i="34"/>
  <c r="AK33" i="34"/>
  <c r="BQ137" i="34"/>
  <c r="G32" i="28"/>
  <c r="AK136" i="34"/>
  <c r="BA136" i="34"/>
  <c r="AK32" i="34"/>
  <c r="BQ32" i="34"/>
  <c r="BA32" i="34"/>
  <c r="U136" i="34"/>
  <c r="BQ136" i="34"/>
  <c r="N197" i="34"/>
  <c r="G10" i="29"/>
  <c r="V114" i="34"/>
  <c r="BB114" i="34"/>
  <c r="AL10" i="34"/>
  <c r="BR10" i="34"/>
  <c r="AL114" i="34"/>
  <c r="BB10" i="34"/>
  <c r="BR114" i="34"/>
  <c r="G17" i="29"/>
  <c r="AL17" i="34"/>
  <c r="AL121" i="34"/>
  <c r="BR17" i="34"/>
  <c r="BR121" i="34"/>
  <c r="BB17" i="34"/>
  <c r="V121" i="34"/>
  <c r="BB121" i="34"/>
  <c r="N163" i="34"/>
  <c r="G26" i="30"/>
  <c r="BC130" i="34"/>
  <c r="BS130" i="34"/>
  <c r="BC26" i="34"/>
  <c r="W130" i="34"/>
  <c r="AM26" i="34"/>
  <c r="BS26" i="34"/>
  <c r="AM130" i="34"/>
  <c r="G4" i="30"/>
  <c r="BC4" i="34"/>
  <c r="W108" i="34"/>
  <c r="AM4" i="34"/>
  <c r="BC108" i="34"/>
  <c r="AM108" i="34"/>
  <c r="BS4" i="34"/>
  <c r="BS108" i="34"/>
  <c r="G13" i="28"/>
  <c r="BA13" i="34"/>
  <c r="AK117" i="34"/>
  <c r="BQ117" i="34"/>
  <c r="U117" i="34"/>
  <c r="BQ13" i="34"/>
  <c r="AK13" i="34"/>
  <c r="BA117" i="34"/>
  <c r="N192" i="34"/>
  <c r="G8" i="21"/>
  <c r="AV112" i="34"/>
  <c r="G11" i="21"/>
  <c r="AV115" i="34"/>
  <c r="G6" i="29"/>
  <c r="BR110" i="34"/>
  <c r="BB6" i="34"/>
  <c r="AL6" i="34"/>
  <c r="BR6" i="34"/>
  <c r="V110" i="34"/>
  <c r="BB110" i="34"/>
  <c r="AL110" i="34"/>
  <c r="G16" i="30"/>
  <c r="W120" i="34"/>
  <c r="BC120" i="34"/>
  <c r="AM16" i="34"/>
  <c r="AM120" i="34"/>
  <c r="BS16" i="34"/>
  <c r="BC16" i="34"/>
  <c r="BS120" i="34"/>
  <c r="G25" i="28"/>
  <c r="BA25" i="34"/>
  <c r="BQ25" i="34"/>
  <c r="AK129" i="34"/>
  <c r="BQ129" i="34"/>
  <c r="U129" i="34"/>
  <c r="AK25" i="34"/>
  <c r="BA129" i="34"/>
  <c r="N200" i="34"/>
  <c r="G24" i="28"/>
  <c r="AK128" i="34"/>
  <c r="BA128" i="34"/>
  <c r="U128" i="34"/>
  <c r="AK24" i="34"/>
  <c r="BQ24" i="34"/>
  <c r="BA24" i="34"/>
  <c r="BQ128" i="34"/>
  <c r="G22" i="29"/>
  <c r="BB126" i="34"/>
  <c r="AL22" i="34"/>
  <c r="BR22" i="34"/>
  <c r="BR126" i="34"/>
  <c r="BB22" i="34"/>
  <c r="V126" i="34"/>
  <c r="AL126" i="34"/>
  <c r="G30" i="30"/>
  <c r="W134" i="34"/>
  <c r="BC134" i="34"/>
  <c r="AM30" i="34"/>
  <c r="BS30" i="34"/>
  <c r="BS134" i="34"/>
  <c r="BC30" i="34"/>
  <c r="AM134" i="34"/>
  <c r="N204" i="34"/>
  <c r="N172" i="34"/>
  <c r="G32" i="29"/>
  <c r="AL136" i="34"/>
  <c r="BB136" i="34"/>
  <c r="AL32" i="34"/>
  <c r="BR32" i="34"/>
  <c r="BB32" i="34"/>
  <c r="V136" i="34"/>
  <c r="BR136" i="34"/>
  <c r="G5" i="28"/>
  <c r="BQ5" i="34"/>
  <c r="U109" i="34"/>
  <c r="BQ109" i="34"/>
  <c r="AK109" i="34"/>
  <c r="BA5" i="34"/>
  <c r="AK5" i="34"/>
  <c r="BA109" i="34"/>
  <c r="N186" i="34"/>
  <c r="G18" i="30"/>
  <c r="W122" i="34"/>
  <c r="BC122" i="34"/>
  <c r="AM18" i="34"/>
  <c r="AM122" i="34"/>
  <c r="BS18" i="34"/>
  <c r="BC18" i="34"/>
  <c r="BS122" i="34"/>
  <c r="G21" i="29"/>
  <c r="AL21" i="34"/>
  <c r="AL125" i="34"/>
  <c r="BR21" i="34"/>
  <c r="BB125" i="34"/>
  <c r="BB21" i="34"/>
  <c r="V125" i="34"/>
  <c r="BR125" i="34"/>
  <c r="G8" i="30"/>
  <c r="BC8" i="34"/>
  <c r="AM112" i="34"/>
  <c r="BC112" i="34"/>
  <c r="W112" i="34"/>
  <c r="AM8" i="34"/>
  <c r="BS8" i="34"/>
  <c r="BS112" i="34"/>
  <c r="G17" i="28"/>
  <c r="BQ121" i="34"/>
  <c r="BA17" i="34"/>
  <c r="U121" i="34"/>
  <c r="AK121" i="34"/>
  <c r="BQ17" i="34"/>
  <c r="AK17" i="34"/>
  <c r="BA121" i="34"/>
  <c r="N190" i="34"/>
  <c r="N171" i="34"/>
  <c r="G16" i="28"/>
  <c r="BA120" i="34"/>
  <c r="AK16" i="34"/>
  <c r="AK120" i="34"/>
  <c r="BQ16" i="34"/>
  <c r="BA16" i="34"/>
  <c r="U120" i="34"/>
  <c r="BQ120" i="34"/>
  <c r="N181" i="34"/>
  <c r="G22" i="30"/>
  <c r="W126" i="34"/>
  <c r="BC126" i="34"/>
  <c r="BC22" i="34"/>
  <c r="AM22" i="34"/>
  <c r="BS22" i="34"/>
  <c r="BS126" i="34"/>
  <c r="AM126" i="34"/>
  <c r="G28" i="28"/>
  <c r="U132" i="34"/>
  <c r="AK28" i="34"/>
  <c r="BQ28" i="34"/>
  <c r="AK132" i="34"/>
  <c r="BA28" i="34"/>
  <c r="BA132" i="34"/>
  <c r="BQ132" i="34"/>
  <c r="N203" i="34"/>
  <c r="G24" i="29"/>
  <c r="AL128" i="34"/>
  <c r="BB128" i="34"/>
  <c r="V128" i="34"/>
  <c r="AL24" i="34"/>
  <c r="BR24" i="34"/>
  <c r="BB24" i="34"/>
  <c r="BR128" i="34"/>
  <c r="G4" i="28"/>
  <c r="BA4" i="34"/>
  <c r="U108" i="34"/>
  <c r="AK4" i="34"/>
  <c r="BQ4" i="34"/>
  <c r="AK108" i="34"/>
  <c r="BA108" i="34"/>
  <c r="BQ108" i="34"/>
  <c r="G13" i="29"/>
  <c r="AL13" i="34"/>
  <c r="BR13" i="34"/>
  <c r="BB13" i="34"/>
  <c r="AL117" i="34"/>
  <c r="BR117" i="34"/>
  <c r="V117" i="34"/>
  <c r="BB117" i="34"/>
  <c r="N207" i="34"/>
  <c r="N175" i="34"/>
  <c r="G19" i="28"/>
  <c r="AK123" i="34"/>
  <c r="BA19" i="34"/>
  <c r="U123" i="34"/>
  <c r="BA123" i="34"/>
  <c r="BQ19" i="34"/>
  <c r="AK19" i="34"/>
  <c r="BQ123" i="34"/>
  <c r="G12" i="28"/>
  <c r="U116" i="34"/>
  <c r="BA116" i="34"/>
  <c r="AK12" i="34"/>
  <c r="BQ12" i="34"/>
  <c r="BA12" i="34"/>
  <c r="AK116" i="34"/>
  <c r="BQ116" i="34"/>
  <c r="G8" i="28"/>
  <c r="BA8" i="34"/>
  <c r="U112" i="34"/>
  <c r="AK8" i="34"/>
  <c r="BQ8" i="34"/>
  <c r="BA112" i="34"/>
  <c r="AK112" i="34"/>
  <c r="BQ112" i="34"/>
  <c r="G14" i="30"/>
  <c r="BC118" i="34"/>
  <c r="BS118" i="34"/>
  <c r="W118" i="34"/>
  <c r="AM14" i="34"/>
  <c r="BS14" i="34"/>
  <c r="BC14" i="34"/>
  <c r="AM118" i="34"/>
  <c r="N196" i="34"/>
  <c r="N164" i="34"/>
  <c r="G21" i="30"/>
  <c r="BC125" i="34"/>
  <c r="AM21" i="34"/>
  <c r="AM125" i="34"/>
  <c r="BS21" i="34"/>
  <c r="BC21" i="34"/>
  <c r="W125" i="34"/>
  <c r="BS125" i="34"/>
  <c r="G30" i="28"/>
  <c r="U134" i="34"/>
  <c r="BA134" i="34"/>
  <c r="AK30" i="34"/>
  <c r="BQ30" i="34"/>
  <c r="BQ134" i="34"/>
  <c r="BA30" i="34"/>
  <c r="AK134" i="34"/>
  <c r="G16" i="29"/>
  <c r="AL16" i="34"/>
  <c r="AL120" i="34"/>
  <c r="BR16" i="34"/>
  <c r="BB120" i="34"/>
  <c r="BB16" i="34"/>
  <c r="V120" i="34"/>
  <c r="BR120" i="34"/>
  <c r="G33" i="24"/>
  <c r="AX33" i="34"/>
  <c r="BN33" i="34"/>
  <c r="N178" i="34"/>
  <c r="N195" i="34"/>
  <c r="G14" i="24"/>
  <c r="AX14" i="34"/>
  <c r="BN14" i="34"/>
  <c r="G32" i="24"/>
  <c r="BN32" i="34"/>
  <c r="AX32" i="34"/>
  <c r="G31" i="24"/>
  <c r="AX31" i="34"/>
  <c r="BN31" i="34"/>
  <c r="G17" i="24"/>
  <c r="BN17" i="34"/>
  <c r="AX17" i="34"/>
  <c r="G28" i="24"/>
  <c r="BN28" i="34"/>
  <c r="AX28" i="34"/>
  <c r="G21" i="24"/>
  <c r="AX21" i="34"/>
  <c r="BN21" i="34"/>
  <c r="G20" i="24"/>
  <c r="AX20" i="34"/>
  <c r="BN20" i="34"/>
  <c r="G15" i="24"/>
  <c r="BN15" i="34"/>
  <c r="AX15" i="34"/>
  <c r="G24" i="24"/>
  <c r="BN24" i="34"/>
  <c r="AX24" i="34"/>
  <c r="G4" i="24"/>
  <c r="BN4" i="34"/>
  <c r="AX4" i="34"/>
  <c r="G23" i="24"/>
  <c r="AX23" i="34"/>
  <c r="BN23" i="34"/>
  <c r="G9" i="24"/>
  <c r="BN9" i="34"/>
  <c r="AX9" i="34"/>
  <c r="G6" i="24"/>
  <c r="AX6" i="34"/>
  <c r="BN6" i="34"/>
  <c r="G13" i="24"/>
  <c r="AX13" i="34"/>
  <c r="BN13" i="34"/>
  <c r="G12" i="24"/>
  <c r="BN12" i="34"/>
  <c r="AX12" i="34"/>
  <c r="G27" i="24"/>
  <c r="BN27" i="34"/>
  <c r="AX27" i="34"/>
  <c r="G19" i="24"/>
  <c r="AX19" i="34"/>
  <c r="BN19" i="34"/>
  <c r="G26" i="24"/>
  <c r="BN26" i="34"/>
  <c r="AX26" i="34"/>
  <c r="G8" i="24"/>
  <c r="BN8" i="34"/>
  <c r="AX8" i="34"/>
  <c r="G7" i="24"/>
  <c r="BN7" i="34"/>
  <c r="AX7" i="34"/>
  <c r="G16" i="24"/>
  <c r="BN16" i="34"/>
  <c r="AX16" i="34"/>
  <c r="G11" i="24"/>
  <c r="AX11" i="34"/>
  <c r="BN11" i="34"/>
  <c r="G18" i="24"/>
  <c r="BN18" i="34"/>
  <c r="AX18" i="34"/>
  <c r="G30" i="24"/>
  <c r="AX30" i="34"/>
  <c r="BN30" i="34"/>
  <c r="G10" i="24"/>
  <c r="BN10" i="34"/>
  <c r="AX10" i="34"/>
  <c r="G22" i="24"/>
  <c r="AX22" i="34"/>
  <c r="BN22" i="34"/>
  <c r="G25" i="24"/>
  <c r="AX25" i="34"/>
  <c r="BN25" i="34"/>
  <c r="G6" i="22"/>
  <c r="G7" i="22"/>
  <c r="AG111" i="34"/>
  <c r="G15" i="22"/>
  <c r="AG119" i="34"/>
  <c r="G9" i="22"/>
  <c r="AG113" i="34"/>
  <c r="G11" i="22"/>
  <c r="AG115" i="34"/>
  <c r="G8" i="22"/>
  <c r="AG112" i="34"/>
  <c r="G13" i="22"/>
  <c r="AG117" i="34"/>
  <c r="G10" i="22"/>
  <c r="AG114" i="34"/>
  <c r="G5" i="22"/>
  <c r="Q109" i="34"/>
  <c r="G12" i="22"/>
  <c r="AG116" i="34"/>
  <c r="G14" i="22"/>
  <c r="AG118" i="34"/>
  <c r="Z245" i="34"/>
  <c r="AA234" i="34"/>
  <c r="AA235" i="34"/>
  <c r="AA223" i="34"/>
  <c r="AA220" i="34"/>
  <c r="AA218" i="34"/>
  <c r="AA245" i="34"/>
  <c r="AA237" i="34"/>
  <c r="AA227" i="34"/>
  <c r="AA236" i="34"/>
  <c r="AA226" i="34"/>
  <c r="AA238" i="34"/>
  <c r="AA239" i="34"/>
  <c r="AA221" i="34"/>
  <c r="AA244" i="34"/>
  <c r="AA233" i="34"/>
  <c r="AA232" i="34"/>
  <c r="AA219" i="34"/>
  <c r="AA241" i="34"/>
  <c r="AA229" i="34"/>
  <c r="AA231" i="34"/>
  <c r="AA222" i="34"/>
  <c r="AA240" i="34"/>
  <c r="AA225" i="34"/>
  <c r="AA230" i="34"/>
  <c r="AA217" i="34"/>
  <c r="AA242" i="34"/>
  <c r="AA224" i="34"/>
  <c r="AA215" i="34"/>
  <c r="AA228" i="34"/>
  <c r="AA243" i="34"/>
  <c r="AA216" i="34"/>
  <c r="AA214" i="34"/>
  <c r="P314" i="34"/>
  <c r="P138" i="34"/>
  <c r="AF34" i="34"/>
  <c r="BL138" i="34"/>
  <c r="BL34" i="34"/>
  <c r="AV34" i="34"/>
  <c r="AV138" i="34"/>
  <c r="AF138" i="34"/>
  <c r="AF35" i="34"/>
  <c r="AV139" i="34"/>
  <c r="BL35" i="34"/>
  <c r="AF139" i="34"/>
  <c r="AV35" i="34"/>
  <c r="BL139" i="34"/>
  <c r="P139" i="34"/>
  <c r="AG35" i="34"/>
  <c r="AG139" i="34"/>
  <c r="BM35" i="34"/>
  <c r="AW139" i="34"/>
  <c r="AW35" i="34"/>
  <c r="Q139" i="34"/>
  <c r="BM139" i="34"/>
  <c r="AH35" i="34"/>
  <c r="AH139" i="34"/>
  <c r="AX139" i="34"/>
  <c r="BN139" i="34"/>
  <c r="R139" i="34"/>
  <c r="S109" i="34"/>
  <c r="AI5" i="34"/>
  <c r="AY5" i="34"/>
  <c r="BO5" i="34"/>
  <c r="AI109" i="34"/>
  <c r="AY109" i="34"/>
  <c r="BO109" i="34"/>
  <c r="S128" i="34"/>
  <c r="AY24" i="34"/>
  <c r="AI24" i="34"/>
  <c r="AI128" i="34"/>
  <c r="BO24" i="34"/>
  <c r="AY128" i="34"/>
  <c r="BO128" i="34"/>
  <c r="R128" i="34"/>
  <c r="AH128" i="34"/>
  <c r="AX128" i="34"/>
  <c r="AH24" i="34"/>
  <c r="BN128" i="34"/>
  <c r="Q100" i="35"/>
  <c r="Q71" i="35"/>
  <c r="Q70" i="35"/>
  <c r="Q92" i="35"/>
  <c r="Q75" i="35"/>
  <c r="Q66" i="35"/>
  <c r="Q65" i="35"/>
  <c r="Q83" i="35"/>
  <c r="Q63" i="35"/>
  <c r="Q62" i="35"/>
  <c r="Q84" i="35"/>
  <c r="Q67" i="35"/>
  <c r="Q81" i="35"/>
  <c r="Q78" i="35"/>
  <c r="Q85" i="35"/>
  <c r="Q101" i="35"/>
  <c r="Q76" i="35"/>
  <c r="Q59" i="35"/>
  <c r="Q96" i="35"/>
  <c r="Q73" i="35"/>
  <c r="Q93" i="35"/>
  <c r="Q68" i="35"/>
  <c r="Q97" i="35"/>
  <c r="Q88" i="35"/>
  <c r="Q102" i="35"/>
  <c r="Q77" i="35"/>
  <c r="Q60" i="35"/>
  <c r="Q98" i="35"/>
  <c r="Q80" i="35"/>
  <c r="Q79" i="35"/>
  <c r="Q61" i="35"/>
  <c r="Q95" i="35"/>
  <c r="Q94" i="35"/>
  <c r="Q89" i="35"/>
  <c r="Q99" i="35"/>
  <c r="Q90" i="35"/>
  <c r="Q72" i="35"/>
  <c r="Q74" i="35"/>
  <c r="Q87" i="35"/>
  <c r="Q86" i="35"/>
  <c r="Q69" i="35"/>
  <c r="Q91" i="35"/>
  <c r="Q82" i="35"/>
  <c r="Q64" i="35"/>
  <c r="AZ23" i="34"/>
  <c r="BP23" i="34"/>
  <c r="BP127" i="34"/>
  <c r="AZ127" i="34"/>
  <c r="AJ127" i="34"/>
  <c r="AJ23" i="34"/>
  <c r="T127" i="34"/>
  <c r="AJ27" i="34"/>
  <c r="AJ131" i="34"/>
  <c r="BP131" i="34"/>
  <c r="AZ27" i="34"/>
  <c r="BP27" i="34"/>
  <c r="AZ131" i="34"/>
  <c r="T131" i="34"/>
  <c r="AZ19" i="34"/>
  <c r="BP19" i="34"/>
  <c r="BP123" i="34"/>
  <c r="AZ123" i="34"/>
  <c r="AJ123" i="34"/>
  <c r="AJ19" i="34"/>
  <c r="T123" i="34"/>
  <c r="AJ7" i="34"/>
  <c r="AJ111" i="34"/>
  <c r="BP111" i="34"/>
  <c r="AZ7" i="34"/>
  <c r="BP7" i="34"/>
  <c r="AZ111" i="34"/>
  <c r="T111" i="34"/>
  <c r="AZ15" i="34"/>
  <c r="BP15" i="34"/>
  <c r="AZ119" i="34"/>
  <c r="AJ119" i="34"/>
  <c r="BP119" i="34"/>
  <c r="AJ15" i="34"/>
  <c r="T119" i="34"/>
  <c r="AJ115" i="34"/>
  <c r="BP115" i="34"/>
  <c r="AZ115" i="34"/>
  <c r="AJ11" i="34"/>
  <c r="AZ11" i="34"/>
  <c r="BP11" i="34"/>
  <c r="T115" i="34"/>
  <c r="AJ135" i="34"/>
  <c r="BP31" i="34"/>
  <c r="AZ31" i="34"/>
  <c r="AZ135" i="34"/>
  <c r="AJ31" i="34"/>
  <c r="BP135" i="34"/>
  <c r="T135" i="34"/>
  <c r="T120" i="34"/>
  <c r="AJ16" i="34"/>
  <c r="AZ16" i="34"/>
  <c r="BP16" i="34"/>
  <c r="AZ120" i="34"/>
  <c r="AJ120" i="34"/>
  <c r="BP120" i="34"/>
  <c r="S120" i="34"/>
  <c r="AI16" i="34"/>
  <c r="AY16" i="34"/>
  <c r="AY120" i="34"/>
  <c r="BO16" i="34"/>
  <c r="AI120" i="34"/>
  <c r="BO120" i="34"/>
  <c r="BO23" i="34"/>
  <c r="BO127" i="34"/>
  <c r="AI23" i="34"/>
  <c r="AI127" i="34"/>
  <c r="AY23" i="34"/>
  <c r="AY127" i="34"/>
  <c r="S127" i="34"/>
  <c r="S118" i="34"/>
  <c r="AY118" i="34"/>
  <c r="BO14" i="34"/>
  <c r="AI14" i="34"/>
  <c r="AY14" i="34"/>
  <c r="AI118" i="34"/>
  <c r="BO118" i="34"/>
  <c r="S112" i="34"/>
  <c r="AI112" i="34"/>
  <c r="AY112" i="34"/>
  <c r="BO8" i="34"/>
  <c r="AY8" i="34"/>
  <c r="AI8" i="34"/>
  <c r="BO112" i="34"/>
  <c r="BO15" i="34"/>
  <c r="AI119" i="34"/>
  <c r="AI15" i="34"/>
  <c r="AY15" i="34"/>
  <c r="BO119" i="34"/>
  <c r="AY119" i="34"/>
  <c r="S119" i="34"/>
  <c r="S132" i="34"/>
  <c r="AI28" i="34"/>
  <c r="AI132" i="34"/>
  <c r="AY28" i="34"/>
  <c r="BO28" i="34"/>
  <c r="AY132" i="34"/>
  <c r="BO132" i="34"/>
  <c r="S110" i="34"/>
  <c r="AY110" i="34"/>
  <c r="BO6" i="34"/>
  <c r="AI6" i="34"/>
  <c r="AY6" i="34"/>
  <c r="BO110" i="34"/>
  <c r="AI110" i="34"/>
  <c r="S133" i="34"/>
  <c r="AY29" i="34"/>
  <c r="BO29" i="34"/>
  <c r="AI29" i="34"/>
  <c r="AI133" i="34"/>
  <c r="AY133" i="34"/>
  <c r="BO133" i="34"/>
  <c r="S124" i="34"/>
  <c r="AY124" i="34"/>
  <c r="AY20" i="34"/>
  <c r="BO20" i="34"/>
  <c r="AI20" i="34"/>
  <c r="BO124" i="34"/>
  <c r="AI124" i="34"/>
  <c r="AI19" i="34"/>
  <c r="AY19" i="34"/>
  <c r="BO123" i="34"/>
  <c r="AY123" i="34"/>
  <c r="BO19" i="34"/>
  <c r="S123" i="34"/>
  <c r="AI123" i="34"/>
  <c r="S138" i="34"/>
  <c r="BO138" i="34"/>
  <c r="AI34" i="34"/>
  <c r="AY34" i="34"/>
  <c r="BO34" i="34"/>
  <c r="AY138" i="34"/>
  <c r="AI138" i="34"/>
  <c r="S137" i="34"/>
  <c r="AI137" i="34"/>
  <c r="BO33" i="34"/>
  <c r="AI33" i="34"/>
  <c r="AY33" i="34"/>
  <c r="BO137" i="34"/>
  <c r="AY137" i="34"/>
  <c r="AI7" i="34"/>
  <c r="AY7" i="34"/>
  <c r="BO111" i="34"/>
  <c r="AY111" i="34"/>
  <c r="BO7" i="34"/>
  <c r="S111" i="34"/>
  <c r="AI111" i="34"/>
  <c r="S125" i="34"/>
  <c r="BO21" i="34"/>
  <c r="AI21" i="34"/>
  <c r="BO125" i="34"/>
  <c r="AY21" i="34"/>
  <c r="AI125" i="34"/>
  <c r="AY125" i="34"/>
  <c r="S130" i="34"/>
  <c r="BO130" i="34"/>
  <c r="BO26" i="34"/>
  <c r="AY26" i="34"/>
  <c r="AI26" i="34"/>
  <c r="AY130" i="34"/>
  <c r="AI130" i="34"/>
  <c r="BO27" i="34"/>
  <c r="AY131" i="34"/>
  <c r="AI27" i="34"/>
  <c r="AI131" i="34"/>
  <c r="AY27" i="34"/>
  <c r="BO131" i="34"/>
  <c r="S131" i="34"/>
  <c r="S129" i="34"/>
  <c r="AI25" i="34"/>
  <c r="AI129" i="34"/>
  <c r="AY25" i="34"/>
  <c r="BO25" i="34"/>
  <c r="AY129" i="34"/>
  <c r="BO129" i="34"/>
  <c r="AY4" i="34"/>
  <c r="S108" i="34"/>
  <c r="AI4" i="34"/>
  <c r="AI108" i="34"/>
  <c r="AY108" i="34"/>
  <c r="BO4" i="34"/>
  <c r="BO108" i="34"/>
  <c r="S117" i="34"/>
  <c r="AI13" i="34"/>
  <c r="AI117" i="34"/>
  <c r="AY13" i="34"/>
  <c r="BO13" i="34"/>
  <c r="BO117" i="34"/>
  <c r="AY117" i="34"/>
  <c r="AI31" i="34"/>
  <c r="AY31" i="34"/>
  <c r="BO135" i="34"/>
  <c r="AY135" i="34"/>
  <c r="BO31" i="34"/>
  <c r="AI135" i="34"/>
  <c r="S135" i="34"/>
  <c r="S126" i="34"/>
  <c r="AI22" i="34"/>
  <c r="AY22" i="34"/>
  <c r="AY126" i="34"/>
  <c r="BO22" i="34"/>
  <c r="AI126" i="34"/>
  <c r="BO126" i="34"/>
  <c r="S122" i="34"/>
  <c r="BO18" i="34"/>
  <c r="AI18" i="34"/>
  <c r="AY18" i="34"/>
  <c r="AY122" i="34"/>
  <c r="AI122" i="34"/>
  <c r="BO122" i="34"/>
  <c r="S121" i="34"/>
  <c r="AY17" i="34"/>
  <c r="AI121" i="34"/>
  <c r="BO17" i="34"/>
  <c r="AI17" i="34"/>
  <c r="BO121" i="34"/>
  <c r="AY121" i="34"/>
  <c r="S114" i="34"/>
  <c r="AI10" i="34"/>
  <c r="AY10" i="34"/>
  <c r="BO114" i="34"/>
  <c r="AY114" i="34"/>
  <c r="BO10" i="34"/>
  <c r="AI114" i="34"/>
  <c r="S113" i="34"/>
  <c r="BO9" i="34"/>
  <c r="AI9" i="34"/>
  <c r="AI113" i="34"/>
  <c r="AY9" i="34"/>
  <c r="AY113" i="34"/>
  <c r="BO113" i="34"/>
  <c r="S116" i="34"/>
  <c r="BO12" i="34"/>
  <c r="AY116" i="34"/>
  <c r="AI12" i="34"/>
  <c r="AI116" i="34"/>
  <c r="AY12" i="34"/>
  <c r="BO116" i="34"/>
  <c r="AY115" i="34"/>
  <c r="BO11" i="34"/>
  <c r="AI11" i="34"/>
  <c r="AI115" i="34"/>
  <c r="AY11" i="34"/>
  <c r="S115" i="34"/>
  <c r="BO115" i="34"/>
  <c r="S136" i="34"/>
  <c r="AY32" i="34"/>
  <c r="AY136" i="34"/>
  <c r="AI136" i="34"/>
  <c r="BO32" i="34"/>
  <c r="AI32" i="34"/>
  <c r="BO136" i="34"/>
  <c r="S134" i="34"/>
  <c r="AY134" i="34"/>
  <c r="BO30" i="34"/>
  <c r="AI30" i="34"/>
  <c r="AY30" i="34"/>
  <c r="BO134" i="34"/>
  <c r="AI134" i="34"/>
  <c r="R133" i="34"/>
  <c r="AH29" i="34"/>
  <c r="AH133" i="34"/>
  <c r="BN133" i="34"/>
  <c r="AX133" i="34"/>
  <c r="AH17" i="34"/>
  <c r="R121" i="34"/>
  <c r="AH121" i="34"/>
  <c r="BN121" i="34"/>
  <c r="AX121" i="34"/>
  <c r="R126" i="34"/>
  <c r="AX126" i="34"/>
  <c r="AH22" i="34"/>
  <c r="AH126" i="34"/>
  <c r="BN126" i="34"/>
  <c r="AH21" i="34"/>
  <c r="BN125" i="34"/>
  <c r="R125" i="34"/>
  <c r="AH125" i="34"/>
  <c r="AX125" i="34"/>
  <c r="AH31" i="34"/>
  <c r="AX135" i="34"/>
  <c r="BN135" i="34"/>
  <c r="R135" i="34"/>
  <c r="AH135" i="34"/>
  <c r="AH113" i="34"/>
  <c r="R113" i="34"/>
  <c r="AH9" i="34"/>
  <c r="BN113" i="34"/>
  <c r="AX113" i="34"/>
  <c r="R118" i="34"/>
  <c r="AH14" i="34"/>
  <c r="AX118" i="34"/>
  <c r="AH118" i="34"/>
  <c r="BN118" i="34"/>
  <c r="AH117" i="34"/>
  <c r="R117" i="34"/>
  <c r="AH13" i="34"/>
  <c r="BN117" i="34"/>
  <c r="AX117" i="34"/>
  <c r="AH15" i="34"/>
  <c r="AH119" i="34"/>
  <c r="AX119" i="34"/>
  <c r="BN119" i="34"/>
  <c r="R119" i="34"/>
  <c r="R138" i="34"/>
  <c r="AH34" i="34"/>
  <c r="BN138" i="34"/>
  <c r="AX138" i="34"/>
  <c r="AH138" i="34"/>
  <c r="AH132" i="34"/>
  <c r="AX132" i="34"/>
  <c r="AH28" i="34"/>
  <c r="R132" i="34"/>
  <c r="BN132" i="34"/>
  <c r="AH127" i="34"/>
  <c r="AH23" i="34"/>
  <c r="BN127" i="34"/>
  <c r="AX127" i="34"/>
  <c r="R127" i="34"/>
  <c r="AH26" i="34"/>
  <c r="BN130" i="34"/>
  <c r="R130" i="34"/>
  <c r="AH130" i="34"/>
  <c r="AX130" i="34"/>
  <c r="R136" i="34"/>
  <c r="AX136" i="34"/>
  <c r="AH136" i="34"/>
  <c r="AH32" i="34"/>
  <c r="BN136" i="34"/>
  <c r="R124" i="34"/>
  <c r="AX124" i="34"/>
  <c r="AH20" i="34"/>
  <c r="AH124" i="34"/>
  <c r="BN124" i="34"/>
  <c r="AH131" i="34"/>
  <c r="AX131" i="34"/>
  <c r="AH27" i="34"/>
  <c r="R131" i="34"/>
  <c r="BN131" i="34"/>
  <c r="R122" i="34"/>
  <c r="AX122" i="34"/>
  <c r="AH18" i="34"/>
  <c r="AH122" i="34"/>
  <c r="BN122" i="34"/>
  <c r="AH112" i="34"/>
  <c r="AX112" i="34"/>
  <c r="AH8" i="34"/>
  <c r="R112" i="34"/>
  <c r="BN112" i="34"/>
  <c r="BN134" i="34"/>
  <c r="AH30" i="34"/>
  <c r="AX134" i="34"/>
  <c r="AH134" i="34"/>
  <c r="R134" i="34"/>
  <c r="AH16" i="34"/>
  <c r="AX120" i="34"/>
  <c r="R120" i="34"/>
  <c r="AH120" i="34"/>
  <c r="BN120" i="34"/>
  <c r="AH12" i="34"/>
  <c r="R116" i="34"/>
  <c r="AH116" i="34"/>
  <c r="AX116" i="34"/>
  <c r="BN116" i="34"/>
  <c r="BN123" i="34"/>
  <c r="AX123" i="34"/>
  <c r="AH19" i="34"/>
  <c r="R123" i="34"/>
  <c r="AH123" i="34"/>
  <c r="BN114" i="34"/>
  <c r="AH10" i="34"/>
  <c r="AX114" i="34"/>
  <c r="AH114" i="34"/>
  <c r="R114" i="34"/>
  <c r="AH137" i="34"/>
  <c r="AH33" i="34"/>
  <c r="R137" i="34"/>
  <c r="AX137" i="34"/>
  <c r="BN137" i="34"/>
  <c r="R110" i="34"/>
  <c r="AH6" i="34"/>
  <c r="AX110" i="34"/>
  <c r="AH110" i="34"/>
  <c r="BN110" i="34"/>
  <c r="AH7" i="34"/>
  <c r="BN111" i="34"/>
  <c r="AX111" i="34"/>
  <c r="R111" i="34"/>
  <c r="AH111" i="34"/>
  <c r="AH11" i="34"/>
  <c r="AH115" i="34"/>
  <c r="AX115" i="34"/>
  <c r="R115" i="34"/>
  <c r="BN115" i="34"/>
  <c r="R129" i="34"/>
  <c r="AH25" i="34"/>
  <c r="AH129" i="34"/>
  <c r="BN129" i="34"/>
  <c r="AX129" i="34"/>
  <c r="AH108" i="34"/>
  <c r="AX108" i="34"/>
  <c r="AH4" i="34"/>
  <c r="R108" i="34"/>
  <c r="BN108" i="34"/>
  <c r="BK139" i="34"/>
  <c r="BK35" i="34"/>
  <c r="AU139" i="34"/>
  <c r="AE139" i="34"/>
  <c r="O139" i="34"/>
  <c r="BK138" i="34"/>
  <c r="O138" i="34"/>
  <c r="AU138" i="34"/>
  <c r="BK34" i="34"/>
  <c r="AE138" i="34"/>
  <c r="AU207" i="34"/>
  <c r="AE207" i="34"/>
  <c r="O207" i="34"/>
  <c r="Z207" i="34" s="1"/>
  <c r="AC207" i="34" s="1"/>
  <c r="BK207" i="34"/>
  <c r="BW207" i="34" s="1"/>
  <c r="BZ207" i="34" s="1"/>
  <c r="BK103" i="34"/>
  <c r="BV103" i="34" s="1"/>
  <c r="B19" i="34"/>
  <c r="N123" i="34"/>
  <c r="B24" i="34"/>
  <c r="N128" i="34"/>
  <c r="B25" i="34"/>
  <c r="N129" i="34"/>
  <c r="B33" i="34"/>
  <c r="N137" i="34"/>
  <c r="B8" i="34"/>
  <c r="N112" i="34"/>
  <c r="B32" i="34"/>
  <c r="N136" i="34"/>
  <c r="B18" i="34"/>
  <c r="N122" i="34"/>
  <c r="B26" i="34"/>
  <c r="N130" i="34"/>
  <c r="B39" i="34"/>
  <c r="N143" i="34"/>
  <c r="B9" i="34"/>
  <c r="N113" i="34"/>
  <c r="B102" i="34"/>
  <c r="N206" i="34"/>
  <c r="B70" i="34"/>
  <c r="N174" i="34"/>
  <c r="B6" i="34"/>
  <c r="N110" i="34"/>
  <c r="B53" i="34"/>
  <c r="N157" i="34"/>
  <c r="B56" i="34"/>
  <c r="N160" i="34"/>
  <c r="B44" i="34"/>
  <c r="N148" i="34"/>
  <c r="B41" i="34"/>
  <c r="N145" i="34"/>
  <c r="B48" i="34"/>
  <c r="N152" i="34"/>
  <c r="B11" i="34"/>
  <c r="N115" i="34"/>
  <c r="B90" i="34"/>
  <c r="N194" i="34"/>
  <c r="B58" i="34"/>
  <c r="N162" i="34"/>
  <c r="B10" i="34"/>
  <c r="N114" i="34"/>
  <c r="B40" i="34"/>
  <c r="N144" i="34"/>
  <c r="B7" i="34"/>
  <c r="N111" i="34"/>
  <c r="B94" i="34"/>
  <c r="N198" i="34"/>
  <c r="B54" i="34"/>
  <c r="N158" i="34"/>
  <c r="B13" i="34"/>
  <c r="N117" i="34"/>
  <c r="B45" i="34"/>
  <c r="N149" i="34"/>
  <c r="B36" i="34"/>
  <c r="N140" i="34"/>
  <c r="B51" i="34"/>
  <c r="N155" i="34"/>
  <c r="B50" i="34"/>
  <c r="N154" i="34"/>
  <c r="B73" i="34"/>
  <c r="N177" i="34"/>
  <c r="B14" i="34"/>
  <c r="N118" i="34"/>
  <c r="B21" i="34"/>
  <c r="N125" i="34"/>
  <c r="B29" i="34"/>
  <c r="N133" i="34"/>
  <c r="B27" i="34"/>
  <c r="N131" i="34"/>
  <c r="B20" i="34"/>
  <c r="N124" i="34"/>
  <c r="B15" i="34"/>
  <c r="N119" i="34"/>
  <c r="B22" i="34"/>
  <c r="N126" i="34"/>
  <c r="B30" i="34"/>
  <c r="N134" i="34"/>
  <c r="B55" i="34"/>
  <c r="N159" i="34"/>
  <c r="B46" i="34"/>
  <c r="N150" i="34"/>
  <c r="B37" i="34"/>
  <c r="N141" i="34"/>
  <c r="B12" i="34"/>
  <c r="N116" i="34"/>
  <c r="B83" i="34"/>
  <c r="N187" i="34"/>
  <c r="B43" i="34"/>
  <c r="N147" i="34"/>
  <c r="B57" i="34"/>
  <c r="N161" i="34"/>
  <c r="B42" i="34"/>
  <c r="N146" i="34"/>
  <c r="B28" i="34"/>
  <c r="N132" i="34"/>
  <c r="B16" i="34"/>
  <c r="N120" i="34"/>
  <c r="B23" i="34"/>
  <c r="N127" i="34"/>
  <c r="B31" i="34"/>
  <c r="N135" i="34"/>
  <c r="B49" i="34"/>
  <c r="N153" i="34"/>
  <c r="B62" i="34"/>
  <c r="N166" i="34"/>
  <c r="B17" i="34"/>
  <c r="N121" i="34"/>
  <c r="B79" i="34"/>
  <c r="N183" i="34"/>
  <c r="B47" i="34"/>
  <c r="N151" i="34"/>
  <c r="B78" i="34"/>
  <c r="N182" i="34"/>
  <c r="B38" i="34"/>
  <c r="N142" i="34"/>
  <c r="N109" i="34"/>
  <c r="B52" i="34"/>
  <c r="N156" i="34"/>
  <c r="N108" i="34"/>
  <c r="B75" i="34"/>
  <c r="N179" i="34"/>
  <c r="B35" i="34"/>
  <c r="N139" i="34"/>
  <c r="B98" i="34"/>
  <c r="N202" i="34"/>
  <c r="B34" i="34"/>
  <c r="N138" i="34"/>
  <c r="AW119" i="34"/>
  <c r="AG15" i="34"/>
  <c r="AW15" i="34"/>
  <c r="BM15" i="34"/>
  <c r="BM119" i="34"/>
  <c r="Q119" i="34"/>
  <c r="AW19" i="34"/>
  <c r="BM19" i="34"/>
  <c r="AG19" i="34"/>
  <c r="BM123" i="34"/>
  <c r="AW123" i="34"/>
  <c r="AG123" i="34"/>
  <c r="Q123" i="34"/>
  <c r="BM130" i="34"/>
  <c r="AG26" i="34"/>
  <c r="Q130" i="34"/>
  <c r="AW26" i="34"/>
  <c r="BM26" i="34"/>
  <c r="AG130" i="34"/>
  <c r="AW130" i="34"/>
  <c r="AW120" i="34"/>
  <c r="AG16" i="34"/>
  <c r="Q120" i="34"/>
  <c r="AW16" i="34"/>
  <c r="BM16" i="34"/>
  <c r="AG120" i="34"/>
  <c r="BM120" i="34"/>
  <c r="BM21" i="34"/>
  <c r="AG21" i="34"/>
  <c r="BM125" i="34"/>
  <c r="Q125" i="34"/>
  <c r="AW21" i="34"/>
  <c r="AW125" i="34"/>
  <c r="AG125" i="34"/>
  <c r="AW138" i="34"/>
  <c r="BM34" i="34"/>
  <c r="Q138" i="34"/>
  <c r="AG34" i="34"/>
  <c r="AW34" i="34"/>
  <c r="BM138" i="34"/>
  <c r="AG138" i="34"/>
  <c r="AG28" i="34"/>
  <c r="AG132" i="34"/>
  <c r="AW132" i="34"/>
  <c r="AW28" i="34"/>
  <c r="BM28" i="34"/>
  <c r="BM132" i="34"/>
  <c r="Q132" i="34"/>
  <c r="Q115" i="34"/>
  <c r="AG18" i="34"/>
  <c r="AW18" i="34"/>
  <c r="BM18" i="34"/>
  <c r="AW122" i="34"/>
  <c r="Q122" i="34"/>
  <c r="BM122" i="34"/>
  <c r="AG122" i="34"/>
  <c r="Q112" i="34"/>
  <c r="AW30" i="34"/>
  <c r="BM30" i="34"/>
  <c r="AG30" i="34"/>
  <c r="AW134" i="34"/>
  <c r="BM134" i="34"/>
  <c r="AG134" i="34"/>
  <c r="Q134" i="34"/>
  <c r="Q117" i="34"/>
  <c r="AG27" i="34"/>
  <c r="AG131" i="34"/>
  <c r="AW131" i="34"/>
  <c r="AW27" i="34"/>
  <c r="BM27" i="34"/>
  <c r="BM131" i="34"/>
  <c r="Q131" i="34"/>
  <c r="AW20" i="34"/>
  <c r="BM20" i="34"/>
  <c r="AG20" i="34"/>
  <c r="Q124" i="34"/>
  <c r="AW124" i="34"/>
  <c r="BM124" i="34"/>
  <c r="AG124" i="34"/>
  <c r="Q114" i="34"/>
  <c r="Q126" i="34"/>
  <c r="AG22" i="34"/>
  <c r="AW22" i="34"/>
  <c r="BM22" i="34"/>
  <c r="AW126" i="34"/>
  <c r="BM126" i="34"/>
  <c r="AG126" i="34"/>
  <c r="AW128" i="34"/>
  <c r="AG24" i="34"/>
  <c r="AW24" i="34"/>
  <c r="BM24" i="34"/>
  <c r="Q128" i="34"/>
  <c r="AG128" i="34"/>
  <c r="BM128" i="34"/>
  <c r="Q116" i="34"/>
  <c r="Q118" i="34"/>
  <c r="AW118" i="34"/>
  <c r="AG14" i="34"/>
  <c r="AW14" i="34"/>
  <c r="BM14" i="34"/>
  <c r="BM118" i="34"/>
  <c r="Q108" i="34"/>
  <c r="AG9" i="34"/>
  <c r="AW9" i="34"/>
  <c r="BM9" i="34"/>
  <c r="Q113" i="34"/>
  <c r="AW113" i="34"/>
  <c r="BM113" i="34"/>
  <c r="AG137" i="34"/>
  <c r="Q137" i="34"/>
  <c r="AG33" i="34"/>
  <c r="AW33" i="34"/>
  <c r="BM33" i="34"/>
  <c r="BM137" i="34"/>
  <c r="AW137" i="34"/>
  <c r="AG25" i="34"/>
  <c r="AW25" i="34"/>
  <c r="BM25" i="34"/>
  <c r="Q129" i="34"/>
  <c r="AG129" i="34"/>
  <c r="BM129" i="34"/>
  <c r="AW129" i="34"/>
  <c r="Q110" i="34"/>
  <c r="Q121" i="34"/>
  <c r="AG17" i="34"/>
  <c r="AW17" i="34"/>
  <c r="BM17" i="34"/>
  <c r="AG121" i="34"/>
  <c r="BM121" i="34"/>
  <c r="AW121" i="34"/>
  <c r="AW31" i="34"/>
  <c r="BM31" i="34"/>
  <c r="AW135" i="34"/>
  <c r="BM135" i="34"/>
  <c r="AG31" i="34"/>
  <c r="AG135" i="34"/>
  <c r="Q135" i="34"/>
  <c r="AG29" i="34"/>
  <c r="AG133" i="34"/>
  <c r="Q133" i="34"/>
  <c r="AW29" i="34"/>
  <c r="BM29" i="34"/>
  <c r="AW133" i="34"/>
  <c r="BM133" i="34"/>
  <c r="Q111" i="34"/>
  <c r="AG136" i="34"/>
  <c r="AW32" i="34"/>
  <c r="BM32" i="34"/>
  <c r="AW136" i="34"/>
  <c r="AG32" i="34"/>
  <c r="Q136" i="34"/>
  <c r="BM136" i="34"/>
  <c r="BM127" i="34"/>
  <c r="AG127" i="34"/>
  <c r="AG23" i="34"/>
  <c r="AW23" i="34"/>
  <c r="BM23" i="34"/>
  <c r="Q127" i="34"/>
  <c r="AW127" i="34"/>
  <c r="BG202" i="34"/>
  <c r="E62" i="34"/>
  <c r="BX166" i="34" s="1"/>
  <c r="BP21" i="34"/>
  <c r="AZ21" i="34"/>
  <c r="BP125" i="34"/>
  <c r="AJ21" i="34"/>
  <c r="AJ125" i="34"/>
  <c r="T125" i="34"/>
  <c r="AZ125" i="34"/>
  <c r="AZ4" i="34"/>
  <c r="AJ4" i="34"/>
  <c r="AZ108" i="34"/>
  <c r="T108" i="34"/>
  <c r="AJ108" i="34"/>
  <c r="BP4" i="34"/>
  <c r="BP108" i="34"/>
  <c r="T114" i="34"/>
  <c r="BP10" i="34"/>
  <c r="AZ10" i="34"/>
  <c r="AZ114" i="34"/>
  <c r="AJ10" i="34"/>
  <c r="BP114" i="34"/>
  <c r="AJ114" i="34"/>
  <c r="AZ136" i="34"/>
  <c r="T136" i="34"/>
  <c r="AZ32" i="34"/>
  <c r="AJ32" i="34"/>
  <c r="BP32" i="34"/>
  <c r="AJ136" i="34"/>
  <c r="BP136" i="34"/>
  <c r="AZ134" i="34"/>
  <c r="BP30" i="34"/>
  <c r="AZ30" i="34"/>
  <c r="AJ30" i="34"/>
  <c r="BP134" i="34"/>
  <c r="T134" i="34"/>
  <c r="AJ134" i="34"/>
  <c r="T133" i="34"/>
  <c r="AZ29" i="34"/>
  <c r="AJ29" i="34"/>
  <c r="BP133" i="34"/>
  <c r="AJ133" i="34"/>
  <c r="BP29" i="34"/>
  <c r="AZ133" i="34"/>
  <c r="AJ128" i="34"/>
  <c r="T128" i="34"/>
  <c r="AZ24" i="34"/>
  <c r="BP24" i="34"/>
  <c r="AJ24" i="34"/>
  <c r="AZ128" i="34"/>
  <c r="BP128" i="34"/>
  <c r="AJ116" i="34"/>
  <c r="BP12" i="34"/>
  <c r="AZ12" i="34"/>
  <c r="AZ116" i="34"/>
  <c r="AJ12" i="34"/>
  <c r="T116" i="34"/>
  <c r="BP116" i="34"/>
  <c r="AZ18" i="34"/>
  <c r="AJ18" i="34"/>
  <c r="BP122" i="34"/>
  <c r="AZ122" i="34"/>
  <c r="BP18" i="34"/>
  <c r="T122" i="34"/>
  <c r="AJ122" i="34"/>
  <c r="AZ22" i="34"/>
  <c r="AZ126" i="34"/>
  <c r="AJ22" i="34"/>
  <c r="BP126" i="34"/>
  <c r="BP22" i="34"/>
  <c r="T126" i="34"/>
  <c r="AJ126" i="34"/>
  <c r="BP118" i="34"/>
  <c r="AZ14" i="34"/>
  <c r="T118" i="34"/>
  <c r="AJ14" i="34"/>
  <c r="AZ118" i="34"/>
  <c r="BP14" i="34"/>
  <c r="AJ118" i="34"/>
  <c r="AZ13" i="34"/>
  <c r="AJ13" i="34"/>
  <c r="AJ117" i="34"/>
  <c r="T117" i="34"/>
  <c r="BP117" i="34"/>
  <c r="BP13" i="34"/>
  <c r="AZ117" i="34"/>
  <c r="T137" i="34"/>
  <c r="AZ33" i="34"/>
  <c r="AJ33" i="34"/>
  <c r="BP137" i="34"/>
  <c r="AJ137" i="34"/>
  <c r="BP33" i="34"/>
  <c r="AZ137" i="34"/>
  <c r="AJ6" i="34"/>
  <c r="BP110" i="34"/>
  <c r="AZ6" i="34"/>
  <c r="AZ110" i="34"/>
  <c r="T110" i="34"/>
  <c r="BP6" i="34"/>
  <c r="AJ110" i="34"/>
  <c r="AZ5" i="34"/>
  <c r="AJ109" i="34"/>
  <c r="AJ5" i="34"/>
  <c r="BP5" i="34"/>
  <c r="T109" i="34"/>
  <c r="BP109" i="34"/>
  <c r="AZ109" i="34"/>
  <c r="T129" i="34"/>
  <c r="AZ25" i="34"/>
  <c r="AJ25" i="34"/>
  <c r="AJ129" i="34"/>
  <c r="BP25" i="34"/>
  <c r="BP129" i="34"/>
  <c r="AZ129" i="34"/>
  <c r="AZ112" i="34"/>
  <c r="BP8" i="34"/>
  <c r="T112" i="34"/>
  <c r="AZ8" i="34"/>
  <c r="AJ8" i="34"/>
  <c r="AJ112" i="34"/>
  <c r="BP112" i="34"/>
  <c r="AJ121" i="34"/>
  <c r="BP17" i="34"/>
  <c r="AZ17" i="34"/>
  <c r="AJ17" i="34"/>
  <c r="T121" i="34"/>
  <c r="BP121" i="34"/>
  <c r="AZ121" i="34"/>
  <c r="T113" i="34"/>
  <c r="BP9" i="34"/>
  <c r="BP113" i="34"/>
  <c r="AJ9" i="34"/>
  <c r="AJ113" i="34"/>
  <c r="AZ9" i="34"/>
  <c r="AZ113" i="34"/>
  <c r="T132" i="34"/>
  <c r="AZ28" i="34"/>
  <c r="AJ28" i="34"/>
  <c r="BP28" i="34"/>
  <c r="AJ132" i="34"/>
  <c r="AZ132" i="34"/>
  <c r="BP132" i="34"/>
  <c r="T138" i="34"/>
  <c r="BP34" i="34"/>
  <c r="AZ34" i="34"/>
  <c r="AJ34" i="34"/>
  <c r="BP138" i="34"/>
  <c r="AZ138" i="34"/>
  <c r="AJ138" i="34"/>
  <c r="T124" i="34"/>
  <c r="AZ20" i="34"/>
  <c r="AJ20" i="34"/>
  <c r="AZ124" i="34"/>
  <c r="AJ124" i="34"/>
  <c r="BP20" i="34"/>
  <c r="BP124" i="34"/>
  <c r="BP26" i="34"/>
  <c r="AZ26" i="34"/>
  <c r="T130" i="34"/>
  <c r="AJ26" i="34"/>
  <c r="BP130" i="34"/>
  <c r="AZ130" i="34"/>
  <c r="AJ130" i="34"/>
  <c r="AF117" i="34"/>
  <c r="AV13" i="34"/>
  <c r="AF13" i="34"/>
  <c r="BL13" i="34"/>
  <c r="AV117" i="34"/>
  <c r="P117" i="34"/>
  <c r="BL117" i="34"/>
  <c r="BL15" i="34"/>
  <c r="BL119" i="34"/>
  <c r="AV119" i="34"/>
  <c r="AF119" i="34"/>
  <c r="AV15" i="34"/>
  <c r="AF15" i="34"/>
  <c r="P119" i="34"/>
  <c r="P118" i="34"/>
  <c r="AV118" i="34"/>
  <c r="AF118" i="34"/>
  <c r="AV14" i="34"/>
  <c r="AF14" i="34"/>
  <c r="BL14" i="34"/>
  <c r="BL118" i="34"/>
  <c r="P130" i="34"/>
  <c r="AF130" i="34"/>
  <c r="BL26" i="34"/>
  <c r="AF26" i="34"/>
  <c r="AV26" i="34"/>
  <c r="BL130" i="34"/>
  <c r="BL32" i="34"/>
  <c r="AV136" i="34"/>
  <c r="P136" i="34"/>
  <c r="AF136" i="34"/>
  <c r="AV32" i="34"/>
  <c r="AF32" i="34"/>
  <c r="BL136" i="34"/>
  <c r="E72" i="34"/>
  <c r="BX176" i="34" s="1"/>
  <c r="B72" i="34"/>
  <c r="E96" i="34"/>
  <c r="B96" i="34"/>
  <c r="E101" i="34"/>
  <c r="BX205" i="34" s="1"/>
  <c r="B101" i="34"/>
  <c r="E61" i="34"/>
  <c r="BX165" i="34" s="1"/>
  <c r="B61" i="34"/>
  <c r="E84" i="34"/>
  <c r="BX188" i="34" s="1"/>
  <c r="B84" i="34"/>
  <c r="E97" i="34"/>
  <c r="B97" i="34"/>
  <c r="BK127" i="34"/>
  <c r="BK23" i="34"/>
  <c r="O127" i="34"/>
  <c r="AE127" i="34"/>
  <c r="AU127" i="34"/>
  <c r="E66" i="34"/>
  <c r="BX170" i="34" s="1"/>
  <c r="B66" i="34"/>
  <c r="E88" i="34"/>
  <c r="BX192" i="34" s="1"/>
  <c r="B88" i="34"/>
  <c r="BK11" i="34"/>
  <c r="AU115" i="34"/>
  <c r="O115" i="34"/>
  <c r="AE115" i="34"/>
  <c r="BK115" i="34"/>
  <c r="E64" i="34"/>
  <c r="B64" i="34"/>
  <c r="BK10" i="34"/>
  <c r="BK114" i="34"/>
  <c r="AU114" i="34"/>
  <c r="AE114" i="34"/>
  <c r="O114" i="34"/>
  <c r="AV7" i="34"/>
  <c r="P111" i="34"/>
  <c r="AF7" i="34"/>
  <c r="BL111" i="34"/>
  <c r="BL7" i="34"/>
  <c r="AF111" i="34"/>
  <c r="P110" i="34"/>
  <c r="AV6" i="34"/>
  <c r="AF6" i="34"/>
  <c r="AF110" i="34"/>
  <c r="BL6" i="34"/>
  <c r="BL110" i="34"/>
  <c r="P122" i="34"/>
  <c r="AF18" i="34"/>
  <c r="AV122" i="34"/>
  <c r="AF122" i="34"/>
  <c r="AV18" i="34"/>
  <c r="BL18" i="34"/>
  <c r="BL122" i="34"/>
  <c r="E81" i="34"/>
  <c r="B81" i="34"/>
  <c r="B103" i="34"/>
  <c r="E71" i="34"/>
  <c r="B71" i="34"/>
  <c r="E67" i="34"/>
  <c r="B67" i="34"/>
  <c r="BK16" i="34"/>
  <c r="BK120" i="34"/>
  <c r="AU120" i="34"/>
  <c r="O120" i="34"/>
  <c r="AE120" i="34"/>
  <c r="BK119" i="34"/>
  <c r="AU119" i="34"/>
  <c r="AE119" i="34"/>
  <c r="BK15" i="34"/>
  <c r="O119" i="34"/>
  <c r="O136" i="34"/>
  <c r="AE136" i="34"/>
  <c r="BK32" i="34"/>
  <c r="AU136" i="34"/>
  <c r="BK136" i="34"/>
  <c r="O135" i="34"/>
  <c r="BK31" i="34"/>
  <c r="BK135" i="34"/>
  <c r="AU135" i="34"/>
  <c r="AE135" i="34"/>
  <c r="AF27" i="34"/>
  <c r="AV27" i="34"/>
  <c r="P131" i="34"/>
  <c r="AF131" i="34"/>
  <c r="BL27" i="34"/>
  <c r="AV131" i="34"/>
  <c r="BL131" i="34"/>
  <c r="BL10" i="34"/>
  <c r="AV10" i="34"/>
  <c r="AF10" i="34"/>
  <c r="BL114" i="34"/>
  <c r="AF114" i="34"/>
  <c r="P114" i="34"/>
  <c r="AE133" i="34"/>
  <c r="BK29" i="34"/>
  <c r="AU133" i="34"/>
  <c r="O133" i="34"/>
  <c r="BK133" i="34"/>
  <c r="E93" i="34"/>
  <c r="BX197" i="34" s="1"/>
  <c r="B93" i="34"/>
  <c r="AU112" i="34"/>
  <c r="AE112" i="34"/>
  <c r="BK112" i="34"/>
  <c r="BK8" i="34"/>
  <c r="O112" i="34"/>
  <c r="E76" i="34"/>
  <c r="BX180" i="34" s="1"/>
  <c r="B76" i="34"/>
  <c r="O111" i="34"/>
  <c r="BK111" i="34"/>
  <c r="AU111" i="34"/>
  <c r="BK7" i="34"/>
  <c r="AE111" i="34"/>
  <c r="E59" i="34"/>
  <c r="BX163" i="34" s="1"/>
  <c r="B59" i="34"/>
  <c r="P108" i="34"/>
  <c r="AF108" i="34"/>
  <c r="AV4" i="34"/>
  <c r="AF4" i="34"/>
  <c r="AV108" i="34"/>
  <c r="BL4" i="34"/>
  <c r="BL108" i="34"/>
  <c r="E78" i="34"/>
  <c r="BX182" i="34" s="1"/>
  <c r="BL16" i="34"/>
  <c r="BL120" i="34"/>
  <c r="AV120" i="34"/>
  <c r="AV16" i="34"/>
  <c r="P120" i="34"/>
  <c r="AF16" i="34"/>
  <c r="AF120" i="34"/>
  <c r="AV19" i="34"/>
  <c r="BL19" i="34"/>
  <c r="P123" i="34"/>
  <c r="AF19" i="34"/>
  <c r="BL123" i="34"/>
  <c r="AV123" i="34"/>
  <c r="AF123" i="34"/>
  <c r="E95" i="34"/>
  <c r="B95" i="34"/>
  <c r="E63" i="34"/>
  <c r="B63" i="34"/>
  <c r="BK125" i="34"/>
  <c r="BK21" i="34"/>
  <c r="AU125" i="34"/>
  <c r="O125" i="34"/>
  <c r="AE125" i="34"/>
  <c r="BK33" i="34"/>
  <c r="AU137" i="34"/>
  <c r="O137" i="34"/>
  <c r="AE137" i="34"/>
  <c r="BK137" i="34"/>
  <c r="AE117" i="34"/>
  <c r="BK13" i="34"/>
  <c r="AU117" i="34"/>
  <c r="BK117" i="34"/>
  <c r="O117" i="34"/>
  <c r="AE134" i="34"/>
  <c r="BK30" i="34"/>
  <c r="BK134" i="34"/>
  <c r="AU134" i="34"/>
  <c r="O134" i="34"/>
  <c r="E91" i="34"/>
  <c r="B91" i="34"/>
  <c r="AV126" i="34"/>
  <c r="P126" i="34"/>
  <c r="AV22" i="34"/>
  <c r="AF22" i="34"/>
  <c r="AF126" i="34"/>
  <c r="BL22" i="34"/>
  <c r="BL126" i="34"/>
  <c r="AV8" i="34"/>
  <c r="AF8" i="34"/>
  <c r="AF112" i="34"/>
  <c r="BL8" i="34"/>
  <c r="BL112" i="34"/>
  <c r="P112" i="34"/>
  <c r="AF132" i="34"/>
  <c r="AV28" i="34"/>
  <c r="BL28" i="34"/>
  <c r="AV132" i="34"/>
  <c r="AF28" i="34"/>
  <c r="BL132" i="34"/>
  <c r="P132" i="34"/>
  <c r="P115" i="34"/>
  <c r="AV11" i="34"/>
  <c r="BL11" i="34"/>
  <c r="AF115" i="34"/>
  <c r="AF11" i="34"/>
  <c r="BL115" i="34"/>
  <c r="BL33" i="34"/>
  <c r="AV137" i="34"/>
  <c r="P137" i="34"/>
  <c r="AF137" i="34"/>
  <c r="AV33" i="34"/>
  <c r="AF33" i="34"/>
  <c r="BL137" i="34"/>
  <c r="E89" i="34"/>
  <c r="BX193" i="34" s="1"/>
  <c r="B89" i="34"/>
  <c r="AE129" i="34"/>
  <c r="BK25" i="34"/>
  <c r="O129" i="34"/>
  <c r="AU129" i="34"/>
  <c r="BK129" i="34"/>
  <c r="E77" i="34"/>
  <c r="BX181" i="34" s="1"/>
  <c r="B77" i="34"/>
  <c r="E100" i="34"/>
  <c r="BX204" i="34" s="1"/>
  <c r="B100" i="34"/>
  <c r="E68" i="34"/>
  <c r="BX172" i="34" s="1"/>
  <c r="B68" i="34"/>
  <c r="E99" i="34"/>
  <c r="B99" i="34"/>
  <c r="AU126" i="34"/>
  <c r="O126" i="34"/>
  <c r="AE126" i="34"/>
  <c r="BK22" i="34"/>
  <c r="BK126" i="34"/>
  <c r="E82" i="34"/>
  <c r="BX186" i="34" s="1"/>
  <c r="B82" i="34"/>
  <c r="E85" i="34"/>
  <c r="BX189" i="34" s="1"/>
  <c r="B85" i="34"/>
  <c r="AF127" i="34"/>
  <c r="BL23" i="34"/>
  <c r="BL127" i="34"/>
  <c r="P127" i="34"/>
  <c r="AV23" i="34"/>
  <c r="AF23" i="34"/>
  <c r="BL9" i="34"/>
  <c r="P113" i="34"/>
  <c r="AV9" i="34"/>
  <c r="AF9" i="34"/>
  <c r="AF113" i="34"/>
  <c r="BL113" i="34"/>
  <c r="O116" i="34"/>
  <c r="AE116" i="34"/>
  <c r="BK12" i="34"/>
  <c r="AU116" i="34"/>
  <c r="BK116" i="34"/>
  <c r="AV29" i="34"/>
  <c r="AF29" i="34"/>
  <c r="AF133" i="34"/>
  <c r="BL29" i="34"/>
  <c r="AV133" i="34"/>
  <c r="P133" i="34"/>
  <c r="BL133" i="34"/>
  <c r="AV20" i="34"/>
  <c r="BL124" i="34"/>
  <c r="P124" i="34"/>
  <c r="AF20" i="34"/>
  <c r="BL20" i="34"/>
  <c r="AV124" i="34"/>
  <c r="AF124" i="34"/>
  <c r="AV129" i="34"/>
  <c r="AF129" i="34"/>
  <c r="BL25" i="34"/>
  <c r="P129" i="34"/>
  <c r="AV25" i="34"/>
  <c r="AF25" i="34"/>
  <c r="BL129" i="34"/>
  <c r="O131" i="34"/>
  <c r="AE131" i="34"/>
  <c r="BK27" i="34"/>
  <c r="AU131" i="34"/>
  <c r="BK131" i="34"/>
  <c r="E87" i="34"/>
  <c r="B87" i="34"/>
  <c r="O108" i="34"/>
  <c r="AE108" i="34"/>
  <c r="BK4" i="34"/>
  <c r="AU108" i="34"/>
  <c r="O130" i="34"/>
  <c r="AE130" i="34"/>
  <c r="BK26" i="34"/>
  <c r="BK130" i="34"/>
  <c r="AU130" i="34"/>
  <c r="E86" i="34"/>
  <c r="BX190" i="34" s="1"/>
  <c r="B86" i="34"/>
  <c r="AE121" i="34"/>
  <c r="BK17" i="34"/>
  <c r="AU121" i="34"/>
  <c r="O121" i="34"/>
  <c r="BK121" i="34"/>
  <c r="E65" i="34"/>
  <c r="BX169" i="34" s="1"/>
  <c r="B65" i="34"/>
  <c r="AU118" i="34"/>
  <c r="AE118" i="34"/>
  <c r="O118" i="34"/>
  <c r="BK14" i="34"/>
  <c r="BK118" i="34"/>
  <c r="P135" i="34"/>
  <c r="AV31" i="34"/>
  <c r="AF31" i="34"/>
  <c r="BL31" i="34"/>
  <c r="BL135" i="34"/>
  <c r="AV135" i="34"/>
  <c r="AF135" i="34"/>
  <c r="AV30" i="34"/>
  <c r="AF30" i="34"/>
  <c r="AF134" i="34"/>
  <c r="BL30" i="34"/>
  <c r="BL134" i="34"/>
  <c r="AV134" i="34"/>
  <c r="P134" i="34"/>
  <c r="AV21" i="34"/>
  <c r="AF21" i="34"/>
  <c r="BL125" i="34"/>
  <c r="BL21" i="34"/>
  <c r="AV125" i="34"/>
  <c r="P125" i="34"/>
  <c r="AF125" i="34"/>
  <c r="P116" i="34"/>
  <c r="AF116" i="34"/>
  <c r="AV12" i="34"/>
  <c r="AF12" i="34"/>
  <c r="BL12" i="34"/>
  <c r="AV116" i="34"/>
  <c r="BL116" i="34"/>
  <c r="P121" i="34"/>
  <c r="AF121" i="34"/>
  <c r="AF17" i="34"/>
  <c r="BL17" i="34"/>
  <c r="AV17" i="34"/>
  <c r="AV121" i="34"/>
  <c r="BL121" i="34"/>
  <c r="O123" i="34"/>
  <c r="AU123" i="34"/>
  <c r="BK123" i="34"/>
  <c r="BK19" i="34"/>
  <c r="AE123" i="34"/>
  <c r="AU122" i="34"/>
  <c r="O122" i="34"/>
  <c r="AE122" i="34"/>
  <c r="BK18" i="34"/>
  <c r="BK122" i="34"/>
  <c r="BK28" i="34"/>
  <c r="BK132" i="34"/>
  <c r="AE132" i="34"/>
  <c r="AU132" i="34"/>
  <c r="O132" i="34"/>
  <c r="O113" i="34"/>
  <c r="AU113" i="34"/>
  <c r="AE113" i="34"/>
  <c r="BK9" i="34"/>
  <c r="BK113" i="34"/>
  <c r="E69" i="34"/>
  <c r="BX173" i="34" s="1"/>
  <c r="B69" i="34"/>
  <c r="E92" i="34"/>
  <c r="BX196" i="34" s="1"/>
  <c r="B92" i="34"/>
  <c r="E60" i="34"/>
  <c r="BX164" i="34" s="1"/>
  <c r="B60" i="34"/>
  <c r="E80" i="34"/>
  <c r="BX184" i="34" s="1"/>
  <c r="B80" i="34"/>
  <c r="O110" i="34"/>
  <c r="AE110" i="34"/>
  <c r="BK6" i="34"/>
  <c r="AU110" i="34"/>
  <c r="BK110" i="34"/>
  <c r="E74" i="34"/>
  <c r="BX178" i="34" s="1"/>
  <c r="B74" i="34"/>
  <c r="BK124" i="34"/>
  <c r="O124" i="34"/>
  <c r="BK20" i="34"/>
  <c r="AU124" i="34"/>
  <c r="AE124" i="34"/>
  <c r="AV128" i="34"/>
  <c r="AF24" i="34"/>
  <c r="BL24" i="34"/>
  <c r="AV24" i="34"/>
  <c r="P128" i="34"/>
  <c r="AF128" i="34"/>
  <c r="BL128" i="34"/>
  <c r="BK24" i="34"/>
  <c r="AU128" i="34"/>
  <c r="O128" i="34"/>
  <c r="AE128" i="34"/>
  <c r="BK128" i="34"/>
  <c r="AE109" i="34"/>
  <c r="O109" i="34"/>
  <c r="AU109" i="34"/>
  <c r="BK5" i="34"/>
  <c r="BK109" i="34"/>
  <c r="BL5" i="34"/>
  <c r="P109" i="34"/>
  <c r="AF5" i="34"/>
  <c r="AV109" i="34"/>
  <c r="AF109" i="34"/>
  <c r="AV5" i="34"/>
  <c r="BL109" i="34"/>
  <c r="E75" i="34"/>
  <c r="E102" i="34"/>
  <c r="E70" i="34"/>
  <c r="BX174" i="34" s="1"/>
  <c r="E94" i="34"/>
  <c r="BX198" i="34" s="1"/>
  <c r="E79" i="34"/>
  <c r="AG10" i="34"/>
  <c r="AW10" i="34"/>
  <c r="BM114" i="34"/>
  <c r="BM10" i="34"/>
  <c r="AW114" i="34"/>
  <c r="AG5" i="34"/>
  <c r="AW5" i="34"/>
  <c r="AG109" i="34"/>
  <c r="BM5" i="34"/>
  <c r="AW109" i="34"/>
  <c r="BM109" i="34"/>
  <c r="AW12" i="34"/>
  <c r="BM12" i="34"/>
  <c r="AW116" i="34"/>
  <c r="AG12" i="34"/>
  <c r="BM116" i="34"/>
  <c r="AQ202" i="34"/>
  <c r="AG6" i="34"/>
  <c r="AW6" i="34"/>
  <c r="AG110" i="34"/>
  <c r="BM6" i="34"/>
  <c r="AW110" i="34"/>
  <c r="BM110" i="34"/>
  <c r="AG13" i="34"/>
  <c r="AW13" i="34"/>
  <c r="BM13" i="34"/>
  <c r="AW117" i="34"/>
  <c r="BM117" i="34"/>
  <c r="AG7" i="34"/>
  <c r="AW7" i="34"/>
  <c r="AW111" i="34"/>
  <c r="BM111" i="34"/>
  <c r="BM7" i="34"/>
  <c r="AG11" i="34"/>
  <c r="AW11" i="34"/>
  <c r="AW115" i="34"/>
  <c r="BM11" i="34"/>
  <c r="BM115" i="34"/>
  <c r="AG8" i="34"/>
  <c r="AW8" i="34"/>
  <c r="BM8" i="34"/>
  <c r="AW112" i="34"/>
  <c r="BM112" i="34"/>
  <c r="BM108" i="34"/>
  <c r="AG108" i="34"/>
  <c r="AG4" i="34"/>
  <c r="AW4" i="34"/>
  <c r="BM4" i="34"/>
  <c r="AW108" i="34"/>
  <c r="AV130" i="34"/>
  <c r="AV127" i="34"/>
  <c r="AA202" i="34"/>
  <c r="M89" i="35"/>
  <c r="M83" i="35"/>
  <c r="M61" i="35"/>
  <c r="M62" i="35"/>
  <c r="M84" i="35"/>
  <c r="M81" i="35"/>
  <c r="M88" i="35"/>
  <c r="M76" i="35"/>
  <c r="M87" i="35"/>
  <c r="M86" i="35"/>
  <c r="M99" i="35"/>
  <c r="M75" i="35"/>
  <c r="M78" i="35"/>
  <c r="M60" i="35"/>
  <c r="M80" i="35"/>
  <c r="M97" i="35"/>
  <c r="M100" i="35"/>
  <c r="M93" i="35"/>
  <c r="M96" i="35"/>
  <c r="M92" i="35"/>
  <c r="M101" i="35"/>
  <c r="M85" i="35"/>
  <c r="M72" i="35"/>
  <c r="M63" i="35"/>
  <c r="M64" i="35"/>
  <c r="M79" i="35"/>
  <c r="M69" i="35"/>
  <c r="M91" i="35"/>
  <c r="M82" i="35"/>
  <c r="M65" i="35"/>
  <c r="M77" i="35"/>
  <c r="M98" i="35"/>
  <c r="M66" i="35"/>
  <c r="M102" i="35"/>
  <c r="M68" i="35"/>
  <c r="M90" i="35"/>
  <c r="M74" i="35"/>
  <c r="M71" i="35"/>
  <c r="M73" i="35"/>
  <c r="M70" i="35"/>
  <c r="M95" i="35"/>
  <c r="M94" i="35"/>
  <c r="M67" i="35"/>
  <c r="M59" i="35"/>
  <c r="P520" i="34"/>
  <c r="P458" i="34"/>
  <c r="P477" i="34"/>
  <c r="P446" i="34"/>
  <c r="P514" i="34"/>
  <c r="P491" i="34"/>
  <c r="P447" i="34"/>
  <c r="P507" i="34"/>
  <c r="P439" i="34"/>
  <c r="P457" i="34"/>
  <c r="P441" i="34"/>
  <c r="P433" i="34"/>
  <c r="P512" i="34"/>
  <c r="P480" i="34"/>
  <c r="P483" i="34"/>
  <c r="P467" i="34"/>
  <c r="P443" i="34"/>
  <c r="P503" i="34"/>
  <c r="P493" i="34"/>
  <c r="P453" i="34"/>
  <c r="P488" i="34"/>
  <c r="P460" i="34"/>
  <c r="P456" i="34"/>
  <c r="P427" i="34"/>
  <c r="P430" i="34"/>
  <c r="P502" i="34"/>
  <c r="P498" i="34"/>
  <c r="P490" i="34"/>
  <c r="P521" i="34"/>
  <c r="P505" i="34"/>
  <c r="P479" i="34"/>
  <c r="P508" i="34"/>
  <c r="P500" i="34"/>
  <c r="P440" i="34"/>
  <c r="P519" i="34"/>
  <c r="P515" i="34"/>
  <c r="P434" i="34"/>
  <c r="P471" i="34"/>
  <c r="P517" i="34"/>
  <c r="P497" i="34"/>
  <c r="P492" i="34"/>
  <c r="P484" i="34"/>
  <c r="P452" i="34"/>
  <c r="P499" i="34"/>
  <c r="P451" i="34"/>
  <c r="P435" i="34"/>
  <c r="P495" i="34"/>
  <c r="P494" i="34"/>
  <c r="P486" i="34"/>
  <c r="P478" i="34"/>
  <c r="P518" i="34"/>
  <c r="P474" i="34"/>
  <c r="P513" i="34"/>
  <c r="P481" i="34"/>
  <c r="P524" i="34"/>
  <c r="P444" i="34"/>
  <c r="P511" i="34"/>
  <c r="P487" i="34"/>
  <c r="P459" i="34"/>
  <c r="P522" i="34"/>
  <c r="P510" i="34"/>
  <c r="P450" i="34"/>
  <c r="P482" i="34"/>
  <c r="P470" i="34"/>
  <c r="P462" i="34"/>
  <c r="P454" i="34"/>
  <c r="P463" i="34"/>
  <c r="P473" i="34"/>
  <c r="P449" i="34"/>
  <c r="P436" i="34"/>
  <c r="P523" i="34"/>
  <c r="P475" i="34"/>
  <c r="P466" i="34"/>
  <c r="P455" i="34"/>
  <c r="P506" i="34"/>
  <c r="P489" i="34"/>
  <c r="P485" i="34"/>
  <c r="P465" i="34"/>
  <c r="P431" i="34"/>
  <c r="P516" i="34"/>
  <c r="P504" i="34"/>
  <c r="P476" i="34"/>
  <c r="P501" i="34"/>
  <c r="P469" i="34"/>
  <c r="P445" i="34"/>
  <c r="P496" i="34"/>
  <c r="P472" i="34"/>
  <c r="P428" i="34"/>
  <c r="P442" i="34"/>
  <c r="P438" i="34"/>
  <c r="P509" i="34"/>
  <c r="P461" i="34"/>
  <c r="P437" i="34"/>
  <c r="P429" i="34"/>
  <c r="P468" i="34"/>
  <c r="P464" i="34"/>
  <c r="P448" i="34"/>
  <c r="P432" i="34"/>
  <c r="Z214" i="34" l="1"/>
  <c r="BW119" i="34"/>
  <c r="BZ119" i="34" s="1"/>
  <c r="BW112" i="34"/>
  <c r="BW129" i="34"/>
  <c r="BZ129" i="34" s="1"/>
  <c r="BW113" i="34"/>
  <c r="BW131" i="34"/>
  <c r="BZ131" i="34" s="1"/>
  <c r="BW117" i="34"/>
  <c r="BW138" i="34"/>
  <c r="BZ138" i="34" s="1"/>
  <c r="BW126" i="34"/>
  <c r="BZ126" i="34" s="1"/>
  <c r="BW109" i="34"/>
  <c r="BW110" i="34"/>
  <c r="BW133" i="34"/>
  <c r="BZ133" i="34" s="1"/>
  <c r="BW121" i="34"/>
  <c r="BZ121" i="34" s="1"/>
  <c r="BW130" i="34"/>
  <c r="BZ130" i="34" s="1"/>
  <c r="BW118" i="34"/>
  <c r="BW134" i="34"/>
  <c r="BZ134" i="34" s="1"/>
  <c r="BW135" i="34"/>
  <c r="BZ135" i="34" s="1"/>
  <c r="BW127" i="34"/>
  <c r="BZ127" i="34" s="1"/>
  <c r="BW111" i="34"/>
  <c r="BW139" i="34"/>
  <c r="BZ139" i="34" s="1"/>
  <c r="D75" i="34"/>
  <c r="S75" i="35" s="1"/>
  <c r="BX179" i="34"/>
  <c r="D63" i="34"/>
  <c r="S63" i="35" s="1"/>
  <c r="BX167" i="34"/>
  <c r="D67" i="34"/>
  <c r="S67" i="35" s="1"/>
  <c r="BX171" i="34"/>
  <c r="D99" i="34"/>
  <c r="S99" i="35" s="1"/>
  <c r="BX203" i="34"/>
  <c r="D91" i="34"/>
  <c r="S91" i="35" s="1"/>
  <c r="BX195" i="34"/>
  <c r="D95" i="34"/>
  <c r="S95" i="35" s="1"/>
  <c r="BX199" i="34"/>
  <c r="D71" i="34"/>
  <c r="S71" i="35" s="1"/>
  <c r="BX175" i="34"/>
  <c r="D79" i="34"/>
  <c r="S79" i="35" s="1"/>
  <c r="BX183" i="34"/>
  <c r="D87" i="34"/>
  <c r="S87" i="35" s="1"/>
  <c r="BX191" i="34"/>
  <c r="D81" i="34"/>
  <c r="S81" i="35" s="1"/>
  <c r="BX185" i="34"/>
  <c r="D90" i="34"/>
  <c r="S90" i="35" s="1"/>
  <c r="BX194" i="34"/>
  <c r="D73" i="34"/>
  <c r="S73" i="35" s="1"/>
  <c r="BX177" i="34"/>
  <c r="D102" i="34"/>
  <c r="S102" i="35" s="1"/>
  <c r="BX206" i="34"/>
  <c r="D64" i="34"/>
  <c r="S64" i="35" s="1"/>
  <c r="BX168" i="34"/>
  <c r="D97" i="34"/>
  <c r="S97" i="35" s="1"/>
  <c r="BX201" i="34"/>
  <c r="D96" i="34"/>
  <c r="S96" i="35" s="1"/>
  <c r="BX200" i="34"/>
  <c r="D83" i="34"/>
  <c r="S83" i="35" s="1"/>
  <c r="BX187" i="34"/>
  <c r="BV27" i="34"/>
  <c r="BV19" i="34"/>
  <c r="BV14" i="34"/>
  <c r="BV22" i="34"/>
  <c r="BV13" i="34"/>
  <c r="BV21" i="34"/>
  <c r="BV10" i="34"/>
  <c r="BV16" i="34"/>
  <c r="BV9" i="34"/>
  <c r="BV28" i="34"/>
  <c r="BV17" i="34"/>
  <c r="BV30" i="34"/>
  <c r="BV31" i="34"/>
  <c r="BV15" i="34"/>
  <c r="BV35" i="34"/>
  <c r="BV18" i="34"/>
  <c r="BV4" i="34"/>
  <c r="BV34" i="34"/>
  <c r="BV5" i="34"/>
  <c r="BV24" i="34"/>
  <c r="BV12" i="34"/>
  <c r="BV33" i="34"/>
  <c r="BV6" i="34"/>
  <c r="BV32" i="34"/>
  <c r="BV20" i="34"/>
  <c r="Z215" i="34"/>
  <c r="BV8" i="34"/>
  <c r="BV26" i="34"/>
  <c r="BV25" i="34"/>
  <c r="BV7" i="34"/>
  <c r="BV29" i="34"/>
  <c r="BV11" i="34"/>
  <c r="BV23" i="34"/>
  <c r="AA187" i="34"/>
  <c r="Y4" i="34"/>
  <c r="Z227" i="34"/>
  <c r="O17" i="34"/>
  <c r="Z233" i="34"/>
  <c r="O23" i="34"/>
  <c r="Z232" i="34"/>
  <c r="O22" i="34"/>
  <c r="Z239" i="34"/>
  <c r="O29" i="34"/>
  <c r="Z223" i="34"/>
  <c r="O13" i="34"/>
  <c r="Z221" i="34"/>
  <c r="O11" i="34"/>
  <c r="Z228" i="34"/>
  <c r="O18" i="34"/>
  <c r="Z235" i="34"/>
  <c r="O25" i="34"/>
  <c r="Z226" i="34"/>
  <c r="O16" i="34"/>
  <c r="Z225" i="34"/>
  <c r="O15" i="34"/>
  <c r="Z231" i="34"/>
  <c r="O21" i="34"/>
  <c r="Z220" i="34"/>
  <c r="O10" i="34"/>
  <c r="Z219" i="34"/>
  <c r="O9" i="34"/>
  <c r="Z242" i="34"/>
  <c r="O32" i="34"/>
  <c r="Z234" i="34"/>
  <c r="O24" i="34"/>
  <c r="Z238" i="34"/>
  <c r="O28" i="34"/>
  <c r="Z230" i="34"/>
  <c r="O20" i="34"/>
  <c r="Z224" i="34"/>
  <c r="O14" i="34"/>
  <c r="Z216" i="34"/>
  <c r="O6" i="34"/>
  <c r="Z218" i="34"/>
  <c r="O8" i="34"/>
  <c r="Z229" i="34"/>
  <c r="O19" i="34"/>
  <c r="Z241" i="34"/>
  <c r="O31" i="34"/>
  <c r="Z222" i="34"/>
  <c r="O12" i="34"/>
  <c r="Z240" i="34"/>
  <c r="O30" i="34"/>
  <c r="Z237" i="34"/>
  <c r="O27" i="34"/>
  <c r="Z217" i="34"/>
  <c r="O7" i="34"/>
  <c r="Z236" i="34"/>
  <c r="O26" i="34"/>
  <c r="Z243" i="34"/>
  <c r="O33" i="34"/>
  <c r="Y5" i="34"/>
  <c r="BG177" i="34"/>
  <c r="AQ187" i="34"/>
  <c r="AA177" i="34"/>
  <c r="AQ177" i="34"/>
  <c r="BG187" i="34"/>
  <c r="AU25" i="34"/>
  <c r="BE25" i="34" s="1"/>
  <c r="AU33" i="34"/>
  <c r="BE33" i="34" s="1"/>
  <c r="BG194" i="34"/>
  <c r="AQ194" i="34"/>
  <c r="AA194" i="34"/>
  <c r="U208" i="34"/>
  <c r="BC208" i="34"/>
  <c r="AL208" i="34"/>
  <c r="W208" i="34"/>
  <c r="V208" i="34"/>
  <c r="BQ208" i="34"/>
  <c r="BA208" i="34"/>
  <c r="BS208" i="34"/>
  <c r="AK208" i="34"/>
  <c r="BR208" i="34"/>
  <c r="AM208" i="34"/>
  <c r="BB208" i="34"/>
  <c r="BF109" i="34"/>
  <c r="AE33" i="34"/>
  <c r="AO33" i="34" s="1"/>
  <c r="S208" i="34"/>
  <c r="AU32" i="34"/>
  <c r="BE32" i="34" s="1"/>
  <c r="AU31" i="34"/>
  <c r="BE31" i="34" s="1"/>
  <c r="BO208" i="34"/>
  <c r="AE25" i="34"/>
  <c r="AO25" i="34" s="1"/>
  <c r="AU19" i="34"/>
  <c r="BE19" i="34" s="1"/>
  <c r="AU24" i="34"/>
  <c r="BE24" i="34" s="1"/>
  <c r="AU22" i="34"/>
  <c r="BE22" i="34" s="1"/>
  <c r="BL208" i="34"/>
  <c r="AE19" i="34"/>
  <c r="AO19" i="34" s="1"/>
  <c r="AE11" i="34"/>
  <c r="AO11" i="34" s="1"/>
  <c r="AG208" i="34"/>
  <c r="AV208" i="34"/>
  <c r="BP208" i="34"/>
  <c r="O208" i="34"/>
  <c r="AU208" i="34"/>
  <c r="AH208" i="34"/>
  <c r="AE208" i="34"/>
  <c r="AZ208" i="34"/>
  <c r="BM208" i="34"/>
  <c r="AJ208" i="34"/>
  <c r="AX208" i="34"/>
  <c r="AI208" i="34"/>
  <c r="AW208" i="34"/>
  <c r="BN208" i="34"/>
  <c r="BK208" i="34"/>
  <c r="AF208" i="34"/>
  <c r="T208" i="34"/>
  <c r="AY208" i="34"/>
  <c r="P208" i="34"/>
  <c r="Q208" i="34"/>
  <c r="R208" i="34"/>
  <c r="K3" i="22"/>
  <c r="Q314" i="34"/>
  <c r="AE29" i="34"/>
  <c r="AO29" i="34" s="1"/>
  <c r="AE24" i="34"/>
  <c r="AO24" i="34" s="1"/>
  <c r="Z139" i="34"/>
  <c r="AC139" i="34" s="1"/>
  <c r="AE7" i="34"/>
  <c r="AO7" i="34" s="1"/>
  <c r="AE9" i="34"/>
  <c r="AO9" i="34" s="1"/>
  <c r="AP112" i="34"/>
  <c r="AS112" i="34" s="1"/>
  <c r="Z123" i="34"/>
  <c r="AC123" i="34" s="1"/>
  <c r="AP139" i="34"/>
  <c r="AS139" i="34" s="1"/>
  <c r="BF139" i="34"/>
  <c r="BI139" i="34" s="1"/>
  <c r="BF112" i="34"/>
  <c r="BI112" i="34" s="1"/>
  <c r="Z119" i="34"/>
  <c r="Z135" i="34"/>
  <c r="Z111" i="34"/>
  <c r="Z131" i="34"/>
  <c r="Z115" i="34"/>
  <c r="AC115" i="34" s="1"/>
  <c r="BF113" i="34"/>
  <c r="AP114" i="34"/>
  <c r="AS114" i="34" s="1"/>
  <c r="Z112" i="34"/>
  <c r="AC112" i="34" s="1"/>
  <c r="Z127" i="34"/>
  <c r="AP119" i="34"/>
  <c r="AS119" i="34" s="1"/>
  <c r="AP207" i="34"/>
  <c r="AS207" i="34" s="1"/>
  <c r="Z108" i="34"/>
  <c r="AC108" i="34" s="1"/>
  <c r="AP120" i="34"/>
  <c r="AS120" i="34" s="1"/>
  <c r="BF124" i="34"/>
  <c r="BI124" i="34" s="1"/>
  <c r="AP136" i="34"/>
  <c r="AS136" i="34" s="1"/>
  <c r="BF127" i="34"/>
  <c r="BI127" i="34" s="1"/>
  <c r="Z117" i="34"/>
  <c r="AC117" i="34" s="1"/>
  <c r="AP125" i="34"/>
  <c r="AS125" i="34" s="1"/>
  <c r="BF207" i="34"/>
  <c r="BI207" i="34" s="1"/>
  <c r="AP111" i="34"/>
  <c r="AS111" i="34" s="1"/>
  <c r="AP131" i="34"/>
  <c r="AS131" i="34" s="1"/>
  <c r="Z120" i="34"/>
  <c r="AC120" i="34" s="1"/>
  <c r="BF135" i="34"/>
  <c r="BI135" i="34" s="1"/>
  <c r="BF115" i="34"/>
  <c r="BI115" i="34" s="1"/>
  <c r="BF111" i="34"/>
  <c r="BI111" i="34" s="1"/>
  <c r="AP115" i="34"/>
  <c r="BF120" i="34"/>
  <c r="Z109" i="34"/>
  <c r="AC109" i="34" s="1"/>
  <c r="AP123" i="34"/>
  <c r="AS123" i="34" s="1"/>
  <c r="BF131" i="34"/>
  <c r="BI131" i="34" s="1"/>
  <c r="AP127" i="34"/>
  <c r="Z130" i="34"/>
  <c r="AC130" i="34" s="1"/>
  <c r="BF129" i="34"/>
  <c r="AP129" i="34"/>
  <c r="Z110" i="34"/>
  <c r="AC110" i="34" s="1"/>
  <c r="AP116" i="34"/>
  <c r="AS116" i="34" s="1"/>
  <c r="Z122" i="34"/>
  <c r="AC122" i="34" s="1"/>
  <c r="BF136" i="34"/>
  <c r="BI136" i="34" s="1"/>
  <c r="Z132" i="34"/>
  <c r="Z118" i="34"/>
  <c r="AC118" i="34" s="1"/>
  <c r="Z113" i="34"/>
  <c r="AC113" i="34" s="1"/>
  <c r="BF121" i="34"/>
  <c r="AP130" i="34"/>
  <c r="BF133" i="34"/>
  <c r="AP110" i="34"/>
  <c r="AP109" i="34"/>
  <c r="AS109" i="34" s="1"/>
  <c r="BF134" i="34"/>
  <c r="BI134" i="34" s="1"/>
  <c r="Z124" i="34"/>
  <c r="AC124" i="34" s="1"/>
  <c r="BF138" i="34"/>
  <c r="BI138" i="34" s="1"/>
  <c r="Z125" i="34"/>
  <c r="AC125" i="34" s="1"/>
  <c r="BF125" i="34"/>
  <c r="BF108" i="34"/>
  <c r="BI108" i="34" s="1"/>
  <c r="Z116" i="34"/>
  <c r="AC116" i="34" s="1"/>
  <c r="AP134" i="34"/>
  <c r="AP122" i="34"/>
  <c r="AS122" i="34" s="1"/>
  <c r="Z114" i="34"/>
  <c r="AC114" i="34" s="1"/>
  <c r="Z136" i="34"/>
  <c r="AC136" i="34" s="1"/>
  <c r="BF132" i="34"/>
  <c r="BI132" i="34" s="1"/>
  <c r="BF126" i="34"/>
  <c r="BI126" i="34" s="1"/>
  <c r="AP121" i="34"/>
  <c r="AS121" i="34" s="1"/>
  <c r="AP126" i="34"/>
  <c r="BF137" i="34"/>
  <c r="BI137" i="34" s="1"/>
  <c r="BF110" i="34"/>
  <c r="BI110" i="34" s="1"/>
  <c r="BF122" i="34"/>
  <c r="BI122" i="34" s="1"/>
  <c r="AP124" i="34"/>
  <c r="AS124" i="34" s="1"/>
  <c r="BF117" i="34"/>
  <c r="AP138" i="34"/>
  <c r="AS138" i="34" s="1"/>
  <c r="Z129" i="34"/>
  <c r="AC129" i="34" s="1"/>
  <c r="Z137" i="34"/>
  <c r="AC137" i="34" s="1"/>
  <c r="Z138" i="34"/>
  <c r="AC138" i="34" s="1"/>
  <c r="BF119" i="34"/>
  <c r="AP135" i="34"/>
  <c r="AS135" i="34" s="1"/>
  <c r="Z121" i="34"/>
  <c r="AC121" i="34" s="1"/>
  <c r="AP118" i="34"/>
  <c r="BF128" i="34"/>
  <c r="BI128" i="34" s="1"/>
  <c r="AP132" i="34"/>
  <c r="AS132" i="34" s="1"/>
  <c r="BF118" i="34"/>
  <c r="BI118" i="34" s="1"/>
  <c r="Z133" i="34"/>
  <c r="Z128" i="34"/>
  <c r="AC128" i="34" s="1"/>
  <c r="AP113" i="34"/>
  <c r="AS113" i="34" s="1"/>
  <c r="AP133" i="34"/>
  <c r="AS133" i="34" s="1"/>
  <c r="AP108" i="34"/>
  <c r="AS108" i="34" s="1"/>
  <c r="BF114" i="34"/>
  <c r="BI114" i="34" s="1"/>
  <c r="BF130" i="34"/>
  <c r="BI130" i="34" s="1"/>
  <c r="Z126" i="34"/>
  <c r="AC126" i="34" s="1"/>
  <c r="AP128" i="34"/>
  <c r="BF116" i="34"/>
  <c r="BI116" i="34" s="1"/>
  <c r="Z134" i="34"/>
  <c r="AP137" i="34"/>
  <c r="BF123" i="34"/>
  <c r="AP117" i="34"/>
  <c r="AS117" i="34" s="1"/>
  <c r="BG186" i="34"/>
  <c r="D82" i="34"/>
  <c r="S82" i="35" s="1"/>
  <c r="BG188" i="34"/>
  <c r="D84" i="34"/>
  <c r="S84" i="35" s="1"/>
  <c r="BG176" i="34"/>
  <c r="D72" i="34"/>
  <c r="S72" i="35" s="1"/>
  <c r="BG184" i="34"/>
  <c r="D80" i="34"/>
  <c r="S80" i="35" s="1"/>
  <c r="BG182" i="34"/>
  <c r="D78" i="34"/>
  <c r="S78" i="35" s="1"/>
  <c r="BG166" i="34"/>
  <c r="D62" i="34"/>
  <c r="S62" i="35" s="1"/>
  <c r="BG178" i="34"/>
  <c r="D74" i="34"/>
  <c r="S74" i="35" s="1"/>
  <c r="BG164" i="34"/>
  <c r="D60" i="34"/>
  <c r="S60" i="35" s="1"/>
  <c r="BG172" i="34"/>
  <c r="D68" i="34"/>
  <c r="S68" i="35" s="1"/>
  <c r="BG165" i="34"/>
  <c r="D61" i="34"/>
  <c r="S61" i="35" s="1"/>
  <c r="BG196" i="34"/>
  <c r="D92" i="34"/>
  <c r="S92" i="35" s="1"/>
  <c r="BG169" i="34"/>
  <c r="D65" i="34"/>
  <c r="S65" i="35" s="1"/>
  <c r="BG190" i="34"/>
  <c r="D86" i="34"/>
  <c r="S86" i="35" s="1"/>
  <c r="BG204" i="34"/>
  <c r="D100" i="34"/>
  <c r="S100" i="35" s="1"/>
  <c r="BG192" i="34"/>
  <c r="D88" i="34"/>
  <c r="S88" i="35" s="1"/>
  <c r="BG205" i="34"/>
  <c r="D101" i="34"/>
  <c r="S101" i="35" s="1"/>
  <c r="BG174" i="34"/>
  <c r="D70" i="34"/>
  <c r="S70" i="35" s="1"/>
  <c r="BG163" i="34"/>
  <c r="D59" i="34"/>
  <c r="S59" i="35" s="1"/>
  <c r="BG180" i="34"/>
  <c r="D76" i="34"/>
  <c r="S76" i="35" s="1"/>
  <c r="BG197" i="34"/>
  <c r="D93" i="34"/>
  <c r="S93" i="35" s="1"/>
  <c r="BG198" i="34"/>
  <c r="D94" i="34"/>
  <c r="S94" i="35" s="1"/>
  <c r="BG173" i="34"/>
  <c r="D69" i="34"/>
  <c r="S69" i="35" s="1"/>
  <c r="BG189" i="34"/>
  <c r="D85" i="34"/>
  <c r="S85" i="35" s="1"/>
  <c r="BG181" i="34"/>
  <c r="D77" i="34"/>
  <c r="S77" i="35" s="1"/>
  <c r="BG193" i="34"/>
  <c r="D89" i="34"/>
  <c r="S89" i="35" s="1"/>
  <c r="BG170" i="34"/>
  <c r="D66" i="34"/>
  <c r="S66" i="35" s="1"/>
  <c r="AU17" i="34"/>
  <c r="BE17" i="34" s="1"/>
  <c r="AE28" i="34"/>
  <c r="AO28" i="34" s="1"/>
  <c r="AU11" i="34"/>
  <c r="BE11" i="34" s="1"/>
  <c r="AU18" i="34"/>
  <c r="BE18" i="34" s="1"/>
  <c r="AE23" i="34"/>
  <c r="AO23" i="34" s="1"/>
  <c r="AU30" i="34"/>
  <c r="BE30" i="34" s="1"/>
  <c r="AU13" i="34"/>
  <c r="BE13" i="34" s="1"/>
  <c r="AE8" i="34"/>
  <c r="AO8" i="34" s="1"/>
  <c r="AU6" i="34"/>
  <c r="BE6" i="34" s="1"/>
  <c r="AE15" i="34"/>
  <c r="AO15" i="34" s="1"/>
  <c r="AE13" i="34"/>
  <c r="AO13" i="34" s="1"/>
  <c r="AE18" i="34"/>
  <c r="AO18" i="34" s="1"/>
  <c r="AE5" i="34"/>
  <c r="AO5" i="34" s="1"/>
  <c r="AU15" i="34"/>
  <c r="BE15" i="34" s="1"/>
  <c r="AU5" i="34"/>
  <c r="BE5" i="34" s="1"/>
  <c r="AE12" i="34"/>
  <c r="AO12" i="34" s="1"/>
  <c r="AE16" i="34"/>
  <c r="AO16" i="34" s="1"/>
  <c r="AE30" i="34"/>
  <c r="AO30" i="34" s="1"/>
  <c r="AU7" i="34"/>
  <c r="BE7" i="34" s="1"/>
  <c r="AU28" i="34"/>
  <c r="BE28" i="34" s="1"/>
  <c r="AE17" i="34"/>
  <c r="AO17" i="34" s="1"/>
  <c r="AE32" i="34"/>
  <c r="AO32" i="34" s="1"/>
  <c r="AU9" i="34"/>
  <c r="BE9" i="34" s="1"/>
  <c r="AU20" i="34"/>
  <c r="BE20" i="34" s="1"/>
  <c r="AU8" i="34"/>
  <c r="BE8" i="34" s="1"/>
  <c r="AE26" i="34"/>
  <c r="AO26" i="34" s="1"/>
  <c r="AE4" i="34"/>
  <c r="AO4" i="34" s="1"/>
  <c r="AE34" i="34"/>
  <c r="AO34" i="34" s="1"/>
  <c r="Y207" i="34"/>
  <c r="AU103" i="34"/>
  <c r="BE103" i="34" s="1"/>
  <c r="AE103" i="34"/>
  <c r="AO103" i="34" s="1"/>
  <c r="BV207" i="34"/>
  <c r="AU4" i="34"/>
  <c r="BE4" i="34" s="1"/>
  <c r="AU34" i="34"/>
  <c r="BE34" i="34" s="1"/>
  <c r="AE31" i="34"/>
  <c r="AO31" i="34" s="1"/>
  <c r="AU14" i="34"/>
  <c r="BE14" i="34" s="1"/>
  <c r="AE6" i="34"/>
  <c r="AO6" i="34" s="1"/>
  <c r="AU26" i="34"/>
  <c r="BE26" i="34" s="1"/>
  <c r="AU12" i="34"/>
  <c r="BE12" i="34" s="1"/>
  <c r="AU23" i="34"/>
  <c r="BE23" i="34" s="1"/>
  <c r="AE22" i="34"/>
  <c r="AO22" i="34" s="1"/>
  <c r="AU29" i="34"/>
  <c r="BE29" i="34" s="1"/>
  <c r="AE14" i="34"/>
  <c r="AO14" i="34" s="1"/>
  <c r="AE35" i="34"/>
  <c r="AO35" i="34" s="1"/>
  <c r="AE21" i="34"/>
  <c r="AO21" i="34" s="1"/>
  <c r="AE27" i="34"/>
  <c r="AO27" i="34" s="1"/>
  <c r="AE10" i="34"/>
  <c r="AO10" i="34" s="1"/>
  <c r="AU35" i="34"/>
  <c r="BE35" i="34" s="1"/>
  <c r="AU16" i="34"/>
  <c r="BE16" i="34" s="1"/>
  <c r="AU21" i="34"/>
  <c r="BE21" i="34" s="1"/>
  <c r="AE20" i="34"/>
  <c r="AO20" i="34" s="1"/>
  <c r="AU27" i="34"/>
  <c r="BE27" i="34" s="1"/>
  <c r="AU10" i="34"/>
  <c r="BE10" i="34" s="1"/>
  <c r="BG195" i="34"/>
  <c r="BG167" i="34"/>
  <c r="BG171" i="34"/>
  <c r="BG175" i="34"/>
  <c r="BG168" i="34"/>
  <c r="BG206" i="34"/>
  <c r="BG199" i="34"/>
  <c r="BG179" i="34"/>
  <c r="BG185" i="34"/>
  <c r="BG200" i="34"/>
  <c r="BG191" i="34"/>
  <c r="BG183" i="34"/>
  <c r="BG203" i="34"/>
  <c r="BG201" i="34"/>
  <c r="AQ174" i="34"/>
  <c r="AA178" i="34"/>
  <c r="AA184" i="34"/>
  <c r="AA182" i="34"/>
  <c r="AQ173" i="34"/>
  <c r="AA204" i="34"/>
  <c r="AA205" i="34"/>
  <c r="AQ188" i="34"/>
  <c r="AA189" i="34"/>
  <c r="AA181" i="34"/>
  <c r="AQ180" i="34"/>
  <c r="AA190" i="34"/>
  <c r="AQ166" i="34"/>
  <c r="AA166" i="34"/>
  <c r="AA200" i="34"/>
  <c r="AQ199" i="34"/>
  <c r="AA201" i="34"/>
  <c r="AQ175" i="34"/>
  <c r="AQ182" i="34"/>
  <c r="AQ200" i="34"/>
  <c r="AQ192" i="34"/>
  <c r="AA192" i="34"/>
  <c r="AA168" i="34"/>
  <c r="AA199" i="34"/>
  <c r="AQ184" i="34"/>
  <c r="AQ197" i="34"/>
  <c r="AQ168" i="34"/>
  <c r="AA188" i="34"/>
  <c r="AQ171" i="34"/>
  <c r="AA175" i="34"/>
  <c r="AQ191" i="34"/>
  <c r="AA171" i="34"/>
  <c r="AQ181" i="34"/>
  <c r="AA193" i="34"/>
  <c r="AQ201" i="34"/>
  <c r="AA170" i="34"/>
  <c r="AQ176" i="34"/>
  <c r="AA191" i="34"/>
  <c r="AQ170" i="34"/>
  <c r="AA176" i="34"/>
  <c r="AA163" i="34"/>
  <c r="AQ205" i="34"/>
  <c r="AA186" i="34"/>
  <c r="AQ193" i="34"/>
  <c r="AQ189" i="34"/>
  <c r="AQ163" i="34"/>
  <c r="AA197" i="34"/>
  <c r="AA180" i="34"/>
  <c r="AA173" i="34"/>
  <c r="AQ169" i="34"/>
  <c r="AA203" i="34"/>
  <c r="AQ186" i="34"/>
  <c r="AA169" i="34"/>
  <c r="AQ203" i="34"/>
  <c r="AQ190" i="34"/>
  <c r="AA165" i="34"/>
  <c r="AQ172" i="34"/>
  <c r="AQ165" i="34"/>
  <c r="AQ178" i="34"/>
  <c r="AA167" i="34"/>
  <c r="AA172" i="34"/>
  <c r="AQ195" i="34"/>
  <c r="AQ196" i="34"/>
  <c r="AA185" i="34"/>
  <c r="AQ167" i="34"/>
  <c r="AQ185" i="34"/>
  <c r="AA195" i="34"/>
  <c r="AQ204" i="34"/>
  <c r="AA196" i="34"/>
  <c r="AQ164" i="34"/>
  <c r="AA164" i="34"/>
  <c r="AA179" i="34"/>
  <c r="AA206" i="34"/>
  <c r="AQ179" i="34"/>
  <c r="AQ206" i="34"/>
  <c r="AA174" i="34"/>
  <c r="AQ183" i="34"/>
  <c r="AA183" i="34"/>
  <c r="AA198" i="34"/>
  <c r="AQ198" i="34"/>
  <c r="P380" i="34"/>
  <c r="P400" i="34"/>
  <c r="P408" i="34"/>
  <c r="P383" i="34"/>
  <c r="P386" i="34"/>
  <c r="P404" i="34"/>
  <c r="P396" i="34"/>
  <c r="P368" i="34"/>
  <c r="P417" i="34"/>
  <c r="P369" i="34"/>
  <c r="P394" i="34"/>
  <c r="P410" i="34"/>
  <c r="P385" i="34"/>
  <c r="P407" i="34"/>
  <c r="P409" i="34"/>
  <c r="P366" i="34"/>
  <c r="P378" i="34"/>
  <c r="P384" i="34"/>
  <c r="P405" i="34"/>
  <c r="P416" i="34"/>
  <c r="P375" i="34"/>
  <c r="P371" i="34"/>
  <c r="P401" i="34"/>
  <c r="P358" i="34"/>
  <c r="P354" i="34"/>
  <c r="P413" i="34"/>
  <c r="P414" i="34"/>
  <c r="P393" i="34"/>
  <c r="P376" i="34"/>
  <c r="P373" i="34"/>
  <c r="P397" i="34"/>
  <c r="P359" i="34"/>
  <c r="P411" i="34"/>
  <c r="P361" i="34"/>
  <c r="P357" i="34"/>
  <c r="P406" i="34"/>
  <c r="P381" i="34"/>
  <c r="P387" i="34"/>
  <c r="P395" i="34"/>
  <c r="P398" i="34"/>
  <c r="P352" i="34"/>
  <c r="P353" i="34"/>
  <c r="P364" i="34"/>
  <c r="P399" i="34"/>
  <c r="P382" i="34"/>
  <c r="P379" i="34"/>
  <c r="P363" i="34"/>
  <c r="P365" i="34"/>
  <c r="P389" i="34"/>
  <c r="P392" i="34"/>
  <c r="P403" i="34"/>
  <c r="P415" i="34"/>
  <c r="P355" i="34"/>
  <c r="P356" i="34"/>
  <c r="P388" i="34"/>
  <c r="P372" i="34"/>
  <c r="P367" i="34"/>
  <c r="P370" i="34"/>
  <c r="P391" i="34"/>
  <c r="P360" i="34"/>
  <c r="P418" i="34"/>
  <c r="P377" i="34"/>
  <c r="P419" i="34"/>
  <c r="P390" i="34"/>
  <c r="P412" i="34"/>
  <c r="P374" i="34"/>
  <c r="P362" i="34"/>
  <c r="P402" i="34"/>
  <c r="BF103" i="34" l="1"/>
  <c r="BV127" i="34"/>
  <c r="BV110" i="34"/>
  <c r="BV112" i="34"/>
  <c r="BV121" i="34"/>
  <c r="BV131" i="34"/>
  <c r="BV133" i="34"/>
  <c r="BV139" i="34"/>
  <c r="BV111" i="34"/>
  <c r="BV113" i="34"/>
  <c r="BV118" i="34"/>
  <c r="BV126" i="34"/>
  <c r="BE109" i="34"/>
  <c r="BV117" i="34"/>
  <c r="BV130" i="34"/>
  <c r="BV129" i="34"/>
  <c r="BV138" i="34"/>
  <c r="BV109" i="34"/>
  <c r="AP103" i="34"/>
  <c r="BE117" i="34"/>
  <c r="BE126" i="34"/>
  <c r="BE207" i="34"/>
  <c r="BE138" i="34"/>
  <c r="BE133" i="34"/>
  <c r="BE131" i="34"/>
  <c r="BE111" i="34"/>
  <c r="BE116" i="34"/>
  <c r="BE119" i="34"/>
  <c r="BE122" i="34"/>
  <c r="BE115" i="34"/>
  <c r="BE128" i="34"/>
  <c r="BE110" i="34"/>
  <c r="BE132" i="34"/>
  <c r="BE121" i="34"/>
  <c r="BE135" i="34"/>
  <c r="BE113" i="34"/>
  <c r="BE137" i="34"/>
  <c r="BE108" i="34"/>
  <c r="BE120" i="34"/>
  <c r="BE112" i="34"/>
  <c r="BE130" i="34"/>
  <c r="BE134" i="34"/>
  <c r="BE127" i="34"/>
  <c r="BE139" i="34"/>
  <c r="BE114" i="34"/>
  <c r="BE125" i="34"/>
  <c r="BE129" i="34"/>
  <c r="BE123" i="34"/>
  <c r="BE118" i="34"/>
  <c r="BE136" i="34"/>
  <c r="BE124" i="34"/>
  <c r="K68" i="34"/>
  <c r="K3" i="24"/>
  <c r="R314" i="34"/>
  <c r="D12" i="1"/>
  <c r="BU116" i="34" s="1"/>
  <c r="BW116" i="34" s="1"/>
  <c r="BV116" i="34" s="1"/>
  <c r="D10" i="1"/>
  <c r="BU114" i="34" s="1"/>
  <c r="BW114" i="34" s="1"/>
  <c r="BV114" i="34" s="1"/>
  <c r="D8" i="1"/>
  <c r="AO118" i="34"/>
  <c r="AO122" i="34"/>
  <c r="D32" i="1"/>
  <c r="BU136" i="34" s="1"/>
  <c r="BW136" i="34" s="1"/>
  <c r="D35" i="1"/>
  <c r="K35" i="1" s="1"/>
  <c r="AO138" i="34"/>
  <c r="D20" i="1"/>
  <c r="BU124" i="34" s="1"/>
  <c r="BW124" i="34" s="1"/>
  <c r="BV124" i="34" s="1"/>
  <c r="AO126" i="34"/>
  <c r="AO134" i="34"/>
  <c r="AO124" i="34"/>
  <c r="AO123" i="34"/>
  <c r="AO129" i="34"/>
  <c r="AO207" i="34"/>
  <c r="AO115" i="34"/>
  <c r="AO131" i="34"/>
  <c r="AO139" i="34"/>
  <c r="AO133" i="34"/>
  <c r="AO135" i="34"/>
  <c r="AO120" i="34"/>
  <c r="Y138" i="34"/>
  <c r="Y129" i="34"/>
  <c r="BF208" i="34"/>
  <c r="Y126" i="34"/>
  <c r="Y136" i="34"/>
  <c r="Y124" i="34"/>
  <c r="Y130" i="34"/>
  <c r="Y122" i="34"/>
  <c r="Y118" i="34"/>
  <c r="Y110" i="34"/>
  <c r="Y115" i="34"/>
  <c r="AO136" i="34"/>
  <c r="Y139" i="34"/>
  <c r="Y135" i="34"/>
  <c r="Y111" i="34"/>
  <c r="AO117" i="34"/>
  <c r="Y123" i="34"/>
  <c r="BV134" i="34"/>
  <c r="Y131" i="34"/>
  <c r="BV135" i="34"/>
  <c r="Y133" i="34"/>
  <c r="Y137" i="34"/>
  <c r="Y127" i="34"/>
  <c r="Y128" i="34"/>
  <c r="BW103" i="34"/>
  <c r="AO110" i="34"/>
  <c r="AO114" i="34"/>
  <c r="AO132" i="34"/>
  <c r="AO109" i="34"/>
  <c r="AO127" i="34"/>
  <c r="AO116" i="34"/>
  <c r="AO108" i="34"/>
  <c r="AO119" i="34"/>
  <c r="AO130" i="34"/>
  <c r="AO128" i="34"/>
  <c r="AO113" i="34"/>
  <c r="AO125" i="34"/>
  <c r="AO111" i="34"/>
  <c r="AO112" i="34"/>
  <c r="AO121" i="34"/>
  <c r="AO137" i="34"/>
  <c r="Y120" i="34"/>
  <c r="Y108" i="34"/>
  <c r="Y109" i="34"/>
  <c r="BV119" i="34"/>
  <c r="Y116" i="34"/>
  <c r="Y121" i="34"/>
  <c r="Y113" i="34"/>
  <c r="Y112" i="34"/>
  <c r="Y125" i="34"/>
  <c r="Y134" i="34"/>
  <c r="Y114" i="34"/>
  <c r="Y119" i="34"/>
  <c r="Y117" i="34"/>
  <c r="Y132" i="34"/>
  <c r="AP208" i="34"/>
  <c r="Z208" i="34"/>
  <c r="Q492" i="34"/>
  <c r="Q504" i="34"/>
  <c r="Q470" i="34"/>
  <c r="Q462" i="34"/>
  <c r="Q454" i="34"/>
  <c r="Q498" i="34"/>
  <c r="Q436" i="34"/>
  <c r="Q474" i="34"/>
  <c r="Q465" i="34"/>
  <c r="Q451" i="34"/>
  <c r="Q469" i="34"/>
  <c r="Q435" i="34"/>
  <c r="Q446" i="34"/>
  <c r="Q482" i="34"/>
  <c r="Q508" i="34"/>
  <c r="Q500" i="34"/>
  <c r="Q473" i="34"/>
  <c r="Q494" i="34"/>
  <c r="Q486" i="34"/>
  <c r="Q502" i="34"/>
  <c r="Q496" i="34"/>
  <c r="Q432" i="34"/>
  <c r="Q461" i="34"/>
  <c r="Q516" i="34"/>
  <c r="Q488" i="34"/>
  <c r="Q441" i="34"/>
  <c r="Q444" i="34"/>
  <c r="Q466" i="34"/>
  <c r="Q484" i="34"/>
  <c r="Q490" i="34"/>
  <c r="Q429" i="34"/>
  <c r="Q524" i="34"/>
  <c r="Q437" i="34"/>
  <c r="Q438" i="34"/>
  <c r="Q515" i="34"/>
  <c r="Q453" i="34"/>
  <c r="Q477" i="34"/>
  <c r="Q458" i="34"/>
  <c r="Q495" i="34"/>
  <c r="Q476" i="34"/>
  <c r="Q472" i="34"/>
  <c r="Q452" i="34"/>
  <c r="Q459" i="34"/>
  <c r="Q475" i="34"/>
  <c r="Q505" i="34"/>
  <c r="Q493" i="34"/>
  <c r="Q460" i="34"/>
  <c r="Q491" i="34"/>
  <c r="Q479" i="34"/>
  <c r="Q440" i="34"/>
  <c r="Q448" i="34"/>
  <c r="Q510" i="34"/>
  <c r="Q439" i="34"/>
  <c r="Q520" i="34"/>
  <c r="Q483" i="34"/>
  <c r="Q503" i="34"/>
  <c r="Q517" i="34"/>
  <c r="Q468" i="34"/>
  <c r="Q487" i="34"/>
  <c r="Q442" i="34"/>
  <c r="Q519" i="34"/>
  <c r="Q485" i="34"/>
  <c r="Q499" i="34"/>
  <c r="Q523" i="34"/>
  <c r="Q501" i="34"/>
  <c r="Q513" i="34"/>
  <c r="Q511" i="34"/>
  <c r="Q450" i="34"/>
  <c r="Q434" i="34"/>
  <c r="Q514" i="34"/>
  <c r="Q455" i="34"/>
  <c r="Q497" i="34"/>
  <c r="Q464" i="34"/>
  <c r="Q489" i="34"/>
  <c r="Q463" i="34"/>
  <c r="Q449" i="34"/>
  <c r="Q471" i="34"/>
  <c r="Q480" i="34"/>
  <c r="Q457" i="34"/>
  <c r="Q507" i="34"/>
  <c r="Q506" i="34"/>
  <c r="Q518" i="34"/>
  <c r="Q522" i="34"/>
  <c r="Q431" i="34"/>
  <c r="Q430" i="34"/>
  <c r="Q467" i="34"/>
  <c r="Q443" i="34"/>
  <c r="Q509" i="34"/>
  <c r="Q478" i="34"/>
  <c r="Q445" i="34"/>
  <c r="Q481" i="34"/>
  <c r="Q521" i="34"/>
  <c r="Q433" i="34"/>
  <c r="Q447" i="34"/>
  <c r="Q456" i="34"/>
  <c r="Q512" i="34"/>
  <c r="R56" i="35"/>
  <c r="R39" i="35"/>
  <c r="L39" i="35" s="1"/>
  <c r="R40" i="35"/>
  <c r="L40" i="35" s="1"/>
  <c r="R50" i="35"/>
  <c r="L50" i="35" s="1"/>
  <c r="R46" i="35"/>
  <c r="R38" i="35"/>
  <c r="L38" i="35" s="1"/>
  <c r="R49" i="35"/>
  <c r="L49" i="35" s="1"/>
  <c r="R43" i="35"/>
  <c r="L43" i="35" s="1"/>
  <c r="L56" i="35" l="1"/>
  <c r="N56" i="35" s="1"/>
  <c r="L46" i="35"/>
  <c r="M46" i="35" s="1"/>
  <c r="BV136" i="34"/>
  <c r="AS208" i="34"/>
  <c r="BI208" i="34"/>
  <c r="Y208" i="34"/>
  <c r="BE208" i="34"/>
  <c r="AO208" i="34"/>
  <c r="P351" i="34"/>
  <c r="K3" i="26"/>
  <c r="S314" i="34"/>
  <c r="K3" i="27" s="1"/>
  <c r="N49" i="35"/>
  <c r="N43" i="35"/>
  <c r="N38" i="35"/>
  <c r="N50" i="35"/>
  <c r="N40" i="35"/>
  <c r="N39" i="35"/>
  <c r="Q428" i="34"/>
  <c r="Q427" i="34"/>
  <c r="Q377" i="34"/>
  <c r="Q413" i="34"/>
  <c r="Q384" i="34"/>
  <c r="Q406" i="34"/>
  <c r="Q382" i="34"/>
  <c r="Q354" i="34"/>
  <c r="Q410" i="34"/>
  <c r="Q381" i="34"/>
  <c r="Q357" i="34"/>
  <c r="Q379" i="34"/>
  <c r="Q417" i="34"/>
  <c r="Q370" i="34"/>
  <c r="Q397" i="34"/>
  <c r="Q373" i="34"/>
  <c r="Q401" i="34"/>
  <c r="Q359" i="34"/>
  <c r="Q408" i="34"/>
  <c r="Q363" i="34"/>
  <c r="Q389" i="34"/>
  <c r="Q364" i="34"/>
  <c r="Q365" i="34"/>
  <c r="Q391" i="34"/>
  <c r="Q376" i="34"/>
  <c r="Q407" i="34"/>
  <c r="Q404" i="34"/>
  <c r="Q402" i="34"/>
  <c r="Q396" i="34"/>
  <c r="Q412" i="34"/>
  <c r="Q374" i="34"/>
  <c r="Q367" i="34"/>
  <c r="Q383" i="34"/>
  <c r="Q368" i="34"/>
  <c r="Q399" i="34"/>
  <c r="Q400" i="34"/>
  <c r="Q405" i="34"/>
  <c r="Q351" i="34"/>
  <c r="Q352" i="34"/>
  <c r="Q392" i="34"/>
  <c r="Q418" i="34"/>
  <c r="Q398" i="34"/>
  <c r="Q386" i="34"/>
  <c r="Q371" i="34"/>
  <c r="Q419" i="34"/>
  <c r="Q411" i="34"/>
  <c r="Q360" i="34"/>
  <c r="Q387" i="34"/>
  <c r="Q372" i="34"/>
  <c r="Q358" i="34"/>
  <c r="Q362" i="34"/>
  <c r="Q375" i="34"/>
  <c r="Q350" i="34"/>
  <c r="Q394" i="34"/>
  <c r="Q378" i="34"/>
  <c r="Q355" i="34"/>
  <c r="Q390" i="34"/>
  <c r="Q356" i="34"/>
  <c r="Q395" i="34"/>
  <c r="Q369" i="34"/>
  <c r="Q416" i="34"/>
  <c r="Q414" i="34"/>
  <c r="Q393" i="34"/>
  <c r="Q361" i="34"/>
  <c r="Q366" i="34"/>
  <c r="Q409" i="34"/>
  <c r="Q380" i="34"/>
  <c r="Q415" i="34"/>
  <c r="Q388" i="34"/>
  <c r="Q353" i="34"/>
  <c r="Q385" i="34"/>
  <c r="Q403" i="34"/>
  <c r="R55" i="35"/>
  <c r="R52" i="35"/>
  <c r="R53" i="35"/>
  <c r="L53" i="35" s="1"/>
  <c r="R36" i="35"/>
  <c r="L36" i="35" s="1"/>
  <c r="R58" i="35"/>
  <c r="L58" i="35" s="1"/>
  <c r="R48" i="35"/>
  <c r="L48" i="35" s="1"/>
  <c r="R42" i="35"/>
  <c r="L42" i="35" s="1"/>
  <c r="R57" i="35"/>
  <c r="R44" i="35"/>
  <c r="R54" i="35"/>
  <c r="R47" i="35"/>
  <c r="R51" i="35"/>
  <c r="L51" i="35" s="1"/>
  <c r="R37" i="35"/>
  <c r="R45" i="35"/>
  <c r="L45" i="35" s="1"/>
  <c r="R41" i="35"/>
  <c r="AS115" i="34" l="1"/>
  <c r="D11" i="1" s="1"/>
  <c r="BU115" i="34" s="1"/>
  <c r="BW115" i="34" s="1"/>
  <c r="BV115" i="34" s="1"/>
  <c r="AS137" i="34"/>
  <c r="D33" i="1" s="1"/>
  <c r="BU137" i="34" s="1"/>
  <c r="BW137" i="34" s="1"/>
  <c r="BV137" i="34" s="1"/>
  <c r="M56" i="35"/>
  <c r="O56" i="35"/>
  <c r="Q56" i="35"/>
  <c r="O46" i="35"/>
  <c r="L54" i="35"/>
  <c r="N54" i="35" s="1"/>
  <c r="P46" i="35"/>
  <c r="N46" i="35"/>
  <c r="L47" i="35"/>
  <c r="N47" i="35" s="1"/>
  <c r="L52" i="35"/>
  <c r="N52" i="35" s="1"/>
  <c r="L55" i="35"/>
  <c r="N55" i="35" s="1"/>
  <c r="L41" i="35"/>
  <c r="N41" i="35" s="1"/>
  <c r="Q46" i="35"/>
  <c r="L44" i="35"/>
  <c r="N44" i="35" s="1"/>
  <c r="L57" i="35"/>
  <c r="N57" i="35" s="1"/>
  <c r="L37" i="35"/>
  <c r="N37" i="35" s="1"/>
  <c r="P56" i="35"/>
  <c r="BI123" i="34"/>
  <c r="D19" i="1" s="1"/>
  <c r="BU123" i="34" s="1"/>
  <c r="BW123" i="34" s="1"/>
  <c r="BV123" i="34" s="1"/>
  <c r="BI125" i="34"/>
  <c r="D21" i="1" s="1"/>
  <c r="BU125" i="34" s="1"/>
  <c r="BW125" i="34" s="1"/>
  <c r="BV125" i="34" s="1"/>
  <c r="BI119" i="34"/>
  <c r="BI120" i="34"/>
  <c r="D16" i="1" s="1"/>
  <c r="BU120" i="34" s="1"/>
  <c r="BW120" i="34" s="1"/>
  <c r="BV120" i="34" s="1"/>
  <c r="AR208" i="34"/>
  <c r="AR109" i="34" s="1"/>
  <c r="AS129" i="34"/>
  <c r="AS128" i="34"/>
  <c r="D24" i="1" s="1"/>
  <c r="BU128" i="34" s="1"/>
  <c r="BW128" i="34" s="1"/>
  <c r="BV128" i="34" s="1"/>
  <c r="AS127" i="34"/>
  <c r="AS134" i="34"/>
  <c r="AS126" i="34"/>
  <c r="AS118" i="34"/>
  <c r="AS110" i="34"/>
  <c r="AS130" i="34"/>
  <c r="BI117" i="34"/>
  <c r="BH208" i="34"/>
  <c r="BI113" i="34"/>
  <c r="BI129" i="34"/>
  <c r="BI109" i="34"/>
  <c r="BI133" i="34"/>
  <c r="BI121" i="34"/>
  <c r="P39" i="35"/>
  <c r="O39" i="35"/>
  <c r="P40" i="35"/>
  <c r="O40" i="35"/>
  <c r="P50" i="35"/>
  <c r="O50" i="35"/>
  <c r="P38" i="35"/>
  <c r="O38" i="35"/>
  <c r="P43" i="35"/>
  <c r="O43" i="35"/>
  <c r="P49" i="35"/>
  <c r="O49" i="35"/>
  <c r="T314" i="34"/>
  <c r="D18" i="1"/>
  <c r="BU122" i="34" s="1"/>
  <c r="BW122" i="34" s="1"/>
  <c r="D34" i="1"/>
  <c r="Q49" i="35"/>
  <c r="Q40" i="35"/>
  <c r="Q50" i="35"/>
  <c r="Q38" i="35"/>
  <c r="Q43" i="35"/>
  <c r="M40" i="35"/>
  <c r="M50" i="35"/>
  <c r="M49" i="35"/>
  <c r="M38" i="35"/>
  <c r="M39" i="35"/>
  <c r="Q39" i="35"/>
  <c r="M43" i="35"/>
  <c r="N45" i="35"/>
  <c r="N51" i="35"/>
  <c r="N58" i="35"/>
  <c r="N42" i="35"/>
  <c r="N48" i="35"/>
  <c r="N53" i="35"/>
  <c r="R476" i="34"/>
  <c r="R510" i="34"/>
  <c r="R450" i="34"/>
  <c r="R489" i="34"/>
  <c r="R475" i="34"/>
  <c r="R497" i="34"/>
  <c r="R482" i="34"/>
  <c r="R437" i="34"/>
  <c r="R488" i="34"/>
  <c r="R474" i="34"/>
  <c r="R479" i="34"/>
  <c r="R485" i="34"/>
  <c r="R522" i="34"/>
  <c r="R486" i="34"/>
  <c r="R517" i="34"/>
  <c r="R464" i="34"/>
  <c r="R445" i="34"/>
  <c r="R472" i="34"/>
  <c r="R447" i="34"/>
  <c r="R493" i="34"/>
  <c r="R519" i="34"/>
  <c r="R451" i="34"/>
  <c r="R505" i="34"/>
  <c r="R515" i="34"/>
  <c r="R480" i="34"/>
  <c r="R511" i="34"/>
  <c r="R456" i="34"/>
  <c r="R466" i="34"/>
  <c r="R494" i="34"/>
  <c r="R436" i="34"/>
  <c r="R431" i="34"/>
  <c r="R491" i="34"/>
  <c r="R463" i="34"/>
  <c r="R442" i="34"/>
  <c r="R487" i="34"/>
  <c r="R469" i="34"/>
  <c r="R499" i="34"/>
  <c r="R453" i="34"/>
  <c r="R512" i="34"/>
  <c r="R520" i="34"/>
  <c r="R477" i="34"/>
  <c r="R516" i="34"/>
  <c r="R521" i="34"/>
  <c r="R435" i="34"/>
  <c r="R468" i="34"/>
  <c r="R496" i="34"/>
  <c r="R449" i="34"/>
  <c r="R452" i="34"/>
  <c r="R430" i="34"/>
  <c r="R446" i="34"/>
  <c r="R457" i="34"/>
  <c r="R513" i="34"/>
  <c r="R473" i="34"/>
  <c r="R438" i="34"/>
  <c r="R507" i="34"/>
  <c r="R514" i="34"/>
  <c r="R455" i="34"/>
  <c r="R495" i="34"/>
  <c r="R478" i="34"/>
  <c r="R508" i="34"/>
  <c r="R502" i="34"/>
  <c r="R434" i="34"/>
  <c r="R462" i="34"/>
  <c r="R492" i="34"/>
  <c r="R432" i="34"/>
  <c r="R490" i="34"/>
  <c r="R429" i="34"/>
  <c r="R460" i="34"/>
  <c r="R458" i="34"/>
  <c r="R443" i="34"/>
  <c r="R444" i="34"/>
  <c r="R504" i="34"/>
  <c r="R506" i="34"/>
  <c r="R481" i="34"/>
  <c r="R461" i="34"/>
  <c r="R503" i="34"/>
  <c r="R441" i="34"/>
  <c r="R501" i="34"/>
  <c r="R433" i="34"/>
  <c r="R467" i="34"/>
  <c r="R440" i="34"/>
  <c r="R471" i="34"/>
  <c r="R498" i="34"/>
  <c r="R509" i="34"/>
  <c r="R465" i="34"/>
  <c r="R518" i="34"/>
  <c r="R470" i="34"/>
  <c r="R454" i="34"/>
  <c r="R500" i="34"/>
  <c r="R448" i="34"/>
  <c r="R484" i="34"/>
  <c r="R439" i="34"/>
  <c r="R483" i="34"/>
  <c r="R459" i="34"/>
  <c r="R524" i="34"/>
  <c r="R523" i="34"/>
  <c r="Q37" i="35" l="1"/>
  <c r="P41" i="35"/>
  <c r="Q55" i="35"/>
  <c r="M55" i="35"/>
  <c r="P37" i="35"/>
  <c r="M57" i="35"/>
  <c r="O57" i="35"/>
  <c r="O47" i="35"/>
  <c r="O55" i="35"/>
  <c r="Q47" i="35"/>
  <c r="M47" i="35"/>
  <c r="Q57" i="35"/>
  <c r="Q52" i="35"/>
  <c r="O52" i="35"/>
  <c r="P55" i="35"/>
  <c r="AR136" i="34"/>
  <c r="M37" i="35"/>
  <c r="O44" i="35"/>
  <c r="M44" i="35"/>
  <c r="AR141" i="34"/>
  <c r="Q44" i="35"/>
  <c r="O54" i="35"/>
  <c r="O37" i="35"/>
  <c r="P54" i="35"/>
  <c r="AR133" i="34"/>
  <c r="P47" i="35"/>
  <c r="AR164" i="34"/>
  <c r="P44" i="35"/>
  <c r="AR134" i="34"/>
  <c r="AR115" i="34"/>
  <c r="O41" i="35"/>
  <c r="P57" i="35"/>
  <c r="M41" i="35"/>
  <c r="Q41" i="35"/>
  <c r="AR155" i="34"/>
  <c r="AR190" i="34"/>
  <c r="AR118" i="34"/>
  <c r="AR182" i="34"/>
  <c r="M52" i="35"/>
  <c r="P52" i="35"/>
  <c r="AR124" i="34"/>
  <c r="AR131" i="34"/>
  <c r="AR178" i="34"/>
  <c r="AR156" i="34"/>
  <c r="AR176" i="34"/>
  <c r="AR172" i="34"/>
  <c r="AR169" i="34"/>
  <c r="AR184" i="34"/>
  <c r="AR162" i="34"/>
  <c r="AR206" i="34"/>
  <c r="AR191" i="34"/>
  <c r="AR174" i="34"/>
  <c r="AR138" i="34"/>
  <c r="AR203" i="34"/>
  <c r="AR125" i="34"/>
  <c r="AR179" i="34"/>
  <c r="AR170" i="34"/>
  <c r="AR122" i="34"/>
  <c r="AR195" i="34"/>
  <c r="AR198" i="34"/>
  <c r="AR119" i="34"/>
  <c r="AR205" i="34"/>
  <c r="AR137" i="34"/>
  <c r="AR163" i="34"/>
  <c r="AR161" i="34"/>
  <c r="AR186" i="34"/>
  <c r="AR150" i="34"/>
  <c r="AR129" i="34"/>
  <c r="AR202" i="34"/>
  <c r="AR139" i="34"/>
  <c r="AR108" i="34"/>
  <c r="AR142" i="34"/>
  <c r="AR192" i="34"/>
  <c r="AR126" i="34"/>
  <c r="AR157" i="34"/>
  <c r="AR117" i="34"/>
  <c r="AR144" i="34"/>
  <c r="AR188" i="34"/>
  <c r="AR193" i="34"/>
  <c r="AR145" i="34"/>
  <c r="AR171" i="34"/>
  <c r="AR143" i="34"/>
  <c r="AR152" i="34"/>
  <c r="AR168" i="34"/>
  <c r="AR196" i="34"/>
  <c r="AR147" i="34"/>
  <c r="AR140" i="34"/>
  <c r="AR158" i="34"/>
  <c r="AR148" i="34"/>
  <c r="AR194" i="34"/>
  <c r="AR154" i="34"/>
  <c r="AR201" i="34"/>
  <c r="AR128" i="34"/>
  <c r="AR149" i="34"/>
  <c r="AR189" i="34"/>
  <c r="AR167" i="34"/>
  <c r="AR146" i="34"/>
  <c r="AR159" i="34"/>
  <c r="AR180" i="34"/>
  <c r="AR121" i="34"/>
  <c r="AR151" i="34"/>
  <c r="AR183" i="34"/>
  <c r="AR120" i="34"/>
  <c r="AR175" i="34"/>
  <c r="AR173" i="34"/>
  <c r="AR185" i="34"/>
  <c r="AR135" i="34"/>
  <c r="AR165" i="34"/>
  <c r="AR199" i="34"/>
  <c r="AR207" i="34"/>
  <c r="AR111" i="34"/>
  <c r="AR197" i="34"/>
  <c r="AR116" i="34"/>
  <c r="AR127" i="34"/>
  <c r="AR132" i="34"/>
  <c r="AR187" i="34"/>
  <c r="AR114" i="34"/>
  <c r="AR181" i="34"/>
  <c r="AR110" i="34"/>
  <c r="AR130" i="34"/>
  <c r="AR200" i="34"/>
  <c r="AR166" i="34"/>
  <c r="AR112" i="34"/>
  <c r="AR123" i="34"/>
  <c r="AR204" i="34"/>
  <c r="AR177" i="34"/>
  <c r="AR160" i="34"/>
  <c r="AR153" i="34"/>
  <c r="AR113" i="34"/>
  <c r="BV122" i="34"/>
  <c r="BH126" i="34"/>
  <c r="BH130" i="34"/>
  <c r="BH154" i="34"/>
  <c r="BH166" i="34"/>
  <c r="BH193" i="34"/>
  <c r="BH192" i="34"/>
  <c r="BH203" i="34"/>
  <c r="BH111" i="34"/>
  <c r="BH114" i="34"/>
  <c r="BH134" i="34"/>
  <c r="BH189" i="34"/>
  <c r="BH157" i="34"/>
  <c r="BH121" i="34"/>
  <c r="BH188" i="34"/>
  <c r="BH156" i="34"/>
  <c r="BH124" i="34"/>
  <c r="BH199" i="34"/>
  <c r="BH167" i="34"/>
  <c r="BH135" i="34"/>
  <c r="BH141" i="34"/>
  <c r="BH176" i="34"/>
  <c r="BH187" i="34"/>
  <c r="BH123" i="34"/>
  <c r="BH139" i="34"/>
  <c r="BH206" i="34"/>
  <c r="BH190" i="34"/>
  <c r="BH202" i="34"/>
  <c r="BH185" i="34"/>
  <c r="BH153" i="34"/>
  <c r="BH117" i="34"/>
  <c r="BH184" i="34"/>
  <c r="BH152" i="34"/>
  <c r="BH120" i="34"/>
  <c r="BH195" i="34"/>
  <c r="BH163" i="34"/>
  <c r="BH131" i="34"/>
  <c r="BH174" i="34"/>
  <c r="BH170" i="34"/>
  <c r="BH181" i="34"/>
  <c r="BH113" i="34"/>
  <c r="BH148" i="34"/>
  <c r="BH116" i="34"/>
  <c r="BH159" i="34"/>
  <c r="BH108" i="34"/>
  <c r="BH155" i="34"/>
  <c r="BH158" i="34"/>
  <c r="BH145" i="34"/>
  <c r="BH180" i="34"/>
  <c r="BH191" i="34"/>
  <c r="BH127" i="34"/>
  <c r="BH112" i="34"/>
  <c r="BH142" i="34"/>
  <c r="BH182" i="34"/>
  <c r="BH138" i="34"/>
  <c r="BH177" i="34"/>
  <c r="BH144" i="34"/>
  <c r="BH122" i="34"/>
  <c r="BH110" i="34"/>
  <c r="BH150" i="34"/>
  <c r="BH109" i="34"/>
  <c r="BH173" i="34"/>
  <c r="BH137" i="34"/>
  <c r="BH204" i="34"/>
  <c r="BH172" i="34"/>
  <c r="BH140" i="34"/>
  <c r="BH201" i="34"/>
  <c r="BH183" i="34"/>
  <c r="BH151" i="34"/>
  <c r="BH119" i="34"/>
  <c r="BH198" i="34"/>
  <c r="BH178" i="34"/>
  <c r="BH197" i="34"/>
  <c r="BH129" i="34"/>
  <c r="BH164" i="34"/>
  <c r="BH207" i="34"/>
  <c r="BH143" i="34"/>
  <c r="BH146" i="34"/>
  <c r="BH161" i="34"/>
  <c r="BH125" i="34"/>
  <c r="BH160" i="34"/>
  <c r="BH128" i="34"/>
  <c r="BH171" i="34"/>
  <c r="BH118" i="34"/>
  <c r="BH194" i="34"/>
  <c r="BH162" i="34"/>
  <c r="BH205" i="34"/>
  <c r="BH169" i="34"/>
  <c r="BH133" i="34"/>
  <c r="BH200" i="34"/>
  <c r="BH168" i="34"/>
  <c r="BH136" i="34"/>
  <c r="BH149" i="34"/>
  <c r="BH179" i="34"/>
  <c r="BH147" i="34"/>
  <c r="BH115" i="34"/>
  <c r="BH186" i="34"/>
  <c r="BH165" i="34"/>
  <c r="BH196" i="34"/>
  <c r="BH132" i="34"/>
  <c r="BH175" i="34"/>
  <c r="P51" i="35"/>
  <c r="O51" i="35"/>
  <c r="P45" i="35"/>
  <c r="O45" i="35"/>
  <c r="P53" i="35"/>
  <c r="O53" i="35"/>
  <c r="P48" i="35"/>
  <c r="O48" i="35"/>
  <c r="P42" i="35"/>
  <c r="O42" i="35"/>
  <c r="P58" i="35"/>
  <c r="O58" i="35"/>
  <c r="D25" i="1"/>
  <c r="D17" i="1"/>
  <c r="D13" i="1"/>
  <c r="D5" i="1"/>
  <c r="D9" i="1"/>
  <c r="R34" i="35"/>
  <c r="K3" i="28"/>
  <c r="U314" i="34"/>
  <c r="Q45" i="35"/>
  <c r="Q53" i="35"/>
  <c r="Q48" i="35"/>
  <c r="Q42" i="35"/>
  <c r="Q51" i="35"/>
  <c r="M58" i="35"/>
  <c r="R35" i="35"/>
  <c r="L35" i="35" s="1"/>
  <c r="R103" i="35"/>
  <c r="E103" i="34"/>
  <c r="M48" i="35"/>
  <c r="M53" i="35"/>
  <c r="M51" i="35"/>
  <c r="Q58" i="35"/>
  <c r="M42" i="35"/>
  <c r="M45" i="35"/>
  <c r="R379" i="34"/>
  <c r="R408" i="34"/>
  <c r="R370" i="34"/>
  <c r="R356" i="34"/>
  <c r="R352" i="34"/>
  <c r="R361" i="34"/>
  <c r="R384" i="34"/>
  <c r="R395" i="34"/>
  <c r="R376" i="34"/>
  <c r="R385" i="34"/>
  <c r="R390" i="34"/>
  <c r="R416" i="34"/>
  <c r="R382" i="34"/>
  <c r="R351" i="34"/>
  <c r="R374" i="34"/>
  <c r="R355" i="34"/>
  <c r="R394" i="34"/>
  <c r="R373" i="34"/>
  <c r="R364" i="34"/>
  <c r="R388" i="34"/>
  <c r="R418" i="34"/>
  <c r="R419" i="34"/>
  <c r="R401" i="34"/>
  <c r="R350" i="34"/>
  <c r="R411" i="34"/>
  <c r="R406" i="34"/>
  <c r="R367" i="34"/>
  <c r="R369" i="34"/>
  <c r="R405" i="34"/>
  <c r="R398" i="34"/>
  <c r="R363" i="34"/>
  <c r="R380" i="34"/>
  <c r="R354" i="34"/>
  <c r="R365" i="34"/>
  <c r="R362" i="34"/>
  <c r="R399" i="34"/>
  <c r="R387" i="34"/>
  <c r="R409" i="34"/>
  <c r="R372" i="34"/>
  <c r="R358" i="34"/>
  <c r="R375" i="34"/>
  <c r="R383" i="34"/>
  <c r="R371" i="34"/>
  <c r="R389" i="34"/>
  <c r="R413" i="34"/>
  <c r="R357" i="34"/>
  <c r="R402" i="34"/>
  <c r="R415" i="34"/>
  <c r="R386" i="34"/>
  <c r="R410" i="34"/>
  <c r="R359" i="34"/>
  <c r="R393" i="34"/>
  <c r="R414" i="34"/>
  <c r="R366" i="34"/>
  <c r="R360" i="34"/>
  <c r="R396" i="34"/>
  <c r="R407" i="34"/>
  <c r="R400" i="34"/>
  <c r="R412" i="34"/>
  <c r="R377" i="34"/>
  <c r="R403" i="34"/>
  <c r="R417" i="34"/>
  <c r="R378" i="34"/>
  <c r="R404" i="34"/>
  <c r="R353" i="34"/>
  <c r="R397" i="34"/>
  <c r="R368" i="34"/>
  <c r="R391" i="34"/>
  <c r="R381" i="34"/>
  <c r="R392" i="34"/>
  <c r="L103" i="35" l="1"/>
  <c r="N103" i="35" s="1"/>
  <c r="D103" i="34"/>
  <c r="S103" i="35" s="1"/>
  <c r="BX207" i="34"/>
  <c r="K3" i="29"/>
  <c r="V314" i="34"/>
  <c r="K3" i="30" s="1"/>
  <c r="AQ207" i="34"/>
  <c r="AA207" i="34"/>
  <c r="BG207" i="34"/>
  <c r="S483" i="34"/>
  <c r="S493" i="34"/>
  <c r="S488" i="34"/>
  <c r="S520" i="34"/>
  <c r="S477" i="34"/>
  <c r="S441" i="34"/>
  <c r="S480" i="34"/>
  <c r="S449" i="34"/>
  <c r="S459" i="34"/>
  <c r="S439" i="34"/>
  <c r="S503" i="34"/>
  <c r="S443" i="34"/>
  <c r="S467" i="34"/>
  <c r="S447" i="34"/>
  <c r="S456" i="34"/>
  <c r="S515" i="34"/>
  <c r="S512" i="34"/>
  <c r="S433" i="34"/>
  <c r="S499" i="34"/>
  <c r="S453" i="34"/>
  <c r="S472" i="34"/>
  <c r="S511" i="34"/>
  <c r="S491" i="34"/>
  <c r="S458" i="34"/>
  <c r="S457" i="34"/>
  <c r="S460" i="34"/>
  <c r="S514" i="34"/>
  <c r="S452" i="34"/>
  <c r="S492" i="34"/>
  <c r="S438" i="34"/>
  <c r="S446" i="34"/>
  <c r="S430" i="34"/>
  <c r="S429" i="34"/>
  <c r="S507" i="34"/>
  <c r="S436" i="34"/>
  <c r="S474" i="34"/>
  <c r="S470" i="34"/>
  <c r="S475" i="34"/>
  <c r="S461" i="34"/>
  <c r="S469" i="34"/>
  <c r="S487" i="34"/>
  <c r="S497" i="34"/>
  <c r="S494" i="34"/>
  <c r="S516" i="34"/>
  <c r="S524" i="34"/>
  <c r="S464" i="34"/>
  <c r="S486" i="34"/>
  <c r="S445" i="34"/>
  <c r="S448" i="34"/>
  <c r="S489" i="34"/>
  <c r="S519" i="34"/>
  <c r="S484" i="34"/>
  <c r="S479" i="34"/>
  <c r="S473" i="34"/>
  <c r="S451" i="34"/>
  <c r="S501" i="34"/>
  <c r="S444" i="34"/>
  <c r="S481" i="34"/>
  <c r="S490" i="34"/>
  <c r="S498" i="34"/>
  <c r="S465" i="34"/>
  <c r="S431" i="34"/>
  <c r="S478" i="34"/>
  <c r="S471" i="34"/>
  <c r="S523" i="34"/>
  <c r="S505" i="34"/>
  <c r="S521" i="34"/>
  <c r="S518" i="34"/>
  <c r="S450" i="34"/>
  <c r="S506" i="34"/>
  <c r="S517" i="34"/>
  <c r="S462" i="34"/>
  <c r="S500" i="34"/>
  <c r="S442" i="34"/>
  <c r="S510" i="34"/>
  <c r="S504" i="34"/>
  <c r="S513" i="34"/>
  <c r="S435" i="34"/>
  <c r="S522" i="34"/>
  <c r="S432" i="34"/>
  <c r="S455" i="34"/>
  <c r="S434" i="34"/>
  <c r="S508" i="34"/>
  <c r="S502" i="34"/>
  <c r="S485" i="34"/>
  <c r="S482" i="34"/>
  <c r="S463" i="34"/>
  <c r="S440" i="34"/>
  <c r="S437" i="34"/>
  <c r="S496" i="34"/>
  <c r="S468" i="34"/>
  <c r="S495" i="34"/>
  <c r="S476" i="34"/>
  <c r="S466" i="34"/>
  <c r="S509" i="34"/>
  <c r="S454" i="34"/>
  <c r="O103" i="35" l="1"/>
  <c r="M103" i="35"/>
  <c r="Q103" i="35"/>
  <c r="P103" i="35"/>
  <c r="W314" i="34"/>
  <c r="S404" i="34"/>
  <c r="S363" i="34"/>
  <c r="S405" i="34"/>
  <c r="S385" i="34"/>
  <c r="S389" i="34"/>
  <c r="S386" i="34"/>
  <c r="S375" i="34"/>
  <c r="S400" i="34"/>
  <c r="S384" i="34"/>
  <c r="S402" i="34"/>
  <c r="S406" i="34"/>
  <c r="S350" i="34"/>
  <c r="S418" i="34"/>
  <c r="S382" i="34"/>
  <c r="S387" i="34"/>
  <c r="S367" i="34"/>
  <c r="S362" i="34"/>
  <c r="S372" i="34"/>
  <c r="S412" i="34"/>
  <c r="S403" i="34"/>
  <c r="S416" i="34"/>
  <c r="S414" i="34"/>
  <c r="S351" i="34"/>
  <c r="S391" i="34"/>
  <c r="S376" i="34"/>
  <c r="S392" i="34"/>
  <c r="S395" i="34"/>
  <c r="S357" i="34"/>
  <c r="S366" i="34"/>
  <c r="S396" i="34"/>
  <c r="S364" i="34"/>
  <c r="S415" i="34"/>
  <c r="S417" i="34"/>
  <c r="S373" i="34"/>
  <c r="S381" i="34"/>
  <c r="S398" i="34"/>
  <c r="S361" i="34"/>
  <c r="S401" i="34"/>
  <c r="S368" i="34"/>
  <c r="S370" i="34"/>
  <c r="S355" i="34"/>
  <c r="S388" i="34"/>
  <c r="S371" i="34"/>
  <c r="S380" i="34"/>
  <c r="S408" i="34"/>
  <c r="S360" i="34"/>
  <c r="S374" i="34"/>
  <c r="S419" i="34"/>
  <c r="S365" i="34"/>
  <c r="S352" i="34"/>
  <c r="S407" i="34"/>
  <c r="S354" i="34"/>
  <c r="S378" i="34"/>
  <c r="S358" i="34"/>
  <c r="S356" i="34"/>
  <c r="S409" i="34"/>
  <c r="S394" i="34"/>
  <c r="S383" i="34"/>
  <c r="S377" i="34"/>
  <c r="S359" i="34"/>
  <c r="S390" i="34"/>
  <c r="S397" i="34"/>
  <c r="S399" i="34"/>
  <c r="S413" i="34"/>
  <c r="S393" i="34"/>
  <c r="S379" i="34"/>
  <c r="S411" i="34"/>
  <c r="S369" i="34"/>
  <c r="S353" i="34"/>
  <c r="S410" i="34"/>
  <c r="X314" i="34" l="1"/>
  <c r="K3" i="38"/>
  <c r="T483" i="34"/>
  <c r="T441" i="34"/>
  <c r="T493" i="34"/>
  <c r="T488" i="34"/>
  <c r="T477" i="34"/>
  <c r="T520" i="34"/>
  <c r="T449" i="34"/>
  <c r="T480" i="34"/>
  <c r="T512" i="34"/>
  <c r="T439" i="34"/>
  <c r="T459" i="34"/>
  <c r="T456" i="34"/>
  <c r="T503" i="34"/>
  <c r="T467" i="34"/>
  <c r="T447" i="34"/>
  <c r="T515" i="34"/>
  <c r="T443" i="34"/>
  <c r="T433" i="34"/>
  <c r="T499" i="34"/>
  <c r="T491" i="34"/>
  <c r="T514" i="34"/>
  <c r="T457" i="34"/>
  <c r="T472" i="34"/>
  <c r="T458" i="34"/>
  <c r="T453" i="34"/>
  <c r="T511" i="34"/>
  <c r="T460" i="34"/>
  <c r="T452" i="34"/>
  <c r="T487" i="34"/>
  <c r="T492" i="34"/>
  <c r="T438" i="34"/>
  <c r="T524" i="34"/>
  <c r="T470" i="34"/>
  <c r="T446" i="34"/>
  <c r="T429" i="34"/>
  <c r="T430" i="34"/>
  <c r="T475" i="34"/>
  <c r="T507" i="34"/>
  <c r="T436" i="34"/>
  <c r="T494" i="34"/>
  <c r="T484" i="34"/>
  <c r="T469" i="34"/>
  <c r="T516" i="34"/>
  <c r="T445" i="34"/>
  <c r="T473" i="34"/>
  <c r="T497" i="34"/>
  <c r="T474" i="34"/>
  <c r="T486" i="34"/>
  <c r="T490" i="34"/>
  <c r="T448" i="34"/>
  <c r="T461" i="34"/>
  <c r="T464" i="34"/>
  <c r="T444" i="34"/>
  <c r="T489" i="34"/>
  <c r="T479" i="34"/>
  <c r="T519" i="34"/>
  <c r="T481" i="34"/>
  <c r="T465" i="34"/>
  <c r="T431" i="34"/>
  <c r="T498" i="34"/>
  <c r="T442" i="34"/>
  <c r="T451" i="34"/>
  <c r="T495" i="34"/>
  <c r="T482" i="34"/>
  <c r="T501" i="34"/>
  <c r="T505" i="34"/>
  <c r="T510" i="34"/>
  <c r="T517" i="34"/>
  <c r="T506" i="34"/>
  <c r="T455" i="34"/>
  <c r="T522" i="34"/>
  <c r="T513" i="34"/>
  <c r="T523" i="34"/>
  <c r="T463" i="34"/>
  <c r="T466" i="34"/>
  <c r="T462" i="34"/>
  <c r="T435" i="34"/>
  <c r="T454" i="34"/>
  <c r="T521" i="34"/>
  <c r="T496" i="34"/>
  <c r="T434" i="34"/>
  <c r="T471" i="34"/>
  <c r="T485" i="34"/>
  <c r="T450" i="34"/>
  <c r="T502" i="34"/>
  <c r="T476" i="34"/>
  <c r="T518" i="34"/>
  <c r="T504" i="34"/>
  <c r="T437" i="34"/>
  <c r="T500" i="34"/>
  <c r="T478" i="34"/>
  <c r="T509" i="34"/>
  <c r="T440" i="34"/>
  <c r="T468" i="34"/>
  <c r="T432" i="34"/>
  <c r="T508" i="34"/>
  <c r="T400" i="34" l="1"/>
  <c r="T352" i="34"/>
  <c r="T415" i="34"/>
  <c r="T418" i="34"/>
  <c r="T396" i="34"/>
  <c r="T376" i="34"/>
  <c r="T385" i="34"/>
  <c r="T379" i="34"/>
  <c r="T382" i="34"/>
  <c r="T409" i="34"/>
  <c r="T398" i="34"/>
  <c r="T372" i="34"/>
  <c r="T358" i="34"/>
  <c r="T387" i="34"/>
  <c r="T408" i="34"/>
  <c r="T383" i="34"/>
  <c r="T413" i="34"/>
  <c r="T416" i="34"/>
  <c r="T417" i="34"/>
  <c r="T390" i="34"/>
  <c r="T374" i="34"/>
  <c r="T369" i="34"/>
  <c r="T355" i="34"/>
  <c r="T394" i="34"/>
  <c r="T354" i="34"/>
  <c r="T388" i="34"/>
  <c r="T364" i="34"/>
  <c r="T403" i="34"/>
  <c r="T414" i="34"/>
  <c r="T389" i="34"/>
  <c r="T351" i="34"/>
  <c r="T350" i="34"/>
  <c r="T384" i="34"/>
  <c r="T392" i="34"/>
  <c r="T402" i="34"/>
  <c r="T406" i="34"/>
  <c r="T399" i="34"/>
  <c r="T381" i="34"/>
  <c r="T386" i="34"/>
  <c r="T401" i="34"/>
  <c r="T368" i="34"/>
  <c r="T365" i="34"/>
  <c r="T407" i="34"/>
  <c r="T378" i="34"/>
  <c r="T395" i="34"/>
  <c r="T360" i="34"/>
  <c r="T362" i="34"/>
  <c r="T377" i="34"/>
  <c r="T363" i="34"/>
  <c r="T371" i="34"/>
  <c r="T397" i="34"/>
  <c r="T404" i="34"/>
  <c r="T357" i="34"/>
  <c r="T412" i="34"/>
  <c r="T393" i="34"/>
  <c r="T359" i="34"/>
  <c r="T370" i="34"/>
  <c r="T419" i="34"/>
  <c r="T353" i="34"/>
  <c r="T410" i="34"/>
  <c r="T375" i="34"/>
  <c r="T366" i="34"/>
  <c r="T391" i="34"/>
  <c r="T373" i="34"/>
  <c r="T380" i="34"/>
  <c r="T361" i="34"/>
  <c r="T405" i="34"/>
  <c r="T356" i="34"/>
  <c r="T411" i="34"/>
  <c r="T367" i="34"/>
  <c r="U483" i="34" l="1"/>
  <c r="U441" i="34"/>
  <c r="U493" i="34"/>
  <c r="U488" i="34"/>
  <c r="U477" i="34"/>
  <c r="U449" i="34"/>
  <c r="U520" i="34"/>
  <c r="U459" i="34"/>
  <c r="U480" i="34"/>
  <c r="U456" i="34"/>
  <c r="U512" i="34"/>
  <c r="U491" i="34"/>
  <c r="U439" i="34"/>
  <c r="U515" i="34"/>
  <c r="U443" i="34"/>
  <c r="U503" i="34"/>
  <c r="U467" i="34"/>
  <c r="U447" i="34"/>
  <c r="U433" i="34"/>
  <c r="U499" i="34"/>
  <c r="U514" i="34"/>
  <c r="U457" i="34"/>
  <c r="U458" i="34"/>
  <c r="U472" i="34"/>
  <c r="U511" i="34"/>
  <c r="U453" i="34"/>
  <c r="U460" i="34"/>
  <c r="U487" i="34"/>
  <c r="U524" i="34"/>
  <c r="U484" i="34"/>
  <c r="U452" i="34"/>
  <c r="U470" i="34"/>
  <c r="U438" i="34"/>
  <c r="U492" i="34"/>
  <c r="U494" i="34"/>
  <c r="U446" i="34"/>
  <c r="U429" i="34"/>
  <c r="U469" i="34"/>
  <c r="U475" i="34"/>
  <c r="U431" i="34"/>
  <c r="U474" i="34"/>
  <c r="U516" i="34"/>
  <c r="U464" i="34"/>
  <c r="U497" i="34"/>
  <c r="U430" i="34"/>
  <c r="U479" i="34"/>
  <c r="U445" i="34"/>
  <c r="U473" i="34"/>
  <c r="U490" i="34"/>
  <c r="U507" i="34"/>
  <c r="U436" i="34"/>
  <c r="U448" i="34"/>
  <c r="U444" i="34"/>
  <c r="U486" i="34"/>
  <c r="U465" i="34"/>
  <c r="U495" i="34"/>
  <c r="U461" i="34"/>
  <c r="U489" i="34"/>
  <c r="U442" i="34"/>
  <c r="U501" i="34"/>
  <c r="U522" i="34"/>
  <c r="U481" i="34"/>
  <c r="U517" i="34"/>
  <c r="U523" i="34"/>
  <c r="U510" i="34"/>
  <c r="U519" i="34"/>
  <c r="U513" i="34"/>
  <c r="U505" i="34"/>
  <c r="U455" i="34"/>
  <c r="U498" i="34"/>
  <c r="U482" i="34"/>
  <c r="U506" i="34"/>
  <c r="U451" i="34"/>
  <c r="U437" i="34"/>
  <c r="U478" i="34"/>
  <c r="U471" i="34"/>
  <c r="U463" i="34"/>
  <c r="U476" i="34"/>
  <c r="U462" i="34"/>
  <c r="U496" i="34"/>
  <c r="U435" i="34"/>
  <c r="U440" i="34"/>
  <c r="U432" i="34"/>
  <c r="U450" i="34"/>
  <c r="U521" i="34"/>
  <c r="U518" i="34"/>
  <c r="U485" i="34"/>
  <c r="U434" i="34"/>
  <c r="U508" i="34"/>
  <c r="U502" i="34"/>
  <c r="U454" i="34"/>
  <c r="U509" i="34"/>
  <c r="U468" i="34"/>
  <c r="U466" i="34"/>
  <c r="U500" i="34"/>
  <c r="U504" i="34"/>
  <c r="U350" i="34" l="1"/>
  <c r="U406" i="34"/>
  <c r="U362" i="34"/>
  <c r="U375" i="34"/>
  <c r="U378" i="34"/>
  <c r="U404" i="34"/>
  <c r="U366" i="34"/>
  <c r="U400" i="34"/>
  <c r="U396" i="34"/>
  <c r="U343" i="34"/>
  <c r="U364" i="34"/>
  <c r="U365" i="34"/>
  <c r="U367" i="34"/>
  <c r="U398" i="34"/>
  <c r="U354" i="34"/>
  <c r="U416" i="34"/>
  <c r="U370" i="34"/>
  <c r="U408" i="34"/>
  <c r="U353" i="34"/>
  <c r="U414" i="34"/>
  <c r="U384" i="34"/>
  <c r="U402" i="34"/>
  <c r="U359" i="34"/>
  <c r="U379" i="34"/>
  <c r="U352" i="34"/>
  <c r="U410" i="34"/>
  <c r="U358" i="34"/>
  <c r="U347" i="34"/>
  <c r="U405" i="34"/>
  <c r="U356" i="34"/>
  <c r="U385" i="34"/>
  <c r="U411" i="34"/>
  <c r="U419" i="34"/>
  <c r="U409" i="34"/>
  <c r="U372" i="34"/>
  <c r="U339" i="34"/>
  <c r="U373" i="34"/>
  <c r="U392" i="34"/>
  <c r="U415" i="34"/>
  <c r="U403" i="34"/>
  <c r="U391" i="34"/>
  <c r="U401" i="34"/>
  <c r="U418" i="34"/>
  <c r="U390" i="34"/>
  <c r="U368" i="34"/>
  <c r="U382" i="34"/>
  <c r="U394" i="34"/>
  <c r="U386" i="34"/>
  <c r="U383" i="34"/>
  <c r="U363" i="34"/>
  <c r="U374" i="34"/>
  <c r="U331" i="34"/>
  <c r="U397" i="34"/>
  <c r="U399" i="34"/>
  <c r="U395" i="34"/>
  <c r="U380" i="34"/>
  <c r="U357" i="34"/>
  <c r="U377" i="34"/>
  <c r="U412" i="34"/>
  <c r="U360" i="34"/>
  <c r="U369" i="34"/>
  <c r="U389" i="34"/>
  <c r="U355" i="34"/>
  <c r="U407" i="34"/>
  <c r="U388" i="34"/>
  <c r="U417" i="34"/>
  <c r="U361" i="34"/>
  <c r="U413" i="34"/>
  <c r="U371" i="34"/>
  <c r="U393" i="34"/>
  <c r="U376" i="34"/>
  <c r="U381" i="34"/>
  <c r="U387" i="34"/>
  <c r="U351" i="34"/>
  <c r="V483" i="34" l="1"/>
  <c r="V441" i="34"/>
  <c r="V477" i="34"/>
  <c r="V493" i="34"/>
  <c r="V488" i="34"/>
  <c r="V449" i="34"/>
  <c r="V520" i="34"/>
  <c r="V491" i="34"/>
  <c r="V480" i="34"/>
  <c r="V459" i="34"/>
  <c r="V512" i="34"/>
  <c r="V456" i="34"/>
  <c r="V515" i="34"/>
  <c r="V439" i="34"/>
  <c r="V443" i="34"/>
  <c r="V503" i="34"/>
  <c r="V467" i="34"/>
  <c r="V458" i="34"/>
  <c r="V457" i="34"/>
  <c r="V447" i="34"/>
  <c r="V433" i="34"/>
  <c r="V499" i="34"/>
  <c r="V514" i="34"/>
  <c r="V472" i="34"/>
  <c r="V445" i="34"/>
  <c r="V453" i="34"/>
  <c r="V511" i="34"/>
  <c r="V524" i="34"/>
  <c r="V487" i="34"/>
  <c r="V484" i="34"/>
  <c r="V470" i="34"/>
  <c r="V460" i="34"/>
  <c r="V452" i="34"/>
  <c r="V431" i="34"/>
  <c r="V492" i="34"/>
  <c r="V474" i="34"/>
  <c r="V494" i="34"/>
  <c r="V438" i="34"/>
  <c r="V475" i="34"/>
  <c r="V516" i="34"/>
  <c r="V446" i="34"/>
  <c r="V429" i="34"/>
  <c r="V469" i="34"/>
  <c r="V479" i="34"/>
  <c r="V490" i="34"/>
  <c r="V473" i="34"/>
  <c r="V464" i="34"/>
  <c r="V497" i="34"/>
  <c r="V448" i="34"/>
  <c r="V430" i="34"/>
  <c r="V495" i="34"/>
  <c r="V465" i="34"/>
  <c r="V444" i="34"/>
  <c r="V507" i="34"/>
  <c r="V436" i="34"/>
  <c r="V513" i="34"/>
  <c r="V486" i="34"/>
  <c r="V437" i="34"/>
  <c r="V523" i="34"/>
  <c r="V476" i="34"/>
  <c r="V455" i="34"/>
  <c r="V501" i="34"/>
  <c r="V482" i="34"/>
  <c r="V510" i="34"/>
  <c r="V442" i="34"/>
  <c r="V522" i="34"/>
  <c r="V461" i="34"/>
  <c r="V489" i="34"/>
  <c r="V481" i="34"/>
  <c r="V517" i="34"/>
  <c r="V435" i="34"/>
  <c r="V450" i="34"/>
  <c r="V505" i="34"/>
  <c r="V440" i="34"/>
  <c r="V463" i="34"/>
  <c r="V506" i="34"/>
  <c r="V498" i="34"/>
  <c r="V471" i="34"/>
  <c r="V451" i="34"/>
  <c r="V519" i="34"/>
  <c r="V496" i="34"/>
  <c r="V462" i="34"/>
  <c r="V478" i="34"/>
  <c r="V432" i="34"/>
  <c r="V500" i="34"/>
  <c r="V521" i="34"/>
  <c r="V508" i="34"/>
  <c r="V504" i="34"/>
  <c r="V434" i="34"/>
  <c r="V518" i="34"/>
  <c r="V454" i="34"/>
  <c r="V468" i="34"/>
  <c r="V466" i="34"/>
  <c r="V502" i="34"/>
  <c r="V485" i="34"/>
  <c r="V509" i="34"/>
  <c r="V368" i="34" l="1"/>
  <c r="V398" i="34"/>
  <c r="V386" i="34"/>
  <c r="V363" i="34"/>
  <c r="V401" i="34"/>
  <c r="V384" i="34"/>
  <c r="V371" i="34"/>
  <c r="V360" i="34"/>
  <c r="V385" i="34"/>
  <c r="V365" i="34"/>
  <c r="V409" i="34"/>
  <c r="V415" i="34"/>
  <c r="V395" i="34"/>
  <c r="V367" i="34"/>
  <c r="V418" i="34"/>
  <c r="V413" i="34"/>
  <c r="V357" i="34"/>
  <c r="V417" i="34"/>
  <c r="V364" i="34"/>
  <c r="V382" i="34"/>
  <c r="V410" i="34"/>
  <c r="V383" i="34"/>
  <c r="V350" i="34"/>
  <c r="V355" i="34"/>
  <c r="V356" i="34"/>
  <c r="V389" i="34"/>
  <c r="V391" i="34"/>
  <c r="V400" i="34"/>
  <c r="V381" i="34"/>
  <c r="V369" i="34"/>
  <c r="V419" i="34"/>
  <c r="V351" i="34"/>
  <c r="V388" i="34"/>
  <c r="V376" i="34"/>
  <c r="V374" i="34"/>
  <c r="V404" i="34"/>
  <c r="V399" i="34"/>
  <c r="V414" i="34"/>
  <c r="V405" i="34"/>
  <c r="V408" i="34"/>
  <c r="V343" i="34"/>
  <c r="V387" i="34"/>
  <c r="V406" i="34"/>
  <c r="V352" i="34"/>
  <c r="V407" i="34"/>
  <c r="V372" i="34"/>
  <c r="V361" i="34"/>
  <c r="V339" i="34"/>
  <c r="V373" i="34"/>
  <c r="V390" i="34"/>
  <c r="V394" i="34"/>
  <c r="V380" i="34"/>
  <c r="V403" i="34"/>
  <c r="V377" i="34"/>
  <c r="V331" i="34"/>
  <c r="V392" i="34"/>
  <c r="V353" i="34"/>
  <c r="V354" i="34"/>
  <c r="V393" i="34"/>
  <c r="V370" i="34"/>
  <c r="V358" i="34"/>
  <c r="V379" i="34"/>
  <c r="V397" i="34"/>
  <c r="V416" i="34"/>
  <c r="V366" i="34"/>
  <c r="V412" i="34"/>
  <c r="V396" i="34"/>
  <c r="V402" i="34"/>
  <c r="V359" i="34"/>
  <c r="V411" i="34"/>
  <c r="V347" i="34"/>
  <c r="V362" i="34"/>
  <c r="V375" i="34"/>
  <c r="V378" i="34"/>
  <c r="W519" i="34" l="1"/>
  <c r="W505" i="34"/>
  <c r="W442" i="34"/>
  <c r="X430" i="34"/>
  <c r="W430" i="34"/>
  <c r="W475" i="34"/>
  <c r="W474" i="34"/>
  <c r="W452" i="34"/>
  <c r="W433" i="34"/>
  <c r="X433" i="34"/>
  <c r="W503" i="34"/>
  <c r="W491" i="34"/>
  <c r="W468" i="34"/>
  <c r="W485" i="34"/>
  <c r="W498" i="34"/>
  <c r="W489" i="34"/>
  <c r="W482" i="34"/>
  <c r="W510" i="34"/>
  <c r="W497" i="34"/>
  <c r="X438" i="34"/>
  <c r="W438" i="34"/>
  <c r="W429" i="34"/>
  <c r="W470" i="34"/>
  <c r="W472" i="34"/>
  <c r="X443" i="34"/>
  <c r="W443" i="34"/>
  <c r="W520" i="34"/>
  <c r="W502" i="34"/>
  <c r="X432" i="34"/>
  <c r="W432" i="34"/>
  <c r="W437" i="34"/>
  <c r="W513" i="34"/>
  <c r="W440" i="34"/>
  <c r="W494" i="34"/>
  <c r="W484" i="34"/>
  <c r="W514" i="34"/>
  <c r="W439" i="34"/>
  <c r="X439" i="34"/>
  <c r="W449" i="34"/>
  <c r="W462" i="34"/>
  <c r="W486" i="34"/>
  <c r="W518" i="34"/>
  <c r="W471" i="34"/>
  <c r="W461" i="34"/>
  <c r="W523" i="34"/>
  <c r="W455" i="34"/>
  <c r="W479" i="34"/>
  <c r="W435" i="34"/>
  <c r="X435" i="34"/>
  <c r="W464" i="34"/>
  <c r="W524" i="34"/>
  <c r="W447" i="34"/>
  <c r="W515" i="34"/>
  <c r="W488" i="34"/>
  <c r="W466" i="34"/>
  <c r="W434" i="34"/>
  <c r="X434" i="34"/>
  <c r="W478" i="34"/>
  <c r="W450" i="34"/>
  <c r="X450" i="34"/>
  <c r="W501" i="34"/>
  <c r="W476" i="34"/>
  <c r="W465" i="34"/>
  <c r="W490" i="34"/>
  <c r="W453" i="34"/>
  <c r="X453" i="34"/>
  <c r="W499" i="34"/>
  <c r="W456" i="34"/>
  <c r="W477" i="34"/>
  <c r="W506" i="34"/>
  <c r="W517" i="34"/>
  <c r="W507" i="34"/>
  <c r="W495" i="34"/>
  <c r="W469" i="34"/>
  <c r="W516" i="34"/>
  <c r="W492" i="34"/>
  <c r="W487" i="34"/>
  <c r="W458" i="34"/>
  <c r="W512" i="34"/>
  <c r="W493" i="34"/>
  <c r="W509" i="34"/>
  <c r="X454" i="34"/>
  <c r="W454" i="34"/>
  <c r="W451" i="34"/>
  <c r="W522" i="34"/>
  <c r="W436" i="34"/>
  <c r="W463" i="34"/>
  <c r="X444" i="34"/>
  <c r="W444" i="34"/>
  <c r="W431" i="34"/>
  <c r="W511" i="34"/>
  <c r="W457" i="34"/>
  <c r="W459" i="34"/>
  <c r="W441" i="34"/>
  <c r="W508" i="34"/>
  <c r="W521" i="34"/>
  <c r="W504" i="34"/>
  <c r="W500" i="34"/>
  <c r="W481" i="34"/>
  <c r="W496" i="34"/>
  <c r="X448" i="34"/>
  <c r="W448" i="34"/>
  <c r="X446" i="34"/>
  <c r="W446" i="34"/>
  <c r="W473" i="34"/>
  <c r="W460" i="34"/>
  <c r="W445" i="34"/>
  <c r="W467" i="34"/>
  <c r="W480" i="34"/>
  <c r="W483" i="34"/>
  <c r="W369" i="34"/>
  <c r="W398" i="34"/>
  <c r="W393" i="34"/>
  <c r="W405" i="34"/>
  <c r="W365" i="34"/>
  <c r="W357" i="34"/>
  <c r="W381" i="34"/>
  <c r="W409" i="34"/>
  <c r="W413" i="34"/>
  <c r="W366" i="34"/>
  <c r="W356" i="34"/>
  <c r="W418" i="34"/>
  <c r="W350" i="34"/>
  <c r="W374" i="34"/>
  <c r="W359" i="34"/>
  <c r="W419" i="34"/>
  <c r="W410" i="34"/>
  <c r="W383" i="34"/>
  <c r="W363" i="34"/>
  <c r="W347" i="34"/>
  <c r="W386" i="34"/>
  <c r="W384" i="34"/>
  <c r="W415" i="34"/>
  <c r="W389" i="34"/>
  <c r="W361" i="34"/>
  <c r="W373" i="34"/>
  <c r="W396" i="34"/>
  <c r="W371" i="34"/>
  <c r="W360" i="34"/>
  <c r="W385" i="34"/>
  <c r="W394" i="34"/>
  <c r="W351" i="34"/>
  <c r="W372" i="34"/>
  <c r="W400" i="34"/>
  <c r="W370" i="34"/>
  <c r="W380" i="34"/>
  <c r="W377" i="34"/>
  <c r="W392" i="34"/>
  <c r="W367" i="34"/>
  <c r="W397" i="34"/>
  <c r="W408" i="34"/>
  <c r="W379" i="34"/>
  <c r="W404" i="34"/>
  <c r="W403" i="34"/>
  <c r="W401" i="34"/>
  <c r="W412" i="34"/>
  <c r="W402" i="34"/>
  <c r="W390" i="34"/>
  <c r="W364" i="34"/>
  <c r="W411" i="34"/>
  <c r="W387" i="34"/>
  <c r="W382" i="34"/>
  <c r="W353" i="34"/>
  <c r="W407" i="34"/>
  <c r="W388" i="34"/>
  <c r="W354" i="34"/>
  <c r="W414" i="34"/>
  <c r="W416" i="34"/>
  <c r="W417" i="34"/>
  <c r="W331" i="34"/>
  <c r="W358" i="34"/>
  <c r="W339" i="34"/>
  <c r="W406" i="34"/>
  <c r="W352" i="34"/>
  <c r="W399" i="34"/>
  <c r="W395" i="34"/>
  <c r="W376" i="34"/>
  <c r="W391" i="34"/>
  <c r="W343" i="34"/>
  <c r="W368" i="34"/>
  <c r="W355" i="34"/>
  <c r="W362" i="34"/>
  <c r="W375" i="34"/>
  <c r="W378" i="34"/>
  <c r="G61" i="34"/>
  <c r="G76" i="34"/>
  <c r="G49" i="34"/>
  <c r="G21" i="34"/>
  <c r="G32" i="34"/>
  <c r="G85" i="34"/>
  <c r="G74" i="34"/>
  <c r="G95" i="34"/>
  <c r="G9" i="34"/>
  <c r="G27" i="34"/>
  <c r="G62" i="34"/>
  <c r="G20" i="34"/>
  <c r="G72" i="34"/>
  <c r="E56" i="34"/>
  <c r="G56" i="34"/>
  <c r="G67" i="34"/>
  <c r="G28" i="34"/>
  <c r="G99" i="34"/>
  <c r="G70" i="34"/>
  <c r="G59" i="34"/>
  <c r="G91" i="34"/>
  <c r="G38" i="34"/>
  <c r="E38" i="34"/>
  <c r="E51" i="34"/>
  <c r="E35" i="34"/>
  <c r="G35" i="34"/>
  <c r="E36" i="34"/>
  <c r="G12" i="34"/>
  <c r="G51" i="34"/>
  <c r="G94" i="34"/>
  <c r="G37" i="34"/>
  <c r="G78" i="34"/>
  <c r="E37" i="34"/>
  <c r="G18" i="34"/>
  <c r="G36" i="34"/>
  <c r="G46" i="34"/>
  <c r="G22" i="34"/>
  <c r="G82" i="34"/>
  <c r="G93" i="34"/>
  <c r="E46" i="34"/>
  <c r="G26" i="34"/>
  <c r="G24" i="34"/>
  <c r="G103" i="34"/>
  <c r="G63" i="34"/>
  <c r="G90" i="34"/>
  <c r="E49" i="34"/>
  <c r="G66" i="34"/>
  <c r="G19" i="34"/>
  <c r="G43" i="34"/>
  <c r="G14" i="34"/>
  <c r="E52" i="34"/>
  <c r="G52" i="34"/>
  <c r="E43" i="34"/>
  <c r="G44" i="34"/>
  <c r="E44" i="34"/>
  <c r="G31" i="34"/>
  <c r="G71" i="34"/>
  <c r="G10" i="34"/>
  <c r="E39" i="34"/>
  <c r="G39" i="34"/>
  <c r="G69" i="34"/>
  <c r="G23" i="34"/>
  <c r="G53" i="34"/>
  <c r="G8" i="34"/>
  <c r="E58" i="34"/>
  <c r="G73" i="34"/>
  <c r="E53" i="34"/>
  <c r="E55" i="34"/>
  <c r="G55" i="34"/>
  <c r="G25" i="34"/>
  <c r="E54" i="34"/>
  <c r="G48" i="34"/>
  <c r="G54" i="34"/>
  <c r="E48" i="34"/>
  <c r="G17" i="34"/>
  <c r="G92" i="34"/>
  <c r="G58" i="34"/>
  <c r="G34" i="34"/>
  <c r="E34" i="34"/>
  <c r="G42" i="34"/>
  <c r="E42" i="34"/>
  <c r="G16" i="34"/>
  <c r="G89" i="34"/>
  <c r="G102" i="34"/>
  <c r="G86" i="34"/>
  <c r="G15" i="34"/>
  <c r="G80" i="34"/>
  <c r="G11" i="34"/>
  <c r="G29" i="34"/>
  <c r="G65" i="34"/>
  <c r="G101" i="34"/>
  <c r="G75" i="34"/>
  <c r="G96" i="34"/>
  <c r="G84" i="34"/>
  <c r="G100" i="34"/>
  <c r="E57" i="34"/>
  <c r="E40" i="34"/>
  <c r="G40" i="34"/>
  <c r="G68" i="34"/>
  <c r="G30" i="34"/>
  <c r="G57" i="34"/>
  <c r="G60" i="34"/>
  <c r="E50" i="34"/>
  <c r="G50" i="34"/>
  <c r="G77" i="34"/>
  <c r="E41" i="34"/>
  <c r="G41" i="34"/>
  <c r="G87" i="34"/>
  <c r="G98" i="34"/>
  <c r="G79" i="34"/>
  <c r="G13" i="34"/>
  <c r="G83" i="34"/>
  <c r="G88" i="34"/>
  <c r="G33" i="34"/>
  <c r="G45" i="34"/>
  <c r="E45" i="34"/>
  <c r="E47" i="34"/>
  <c r="G47" i="34"/>
  <c r="G64" i="34"/>
  <c r="G81" i="34"/>
  <c r="G97" i="34"/>
  <c r="D57" i="34" l="1"/>
  <c r="S57" i="35" s="1"/>
  <c r="BX161" i="34"/>
  <c r="D46" i="34"/>
  <c r="S46" i="35" s="1"/>
  <c r="BX150" i="34"/>
  <c r="D51" i="34"/>
  <c r="S51" i="35" s="1"/>
  <c r="BX155" i="34"/>
  <c r="D50" i="34"/>
  <c r="S50" i="35" s="1"/>
  <c r="BX154" i="34"/>
  <c r="D34" i="34"/>
  <c r="S34" i="35" s="1"/>
  <c r="BX138" i="34"/>
  <c r="D54" i="34"/>
  <c r="BX158" i="34"/>
  <c r="D44" i="34"/>
  <c r="S44" i="35" s="1"/>
  <c r="BX148" i="34"/>
  <c r="D38" i="34"/>
  <c r="S38" i="35" s="1"/>
  <c r="BX142" i="34"/>
  <c r="D49" i="34"/>
  <c r="S49" i="35" s="1"/>
  <c r="BX153" i="34"/>
  <c r="D56" i="34"/>
  <c r="S56" i="35" s="1"/>
  <c r="BX160" i="34"/>
  <c r="D43" i="34"/>
  <c r="S43" i="35" s="1"/>
  <c r="BX147" i="34"/>
  <c r="D55" i="34"/>
  <c r="S55" i="35" s="1"/>
  <c r="BX159" i="34"/>
  <c r="D45" i="34"/>
  <c r="S45" i="35" s="1"/>
  <c r="BX149" i="34"/>
  <c r="D53" i="34"/>
  <c r="S53" i="35" s="1"/>
  <c r="BX157" i="34"/>
  <c r="D39" i="34"/>
  <c r="S39" i="35" s="1"/>
  <c r="BX143" i="34"/>
  <c r="D52" i="34"/>
  <c r="S52" i="35" s="1"/>
  <c r="BX156" i="34"/>
  <c r="D36" i="34"/>
  <c r="S36" i="35" s="1"/>
  <c r="BX140" i="34"/>
  <c r="D41" i="34"/>
  <c r="S41" i="35" s="1"/>
  <c r="BX145" i="34"/>
  <c r="D48" i="34"/>
  <c r="S48" i="35" s="1"/>
  <c r="BX152" i="34"/>
  <c r="D47" i="34"/>
  <c r="S47" i="35" s="1"/>
  <c r="BX151" i="34"/>
  <c r="D40" i="34"/>
  <c r="S40" i="35" s="1"/>
  <c r="BX144" i="34"/>
  <c r="D42" i="34"/>
  <c r="S42" i="35" s="1"/>
  <c r="BX146" i="34"/>
  <c r="D58" i="34"/>
  <c r="S58" i="35" s="1"/>
  <c r="BX162" i="34"/>
  <c r="D37" i="34"/>
  <c r="S37" i="35" s="1"/>
  <c r="BX141" i="34"/>
  <c r="D35" i="34"/>
  <c r="S35" i="35" s="1"/>
  <c r="BX139" i="34"/>
  <c r="BG139" i="34"/>
  <c r="BG141" i="34"/>
  <c r="BG151" i="34"/>
  <c r="BG145" i="34"/>
  <c r="BG152" i="34"/>
  <c r="BG144" i="34"/>
  <c r="BG146" i="34"/>
  <c r="BG161" i="34"/>
  <c r="BG155" i="34"/>
  <c r="BG138" i="34"/>
  <c r="BG158" i="34"/>
  <c r="BG148" i="34"/>
  <c r="BG142" i="34"/>
  <c r="BG150" i="34"/>
  <c r="BG154" i="34"/>
  <c r="BG153" i="34"/>
  <c r="BG160" i="34"/>
  <c r="BG162" i="34"/>
  <c r="BG147" i="34"/>
  <c r="BG149" i="34"/>
  <c r="BG159" i="34"/>
  <c r="BG157" i="34"/>
  <c r="BG143" i="34"/>
  <c r="BG156" i="34"/>
  <c r="BG140" i="34"/>
  <c r="Y443" i="34"/>
  <c r="Y439" i="34"/>
  <c r="Y450" i="34"/>
  <c r="Y432" i="34"/>
  <c r="Y438" i="34"/>
  <c r="Y430" i="34"/>
  <c r="Y454" i="34"/>
  <c r="Y434" i="34"/>
  <c r="Y435" i="34"/>
  <c r="AQ144" i="34"/>
  <c r="AQ146" i="34"/>
  <c r="AQ162" i="34"/>
  <c r="AQ141" i="34"/>
  <c r="AQ139" i="34"/>
  <c r="AQ161" i="34"/>
  <c r="AQ150" i="34"/>
  <c r="AQ155" i="34"/>
  <c r="AQ154" i="34"/>
  <c r="AQ138" i="34"/>
  <c r="AQ158" i="34"/>
  <c r="AQ148" i="34"/>
  <c r="AQ142" i="34"/>
  <c r="AQ145" i="34"/>
  <c r="AQ153" i="34"/>
  <c r="AQ160" i="34"/>
  <c r="AQ151" i="34"/>
  <c r="AQ147" i="34"/>
  <c r="AQ149" i="34"/>
  <c r="AQ159" i="34"/>
  <c r="AQ152" i="34"/>
  <c r="AQ157" i="34"/>
  <c r="AQ143" i="34"/>
  <c r="AQ156" i="34"/>
  <c r="AQ140" i="34"/>
  <c r="Y444" i="34"/>
  <c r="Y446" i="34"/>
  <c r="Y448" i="34"/>
  <c r="Y453" i="34"/>
  <c r="Y433" i="34"/>
  <c r="AA153" i="34"/>
  <c r="AA149" i="34"/>
  <c r="AA145" i="34"/>
  <c r="AA157" i="34"/>
  <c r="AA143" i="34"/>
  <c r="AA156" i="34"/>
  <c r="AA159" i="34"/>
  <c r="AA144" i="34"/>
  <c r="AA139" i="34"/>
  <c r="AA150" i="34"/>
  <c r="AA161" i="34"/>
  <c r="AA158" i="34"/>
  <c r="AA155" i="34"/>
  <c r="AA146" i="34"/>
  <c r="AA138" i="34"/>
  <c r="AA148" i="34"/>
  <c r="AA141" i="34"/>
  <c r="AA160" i="34"/>
  <c r="AA152" i="34"/>
  <c r="AA154" i="34"/>
  <c r="AA162" i="34"/>
  <c r="AA142" i="34"/>
  <c r="AA151" i="34"/>
  <c r="AA147" i="34"/>
  <c r="AA140" i="34"/>
  <c r="Q54" i="35" l="1"/>
  <c r="S54" i="35"/>
  <c r="R18" i="35"/>
  <c r="R32" i="35"/>
  <c r="X436" i="34"/>
  <c r="Y436" i="34" s="1"/>
  <c r="X481" i="34"/>
  <c r="Y481" i="34" s="1"/>
  <c r="X486" i="34"/>
  <c r="Y486" i="34" s="1"/>
  <c r="X462" i="34"/>
  <c r="Y462" i="34" s="1"/>
  <c r="X479" i="34"/>
  <c r="Y479" i="34" s="1"/>
  <c r="X521" i="34"/>
  <c r="Y521" i="34" s="1"/>
  <c r="X502" i="34"/>
  <c r="Y502" i="34" s="1"/>
  <c r="X489" i="34"/>
  <c r="Y489" i="34" s="1"/>
  <c r="X510" i="34"/>
  <c r="Y510" i="34" s="1"/>
  <c r="X483" i="34"/>
  <c r="Y483" i="34" s="1"/>
  <c r="X494" i="34"/>
  <c r="Y494" i="34" s="1"/>
  <c r="X511" i="34"/>
  <c r="Y511" i="34" s="1"/>
  <c r="X461" i="34"/>
  <c r="Y461" i="34" s="1"/>
  <c r="X491" i="34"/>
  <c r="Y491" i="34" s="1"/>
  <c r="X496" i="34"/>
  <c r="Y496" i="34" s="1"/>
  <c r="X499" i="34"/>
  <c r="Y499" i="34" s="1"/>
  <c r="X520" i="34"/>
  <c r="Y520" i="34" s="1"/>
  <c r="X476" i="34"/>
  <c r="Y476" i="34" s="1"/>
  <c r="X490" i="34"/>
  <c r="Y490" i="34" s="1"/>
  <c r="X449" i="34"/>
  <c r="Y449" i="34" s="1"/>
  <c r="X482" i="34"/>
  <c r="Y482" i="34" s="1"/>
  <c r="X506" i="34"/>
  <c r="Y506" i="34" s="1"/>
  <c r="X451" i="34"/>
  <c r="Y451" i="34" s="1"/>
  <c r="X442" i="34"/>
  <c r="Y442" i="34" s="1"/>
  <c r="X456" i="34"/>
  <c r="Y456" i="34" s="1"/>
  <c r="X500" i="34"/>
  <c r="Y500" i="34" s="1"/>
  <c r="X498" i="34"/>
  <c r="Y498" i="34" s="1"/>
  <c r="X440" i="34"/>
  <c r="Y440" i="34" s="1"/>
  <c r="X459" i="34"/>
  <c r="Y459" i="34" s="1"/>
  <c r="X469" i="34"/>
  <c r="Y469" i="34" s="1"/>
  <c r="X472" i="34"/>
  <c r="Y472" i="34" s="1"/>
  <c r="X515" i="34"/>
  <c r="Y515" i="34" s="1"/>
  <c r="X465" i="34"/>
  <c r="Y465" i="34" s="1"/>
  <c r="X437" i="34"/>
  <c r="Y437" i="34" s="1"/>
  <c r="X507" i="34"/>
  <c r="Y507" i="34" s="1"/>
  <c r="X474" i="34"/>
  <c r="Y474" i="34" s="1"/>
  <c r="X501" i="34"/>
  <c r="Y501" i="34" s="1"/>
  <c r="X466" i="34"/>
  <c r="Y466" i="34" s="1"/>
  <c r="X478" i="34"/>
  <c r="Y478" i="34" s="1"/>
  <c r="X504" i="34"/>
  <c r="Y504" i="34" s="1"/>
  <c r="X523" i="34"/>
  <c r="Y523" i="34" s="1"/>
  <c r="X473" i="34"/>
  <c r="Y473" i="34" s="1"/>
  <c r="X518" i="34"/>
  <c r="Y518" i="34" s="1"/>
  <c r="X445" i="34"/>
  <c r="Y445" i="34" s="1"/>
  <c r="X471" i="34"/>
  <c r="Y471" i="34" s="1"/>
  <c r="X519" i="34"/>
  <c r="Y519" i="34" s="1"/>
  <c r="X467" i="34"/>
  <c r="Y467" i="34" s="1"/>
  <c r="X441" i="34"/>
  <c r="Y441" i="34" s="1"/>
  <c r="X512" i="34"/>
  <c r="Y512" i="34" s="1"/>
  <c r="X468" i="34"/>
  <c r="Y468" i="34" s="1"/>
  <c r="X458" i="34"/>
  <c r="Y458" i="34" s="1"/>
  <c r="X503" i="34"/>
  <c r="Y503" i="34" s="1"/>
  <c r="X447" i="34"/>
  <c r="Y447" i="34" s="1"/>
  <c r="X429" i="34"/>
  <c r="Y429" i="34" s="1"/>
  <c r="X452" i="34"/>
  <c r="Y452" i="34" s="1"/>
  <c r="X485" i="34"/>
  <c r="Y485" i="34" s="1"/>
  <c r="X514" i="34"/>
  <c r="Y514" i="34" s="1"/>
  <c r="X524" i="34"/>
  <c r="Y524" i="34" s="1"/>
  <c r="X508" i="34"/>
  <c r="Y508" i="34" s="1"/>
  <c r="X477" i="34"/>
  <c r="Y477" i="34" s="1"/>
  <c r="X509" i="34"/>
  <c r="Y509" i="34" s="1"/>
  <c r="X522" i="34"/>
  <c r="Y522" i="34" s="1"/>
  <c r="X488" i="34"/>
  <c r="Y488" i="34" s="1"/>
  <c r="X497" i="34"/>
  <c r="Y497" i="34" s="1"/>
  <c r="X487" i="34"/>
  <c r="Y487" i="34" s="1"/>
  <c r="X460" i="34"/>
  <c r="Y460" i="34" s="1"/>
  <c r="X516" i="34"/>
  <c r="Y516" i="34" s="1"/>
  <c r="X517" i="34"/>
  <c r="Y517" i="34" s="1"/>
  <c r="X505" i="34"/>
  <c r="Y505" i="34" s="1"/>
  <c r="X470" i="34"/>
  <c r="Y470" i="34" s="1"/>
  <c r="X431" i="34"/>
  <c r="Y431" i="34" s="1"/>
  <c r="X484" i="34"/>
  <c r="Y484" i="34" s="1"/>
  <c r="X463" i="34"/>
  <c r="Y463" i="34" s="1"/>
  <c r="X492" i="34"/>
  <c r="Y492" i="34" s="1"/>
  <c r="X495" i="34"/>
  <c r="Y495" i="34" s="1"/>
  <c r="X475" i="34"/>
  <c r="Y475" i="34" s="1"/>
  <c r="X513" i="34"/>
  <c r="Y513" i="34" s="1"/>
  <c r="X464" i="34"/>
  <c r="Y464" i="34" s="1"/>
  <c r="X493" i="34"/>
  <c r="Y493" i="34" s="1"/>
  <c r="X455" i="34"/>
  <c r="Y455" i="34" s="1"/>
  <c r="X457" i="34"/>
  <c r="Y457" i="34" s="1"/>
  <c r="X480" i="34"/>
  <c r="Y480" i="34" s="1"/>
  <c r="X350" i="34"/>
  <c r="X418" i="34"/>
  <c r="X356" i="34"/>
  <c r="X386" i="34"/>
  <c r="X391" i="34"/>
  <c r="X364" i="34"/>
  <c r="X367" i="34"/>
  <c r="X394" i="34"/>
  <c r="X398" i="34"/>
  <c r="X361" i="34"/>
  <c r="X392" i="34"/>
  <c r="X368" i="34"/>
  <c r="X372" i="34"/>
  <c r="X360" i="34"/>
  <c r="X406" i="34"/>
  <c r="X366" i="34"/>
  <c r="X410" i="34"/>
  <c r="X365" i="34"/>
  <c r="X414" i="34"/>
  <c r="X373" i="34"/>
  <c r="X413" i="34"/>
  <c r="X402" i="34"/>
  <c r="X370" i="34"/>
  <c r="X380" i="34"/>
  <c r="X362" i="34"/>
  <c r="X382" i="34"/>
  <c r="X354" i="34"/>
  <c r="X374" i="34"/>
  <c r="X385" i="34"/>
  <c r="X379" i="34"/>
  <c r="X358" i="34"/>
  <c r="X409" i="34"/>
  <c r="X419" i="34"/>
  <c r="X378" i="34"/>
  <c r="X389" i="34"/>
  <c r="X375" i="34"/>
  <c r="X388" i="34"/>
  <c r="X381" i="34"/>
  <c r="X387" i="34"/>
  <c r="X390" i="34"/>
  <c r="X338" i="34"/>
  <c r="E18" i="34"/>
  <c r="X330" i="34"/>
  <c r="X342" i="34"/>
  <c r="E32" i="34"/>
  <c r="X347" i="34"/>
  <c r="X346" i="34"/>
  <c r="X343" i="34"/>
  <c r="X401" i="34"/>
  <c r="X397" i="34"/>
  <c r="X369" i="34"/>
  <c r="X399" i="34"/>
  <c r="X403" i="34"/>
  <c r="X396" i="34"/>
  <c r="X404" i="34"/>
  <c r="X417" i="34"/>
  <c r="X363" i="34"/>
  <c r="X353" i="34"/>
  <c r="X415" i="34"/>
  <c r="X355" i="34"/>
  <c r="X411" i="34"/>
  <c r="X412" i="34"/>
  <c r="X400" i="34"/>
  <c r="X383" i="34"/>
  <c r="X407" i="34"/>
  <c r="X352" i="34"/>
  <c r="X408" i="34"/>
  <c r="X331" i="34"/>
  <c r="X371" i="34"/>
  <c r="X359" i="34"/>
  <c r="X376" i="34"/>
  <c r="X339" i="34"/>
  <c r="X357" i="34"/>
  <c r="X377" i="34"/>
  <c r="X416" i="34"/>
  <c r="X384" i="34"/>
  <c r="X405" i="34"/>
  <c r="X351" i="34"/>
  <c r="X395" i="34"/>
  <c r="X393" i="34"/>
  <c r="M54" i="35"/>
  <c r="D18" i="34" l="1"/>
  <c r="S18" i="35" s="1"/>
  <c r="BX122" i="34"/>
  <c r="D32" i="34"/>
  <c r="S32" i="35" s="1"/>
  <c r="BX136" i="34"/>
  <c r="BG122" i="34"/>
  <c r="BG136" i="34"/>
  <c r="AQ122" i="34"/>
  <c r="AQ136" i="34"/>
  <c r="AA122" i="34"/>
  <c r="AA136" i="34"/>
  <c r="R20" i="35"/>
  <c r="R8" i="35"/>
  <c r="R16" i="35"/>
  <c r="R10" i="35"/>
  <c r="E8" i="34"/>
  <c r="E10" i="34"/>
  <c r="E20" i="34"/>
  <c r="E16" i="34"/>
  <c r="R12" i="35"/>
  <c r="E12" i="34"/>
  <c r="R11" i="35"/>
  <c r="E11" i="34"/>
  <c r="D12" i="34" l="1"/>
  <c r="S12" i="35" s="1"/>
  <c r="BX116" i="34"/>
  <c r="D16" i="34"/>
  <c r="S16" i="35" s="1"/>
  <c r="BX120" i="34"/>
  <c r="D20" i="34"/>
  <c r="S20" i="35" s="1"/>
  <c r="BX124" i="34"/>
  <c r="D10" i="34"/>
  <c r="S10" i="35" s="1"/>
  <c r="BX114" i="34"/>
  <c r="D8" i="34"/>
  <c r="S8" i="35" s="1"/>
  <c r="BX112" i="34"/>
  <c r="D11" i="34"/>
  <c r="S11" i="35" s="1"/>
  <c r="BX115" i="34"/>
  <c r="BG114" i="34"/>
  <c r="BG115" i="34"/>
  <c r="BG116" i="34"/>
  <c r="BG120" i="34"/>
  <c r="BG112" i="34"/>
  <c r="BG124" i="34"/>
  <c r="AQ120" i="34"/>
  <c r="AQ124" i="34"/>
  <c r="AQ116" i="34"/>
  <c r="AQ115" i="34"/>
  <c r="AQ114" i="34"/>
  <c r="AQ112" i="34"/>
  <c r="AA124" i="34"/>
  <c r="AA120" i="34"/>
  <c r="AA115" i="34"/>
  <c r="AA112" i="34"/>
  <c r="AA116" i="34"/>
  <c r="AA114" i="34"/>
  <c r="R427" i="34"/>
  <c r="R428" i="34"/>
  <c r="S428" i="34" l="1"/>
  <c r="S427" i="34"/>
  <c r="T428" i="34" l="1"/>
  <c r="T427" i="34"/>
  <c r="U428" i="34" l="1"/>
  <c r="U323" i="34"/>
  <c r="U427" i="34"/>
  <c r="V428" i="34" l="1"/>
  <c r="V427" i="34"/>
  <c r="W428" i="34" l="1"/>
  <c r="W323" i="34"/>
  <c r="X428" i="34"/>
  <c r="G7" i="34"/>
  <c r="X427" i="34"/>
  <c r="W427" i="34"/>
  <c r="G6" i="34"/>
  <c r="Y428" i="34" l="1"/>
  <c r="Y427" i="34"/>
  <c r="X322" i="34"/>
  <c r="P425" i="34" l="1"/>
  <c r="P426" i="34" l="1"/>
  <c r="Q426" i="34" l="1"/>
  <c r="R426" i="34" l="1"/>
  <c r="S426" i="34" l="1"/>
  <c r="T426" i="34" l="1"/>
  <c r="U426" i="34" l="1"/>
  <c r="V426" i="34" l="1"/>
  <c r="G5" i="34" l="1"/>
  <c r="X426" i="34"/>
  <c r="W426" i="34"/>
  <c r="Y426" i="34" l="1"/>
  <c r="Q425" i="34" l="1"/>
  <c r="R425" i="34" l="1"/>
  <c r="S425" i="34" l="1"/>
  <c r="T425" i="34" l="1"/>
  <c r="AT4" i="27"/>
  <c r="U425" i="34" l="1"/>
  <c r="V425" i="34" l="1"/>
  <c r="W425" i="34" l="1"/>
  <c r="G4" i="34"/>
  <c r="X425" i="34" l="1"/>
  <c r="Y425" i="34" s="1"/>
  <c r="R13" i="35" l="1"/>
  <c r="E13" i="34"/>
  <c r="R9" i="35"/>
  <c r="E9" i="34"/>
  <c r="R24" i="35"/>
  <c r="E24" i="34"/>
  <c r="D24" i="34" l="1"/>
  <c r="S24" i="35" s="1"/>
  <c r="BX128" i="34"/>
  <c r="D13" i="34"/>
  <c r="S13" i="35" s="1"/>
  <c r="BX117" i="34"/>
  <c r="D9" i="34"/>
  <c r="S9" i="35" s="1"/>
  <c r="BX113" i="34"/>
  <c r="BG128" i="34"/>
  <c r="BG113" i="34"/>
  <c r="BG117" i="34"/>
  <c r="AQ128" i="34"/>
  <c r="AA128" i="34"/>
  <c r="AQ113" i="34"/>
  <c r="AA113" i="34"/>
  <c r="AA117" i="34"/>
  <c r="AQ117" i="34"/>
  <c r="R17" i="35" l="1"/>
  <c r="E17" i="34"/>
  <c r="E21" i="34"/>
  <c r="R21" i="35"/>
  <c r="D21" i="34" l="1"/>
  <c r="S21" i="35" s="1"/>
  <c r="BX125" i="34"/>
  <c r="D17" i="34"/>
  <c r="S17" i="35" s="1"/>
  <c r="BX121" i="34"/>
  <c r="BG125" i="34"/>
  <c r="BG121" i="34"/>
  <c r="AQ125" i="34"/>
  <c r="AA125" i="34"/>
  <c r="AQ121" i="34"/>
  <c r="AA121" i="34"/>
  <c r="R25" i="35" l="1"/>
  <c r="E25" i="34"/>
  <c r="D25" i="34" l="1"/>
  <c r="S25" i="35" s="1"/>
  <c r="BX129" i="34"/>
  <c r="BG129" i="34"/>
  <c r="AQ129" i="34"/>
  <c r="AA129" i="34"/>
  <c r="R33" i="35" l="1"/>
  <c r="E33" i="34"/>
  <c r="D33" i="34" l="1"/>
  <c r="S33" i="35" s="1"/>
  <c r="BX137" i="34"/>
  <c r="BG137" i="34"/>
  <c r="AQ137" i="34"/>
  <c r="AA137" i="34"/>
  <c r="R19" i="35" l="1"/>
  <c r="E19" i="34"/>
  <c r="BX123" i="34" s="1"/>
  <c r="D19" i="34" l="1"/>
  <c r="S19" i="35" s="1"/>
  <c r="BG123" i="34"/>
  <c r="AQ123" i="34"/>
  <c r="AA123" i="34"/>
  <c r="R5" i="35" l="1"/>
  <c r="E5" i="34" l="1"/>
  <c r="BX109" i="34" s="1"/>
  <c r="D5" i="34" l="1"/>
  <c r="S5" i="35" s="1"/>
  <c r="BG109" i="34"/>
  <c r="AQ109" i="34"/>
  <c r="AA109" i="34"/>
  <c r="O351" i="34" l="1"/>
  <c r="O350" i="34"/>
  <c r="P350" i="34"/>
  <c r="T343" i="34"/>
  <c r="T347" i="34"/>
  <c r="T331" i="34"/>
  <c r="W322" i="34" l="1"/>
  <c r="W332" i="34"/>
  <c r="W320" i="34"/>
  <c r="W349" i="34"/>
  <c r="W321" i="34"/>
  <c r="W327" i="34"/>
  <c r="W348" i="34"/>
  <c r="W326" i="34"/>
  <c r="W344" i="34"/>
  <c r="W325" i="34"/>
  <c r="W342" i="34"/>
  <c r="W337" i="34"/>
  <c r="W335" i="34"/>
  <c r="W324" i="34"/>
  <c r="W338" i="34"/>
  <c r="W328" i="34"/>
  <c r="W330" i="34"/>
  <c r="W333" i="34"/>
  <c r="W336" i="34"/>
  <c r="W340" i="34"/>
  <c r="W346" i="34"/>
  <c r="W341" i="34"/>
  <c r="W329" i="34"/>
  <c r="W345" i="34"/>
  <c r="W334" i="34"/>
  <c r="X326" i="34" l="1"/>
  <c r="X321" i="34"/>
  <c r="X344" i="34"/>
  <c r="X340" i="34"/>
  <c r="X320" i="34"/>
  <c r="X332" i="34"/>
  <c r="X337" i="34"/>
  <c r="X327" i="34"/>
  <c r="X336" i="34"/>
  <c r="X329" i="34"/>
  <c r="X349" i="34"/>
  <c r="X348" i="34"/>
  <c r="X325" i="34"/>
  <c r="X341" i="34"/>
  <c r="X324" i="34"/>
  <c r="X333" i="34"/>
  <c r="X334" i="34"/>
  <c r="X335" i="34"/>
  <c r="X328" i="34"/>
  <c r="X345" i="34"/>
  <c r="X323" i="34" l="1"/>
  <c r="P325" i="34" l="1"/>
  <c r="V334" i="34" l="1"/>
  <c r="V320" i="34"/>
  <c r="U334" i="34"/>
  <c r="U320" i="34"/>
  <c r="T334" i="34"/>
  <c r="T320" i="34"/>
  <c r="S320" i="34"/>
  <c r="R334" i="34"/>
  <c r="R320" i="34"/>
  <c r="Q334" i="34"/>
  <c r="Q320" i="34"/>
  <c r="P345" i="34"/>
  <c r="P334" i="34"/>
  <c r="V349" i="34"/>
  <c r="V348" i="34"/>
  <c r="V346" i="34"/>
  <c r="V345" i="34"/>
  <c r="V344" i="34"/>
  <c r="V342" i="34"/>
  <c r="V341" i="34"/>
  <c r="V340" i="34"/>
  <c r="V338" i="34"/>
  <c r="V337" i="34"/>
  <c r="V336" i="34"/>
  <c r="V335" i="34"/>
  <c r="Q335" i="34"/>
  <c r="V333" i="34"/>
  <c r="P337" i="34"/>
  <c r="V332" i="34"/>
  <c r="V330" i="34"/>
  <c r="V329" i="34"/>
  <c r="V328" i="34"/>
  <c r="V327" i="34"/>
  <c r="V326" i="34"/>
  <c r="V325" i="34"/>
  <c r="V324" i="34"/>
  <c r="V323" i="34"/>
  <c r="P348" i="34"/>
  <c r="V322" i="34"/>
  <c r="V321" i="34"/>
  <c r="Q321" i="34"/>
  <c r="P338" i="34"/>
  <c r="U349" i="34"/>
  <c r="U348" i="34"/>
  <c r="P344" i="34"/>
  <c r="U346" i="34"/>
  <c r="P327" i="34"/>
  <c r="Q336" i="34"/>
  <c r="O338" i="34"/>
  <c r="P333" i="34"/>
  <c r="Q339" i="34"/>
  <c r="U345" i="34"/>
  <c r="U344" i="34"/>
  <c r="U342" i="34"/>
  <c r="U341" i="34"/>
  <c r="U340" i="34"/>
  <c r="O343" i="34"/>
  <c r="Q325" i="34"/>
  <c r="Q344" i="34"/>
  <c r="O348" i="34"/>
  <c r="O321" i="34"/>
  <c r="Q349" i="34"/>
  <c r="O324" i="34"/>
  <c r="P346" i="34"/>
  <c r="P326" i="34"/>
  <c r="P329" i="34"/>
  <c r="Q329" i="34"/>
  <c r="Q341" i="34"/>
  <c r="P339" i="34"/>
  <c r="O331" i="34"/>
  <c r="Q328" i="34"/>
  <c r="Q343" i="34"/>
  <c r="Q345" i="34"/>
  <c r="U338" i="34"/>
  <c r="U336" i="34"/>
  <c r="U337" i="34"/>
  <c r="U335" i="34"/>
  <c r="U333" i="34"/>
  <c r="U332" i="34"/>
  <c r="U330" i="34"/>
  <c r="U329" i="34"/>
  <c r="U328" i="34"/>
  <c r="U327" i="34"/>
  <c r="U326" i="34"/>
  <c r="U325" i="34"/>
  <c r="U324" i="34"/>
  <c r="Q338" i="34"/>
  <c r="U322" i="34"/>
  <c r="Q323" i="34"/>
  <c r="U321" i="34"/>
  <c r="T349" i="34"/>
  <c r="T348" i="34"/>
  <c r="T346" i="34"/>
  <c r="T345" i="34"/>
  <c r="T344" i="34"/>
  <c r="T342" i="34"/>
  <c r="T341" i="34"/>
  <c r="T339" i="34"/>
  <c r="T340" i="34"/>
  <c r="T338" i="34"/>
  <c r="T337" i="34"/>
  <c r="T336" i="34"/>
  <c r="T335" i="34"/>
  <c r="T333" i="34"/>
  <c r="T332" i="34"/>
  <c r="T330" i="34"/>
  <c r="T329" i="34"/>
  <c r="T328" i="34"/>
  <c r="P320" i="34"/>
  <c r="T327" i="34"/>
  <c r="T326" i="34"/>
  <c r="T325" i="34"/>
  <c r="T323" i="34"/>
  <c r="T324" i="34"/>
  <c r="T322" i="34"/>
  <c r="T321" i="34"/>
  <c r="S349" i="34"/>
  <c r="S348" i="34"/>
  <c r="P324" i="34"/>
  <c r="S347" i="34"/>
  <c r="S346" i="34"/>
  <c r="S345" i="34"/>
  <c r="S340" i="34"/>
  <c r="S341" i="34"/>
  <c r="S342" i="34"/>
  <c r="P347" i="34"/>
  <c r="S343" i="34"/>
  <c r="O328" i="34"/>
  <c r="S339" i="34"/>
  <c r="S344" i="34"/>
  <c r="S338" i="34"/>
  <c r="Q327" i="34"/>
  <c r="S337" i="34"/>
  <c r="S336" i="34"/>
  <c r="S335" i="34"/>
  <c r="S331" i="34"/>
  <c r="S330" i="34"/>
  <c r="P336" i="34"/>
  <c r="S332" i="34"/>
  <c r="O333" i="34"/>
  <c r="S333" i="34"/>
  <c r="O322" i="34"/>
  <c r="S334" i="34"/>
  <c r="O326" i="34"/>
  <c r="O325" i="34"/>
  <c r="Q322" i="34"/>
  <c r="P340" i="34"/>
  <c r="P343" i="34"/>
  <c r="S329" i="34"/>
  <c r="Q333" i="34"/>
  <c r="S328" i="34"/>
  <c r="P330" i="34"/>
  <c r="O346" i="34"/>
  <c r="S327" i="34"/>
  <c r="S326" i="34"/>
  <c r="S325" i="34"/>
  <c r="S321" i="34"/>
  <c r="S323" i="34"/>
  <c r="S322" i="34"/>
  <c r="S324" i="34"/>
  <c r="R347" i="34"/>
  <c r="R348" i="34"/>
  <c r="R346" i="34"/>
  <c r="R345" i="34"/>
  <c r="R343" i="34"/>
  <c r="R344" i="34"/>
  <c r="R342" i="34"/>
  <c r="R341" i="34"/>
  <c r="R340" i="34"/>
  <c r="R335" i="34"/>
  <c r="R336" i="34"/>
  <c r="R337" i="34"/>
  <c r="R338" i="34"/>
  <c r="Q337" i="34"/>
  <c r="R339" i="34"/>
  <c r="P322" i="34"/>
  <c r="Q332" i="34"/>
  <c r="O334" i="34"/>
  <c r="P328" i="34"/>
  <c r="P335" i="34"/>
  <c r="P341" i="34"/>
  <c r="Q331" i="34"/>
  <c r="Q324" i="34"/>
  <c r="O329" i="34"/>
  <c r="P321" i="34"/>
  <c r="P349" i="34"/>
  <c r="O337" i="34"/>
  <c r="Q342" i="34"/>
  <c r="O340" i="34"/>
  <c r="O330" i="34"/>
  <c r="Q346" i="34"/>
  <c r="O347" i="34"/>
  <c r="Q326" i="34"/>
  <c r="P332" i="34"/>
  <c r="O342" i="34"/>
  <c r="O320" i="34"/>
  <c r="O344" i="34"/>
  <c r="Q348" i="34"/>
  <c r="Q330" i="34"/>
  <c r="P323" i="34"/>
  <c r="O339" i="34"/>
  <c r="O323" i="34"/>
  <c r="O327" i="34"/>
  <c r="O341" i="34"/>
  <c r="P331" i="34"/>
  <c r="O345" i="34"/>
  <c r="P342" i="34"/>
  <c r="O349" i="34"/>
  <c r="Q347" i="34"/>
  <c r="O336" i="34"/>
  <c r="R333" i="34"/>
  <c r="R331" i="34"/>
  <c r="R332" i="34"/>
  <c r="O335" i="34"/>
  <c r="R330" i="34"/>
  <c r="R327" i="34"/>
  <c r="R328" i="34"/>
  <c r="R325" i="34"/>
  <c r="R326" i="34"/>
  <c r="R349" i="34"/>
  <c r="R329" i="34"/>
  <c r="R323" i="34"/>
  <c r="R324" i="34"/>
  <c r="R322" i="34"/>
  <c r="R321" i="34"/>
  <c r="Q340" i="34"/>
  <c r="O332" i="34"/>
  <c r="D4" i="1"/>
  <c r="BU108" i="34" l="1"/>
  <c r="BW108" i="34" s="1"/>
  <c r="D14" i="1"/>
  <c r="D26" i="1"/>
  <c r="D22" i="1"/>
  <c r="D6" i="1"/>
  <c r="BV108" i="34" l="1"/>
  <c r="R6" i="35"/>
  <c r="E6" i="34"/>
  <c r="BX110" i="34" s="1"/>
  <c r="E22" i="34"/>
  <c r="BX126" i="34" s="1"/>
  <c r="R22" i="35"/>
  <c r="R26" i="35"/>
  <c r="E26" i="34"/>
  <c r="BX130" i="34" s="1"/>
  <c r="R14" i="35"/>
  <c r="E14" i="34"/>
  <c r="BX118" i="34" s="1"/>
  <c r="AA118" i="34" l="1"/>
  <c r="BG118" i="34"/>
  <c r="D14" i="34"/>
  <c r="S14" i="35" s="1"/>
  <c r="AQ118" i="34"/>
  <c r="D26" i="34"/>
  <c r="S26" i="35" s="1"/>
  <c r="AA130" i="34"/>
  <c r="AQ130" i="34"/>
  <c r="BG130" i="34"/>
  <c r="D22" i="34"/>
  <c r="S22" i="35" s="1"/>
  <c r="BG126" i="34"/>
  <c r="AA126" i="34"/>
  <c r="AQ126" i="34"/>
  <c r="AQ110" i="34"/>
  <c r="D6" i="34"/>
  <c r="S6" i="35" s="1"/>
  <c r="AA110" i="34"/>
  <c r="BG110" i="34"/>
  <c r="Y19" i="34" l="1"/>
  <c r="K104" i="29" l="1"/>
  <c r="K105" i="29" s="1"/>
  <c r="K106" i="29" s="1"/>
  <c r="K107" i="29" s="1"/>
  <c r="K108" i="29" s="1"/>
  <c r="K109" i="29" s="1"/>
  <c r="K110" i="29" s="1"/>
  <c r="K111" i="29" s="1"/>
  <c r="Y99" i="34" l="1"/>
  <c r="Y86" i="34" l="1"/>
  <c r="Y59" i="34"/>
  <c r="Y84" i="34"/>
  <c r="Y43" i="34"/>
  <c r="Y100" i="34"/>
  <c r="Y53" i="34"/>
  <c r="Y56" i="34"/>
  <c r="Y57" i="34"/>
  <c r="Y70" i="34"/>
  <c r="Y77" i="34"/>
  <c r="Y49" i="34"/>
  <c r="Y71" i="34"/>
  <c r="Y92" i="34"/>
  <c r="Y98" i="34"/>
  <c r="Y95" i="34"/>
  <c r="Y66" i="34"/>
  <c r="Y85" i="34"/>
  <c r="Y58" i="34"/>
  <c r="Y46" i="34"/>
  <c r="Y54" i="34"/>
  <c r="Y40" i="34"/>
  <c r="Y62" i="34"/>
  <c r="Y94" i="34"/>
  <c r="Y39" i="34"/>
  <c r="Y93" i="34"/>
  <c r="Y67" i="34"/>
  <c r="Y41" i="34"/>
  <c r="Y79" i="34"/>
  <c r="Y47" i="34"/>
  <c r="Y78" i="34"/>
  <c r="Y69" i="34"/>
  <c r="Y87" i="34"/>
  <c r="Y38" i="34"/>
  <c r="Y72" i="34"/>
  <c r="Y45" i="34"/>
  <c r="Y97" i="34"/>
  <c r="Y82" i="34"/>
  <c r="Y34" i="34"/>
  <c r="Y65" i="34"/>
  <c r="Y52" i="34"/>
  <c r="Y75" i="34"/>
  <c r="Y64" i="34"/>
  <c r="Y96" i="34"/>
  <c r="Y44" i="34"/>
  <c r="Y73" i="34"/>
  <c r="Y55" i="34"/>
  <c r="Y36" i="34"/>
  <c r="Y50" i="34"/>
  <c r="Y88" i="34"/>
  <c r="Y91" i="34"/>
  <c r="Y80" i="34"/>
  <c r="Y89" i="34"/>
  <c r="Y35" i="34"/>
  <c r="Y48" i="34"/>
  <c r="Y83" i="34"/>
  <c r="Y51" i="34"/>
  <c r="Y60" i="34"/>
  <c r="Y68" i="34"/>
  <c r="Y74" i="34"/>
  <c r="Y81" i="34"/>
  <c r="Y63" i="34"/>
  <c r="Y42" i="34"/>
  <c r="Y37" i="34"/>
  <c r="Y61" i="34"/>
  <c r="Y76" i="34"/>
  <c r="Y90" i="34"/>
  <c r="Y101" i="34" l="1"/>
  <c r="L105" i="28" l="1"/>
  <c r="K105" i="28" s="1"/>
  <c r="L106" i="28" s="1"/>
  <c r="K106" i="28" s="1"/>
  <c r="L107" i="28" s="1"/>
  <c r="K107" i="28" s="1"/>
  <c r="L108" i="28" s="1"/>
  <c r="K108" i="28" s="1"/>
  <c r="L109" i="28" s="1"/>
  <c r="K109" i="28" s="1"/>
  <c r="L110" i="28" s="1"/>
  <c r="K110" i="28" s="1"/>
  <c r="L111" i="28" s="1"/>
  <c r="K111" i="28" s="1"/>
  <c r="L112" i="28" s="1"/>
  <c r="K112" i="28" s="1"/>
  <c r="L113" i="28" s="1"/>
  <c r="K113" i="28" s="1"/>
  <c r="L114" i="28" s="1"/>
  <c r="K114" i="28" s="1"/>
  <c r="L115" i="28" s="1"/>
  <c r="K115" i="28" s="1"/>
  <c r="L116" i="28" s="1"/>
  <c r="K116" i="28" s="1"/>
  <c r="L117" i="28" s="1"/>
  <c r="K117" i="28" s="1"/>
  <c r="L118" i="28" s="1"/>
  <c r="K118" i="28" s="1"/>
  <c r="L119" i="28" s="1"/>
  <c r="K119" i="28" s="1"/>
  <c r="L120" i="28" s="1"/>
  <c r="K120" i="28" s="1"/>
  <c r="L121" i="28" s="1"/>
  <c r="K121" i="28" s="1"/>
  <c r="L122" i="28" s="1"/>
  <c r="K122" i="28" s="1"/>
  <c r="L123" i="28" s="1"/>
  <c r="K123" i="28" s="1"/>
  <c r="Y103" i="34" l="1"/>
  <c r="Y102" i="34"/>
  <c r="E4" i="34"/>
  <c r="BX108" i="34" s="1"/>
  <c r="AA108" i="34" l="1"/>
  <c r="BG108" i="34"/>
  <c r="AQ108" i="34"/>
  <c r="D4" i="34"/>
  <c r="S4" i="35" s="1"/>
  <c r="R4" i="35"/>
  <c r="Q35" i="35" l="1"/>
  <c r="O35" i="35" l="1"/>
  <c r="P35" i="35"/>
  <c r="M35" i="35"/>
  <c r="N35" i="35"/>
  <c r="N36" i="35"/>
  <c r="O36" i="35"/>
  <c r="M36" i="35"/>
  <c r="Q36" i="35"/>
  <c r="P36" i="35"/>
  <c r="Y27" i="34"/>
  <c r="Y11" i="34"/>
  <c r="Y15" i="34"/>
  <c r="Y28" i="34"/>
  <c r="Y32" i="34"/>
  <c r="Y20" i="34"/>
  <c r="Y30" i="34"/>
  <c r="Y7" i="34"/>
  <c r="Y23" i="34"/>
  <c r="Y14" i="34"/>
  <c r="Y22" i="34"/>
  <c r="Y17" i="34"/>
  <c r="Y16" i="34"/>
  <c r="Y18" i="34"/>
  <c r="Y13" i="34"/>
  <c r="Y8" i="34"/>
  <c r="Y21" i="34"/>
  <c r="Y33" i="34"/>
  <c r="Y12" i="34"/>
  <c r="Y24" i="34"/>
  <c r="Y25" i="34"/>
  <c r="Y26" i="34"/>
  <c r="Y31" i="34"/>
  <c r="Y6" i="34"/>
  <c r="Y29" i="34" l="1"/>
  <c r="Y9" i="34"/>
  <c r="Y10" i="34"/>
  <c r="Z103" i="34" l="1"/>
  <c r="AC208" i="34" s="1"/>
  <c r="AC133" i="34" l="1"/>
  <c r="D29" i="1" s="1"/>
  <c r="AC134" i="34"/>
  <c r="D30" i="1" s="1"/>
  <c r="AC132" i="34"/>
  <c r="D28" i="1" s="1"/>
  <c r="AC131" i="34"/>
  <c r="D27" i="1" s="1"/>
  <c r="AC135" i="34"/>
  <c r="D31" i="1" s="1"/>
  <c r="AC111" i="34"/>
  <c r="D7" i="1" s="1"/>
  <c r="AC127" i="34"/>
  <c r="D23" i="1" s="1"/>
  <c r="AC119" i="34"/>
  <c r="D15" i="1" s="1"/>
  <c r="AB208" i="34"/>
  <c r="BU132" i="34" l="1"/>
  <c r="BW132" i="34" s="1"/>
  <c r="R28" i="35"/>
  <c r="E28" i="34"/>
  <c r="E30" i="34"/>
  <c r="R30" i="35"/>
  <c r="R29" i="35"/>
  <c r="E29" i="34"/>
  <c r="K6" i="30"/>
  <c r="K8" i="27"/>
  <c r="K8" i="24"/>
  <c r="K18" i="30"/>
  <c r="K18" i="28"/>
  <c r="K18" i="29"/>
  <c r="K30" i="29"/>
  <c r="K31" i="29"/>
  <c r="K27" i="29"/>
  <c r="K26" i="29"/>
  <c r="K23" i="29"/>
  <c r="K22" i="29"/>
  <c r="K15" i="29"/>
  <c r="K14" i="29"/>
  <c r="K6" i="29"/>
  <c r="K22" i="28"/>
  <c r="K27" i="28"/>
  <c r="K7" i="29"/>
  <c r="K15" i="27"/>
  <c r="K26" i="28"/>
  <c r="K31" i="28"/>
  <c r="K30" i="28"/>
  <c r="K27" i="27"/>
  <c r="K7" i="27"/>
  <c r="K7" i="28"/>
  <c r="K31" i="27"/>
  <c r="K6" i="28"/>
  <c r="K15" i="28"/>
  <c r="K23" i="27"/>
  <c r="K14" i="28"/>
  <c r="K23" i="28"/>
  <c r="AB132" i="34"/>
  <c r="E23" i="34"/>
  <c r="BX127" i="34" s="1"/>
  <c r="R23" i="35"/>
  <c r="AB119" i="34"/>
  <c r="AB144" i="34"/>
  <c r="AB187" i="34"/>
  <c r="AB123" i="34"/>
  <c r="AB127" i="34"/>
  <c r="AB191" i="34"/>
  <c r="AB194" i="34"/>
  <c r="AB124" i="34"/>
  <c r="AB171" i="34"/>
  <c r="AB154" i="34"/>
  <c r="AB202" i="34"/>
  <c r="AB181" i="34"/>
  <c r="AB177" i="34"/>
  <c r="AB166" i="34"/>
  <c r="AB135" i="34"/>
  <c r="AB115" i="34"/>
  <c r="AB151" i="34"/>
  <c r="AB142" i="34"/>
  <c r="AB141" i="34"/>
  <c r="AB133" i="34"/>
  <c r="AB145" i="34"/>
  <c r="AB157" i="34"/>
  <c r="AB147" i="34"/>
  <c r="AB129" i="34"/>
  <c r="AB186" i="34"/>
  <c r="AB162" i="34"/>
  <c r="AB111" i="34"/>
  <c r="AB109" i="34"/>
  <c r="AB184" i="34"/>
  <c r="AB136" i="34"/>
  <c r="AB114" i="34"/>
  <c r="AB206" i="34"/>
  <c r="AB179" i="34"/>
  <c r="AB161" i="34"/>
  <c r="AB108" i="34"/>
  <c r="AB149" i="34"/>
  <c r="AB185" i="34"/>
  <c r="AB183" i="34"/>
  <c r="AB159" i="34"/>
  <c r="AB196" i="34"/>
  <c r="AB143" i="34"/>
  <c r="AB130" i="34"/>
  <c r="AB128" i="34"/>
  <c r="AB153" i="34"/>
  <c r="AB156" i="34"/>
  <c r="AB164" i="34"/>
  <c r="AB201" i="34"/>
  <c r="AB125" i="34"/>
  <c r="AB188" i="34"/>
  <c r="AB120" i="34"/>
  <c r="AB116" i="34"/>
  <c r="AB170" i="34"/>
  <c r="AB112" i="34"/>
  <c r="AB146" i="34"/>
  <c r="AB174" i="34"/>
  <c r="AB172" i="34"/>
  <c r="AB160" i="34"/>
  <c r="AB152" i="34"/>
  <c r="AB205" i="34"/>
  <c r="AB134" i="34"/>
  <c r="AB150" i="34"/>
  <c r="AB204" i="34"/>
  <c r="AB169" i="34"/>
  <c r="AB197" i="34"/>
  <c r="AB207" i="34"/>
  <c r="AB176" i="34"/>
  <c r="AB158" i="34"/>
  <c r="AB118" i="34"/>
  <c r="AB175" i="34"/>
  <c r="AB117" i="34"/>
  <c r="AB122" i="34"/>
  <c r="AB113" i="34"/>
  <c r="AB178" i="34"/>
  <c r="AB126" i="34"/>
  <c r="AB189" i="34"/>
  <c r="AB131" i="34"/>
  <c r="AB168" i="34"/>
  <c r="AB139" i="34"/>
  <c r="AB199" i="34"/>
  <c r="AB173" i="34"/>
  <c r="AB121" i="34"/>
  <c r="AB165" i="34"/>
  <c r="AB137" i="34"/>
  <c r="AB182" i="34"/>
  <c r="AB200" i="34"/>
  <c r="AB167" i="34"/>
  <c r="AB193" i="34"/>
  <c r="AB155" i="34"/>
  <c r="AB198" i="34"/>
  <c r="AB138" i="34"/>
  <c r="AB163" i="34"/>
  <c r="AB140" i="34"/>
  <c r="AB110" i="34"/>
  <c r="AB190" i="34"/>
  <c r="AB148" i="34"/>
  <c r="AB180" i="34"/>
  <c r="AB203" i="34"/>
  <c r="AB195" i="34"/>
  <c r="AB192" i="34"/>
  <c r="R31" i="35"/>
  <c r="E31" i="34"/>
  <c r="BX135" i="34" s="1"/>
  <c r="R7" i="35"/>
  <c r="E7" i="34"/>
  <c r="BX111" i="34" s="1"/>
  <c r="E15" i="34"/>
  <c r="BX119" i="34" s="1"/>
  <c r="R15" i="35"/>
  <c r="E27" i="34"/>
  <c r="BX131" i="34" s="1"/>
  <c r="R27" i="35"/>
  <c r="D29" i="34" l="1"/>
  <c r="S29" i="35" s="1"/>
  <c r="BX133" i="34"/>
  <c r="BG133" i="34"/>
  <c r="AQ133" i="34"/>
  <c r="AA133" i="34"/>
  <c r="BX134" i="34"/>
  <c r="BG134" i="34"/>
  <c r="D30" i="34"/>
  <c r="S30" i="35" s="1"/>
  <c r="AQ134" i="34"/>
  <c r="AA134" i="34"/>
  <c r="D28" i="34"/>
  <c r="S28" i="35" s="1"/>
  <c r="BG132" i="34"/>
  <c r="BX132" i="34"/>
  <c r="AQ132" i="34"/>
  <c r="AA132" i="34"/>
  <c r="BV132" i="34"/>
  <c r="BV208" i="34" s="1"/>
  <c r="BW208" i="34"/>
  <c r="BZ208" i="34" s="1"/>
  <c r="D23" i="34"/>
  <c r="S23" i="35" s="1"/>
  <c r="AQ127" i="34"/>
  <c r="AA127" i="34"/>
  <c r="BG127" i="34"/>
  <c r="AA119" i="34"/>
  <c r="BG119" i="34"/>
  <c r="D15" i="34"/>
  <c r="S15" i="35" s="1"/>
  <c r="AQ119" i="34"/>
  <c r="D7" i="34"/>
  <c r="S7" i="35" s="1"/>
  <c r="BG111" i="34"/>
  <c r="AA111" i="34"/>
  <c r="AQ111" i="34"/>
  <c r="E104" i="34"/>
  <c r="V2" i="35"/>
  <c r="D31" i="34"/>
  <c r="S31" i="35" s="1"/>
  <c r="AQ135" i="34"/>
  <c r="BG135" i="34"/>
  <c r="AA135" i="34"/>
  <c r="AQ131" i="34"/>
  <c r="D27" i="34"/>
  <c r="S27" i="35" s="1"/>
  <c r="BG131" i="34"/>
  <c r="AA131" i="34"/>
  <c r="BZ122" i="34" l="1"/>
  <c r="L8" i="21"/>
  <c r="BZ132" i="34"/>
  <c r="BZ112" i="34"/>
  <c r="BZ123" i="34"/>
  <c r="BZ120" i="34"/>
  <c r="BZ128" i="34"/>
  <c r="BZ125" i="34"/>
  <c r="BZ113" i="34"/>
  <c r="BZ118" i="34"/>
  <c r="BZ117" i="34"/>
  <c r="BZ111" i="34"/>
  <c r="BZ110" i="34"/>
  <c r="BZ109" i="34"/>
  <c r="BZ137" i="34"/>
  <c r="BZ108" i="34"/>
  <c r="BZ114" i="34"/>
  <c r="BZ116" i="34"/>
  <c r="BZ115" i="34"/>
  <c r="BZ124" i="34"/>
  <c r="BZ136" i="34"/>
  <c r="BY208" i="34"/>
  <c r="K5" i="30" s="1"/>
  <c r="L17" i="1"/>
  <c r="L37" i="1"/>
  <c r="L56" i="1"/>
  <c r="L75" i="1"/>
  <c r="L58" i="1"/>
  <c r="L15" i="1"/>
  <c r="L19" i="1"/>
  <c r="L20" i="1"/>
  <c r="L23" i="1"/>
  <c r="L55" i="1"/>
  <c r="L83" i="38"/>
  <c r="L50" i="22"/>
  <c r="I50" i="22" s="1"/>
  <c r="L38" i="28"/>
  <c r="I38" i="28" s="1"/>
  <c r="L5" i="30"/>
  <c r="L72" i="38"/>
  <c r="L39" i="22"/>
  <c r="I39" i="22" s="1"/>
  <c r="L27" i="28"/>
  <c r="I27" i="28" s="1"/>
  <c r="L47" i="21"/>
  <c r="L19" i="29"/>
  <c r="L86" i="30"/>
  <c r="I86" i="30" s="1"/>
  <c r="L53" i="24"/>
  <c r="L36" i="21"/>
  <c r="L8" i="29"/>
  <c r="I8" i="29" s="1"/>
  <c r="L75" i="30"/>
  <c r="I75" i="30" s="1"/>
  <c r="L42" i="24"/>
  <c r="L24" i="21"/>
  <c r="L96" i="28"/>
  <c r="I96" i="28" s="1"/>
  <c r="L31" i="24"/>
  <c r="L98" i="22"/>
  <c r="I98" i="22" s="1"/>
  <c r="L86" i="28"/>
  <c r="I86" i="28" s="1"/>
  <c r="L53" i="30"/>
  <c r="L20" i="24"/>
  <c r="L87" i="22"/>
  <c r="I87" i="22" s="1"/>
  <c r="L75" i="28"/>
  <c r="I75" i="28" s="1"/>
  <c r="L42" i="30"/>
  <c r="I42" i="30" s="1"/>
  <c r="L8" i="24"/>
  <c r="L88" i="27"/>
  <c r="I88" i="27" s="1"/>
  <c r="L65" i="26"/>
  <c r="I65" i="26" s="1"/>
  <c r="L31" i="30"/>
  <c r="L98" i="38"/>
  <c r="L65" i="22"/>
  <c r="I65" i="22" s="1"/>
  <c r="L53" i="28"/>
  <c r="I53" i="28" s="1"/>
  <c r="L20" i="30"/>
  <c r="L87" i="38"/>
  <c r="L54" i="22"/>
  <c r="I54" i="22" s="1"/>
  <c r="L51" i="38"/>
  <c r="L18" i="22"/>
  <c r="L101" i="21"/>
  <c r="L73" i="29"/>
  <c r="L40" i="38"/>
  <c r="L7" i="22"/>
  <c r="L90" i="21"/>
  <c r="L62" i="29"/>
  <c r="I62" i="29" s="1"/>
  <c r="L28" i="38"/>
  <c r="L35" i="22"/>
  <c r="I35" i="22" s="1"/>
  <c r="L118" i="21"/>
  <c r="L90" i="29"/>
  <c r="I90" i="29" s="1"/>
  <c r="L57" i="38"/>
  <c r="L24" i="22"/>
  <c r="L107" i="21"/>
  <c r="L79" i="29"/>
  <c r="L46" i="38"/>
  <c r="L12" i="22"/>
  <c r="L71" i="21"/>
  <c r="L43" i="29"/>
  <c r="L10" i="38"/>
  <c r="L77" i="24"/>
  <c r="L60" i="21"/>
  <c r="L27" i="38"/>
  <c r="L94" i="24"/>
  <c r="L77" i="21"/>
  <c r="L49" i="29"/>
  <c r="L16" i="38"/>
  <c r="L83" i="24"/>
  <c r="L66" i="21"/>
  <c r="L10" i="30"/>
  <c r="L12" i="28"/>
  <c r="L73" i="27"/>
  <c r="I73" i="27" s="1"/>
  <c r="L69" i="27"/>
  <c r="I69" i="27" s="1"/>
  <c r="L65" i="28"/>
  <c r="I65" i="28" s="1"/>
  <c r="L74" i="27"/>
  <c r="I74" i="27" s="1"/>
  <c r="L55" i="22"/>
  <c r="I55" i="22" s="1"/>
  <c r="L40" i="30"/>
  <c r="I40" i="30" s="1"/>
  <c r="L95" i="27"/>
  <c r="I95" i="27" s="1"/>
  <c r="L49" i="24"/>
  <c r="L22" i="1"/>
  <c r="L62" i="1"/>
  <c r="L82" i="1"/>
  <c r="L76" i="1"/>
  <c r="L34" i="1"/>
  <c r="L4" i="1"/>
  <c r="L8" i="1"/>
  <c r="L77" i="1"/>
  <c r="L74" i="1"/>
  <c r="L52" i="1"/>
  <c r="L19" i="38"/>
  <c r="L86" i="24"/>
  <c r="L69" i="21"/>
  <c r="L41" i="29"/>
  <c r="L8" i="38"/>
  <c r="L75" i="24"/>
  <c r="L58" i="21"/>
  <c r="L67" i="22"/>
  <c r="I67" i="22" s="1"/>
  <c r="L55" i="28"/>
  <c r="I55" i="28" s="1"/>
  <c r="L22" i="30"/>
  <c r="L89" i="38"/>
  <c r="L56" i="22"/>
  <c r="I56" i="22" s="1"/>
  <c r="L44" i="28"/>
  <c r="I44" i="28" s="1"/>
  <c r="L11" i="30"/>
  <c r="L78" i="38"/>
  <c r="L44" i="22"/>
  <c r="I44" i="22" s="1"/>
  <c r="L32" i="28"/>
  <c r="L67" i="38"/>
  <c r="L34" i="22"/>
  <c r="I34" i="22" s="1"/>
  <c r="L117" i="21"/>
  <c r="L89" i="29"/>
  <c r="I89" i="29" s="1"/>
  <c r="L56" i="38"/>
  <c r="L23" i="22"/>
  <c r="L106" i="21"/>
  <c r="L78" i="29"/>
  <c r="I78" i="29" s="1"/>
  <c r="L44" i="38"/>
  <c r="L24" i="27"/>
  <c r="L95" i="21"/>
  <c r="L67" i="29"/>
  <c r="L34" i="38"/>
  <c r="L101" i="24"/>
  <c r="L84" i="21"/>
  <c r="L56" i="29"/>
  <c r="L23" i="38"/>
  <c r="L90" i="24"/>
  <c r="L87" i="30"/>
  <c r="I87" i="30" s="1"/>
  <c r="L54" i="24"/>
  <c r="L37" i="21"/>
  <c r="L9" i="29"/>
  <c r="L76" i="30"/>
  <c r="I76" i="30" s="1"/>
  <c r="L43" i="24"/>
  <c r="L26" i="21"/>
  <c r="L98" i="28"/>
  <c r="I98" i="28" s="1"/>
  <c r="L64" i="30"/>
  <c r="L71" i="24"/>
  <c r="L54" i="21"/>
  <c r="L26" i="29"/>
  <c r="L93" i="30"/>
  <c r="I93" i="30" s="1"/>
  <c r="L60" i="24"/>
  <c r="L43" i="21"/>
  <c r="L15" i="29"/>
  <c r="L82" i="30"/>
  <c r="L48" i="24"/>
  <c r="L91" i="22"/>
  <c r="I91" i="22" s="1"/>
  <c r="L79" i="28"/>
  <c r="I79" i="28" s="1"/>
  <c r="L46" i="30"/>
  <c r="I46" i="30" s="1"/>
  <c r="L13" i="24"/>
  <c r="L80" i="22"/>
  <c r="I80" i="22" s="1"/>
  <c r="L63" i="30"/>
  <c r="I63" i="30" s="1"/>
  <c r="L30" i="24"/>
  <c r="L97" i="22"/>
  <c r="I97" i="22" s="1"/>
  <c r="L85" i="28"/>
  <c r="I85" i="28" s="1"/>
  <c r="L52" i="30"/>
  <c r="I52" i="30" s="1"/>
  <c r="L19" i="24"/>
  <c r="L86" i="22"/>
  <c r="I86" i="22" s="1"/>
  <c r="L82" i="28"/>
  <c r="I82" i="28" s="1"/>
  <c r="L32" i="27"/>
  <c r="L61" i="38"/>
  <c r="L5" i="27"/>
  <c r="L65" i="24"/>
  <c r="L10" i="27"/>
  <c r="L43" i="28"/>
  <c r="I43" i="28" s="1"/>
  <c r="L12" i="29"/>
  <c r="L23" i="27"/>
  <c r="I23" i="27" s="1"/>
  <c r="L45" i="22"/>
  <c r="I45" i="22" s="1"/>
  <c r="L30" i="1"/>
  <c r="L43" i="1"/>
  <c r="L38" i="1"/>
  <c r="L66" i="1"/>
  <c r="L33" i="1"/>
  <c r="L69" i="1"/>
  <c r="L70" i="1"/>
  <c r="L50" i="1"/>
  <c r="L46" i="1"/>
  <c r="L42" i="1"/>
  <c r="L55" i="30"/>
  <c r="I55" i="30" s="1"/>
  <c r="L22" i="24"/>
  <c r="L89" i="22"/>
  <c r="I89" i="22" s="1"/>
  <c r="L77" i="28"/>
  <c r="I77" i="28" s="1"/>
  <c r="L44" i="30"/>
  <c r="I44" i="30" s="1"/>
  <c r="L11" i="24"/>
  <c r="L78" i="22"/>
  <c r="I78" i="22" s="1"/>
  <c r="L103" i="24"/>
  <c r="L86" i="21"/>
  <c r="L58" i="29"/>
  <c r="L25" i="38"/>
  <c r="L92" i="24"/>
  <c r="L75" i="21"/>
  <c r="L47" i="29"/>
  <c r="L14" i="38"/>
  <c r="L80" i="24"/>
  <c r="L13" i="38"/>
  <c r="L103" i="30"/>
  <c r="I103" i="30" s="1"/>
  <c r="L70" i="24"/>
  <c r="L53" i="21"/>
  <c r="L25" i="29"/>
  <c r="L92" i="30"/>
  <c r="I92" i="30" s="1"/>
  <c r="L59" i="24"/>
  <c r="L42" i="21"/>
  <c r="L14" i="29"/>
  <c r="L80" i="30"/>
  <c r="I80" i="30" s="1"/>
  <c r="L48" i="26"/>
  <c r="I48" i="26" s="1"/>
  <c r="L31" i="21"/>
  <c r="L103" i="28"/>
  <c r="I103" i="28" s="1"/>
  <c r="L70" i="30"/>
  <c r="I70" i="30" s="1"/>
  <c r="L37" i="24"/>
  <c r="L20" i="21"/>
  <c r="L92" i="28"/>
  <c r="I92" i="28" s="1"/>
  <c r="L59" i="30"/>
  <c r="I59" i="30" s="1"/>
  <c r="L26" i="24"/>
  <c r="L23" i="30"/>
  <c r="I23" i="30" s="1"/>
  <c r="I23" i="38" s="1"/>
  <c r="L90" i="38"/>
  <c r="L57" i="22"/>
  <c r="I57" i="22" s="1"/>
  <c r="L45" i="28"/>
  <c r="I45" i="28" s="1"/>
  <c r="L12" i="30"/>
  <c r="L79" i="38"/>
  <c r="L46" i="22"/>
  <c r="I46" i="22" s="1"/>
  <c r="L34" i="28"/>
  <c r="I34" i="28" s="1"/>
  <c r="L100" i="29"/>
  <c r="L7" i="24"/>
  <c r="L74" i="22"/>
  <c r="I74" i="22" s="1"/>
  <c r="L62" i="28"/>
  <c r="I62" i="28" s="1"/>
  <c r="L29" i="30"/>
  <c r="L96" i="38"/>
  <c r="L63" i="22"/>
  <c r="I63" i="22" s="1"/>
  <c r="L51" i="28"/>
  <c r="I51" i="28" s="1"/>
  <c r="L18" i="30"/>
  <c r="L84" i="38"/>
  <c r="L27" i="22"/>
  <c r="L110" i="21"/>
  <c r="L82" i="29"/>
  <c r="L49" i="38"/>
  <c r="L16" i="22"/>
  <c r="L99" i="29"/>
  <c r="I99" i="29" s="1"/>
  <c r="L66" i="38"/>
  <c r="L33" i="22"/>
  <c r="L116" i="21"/>
  <c r="L88" i="29"/>
  <c r="I88" i="29" s="1"/>
  <c r="L55" i="38"/>
  <c r="L22" i="22"/>
  <c r="L48" i="21"/>
  <c r="L56" i="26"/>
  <c r="I56" i="26" s="1"/>
  <c r="L102" i="27"/>
  <c r="I102" i="27" s="1"/>
  <c r="L67" i="26"/>
  <c r="I67" i="26" s="1"/>
  <c r="L15" i="28"/>
  <c r="I15" i="28" s="1"/>
  <c r="L62" i="26"/>
  <c r="I62" i="26" s="1"/>
  <c r="L38" i="38"/>
  <c r="L5" i="22"/>
  <c r="L29" i="1"/>
  <c r="L14" i="1"/>
  <c r="L54" i="1"/>
  <c r="L78" i="1"/>
  <c r="L64" i="1"/>
  <c r="L45" i="1"/>
  <c r="L18" i="1"/>
  <c r="L32" i="1"/>
  <c r="L73" i="1"/>
  <c r="L21" i="1"/>
  <c r="L119" i="21"/>
  <c r="L91" i="29"/>
  <c r="I91" i="29" s="1"/>
  <c r="L58" i="38"/>
  <c r="L25" i="22"/>
  <c r="L108" i="21"/>
  <c r="L80" i="29"/>
  <c r="L47" i="38"/>
  <c r="L14" i="22"/>
  <c r="L39" i="24"/>
  <c r="L22" i="21"/>
  <c r="L94" i="28"/>
  <c r="I94" i="28" s="1"/>
  <c r="L61" i="30"/>
  <c r="I61" i="30" s="1"/>
  <c r="L28" i="24"/>
  <c r="L95" i="22"/>
  <c r="I95" i="22" s="1"/>
  <c r="L83" i="28"/>
  <c r="I83" i="28" s="1"/>
  <c r="L50" i="30"/>
  <c r="I50" i="30" s="1"/>
  <c r="L16" i="24"/>
  <c r="L96" i="27"/>
  <c r="I96" i="27" s="1"/>
  <c r="L39" i="30"/>
  <c r="I39" i="30" s="1"/>
  <c r="L6" i="24"/>
  <c r="L73" i="22"/>
  <c r="I73" i="22" s="1"/>
  <c r="L61" i="28"/>
  <c r="I61" i="28" s="1"/>
  <c r="L28" i="30"/>
  <c r="L95" i="38"/>
  <c r="L62" i="22"/>
  <c r="I62" i="22" s="1"/>
  <c r="L50" i="28"/>
  <c r="I50" i="28" s="1"/>
  <c r="L16" i="30"/>
  <c r="L57" i="30"/>
  <c r="I57" i="30" s="1"/>
  <c r="L51" i="22"/>
  <c r="I51" i="22" s="1"/>
  <c r="L39" i="28"/>
  <c r="I39" i="28" s="1"/>
  <c r="L6" i="30"/>
  <c r="L73" i="38"/>
  <c r="L40" i="22"/>
  <c r="I40" i="22" s="1"/>
  <c r="L28" i="28"/>
  <c r="L95" i="29"/>
  <c r="L87" i="21"/>
  <c r="L59" i="29"/>
  <c r="L26" i="38"/>
  <c r="L93" i="24"/>
  <c r="L76" i="21"/>
  <c r="L48" i="29"/>
  <c r="L15" i="38"/>
  <c r="L82" i="24"/>
  <c r="L64" i="21"/>
  <c r="L36" i="29"/>
  <c r="I36" i="29" s="1"/>
  <c r="L43" i="38"/>
  <c r="L10" i="22"/>
  <c r="L93" i="21"/>
  <c r="L65" i="29"/>
  <c r="L32" i="38"/>
  <c r="L99" i="24"/>
  <c r="L82" i="21"/>
  <c r="L54" i="29"/>
  <c r="L20" i="38"/>
  <c r="L63" i="24"/>
  <c r="L46" i="21"/>
  <c r="L18" i="29"/>
  <c r="L85" i="30"/>
  <c r="I85" i="30" s="1"/>
  <c r="I85" i="38" s="1"/>
  <c r="L63" i="21"/>
  <c r="L35" i="29"/>
  <c r="I35" i="29" s="1"/>
  <c r="L102" i="30"/>
  <c r="I102" i="30" s="1"/>
  <c r="L69" i="24"/>
  <c r="L52" i="21"/>
  <c r="L24" i="29"/>
  <c r="L91" i="30"/>
  <c r="I91" i="30" s="1"/>
  <c r="L58" i="24"/>
  <c r="L4" i="22"/>
  <c r="L97" i="27"/>
  <c r="I97" i="27" s="1"/>
  <c r="L38" i="27"/>
  <c r="I38" i="27" s="1"/>
  <c r="L87" i="26"/>
  <c r="I87" i="26" s="1"/>
  <c r="L51" i="27"/>
  <c r="I51" i="27" s="1"/>
  <c r="L89" i="24"/>
  <c r="L102" i="29"/>
  <c r="I102" i="29" s="1"/>
  <c r="L4" i="28"/>
  <c r="L9" i="27"/>
  <c r="L5" i="1"/>
  <c r="L6" i="1"/>
  <c r="L31" i="1"/>
  <c r="L63" i="1"/>
  <c r="L57" i="1"/>
  <c r="L48" i="1"/>
  <c r="L47" i="1"/>
  <c r="L59" i="1"/>
  <c r="L10" i="1"/>
  <c r="L36" i="1"/>
  <c r="L55" i="21"/>
  <c r="L27" i="29"/>
  <c r="L94" i="30"/>
  <c r="I94" i="30" s="1"/>
  <c r="L61" i="24"/>
  <c r="L44" i="21"/>
  <c r="L16" i="29"/>
  <c r="L83" i="30"/>
  <c r="I83" i="30" s="1"/>
  <c r="I83" i="38" s="1"/>
  <c r="L50" i="24"/>
  <c r="L75" i="38"/>
  <c r="L42" i="22"/>
  <c r="I42" i="22" s="1"/>
  <c r="L30" i="28"/>
  <c r="I30" i="28" s="1"/>
  <c r="L97" i="29"/>
  <c r="L64" i="38"/>
  <c r="L31" i="22"/>
  <c r="L114" i="21"/>
  <c r="L86" i="29"/>
  <c r="I86" i="29" s="1"/>
  <c r="L52" i="38"/>
  <c r="L103" i="21"/>
  <c r="L75" i="29"/>
  <c r="I75" i="29" s="1"/>
  <c r="L42" i="38"/>
  <c r="L9" i="22"/>
  <c r="L92" i="21"/>
  <c r="L64" i="29"/>
  <c r="L31" i="38"/>
  <c r="L98" i="24"/>
  <c r="L80" i="21"/>
  <c r="L52" i="29"/>
  <c r="I52" i="29" s="1"/>
  <c r="L41" i="21"/>
  <c r="L87" i="24"/>
  <c r="L70" i="21"/>
  <c r="L42" i="29"/>
  <c r="I42" i="29" s="1"/>
  <c r="L9" i="38"/>
  <c r="L76" i="24"/>
  <c r="L59" i="21"/>
  <c r="L31" i="29"/>
  <c r="L23" i="21"/>
  <c r="L95" i="28"/>
  <c r="I95" i="28" s="1"/>
  <c r="L62" i="30"/>
  <c r="I62" i="30" s="1"/>
  <c r="L29" i="24"/>
  <c r="L96" i="22"/>
  <c r="I96" i="22" s="1"/>
  <c r="L84" i="28"/>
  <c r="I84" i="28" s="1"/>
  <c r="L51" i="30"/>
  <c r="I51" i="30" s="1"/>
  <c r="L18" i="24"/>
  <c r="L84" i="22"/>
  <c r="I84" i="22" s="1"/>
  <c r="L72" i="28"/>
  <c r="I72" i="28" s="1"/>
  <c r="L79" i="30"/>
  <c r="I79" i="30" s="1"/>
  <c r="L46" i="24"/>
  <c r="L29" i="21"/>
  <c r="L101" i="28"/>
  <c r="I101" i="28" s="1"/>
  <c r="L68" i="30"/>
  <c r="I68" i="30" s="1"/>
  <c r="L35" i="24"/>
  <c r="L102" i="22"/>
  <c r="I102" i="22" s="1"/>
  <c r="L90" i="28"/>
  <c r="I90" i="28" s="1"/>
  <c r="L56" i="30"/>
  <c r="I56" i="30" s="1"/>
  <c r="L99" i="38"/>
  <c r="L66" i="22"/>
  <c r="I66" i="22" s="1"/>
  <c r="L54" i="28"/>
  <c r="I54" i="28" s="1"/>
  <c r="L21" i="30"/>
  <c r="L83" i="22"/>
  <c r="I83" i="22" s="1"/>
  <c r="L71" i="28"/>
  <c r="I71" i="28" s="1"/>
  <c r="L38" i="30"/>
  <c r="I38" i="30" s="1"/>
  <c r="L5" i="24"/>
  <c r="L72" i="22"/>
  <c r="I72" i="22" s="1"/>
  <c r="L60" i="28"/>
  <c r="I60" i="28" s="1"/>
  <c r="L27" i="30"/>
  <c r="L52" i="24"/>
  <c r="L76" i="38"/>
  <c r="L33" i="24"/>
  <c r="L34" i="26"/>
  <c r="I34" i="26" s="1"/>
  <c r="L17" i="30"/>
  <c r="L21" i="26"/>
  <c r="L100" i="27"/>
  <c r="I100" i="27" s="1"/>
  <c r="L74" i="28"/>
  <c r="I74" i="28" s="1"/>
  <c r="L16" i="27"/>
  <c r="L25" i="1"/>
  <c r="L26" i="1"/>
  <c r="L41" i="1"/>
  <c r="L11" i="1"/>
  <c r="L49" i="1"/>
  <c r="L44" i="1"/>
  <c r="L28" i="1"/>
  <c r="L65" i="1"/>
  <c r="L79" i="1"/>
  <c r="L24" i="1"/>
  <c r="L75" i="22"/>
  <c r="I75" i="22" s="1"/>
  <c r="L63" i="28"/>
  <c r="I63" i="28" s="1"/>
  <c r="L30" i="30"/>
  <c r="L97" i="38"/>
  <c r="L64" i="22"/>
  <c r="I64" i="22" s="1"/>
  <c r="L52" i="28"/>
  <c r="I52" i="28" s="1"/>
  <c r="L19" i="30"/>
  <c r="L86" i="38"/>
  <c r="L11" i="38"/>
  <c r="L78" i="24"/>
  <c r="L61" i="21"/>
  <c r="L33" i="29"/>
  <c r="L100" i="30"/>
  <c r="I100" i="30" s="1"/>
  <c r="L67" i="24"/>
  <c r="L50" i="21"/>
  <c r="L22" i="29"/>
  <c r="L88" i="30"/>
  <c r="I88" i="30" s="1"/>
  <c r="L39" i="21"/>
  <c r="L11" i="29"/>
  <c r="L78" i="30"/>
  <c r="I78" i="30" s="1"/>
  <c r="L45" i="24"/>
  <c r="L28" i="21"/>
  <c r="L100" i="28"/>
  <c r="I100" i="28" s="1"/>
  <c r="L67" i="30"/>
  <c r="I67" i="30" s="1"/>
  <c r="L34" i="24"/>
  <c r="L100" i="22"/>
  <c r="I100" i="22" s="1"/>
  <c r="L88" i="28"/>
  <c r="I88" i="28" s="1"/>
  <c r="L13" i="29"/>
  <c r="L23" i="24"/>
  <c r="L90" i="22"/>
  <c r="I90" i="22" s="1"/>
  <c r="L78" i="28"/>
  <c r="I78" i="28" s="1"/>
  <c r="L45" i="30"/>
  <c r="I45" i="30" s="1"/>
  <c r="L12" i="24"/>
  <c r="L79" i="22"/>
  <c r="I79" i="22" s="1"/>
  <c r="L67" i="28"/>
  <c r="I67" i="28" s="1"/>
  <c r="L43" i="22"/>
  <c r="I43" i="22" s="1"/>
  <c r="L31" i="28"/>
  <c r="I31" i="28" s="1"/>
  <c r="L98" i="29"/>
  <c r="I98" i="29" s="1"/>
  <c r="L65" i="38"/>
  <c r="L32" i="22"/>
  <c r="L115" i="21"/>
  <c r="L87" i="29"/>
  <c r="L54" i="38"/>
  <c r="L20" i="22"/>
  <c r="L49" i="21"/>
  <c r="L15" i="30"/>
  <c r="L82" i="38"/>
  <c r="L49" i="22"/>
  <c r="I49" i="22" s="1"/>
  <c r="L37" i="28"/>
  <c r="I37" i="28" s="1"/>
  <c r="L4" i="30"/>
  <c r="L71" i="38"/>
  <c r="L38" i="22"/>
  <c r="I38" i="22" s="1"/>
  <c r="L26" i="28"/>
  <c r="I26" i="28" s="1"/>
  <c r="L92" i="29"/>
  <c r="I92" i="29" s="1"/>
  <c r="L35" i="38"/>
  <c r="L102" i="24"/>
  <c r="L85" i="21"/>
  <c r="L57" i="29"/>
  <c r="I57" i="29" s="1"/>
  <c r="L19" i="22"/>
  <c r="L102" i="21"/>
  <c r="L74" i="29"/>
  <c r="I74" i="29" s="1"/>
  <c r="L41" i="38"/>
  <c r="L8" i="22"/>
  <c r="L91" i="21"/>
  <c r="L63" i="29"/>
  <c r="L35" i="21"/>
  <c r="L48" i="30"/>
  <c r="I48" i="30" s="1"/>
  <c r="I48" i="38" s="1"/>
  <c r="L103" i="27"/>
  <c r="I103" i="27" s="1"/>
  <c r="L98" i="26"/>
  <c r="I98" i="26" s="1"/>
  <c r="L84" i="27"/>
  <c r="I84" i="27" s="1"/>
  <c r="L85" i="26"/>
  <c r="I85" i="26" s="1"/>
  <c r="L67" i="27"/>
  <c r="I67" i="27" s="1"/>
  <c r="L40" i="21"/>
  <c r="L64" i="26"/>
  <c r="I64" i="26" s="1"/>
  <c r="L94" i="27"/>
  <c r="I94" i="27" s="1"/>
  <c r="L13" i="1"/>
  <c r="L35" i="1"/>
  <c r="L39" i="1"/>
  <c r="L7" i="1"/>
  <c r="L51" i="1"/>
  <c r="L53" i="1"/>
  <c r="L27" i="1"/>
  <c r="L71" i="1"/>
  <c r="L72" i="1"/>
  <c r="L60" i="1"/>
  <c r="L47" i="24"/>
  <c r="L30" i="21"/>
  <c r="L102" i="28"/>
  <c r="I102" i="28" s="1"/>
  <c r="L69" i="30"/>
  <c r="I69" i="30" s="1"/>
  <c r="L36" i="24"/>
  <c r="L103" i="22"/>
  <c r="I103" i="22" s="1"/>
  <c r="L91" i="28"/>
  <c r="I91" i="28" s="1"/>
  <c r="L111" i="21"/>
  <c r="L83" i="29"/>
  <c r="L50" i="38"/>
  <c r="L17" i="22"/>
  <c r="L100" i="21"/>
  <c r="L72" i="29"/>
  <c r="I72" i="29" s="1"/>
  <c r="L39" i="38"/>
  <c r="L6" i="22"/>
  <c r="L88" i="21"/>
  <c r="L60" i="29"/>
  <c r="I60" i="29" s="1"/>
  <c r="L95" i="24"/>
  <c r="L78" i="21"/>
  <c r="L50" i="29"/>
  <c r="I50" i="29" s="1"/>
  <c r="L17" i="38"/>
  <c r="L84" i="24"/>
  <c r="L67" i="21"/>
  <c r="L39" i="29"/>
  <c r="L6" i="38"/>
  <c r="L72" i="24"/>
  <c r="L49" i="30"/>
  <c r="I49" i="30" s="1"/>
  <c r="L7" i="27"/>
  <c r="I7" i="27" s="1"/>
  <c r="L95" i="30"/>
  <c r="I95" i="30" s="1"/>
  <c r="L62" i="24"/>
  <c r="L45" i="21"/>
  <c r="L17" i="29"/>
  <c r="L84" i="30"/>
  <c r="I84" i="30" s="1"/>
  <c r="L51" i="24"/>
  <c r="L34" i="21"/>
  <c r="L15" i="24"/>
  <c r="L82" i="22"/>
  <c r="I82" i="22" s="1"/>
  <c r="L70" i="28"/>
  <c r="I70" i="28" s="1"/>
  <c r="L37" i="30"/>
  <c r="I37" i="30" s="1"/>
  <c r="L4" i="24"/>
  <c r="L71" i="22"/>
  <c r="I71" i="22" s="1"/>
  <c r="L59" i="28"/>
  <c r="I59" i="28" s="1"/>
  <c r="L26" i="30"/>
  <c r="L92" i="38"/>
  <c r="L99" i="22"/>
  <c r="I99" i="22" s="1"/>
  <c r="L87" i="28"/>
  <c r="I87" i="28" s="1"/>
  <c r="L54" i="30"/>
  <c r="I54" i="30" s="1"/>
  <c r="L21" i="24"/>
  <c r="L88" i="22"/>
  <c r="I88" i="22" s="1"/>
  <c r="L76" i="28"/>
  <c r="I76" i="28" s="1"/>
  <c r="L43" i="30"/>
  <c r="I43" i="30" s="1"/>
  <c r="L10" i="24"/>
  <c r="L76" i="22"/>
  <c r="I76" i="22" s="1"/>
  <c r="L64" i="28"/>
  <c r="I64" i="28" s="1"/>
  <c r="I64" i="29" s="1"/>
  <c r="L7" i="30"/>
  <c r="L74" i="38"/>
  <c r="L41" i="22"/>
  <c r="I41" i="22" s="1"/>
  <c r="L29" i="28"/>
  <c r="L91" i="38"/>
  <c r="L58" i="22"/>
  <c r="I58" i="22" s="1"/>
  <c r="L46" i="28"/>
  <c r="I46" i="28" s="1"/>
  <c r="L13" i="30"/>
  <c r="L80" i="38"/>
  <c r="L47" i="22"/>
  <c r="I47" i="22" s="1"/>
  <c r="L35" i="28"/>
  <c r="I35" i="28" s="1"/>
  <c r="L62" i="38"/>
  <c r="L69" i="22"/>
  <c r="I69" i="22" s="1"/>
  <c r="L49" i="26"/>
  <c r="I49" i="26" s="1"/>
  <c r="L97" i="28"/>
  <c r="I97" i="28" s="1"/>
  <c r="L52" i="26"/>
  <c r="I52" i="26" s="1"/>
  <c r="L37" i="29"/>
  <c r="I37" i="29" s="1"/>
  <c r="L88" i="38"/>
  <c r="L68" i="38"/>
  <c r="L69" i="38"/>
  <c r="L42" i="26"/>
  <c r="I42" i="26" s="1"/>
  <c r="L83" i="1"/>
  <c r="L33" i="38"/>
  <c r="L69" i="28"/>
  <c r="I69" i="28" s="1"/>
  <c r="L14" i="30"/>
  <c r="L71" i="27"/>
  <c r="I71" i="27" s="1"/>
  <c r="L79" i="24"/>
  <c r="L56" i="24"/>
  <c r="L74" i="24"/>
  <c r="L38" i="21"/>
  <c r="L31" i="27"/>
  <c r="I31" i="27" s="1"/>
  <c r="L97" i="30"/>
  <c r="I97" i="30" s="1"/>
  <c r="L76" i="27"/>
  <c r="I76" i="27" s="1"/>
  <c r="L93" i="26"/>
  <c r="I93" i="26" s="1"/>
  <c r="L96" i="30"/>
  <c r="I96" i="30" s="1"/>
  <c r="L91" i="24"/>
  <c r="L32" i="30"/>
  <c r="L87" i="27"/>
  <c r="I87" i="27" s="1"/>
  <c r="L21" i="28"/>
  <c r="L68" i="27"/>
  <c r="I68" i="27" s="1"/>
  <c r="L101" i="26"/>
  <c r="I101" i="26" s="1"/>
  <c r="L96" i="21"/>
  <c r="L27" i="24"/>
  <c r="L8" i="30"/>
  <c r="L79" i="27"/>
  <c r="I79" i="27" s="1"/>
  <c r="L65" i="27"/>
  <c r="I65" i="27" s="1"/>
  <c r="L60" i="27"/>
  <c r="I60" i="27" s="1"/>
  <c r="L57" i="21"/>
  <c r="L84" i="26"/>
  <c r="I84" i="26" s="1"/>
  <c r="L52" i="22"/>
  <c r="I52" i="22" s="1"/>
  <c r="L69" i="26"/>
  <c r="I69" i="26" s="1"/>
  <c r="L68" i="22"/>
  <c r="I68" i="22" s="1"/>
  <c r="L88" i="26"/>
  <c r="I88" i="26" s="1"/>
  <c r="L70" i="27"/>
  <c r="I70" i="27" s="1"/>
  <c r="L99" i="26"/>
  <c r="I99" i="26" s="1"/>
  <c r="L30" i="29"/>
  <c r="I30" i="29" s="1"/>
  <c r="L66" i="24"/>
  <c r="L48" i="28"/>
  <c r="I48" i="28" s="1"/>
  <c r="L25" i="26"/>
  <c r="L89" i="30"/>
  <c r="I89" i="30" s="1"/>
  <c r="L28" i="26"/>
  <c r="L29" i="38"/>
  <c r="L103" i="26"/>
  <c r="I103" i="26" s="1"/>
  <c r="L6" i="29"/>
  <c r="I6" i="29" s="1"/>
  <c r="L40" i="27"/>
  <c r="I40" i="27" s="1"/>
  <c r="L25" i="24"/>
  <c r="L13" i="27"/>
  <c r="L29" i="22"/>
  <c r="L18" i="27"/>
  <c r="L18" i="21"/>
  <c r="L16" i="21"/>
  <c r="L16" i="1"/>
  <c r="L100" i="24"/>
  <c r="L36" i="30"/>
  <c r="I36" i="30" s="1"/>
  <c r="L81" i="38"/>
  <c r="L59" i="38"/>
  <c r="L62" i="21"/>
  <c r="L79" i="21"/>
  <c r="L56" i="21"/>
  <c r="L10" i="29"/>
  <c r="L25" i="21"/>
  <c r="L30" i="27"/>
  <c r="L12" i="27"/>
  <c r="L85" i="22"/>
  <c r="I85" i="22" s="1"/>
  <c r="L48" i="27"/>
  <c r="I48" i="27" s="1"/>
  <c r="L74" i="21"/>
  <c r="L4" i="29"/>
  <c r="L15" i="27"/>
  <c r="I15" i="27" s="1"/>
  <c r="L81" i="24"/>
  <c r="L4" i="27"/>
  <c r="L21" i="22"/>
  <c r="L57" i="28"/>
  <c r="I57" i="28" s="1"/>
  <c r="L94" i="22"/>
  <c r="I94" i="22" s="1"/>
  <c r="L80" i="28"/>
  <c r="I80" i="28" s="1"/>
  <c r="L9" i="26"/>
  <c r="L17" i="24"/>
  <c r="L12" i="26"/>
  <c r="L57" i="24"/>
  <c r="L79" i="26"/>
  <c r="I79" i="26" s="1"/>
  <c r="L68" i="29"/>
  <c r="I68" i="29" s="1"/>
  <c r="L26" i="27"/>
  <c r="L40" i="24"/>
  <c r="L63" i="26"/>
  <c r="I63" i="26" s="1"/>
  <c r="L6" i="27"/>
  <c r="L16" i="28"/>
  <c r="L40" i="28"/>
  <c r="I40" i="28" s="1"/>
  <c r="L66" i="30"/>
  <c r="I66" i="30" s="1"/>
  <c r="L21" i="29"/>
  <c r="L97" i="26"/>
  <c r="I97" i="26" s="1"/>
  <c r="L93" i="27"/>
  <c r="I93" i="27" s="1"/>
  <c r="L92" i="26"/>
  <c r="I92" i="26" s="1"/>
  <c r="L98" i="27"/>
  <c r="I98" i="27" s="1"/>
  <c r="L21" i="27"/>
  <c r="L72" i="21"/>
  <c r="L40" i="26"/>
  <c r="I40" i="26" s="1"/>
  <c r="L10" i="28"/>
  <c r="L59" i="26"/>
  <c r="I59" i="26" s="1"/>
  <c r="L23" i="28"/>
  <c r="I23" i="28" s="1"/>
  <c r="L54" i="26"/>
  <c r="I54" i="26" s="1"/>
  <c r="L6" i="21"/>
  <c r="L5" i="21"/>
  <c r="L61" i="1"/>
  <c r="L83" i="21"/>
  <c r="L103" i="38"/>
  <c r="L48" i="22"/>
  <c r="I48" i="22" s="1"/>
  <c r="L26" i="22"/>
  <c r="L34" i="29"/>
  <c r="I34" i="29" s="1"/>
  <c r="L51" i="29"/>
  <c r="L28" i="29"/>
  <c r="L77" i="30"/>
  <c r="I77" i="30" s="1"/>
  <c r="L20" i="27"/>
  <c r="L33" i="28"/>
  <c r="L60" i="26"/>
  <c r="I60" i="26" s="1"/>
  <c r="L73" i="28"/>
  <c r="I73" i="28" s="1"/>
  <c r="I73" i="29" s="1"/>
  <c r="L47" i="27"/>
  <c r="I47" i="27" s="1"/>
  <c r="L30" i="38"/>
  <c r="L41" i="24"/>
  <c r="L73" i="26"/>
  <c r="I73" i="26" s="1"/>
  <c r="L17" i="28"/>
  <c r="L68" i="26"/>
  <c r="I68" i="26" s="1"/>
  <c r="L22" i="28"/>
  <c r="I22" i="28" s="1"/>
  <c r="L61" i="22"/>
  <c r="I61" i="22" s="1"/>
  <c r="L98" i="30"/>
  <c r="I98" i="30" s="1"/>
  <c r="L77" i="38"/>
  <c r="L81" i="26"/>
  <c r="I81" i="26" s="1"/>
  <c r="L9" i="28"/>
  <c r="L76" i="26"/>
  <c r="I76" i="26" s="1"/>
  <c r="L14" i="28"/>
  <c r="I14" i="28" s="1"/>
  <c r="L83" i="27"/>
  <c r="I83" i="27" s="1"/>
  <c r="L32" i="26"/>
  <c r="L96" i="29"/>
  <c r="L12" i="38"/>
  <c r="L77" i="29"/>
  <c r="L66" i="26"/>
  <c r="I66" i="26" s="1"/>
  <c r="L20" i="26"/>
  <c r="L4" i="26"/>
  <c r="L38" i="29"/>
  <c r="I38" i="29" s="1"/>
  <c r="L56" i="27"/>
  <c r="I56" i="27" s="1"/>
  <c r="L53" i="22"/>
  <c r="I53" i="22" s="1"/>
  <c r="L29" i="27"/>
  <c r="L73" i="21"/>
  <c r="L34" i="27"/>
  <c r="I34" i="27" s="1"/>
  <c r="L81" i="28"/>
  <c r="I81" i="28" s="1"/>
  <c r="L28" i="22"/>
  <c r="L93" i="29"/>
  <c r="L46" i="27"/>
  <c r="I46" i="27" s="1"/>
  <c r="L23" i="26"/>
  <c r="I23" i="26" s="1"/>
  <c r="L59" i="27"/>
  <c r="I59" i="27" s="1"/>
  <c r="L5" i="28"/>
  <c r="L17" i="21"/>
  <c r="L9" i="1"/>
  <c r="L81" i="1"/>
  <c r="L55" i="29"/>
  <c r="L70" i="22"/>
  <c r="I70" i="22" s="1"/>
  <c r="L36" i="28"/>
  <c r="I36" i="28" s="1"/>
  <c r="L109" i="21"/>
  <c r="L101" i="30"/>
  <c r="I101" i="30" s="1"/>
  <c r="L18" i="38"/>
  <c r="L71" i="30"/>
  <c r="I71" i="30" s="1"/>
  <c r="L44" i="24"/>
  <c r="L65" i="21"/>
  <c r="L61" i="27"/>
  <c r="I61" i="27" s="1"/>
  <c r="L81" i="27"/>
  <c r="I81" i="27" s="1"/>
  <c r="L66" i="27"/>
  <c r="I66" i="27" s="1"/>
  <c r="L54" i="27"/>
  <c r="I54" i="27" s="1"/>
  <c r="L94" i="29"/>
  <c r="L80" i="27"/>
  <c r="I80" i="27" s="1"/>
  <c r="L55" i="26"/>
  <c r="I55" i="26" s="1"/>
  <c r="L53" i="27"/>
  <c r="I53" i="27" s="1"/>
  <c r="L25" i="27"/>
  <c r="L58" i="27"/>
  <c r="I58" i="27" s="1"/>
  <c r="L18" i="28"/>
  <c r="I18" i="28" s="1"/>
  <c r="L70" i="29"/>
  <c r="I70" i="29" s="1"/>
  <c r="L72" i="27"/>
  <c r="I72" i="27" s="1"/>
  <c r="L97" i="21"/>
  <c r="L45" i="27"/>
  <c r="I45" i="27" s="1"/>
  <c r="L39" i="26"/>
  <c r="I39" i="26" s="1"/>
  <c r="L50" i="27"/>
  <c r="I50" i="27" s="1"/>
  <c r="L19" i="27"/>
  <c r="L85" i="38"/>
  <c r="L63" i="38"/>
  <c r="L84" i="29"/>
  <c r="L63" i="27"/>
  <c r="I63" i="27" s="1"/>
  <c r="L17" i="27"/>
  <c r="L9" i="30"/>
  <c r="L18" i="26"/>
  <c r="L104" i="21"/>
  <c r="L24" i="26"/>
  <c r="L41" i="28"/>
  <c r="I41" i="28" s="1"/>
  <c r="L43" i="26"/>
  <c r="I43" i="26" s="1"/>
  <c r="L45" i="29"/>
  <c r="I45" i="29" s="1"/>
  <c r="L38" i="26"/>
  <c r="I38" i="26" s="1"/>
  <c r="L46" i="26"/>
  <c r="I46" i="26" s="1"/>
  <c r="L100" i="38"/>
  <c r="L97" i="24"/>
  <c r="L26" i="26"/>
  <c r="L81" i="30"/>
  <c r="I81" i="30" s="1"/>
  <c r="L13" i="26"/>
  <c r="L41" i="27"/>
  <c r="I41" i="27" s="1"/>
  <c r="L10" i="21"/>
  <c r="L12" i="21"/>
  <c r="L68" i="1"/>
  <c r="L80" i="1"/>
  <c r="L22" i="38"/>
  <c r="L58" i="28"/>
  <c r="I58" i="28" s="1"/>
  <c r="L103" i="29"/>
  <c r="I103" i="29" s="1"/>
  <c r="L81" i="29"/>
  <c r="L68" i="24"/>
  <c r="L85" i="24"/>
  <c r="L38" i="24"/>
  <c r="L27" i="21"/>
  <c r="L13" i="22"/>
  <c r="L11" i="26"/>
  <c r="L101" i="38"/>
  <c r="L6" i="26"/>
  <c r="L25" i="30"/>
  <c r="L66" i="28"/>
  <c r="I66" i="28" s="1"/>
  <c r="L8" i="27"/>
  <c r="I8" i="27" s="1"/>
  <c r="L33" i="30"/>
  <c r="L19" i="26"/>
  <c r="L37" i="38"/>
  <c r="L14" i="26"/>
  <c r="L51" i="26"/>
  <c r="I51" i="26" s="1"/>
  <c r="L42" i="28"/>
  <c r="I42" i="28" s="1"/>
  <c r="L8" i="26"/>
  <c r="I8" i="26" s="1"/>
  <c r="L69" i="29"/>
  <c r="I69" i="29" s="1"/>
  <c r="L27" i="26"/>
  <c r="I27" i="26" s="1"/>
  <c r="L73" i="30"/>
  <c r="I73" i="30" s="1"/>
  <c r="L22" i="26"/>
  <c r="L13" i="28"/>
  <c r="L82" i="26"/>
  <c r="I82" i="26" s="1"/>
  <c r="L30" i="22"/>
  <c r="L56" i="28"/>
  <c r="I56" i="28" s="1"/>
  <c r="I56" i="29" s="1"/>
  <c r="L17" i="26"/>
  <c r="L53" i="38"/>
  <c r="L53" i="26"/>
  <c r="I53" i="26" s="1"/>
  <c r="L45" i="38"/>
  <c r="L60" i="22"/>
  <c r="I60" i="22" s="1"/>
  <c r="L96" i="26"/>
  <c r="I96" i="26" s="1"/>
  <c r="L62" i="27"/>
  <c r="I62" i="27" s="1"/>
  <c r="L21" i="38"/>
  <c r="L75" i="27"/>
  <c r="I75" i="27" s="1"/>
  <c r="L102" i="26"/>
  <c r="I102" i="26" s="1"/>
  <c r="L99" i="21"/>
  <c r="L72" i="30"/>
  <c r="I72" i="30" s="1"/>
  <c r="L11" i="28"/>
  <c r="L90" i="26"/>
  <c r="I90" i="26" s="1"/>
  <c r="L92" i="27"/>
  <c r="I92" i="27" s="1"/>
  <c r="L77" i="26"/>
  <c r="I77" i="26" s="1"/>
  <c r="L33" i="26"/>
  <c r="L13" i="21"/>
  <c r="L15" i="21"/>
  <c r="L40" i="1"/>
  <c r="L11" i="22"/>
  <c r="L47" i="30"/>
  <c r="I47" i="30" s="1"/>
  <c r="L24" i="30"/>
  <c r="L70" i="38"/>
  <c r="L48" i="38"/>
  <c r="L51" i="21"/>
  <c r="L68" i="21"/>
  <c r="L21" i="21"/>
  <c r="L99" i="28"/>
  <c r="I99" i="28" s="1"/>
  <c r="L96" i="24"/>
  <c r="L75" i="26"/>
  <c r="I75" i="26" s="1"/>
  <c r="L7" i="28"/>
  <c r="I7" i="28" s="1"/>
  <c r="L70" i="26"/>
  <c r="I70" i="26" s="1"/>
  <c r="L93" i="22"/>
  <c r="I93" i="22" s="1"/>
  <c r="L32" i="21"/>
  <c r="L72" i="26"/>
  <c r="I72" i="26" s="1"/>
  <c r="L86" i="27"/>
  <c r="I86" i="27" s="1"/>
  <c r="L83" i="26"/>
  <c r="I83" i="26" s="1"/>
  <c r="L99" i="27"/>
  <c r="I99" i="27" s="1"/>
  <c r="L78" i="26"/>
  <c r="I78" i="26" s="1"/>
  <c r="L100" i="26"/>
  <c r="I100" i="26" s="1"/>
  <c r="L92" i="22"/>
  <c r="I92" i="22" s="1"/>
  <c r="L80" i="26"/>
  <c r="I80" i="26" s="1"/>
  <c r="L78" i="27"/>
  <c r="I78" i="27" s="1"/>
  <c r="L91" i="26"/>
  <c r="I91" i="26" s="1"/>
  <c r="L91" i="27"/>
  <c r="I91" i="27" s="1"/>
  <c r="L86" i="26"/>
  <c r="I86" i="26" s="1"/>
  <c r="L6" i="28"/>
  <c r="I6" i="28" s="1"/>
  <c r="L85" i="27"/>
  <c r="I85" i="27" s="1"/>
  <c r="L74" i="30"/>
  <c r="I74" i="30" s="1"/>
  <c r="L85" i="29"/>
  <c r="I85" i="29" s="1"/>
  <c r="L89" i="26"/>
  <c r="I89" i="26" s="1"/>
  <c r="L101" i="27"/>
  <c r="I101" i="27" s="1"/>
  <c r="L93" i="38"/>
  <c r="L5" i="26"/>
  <c r="L32" i="24"/>
  <c r="L105" i="21"/>
  <c r="L10" i="26"/>
  <c r="L9" i="24"/>
  <c r="L11" i="27"/>
  <c r="L68" i="28"/>
  <c r="I68" i="28" s="1"/>
  <c r="L71" i="29"/>
  <c r="I71" i="29" s="1"/>
  <c r="L44" i="29"/>
  <c r="I44" i="29" s="1"/>
  <c r="L39" i="27"/>
  <c r="I39" i="27" s="1"/>
  <c r="L89" i="21"/>
  <c r="L28" i="27"/>
  <c r="L95" i="26"/>
  <c r="I95" i="26" s="1"/>
  <c r="L36" i="27"/>
  <c r="I36" i="27" s="1"/>
  <c r="L9" i="21"/>
  <c r="L4" i="21"/>
  <c r="L67" i="1"/>
  <c r="L94" i="21"/>
  <c r="L14" i="24"/>
  <c r="L59" i="22"/>
  <c r="I59" i="22" s="1"/>
  <c r="L36" i="22"/>
  <c r="I36" i="22" s="1"/>
  <c r="L15" i="22"/>
  <c r="L23" i="29"/>
  <c r="L40" i="29"/>
  <c r="L93" i="28"/>
  <c r="I93" i="28" s="1"/>
  <c r="L7" i="29"/>
  <c r="I7" i="29" s="1"/>
  <c r="L89" i="27"/>
  <c r="I89" i="27" s="1"/>
  <c r="L81" i="21"/>
  <c r="L43" i="27"/>
  <c r="I43" i="27" s="1"/>
  <c r="L7" i="26"/>
  <c r="L90" i="27"/>
  <c r="I90" i="27" s="1"/>
  <c r="L88" i="24"/>
  <c r="L49" i="27"/>
  <c r="I49" i="27" s="1"/>
  <c r="L22" i="27"/>
  <c r="L101" i="22"/>
  <c r="I101" i="22" s="1"/>
  <c r="L35" i="27"/>
  <c r="I35" i="27" s="1"/>
  <c r="L71" i="26"/>
  <c r="I71" i="26" s="1"/>
  <c r="L65" i="30"/>
  <c r="I65" i="30" s="1"/>
  <c r="L64" i="24"/>
  <c r="L15" i="26"/>
  <c r="L14" i="27"/>
  <c r="L37" i="22"/>
  <c r="I37" i="22" s="1"/>
  <c r="L27" i="27"/>
  <c r="I27" i="27" s="1"/>
  <c r="L73" i="24"/>
  <c r="L94" i="26"/>
  <c r="I94" i="26" s="1"/>
  <c r="L57" i="27"/>
  <c r="I57" i="27" s="1"/>
  <c r="L46" i="29"/>
  <c r="L64" i="27"/>
  <c r="I64" i="27" s="1"/>
  <c r="L33" i="21"/>
  <c r="L37" i="27"/>
  <c r="I37" i="27" s="1"/>
  <c r="L42" i="27"/>
  <c r="I42" i="27" s="1"/>
  <c r="L32" i="29"/>
  <c r="L4" i="38"/>
  <c r="L49" i="28"/>
  <c r="I49" i="28" s="1"/>
  <c r="L74" i="26"/>
  <c r="I74" i="26" s="1"/>
  <c r="L8" i="28"/>
  <c r="I8" i="28" s="1"/>
  <c r="L61" i="26"/>
  <c r="I61" i="26" s="1"/>
  <c r="L24" i="24"/>
  <c r="L94" i="38"/>
  <c r="L113" i="21"/>
  <c r="L41" i="26"/>
  <c r="I41" i="26" s="1"/>
  <c r="L61" i="29"/>
  <c r="L44" i="26"/>
  <c r="I44" i="26" s="1"/>
  <c r="L101" i="29"/>
  <c r="L31" i="26"/>
  <c r="L7" i="21"/>
  <c r="L11" i="21"/>
  <c r="L12" i="1"/>
  <c r="L66" i="29"/>
  <c r="I66" i="29" s="1"/>
  <c r="L81" i="22"/>
  <c r="I81" i="22" s="1"/>
  <c r="L47" i="28"/>
  <c r="I47" i="28" s="1"/>
  <c r="L24" i="28"/>
  <c r="L98" i="21"/>
  <c r="L90" i="30"/>
  <c r="I90" i="30" s="1"/>
  <c r="L7" i="38"/>
  <c r="L55" i="24"/>
  <c r="L20" i="29"/>
  <c r="L57" i="26"/>
  <c r="I57" i="26" s="1"/>
  <c r="L53" i="29"/>
  <c r="I53" i="29" s="1"/>
  <c r="L29" i="26"/>
  <c r="L58" i="30"/>
  <c r="I58" i="30" s="1"/>
  <c r="L24" i="38"/>
  <c r="L60" i="38"/>
  <c r="L5" i="38"/>
  <c r="L50" i="26"/>
  <c r="I50" i="26" s="1"/>
  <c r="L89" i="28"/>
  <c r="I89" i="28" s="1"/>
  <c r="L37" i="26"/>
  <c r="I37" i="26" s="1"/>
  <c r="L35" i="30"/>
  <c r="I35" i="30" s="1"/>
  <c r="L60" i="30"/>
  <c r="I60" i="30" s="1"/>
  <c r="L36" i="38"/>
  <c r="L41" i="30"/>
  <c r="I41" i="30" s="1"/>
  <c r="L58" i="26"/>
  <c r="I58" i="26" s="1"/>
  <c r="L25" i="28"/>
  <c r="L45" i="26"/>
  <c r="I45" i="26" s="1"/>
  <c r="L52" i="27"/>
  <c r="I52" i="27" s="1"/>
  <c r="L102" i="38"/>
  <c r="L36" i="26"/>
  <c r="I36" i="26" s="1"/>
  <c r="L112" i="21"/>
  <c r="L16" i="26"/>
  <c r="L5" i="29"/>
  <c r="L35" i="26"/>
  <c r="I35" i="26" s="1"/>
  <c r="L30" i="26"/>
  <c r="L99" i="30"/>
  <c r="I99" i="30" s="1"/>
  <c r="L76" i="29"/>
  <c r="I76" i="29" s="1"/>
  <c r="L55" i="27"/>
  <c r="I55" i="27" s="1"/>
  <c r="L47" i="26"/>
  <c r="I47" i="26" s="1"/>
  <c r="L44" i="27"/>
  <c r="I44" i="27" s="1"/>
  <c r="L33" i="27"/>
  <c r="L19" i="28"/>
  <c r="L34" i="30"/>
  <c r="I34" i="30" s="1"/>
  <c r="L20" i="28"/>
  <c r="L29" i="29"/>
  <c r="L77" i="27"/>
  <c r="I77" i="27" s="1"/>
  <c r="L77" i="22"/>
  <c r="I77" i="22" s="1"/>
  <c r="L82" i="27"/>
  <c r="I82" i="27" s="1"/>
  <c r="L14" i="21"/>
  <c r="L19" i="21"/>
  <c r="I41" i="29"/>
  <c r="I82" i="30"/>
  <c r="I64" i="30"/>
  <c r="I53" i="30"/>
  <c r="I102" i="38"/>
  <c r="I34" i="38"/>
  <c r="I78" i="38"/>
  <c r="I65" i="38"/>
  <c r="I42" i="38"/>
  <c r="I43" i="38"/>
  <c r="I80" i="38"/>
  <c r="I74" i="38"/>
  <c r="I67" i="38"/>
  <c r="I103" i="38"/>
  <c r="I40" i="38"/>
  <c r="I61" i="38"/>
  <c r="I69" i="38"/>
  <c r="I86" i="38"/>
  <c r="I100" i="38"/>
  <c r="I39" i="38"/>
  <c r="I47" i="38"/>
  <c r="I45" i="38"/>
  <c r="I79" i="38"/>
  <c r="I82" i="38"/>
  <c r="I35" i="38"/>
  <c r="I99" i="38"/>
  <c r="I41" i="38"/>
  <c r="I90" i="38"/>
  <c r="I62" i="38"/>
  <c r="I77" i="38"/>
  <c r="I81" i="38"/>
  <c r="I55" i="38"/>
  <c r="BX208" i="34"/>
  <c r="I63" i="38"/>
  <c r="I56" i="38"/>
  <c r="I64" i="38"/>
  <c r="I68" i="38"/>
  <c r="AA208" i="34"/>
  <c r="I52" i="38"/>
  <c r="I97" i="38"/>
  <c r="BG208" i="34"/>
  <c r="I72" i="38"/>
  <c r="I59" i="38"/>
  <c r="I50" i="38"/>
  <c r="I95" i="38"/>
  <c r="I84" i="38"/>
  <c r="I88" i="38"/>
  <c r="I94" i="38"/>
  <c r="I36" i="38"/>
  <c r="I98" i="38"/>
  <c r="W2" i="35"/>
  <c r="L34" i="35" s="1"/>
  <c r="D104" i="34"/>
  <c r="I70" i="38"/>
  <c r="I92" i="38"/>
  <c r="I46" i="38"/>
  <c r="I93" i="38"/>
  <c r="I71" i="38"/>
  <c r="I51" i="38"/>
  <c r="I60" i="38"/>
  <c r="I57" i="38"/>
  <c r="I87" i="38"/>
  <c r="I89" i="38"/>
  <c r="I91" i="38"/>
  <c r="I37" i="38"/>
  <c r="I54" i="38"/>
  <c r="I101" i="38"/>
  <c r="I73" i="38"/>
  <c r="I96" i="38"/>
  <c r="I38" i="38"/>
  <c r="I53" i="38"/>
  <c r="I44" i="38"/>
  <c r="I76" i="38"/>
  <c r="I4" i="38"/>
  <c r="I58" i="38"/>
  <c r="I75" i="38"/>
  <c r="I49" i="38"/>
  <c r="I66" i="38"/>
  <c r="AQ208" i="34"/>
  <c r="I5" i="30" l="1"/>
  <c r="I5" i="38" s="1"/>
  <c r="K27" i="26"/>
  <c r="K18" i="27"/>
  <c r="I18" i="27" s="1"/>
  <c r="K18" i="26"/>
  <c r="K23" i="26"/>
  <c r="K7" i="26"/>
  <c r="I7" i="26" s="1"/>
  <c r="K15" i="26"/>
  <c r="I15" i="26" s="1"/>
  <c r="K18" i="24"/>
  <c r="K33" i="24"/>
  <c r="I33" i="24" s="1"/>
  <c r="K18" i="22"/>
  <c r="I18" i="22" s="1"/>
  <c r="K13" i="24"/>
  <c r="I13" i="24" s="1"/>
  <c r="K33" i="21"/>
  <c r="I33" i="21" s="1"/>
  <c r="K8" i="22"/>
  <c r="I8" i="22" s="1"/>
  <c r="I49" i="29"/>
  <c r="K34" i="1"/>
  <c r="K8" i="21"/>
  <c r="I8" i="21" s="1"/>
  <c r="I63" i="29"/>
  <c r="I47" i="29"/>
  <c r="I87" i="29"/>
  <c r="F8" i="34"/>
  <c r="F34" i="34"/>
  <c r="N34" i="35"/>
  <c r="O34" i="35"/>
  <c r="Q34" i="35"/>
  <c r="M34" i="35"/>
  <c r="P34" i="35"/>
  <c r="I34" i="1"/>
  <c r="I48" i="29"/>
  <c r="I97" i="29"/>
  <c r="I100" i="29"/>
  <c r="I43" i="29"/>
  <c r="I79" i="29"/>
  <c r="I95" i="29"/>
  <c r="I84" i="29"/>
  <c r="I93" i="29"/>
  <c r="I80" i="29"/>
  <c r="I39" i="29"/>
  <c r="I94" i="29"/>
  <c r="I77" i="29"/>
  <c r="I67" i="29"/>
  <c r="I54" i="29"/>
  <c r="I59" i="29"/>
  <c r="I61" i="29"/>
  <c r="K8" i="1"/>
  <c r="I8" i="1" s="1"/>
  <c r="K18" i="1"/>
  <c r="I18" i="1" s="1"/>
  <c r="I101" i="29"/>
  <c r="I58" i="29"/>
  <c r="I46" i="29"/>
  <c r="I23" i="29"/>
  <c r="I82" i="29"/>
  <c r="I55" i="29"/>
  <c r="I65" i="29"/>
  <c r="BY109" i="34"/>
  <c r="BY173" i="34"/>
  <c r="BY134" i="34"/>
  <c r="BY198" i="34"/>
  <c r="BY159" i="34"/>
  <c r="BY120" i="34"/>
  <c r="BY184" i="34"/>
  <c r="BY153" i="34"/>
  <c r="BY122" i="34"/>
  <c r="BY186" i="34"/>
  <c r="BY155" i="34"/>
  <c r="BY124" i="34"/>
  <c r="BY188" i="34"/>
  <c r="BY148" i="34"/>
  <c r="BY123" i="34"/>
  <c r="BY174" i="34"/>
  <c r="BY129" i="34"/>
  <c r="BY164" i="34"/>
  <c r="BY118" i="34"/>
  <c r="BY207" i="34"/>
  <c r="BY201" i="34"/>
  <c r="BY172" i="34"/>
  <c r="BY147" i="34"/>
  <c r="BY117" i="34"/>
  <c r="BY181" i="34"/>
  <c r="BY142" i="34"/>
  <c r="BY206" i="34"/>
  <c r="BY167" i="34"/>
  <c r="BY128" i="34"/>
  <c r="BY192" i="34"/>
  <c r="BY161" i="34"/>
  <c r="BY130" i="34"/>
  <c r="BY194" i="34"/>
  <c r="BY163" i="34"/>
  <c r="BY132" i="34"/>
  <c r="BY196" i="34"/>
  <c r="BY113" i="34"/>
  <c r="BY115" i="34"/>
  <c r="BY179" i="34"/>
  <c r="BY154" i="34"/>
  <c r="BY156" i="34"/>
  <c r="BY160" i="34"/>
  <c r="BY162" i="34"/>
  <c r="BY114" i="34"/>
  <c r="BY125" i="34"/>
  <c r="BY189" i="34"/>
  <c r="BY150" i="34"/>
  <c r="BY111" i="34"/>
  <c r="BY175" i="34"/>
  <c r="BY136" i="34"/>
  <c r="BY200" i="34"/>
  <c r="BY169" i="34"/>
  <c r="BY138" i="34"/>
  <c r="BY202" i="34"/>
  <c r="BY171" i="34"/>
  <c r="BY140" i="34"/>
  <c r="BY204" i="34"/>
  <c r="BY177" i="34"/>
  <c r="BY108" i="34"/>
  <c r="BY133" i="34"/>
  <c r="BY197" i="34"/>
  <c r="BY158" i="34"/>
  <c r="BY119" i="34"/>
  <c r="BY183" i="34"/>
  <c r="BY144" i="34"/>
  <c r="BY146" i="34"/>
  <c r="BY110" i="34"/>
  <c r="BY193" i="34"/>
  <c r="BY157" i="34"/>
  <c r="BY168" i="34"/>
  <c r="BY139" i="34"/>
  <c r="BY116" i="34"/>
  <c r="BY141" i="34"/>
  <c r="BY205" i="34"/>
  <c r="BY166" i="34"/>
  <c r="BY127" i="34"/>
  <c r="BY191" i="34"/>
  <c r="BY152" i="34"/>
  <c r="BY121" i="34"/>
  <c r="BY185" i="34"/>
  <c r="BY187" i="34"/>
  <c r="BY135" i="34"/>
  <c r="BY131" i="34"/>
  <c r="BY182" i="34"/>
  <c r="BY137" i="34"/>
  <c r="BY203" i="34"/>
  <c r="BY149" i="34"/>
  <c r="BY199" i="34"/>
  <c r="BY195" i="34"/>
  <c r="BY143" i="34"/>
  <c r="BY170" i="34"/>
  <c r="BY178" i="34"/>
  <c r="BY165" i="34"/>
  <c r="BY126" i="34"/>
  <c r="BY190" i="34"/>
  <c r="BY151" i="34"/>
  <c r="BY112" i="34"/>
  <c r="BY176" i="34"/>
  <c r="BY145" i="34"/>
  <c r="BY180" i="34"/>
  <c r="K4" i="1"/>
  <c r="I4" i="1" s="1"/>
  <c r="K12" i="1"/>
  <c r="I12" i="1" s="1"/>
  <c r="K17" i="1"/>
  <c r="I17" i="1" s="1"/>
  <c r="K7" i="1"/>
  <c r="I7" i="1" s="1"/>
  <c r="K20" i="30"/>
  <c r="K33" i="29"/>
  <c r="I33" i="29" s="1"/>
  <c r="K17" i="26"/>
  <c r="I17" i="26" s="1"/>
  <c r="K17" i="29"/>
  <c r="I17" i="29" s="1"/>
  <c r="K25" i="26"/>
  <c r="I25" i="26" s="1"/>
  <c r="K17" i="21"/>
  <c r="I17" i="21" s="1"/>
  <c r="K12" i="29"/>
  <c r="I12" i="29" s="1"/>
  <c r="K27" i="24"/>
  <c r="I27" i="24" s="1"/>
  <c r="K4" i="28"/>
  <c r="I4" i="28" s="1"/>
  <c r="K6" i="21"/>
  <c r="I6" i="21" s="1"/>
  <c r="K32" i="24"/>
  <c r="I32" i="24" s="1"/>
  <c r="K23" i="22"/>
  <c r="I23" i="22" s="1"/>
  <c r="K28" i="28"/>
  <c r="I28" i="28" s="1"/>
  <c r="K20" i="27"/>
  <c r="I20" i="27" s="1"/>
  <c r="K11" i="26"/>
  <c r="I11" i="26" s="1"/>
  <c r="K24" i="22"/>
  <c r="I24" i="22" s="1"/>
  <c r="K21" i="28"/>
  <c r="I21" i="28" s="1"/>
  <c r="K10" i="24"/>
  <c r="I10" i="24" s="1"/>
  <c r="K16" i="26"/>
  <c r="I16" i="26" s="1"/>
  <c r="K14" i="22"/>
  <c r="I14" i="22" s="1"/>
  <c r="K16" i="22"/>
  <c r="I16" i="22" s="1"/>
  <c r="K33" i="28"/>
  <c r="I33" i="28" s="1"/>
  <c r="K26" i="26"/>
  <c r="I26" i="26" s="1"/>
  <c r="K30" i="1"/>
  <c r="I30" i="1" s="1"/>
  <c r="K13" i="21"/>
  <c r="I13" i="21" s="1"/>
  <c r="K30" i="21"/>
  <c r="I30" i="21" s="1"/>
  <c r="K33" i="26"/>
  <c r="I33" i="26" s="1"/>
  <c r="K20" i="1"/>
  <c r="I20" i="1" s="1"/>
  <c r="K33" i="30"/>
  <c r="I33" i="30" s="1"/>
  <c r="I33" i="38" s="1"/>
  <c r="K29" i="1"/>
  <c r="I29" i="1" s="1"/>
  <c r="K31" i="1"/>
  <c r="I31" i="1" s="1"/>
  <c r="K19" i="30"/>
  <c r="K9" i="27"/>
  <c r="I9" i="27" s="1"/>
  <c r="K25" i="28"/>
  <c r="I25" i="28" s="1"/>
  <c r="K5" i="26"/>
  <c r="I5" i="26" s="1"/>
  <c r="K5" i="29"/>
  <c r="K9" i="22"/>
  <c r="I9" i="22" s="1"/>
  <c r="K28" i="29"/>
  <c r="I28" i="29" s="1"/>
  <c r="K16" i="29"/>
  <c r="K4" i="21"/>
  <c r="I4" i="21" s="1"/>
  <c r="K32" i="27"/>
  <c r="I32" i="27" s="1"/>
  <c r="K26" i="24"/>
  <c r="I26" i="24" s="1"/>
  <c r="K28" i="26"/>
  <c r="I28" i="26" s="1"/>
  <c r="K19" i="24"/>
  <c r="I19" i="24" s="1"/>
  <c r="K12" i="28"/>
  <c r="I12" i="28" s="1"/>
  <c r="K24" i="24"/>
  <c r="I24" i="24" s="1"/>
  <c r="K19" i="21"/>
  <c r="I19" i="21" s="1"/>
  <c r="K30" i="27"/>
  <c r="I30" i="27" s="1"/>
  <c r="K12" i="27"/>
  <c r="I12" i="27" s="1"/>
  <c r="K6" i="24"/>
  <c r="I6" i="24" s="1"/>
  <c r="K16" i="24"/>
  <c r="I16" i="24" s="1"/>
  <c r="K7" i="21"/>
  <c r="I7" i="21" s="1"/>
  <c r="K14" i="27"/>
  <c r="I14" i="27" s="1"/>
  <c r="K10" i="1"/>
  <c r="I10" i="1" s="1"/>
  <c r="K10" i="30"/>
  <c r="I10" i="30" s="1"/>
  <c r="I10" i="38" s="1"/>
  <c r="K29" i="28"/>
  <c r="I29" i="28" s="1"/>
  <c r="K22" i="26"/>
  <c r="I22" i="26" s="1"/>
  <c r="K24" i="28"/>
  <c r="I24" i="28" s="1"/>
  <c r="K12" i="24"/>
  <c r="I12" i="24" s="1"/>
  <c r="K33" i="1"/>
  <c r="I33" i="1" s="1"/>
  <c r="K24" i="1"/>
  <c r="I24" i="1" s="1"/>
  <c r="K25" i="1"/>
  <c r="I25" i="1" s="1"/>
  <c r="K27" i="1"/>
  <c r="I27" i="1" s="1"/>
  <c r="K25" i="29"/>
  <c r="I25" i="29" s="1"/>
  <c r="K29" i="22"/>
  <c r="I29" i="22" s="1"/>
  <c r="K5" i="22"/>
  <c r="I5" i="22" s="1"/>
  <c r="K25" i="21"/>
  <c r="I25" i="21" s="1"/>
  <c r="K29" i="26"/>
  <c r="I29" i="26" s="1"/>
  <c r="K21" i="29"/>
  <c r="I21" i="29" s="1"/>
  <c r="K10" i="29"/>
  <c r="I10" i="29" s="1"/>
  <c r="K19" i="27"/>
  <c r="I19" i="27" s="1"/>
  <c r="K4" i="22"/>
  <c r="I4" i="22" s="1"/>
  <c r="K31" i="21"/>
  <c r="I31" i="21" s="1"/>
  <c r="K14" i="26"/>
  <c r="I14" i="26" s="1"/>
  <c r="K24" i="27"/>
  <c r="I24" i="27" s="1"/>
  <c r="K33" i="22"/>
  <c r="I33" i="22" s="1"/>
  <c r="K30" i="26"/>
  <c r="I30" i="26" s="1"/>
  <c r="K16" i="28"/>
  <c r="I16" i="28" s="1"/>
  <c r="K20" i="26"/>
  <c r="I20" i="26" s="1"/>
  <c r="K15" i="22"/>
  <c r="I15" i="22" s="1"/>
  <c r="K11" i="28"/>
  <c r="I11" i="28" s="1"/>
  <c r="K15" i="21"/>
  <c r="I15" i="21" s="1"/>
  <c r="K26" i="27"/>
  <c r="I26" i="27" s="1"/>
  <c r="K12" i="26"/>
  <c r="I12" i="26" s="1"/>
  <c r="K31" i="24"/>
  <c r="I31" i="24" s="1"/>
  <c r="K28" i="1"/>
  <c r="I28" i="1" s="1"/>
  <c r="K15" i="1"/>
  <c r="I15" i="1" s="1"/>
  <c r="K26" i="1"/>
  <c r="I26" i="1" s="1"/>
  <c r="K28" i="30"/>
  <c r="K11" i="30"/>
  <c r="K24" i="29"/>
  <c r="I24" i="29" s="1"/>
  <c r="K17" i="28"/>
  <c r="I17" i="28" s="1"/>
  <c r="K17" i="24"/>
  <c r="I17" i="24" s="1"/>
  <c r="K9" i="29"/>
  <c r="I9" i="29" s="1"/>
  <c r="K13" i="22"/>
  <c r="I13" i="22" s="1"/>
  <c r="K17" i="27"/>
  <c r="I17" i="27" s="1"/>
  <c r="K11" i="29"/>
  <c r="I11" i="29" s="1"/>
  <c r="K32" i="26"/>
  <c r="I32" i="26" s="1"/>
  <c r="K27" i="22"/>
  <c r="I27" i="22" s="1"/>
  <c r="K6" i="27"/>
  <c r="I6" i="27" s="1"/>
  <c r="K31" i="26"/>
  <c r="I31" i="26" s="1"/>
  <c r="K11" i="27"/>
  <c r="I11" i="27" s="1"/>
  <c r="K4" i="26"/>
  <c r="I4" i="26" s="1"/>
  <c r="K26" i="22"/>
  <c r="I26" i="22" s="1"/>
  <c r="K16" i="27"/>
  <c r="I16" i="27" s="1"/>
  <c r="K11" i="24"/>
  <c r="I11" i="24" s="1"/>
  <c r="K21" i="26"/>
  <c r="I21" i="26" s="1"/>
  <c r="K11" i="22"/>
  <c r="I11" i="22" s="1"/>
  <c r="K4" i="27"/>
  <c r="I4" i="27" s="1"/>
  <c r="K32" i="1"/>
  <c r="I32" i="1" s="1"/>
  <c r="K24" i="30"/>
  <c r="I24" i="30" s="1"/>
  <c r="I24" i="38" s="1"/>
  <c r="K9" i="21"/>
  <c r="I9" i="21" s="1"/>
  <c r="K9" i="24"/>
  <c r="I9" i="24" s="1"/>
  <c r="K32" i="21"/>
  <c r="I32" i="21" s="1"/>
  <c r="K12" i="21"/>
  <c r="I12" i="21" s="1"/>
  <c r="K21" i="24"/>
  <c r="I21" i="24" s="1"/>
  <c r="K21" i="1"/>
  <c r="I21" i="1" s="1"/>
  <c r="K23" i="1"/>
  <c r="I23" i="1" s="1"/>
  <c r="K14" i="1"/>
  <c r="I14" i="1" s="1"/>
  <c r="K32" i="30"/>
  <c r="K12" i="30"/>
  <c r="K29" i="29"/>
  <c r="I29" i="29" s="1"/>
  <c r="K5" i="21"/>
  <c r="I5" i="21" s="1"/>
  <c r="K9" i="26"/>
  <c r="I9" i="26" s="1"/>
  <c r="K29" i="21"/>
  <c r="I29" i="21" s="1"/>
  <c r="K5" i="24"/>
  <c r="I5" i="24" s="1"/>
  <c r="K13" i="27"/>
  <c r="I13" i="27" s="1"/>
  <c r="K19" i="29"/>
  <c r="I19" i="29" s="1"/>
  <c r="K10" i="21"/>
  <c r="I10" i="21" s="1"/>
  <c r="K28" i="27"/>
  <c r="I28" i="27" s="1"/>
  <c r="K23" i="24"/>
  <c r="I23" i="24" s="1"/>
  <c r="K22" i="21"/>
  <c r="I22" i="21" s="1"/>
  <c r="K28" i="21"/>
  <c r="I28" i="21" s="1"/>
  <c r="K4" i="24"/>
  <c r="I4" i="24" s="1"/>
  <c r="K14" i="24"/>
  <c r="I14" i="24" s="1"/>
  <c r="K10" i="28"/>
  <c r="I10" i="28" s="1"/>
  <c r="K21" i="27"/>
  <c r="I21" i="27" s="1"/>
  <c r="K7" i="24"/>
  <c r="I7" i="24" s="1"/>
  <c r="K21" i="21"/>
  <c r="I21" i="21" s="1"/>
  <c r="K11" i="21"/>
  <c r="I11" i="21" s="1"/>
  <c r="K28" i="24"/>
  <c r="I28" i="24" s="1"/>
  <c r="K14" i="21"/>
  <c r="I14" i="21" s="1"/>
  <c r="K19" i="1"/>
  <c r="I19" i="1" s="1"/>
  <c r="K11" i="1"/>
  <c r="I11" i="1" s="1"/>
  <c r="K9" i="1"/>
  <c r="I9" i="1" s="1"/>
  <c r="K6" i="1"/>
  <c r="I6" i="1" s="1"/>
  <c r="K21" i="30"/>
  <c r="I21" i="30" s="1"/>
  <c r="I21" i="38" s="1"/>
  <c r="K4" i="30"/>
  <c r="I4" i="30" s="1"/>
  <c r="K18" i="21"/>
  <c r="I18" i="21" s="1"/>
  <c r="K13" i="28"/>
  <c r="I13" i="28" s="1"/>
  <c r="K25" i="24"/>
  <c r="I25" i="24" s="1"/>
  <c r="K13" i="29"/>
  <c r="I13" i="29" s="1"/>
  <c r="K17" i="22"/>
  <c r="I17" i="22" s="1"/>
  <c r="K25" i="27"/>
  <c r="I25" i="27" s="1"/>
  <c r="K9" i="28"/>
  <c r="I9" i="28" s="1"/>
  <c r="K20" i="29"/>
  <c r="I20" i="29" s="1"/>
  <c r="K4" i="29"/>
  <c r="K30" i="24"/>
  <c r="I30" i="24" s="1"/>
  <c r="K19" i="26"/>
  <c r="I19" i="26" s="1"/>
  <c r="K33" i="27"/>
  <c r="I33" i="27" s="1"/>
  <c r="K12" i="22"/>
  <c r="I12" i="22" s="1"/>
  <c r="K30" i="22"/>
  <c r="I30" i="22" s="1"/>
  <c r="K28" i="22"/>
  <c r="I28" i="22" s="1"/>
  <c r="K23" i="21"/>
  <c r="I23" i="21" s="1"/>
  <c r="K6" i="26"/>
  <c r="I6" i="26" s="1"/>
  <c r="K19" i="28"/>
  <c r="I19" i="28" s="1"/>
  <c r="K32" i="28"/>
  <c r="I32" i="28" s="1"/>
  <c r="K20" i="21"/>
  <c r="I20" i="21" s="1"/>
  <c r="K21" i="22"/>
  <c r="I21" i="22" s="1"/>
  <c r="K10" i="22"/>
  <c r="I10" i="22" s="1"/>
  <c r="K13" i="26"/>
  <c r="I13" i="26" s="1"/>
  <c r="K22" i="24"/>
  <c r="I22" i="24" s="1"/>
  <c r="K20" i="22"/>
  <c r="I20" i="22" s="1"/>
  <c r="K16" i="1"/>
  <c r="I16" i="1" s="1"/>
  <c r="K13" i="1"/>
  <c r="I13" i="1" s="1"/>
  <c r="K22" i="1"/>
  <c r="I22" i="1" s="1"/>
  <c r="K16" i="30"/>
  <c r="I16" i="30" s="1"/>
  <c r="I16" i="38" s="1"/>
  <c r="K32" i="29"/>
  <c r="I32" i="29" s="1"/>
  <c r="K29" i="24"/>
  <c r="I29" i="24" s="1"/>
  <c r="K5" i="27"/>
  <c r="I5" i="27" s="1"/>
  <c r="K25" i="22"/>
  <c r="I25" i="22" s="1"/>
  <c r="K29" i="27"/>
  <c r="I29" i="27" s="1"/>
  <c r="K5" i="28"/>
  <c r="I5" i="28" s="1"/>
  <c r="K31" i="22"/>
  <c r="I31" i="22" s="1"/>
  <c r="K10" i="27"/>
  <c r="I10" i="27" s="1"/>
  <c r="K22" i="27"/>
  <c r="I22" i="27" s="1"/>
  <c r="K32" i="22"/>
  <c r="I32" i="22" s="1"/>
  <c r="K27" i="21"/>
  <c r="I27" i="21" s="1"/>
  <c r="K10" i="26"/>
  <c r="I10" i="26" s="1"/>
  <c r="K24" i="26"/>
  <c r="I24" i="26" s="1"/>
  <c r="K15" i="24"/>
  <c r="I15" i="24" s="1"/>
  <c r="K24" i="21"/>
  <c r="I24" i="21" s="1"/>
  <c r="K22" i="22"/>
  <c r="I22" i="22" s="1"/>
  <c r="K20" i="24"/>
  <c r="I20" i="24" s="1"/>
  <c r="K26" i="21"/>
  <c r="I26" i="21" s="1"/>
  <c r="K16" i="21"/>
  <c r="I16" i="21" s="1"/>
  <c r="K6" i="22"/>
  <c r="I6" i="22" s="1"/>
  <c r="K5" i="1"/>
  <c r="I5" i="1" s="1"/>
  <c r="K20" i="28"/>
  <c r="I20" i="28" s="1"/>
  <c r="K7" i="22"/>
  <c r="I7" i="22" s="1"/>
  <c r="K19" i="22"/>
  <c r="I19" i="22" s="1"/>
  <c r="I51" i="29"/>
  <c r="I81" i="29"/>
  <c r="I83" i="29"/>
  <c r="I40" i="29"/>
  <c r="I96" i="29"/>
  <c r="F18" i="34"/>
  <c r="F12" i="34"/>
  <c r="F7" i="34"/>
  <c r="F5" i="34"/>
  <c r="F26" i="34"/>
  <c r="F33" i="34"/>
  <c r="F29" i="34"/>
  <c r="F9" i="34"/>
  <c r="F11" i="34"/>
  <c r="F4" i="34"/>
  <c r="F23" i="34"/>
  <c r="F19" i="34"/>
  <c r="F25" i="34"/>
  <c r="F15" i="34"/>
  <c r="F17" i="34"/>
  <c r="F27" i="34"/>
  <c r="F13" i="34"/>
  <c r="F16" i="34"/>
  <c r="F24" i="34"/>
  <c r="F14" i="34"/>
  <c r="F21" i="34"/>
  <c r="F31" i="34"/>
  <c r="F32" i="34"/>
  <c r="F20" i="34"/>
  <c r="F22" i="34"/>
  <c r="F6" i="34"/>
  <c r="F10" i="34"/>
  <c r="F28" i="34"/>
  <c r="F30" i="34"/>
  <c r="U83" i="35"/>
  <c r="U22" i="35"/>
  <c r="L22" i="35" s="1"/>
  <c r="U25" i="35"/>
  <c r="L25" i="35" s="1"/>
  <c r="U21" i="35"/>
  <c r="L21" i="35" s="1"/>
  <c r="U59" i="35"/>
  <c r="U70" i="35"/>
  <c r="U81" i="35"/>
  <c r="U16" i="35"/>
  <c r="L16" i="35" s="1"/>
  <c r="U54" i="35"/>
  <c r="U75" i="35"/>
  <c r="U74" i="35"/>
  <c r="U69" i="35"/>
  <c r="U47" i="35"/>
  <c r="U78" i="35"/>
  <c r="U30" i="35"/>
  <c r="L30" i="35" s="1"/>
  <c r="U71" i="35"/>
  <c r="U102" i="35"/>
  <c r="U64" i="35"/>
  <c r="U13" i="35"/>
  <c r="L13" i="35" s="1"/>
  <c r="U44" i="35"/>
  <c r="U26" i="35"/>
  <c r="L26" i="35" s="1"/>
  <c r="U39" i="35"/>
  <c r="U79" i="35"/>
  <c r="U103" i="35"/>
  <c r="U88" i="35"/>
  <c r="U43" i="35"/>
  <c r="U51" i="35"/>
  <c r="U4" i="35"/>
  <c r="L4" i="35" s="1"/>
  <c r="U50" i="35"/>
  <c r="U95" i="35"/>
  <c r="U65" i="35"/>
  <c r="U15" i="35"/>
  <c r="L15" i="35" s="1"/>
  <c r="U33" i="35"/>
  <c r="L33" i="35" s="1"/>
  <c r="U36" i="35"/>
  <c r="U28" i="35"/>
  <c r="L28" i="35" s="1"/>
  <c r="U45" i="35"/>
  <c r="U12" i="35"/>
  <c r="L12" i="35" s="1"/>
  <c r="U62" i="35"/>
  <c r="U72" i="35"/>
  <c r="U58" i="35"/>
  <c r="U35" i="35"/>
  <c r="U48" i="35"/>
  <c r="U89" i="35"/>
  <c r="U40" i="35"/>
  <c r="U6" i="35"/>
  <c r="L6" i="35" s="1"/>
  <c r="U93" i="35"/>
  <c r="U87" i="35"/>
  <c r="U41" i="35"/>
  <c r="U68" i="35"/>
  <c r="U7" i="35"/>
  <c r="L7" i="35" s="1"/>
  <c r="U8" i="35"/>
  <c r="L8" i="35" s="1"/>
  <c r="U18" i="35"/>
  <c r="L18" i="35" s="1"/>
  <c r="U98" i="35"/>
  <c r="U53" i="35"/>
  <c r="U57" i="35"/>
  <c r="U97" i="35"/>
  <c r="U14" i="35"/>
  <c r="L14" i="35" s="1"/>
  <c r="U82" i="35"/>
  <c r="U101" i="35"/>
  <c r="U23" i="35"/>
  <c r="L23" i="35" s="1"/>
  <c r="U5" i="35"/>
  <c r="L5" i="35" s="1"/>
  <c r="U37" i="35"/>
  <c r="U49" i="35"/>
  <c r="U85" i="35"/>
  <c r="U80" i="35"/>
  <c r="U66" i="35"/>
  <c r="U29" i="35"/>
  <c r="L29" i="35" s="1"/>
  <c r="U61" i="35"/>
  <c r="U94" i="35"/>
  <c r="U77" i="35"/>
  <c r="U60" i="35"/>
  <c r="U56" i="35"/>
  <c r="U91" i="35"/>
  <c r="U31" i="35"/>
  <c r="L31" i="35" s="1"/>
  <c r="U38" i="35"/>
  <c r="U90" i="35"/>
  <c r="U42" i="35"/>
  <c r="U84" i="35"/>
  <c r="U73" i="35"/>
  <c r="U100" i="35"/>
  <c r="U34" i="35"/>
  <c r="U55" i="35"/>
  <c r="U52" i="35"/>
  <c r="U67" i="35"/>
  <c r="U63" i="35"/>
  <c r="U27" i="35"/>
  <c r="L27" i="35" s="1"/>
  <c r="U19" i="35"/>
  <c r="L19" i="35" s="1"/>
  <c r="U46" i="35"/>
  <c r="U32" i="35"/>
  <c r="L32" i="35" s="1"/>
  <c r="U96" i="35"/>
  <c r="U76" i="35"/>
  <c r="U17" i="35"/>
  <c r="L17" i="35" s="1"/>
  <c r="U92" i="35"/>
  <c r="U9" i="35"/>
  <c r="L9" i="35" s="1"/>
  <c r="U99" i="35"/>
  <c r="U86" i="35"/>
  <c r="U10" i="35"/>
  <c r="L10" i="35" s="1"/>
  <c r="U20" i="35"/>
  <c r="L20" i="35" s="1"/>
  <c r="U11" i="35"/>
  <c r="L11" i="35" s="1"/>
  <c r="U24" i="35"/>
  <c r="L24" i="35" s="1"/>
  <c r="I22" i="29"/>
  <c r="I26" i="29"/>
  <c r="I27" i="29"/>
  <c r="I31" i="29"/>
  <c r="I30" i="30"/>
  <c r="I30" i="38" s="1"/>
  <c r="I6" i="30"/>
  <c r="I6" i="38" s="1"/>
  <c r="I13" i="30"/>
  <c r="I13" i="38" s="1"/>
  <c r="I8" i="30"/>
  <c r="I8" i="38" s="1"/>
  <c r="I18" i="29"/>
  <c r="I14" i="29"/>
  <c r="I15" i="29"/>
  <c r="I7" i="30"/>
  <c r="I7" i="38" s="1"/>
  <c r="I5" i="29" l="1"/>
  <c r="I16" i="29"/>
  <c r="I4" i="29"/>
  <c r="Q23" i="35"/>
  <c r="N23" i="35"/>
  <c r="M23" i="35"/>
  <c r="O23" i="35"/>
  <c r="P23" i="35"/>
  <c r="Q24" i="35"/>
  <c r="P24" i="35"/>
  <c r="M24" i="35"/>
  <c r="N24" i="35"/>
  <c r="O24" i="35"/>
  <c r="N17" i="35"/>
  <c r="P17" i="35"/>
  <c r="Q17" i="35"/>
  <c r="O17" i="35"/>
  <c r="M17" i="35"/>
  <c r="O18" i="35"/>
  <c r="P18" i="35"/>
  <c r="M18" i="35"/>
  <c r="Q18" i="35"/>
  <c r="N18" i="35"/>
  <c r="Q4" i="35"/>
  <c r="O4" i="35"/>
  <c r="M4" i="35"/>
  <c r="N4" i="35"/>
  <c r="P4" i="35"/>
  <c r="P21" i="35"/>
  <c r="Q21" i="35"/>
  <c r="N21" i="35"/>
  <c r="O21" i="35"/>
  <c r="M21" i="35"/>
  <c r="O11" i="35"/>
  <c r="P11" i="35"/>
  <c r="N11" i="35"/>
  <c r="Q11" i="35"/>
  <c r="M11" i="35"/>
  <c r="M29" i="35"/>
  <c r="O29" i="35"/>
  <c r="N29" i="35"/>
  <c r="P29" i="35"/>
  <c r="Q29" i="35"/>
  <c r="M8" i="35"/>
  <c r="O8" i="35"/>
  <c r="P8" i="35"/>
  <c r="Q8" i="35"/>
  <c r="N8" i="35"/>
  <c r="M28" i="35"/>
  <c r="Q28" i="35"/>
  <c r="N28" i="35"/>
  <c r="P28" i="35"/>
  <c r="O28" i="35"/>
  <c r="M13" i="35"/>
  <c r="P13" i="35"/>
  <c r="N13" i="35"/>
  <c r="O13" i="35"/>
  <c r="Q13" i="35"/>
  <c r="M25" i="35"/>
  <c r="O25" i="35"/>
  <c r="N25" i="35"/>
  <c r="P25" i="35"/>
  <c r="Q25" i="35"/>
  <c r="M20" i="35"/>
  <c r="N20" i="35"/>
  <c r="O20" i="35"/>
  <c r="P20" i="35"/>
  <c r="Q20" i="35"/>
  <c r="M31" i="35"/>
  <c r="O31" i="35"/>
  <c r="Q31" i="35"/>
  <c r="P31" i="35"/>
  <c r="N31" i="35"/>
  <c r="M7" i="35"/>
  <c r="Q7" i="35"/>
  <c r="O7" i="35"/>
  <c r="N7" i="35"/>
  <c r="P7" i="35"/>
  <c r="O22" i="35"/>
  <c r="M22" i="35"/>
  <c r="P22" i="35"/>
  <c r="N22" i="35"/>
  <c r="Q22" i="35"/>
  <c r="O10" i="35"/>
  <c r="N10" i="35"/>
  <c r="Q10" i="35"/>
  <c r="M10" i="35"/>
  <c r="P10" i="35"/>
  <c r="N32" i="35"/>
  <c r="Q32" i="35"/>
  <c r="P32" i="35"/>
  <c r="M32" i="35"/>
  <c r="O32" i="35"/>
  <c r="Q14" i="35"/>
  <c r="P14" i="35"/>
  <c r="N14" i="35"/>
  <c r="M14" i="35"/>
  <c r="O14" i="35"/>
  <c r="M33" i="35"/>
  <c r="P33" i="35"/>
  <c r="O33" i="35"/>
  <c r="Q33" i="35"/>
  <c r="N33" i="35"/>
  <c r="Q15" i="35"/>
  <c r="M15" i="35"/>
  <c r="P15" i="35"/>
  <c r="N15" i="35"/>
  <c r="O15" i="35"/>
  <c r="P16" i="35"/>
  <c r="N16" i="35"/>
  <c r="M16" i="35"/>
  <c r="O16" i="35"/>
  <c r="Q16" i="35"/>
  <c r="M19" i="35"/>
  <c r="O19" i="35"/>
  <c r="N19" i="35"/>
  <c r="Q19" i="35"/>
  <c r="P19" i="35"/>
  <c r="P30" i="35"/>
  <c r="Q30" i="35"/>
  <c r="N30" i="35"/>
  <c r="O30" i="35"/>
  <c r="M30" i="35"/>
  <c r="M9" i="35"/>
  <c r="P9" i="35"/>
  <c r="O9" i="35"/>
  <c r="N9" i="35"/>
  <c r="Q9" i="35"/>
  <c r="O27" i="35"/>
  <c r="P27" i="35"/>
  <c r="Q27" i="35"/>
  <c r="M27" i="35"/>
  <c r="N27" i="35"/>
  <c r="M5" i="35"/>
  <c r="Q5" i="35"/>
  <c r="O5" i="35"/>
  <c r="N5" i="35"/>
  <c r="P5" i="35"/>
  <c r="N6" i="35"/>
  <c r="O6" i="35"/>
  <c r="M6" i="35"/>
  <c r="P6" i="35"/>
  <c r="Q6" i="35"/>
  <c r="Q12" i="35"/>
  <c r="M12" i="35"/>
  <c r="O12" i="35"/>
  <c r="N12" i="35"/>
  <c r="P12" i="35"/>
  <c r="P26" i="35"/>
  <c r="O26" i="35"/>
  <c r="Q26" i="35"/>
  <c r="N26" i="35"/>
  <c r="M26" i="35"/>
  <c r="I26" i="30"/>
  <c r="I26" i="38" s="1"/>
  <c r="I20" i="30"/>
  <c r="I20" i="38" s="1"/>
  <c r="I14" i="30"/>
  <c r="I14" i="38" s="1"/>
  <c r="I32" i="30"/>
  <c r="I32" i="38" s="1"/>
  <c r="I27" i="30"/>
  <c r="I27" i="38" s="1"/>
  <c r="I29" i="30"/>
  <c r="I29" i="38" s="1"/>
  <c r="I28" i="30"/>
  <c r="I28" i="38" s="1"/>
  <c r="I17" i="30"/>
  <c r="I17" i="38" s="1"/>
  <c r="I31" i="30"/>
  <c r="I31" i="38" s="1"/>
  <c r="I22" i="30"/>
  <c r="I22" i="38" s="1"/>
  <c r="I19" i="30"/>
  <c r="I19" i="38" s="1"/>
  <c r="I15" i="30"/>
  <c r="I15" i="38" s="1"/>
  <c r="I9" i="30"/>
  <c r="I9" i="38" s="1"/>
  <c r="I11" i="30"/>
  <c r="I11" i="38" s="1"/>
  <c r="I18" i="30"/>
  <c r="I18" i="38" s="1"/>
  <c r="I12" i="30"/>
  <c r="I12" i="38" s="1"/>
  <c r="I25" i="30"/>
  <c r="I25" i="38" s="1"/>
  <c r="I18" i="26"/>
  <c r="I39" i="24"/>
  <c r="I67" i="24"/>
  <c r="I52" i="24"/>
  <c r="I77" i="24"/>
  <c r="I56" i="24"/>
  <c r="I63" i="24"/>
  <c r="I60" i="24"/>
  <c r="I71" i="24"/>
  <c r="I54" i="24"/>
  <c r="I57" i="24"/>
  <c r="I53" i="24"/>
  <c r="I62" i="24"/>
  <c r="I35" i="24"/>
  <c r="I103" i="24"/>
  <c r="I36" i="24"/>
  <c r="I84" i="24"/>
  <c r="I49" i="24"/>
  <c r="I68" i="24"/>
  <c r="I96" i="24"/>
  <c r="I58" i="24"/>
  <c r="I38" i="24"/>
  <c r="I55" i="24"/>
  <c r="I82" i="24"/>
  <c r="I81" i="24"/>
  <c r="I46" i="24"/>
  <c r="I83" i="24"/>
  <c r="I69" i="24"/>
  <c r="I74" i="24"/>
  <c r="I89" i="24"/>
  <c r="I98" i="24"/>
  <c r="I65" i="24"/>
  <c r="I87" i="24"/>
  <c r="I95" i="24"/>
  <c r="I88" i="24"/>
  <c r="I78" i="24"/>
  <c r="I43" i="24"/>
  <c r="I40" i="24"/>
  <c r="I73" i="24"/>
  <c r="I41" i="24"/>
  <c r="I42" i="24"/>
  <c r="I102" i="24"/>
  <c r="I64" i="24"/>
  <c r="I93" i="24"/>
  <c r="I66" i="24"/>
  <c r="I44" i="24"/>
  <c r="I90" i="24"/>
  <c r="I72" i="24"/>
  <c r="I94" i="24"/>
  <c r="I51" i="24"/>
  <c r="I70" i="24"/>
  <c r="I79" i="24"/>
  <c r="I59" i="24"/>
  <c r="I86" i="24"/>
  <c r="I100" i="24"/>
  <c r="I18" i="24"/>
  <c r="I76" i="24"/>
  <c r="I50" i="24"/>
  <c r="I91" i="24"/>
  <c r="I47" i="24"/>
  <c r="I48" i="24"/>
  <c r="I75" i="24"/>
  <c r="I85" i="24"/>
  <c r="I99" i="24"/>
  <c r="I8" i="24"/>
  <c r="I92" i="24"/>
  <c r="I97" i="24"/>
  <c r="I101" i="24"/>
  <c r="I45" i="24"/>
  <c r="I80" i="24"/>
  <c r="I37" i="24"/>
  <c r="I34" i="24"/>
  <c r="I61" i="24"/>
</calcChain>
</file>

<file path=xl/sharedStrings.xml><?xml version="1.0" encoding="utf-8"?>
<sst xmlns="http://schemas.openxmlformats.org/spreadsheetml/2006/main" count="495" uniqueCount="191">
  <si>
    <t>Top départ</t>
  </si>
  <si>
    <t>Top arrivée</t>
  </si>
  <si>
    <t>Dossard</t>
  </si>
  <si>
    <t>Dossard arrivé</t>
  </si>
  <si>
    <t>N° dossard</t>
  </si>
  <si>
    <t>Eric</t>
  </si>
  <si>
    <t>COTTANCIN</t>
  </si>
  <si>
    <t>Philippe</t>
  </si>
  <si>
    <t>David</t>
  </si>
  <si>
    <t>Ecart 1er</t>
  </si>
  <si>
    <t>Class Géné</t>
  </si>
  <si>
    <t>PRENOM</t>
  </si>
  <si>
    <t>NOM</t>
  </si>
  <si>
    <t>N° DOS</t>
  </si>
  <si>
    <t>Abandon</t>
  </si>
  <si>
    <t>Abandon(s)</t>
  </si>
  <si>
    <t>Nb tours</t>
  </si>
  <si>
    <t>effectués</t>
  </si>
  <si>
    <t>Temps 
chrono</t>
  </si>
  <si>
    <t>Nb Tours maxi</t>
  </si>
  <si>
    <t>N°</t>
  </si>
  <si>
    <t>Temps</t>
  </si>
  <si>
    <t>Nb Tour(s) par Coureur</t>
  </si>
  <si>
    <t>Epreuve :</t>
  </si>
  <si>
    <t>Date :</t>
  </si>
  <si>
    <t>N° dossard :</t>
  </si>
  <si>
    <t>Sandrine</t>
  </si>
  <si>
    <t>restants</t>
  </si>
  <si>
    <t>Δ
Nb tours</t>
  </si>
  <si>
    <t>ABANDON</t>
  </si>
  <si>
    <t>N°4</t>
  </si>
  <si>
    <t>N°3</t>
  </si>
  <si>
    <t>N°2</t>
  </si>
  <si>
    <t>N°1</t>
  </si>
  <si>
    <t>Epreuve</t>
  </si>
  <si>
    <t>Terminée</t>
  </si>
  <si>
    <t>Temps max</t>
  </si>
  <si>
    <t>Temps
Corrigé</t>
  </si>
  <si>
    <t>Bernard</t>
  </si>
  <si>
    <t>Sebastien</t>
  </si>
  <si>
    <t>Jérôme</t>
  </si>
  <si>
    <t>Michelle</t>
  </si>
  <si>
    <t>Frédéric</t>
  </si>
  <si>
    <t>BERNARDET</t>
  </si>
  <si>
    <t>CORNU</t>
  </si>
  <si>
    <t>MANZANINI</t>
  </si>
  <si>
    <t>Richard</t>
  </si>
  <si>
    <t>DI PIETRO</t>
  </si>
  <si>
    <t>Isabelle</t>
  </si>
  <si>
    <t>HARTER</t>
  </si>
  <si>
    <t>Gérard</t>
  </si>
  <si>
    <t>DESRAYAUD</t>
  </si>
  <si>
    <t>LEBORNE</t>
  </si>
  <si>
    <t>CERQUEIRA</t>
  </si>
  <si>
    <t>Patrick</t>
  </si>
  <si>
    <t>MARCO</t>
  </si>
  <si>
    <t>PHILIBERT</t>
  </si>
  <si>
    <t>Françoise</t>
  </si>
  <si>
    <t>THEY</t>
  </si>
  <si>
    <t>Damien</t>
  </si>
  <si>
    <t>VIDEIRA</t>
  </si>
  <si>
    <t>Antonio</t>
  </si>
  <si>
    <t>SOULAIRE</t>
  </si>
  <si>
    <t>Stephan</t>
  </si>
  <si>
    <t>Christian</t>
  </si>
  <si>
    <t>JACQUET</t>
  </si>
  <si>
    <t>SEGURA</t>
  </si>
  <si>
    <t>Nicolas</t>
  </si>
  <si>
    <t>TERRIER</t>
  </si>
  <si>
    <t>Bruno</t>
  </si>
  <si>
    <t>Serge</t>
  </si>
  <si>
    <t>LACHOT</t>
  </si>
  <si>
    <t>GARNIER</t>
  </si>
  <si>
    <t>DUCROUX</t>
  </si>
  <si>
    <t>Guy</t>
  </si>
  <si>
    <t>CHAPUIS</t>
  </si>
  <si>
    <t>LECOMTE</t>
  </si>
  <si>
    <t>Rudy</t>
  </si>
  <si>
    <t>FEY</t>
  </si>
  <si>
    <t>RIVET</t>
  </si>
  <si>
    <t>PELLETIER</t>
  </si>
  <si>
    <t>THEVENET</t>
  </si>
  <si>
    <t>BEREZIAT</t>
  </si>
  <si>
    <t>Myriam</t>
  </si>
  <si>
    <t>COURTIAL</t>
  </si>
  <si>
    <t>MARTINEZ</t>
  </si>
  <si>
    <t>Catherine</t>
  </si>
  <si>
    <t>Cat</t>
  </si>
  <si>
    <t>POUR MISE EN FORME CONDITIONNELLE
Pages</t>
  </si>
  <si>
    <t>CLASSIFICATION COURSE TERMINEE</t>
  </si>
  <si>
    <t>Dep_Arr</t>
  </si>
  <si>
    <r>
      <rPr>
        <vertAlign val="superscript"/>
        <sz val="48"/>
        <color rgb="FFFF0000"/>
        <rFont val="Times New Roman"/>
        <family val="1"/>
      </rPr>
      <t>ème</t>
    </r>
    <r>
      <rPr>
        <sz val="48"/>
        <color rgb="FFFF0000"/>
        <rFont val="Times New Roman"/>
        <family val="1"/>
      </rPr>
      <t xml:space="preserve"> Tour</t>
    </r>
  </si>
  <si>
    <r>
      <rPr>
        <vertAlign val="superscript"/>
        <sz val="48"/>
        <color theme="7" tint="-0.249977111117893"/>
        <rFont val="Times New Roman"/>
        <family val="1"/>
      </rPr>
      <t>ème</t>
    </r>
    <r>
      <rPr>
        <sz val="48"/>
        <color theme="7" tint="-0.249977111117893"/>
        <rFont val="Times New Roman"/>
        <family val="1"/>
      </rPr>
      <t xml:space="preserve"> Tour</t>
    </r>
  </si>
  <si>
    <r>
      <rPr>
        <vertAlign val="superscript"/>
        <sz val="48"/>
        <color rgb="FFFF66CC"/>
        <rFont val="Times New Roman"/>
        <family val="1"/>
      </rPr>
      <t>ème</t>
    </r>
    <r>
      <rPr>
        <sz val="48"/>
        <color rgb="FFFF66CC"/>
        <rFont val="Times New Roman"/>
        <family val="1"/>
      </rPr>
      <t xml:space="preserve"> Tour</t>
    </r>
  </si>
  <si>
    <r>
      <t xml:space="preserve">ème </t>
    </r>
    <r>
      <rPr>
        <sz val="48"/>
        <color theme="2" tint="-0.749992370372631"/>
        <rFont val="Times New Roman"/>
        <family val="1"/>
      </rPr>
      <t>Tour</t>
    </r>
  </si>
  <si>
    <r>
      <rPr>
        <vertAlign val="superscript"/>
        <sz val="48"/>
        <color theme="9" tint="-0.499984740745262"/>
        <rFont val="Times New Roman"/>
        <family val="1"/>
      </rPr>
      <t>ème</t>
    </r>
    <r>
      <rPr>
        <sz val="48"/>
        <color theme="9" tint="-0.499984740745262"/>
        <rFont val="Times New Roman"/>
        <family val="1"/>
      </rPr>
      <t xml:space="preserve"> Tour</t>
    </r>
  </si>
  <si>
    <r>
      <rPr>
        <vertAlign val="superscript"/>
        <sz val="48"/>
        <color theme="3" tint="-0.249977111117893"/>
        <rFont val="Times New Roman"/>
        <family val="1"/>
      </rPr>
      <t>ème</t>
    </r>
    <r>
      <rPr>
        <sz val="48"/>
        <color theme="3" tint="-0.249977111117893"/>
        <rFont val="Times New Roman"/>
        <family val="1"/>
      </rPr>
      <t xml:space="preserve"> Tour</t>
    </r>
  </si>
  <si>
    <r>
      <rPr>
        <vertAlign val="superscript"/>
        <sz val="48"/>
        <color theme="0" tint="-0.499984740745262"/>
        <rFont val="Times New Roman"/>
        <family val="1"/>
      </rPr>
      <t>ér</t>
    </r>
    <r>
      <rPr>
        <sz val="48"/>
        <color theme="0" tint="-0.499984740745262"/>
        <rFont val="Times New Roman"/>
        <family val="1"/>
      </rPr>
      <t xml:space="preserve"> Tour</t>
    </r>
  </si>
  <si>
    <r>
      <rPr>
        <vertAlign val="superscript"/>
        <sz val="48"/>
        <color theme="4" tint="-0.249977111117893"/>
        <rFont val="Times New Roman"/>
        <family val="1"/>
      </rPr>
      <t xml:space="preserve">ème </t>
    </r>
    <r>
      <rPr>
        <sz val="48"/>
        <color theme="4" tint="-0.249977111117893"/>
        <rFont val="Times New Roman"/>
        <family val="1"/>
      </rPr>
      <t>Tour</t>
    </r>
  </si>
  <si>
    <r>
      <rPr>
        <vertAlign val="superscript"/>
        <sz val="48"/>
        <color rgb="FFFF9900"/>
        <rFont val="Times New Roman"/>
        <family val="1"/>
      </rPr>
      <t>ème</t>
    </r>
    <r>
      <rPr>
        <sz val="48"/>
        <color rgb="FFFF9900"/>
        <rFont val="Times New Roman"/>
        <family val="1"/>
      </rPr>
      <t xml:space="preserve"> Tour</t>
    </r>
  </si>
  <si>
    <r>
      <rPr>
        <vertAlign val="superscript"/>
        <sz val="48"/>
        <color theme="8" tint="0.39997558519241921"/>
        <rFont val="Times New Roman"/>
        <family val="1"/>
      </rPr>
      <t>ème</t>
    </r>
    <r>
      <rPr>
        <sz val="48"/>
        <color theme="8" tint="0.39997558519241921"/>
        <rFont val="Times New Roman"/>
        <family val="1"/>
      </rPr>
      <t xml:space="preserve"> Tour</t>
    </r>
  </si>
  <si>
    <t>Top 
Départ</t>
  </si>
  <si>
    <t>Top 
Arrivée</t>
  </si>
  <si>
    <t xml:space="preserve">Temps </t>
  </si>
  <si>
    <t>Place</t>
  </si>
  <si>
    <t>NB Tours Max</t>
  </si>
  <si>
    <t>RESULTATS</t>
  </si>
  <si>
    <t>JS</t>
  </si>
  <si>
    <t>AM</t>
  </si>
  <si>
    <t>CF</t>
  </si>
  <si>
    <t>MJ</t>
  </si>
  <si>
    <t>MJ =MINIMES</t>
  </si>
  <si>
    <t>JS  =JUNIORS &amp; SENIORS</t>
  </si>
  <si>
    <t>CF = CADETS &amp; FEMININES ADULTES</t>
  </si>
  <si>
    <t>AM = ADULTES MASCULINS</t>
  </si>
  <si>
    <t>Temps max
MJ</t>
  </si>
  <si>
    <t>Temps max
CF</t>
  </si>
  <si>
    <t>Age</t>
  </si>
  <si>
    <t>Année
Naissance</t>
  </si>
  <si>
    <t>Temps max
AM</t>
  </si>
  <si>
    <t>Temps max
JS</t>
  </si>
  <si>
    <t>Classement 
Cat</t>
  </si>
  <si>
    <t>Scratch</t>
  </si>
  <si>
    <t>Nb Tours</t>
  </si>
  <si>
    <t>TOURS RESTANTS</t>
  </si>
  <si>
    <t>Temps 
Limite</t>
  </si>
  <si>
    <t>CLASSE
 D'AGE</t>
  </si>
  <si>
    <t>Nb Tour 
perdu</t>
  </si>
  <si>
    <t>M</t>
  </si>
  <si>
    <t>F</t>
  </si>
  <si>
    <t>Sexe</t>
  </si>
  <si>
    <t>CAT d'Age</t>
  </si>
  <si>
    <t>Cat de Valeur</t>
  </si>
  <si>
    <t>Depassé(e)</t>
  </si>
  <si>
    <t>Dépassé(e)</t>
  </si>
  <si>
    <t>1ére</t>
  </si>
  <si>
    <t>3ème</t>
  </si>
  <si>
    <t>2ème</t>
  </si>
  <si>
    <t>Fém.</t>
  </si>
  <si>
    <t>Cat
Age</t>
  </si>
  <si>
    <t>TEMPS</t>
  </si>
  <si>
    <t>Moyenne Tour 1</t>
  </si>
  <si>
    <t>Moyenne Tour 2</t>
  </si>
  <si>
    <t>Moyenne Tour 3</t>
  </si>
  <si>
    <t>Moyenne Tour 4</t>
  </si>
  <si>
    <t>Moyenne Tour 6</t>
  </si>
  <si>
    <t>Moyenne Tour 7</t>
  </si>
  <si>
    <t>Moyenne Tour 8</t>
  </si>
  <si>
    <t>M13-14</t>
  </si>
  <si>
    <t>M15-16</t>
  </si>
  <si>
    <t>Jen pierre</t>
  </si>
  <si>
    <t>Jean claude</t>
  </si>
  <si>
    <t>MAX Tour</t>
  </si>
  <si>
    <t>Max Tour</t>
  </si>
  <si>
    <t>Max
Tour</t>
  </si>
  <si>
    <t>Max tour</t>
  </si>
  <si>
    <t>Classement Catégorie de Valeur</t>
  </si>
  <si>
    <t>Classement par 
Catégorie 
d'Age</t>
  </si>
  <si>
    <t>Classement par 
Classe 
d'Age</t>
  </si>
  <si>
    <t>Départ 
Arrivée</t>
  </si>
  <si>
    <t>I:\ASPTT\TRAVAIL\ORIGINAL Jean Paul\SAUVEGARDE</t>
  </si>
  <si>
    <t>I:\ASPTT\TRAVAIL\ORIGINAL Jean Paul\Classement cyclocross.xlsm</t>
  </si>
  <si>
    <t>CycloCross
ASPTT LA POMME DE PIN</t>
  </si>
  <si>
    <t>Club</t>
  </si>
  <si>
    <t>1966</t>
  </si>
  <si>
    <t>ANNEE :</t>
  </si>
  <si>
    <t/>
  </si>
  <si>
    <t>CYCLO-CROSS du :</t>
  </si>
  <si>
    <t>Prénom</t>
  </si>
  <si>
    <t>club organisateur :</t>
  </si>
  <si>
    <t>ASPTT ORLEANS</t>
  </si>
  <si>
    <t>lieu de l'épreuve :</t>
  </si>
  <si>
    <t>SAINT CYR EN VAL</t>
  </si>
  <si>
    <t>date de l'épreuve :</t>
  </si>
  <si>
    <t>catégorie :</t>
  </si>
  <si>
    <t>nombre de partants :</t>
  </si>
  <si>
    <t>DEP.</t>
  </si>
  <si>
    <t>Dep.</t>
  </si>
  <si>
    <t>1970</t>
  </si>
  <si>
    <t>RESULTATS Cyclo-Cross du :</t>
  </si>
  <si>
    <t>Féminine</t>
  </si>
  <si>
    <t>MM</t>
  </si>
  <si>
    <t>13-14 ANS</t>
  </si>
  <si>
    <t>15-16 ANS</t>
  </si>
  <si>
    <t>F15-16</t>
  </si>
  <si>
    <t>VTT</t>
  </si>
  <si>
    <t>Jean michel</t>
  </si>
  <si>
    <t>Pass Cyclimse</t>
  </si>
  <si>
    <t>Pass</t>
  </si>
  <si>
    <t>1967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</si>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</sst>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0"/>
    <numFmt numFmtId="165" formatCode="[$-F400]h:mm:ss\ AM/PM"/>
    <numFmt numFmtId="166" formatCode="[$-F800]dddd\,\ mmmm\ dd\,\ yyyy"/>
    <numFmt numFmtId="167" formatCode="h:mm:ss;@"/>
    <numFmt numFmtId="168" formatCode="[h]:mm:ss;@"/>
    <numFmt numFmtId="169" formatCode="#,##0\ _€"/>
    <numFmt numFmtId="170" formatCode="mm:ss.0;@"/>
    <numFmt numFmtId="171" formatCode="d/m;@"/>
    <numFmt numFmtId="173" formatCode="0;0;"/>
  </numFmts>
  <fonts count="93" x14ac:knownFonts="1">
    <font>
      <sz val="10"/>
      <name val="Times New Roman"/>
    </font>
    <font>
      <sz val="10"/>
      <color indexed="22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b/>
      <sz val="10"/>
      <color indexed="8"/>
      <name val="Times New Roman"/>
      <family val="1"/>
    </font>
    <font>
      <sz val="10"/>
      <color rgb="FF0070C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22"/>
      <color rgb="FFFFFF00"/>
      <name val="Times New Roman"/>
      <family val="1"/>
    </font>
    <font>
      <sz val="72"/>
      <color rgb="FFFF0000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36"/>
      <color rgb="FFFF0000"/>
      <name val="Times New Roman"/>
      <family val="1"/>
    </font>
    <font>
      <b/>
      <sz val="20"/>
      <name val="Times New Roman"/>
      <family val="1"/>
    </font>
    <font>
      <b/>
      <sz val="14"/>
      <color indexed="22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0070C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0"/>
      <color theme="0"/>
      <name val="Times New Roman"/>
      <family val="1"/>
    </font>
    <font>
      <b/>
      <sz val="10"/>
      <color rgb="FFFFFF00"/>
      <name val="Times New Roman"/>
      <family val="1"/>
    </font>
    <font>
      <b/>
      <sz val="10"/>
      <color theme="3" tint="-0.499984740745262"/>
      <name val="Times New Roman"/>
      <family val="1"/>
    </font>
    <font>
      <b/>
      <sz val="10"/>
      <color theme="0" tint="-4.9989318521683403E-2"/>
      <name val="Times New Roman"/>
      <family val="1"/>
    </font>
    <font>
      <b/>
      <sz val="11"/>
      <color theme="8" tint="-0.499984740745262"/>
      <name val="Times New Roman"/>
      <family val="1"/>
    </font>
    <font>
      <b/>
      <sz val="18"/>
      <color theme="0"/>
      <name val="Times New Roman"/>
      <family val="1"/>
    </font>
    <font>
      <b/>
      <sz val="18"/>
      <color rgb="FFFFFF00"/>
      <name val="Times New Roman"/>
      <family val="1"/>
    </font>
    <font>
      <b/>
      <sz val="18"/>
      <color theme="8" tint="-0.499984740745262"/>
      <name val="Times New Roman"/>
      <family val="1"/>
    </font>
    <font>
      <sz val="72"/>
      <color theme="9" tint="-0.249977111117893"/>
      <name val="Times New Roman"/>
      <family val="1"/>
    </font>
    <font>
      <sz val="72"/>
      <color theme="2" tint="-0.749992370372631"/>
      <name val="Times New Roman"/>
      <family val="1"/>
    </font>
    <font>
      <sz val="72"/>
      <color theme="7" tint="-0.249977111117893"/>
      <name val="Times New Roman"/>
      <family val="1"/>
    </font>
    <font>
      <b/>
      <sz val="14"/>
      <color theme="3" tint="-0.249977111117893"/>
      <name val="Times New Roman"/>
      <family val="1"/>
    </font>
    <font>
      <sz val="10"/>
      <color theme="2" tint="-0.749992370372631"/>
      <name val="Times New Roman"/>
      <family val="1"/>
    </font>
    <font>
      <sz val="18"/>
      <name val="Times New Roman"/>
      <family val="1"/>
    </font>
    <font>
      <sz val="22"/>
      <name val="Times New Roman"/>
      <family val="1"/>
    </font>
    <font>
      <sz val="10"/>
      <color theme="0"/>
      <name val="Times New Roman"/>
      <family val="1"/>
    </font>
    <font>
      <b/>
      <sz val="10"/>
      <color theme="1"/>
      <name val="Times New Roman"/>
      <family val="1"/>
    </font>
    <font>
      <vertAlign val="superscript"/>
      <sz val="48"/>
      <color theme="3" tint="-0.249977111117893"/>
      <name val="Times New Roman"/>
      <family val="1"/>
    </font>
    <font>
      <b/>
      <sz val="8"/>
      <color indexed="22"/>
      <name val="Times New Roman"/>
      <family val="1"/>
    </font>
    <font>
      <b/>
      <sz val="8"/>
      <name val="Times New Roman"/>
      <family val="1"/>
    </font>
    <font>
      <sz val="8"/>
      <color indexed="22"/>
      <name val="Times New Roman"/>
      <family val="1"/>
    </font>
    <font>
      <sz val="8"/>
      <name val="Times New Roman"/>
      <family val="1"/>
    </font>
    <font>
      <b/>
      <sz val="10"/>
      <name val="Arial"/>
      <family val="2"/>
    </font>
    <font>
      <b/>
      <sz val="10"/>
      <color rgb="FF00B050"/>
      <name val="Times New Roman"/>
      <family val="1"/>
    </font>
    <font>
      <b/>
      <sz val="10"/>
      <color theme="8" tint="-0.499984740745262"/>
      <name val="Times New Roman"/>
      <family val="1"/>
    </font>
    <font>
      <sz val="12"/>
      <color theme="8" tint="-0.499984740745262"/>
      <name val="Times New Roman"/>
      <family val="1"/>
    </font>
    <font>
      <sz val="10"/>
      <color theme="8" tint="-0.499984740745262"/>
      <name val="Times New Roman"/>
      <family val="1"/>
    </font>
    <font>
      <sz val="48"/>
      <color theme="0" tint="-0.499984740745262"/>
      <name val="Times New Roman"/>
      <family val="1"/>
    </font>
    <font>
      <vertAlign val="superscript"/>
      <sz val="48"/>
      <color theme="0" tint="-0.499984740745262"/>
      <name val="Times New Roman"/>
      <family val="1"/>
    </font>
    <font>
      <sz val="48"/>
      <color theme="3" tint="-0.249977111117893"/>
      <name val="Times New Roman"/>
      <family val="1"/>
    </font>
    <font>
      <sz val="48"/>
      <color theme="9" tint="-0.499984740745262"/>
      <name val="Times New Roman"/>
      <family val="1"/>
    </font>
    <font>
      <vertAlign val="superscript"/>
      <sz val="48"/>
      <color theme="9" tint="-0.499984740745262"/>
      <name val="Times New Roman"/>
      <family val="1"/>
    </font>
    <font>
      <sz val="48"/>
      <color theme="7" tint="-0.249977111117893"/>
      <name val="Times New Roman"/>
      <family val="1"/>
    </font>
    <font>
      <vertAlign val="superscript"/>
      <sz val="48"/>
      <color theme="7" tint="-0.249977111117893"/>
      <name val="Times New Roman"/>
      <family val="1"/>
    </font>
    <font>
      <sz val="48"/>
      <color theme="8" tint="0.39997558519241921"/>
      <name val="Times New Roman"/>
      <family val="1"/>
    </font>
    <font>
      <vertAlign val="superscript"/>
      <sz val="48"/>
      <color theme="8" tint="0.39997558519241921"/>
      <name val="Times New Roman"/>
      <family val="1"/>
    </font>
    <font>
      <sz val="48"/>
      <color theme="8" tint="-0.499984740745262"/>
      <name val="Times New Roman"/>
      <family val="1"/>
    </font>
    <font>
      <sz val="48"/>
      <color theme="2" tint="-0.749992370372631"/>
      <name val="Times New Roman"/>
      <family val="1"/>
    </font>
    <font>
      <vertAlign val="superscript"/>
      <sz val="48"/>
      <color theme="2" tint="-0.749992370372631"/>
      <name val="Times New Roman"/>
      <family val="1"/>
    </font>
    <font>
      <sz val="48"/>
      <color rgb="FFFF0000"/>
      <name val="Times New Roman"/>
      <family val="1"/>
    </font>
    <font>
      <vertAlign val="superscript"/>
      <sz val="48"/>
      <color rgb="FFFF0000"/>
      <name val="Times New Roman"/>
      <family val="1"/>
    </font>
    <font>
      <b/>
      <sz val="11"/>
      <color theme="6" tint="-0.499984740745262"/>
      <name val="Times New Roman"/>
      <family val="1"/>
    </font>
    <font>
      <sz val="14"/>
      <name val="Times New Roman"/>
      <family val="1"/>
    </font>
    <font>
      <sz val="48"/>
      <color theme="4" tint="-0.249977111117893"/>
      <name val="Times New Roman"/>
      <family val="1"/>
    </font>
    <font>
      <vertAlign val="superscript"/>
      <sz val="48"/>
      <color theme="4" tint="-0.249977111117893"/>
      <name val="Times New Roman"/>
      <family val="1"/>
    </font>
    <font>
      <sz val="48"/>
      <color rgb="FFFF66CC"/>
      <name val="Times New Roman"/>
      <family val="1"/>
    </font>
    <font>
      <vertAlign val="superscript"/>
      <sz val="48"/>
      <color rgb="FFFF66CC"/>
      <name val="Times New Roman"/>
      <family val="1"/>
    </font>
    <font>
      <sz val="72"/>
      <color rgb="FFFF66CC"/>
      <name val="Times New Roman"/>
      <family val="1"/>
    </font>
    <font>
      <sz val="48"/>
      <color rgb="FFFF9900"/>
      <name val="Times New Roman"/>
      <family val="1"/>
    </font>
    <font>
      <vertAlign val="superscript"/>
      <sz val="48"/>
      <color rgb="FFFF9900"/>
      <name val="Times New Roman"/>
      <family val="1"/>
    </font>
    <font>
      <b/>
      <sz val="10"/>
      <color indexed="22"/>
      <name val="Times New Roman"/>
      <family val="1"/>
    </font>
    <font>
      <sz val="10"/>
      <color theme="1"/>
      <name val="Times New Roman"/>
      <family val="1"/>
    </font>
    <font>
      <b/>
      <sz val="11"/>
      <color rgb="FFFFFF00"/>
      <name val="Times New Roman"/>
      <family val="1"/>
    </font>
    <font>
      <b/>
      <sz val="11"/>
      <color theme="0"/>
      <name val="Times New Roman"/>
      <family val="1"/>
    </font>
    <font>
      <b/>
      <sz val="10"/>
      <color rgb="FF002060"/>
      <name val="Times New Roman"/>
      <family val="1"/>
    </font>
    <font>
      <b/>
      <sz val="11"/>
      <color rgb="FF002060"/>
      <name val="Times New Roman"/>
      <family val="1"/>
    </font>
    <font>
      <sz val="10"/>
      <color rgb="FFFFFF00"/>
      <name val="Times New Roman"/>
      <family val="1"/>
    </font>
    <font>
      <sz val="20"/>
      <name val="Times New Roman"/>
      <family val="1"/>
    </font>
    <font>
      <sz val="11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theme="9" tint="-0.499984740745262"/>
      <name val="Times New Roman"/>
      <family val="1"/>
    </font>
    <font>
      <b/>
      <sz val="12"/>
      <color rgb="FF00B050"/>
      <name val="Times New Roman"/>
      <family val="1"/>
    </font>
    <font>
      <b/>
      <sz val="12"/>
      <color theme="9" tint="-0.499984740745262"/>
      <name val="Times New Roman"/>
      <family val="1"/>
    </font>
    <font>
      <b/>
      <sz val="14"/>
      <color theme="0" tint="-0.14999847407452621"/>
      <name val="Times New Roman"/>
      <family val="1"/>
    </font>
    <font>
      <sz val="10"/>
      <color theme="0" tint="-0.34998626667073579"/>
      <name val="Times New Roman"/>
      <family val="1"/>
    </font>
    <font>
      <sz val="10"/>
      <color rgb="FFFF0000"/>
      <name val="Times New Roman"/>
      <family val="1"/>
    </font>
    <font>
      <sz val="10"/>
      <color theme="0" tint="-0.14999847407452621"/>
      <name val="Times New Roman"/>
      <family val="1"/>
    </font>
    <font>
      <b/>
      <sz val="18"/>
      <color theme="3" tint="-0.499984740745262"/>
      <name val="Times New Roman"/>
      <family val="1"/>
    </font>
    <font>
      <b/>
      <sz val="18"/>
      <color theme="7" tint="-0.499984740745262"/>
      <name val="Times New Roman"/>
      <family val="1"/>
    </font>
    <font>
      <sz val="20"/>
      <color theme="0"/>
      <name val="Times New Roman"/>
      <family val="1"/>
    </font>
    <font>
      <b/>
      <sz val="20"/>
      <color theme="0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darkUp">
        <fgColor rgb="FFFF0000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</fills>
  <borders count="9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676">
    <xf numFmtId="0" fontId="0" fillId="0" borderId="0" xfId="0"/>
    <xf numFmtId="0" fontId="0" fillId="0" borderId="0" xfId="0" applyFill="1"/>
    <xf numFmtId="0" fontId="2" fillId="4" borderId="0" xfId="0" applyFont="1" applyFill="1" applyProtection="1">
      <protection locked="0"/>
    </xf>
    <xf numFmtId="0" fontId="2" fillId="4" borderId="0" xfId="0" applyFont="1" applyFill="1" applyBorder="1" applyProtection="1">
      <protection locked="0"/>
    </xf>
    <xf numFmtId="164" fontId="6" fillId="4" borderId="0" xfId="0" applyNumberFormat="1" applyFont="1" applyFill="1" applyBorder="1" applyAlignment="1" applyProtection="1">
      <alignment horizontal="center"/>
      <protection locked="0"/>
    </xf>
    <xf numFmtId="164" fontId="5" fillId="4" borderId="0" xfId="0" applyNumberFormat="1" applyFont="1" applyFill="1" applyBorder="1" applyAlignment="1" applyProtection="1">
      <alignment horizontal="center"/>
      <protection locked="0"/>
    </xf>
    <xf numFmtId="164" fontId="2" fillId="4" borderId="0" xfId="0" applyNumberFormat="1" applyFont="1" applyFill="1" applyProtection="1">
      <protection locked="0"/>
    </xf>
    <xf numFmtId="164" fontId="4" fillId="4" borderId="18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8" fillId="2" borderId="1" xfId="0" quotePrefix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64" fontId="1" fillId="0" borderId="0" xfId="0" applyNumberFormat="1" applyFont="1" applyFill="1" applyProtection="1"/>
    <xf numFmtId="0" fontId="0" fillId="0" borderId="0" xfId="0" applyFill="1" applyProtection="1"/>
    <xf numFmtId="0" fontId="2" fillId="0" borderId="0" xfId="0" applyFont="1" applyProtection="1">
      <protection locked="0"/>
    </xf>
    <xf numFmtId="21" fontId="5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165" fontId="2" fillId="0" borderId="0" xfId="0" applyNumberFormat="1" applyFont="1" applyFill="1" applyBorder="1" applyAlignment="1" applyProtection="1">
      <alignment horizontal="center"/>
      <protection locked="0"/>
    </xf>
    <xf numFmtId="1" fontId="2" fillId="0" borderId="0" xfId="0" applyNumberFormat="1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5" fillId="0" borderId="19" xfId="0" applyFont="1" applyBorder="1" applyAlignment="1" applyProtection="1">
      <alignment horizontal="center" vertical="center" wrapText="1"/>
    </xf>
    <xf numFmtId="0" fontId="7" fillId="0" borderId="19" xfId="0" applyFont="1" applyBorder="1" applyAlignment="1" applyProtection="1">
      <alignment horizontal="center" vertical="center" wrapText="1"/>
    </xf>
    <xf numFmtId="0" fontId="5" fillId="0" borderId="19" xfId="0" applyFont="1" applyFill="1" applyBorder="1" applyAlignment="1" applyProtection="1">
      <alignment horizontal="center" vertical="center" wrapText="1"/>
    </xf>
    <xf numFmtId="0" fontId="5" fillId="0" borderId="20" xfId="0" applyFont="1" applyFill="1" applyBorder="1" applyAlignment="1" applyProtection="1">
      <alignment horizontal="center" vertical="center" wrapText="1"/>
    </xf>
    <xf numFmtId="1" fontId="2" fillId="0" borderId="0" xfId="0" applyNumberFormat="1" applyFont="1" applyProtection="1"/>
    <xf numFmtId="0" fontId="12" fillId="0" borderId="0" xfId="0" applyFont="1" applyAlignment="1" applyProtection="1">
      <protection locked="0"/>
    </xf>
    <xf numFmtId="0" fontId="14" fillId="0" borderId="0" xfId="0" applyFont="1" applyFill="1" applyAlignment="1" applyProtection="1">
      <alignment vertical="center"/>
      <protection locked="0"/>
    </xf>
    <xf numFmtId="0" fontId="5" fillId="0" borderId="23" xfId="0" applyFont="1" applyBorder="1" applyAlignment="1" applyProtection="1">
      <alignment horizontal="center" vertical="center" wrapText="1"/>
    </xf>
    <xf numFmtId="0" fontId="13" fillId="0" borderId="28" xfId="0" applyFont="1" applyBorder="1" applyAlignment="1" applyProtection="1">
      <alignment horizontal="center" vertical="center" wrapText="1"/>
    </xf>
    <xf numFmtId="0" fontId="5" fillId="0" borderId="18" xfId="0" applyFont="1" applyFill="1" applyBorder="1" applyAlignment="1" applyProtection="1">
      <alignment horizontal="center" vertical="center" wrapText="1"/>
    </xf>
    <xf numFmtId="164" fontId="16" fillId="0" borderId="0" xfId="0" applyNumberFormat="1" applyFont="1" applyFill="1" applyAlignment="1">
      <alignment horizontal="center"/>
    </xf>
    <xf numFmtId="164" fontId="13" fillId="0" borderId="0" xfId="0" applyNumberFormat="1" applyFont="1" applyAlignment="1">
      <alignment horizontal="center"/>
    </xf>
    <xf numFmtId="1" fontId="13" fillId="4" borderId="0" xfId="0" applyNumberFormat="1" applyFont="1" applyFill="1" applyBorder="1" applyAlignment="1" applyProtection="1">
      <alignment horizontal="center" vertical="center"/>
      <protection locked="0"/>
    </xf>
    <xf numFmtId="164" fontId="16" fillId="0" borderId="0" xfId="0" applyNumberFormat="1" applyFont="1" applyFill="1" applyAlignment="1" applyProtection="1">
      <alignment horizontal="center"/>
    </xf>
    <xf numFmtId="164" fontId="13" fillId="0" borderId="0" xfId="0" applyNumberFormat="1" applyFont="1" applyAlignment="1" applyProtection="1">
      <alignment horizontal="center"/>
      <protection locked="0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Alignment="1" applyProtection="1">
      <alignment vertical="center"/>
      <protection hidden="1"/>
    </xf>
    <xf numFmtId="0" fontId="0" fillId="0" borderId="0" xfId="0" applyFill="1" applyAlignment="1">
      <alignment vertical="center"/>
    </xf>
    <xf numFmtId="1" fontId="9" fillId="0" borderId="24" xfId="0" applyNumberFormat="1" applyFont="1" applyBorder="1" applyAlignment="1" applyProtection="1">
      <alignment horizontal="center"/>
    </xf>
    <xf numFmtId="164" fontId="13" fillId="4" borderId="0" xfId="0" applyNumberFormat="1" applyFont="1" applyFill="1" applyBorder="1" applyAlignment="1" applyProtection="1">
      <alignment horizontal="center"/>
      <protection locked="0"/>
    </xf>
    <xf numFmtId="164" fontId="13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Border="1"/>
    <xf numFmtId="164" fontId="13" fillId="0" borderId="18" xfId="0" applyNumberFormat="1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4" fillId="4" borderId="19" xfId="0" applyNumberFormat="1" applyFont="1" applyFill="1" applyBorder="1" applyAlignment="1" applyProtection="1">
      <alignment horizontal="center" vertical="center"/>
      <protection locked="0"/>
    </xf>
    <xf numFmtId="0" fontId="2" fillId="4" borderId="0" xfId="0" applyNumberFormat="1" applyFont="1" applyFill="1" applyBorder="1" applyProtection="1">
      <protection locked="0"/>
    </xf>
    <xf numFmtId="0" fontId="2" fillId="4" borderId="0" xfId="0" applyNumberFormat="1" applyFont="1" applyFill="1" applyProtection="1">
      <protection locked="0"/>
    </xf>
    <xf numFmtId="0" fontId="0" fillId="0" borderId="0" xfId="0" applyAlignment="1">
      <alignment horizontal="center"/>
    </xf>
    <xf numFmtId="0" fontId="2" fillId="4" borderId="0" xfId="0" applyNumberFormat="1" applyFont="1" applyFill="1" applyBorder="1" applyAlignment="1" applyProtection="1">
      <alignment horizontal="center"/>
      <protection locked="0"/>
    </xf>
    <xf numFmtId="0" fontId="2" fillId="4" borderId="0" xfId="0" applyNumberFormat="1" applyFont="1" applyFill="1" applyAlignment="1" applyProtection="1">
      <alignment horizontal="center"/>
      <protection locked="0"/>
    </xf>
    <xf numFmtId="0" fontId="32" fillId="0" borderId="0" xfId="0" applyFont="1" applyFill="1" applyAlignment="1" applyProtection="1">
      <alignment vertical="center"/>
      <protection hidden="1"/>
    </xf>
    <xf numFmtId="0" fontId="31" fillId="0" borderId="0" xfId="0" applyFont="1" applyFill="1" applyAlignment="1" applyProtection="1">
      <alignment vertical="center"/>
      <protection hidden="1"/>
    </xf>
    <xf numFmtId="0" fontId="36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Alignment="1">
      <alignment horizontal="center"/>
    </xf>
    <xf numFmtId="21" fontId="0" fillId="4" borderId="0" xfId="0" applyNumberFormat="1" applyFill="1" applyBorder="1" applyProtection="1"/>
    <xf numFmtId="0" fontId="0" fillId="0" borderId="0" xfId="0" applyBorder="1" applyProtection="1">
      <protection locked="0"/>
    </xf>
    <xf numFmtId="21" fontId="0" fillId="0" borderId="0" xfId="0" applyNumberFormat="1" applyBorder="1" applyAlignment="1"/>
    <xf numFmtId="0" fontId="0" fillId="4" borderId="0" xfId="0" applyFill="1"/>
    <xf numFmtId="0" fontId="41" fillId="0" borderId="0" xfId="0" applyFont="1" applyFill="1"/>
    <xf numFmtId="0" fontId="41" fillId="0" borderId="0" xfId="0" applyFont="1"/>
    <xf numFmtId="164" fontId="42" fillId="0" borderId="0" xfId="0" applyNumberFormat="1" applyFont="1" applyFill="1"/>
    <xf numFmtId="0" fontId="43" fillId="0" borderId="0" xfId="0" applyFont="1" applyFill="1"/>
    <xf numFmtId="0" fontId="43" fillId="0" borderId="0" xfId="0" applyFont="1"/>
    <xf numFmtId="21" fontId="33" fillId="4" borderId="0" xfId="0" applyNumberFormat="1" applyFont="1" applyFill="1" applyBorder="1" applyAlignment="1" applyProtection="1">
      <alignment horizontal="center"/>
    </xf>
    <xf numFmtId="1" fontId="45" fillId="0" borderId="19" xfId="0" applyNumberFormat="1" applyFont="1" applyBorder="1" applyAlignment="1" applyProtection="1">
      <alignment horizontal="center" vertical="center" wrapText="1"/>
    </xf>
    <xf numFmtId="0" fontId="46" fillId="0" borderId="25" xfId="0" applyFont="1" applyFill="1" applyBorder="1" applyAlignment="1" applyProtection="1">
      <alignment horizontal="center" vertical="center" wrapText="1"/>
    </xf>
    <xf numFmtId="1" fontId="48" fillId="0" borderId="0" xfId="0" applyNumberFormat="1" applyFont="1" applyFill="1" applyBorder="1" applyProtection="1">
      <protection locked="0"/>
    </xf>
    <xf numFmtId="0" fontId="48" fillId="0" borderId="0" xfId="0" applyFont="1" applyProtection="1">
      <protection locked="0"/>
    </xf>
    <xf numFmtId="0" fontId="36" fillId="0" borderId="0" xfId="0" applyFont="1" applyFill="1" applyAlignment="1">
      <alignment horizontal="center"/>
    </xf>
    <xf numFmtId="0" fontId="15" fillId="0" borderId="0" xfId="0" applyFont="1" applyFill="1" applyBorder="1" applyAlignment="1" applyProtection="1">
      <alignment vertical="center"/>
      <protection locked="0"/>
    </xf>
    <xf numFmtId="0" fontId="54" fillId="0" borderId="0" xfId="0" applyFont="1" applyFill="1" applyAlignment="1" applyProtection="1">
      <alignment vertical="center"/>
      <protection hidden="1"/>
    </xf>
    <xf numFmtId="0" fontId="59" fillId="0" borderId="0" xfId="0" applyFont="1" applyFill="1" applyAlignment="1" applyProtection="1">
      <alignment vertical="center"/>
      <protection hidden="1"/>
    </xf>
    <xf numFmtId="21" fontId="64" fillId="0" borderId="0" xfId="0" applyNumberFormat="1" applyFont="1" applyBorder="1" applyAlignment="1" applyProtection="1">
      <alignment horizontal="center" vertical="center"/>
    </xf>
    <xf numFmtId="0" fontId="61" fillId="0" borderId="0" xfId="0" applyFont="1" applyFill="1" applyAlignment="1" applyProtection="1">
      <alignment vertical="center"/>
      <protection hidden="1"/>
    </xf>
    <xf numFmtId="0" fontId="67" fillId="0" borderId="0" xfId="0" applyFont="1" applyFill="1" applyAlignment="1" applyProtection="1">
      <alignment vertical="center"/>
      <protection hidden="1"/>
    </xf>
    <xf numFmtId="0" fontId="69" fillId="0" borderId="0" xfId="0" applyFont="1" applyFill="1" applyAlignment="1" applyProtection="1">
      <alignment vertical="center"/>
      <protection hidden="1"/>
    </xf>
    <xf numFmtId="0" fontId="60" fillId="0" borderId="0" xfId="0" applyFont="1" applyFill="1" applyAlignment="1" applyProtection="1">
      <alignment vertical="center"/>
      <protection hidden="1"/>
    </xf>
    <xf numFmtId="21" fontId="33" fillId="4" borderId="6" xfId="0" applyNumberFormat="1" applyFont="1" applyFill="1" applyBorder="1" applyAlignment="1" applyProtection="1">
      <alignment horizontal="center"/>
    </xf>
    <xf numFmtId="21" fontId="33" fillId="4" borderId="9" xfId="0" applyNumberFormat="1" applyFont="1" applyFill="1" applyBorder="1" applyAlignment="1" applyProtection="1">
      <alignment horizontal="center"/>
    </xf>
    <xf numFmtId="164" fontId="13" fillId="0" borderId="19" xfId="0" applyNumberFormat="1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 wrapText="1"/>
    </xf>
    <xf numFmtId="0" fontId="65" fillId="0" borderId="0" xfId="0" applyFont="1" applyFill="1" applyAlignment="1">
      <alignment vertical="center"/>
    </xf>
    <xf numFmtId="164" fontId="40" fillId="0" borderId="0" xfId="0" applyNumberFormat="1" applyFont="1" applyFill="1" applyAlignment="1">
      <alignment horizontal="center"/>
    </xf>
    <xf numFmtId="0" fontId="41" fillId="0" borderId="0" xfId="0" applyFont="1" applyFill="1" applyAlignment="1">
      <alignment horizontal="center"/>
    </xf>
    <xf numFmtId="0" fontId="41" fillId="0" borderId="0" xfId="0" applyFont="1" applyAlignment="1">
      <alignment horizontal="center"/>
    </xf>
    <xf numFmtId="164" fontId="72" fillId="0" borderId="0" xfId="0" applyNumberFormat="1" applyFont="1" applyFill="1" applyAlignment="1" applyProtection="1">
      <alignment horizontal="center"/>
    </xf>
    <xf numFmtId="0" fontId="8" fillId="0" borderId="19" xfId="0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21" fontId="41" fillId="0" borderId="16" xfId="0" applyNumberFormat="1" applyFont="1" applyFill="1" applyBorder="1" applyAlignment="1">
      <alignment horizontal="center"/>
    </xf>
    <xf numFmtId="21" fontId="41" fillId="0" borderId="0" xfId="0" applyNumberFormat="1" applyFont="1" applyFill="1" applyBorder="1" applyAlignment="1">
      <alignment horizontal="center"/>
    </xf>
    <xf numFmtId="164" fontId="13" fillId="0" borderId="18" xfId="0" applyNumberFormat="1" applyFont="1" applyFill="1" applyBorder="1" applyAlignment="1" applyProtection="1">
      <alignment horizontal="center" vertical="center"/>
      <protection locked="0"/>
    </xf>
    <xf numFmtId="0" fontId="8" fillId="0" borderId="19" xfId="0" applyFont="1" applyFill="1" applyBorder="1" applyAlignment="1" applyProtection="1">
      <alignment horizontal="center" vertical="center"/>
      <protection locked="0"/>
    </xf>
    <xf numFmtId="0" fontId="13" fillId="0" borderId="46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164" fontId="13" fillId="0" borderId="25" xfId="0" applyNumberFormat="1" applyFont="1" applyFill="1" applyBorder="1" applyAlignment="1">
      <alignment horizontal="center" vertical="center"/>
    </xf>
    <xf numFmtId="0" fontId="51" fillId="0" borderId="0" xfId="0" applyFont="1" applyFill="1" applyAlignment="1">
      <alignment vertical="center"/>
    </xf>
    <xf numFmtId="0" fontId="4" fillId="0" borderId="0" xfId="0" applyFont="1" applyBorder="1" applyAlignment="1" applyProtection="1">
      <alignment horizontal="center" wrapText="1"/>
    </xf>
    <xf numFmtId="0" fontId="0" fillId="0" borderId="0" xfId="0" applyProtection="1"/>
    <xf numFmtId="0" fontId="2" fillId="0" borderId="0" xfId="0" applyFont="1"/>
    <xf numFmtId="0" fontId="8" fillId="0" borderId="17" xfId="0" applyFont="1" applyBorder="1" applyAlignment="1">
      <alignment horizontal="center" vertical="center"/>
    </xf>
    <xf numFmtId="21" fontId="9" fillId="0" borderId="2" xfId="0" applyNumberFormat="1" applyFont="1" applyFill="1" applyBorder="1" applyAlignment="1" applyProtection="1">
      <alignment horizontal="center"/>
    </xf>
    <xf numFmtId="0" fontId="8" fillId="0" borderId="37" xfId="0" applyFont="1" applyBorder="1" applyAlignment="1">
      <alignment horizontal="center" vertical="center"/>
    </xf>
    <xf numFmtId="0" fontId="36" fillId="0" borderId="0" xfId="0" applyFont="1" applyFill="1" applyAlignment="1"/>
    <xf numFmtId="0" fontId="4" fillId="4" borderId="63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19" xfId="0" applyNumberFormat="1" applyFont="1" applyFill="1" applyBorder="1" applyAlignment="1" applyProtection="1">
      <alignment horizontal="center" vertical="center" wrapText="1"/>
      <protection locked="0"/>
    </xf>
    <xf numFmtId="21" fontId="9" fillId="0" borderId="6" xfId="0" applyNumberFormat="1" applyFont="1" applyFill="1" applyBorder="1" applyAlignment="1" applyProtection="1">
      <alignment horizontal="center"/>
    </xf>
    <xf numFmtId="21" fontId="9" fillId="0" borderId="0" xfId="0" applyNumberFormat="1" applyFont="1" applyFill="1" applyBorder="1" applyAlignment="1" applyProtection="1">
      <alignment horizontal="center"/>
    </xf>
    <xf numFmtId="1" fontId="9" fillId="5" borderId="10" xfId="0" applyNumberFormat="1" applyFont="1" applyFill="1" applyBorder="1" applyAlignment="1" applyProtection="1">
      <alignment horizontal="center" vertical="center"/>
    </xf>
    <xf numFmtId="1" fontId="9" fillId="0" borderId="4" xfId="0" applyNumberFormat="1" applyFont="1" applyBorder="1" applyAlignment="1" applyProtection="1">
      <alignment horizontal="center" vertical="center"/>
    </xf>
    <xf numFmtId="1" fontId="9" fillId="5" borderId="4" xfId="0" applyNumberFormat="1" applyFont="1" applyFill="1" applyBorder="1" applyAlignment="1" applyProtection="1">
      <alignment horizontal="center" vertical="center"/>
    </xf>
    <xf numFmtId="21" fontId="21" fillId="0" borderId="34" xfId="0" applyNumberFormat="1" applyFont="1" applyBorder="1" applyAlignment="1" applyProtection="1">
      <alignment horizontal="center"/>
    </xf>
    <xf numFmtId="0" fontId="80" fillId="0" borderId="0" xfId="0" applyFont="1"/>
    <xf numFmtId="164" fontId="0" fillId="0" borderId="7" xfId="0" applyNumberFormat="1" applyBorder="1" applyProtection="1">
      <protection locked="0"/>
    </xf>
    <xf numFmtId="164" fontId="0" fillId="0" borderId="15" xfId="0" applyNumberFormat="1" applyBorder="1" applyProtection="1">
      <protection locked="0"/>
    </xf>
    <xf numFmtId="21" fontId="81" fillId="0" borderId="65" xfId="0" applyNumberFormat="1" applyFont="1" applyFill="1" applyBorder="1" applyAlignment="1" applyProtection="1">
      <alignment horizontal="center"/>
    </xf>
    <xf numFmtId="21" fontId="81" fillId="0" borderId="71" xfId="0" applyNumberFormat="1" applyFont="1" applyFill="1" applyBorder="1" applyAlignment="1" applyProtection="1">
      <alignment horizontal="center"/>
    </xf>
    <xf numFmtId="0" fontId="0" fillId="0" borderId="0" xfId="0" applyFill="1" applyBorder="1" applyProtection="1">
      <protection locked="0"/>
    </xf>
    <xf numFmtId="0" fontId="13" fillId="0" borderId="19" xfId="0" applyFont="1" applyFill="1" applyBorder="1" applyAlignment="1" applyProtection="1">
      <alignment horizontal="center" vertical="center"/>
    </xf>
    <xf numFmtId="0" fontId="8" fillId="0" borderId="20" xfId="0" applyFont="1" applyFill="1" applyBorder="1" applyAlignment="1" applyProtection="1">
      <alignment horizontal="center" vertical="center"/>
    </xf>
    <xf numFmtId="1" fontId="82" fillId="0" borderId="19" xfId="0" applyNumberFormat="1" applyFont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/>
      <protection locked="0"/>
    </xf>
    <xf numFmtId="1" fontId="45" fillId="0" borderId="0" xfId="0" applyNumberFormat="1" applyFont="1" applyFill="1" applyBorder="1" applyAlignment="1" applyProtection="1">
      <alignment horizontal="center"/>
      <protection locked="0"/>
    </xf>
    <xf numFmtId="1" fontId="82" fillId="0" borderId="0" xfId="0" applyNumberFormat="1" applyFont="1" applyFill="1" applyBorder="1" applyAlignment="1" applyProtection="1">
      <alignment horizontal="center"/>
      <protection locked="0"/>
    </xf>
    <xf numFmtId="1" fontId="45" fillId="0" borderId="0" xfId="0" applyNumberFormat="1" applyFont="1" applyAlignment="1" applyProtection="1">
      <alignment horizontal="center"/>
      <protection locked="0"/>
    </xf>
    <xf numFmtId="1" fontId="82" fillId="0" borderId="0" xfId="0" applyNumberFormat="1" applyFont="1" applyAlignment="1" applyProtection="1">
      <alignment horizontal="center"/>
      <protection locked="0"/>
    </xf>
    <xf numFmtId="0" fontId="2" fillId="0" borderId="26" xfId="0" applyFont="1" applyBorder="1" applyProtection="1">
      <protection locked="0"/>
    </xf>
    <xf numFmtId="0" fontId="2" fillId="0" borderId="26" xfId="0" applyFont="1" applyBorder="1" applyAlignment="1" applyProtection="1">
      <alignment horizontal="center"/>
      <protection locked="0"/>
    </xf>
    <xf numFmtId="1" fontId="2" fillId="0" borderId="27" xfId="0" applyNumberFormat="1" applyFont="1" applyBorder="1" applyProtection="1"/>
    <xf numFmtId="0" fontId="80" fillId="0" borderId="27" xfId="0" applyFont="1" applyBorder="1"/>
    <xf numFmtId="0" fontId="0" fillId="0" borderId="27" xfId="0" applyBorder="1"/>
    <xf numFmtId="0" fontId="2" fillId="0" borderId="27" xfId="0" applyFont="1" applyBorder="1" applyProtection="1">
      <protection locked="0"/>
    </xf>
    <xf numFmtId="0" fontId="2" fillId="0" borderId="27" xfId="0" applyFont="1" applyBorder="1" applyAlignment="1" applyProtection="1">
      <alignment horizontal="center"/>
      <protection locked="0"/>
    </xf>
    <xf numFmtId="0" fontId="2" fillId="0" borderId="0" xfId="0" applyFont="1" applyFill="1"/>
    <xf numFmtId="168" fontId="0" fillId="0" borderId="0" xfId="0" applyNumberFormat="1"/>
    <xf numFmtId="0" fontId="9" fillId="0" borderId="80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21" fontId="0" fillId="0" borderId="0" xfId="0" applyNumberFormat="1" applyProtection="1">
      <protection locked="0"/>
    </xf>
    <xf numFmtId="0" fontId="86" fillId="0" borderId="0" xfId="0" applyFont="1" applyFill="1"/>
    <xf numFmtId="0" fontId="86" fillId="0" borderId="0" xfId="0" applyFont="1"/>
    <xf numFmtId="0" fontId="36" fillId="0" borderId="0" xfId="0" applyFont="1" applyFill="1" applyAlignment="1" applyProtection="1">
      <alignment horizontal="center"/>
      <protection locked="0"/>
    </xf>
    <xf numFmtId="0" fontId="87" fillId="0" borderId="0" xfId="0" applyFont="1"/>
    <xf numFmtId="0" fontId="11" fillId="0" borderId="0" xfId="0" applyFont="1" applyFill="1" applyAlignment="1" applyProtection="1">
      <alignment vertical="center"/>
    </xf>
    <xf numFmtId="0" fontId="70" fillId="0" borderId="0" xfId="0" applyFont="1" applyFill="1" applyAlignment="1" applyProtection="1">
      <alignment vertical="center"/>
    </xf>
    <xf numFmtId="0" fontId="30" fillId="0" borderId="0" xfId="0" applyFont="1" applyFill="1" applyAlignment="1" applyProtection="1">
      <alignment vertical="center"/>
    </xf>
    <xf numFmtId="0" fontId="36" fillId="0" borderId="0" xfId="0" applyFont="1" applyFill="1" applyAlignment="1" applyProtection="1">
      <alignment horizontal="center"/>
    </xf>
    <xf numFmtId="164" fontId="13" fillId="0" borderId="18" xfId="0" applyNumberFormat="1" applyFont="1" applyFill="1" applyBorder="1" applyAlignment="1" applyProtection="1">
      <alignment horizontal="center" vertical="center"/>
    </xf>
    <xf numFmtId="0" fontId="8" fillId="0" borderId="19" xfId="0" applyFont="1" applyFill="1" applyBorder="1" applyAlignment="1" applyProtection="1">
      <alignment horizontal="center" vertical="center"/>
    </xf>
    <xf numFmtId="0" fontId="9" fillId="0" borderId="19" xfId="0" applyFont="1" applyFill="1" applyBorder="1" applyAlignment="1" applyProtection="1">
      <alignment vertical="center"/>
    </xf>
    <xf numFmtId="0" fontId="13" fillId="0" borderId="22" xfId="0" applyFont="1" applyFill="1" applyBorder="1" applyAlignment="1" applyProtection="1">
      <alignment horizontal="center" vertical="center"/>
    </xf>
    <xf numFmtId="0" fontId="13" fillId="0" borderId="46" xfId="0" applyFont="1" applyFill="1" applyBorder="1" applyAlignment="1" applyProtection="1">
      <alignment horizontal="center" vertical="center" wrapText="1"/>
    </xf>
    <xf numFmtId="0" fontId="13" fillId="0" borderId="19" xfId="0" applyFont="1" applyFill="1" applyBorder="1" applyAlignment="1" applyProtection="1">
      <alignment horizontal="center" vertical="center" wrapText="1"/>
    </xf>
    <xf numFmtId="0" fontId="9" fillId="0" borderId="2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8" fillId="0" borderId="17" xfId="0" applyFont="1" applyBorder="1" applyAlignment="1" applyProtection="1">
      <alignment horizontal="center" vertical="center"/>
    </xf>
    <xf numFmtId="0" fontId="8" fillId="0" borderId="37" xfId="0" applyFont="1" applyBorder="1" applyAlignment="1" applyProtection="1">
      <alignment horizontal="center" vertical="center"/>
    </xf>
    <xf numFmtId="0" fontId="41" fillId="0" borderId="0" xfId="0" applyFont="1" applyFill="1" applyProtection="1"/>
    <xf numFmtId="0" fontId="0" fillId="0" borderId="0" xfId="0" applyBorder="1" applyProtection="1"/>
    <xf numFmtId="21" fontId="0" fillId="0" borderId="0" xfId="0" applyNumberFormat="1" applyBorder="1" applyAlignment="1" applyProtection="1"/>
    <xf numFmtId="164" fontId="13" fillId="0" borderId="0" xfId="0" applyNumberFormat="1" applyFont="1" applyAlignment="1" applyProtection="1">
      <alignment horizontal="center"/>
    </xf>
    <xf numFmtId="0" fontId="41" fillId="0" borderId="0" xfId="0" applyFont="1" applyProtection="1"/>
    <xf numFmtId="21" fontId="33" fillId="4" borderId="9" xfId="0" applyNumberFormat="1" applyFont="1" applyFill="1" applyBorder="1" applyAlignment="1" applyProtection="1">
      <alignment horizontal="center"/>
      <protection locked="0"/>
    </xf>
    <xf numFmtId="0" fontId="13" fillId="0" borderId="21" xfId="0" applyFont="1" applyBorder="1" applyAlignment="1" applyProtection="1">
      <alignment horizont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21" fontId="9" fillId="0" borderId="2" xfId="0" applyNumberFormat="1" applyFont="1" applyFill="1" applyBorder="1" applyAlignment="1" applyProtection="1">
      <alignment horizontal="center"/>
      <protection locked="0"/>
    </xf>
    <xf numFmtId="164" fontId="13" fillId="0" borderId="8" xfId="0" applyNumberFormat="1" applyFont="1" applyFill="1" applyBorder="1" applyAlignment="1" applyProtection="1">
      <alignment horizontal="center"/>
      <protection locked="0"/>
    </xf>
    <xf numFmtId="164" fontId="13" fillId="0" borderId="79" xfId="0" applyNumberFormat="1" applyFont="1" applyFill="1" applyBorder="1" applyAlignment="1" applyProtection="1">
      <alignment horizontal="center"/>
      <protection locked="0"/>
    </xf>
    <xf numFmtId="21" fontId="0" fillId="0" borderId="6" xfId="0" applyNumberFormat="1" applyFill="1" applyBorder="1" applyProtection="1">
      <protection locked="0"/>
    </xf>
    <xf numFmtId="164" fontId="16" fillId="0" borderId="0" xfId="0" applyNumberFormat="1" applyFont="1" applyFill="1" applyAlignment="1" applyProtection="1">
      <alignment horizontal="center"/>
      <protection locked="0"/>
    </xf>
    <xf numFmtId="164" fontId="40" fillId="0" borderId="0" xfId="0" applyNumberFormat="1" applyFont="1" applyFill="1" applyAlignment="1" applyProtection="1">
      <alignment horizontal="center"/>
      <protection locked="0"/>
    </xf>
    <xf numFmtId="0" fontId="11" fillId="0" borderId="0" xfId="0" applyFont="1" applyFill="1" applyAlignment="1" applyProtection="1">
      <alignment vertical="center"/>
      <protection locked="0"/>
    </xf>
    <xf numFmtId="0" fontId="56" fillId="0" borderId="0" xfId="0" applyFont="1" applyFill="1" applyAlignment="1" applyProtection="1">
      <alignment horizontal="right" vertical="center"/>
      <protection locked="0"/>
    </xf>
    <xf numFmtId="0" fontId="56" fillId="0" borderId="0" xfId="0" applyFont="1" applyFill="1" applyAlignment="1" applyProtection="1">
      <alignment horizontal="left" vertical="center"/>
      <protection locked="0"/>
    </xf>
    <xf numFmtId="0" fontId="58" fillId="0" borderId="0" xfId="0" applyFont="1" applyFill="1" applyAlignment="1" applyProtection="1">
      <alignment vertical="center"/>
      <protection locked="0"/>
    </xf>
    <xf numFmtId="0" fontId="4" fillId="0" borderId="0" xfId="0" applyFont="1" applyBorder="1" applyAlignment="1" applyProtection="1">
      <alignment horizontal="center" wrapText="1"/>
      <protection locked="0"/>
    </xf>
    <xf numFmtId="21" fontId="64" fillId="0" borderId="0" xfId="0" applyNumberFormat="1" applyFont="1" applyBorder="1" applyAlignment="1" applyProtection="1">
      <alignment horizontal="center" vertical="center"/>
      <protection locked="0"/>
    </xf>
    <xf numFmtId="0" fontId="64" fillId="0" borderId="0" xfId="0" applyFont="1" applyFill="1" applyAlignment="1" applyProtection="1">
      <alignment vertical="center"/>
      <protection locked="0"/>
    </xf>
    <xf numFmtId="0" fontId="9" fillId="0" borderId="19" xfId="0" applyFont="1" applyFill="1" applyBorder="1" applyAlignment="1" applyProtection="1">
      <alignment vertical="center"/>
      <protection locked="0"/>
    </xf>
    <xf numFmtId="164" fontId="13" fillId="0" borderId="25" xfId="0" applyNumberFormat="1" applyFont="1" applyFill="1" applyBorder="1" applyAlignment="1" applyProtection="1">
      <alignment horizontal="center" vertical="center"/>
      <protection locked="0"/>
    </xf>
    <xf numFmtId="0" fontId="13" fillId="0" borderId="22" xfId="0" applyFont="1" applyFill="1" applyBorder="1" applyAlignment="1" applyProtection="1">
      <alignment horizontal="center" vertical="center"/>
      <protection locked="0"/>
    </xf>
    <xf numFmtId="0" fontId="13" fillId="0" borderId="46" xfId="0" applyFont="1" applyFill="1" applyBorder="1" applyAlignment="1" applyProtection="1">
      <alignment horizontal="center" vertical="center" wrapText="1"/>
      <protection locked="0"/>
    </xf>
    <xf numFmtId="0" fontId="13" fillId="0" borderId="19" xfId="0" applyFont="1" applyFill="1" applyBorder="1" applyAlignment="1" applyProtection="1">
      <alignment horizontal="center" vertical="center" wrapText="1"/>
      <protection locked="0"/>
    </xf>
    <xf numFmtId="0" fontId="9" fillId="0" borderId="20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  <protection locked="0"/>
    </xf>
    <xf numFmtId="164" fontId="13" fillId="4" borderId="16" xfId="0" applyNumberFormat="1" applyFont="1" applyFill="1" applyBorder="1" applyAlignment="1" applyProtection="1">
      <alignment horizontal="center"/>
      <protection locked="0"/>
    </xf>
    <xf numFmtId="0" fontId="41" fillId="0" borderId="0" xfId="0" applyFont="1" applyFill="1" applyAlignment="1" applyProtection="1">
      <alignment horizontal="center"/>
      <protection locked="0"/>
    </xf>
    <xf numFmtId="21" fontId="0" fillId="0" borderId="0" xfId="0" applyNumberFormat="1" applyBorder="1" applyAlignment="1" applyProtection="1">
      <protection locked="0"/>
    </xf>
    <xf numFmtId="0" fontId="41" fillId="0" borderId="0" xfId="0" applyFont="1" applyAlignment="1" applyProtection="1">
      <alignment horizont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/>
      <protection locked="0"/>
    </xf>
    <xf numFmtId="0" fontId="2" fillId="0" borderId="33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  <protection locked="0"/>
    </xf>
    <xf numFmtId="165" fontId="29" fillId="4" borderId="0" xfId="0" applyNumberFormat="1" applyFont="1" applyFill="1" applyAlignment="1" applyProtection="1">
      <alignment vertical="center"/>
      <protection locked="0"/>
    </xf>
    <xf numFmtId="165" fontId="29" fillId="4" borderId="0" xfId="0" applyNumberFormat="1" applyFont="1" applyFill="1" applyAlignment="1" applyProtection="1">
      <alignment horizontal="center" vertical="center"/>
      <protection locked="0"/>
    </xf>
    <xf numFmtId="0" fontId="28" fillId="10" borderId="0" xfId="0" applyFont="1" applyFill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2" fillId="0" borderId="34" xfId="0" applyFont="1" applyBorder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168" fontId="22" fillId="7" borderId="32" xfId="0" applyNumberFormat="1" applyFont="1" applyFill="1" applyBorder="1" applyAlignment="1" applyProtection="1">
      <alignment horizontal="center"/>
      <protection locked="0"/>
    </xf>
    <xf numFmtId="168" fontId="25" fillId="11" borderId="32" xfId="0" applyNumberFormat="1" applyFont="1" applyFill="1" applyBorder="1" applyAlignment="1" applyProtection="1">
      <alignment horizontal="center"/>
      <protection locked="0"/>
    </xf>
    <xf numFmtId="168" fontId="23" fillId="10" borderId="32" xfId="0" applyNumberFormat="1" applyFont="1" applyFill="1" applyBorder="1" applyAlignment="1" applyProtection="1">
      <alignment horizontal="center"/>
      <protection locked="0"/>
    </xf>
    <xf numFmtId="168" fontId="24" fillId="8" borderId="32" xfId="0" applyNumberFormat="1" applyFont="1" applyFill="1" applyBorder="1" applyAlignment="1" applyProtection="1">
      <alignment horizontal="center"/>
      <protection locked="0"/>
    </xf>
    <xf numFmtId="21" fontId="24" fillId="4" borderId="0" xfId="0" applyNumberFormat="1" applyFont="1" applyFill="1" applyBorder="1" applyAlignment="1" applyProtection="1">
      <alignment horizontal="center"/>
      <protection locked="0"/>
    </xf>
    <xf numFmtId="165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center"/>
      <protection locked="0"/>
    </xf>
    <xf numFmtId="1" fontId="0" fillId="0" borderId="0" xfId="0" applyNumberFormat="1" applyProtection="1">
      <protection locked="0"/>
    </xf>
    <xf numFmtId="1" fontId="2" fillId="0" borderId="0" xfId="0" applyNumberFormat="1" applyFont="1" applyProtection="1">
      <protection locked="0"/>
    </xf>
    <xf numFmtId="0" fontId="0" fillId="0" borderId="31" xfId="0" applyBorder="1" applyProtection="1">
      <protection locked="0"/>
    </xf>
    <xf numFmtId="167" fontId="0" fillId="0" borderId="0" xfId="0" applyNumberFormat="1" applyProtection="1">
      <protection locked="0"/>
    </xf>
    <xf numFmtId="165" fontId="0" fillId="0" borderId="0" xfId="0" applyNumberFormat="1" applyBorder="1" applyProtection="1">
      <protection locked="0"/>
    </xf>
    <xf numFmtId="165" fontId="0" fillId="0" borderId="0" xfId="0" applyNumberFormat="1" applyAlignment="1" applyProtection="1">
      <alignment horizontal="center"/>
      <protection locked="0"/>
    </xf>
    <xf numFmtId="169" fontId="0" fillId="0" borderId="0" xfId="0" applyNumberFormat="1" applyBorder="1" applyProtection="1">
      <protection locked="0"/>
    </xf>
    <xf numFmtId="0" fontId="0" fillId="0" borderId="0" xfId="0" applyNumberFormat="1" applyFill="1" applyBorder="1" applyProtection="1">
      <protection locked="0"/>
    </xf>
    <xf numFmtId="165" fontId="2" fillId="0" borderId="0" xfId="0" applyNumberFormat="1" applyFont="1" applyBorder="1" applyProtection="1">
      <protection locked="0"/>
    </xf>
    <xf numFmtId="165" fontId="2" fillId="0" borderId="0" xfId="0" applyNumberFormat="1" applyFont="1" applyProtection="1">
      <protection locked="0"/>
    </xf>
    <xf numFmtId="165" fontId="73" fillId="4" borderId="0" xfId="0" applyNumberFormat="1" applyFont="1" applyFill="1" applyBorder="1" applyProtection="1">
      <protection locked="0"/>
    </xf>
    <xf numFmtId="0" fontId="73" fillId="0" borderId="0" xfId="0" applyNumberFormat="1" applyFont="1" applyFill="1" applyBorder="1" applyProtection="1">
      <protection locked="0"/>
    </xf>
    <xf numFmtId="0" fontId="34" fillId="0" borderId="0" xfId="0" applyFont="1" applyBorder="1" applyProtection="1">
      <protection locked="0"/>
    </xf>
    <xf numFmtId="0" fontId="0" fillId="0" borderId="0" xfId="0" applyBorder="1" applyAlignment="1" applyProtection="1">
      <protection locked="0"/>
    </xf>
    <xf numFmtId="0" fontId="77" fillId="8" borderId="50" xfId="0" applyFont="1" applyFill="1" applyBorder="1" applyAlignment="1" applyProtection="1">
      <alignment horizontal="center" vertical="center"/>
      <protection locked="0"/>
    </xf>
    <xf numFmtId="0" fontId="77" fillId="8" borderId="51" xfId="0" applyFont="1" applyFill="1" applyBorder="1" applyAlignment="1" applyProtection="1">
      <alignment horizontal="center" vertical="center"/>
      <protection locked="0"/>
    </xf>
    <xf numFmtId="0" fontId="77" fillId="8" borderId="52" xfId="0" applyFont="1" applyFill="1" applyBorder="1" applyAlignment="1" applyProtection="1">
      <alignment horizontal="center" vertical="center"/>
      <protection locked="0"/>
    </xf>
    <xf numFmtId="0" fontId="77" fillId="8" borderId="54" xfId="0" applyFont="1" applyFill="1" applyBorder="1" applyAlignment="1" applyProtection="1">
      <alignment horizontal="center" vertical="center" wrapText="1"/>
      <protection locked="0"/>
    </xf>
    <xf numFmtId="0" fontId="77" fillId="8" borderId="49" xfId="0" applyFont="1" applyFill="1" applyBorder="1" applyAlignment="1" applyProtection="1">
      <alignment horizontal="center" vertical="center" wrapText="1"/>
      <protection locked="0"/>
    </xf>
    <xf numFmtId="0" fontId="77" fillId="8" borderId="1" xfId="0" applyFont="1" applyFill="1" applyBorder="1" applyAlignment="1" applyProtection="1">
      <alignment horizontal="center" vertical="center" wrapText="1"/>
      <protection locked="0"/>
    </xf>
    <xf numFmtId="0" fontId="74" fillId="14" borderId="75" xfId="0" applyFont="1" applyFill="1" applyBorder="1" applyAlignment="1" applyProtection="1">
      <alignment horizontal="center" vertical="center"/>
      <protection locked="0"/>
    </xf>
    <xf numFmtId="0" fontId="74" fillId="14" borderId="76" xfId="0" applyFont="1" applyFill="1" applyBorder="1" applyAlignment="1" applyProtection="1">
      <alignment horizontal="center" vertical="center"/>
      <protection locked="0"/>
    </xf>
    <xf numFmtId="0" fontId="74" fillId="14" borderId="76" xfId="0" applyFont="1" applyFill="1" applyBorder="1" applyAlignment="1" applyProtection="1">
      <alignment horizontal="center" vertical="center" wrapText="1"/>
      <protection locked="0"/>
    </xf>
    <xf numFmtId="0" fontId="75" fillId="9" borderId="50" xfId="0" applyFont="1" applyFill="1" applyBorder="1" applyAlignment="1" applyProtection="1">
      <alignment horizontal="center" vertical="center"/>
      <protection locked="0"/>
    </xf>
    <xf numFmtId="0" fontId="75" fillId="9" borderId="51" xfId="0" applyFont="1" applyFill="1" applyBorder="1" applyAlignment="1" applyProtection="1">
      <alignment horizontal="center" vertical="center"/>
      <protection locked="0"/>
    </xf>
    <xf numFmtId="0" fontId="75" fillId="9" borderId="52" xfId="0" applyFont="1" applyFill="1" applyBorder="1" applyAlignment="1" applyProtection="1">
      <alignment horizontal="center" vertical="center"/>
      <protection locked="0"/>
    </xf>
    <xf numFmtId="0" fontId="75" fillId="9" borderId="54" xfId="0" applyFont="1" applyFill="1" applyBorder="1" applyAlignment="1" applyProtection="1">
      <alignment horizontal="center" vertical="center" wrapText="1"/>
      <protection locked="0"/>
    </xf>
    <xf numFmtId="0" fontId="75" fillId="9" borderId="51" xfId="0" applyFont="1" applyFill="1" applyBorder="1" applyAlignment="1" applyProtection="1">
      <alignment horizontal="center" vertical="center" wrapText="1"/>
      <protection locked="0"/>
    </xf>
    <xf numFmtId="0" fontId="75" fillId="9" borderId="55" xfId="0" applyFont="1" applyFill="1" applyBorder="1" applyAlignment="1" applyProtection="1">
      <alignment horizontal="center" vertical="center" wrapText="1"/>
      <protection locked="0"/>
    </xf>
    <xf numFmtId="0" fontId="75" fillId="7" borderId="50" xfId="0" applyFont="1" applyFill="1" applyBorder="1" applyAlignment="1" applyProtection="1">
      <alignment horizontal="center" vertical="center"/>
      <protection locked="0"/>
    </xf>
    <xf numFmtId="0" fontId="75" fillId="7" borderId="51" xfId="0" applyFont="1" applyFill="1" applyBorder="1" applyAlignment="1" applyProtection="1">
      <alignment horizontal="center" vertical="center"/>
      <protection locked="0"/>
    </xf>
    <xf numFmtId="0" fontId="75" fillId="7" borderId="54" xfId="0" applyFont="1" applyFill="1" applyBorder="1" applyAlignment="1" applyProtection="1">
      <alignment horizontal="center" vertical="center" wrapText="1"/>
      <protection locked="0"/>
    </xf>
    <xf numFmtId="0" fontId="75" fillId="7" borderId="51" xfId="0" applyFont="1" applyFill="1" applyBorder="1" applyAlignment="1" applyProtection="1">
      <alignment horizontal="center" vertical="center" wrapText="1"/>
      <protection locked="0"/>
    </xf>
    <xf numFmtId="0" fontId="75" fillId="7" borderId="55" xfId="0" applyFont="1" applyFill="1" applyBorder="1" applyAlignment="1" applyProtection="1">
      <alignment horizontal="center" vertical="center" wrapText="1"/>
      <protection locked="0"/>
    </xf>
    <xf numFmtId="165" fontId="73" fillId="0" borderId="0" xfId="0" applyNumberFormat="1" applyFont="1" applyAlignment="1" applyProtection="1">
      <alignment horizontal="center"/>
      <protection locked="0"/>
    </xf>
    <xf numFmtId="165" fontId="0" fillId="0" borderId="0" xfId="0" applyNumberFormat="1" applyBorder="1" applyAlignment="1" applyProtection="1">
      <alignment horizontal="center"/>
      <protection locked="0"/>
    </xf>
    <xf numFmtId="0" fontId="0" fillId="4" borderId="0" xfId="0" applyFill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165" fontId="37" fillId="4" borderId="0" xfId="0" applyNumberFormat="1" applyFont="1" applyFill="1" applyBorder="1" applyProtection="1">
      <protection locked="0"/>
    </xf>
    <xf numFmtId="1" fontId="73" fillId="0" borderId="0" xfId="0" applyNumberFormat="1" applyFont="1" applyBorder="1" applyProtection="1">
      <protection locked="0"/>
    </xf>
    <xf numFmtId="0" fontId="73" fillId="4" borderId="0" xfId="0" applyFont="1" applyFill="1" applyProtection="1">
      <protection locked="0"/>
    </xf>
    <xf numFmtId="0" fontId="37" fillId="4" borderId="0" xfId="0" applyFont="1" applyFill="1" applyBorder="1" applyProtection="1">
      <protection locked="0"/>
    </xf>
    <xf numFmtId="21" fontId="2" fillId="0" borderId="0" xfId="0" applyNumberFormat="1" applyFont="1" applyProtection="1">
      <protection locked="0"/>
    </xf>
    <xf numFmtId="0" fontId="26" fillId="0" borderId="18" xfId="0" applyFont="1" applyFill="1" applyBorder="1" applyAlignment="1" applyProtection="1">
      <alignment horizontal="center" vertical="center"/>
      <protection locked="0"/>
    </xf>
    <xf numFmtId="0" fontId="26" fillId="0" borderId="19" xfId="0" applyFont="1" applyFill="1" applyBorder="1" applyAlignment="1" applyProtection="1">
      <alignment horizontal="center" vertical="center"/>
      <protection locked="0"/>
    </xf>
    <xf numFmtId="0" fontId="26" fillId="0" borderId="20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center" vertical="center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0" fontId="73" fillId="0" borderId="0" xfId="0" applyFont="1" applyProtection="1">
      <protection locked="0"/>
    </xf>
    <xf numFmtId="0" fontId="73" fillId="4" borderId="0" xfId="0" applyFont="1" applyFill="1" applyBorder="1" applyProtection="1">
      <protection locked="0"/>
    </xf>
    <xf numFmtId="165" fontId="73" fillId="4" borderId="50" xfId="0" applyNumberFormat="1" applyFont="1" applyFill="1" applyBorder="1" applyProtection="1">
      <protection locked="0"/>
    </xf>
    <xf numFmtId="165" fontId="73" fillId="4" borderId="1" xfId="0" applyNumberFormat="1" applyFont="1" applyFill="1" applyBorder="1" applyProtection="1">
      <protection locked="0"/>
    </xf>
    <xf numFmtId="1" fontId="2" fillId="0" borderId="0" xfId="0" applyNumberFormat="1" applyFont="1" applyBorder="1" applyProtection="1">
      <protection locked="0"/>
    </xf>
    <xf numFmtId="0" fontId="38" fillId="4" borderId="0" xfId="0" applyFont="1" applyFill="1" applyBorder="1" applyAlignment="1" applyProtection="1">
      <alignment horizontal="center"/>
      <protection locked="0"/>
    </xf>
    <xf numFmtId="0" fontId="0" fillId="4" borderId="0" xfId="0" applyFill="1" applyBorder="1" applyProtection="1">
      <protection locked="0"/>
    </xf>
    <xf numFmtId="1" fontId="22" fillId="13" borderId="34" xfId="0" applyNumberFormat="1" applyFont="1" applyFill="1" applyBorder="1" applyAlignment="1" applyProtection="1">
      <alignment horizontal="center"/>
      <protection locked="0"/>
    </xf>
    <xf numFmtId="1" fontId="22" fillId="13" borderId="39" xfId="0" applyNumberFormat="1" applyFont="1" applyFill="1" applyBorder="1" applyAlignment="1" applyProtection="1">
      <alignment horizontal="center"/>
      <protection locked="0"/>
    </xf>
    <xf numFmtId="1" fontId="22" fillId="13" borderId="24" xfId="0" applyNumberFormat="1" applyFont="1" applyFill="1" applyBorder="1" applyAlignment="1" applyProtection="1">
      <alignment horizontal="center"/>
      <protection locked="0"/>
    </xf>
    <xf numFmtId="165" fontId="46" fillId="4" borderId="0" xfId="0" applyNumberFormat="1" applyFont="1" applyFill="1" applyBorder="1" applyAlignment="1" applyProtection="1">
      <alignment horizontal="center"/>
      <protection locked="0"/>
    </xf>
    <xf numFmtId="1" fontId="2" fillId="12" borderId="40" xfId="0" applyNumberFormat="1" applyFont="1" applyFill="1" applyBorder="1" applyProtection="1">
      <protection locked="0"/>
    </xf>
    <xf numFmtId="1" fontId="2" fillId="12" borderId="32" xfId="0" applyNumberFormat="1" applyFont="1" applyFill="1" applyBorder="1" applyProtection="1">
      <protection locked="0"/>
    </xf>
    <xf numFmtId="1" fontId="2" fillId="12" borderId="43" xfId="0" applyNumberFormat="1" applyFont="1" applyFill="1" applyBorder="1" applyProtection="1">
      <protection locked="0"/>
    </xf>
    <xf numFmtId="1" fontId="2" fillId="12" borderId="3" xfId="0" applyNumberFormat="1" applyFont="1" applyFill="1" applyBorder="1" applyProtection="1">
      <protection locked="0"/>
    </xf>
    <xf numFmtId="1" fontId="2" fillId="12" borderId="2" xfId="0" applyNumberFormat="1" applyFont="1" applyFill="1" applyBorder="1" applyProtection="1">
      <protection locked="0"/>
    </xf>
    <xf numFmtId="1" fontId="2" fillId="12" borderId="4" xfId="0" applyNumberFormat="1" applyFont="1" applyFill="1" applyBorder="1" applyProtection="1">
      <protection locked="0"/>
    </xf>
    <xf numFmtId="1" fontId="2" fillId="12" borderId="5" xfId="0" applyNumberFormat="1" applyFont="1" applyFill="1" applyBorder="1" applyProtection="1">
      <protection locked="0"/>
    </xf>
    <xf numFmtId="1" fontId="2" fillId="12" borderId="6" xfId="0" applyNumberFormat="1" applyFont="1" applyFill="1" applyBorder="1" applyProtection="1">
      <protection locked="0"/>
    </xf>
    <xf numFmtId="1" fontId="2" fillId="12" borderId="12" xfId="0" applyNumberFormat="1" applyFont="1" applyFill="1" applyBorder="1" applyProtection="1">
      <protection locked="0"/>
    </xf>
    <xf numFmtId="1" fontId="2" fillId="4" borderId="0" xfId="0" applyNumberFormat="1" applyFont="1" applyFill="1" applyBorder="1" applyProtection="1">
      <protection locked="0"/>
    </xf>
    <xf numFmtId="1" fontId="38" fillId="5" borderId="34" xfId="0" applyNumberFormat="1" applyFont="1" applyFill="1" applyBorder="1" applyAlignment="1" applyProtection="1">
      <alignment horizontal="center"/>
      <protection locked="0"/>
    </xf>
    <xf numFmtId="1" fontId="38" fillId="5" borderId="39" xfId="0" applyNumberFormat="1" applyFont="1" applyFill="1" applyBorder="1" applyAlignment="1" applyProtection="1">
      <alignment horizontal="center"/>
      <protection locked="0"/>
    </xf>
    <xf numFmtId="1" fontId="38" fillId="5" borderId="42" xfId="0" applyNumberFormat="1" applyFont="1" applyFill="1" applyBorder="1" applyAlignment="1" applyProtection="1">
      <alignment horizontal="center"/>
      <protection locked="0"/>
    </xf>
    <xf numFmtId="165" fontId="46" fillId="8" borderId="11" xfId="0" applyNumberFormat="1" applyFont="1" applyFill="1" applyBorder="1" applyAlignment="1" applyProtection="1">
      <alignment horizontal="center"/>
      <protection locked="0"/>
    </xf>
    <xf numFmtId="165" fontId="38" fillId="5" borderId="9" xfId="0" applyNumberFormat="1" applyFont="1" applyFill="1" applyBorder="1" applyProtection="1">
      <protection locked="0"/>
    </xf>
    <xf numFmtId="165" fontId="38" fillId="5" borderId="21" xfId="0" applyNumberFormat="1" applyFont="1" applyFill="1" applyBorder="1" applyProtection="1">
      <protection locked="0"/>
    </xf>
    <xf numFmtId="165" fontId="46" fillId="8" borderId="0" xfId="0" applyNumberFormat="1" applyFont="1" applyFill="1" applyAlignment="1" applyProtection="1">
      <alignment horizontal="center"/>
      <protection locked="0"/>
    </xf>
    <xf numFmtId="165" fontId="38" fillId="5" borderId="2" xfId="0" applyNumberFormat="1" applyFont="1" applyFill="1" applyBorder="1" applyProtection="1">
      <protection locked="0"/>
    </xf>
    <xf numFmtId="165" fontId="38" fillId="5" borderId="7" xfId="0" applyNumberFormat="1" applyFont="1" applyFill="1" applyBorder="1" applyProtection="1">
      <protection locked="0"/>
    </xf>
    <xf numFmtId="21" fontId="81" fillId="0" borderId="16" xfId="0" applyNumberFormat="1" applyFont="1" applyFill="1" applyBorder="1" applyAlignment="1" applyProtection="1">
      <alignment horizontal="center"/>
    </xf>
    <xf numFmtId="21" fontId="81" fillId="0" borderId="0" xfId="0" applyNumberFormat="1" applyFont="1" applyFill="1" applyBorder="1" applyAlignment="1" applyProtection="1">
      <alignment horizontal="center"/>
    </xf>
    <xf numFmtId="165" fontId="73" fillId="4" borderId="8" xfId="0" applyNumberFormat="1" applyFont="1" applyFill="1" applyBorder="1" applyProtection="1"/>
    <xf numFmtId="165" fontId="73" fillId="4" borderId="9" xfId="0" applyNumberFormat="1" applyFont="1" applyFill="1" applyBorder="1" applyProtection="1"/>
    <xf numFmtId="165" fontId="73" fillId="4" borderId="10" xfId="0" applyNumberFormat="1" applyFont="1" applyFill="1" applyBorder="1" applyProtection="1"/>
    <xf numFmtId="165" fontId="73" fillId="4" borderId="3" xfId="0" applyNumberFormat="1" applyFont="1" applyFill="1" applyBorder="1" applyProtection="1"/>
    <xf numFmtId="165" fontId="73" fillId="4" borderId="2" xfId="0" applyNumberFormat="1" applyFont="1" applyFill="1" applyBorder="1" applyProtection="1"/>
    <xf numFmtId="165" fontId="73" fillId="4" borderId="4" xfId="0" applyNumberFormat="1" applyFont="1" applyFill="1" applyBorder="1" applyProtection="1"/>
    <xf numFmtId="165" fontId="73" fillId="4" borderId="5" xfId="0" applyNumberFormat="1" applyFont="1" applyFill="1" applyBorder="1" applyProtection="1"/>
    <xf numFmtId="165" fontId="73" fillId="4" borderId="6" xfId="0" applyNumberFormat="1" applyFont="1" applyFill="1" applyBorder="1" applyProtection="1"/>
    <xf numFmtId="165" fontId="73" fillId="4" borderId="12" xfId="0" applyNumberFormat="1" applyFont="1" applyFill="1" applyBorder="1" applyProtection="1"/>
    <xf numFmtId="165" fontId="73" fillId="4" borderId="7" xfId="0" applyNumberFormat="1" applyFont="1" applyFill="1" applyBorder="1" applyProtection="1"/>
    <xf numFmtId="1" fontId="73" fillId="4" borderId="38" xfId="0" applyNumberFormat="1" applyFont="1" applyFill="1" applyBorder="1" applyProtection="1"/>
    <xf numFmtId="1" fontId="2" fillId="0" borderId="4" xfId="0" applyNumberFormat="1" applyFont="1" applyBorder="1" applyProtection="1"/>
    <xf numFmtId="0" fontId="0" fillId="0" borderId="38" xfId="0" applyBorder="1" applyProtection="1"/>
    <xf numFmtId="165" fontId="73" fillId="4" borderId="15" xfId="0" applyNumberFormat="1" applyFont="1" applyFill="1" applyBorder="1" applyProtection="1"/>
    <xf numFmtId="1" fontId="73" fillId="4" borderId="37" xfId="0" applyNumberFormat="1" applyFont="1" applyFill="1" applyBorder="1" applyProtection="1"/>
    <xf numFmtId="1" fontId="2" fillId="0" borderId="12" xfId="0" applyNumberFormat="1" applyFont="1" applyBorder="1" applyProtection="1"/>
    <xf numFmtId="0" fontId="0" fillId="0" borderId="37" xfId="0" applyBorder="1" applyProtection="1"/>
    <xf numFmtId="165" fontId="73" fillId="0" borderId="0" xfId="0" applyNumberFormat="1" applyFont="1" applyAlignment="1" applyProtection="1">
      <alignment horizontal="center"/>
    </xf>
    <xf numFmtId="1" fontId="73" fillId="4" borderId="0" xfId="0" applyNumberFormat="1" applyFont="1" applyFill="1" applyBorder="1" applyAlignment="1" applyProtection="1">
      <alignment horizontal="center"/>
    </xf>
    <xf numFmtId="165" fontId="0" fillId="0" borderId="0" xfId="0" applyNumberFormat="1" applyBorder="1" applyAlignment="1" applyProtection="1">
      <alignment horizontal="center"/>
    </xf>
    <xf numFmtId="0" fontId="2" fillId="4" borderId="0" xfId="0" applyFont="1" applyFill="1" applyProtection="1"/>
    <xf numFmtId="0" fontId="0" fillId="4" borderId="0" xfId="0" applyFill="1" applyAlignment="1" applyProtection="1">
      <alignment horizontal="center"/>
    </xf>
    <xf numFmtId="165" fontId="73" fillId="4" borderId="40" xfId="0" applyNumberFormat="1" applyFont="1" applyFill="1" applyBorder="1" applyProtection="1"/>
    <xf numFmtId="165" fontId="73" fillId="4" borderId="32" xfId="0" applyNumberFormat="1" applyFont="1" applyFill="1" applyBorder="1" applyProtection="1"/>
    <xf numFmtId="165" fontId="73" fillId="4" borderId="58" xfId="0" applyNumberFormat="1" applyFont="1" applyFill="1" applyBorder="1" applyProtection="1"/>
    <xf numFmtId="1" fontId="73" fillId="4" borderId="62" xfId="0" applyNumberFormat="1" applyFont="1" applyFill="1" applyBorder="1" applyProtection="1"/>
    <xf numFmtId="1" fontId="2" fillId="0" borderId="59" xfId="0" applyNumberFormat="1" applyFont="1" applyBorder="1" applyProtection="1"/>
    <xf numFmtId="1" fontId="2" fillId="0" borderId="47" xfId="0" applyNumberFormat="1" applyFont="1" applyBorder="1" applyProtection="1"/>
    <xf numFmtId="0" fontId="37" fillId="4" borderId="38" xfId="0" applyFont="1" applyFill="1" applyBorder="1" applyProtection="1"/>
    <xf numFmtId="0" fontId="2" fillId="4" borderId="4" xfId="0" applyFont="1" applyFill="1" applyBorder="1" applyAlignment="1" applyProtection="1">
      <alignment horizontal="center"/>
    </xf>
    <xf numFmtId="1" fontId="2" fillId="0" borderId="58" xfId="0" applyNumberFormat="1" applyFont="1" applyBorder="1" applyProtection="1"/>
    <xf numFmtId="165" fontId="73" fillId="4" borderId="21" xfId="0" applyNumberFormat="1" applyFont="1" applyFill="1" applyBorder="1" applyProtection="1"/>
    <xf numFmtId="1" fontId="2" fillId="0" borderId="60" xfId="0" applyNumberFormat="1" applyFont="1" applyBorder="1" applyProtection="1"/>
    <xf numFmtId="1" fontId="2" fillId="0" borderId="7" xfId="0" applyNumberFormat="1" applyFont="1" applyBorder="1" applyProtection="1"/>
    <xf numFmtId="165" fontId="73" fillId="4" borderId="39" xfId="0" applyNumberFormat="1" applyFont="1" applyFill="1" applyBorder="1" applyProtection="1"/>
    <xf numFmtId="165" fontId="73" fillId="4" borderId="42" xfId="0" applyNumberFormat="1" applyFont="1" applyFill="1" applyBorder="1" applyProtection="1"/>
    <xf numFmtId="1" fontId="2" fillId="0" borderId="61" xfId="0" applyNumberFormat="1" applyFont="1" applyBorder="1" applyProtection="1"/>
    <xf numFmtId="1" fontId="2" fillId="0" borderId="48" xfId="0" applyNumberFormat="1" applyFont="1" applyBorder="1" applyProtection="1"/>
    <xf numFmtId="165" fontId="73" fillId="4" borderId="34" xfId="0" applyNumberFormat="1" applyFont="1" applyFill="1" applyBorder="1" applyProtection="1"/>
    <xf numFmtId="165" fontId="0" fillId="0" borderId="0" xfId="0" applyNumberFormat="1" applyProtection="1"/>
    <xf numFmtId="1" fontId="0" fillId="0" borderId="0" xfId="0" applyNumberFormat="1" applyAlignment="1" applyProtection="1">
      <alignment horizontal="center"/>
    </xf>
    <xf numFmtId="165" fontId="73" fillId="4" borderId="9" xfId="0" applyNumberFormat="1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65" fontId="2" fillId="4" borderId="0" xfId="0" applyNumberFormat="1" applyFont="1" applyFill="1" applyBorder="1" applyProtection="1"/>
    <xf numFmtId="1" fontId="73" fillId="4" borderId="0" xfId="0" applyNumberFormat="1" applyFont="1" applyFill="1" applyBorder="1" applyProtection="1"/>
    <xf numFmtId="168" fontId="2" fillId="4" borderId="0" xfId="0" applyNumberFormat="1" applyFont="1" applyFill="1" applyBorder="1" applyProtection="1"/>
    <xf numFmtId="168" fontId="2" fillId="4" borderId="0" xfId="0" applyNumberFormat="1" applyFont="1" applyFill="1" applyBorder="1" applyAlignment="1" applyProtection="1">
      <alignment horizontal="center"/>
    </xf>
    <xf numFmtId="168" fontId="73" fillId="4" borderId="0" xfId="0" applyNumberFormat="1" applyFont="1" applyFill="1" applyBorder="1" applyAlignment="1" applyProtection="1">
      <alignment horizontal="center"/>
    </xf>
    <xf numFmtId="0" fontId="26" fillId="0" borderId="40" xfId="0" applyFont="1" applyFill="1" applyBorder="1" applyAlignment="1" applyProtection="1">
      <alignment horizontal="center" vertical="center"/>
    </xf>
    <xf numFmtId="0" fontId="26" fillId="0" borderId="32" xfId="0" applyFont="1" applyFill="1" applyBorder="1" applyAlignment="1" applyProtection="1">
      <alignment horizontal="center" vertical="center"/>
    </xf>
    <xf numFmtId="0" fontId="26" fillId="0" borderId="58" xfId="0" applyFont="1" applyFill="1" applyBorder="1" applyAlignment="1" applyProtection="1">
      <alignment horizontal="center" vertical="center"/>
    </xf>
    <xf numFmtId="0" fontId="26" fillId="0" borderId="33" xfId="0" applyFont="1" applyFill="1" applyBorder="1" applyAlignment="1" applyProtection="1">
      <alignment horizontal="center" vertical="center" wrapText="1"/>
    </xf>
    <xf numFmtId="0" fontId="26" fillId="0" borderId="0" xfId="0" applyFont="1" applyFill="1" applyAlignment="1" applyProtection="1">
      <alignment horizontal="center" vertical="center" wrapText="1"/>
    </xf>
    <xf numFmtId="0" fontId="63" fillId="0" borderId="0" xfId="0" applyFont="1" applyFill="1" applyAlignment="1" applyProtection="1">
      <alignment horizontal="center" vertical="center" wrapText="1"/>
    </xf>
    <xf numFmtId="0" fontId="26" fillId="0" borderId="53" xfId="0" applyFont="1" applyFill="1" applyBorder="1" applyAlignment="1" applyProtection="1">
      <alignment horizontal="center" vertical="center"/>
    </xf>
    <xf numFmtId="0" fontId="26" fillId="0" borderId="67" xfId="0" applyFont="1" applyFill="1" applyBorder="1" applyAlignment="1" applyProtection="1">
      <alignment horizontal="center" vertical="center" wrapText="1"/>
    </xf>
    <xf numFmtId="0" fontId="26" fillId="0" borderId="41" xfId="0" applyFont="1" applyFill="1" applyBorder="1" applyAlignment="1" applyProtection="1">
      <alignment horizontal="center" vertical="center"/>
    </xf>
    <xf numFmtId="0" fontId="26" fillId="0" borderId="16" xfId="0" applyFont="1" applyFill="1" applyBorder="1" applyAlignment="1" applyProtection="1">
      <alignment horizontal="center" vertical="center"/>
    </xf>
    <xf numFmtId="0" fontId="0" fillId="0" borderId="41" xfId="0" applyBorder="1" applyProtection="1"/>
    <xf numFmtId="165" fontId="0" fillId="0" borderId="3" xfId="0" applyNumberFormat="1" applyBorder="1" applyAlignment="1" applyProtection="1">
      <alignment horizontal="center"/>
    </xf>
    <xf numFmtId="165" fontId="0" fillId="0" borderId="2" xfId="0" applyNumberFormat="1" applyBorder="1" applyProtection="1"/>
    <xf numFmtId="165" fontId="0" fillId="0" borderId="7" xfId="0" applyNumberFormat="1" applyBorder="1" applyProtection="1"/>
    <xf numFmtId="165" fontId="0" fillId="0" borderId="65" xfId="0" applyNumberFormat="1" applyBorder="1" applyProtection="1"/>
    <xf numFmtId="168" fontId="0" fillId="0" borderId="0" xfId="0" applyNumberFormat="1" applyBorder="1" applyProtection="1"/>
    <xf numFmtId="1" fontId="0" fillId="0" borderId="0" xfId="0" applyNumberFormat="1" applyBorder="1" applyProtection="1"/>
    <xf numFmtId="165" fontId="0" fillId="0" borderId="65" xfId="0" applyNumberFormat="1" applyBorder="1" applyAlignment="1" applyProtection="1">
      <alignment horizontal="center"/>
    </xf>
    <xf numFmtId="165" fontId="0" fillId="0" borderId="3" xfId="0" applyNumberFormat="1" applyBorder="1" applyProtection="1"/>
    <xf numFmtId="165" fontId="0" fillId="0" borderId="47" xfId="0" applyNumberFormat="1" applyBorder="1" applyProtection="1"/>
    <xf numFmtId="0" fontId="0" fillId="0" borderId="31" xfId="0" applyBorder="1" applyProtection="1"/>
    <xf numFmtId="0" fontId="0" fillId="0" borderId="66" xfId="0" applyBorder="1" applyProtection="1"/>
    <xf numFmtId="165" fontId="0" fillId="0" borderId="5" xfId="0" applyNumberFormat="1" applyBorder="1" applyAlignment="1" applyProtection="1">
      <alignment horizontal="center"/>
    </xf>
    <xf numFmtId="165" fontId="0" fillId="0" borderId="6" xfId="0" applyNumberFormat="1" applyBorder="1" applyProtection="1"/>
    <xf numFmtId="165" fontId="0" fillId="0" borderId="15" xfId="0" applyNumberFormat="1" applyBorder="1" applyProtection="1"/>
    <xf numFmtId="165" fontId="0" fillId="0" borderId="64" xfId="0" applyNumberFormat="1" applyBorder="1" applyProtection="1"/>
    <xf numFmtId="165" fontId="0" fillId="0" borderId="57" xfId="0" applyNumberFormat="1" applyFill="1" applyBorder="1" applyProtection="1"/>
    <xf numFmtId="165" fontId="0" fillId="0" borderId="13" xfId="0" applyNumberFormat="1" applyFill="1" applyBorder="1" applyProtection="1"/>
    <xf numFmtId="165" fontId="0" fillId="0" borderId="5" xfId="0" applyNumberFormat="1" applyBorder="1" applyProtection="1"/>
    <xf numFmtId="165" fontId="34" fillId="0" borderId="57" xfId="0" applyNumberFormat="1" applyFont="1" applyBorder="1" applyProtection="1"/>
    <xf numFmtId="165" fontId="0" fillId="0" borderId="48" xfId="0" applyNumberFormat="1" applyBorder="1" applyProtection="1"/>
    <xf numFmtId="164" fontId="0" fillId="0" borderId="0" xfId="0" applyNumberFormat="1" applyAlignment="1" applyProtection="1">
      <alignment horizontal="right"/>
    </xf>
    <xf numFmtId="165" fontId="73" fillId="4" borderId="44" xfId="0" applyNumberFormat="1" applyFont="1" applyFill="1" applyBorder="1" applyProtection="1"/>
    <xf numFmtId="1" fontId="2" fillId="0" borderId="43" xfId="0" applyNumberFormat="1" applyFont="1" applyBorder="1" applyProtection="1"/>
    <xf numFmtId="164" fontId="0" fillId="0" borderId="0" xfId="0" applyNumberFormat="1" applyProtection="1"/>
    <xf numFmtId="164" fontId="0" fillId="0" borderId="0" xfId="0" applyNumberFormat="1" applyAlignment="1" applyProtection="1">
      <alignment horizontal="center"/>
    </xf>
    <xf numFmtId="1" fontId="0" fillId="0" borderId="0" xfId="0" applyNumberFormat="1" applyProtection="1"/>
    <xf numFmtId="0" fontId="2" fillId="0" borderId="0" xfId="0" applyFont="1" applyFill="1" applyAlignment="1" applyProtection="1">
      <alignment horizontal="center"/>
    </xf>
    <xf numFmtId="0" fontId="2" fillId="4" borderId="38" xfId="0" applyFont="1" applyFill="1" applyBorder="1" applyProtection="1"/>
    <xf numFmtId="168" fontId="0" fillId="0" borderId="0" xfId="0" applyNumberFormat="1" applyProtection="1">
      <protection locked="0"/>
    </xf>
    <xf numFmtId="0" fontId="13" fillId="0" borderId="21" xfId="0" applyFont="1" applyBorder="1" applyAlignment="1" applyProtection="1">
      <alignment horizontal="center"/>
    </xf>
    <xf numFmtId="0" fontId="13" fillId="0" borderId="15" xfId="0" applyFont="1" applyBorder="1" applyAlignment="1" applyProtection="1">
      <alignment horizontal="center"/>
    </xf>
    <xf numFmtId="0" fontId="2" fillId="0" borderId="4" xfId="0" applyFont="1" applyBorder="1" applyAlignment="1" applyProtection="1">
      <alignment horizontal="center"/>
    </xf>
    <xf numFmtId="0" fontId="2" fillId="4" borderId="0" xfId="0" applyFont="1" applyFill="1"/>
    <xf numFmtId="165" fontId="0" fillId="0" borderId="64" xfId="0" applyNumberFormat="1" applyBorder="1" applyAlignment="1" applyProtection="1">
      <alignment horizontal="center"/>
    </xf>
    <xf numFmtId="0" fontId="2" fillId="0" borderId="12" xfId="0" applyFont="1" applyBorder="1" applyAlignment="1" applyProtection="1">
      <alignment horizontal="center"/>
    </xf>
    <xf numFmtId="0" fontId="11" fillId="0" borderId="0" xfId="0" applyFont="1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21" fontId="8" fillId="0" borderId="2" xfId="0" applyNumberFormat="1" applyFont="1" applyFill="1" applyBorder="1" applyAlignment="1" applyProtection="1">
      <alignment horizontal="center"/>
    </xf>
    <xf numFmtId="21" fontId="8" fillId="0" borderId="6" xfId="0" applyNumberFormat="1" applyFont="1" applyFill="1" applyBorder="1" applyAlignment="1" applyProtection="1">
      <alignment horizontal="center"/>
    </xf>
    <xf numFmtId="0" fontId="0" fillId="0" borderId="62" xfId="0" applyBorder="1" applyProtection="1"/>
    <xf numFmtId="0" fontId="36" fillId="0" borderId="0" xfId="0" applyFont="1" applyFill="1" applyAlignment="1" applyProtection="1">
      <alignment horizontal="center"/>
      <protection locked="0"/>
    </xf>
    <xf numFmtId="0" fontId="8" fillId="0" borderId="81" xfId="0" applyFont="1" applyFill="1" applyBorder="1" applyAlignment="1" applyProtection="1">
      <alignment horizontal="center" vertical="center"/>
    </xf>
    <xf numFmtId="1" fontId="9" fillId="4" borderId="4" xfId="0" applyNumberFormat="1" applyFont="1" applyFill="1" applyBorder="1" applyAlignment="1" applyProtection="1">
      <alignment horizontal="center" vertical="center"/>
    </xf>
    <xf numFmtId="1" fontId="9" fillId="4" borderId="12" xfId="0" applyNumberFormat="1" applyFont="1" applyFill="1" applyBorder="1" applyAlignment="1" applyProtection="1">
      <alignment horizontal="center" vertical="center"/>
    </xf>
    <xf numFmtId="1" fontId="76" fillId="0" borderId="19" xfId="0" applyNumberFormat="1" applyFont="1" applyBorder="1" applyAlignment="1" applyProtection="1">
      <alignment horizontal="center" vertical="center" wrapText="1"/>
    </xf>
    <xf numFmtId="164" fontId="15" fillId="4" borderId="16" xfId="0" applyNumberFormat="1" applyFont="1" applyFill="1" applyBorder="1" applyAlignment="1" applyProtection="1">
      <alignment horizontal="center" vertical="center"/>
      <protection locked="0"/>
    </xf>
    <xf numFmtId="0" fontId="88" fillId="4" borderId="0" xfId="0" applyFont="1" applyFill="1"/>
    <xf numFmtId="21" fontId="0" fillId="0" borderId="6" xfId="0" applyNumberFormat="1" applyFill="1" applyBorder="1" applyAlignment="1" applyProtection="1">
      <alignment horizontal="center"/>
      <protection locked="0"/>
    </xf>
    <xf numFmtId="0" fontId="9" fillId="0" borderId="19" xfId="0" applyFont="1" applyFill="1" applyBorder="1" applyAlignment="1" applyProtection="1">
      <alignment horizontal="center" vertical="center"/>
      <protection locked="0"/>
    </xf>
    <xf numFmtId="0" fontId="52" fillId="0" borderId="0" xfId="0" applyFont="1" applyFill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164" fontId="85" fillId="0" borderId="0" xfId="0" applyNumberFormat="1" applyFont="1" applyFill="1" applyAlignment="1" applyProtection="1">
      <alignment horizontal="center"/>
    </xf>
    <xf numFmtId="164" fontId="40" fillId="0" borderId="0" xfId="0" applyNumberFormat="1" applyFont="1" applyFill="1" applyProtection="1"/>
    <xf numFmtId="164" fontId="13" fillId="0" borderId="8" xfId="0" applyNumberFormat="1" applyFont="1" applyFill="1" applyBorder="1" applyAlignment="1" applyProtection="1">
      <alignment horizontal="center"/>
    </xf>
    <xf numFmtId="164" fontId="13" fillId="0" borderId="79" xfId="0" applyNumberFormat="1" applyFont="1" applyFill="1" applyBorder="1" applyAlignment="1" applyProtection="1">
      <alignment horizontal="center"/>
    </xf>
    <xf numFmtId="164" fontId="40" fillId="0" borderId="0" xfId="0" applyNumberFormat="1" applyFont="1" applyFill="1" applyAlignment="1" applyProtection="1">
      <alignment horizontal="center"/>
    </xf>
    <xf numFmtId="164" fontId="13" fillId="0" borderId="25" xfId="0" applyNumberFormat="1" applyFont="1" applyFill="1" applyBorder="1" applyAlignment="1" applyProtection="1">
      <alignment horizontal="center" vertical="center"/>
    </xf>
    <xf numFmtId="0" fontId="88" fillId="4" borderId="0" xfId="0" applyFont="1" applyFill="1" applyProtection="1"/>
    <xf numFmtId="0" fontId="49" fillId="0" borderId="0" xfId="0" applyFont="1" applyFill="1" applyAlignment="1" applyProtection="1">
      <alignment horizontal="right" vertical="center"/>
    </xf>
    <xf numFmtId="0" fontId="4" fillId="0" borderId="0" xfId="0" applyFont="1" applyFill="1" applyAlignment="1" applyProtection="1">
      <alignment horizontal="center"/>
    </xf>
    <xf numFmtId="0" fontId="0" fillId="0" borderId="16" xfId="0" applyBorder="1" applyProtection="1"/>
    <xf numFmtId="168" fontId="9" fillId="0" borderId="16" xfId="0" applyNumberFormat="1" applyFont="1" applyBorder="1" applyAlignment="1" applyProtection="1">
      <alignment horizontal="center"/>
    </xf>
    <xf numFmtId="168" fontId="9" fillId="0" borderId="0" xfId="0" applyNumberFormat="1" applyFont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13" fillId="0" borderId="0" xfId="0" applyFont="1" applyFill="1" applyProtection="1"/>
    <xf numFmtId="21" fontId="0" fillId="0" borderId="9" xfId="0" applyNumberFormat="1" applyFill="1" applyBorder="1" applyProtection="1">
      <protection locked="0"/>
    </xf>
    <xf numFmtId="21" fontId="0" fillId="0" borderId="9" xfId="0" applyNumberFormat="1" applyFill="1" applyBorder="1" applyAlignment="1" applyProtection="1">
      <alignment horizontal="center"/>
      <protection locked="0"/>
    </xf>
    <xf numFmtId="0" fontId="2" fillId="0" borderId="38" xfId="0" applyFont="1" applyBorder="1" applyProtection="1"/>
    <xf numFmtId="0" fontId="2" fillId="0" borderId="37" xfId="0" applyFont="1" applyBorder="1" applyProtection="1"/>
    <xf numFmtId="0" fontId="2" fillId="0" borderId="24" xfId="0" applyFont="1" applyBorder="1" applyAlignment="1" applyProtection="1">
      <alignment horizontal="center"/>
    </xf>
    <xf numFmtId="164" fontId="13" fillId="4" borderId="0" xfId="0" applyNumberFormat="1" applyFont="1" applyFill="1" applyBorder="1" applyAlignment="1" applyProtection="1">
      <alignment horizontal="center" vertical="center"/>
      <protection locked="0"/>
    </xf>
    <xf numFmtId="164" fontId="13" fillId="0" borderId="45" xfId="0" applyNumberFormat="1" applyFont="1" applyFill="1" applyBorder="1" applyAlignment="1" applyProtection="1">
      <alignment horizontal="center"/>
      <protection locked="0"/>
    </xf>
    <xf numFmtId="164" fontId="15" fillId="4" borderId="0" xfId="0" applyNumberFormat="1" applyFont="1" applyFill="1" applyBorder="1" applyAlignment="1" applyProtection="1">
      <alignment horizontal="center" vertical="center"/>
      <protection locked="0"/>
    </xf>
    <xf numFmtId="1" fontId="8" fillId="0" borderId="17" xfId="0" applyNumberFormat="1" applyFont="1" applyBorder="1" applyAlignment="1" applyProtection="1">
      <alignment horizontal="center" vertical="center"/>
    </xf>
    <xf numFmtId="0" fontId="75" fillId="7" borderId="82" xfId="0" applyFont="1" applyFill="1" applyBorder="1" applyAlignment="1" applyProtection="1">
      <alignment horizontal="center" vertical="center"/>
      <protection locked="0"/>
    </xf>
    <xf numFmtId="165" fontId="73" fillId="4" borderId="53" xfId="0" applyNumberFormat="1" applyFont="1" applyFill="1" applyBorder="1" applyProtection="1"/>
    <xf numFmtId="165" fontId="73" fillId="4" borderId="47" xfId="0" applyNumberFormat="1" applyFont="1" applyFill="1" applyBorder="1" applyProtection="1"/>
    <xf numFmtId="165" fontId="73" fillId="4" borderId="78" xfId="0" applyNumberFormat="1" applyFont="1" applyFill="1" applyBorder="1" applyProtection="1"/>
    <xf numFmtId="165" fontId="73" fillId="4" borderId="83" xfId="0" applyNumberFormat="1" applyFont="1" applyFill="1" applyBorder="1" applyProtection="1"/>
    <xf numFmtId="0" fontId="26" fillId="0" borderId="84" xfId="0" applyFont="1" applyFill="1" applyBorder="1" applyAlignment="1" applyProtection="1">
      <alignment horizontal="center" vertical="center" wrapText="1"/>
    </xf>
    <xf numFmtId="21" fontId="81" fillId="0" borderId="85" xfId="0" applyNumberFormat="1" applyFont="1" applyFill="1" applyBorder="1" applyAlignment="1" applyProtection="1">
      <alignment horizontal="center"/>
    </xf>
    <xf numFmtId="0" fontId="75" fillId="7" borderId="82" xfId="0" applyFont="1" applyFill="1" applyBorder="1" applyAlignment="1" applyProtection="1">
      <alignment horizontal="center" vertical="center" wrapText="1"/>
      <protection locked="0"/>
    </xf>
    <xf numFmtId="0" fontId="2" fillId="4" borderId="0" xfId="0" applyFont="1" applyFill="1" applyBorder="1" applyAlignment="1" applyProtection="1">
      <alignment horizontal="center"/>
    </xf>
    <xf numFmtId="0" fontId="2" fillId="4" borderId="10" xfId="0" applyFont="1" applyFill="1" applyBorder="1" applyAlignment="1" applyProtection="1">
      <alignment horizontal="center"/>
    </xf>
    <xf numFmtId="1" fontId="2" fillId="0" borderId="15" xfId="0" applyNumberFormat="1" applyFont="1" applyBorder="1" applyProtection="1"/>
    <xf numFmtId="0" fontId="2" fillId="4" borderId="37" xfId="0" applyFont="1" applyFill="1" applyBorder="1" applyProtection="1"/>
    <xf numFmtId="0" fontId="2" fillId="4" borderId="12" xfId="0" applyFont="1" applyFill="1" applyBorder="1" applyAlignment="1" applyProtection="1">
      <alignment horizontal="center"/>
    </xf>
    <xf numFmtId="165" fontId="0" fillId="0" borderId="71" xfId="0" applyNumberFormat="1" applyBorder="1" applyProtection="1"/>
    <xf numFmtId="0" fontId="37" fillId="4" borderId="37" xfId="0" applyFont="1" applyFill="1" applyBorder="1" applyProtection="1"/>
    <xf numFmtId="21" fontId="81" fillId="0" borderId="86" xfId="0" applyNumberFormat="1" applyFont="1" applyFill="1" applyBorder="1" applyAlignment="1" applyProtection="1">
      <alignment horizontal="center"/>
    </xf>
    <xf numFmtId="1" fontId="8" fillId="0" borderId="37" xfId="0" applyNumberFormat="1" applyFont="1" applyBorder="1" applyAlignment="1" applyProtection="1">
      <alignment horizontal="center" vertical="center"/>
    </xf>
    <xf numFmtId="164" fontId="0" fillId="0" borderId="4" xfId="0" applyNumberFormat="1" applyBorder="1" applyProtection="1">
      <protection locked="0"/>
    </xf>
    <xf numFmtId="164" fontId="0" fillId="0" borderId="12" xfId="0" applyNumberFormat="1" applyBorder="1" applyProtection="1">
      <protection locked="0"/>
    </xf>
    <xf numFmtId="0" fontId="10" fillId="15" borderId="0" xfId="0" applyFont="1" applyFill="1" applyAlignment="1">
      <alignment vertical="center"/>
    </xf>
    <xf numFmtId="0" fontId="0" fillId="15" borderId="0" xfId="0" applyFill="1"/>
    <xf numFmtId="166" fontId="10" fillId="15" borderId="0" xfId="0" applyNumberFormat="1" applyFont="1" applyFill="1" applyAlignment="1">
      <alignment vertical="center"/>
    </xf>
    <xf numFmtId="166" fontId="10" fillId="15" borderId="0" xfId="0" applyNumberFormat="1" applyFont="1" applyFill="1" applyAlignment="1">
      <alignment horizontal="left" vertical="center"/>
    </xf>
    <xf numFmtId="1" fontId="0" fillId="15" borderId="0" xfId="0" applyNumberFormat="1" applyFill="1"/>
    <xf numFmtId="14" fontId="10" fillId="15" borderId="0" xfId="0" applyNumberFormat="1" applyFont="1" applyFill="1" applyAlignment="1">
      <alignment vertical="center"/>
    </xf>
    <xf numFmtId="1" fontId="0" fillId="15" borderId="0" xfId="0" applyNumberFormat="1" applyFill="1" applyAlignment="1"/>
    <xf numFmtId="0" fontId="0" fillId="15" borderId="0" xfId="0" applyFill="1" applyAlignment="1"/>
    <xf numFmtId="11" fontId="0" fillId="15" borderId="0" xfId="0" applyNumberFormat="1" applyFill="1"/>
    <xf numFmtId="0" fontId="9" fillId="15" borderId="0" xfId="0" applyFont="1" applyFill="1"/>
    <xf numFmtId="1" fontId="2" fillId="0" borderId="88" xfId="0" applyNumberFormat="1" applyFont="1" applyBorder="1" applyProtection="1"/>
    <xf numFmtId="0" fontId="80" fillId="0" borderId="88" xfId="0" applyFont="1" applyBorder="1"/>
    <xf numFmtId="0" fontId="0" fillId="0" borderId="88" xfId="0" applyBorder="1"/>
    <xf numFmtId="0" fontId="2" fillId="0" borderId="88" xfId="0" applyFont="1" applyBorder="1" applyProtection="1">
      <protection locked="0"/>
    </xf>
    <xf numFmtId="0" fontId="2" fillId="0" borderId="27" xfId="0" applyFont="1" applyBorder="1"/>
    <xf numFmtId="0" fontId="2" fillId="4" borderId="0" xfId="0" applyNumberFormat="1" applyFont="1" applyFill="1" applyAlignment="1" applyProtection="1">
      <protection locked="0"/>
    </xf>
    <xf numFmtId="0" fontId="2" fillId="4" borderId="11" xfId="0" applyNumberFormat="1" applyFont="1" applyFill="1" applyBorder="1" applyAlignment="1" applyProtection="1">
      <protection locked="0"/>
    </xf>
    <xf numFmtId="1" fontId="17" fillId="5" borderId="8" xfId="0" applyNumberFormat="1" applyFont="1" applyFill="1" applyBorder="1" applyAlignment="1" applyProtection="1">
      <alignment horizontal="center" vertical="center"/>
      <protection locked="0"/>
    </xf>
    <xf numFmtId="0" fontId="44" fillId="5" borderId="2" xfId="0" applyFont="1" applyFill="1" applyBorder="1" applyAlignment="1" applyProtection="1">
      <alignment vertical="center"/>
      <protection locked="0"/>
    </xf>
    <xf numFmtId="0" fontId="44" fillId="5" borderId="36" xfId="0" applyNumberFormat="1" applyFont="1" applyFill="1" applyBorder="1" applyAlignment="1" applyProtection="1">
      <alignment horizontal="center" vertical="center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44" fillId="5" borderId="7" xfId="0" applyNumberFormat="1" applyFont="1" applyFill="1" applyBorder="1" applyAlignment="1">
      <alignment horizontal="center" vertical="center"/>
    </xf>
    <xf numFmtId="21" fontId="18" fillId="5" borderId="38" xfId="0" applyNumberFormat="1" applyFont="1" applyFill="1" applyBorder="1" applyAlignment="1" applyProtection="1">
      <alignment horizontal="center" vertical="center"/>
    </xf>
    <xf numFmtId="1" fontId="8" fillId="5" borderId="9" xfId="0" applyNumberFormat="1" applyFont="1" applyFill="1" applyBorder="1" applyAlignment="1" applyProtection="1">
      <alignment horizontal="center" vertical="center"/>
    </xf>
    <xf numFmtId="1" fontId="83" fillId="5" borderId="36" xfId="0" applyNumberFormat="1" applyFont="1" applyFill="1" applyBorder="1" applyAlignment="1" applyProtection="1">
      <alignment horizontal="center" vertical="center"/>
    </xf>
    <xf numFmtId="1" fontId="84" fillId="5" borderId="36" xfId="0" applyNumberFormat="1" applyFont="1" applyFill="1" applyBorder="1" applyAlignment="1" applyProtection="1">
      <alignment horizontal="center" vertical="center"/>
    </xf>
    <xf numFmtId="165" fontId="8" fillId="5" borderId="2" xfId="0" applyNumberFormat="1" applyFont="1" applyFill="1" applyBorder="1" applyAlignment="1" applyProtection="1">
      <alignment horizontal="center" vertical="center"/>
    </xf>
    <xf numFmtId="1" fontId="20" fillId="5" borderId="2" xfId="0" applyNumberFormat="1" applyFont="1" applyFill="1" applyBorder="1" applyAlignment="1" applyProtection="1">
      <alignment horizontal="center" vertical="center"/>
    </xf>
    <xf numFmtId="1" fontId="47" fillId="5" borderId="26" xfId="0" applyNumberFormat="1" applyFont="1" applyFill="1" applyBorder="1" applyAlignment="1" applyProtection="1">
      <alignment horizontal="center" vertical="center"/>
    </xf>
    <xf numFmtId="1" fontId="17" fillId="0" borderId="3" xfId="0" applyNumberFormat="1" applyFont="1" applyFill="1" applyBorder="1" applyAlignment="1" applyProtection="1">
      <alignment horizontal="center" vertical="center"/>
      <protection locked="0"/>
    </xf>
    <xf numFmtId="0" fontId="44" fillId="0" borderId="2" xfId="0" applyFont="1" applyFill="1" applyBorder="1" applyAlignment="1" applyProtection="1">
      <alignment vertical="center"/>
      <protection locked="0"/>
    </xf>
    <xf numFmtId="0" fontId="44" fillId="0" borderId="2" xfId="0" applyFont="1" applyBorder="1" applyAlignment="1" applyProtection="1">
      <alignment vertical="center"/>
      <protection locked="0"/>
    </xf>
    <xf numFmtId="0" fontId="44" fillId="0" borderId="2" xfId="0" applyNumberFormat="1" applyFont="1" applyBorder="1" applyAlignment="1" applyProtection="1">
      <alignment horizontal="center" vertical="center"/>
      <protection locked="0"/>
    </xf>
    <xf numFmtId="0" fontId="8" fillId="4" borderId="2" xfId="0" applyNumberFormat="1" applyFont="1" applyFill="1" applyBorder="1" applyAlignment="1" applyProtection="1">
      <alignment horizontal="center" vertical="center"/>
      <protection locked="0"/>
    </xf>
    <xf numFmtId="0" fontId="44" fillId="4" borderId="2" xfId="0" applyNumberFormat="1" applyFont="1" applyFill="1" applyBorder="1" applyAlignment="1" applyProtection="1">
      <alignment horizontal="center" vertical="center"/>
      <protection locked="0"/>
    </xf>
    <xf numFmtId="0" fontId="44" fillId="4" borderId="7" xfId="0" applyNumberFormat="1" applyFont="1" applyFill="1" applyBorder="1" applyAlignment="1">
      <alignment horizontal="center" vertical="center"/>
    </xf>
    <xf numFmtId="21" fontId="18" fillId="4" borderId="38" xfId="0" applyNumberFormat="1" applyFont="1" applyFill="1" applyBorder="1" applyAlignment="1" applyProtection="1">
      <alignment horizontal="center" vertical="center"/>
    </xf>
    <xf numFmtId="1" fontId="8" fillId="4" borderId="2" xfId="0" applyNumberFormat="1" applyFont="1" applyFill="1" applyBorder="1" applyAlignment="1" applyProtection="1">
      <alignment horizontal="center" vertical="center"/>
    </xf>
    <xf numFmtId="1" fontId="83" fillId="4" borderId="2" xfId="0" applyNumberFormat="1" applyFont="1" applyFill="1" applyBorder="1" applyAlignment="1" applyProtection="1">
      <alignment horizontal="center" vertical="center"/>
    </xf>
    <xf numFmtId="1" fontId="84" fillId="4" borderId="2" xfId="0" applyNumberFormat="1" applyFont="1" applyFill="1" applyBorder="1" applyAlignment="1" applyProtection="1">
      <alignment horizontal="center" vertical="center"/>
    </xf>
    <xf numFmtId="165" fontId="8" fillId="4" borderId="2" xfId="0" applyNumberFormat="1" applyFont="1" applyFill="1" applyBorder="1" applyAlignment="1" applyProtection="1">
      <alignment horizontal="center" vertical="center"/>
    </xf>
    <xf numFmtId="1" fontId="20" fillId="4" borderId="2" xfId="0" applyNumberFormat="1" applyFont="1" applyFill="1" applyBorder="1" applyAlignment="1" applyProtection="1">
      <alignment horizontal="center" vertical="center"/>
    </xf>
    <xf numFmtId="1" fontId="47" fillId="4" borderId="26" xfId="0" applyNumberFormat="1" applyFont="1" applyFill="1" applyBorder="1" applyAlignment="1" applyProtection="1">
      <alignment horizontal="center" vertical="center"/>
    </xf>
    <xf numFmtId="0" fontId="44" fillId="5" borderId="9" xfId="0" applyNumberFormat="1" applyFont="1" applyFill="1" applyBorder="1" applyAlignment="1" applyProtection="1">
      <alignment horizontal="center" vertical="center"/>
      <protection locked="0"/>
    </xf>
    <xf numFmtId="1" fontId="83" fillId="5" borderId="9" xfId="0" applyNumberFormat="1" applyFont="1" applyFill="1" applyBorder="1" applyAlignment="1" applyProtection="1">
      <alignment horizontal="center" vertical="center"/>
    </xf>
    <xf numFmtId="1" fontId="84" fillId="5" borderId="9" xfId="0" applyNumberFormat="1" applyFont="1" applyFill="1" applyBorder="1" applyAlignment="1" applyProtection="1">
      <alignment horizontal="center" vertical="center"/>
    </xf>
    <xf numFmtId="1" fontId="47" fillId="5" borderId="2" xfId="0" applyNumberFormat="1" applyFont="1" applyFill="1" applyBorder="1" applyAlignment="1" applyProtection="1">
      <alignment horizontal="center" vertical="center"/>
    </xf>
    <xf numFmtId="1" fontId="47" fillId="4" borderId="9" xfId="0" applyNumberFormat="1" applyFont="1" applyFill="1" applyBorder="1" applyAlignment="1" applyProtection="1">
      <alignment horizontal="center" vertical="center"/>
    </xf>
    <xf numFmtId="1" fontId="17" fillId="5" borderId="3" xfId="0" applyNumberFormat="1" applyFont="1" applyFill="1" applyBorder="1" applyAlignment="1" applyProtection="1">
      <alignment horizontal="center" vertical="center"/>
      <protection locked="0"/>
    </xf>
    <xf numFmtId="0" fontId="44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1" fontId="8" fillId="5" borderId="2" xfId="0" applyNumberFormat="1" applyFont="1" applyFill="1" applyBorder="1" applyAlignment="1" applyProtection="1">
      <alignment horizontal="center" vertical="center"/>
    </xf>
    <xf numFmtId="1" fontId="83" fillId="5" borderId="2" xfId="0" applyNumberFormat="1" applyFont="1" applyFill="1" applyBorder="1" applyAlignment="1" applyProtection="1">
      <alignment horizontal="center" vertical="center"/>
    </xf>
    <xf numFmtId="1" fontId="84" fillId="5" borderId="2" xfId="0" applyNumberFormat="1" applyFont="1" applyFill="1" applyBorder="1" applyAlignment="1" applyProtection="1">
      <alignment horizontal="center" vertical="center"/>
    </xf>
    <xf numFmtId="1" fontId="47" fillId="5" borderId="9" xfId="0" applyNumberFormat="1" applyFont="1" applyFill="1" applyBorder="1" applyAlignment="1" applyProtection="1">
      <alignment horizontal="center" vertical="center"/>
    </xf>
    <xf numFmtId="1" fontId="17" fillId="0" borderId="5" xfId="0" applyNumberFormat="1" applyFont="1" applyFill="1" applyBorder="1" applyAlignment="1" applyProtection="1">
      <alignment horizontal="center" vertical="center"/>
      <protection locked="0"/>
    </xf>
    <xf numFmtId="0" fontId="44" fillId="0" borderId="6" xfId="0" applyFont="1" applyFill="1" applyBorder="1" applyAlignment="1" applyProtection="1">
      <alignment vertical="center"/>
      <protection locked="0"/>
    </xf>
    <xf numFmtId="0" fontId="44" fillId="0" borderId="6" xfId="0" applyFont="1" applyBorder="1" applyAlignment="1" applyProtection="1">
      <alignment vertical="center"/>
      <protection locked="0"/>
    </xf>
    <xf numFmtId="0" fontId="44" fillId="0" borderId="6" xfId="0" applyNumberFormat="1" applyFont="1" applyBorder="1" applyAlignment="1" applyProtection="1">
      <alignment horizontal="center" vertical="center"/>
      <protection locked="0"/>
    </xf>
    <xf numFmtId="0" fontId="8" fillId="4" borderId="6" xfId="0" applyNumberFormat="1" applyFont="1" applyFill="1" applyBorder="1" applyAlignment="1" applyProtection="1">
      <alignment horizontal="center" vertical="center"/>
      <protection locked="0"/>
    </xf>
    <xf numFmtId="0" fontId="44" fillId="4" borderId="6" xfId="0" applyNumberFormat="1" applyFont="1" applyFill="1" applyBorder="1" applyAlignment="1" applyProtection="1">
      <alignment horizontal="center" vertical="center"/>
      <protection locked="0"/>
    </xf>
    <xf numFmtId="0" fontId="44" fillId="4" borderId="15" xfId="0" applyNumberFormat="1" applyFont="1" applyFill="1" applyBorder="1" applyAlignment="1">
      <alignment horizontal="center" vertical="center"/>
    </xf>
    <xf numFmtId="21" fontId="18" fillId="4" borderId="37" xfId="0" applyNumberFormat="1" applyFont="1" applyFill="1" applyBorder="1" applyAlignment="1" applyProtection="1">
      <alignment horizontal="center" vertical="center"/>
    </xf>
    <xf numFmtId="1" fontId="8" fillId="4" borderId="6" xfId="0" applyNumberFormat="1" applyFont="1" applyFill="1" applyBorder="1" applyAlignment="1" applyProtection="1">
      <alignment horizontal="center" vertical="center"/>
    </xf>
    <xf numFmtId="1" fontId="83" fillId="4" borderId="6" xfId="0" applyNumberFormat="1" applyFont="1" applyFill="1" applyBorder="1" applyAlignment="1" applyProtection="1">
      <alignment horizontal="center" vertical="center"/>
    </xf>
    <xf numFmtId="1" fontId="84" fillId="4" borderId="6" xfId="0" applyNumberFormat="1" applyFont="1" applyFill="1" applyBorder="1" applyAlignment="1" applyProtection="1">
      <alignment horizontal="center" vertical="center"/>
    </xf>
    <xf numFmtId="165" fontId="8" fillId="4" borderId="6" xfId="0" applyNumberFormat="1" applyFont="1" applyFill="1" applyBorder="1" applyAlignment="1" applyProtection="1">
      <alignment horizontal="center" vertical="center"/>
    </xf>
    <xf numFmtId="1" fontId="20" fillId="4" borderId="6" xfId="0" applyNumberFormat="1" applyFont="1" applyFill="1" applyBorder="1" applyAlignment="1" applyProtection="1">
      <alignment horizontal="center" vertical="center"/>
    </xf>
    <xf numFmtId="1" fontId="47" fillId="4" borderId="6" xfId="0" applyNumberFormat="1" applyFont="1" applyFill="1" applyBorder="1" applyAlignment="1" applyProtection="1">
      <alignment horizontal="center" vertical="center"/>
    </xf>
    <xf numFmtId="165" fontId="19" fillId="5" borderId="9" xfId="0" applyNumberFormat="1" applyFont="1" applyFill="1" applyBorder="1" applyAlignment="1" applyProtection="1">
      <alignment horizontal="center" vertical="center"/>
    </xf>
    <xf numFmtId="165" fontId="19" fillId="4" borderId="2" xfId="0" applyNumberFormat="1" applyFont="1" applyFill="1" applyBorder="1" applyAlignment="1" applyProtection="1">
      <alignment horizontal="center" vertical="center"/>
    </xf>
    <xf numFmtId="165" fontId="19" fillId="5" borderId="2" xfId="0" applyNumberFormat="1" applyFont="1" applyFill="1" applyBorder="1" applyAlignment="1" applyProtection="1">
      <alignment horizontal="center" vertical="center"/>
    </xf>
    <xf numFmtId="165" fontId="19" fillId="4" borderId="6" xfId="0" applyNumberFormat="1" applyFont="1" applyFill="1" applyBorder="1" applyAlignment="1" applyProtection="1">
      <alignment horizontal="center" vertical="center"/>
    </xf>
    <xf numFmtId="1" fontId="44" fillId="5" borderId="36" xfId="0" applyNumberFormat="1" applyFont="1" applyFill="1" applyBorder="1" applyAlignment="1" applyProtection="1">
      <alignment horizontal="center" vertical="center"/>
    </xf>
    <xf numFmtId="1" fontId="44" fillId="4" borderId="2" xfId="0" applyNumberFormat="1" applyFont="1" applyFill="1" applyBorder="1" applyAlignment="1" applyProtection="1">
      <alignment horizontal="center" vertical="center"/>
    </xf>
    <xf numFmtId="1" fontId="44" fillId="5" borderId="2" xfId="0" applyNumberFormat="1" applyFont="1" applyFill="1" applyBorder="1" applyAlignment="1" applyProtection="1">
      <alignment horizontal="center" vertical="center"/>
    </xf>
    <xf numFmtId="1" fontId="44" fillId="4" borderId="6" xfId="0" applyNumberFormat="1" applyFont="1" applyFill="1" applyBorder="1" applyAlignment="1" applyProtection="1">
      <alignment horizontal="center" vertical="center"/>
    </xf>
    <xf numFmtId="0" fontId="44" fillId="5" borderId="27" xfId="0" applyNumberFormat="1" applyFont="1" applyFill="1" applyBorder="1" applyAlignment="1" applyProtection="1">
      <alignment horizontal="center" vertical="center"/>
      <protection locked="0"/>
    </xf>
    <xf numFmtId="0" fontId="44" fillId="4" borderId="27" xfId="0" applyNumberFormat="1" applyFont="1" applyFill="1" applyBorder="1" applyAlignment="1" applyProtection="1">
      <alignment horizontal="center" vertical="center"/>
      <protection locked="0"/>
    </xf>
    <xf numFmtId="0" fontId="44" fillId="4" borderId="89" xfId="0" applyNumberFormat="1" applyFont="1" applyFill="1" applyBorder="1" applyAlignment="1" applyProtection="1">
      <alignment horizontal="center" vertical="center"/>
      <protection locked="0"/>
    </xf>
    <xf numFmtId="0" fontId="4" fillId="4" borderId="63" xfId="0" applyNumberFormat="1" applyFont="1" applyFill="1" applyBorder="1" applyAlignment="1" applyProtection="1">
      <alignment horizontal="center" vertical="center" wrapText="1"/>
    </xf>
    <xf numFmtId="0" fontId="2" fillId="4" borderId="11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/>
    <xf numFmtId="0" fontId="64" fillId="0" borderId="0" xfId="0" applyFont="1"/>
    <xf numFmtId="0" fontId="0" fillId="0" borderId="0" xfId="0" applyAlignment="1">
      <alignment horizontal="left"/>
    </xf>
    <xf numFmtId="0" fontId="64" fillId="0" borderId="0" xfId="0" applyFont="1" applyAlignment="1">
      <alignment horizontal="left"/>
    </xf>
    <xf numFmtId="14" fontId="64" fillId="0" borderId="0" xfId="0" applyNumberFormat="1" applyFont="1" applyAlignment="1">
      <alignment horizontal="left"/>
    </xf>
    <xf numFmtId="1" fontId="45" fillId="0" borderId="0" xfId="0" applyNumberFormat="1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center" vertical="center" wrapText="1"/>
    </xf>
    <xf numFmtId="0" fontId="64" fillId="0" borderId="0" xfId="0" applyFont="1" applyAlignment="1">
      <alignment horizontal="center"/>
    </xf>
    <xf numFmtId="0" fontId="4" fillId="4" borderId="19" xfId="0" applyNumberFormat="1" applyFont="1" applyFill="1" applyBorder="1" applyAlignment="1" applyProtection="1">
      <alignment horizontal="center" vertical="center" wrapText="1"/>
    </xf>
    <xf numFmtId="0" fontId="64" fillId="0" borderId="9" xfId="0" applyFont="1" applyBorder="1" applyAlignment="1">
      <alignment horizontal="center"/>
    </xf>
    <xf numFmtId="0" fontId="4" fillId="4" borderId="90" xfId="0" applyNumberFormat="1" applyFont="1" applyFill="1" applyBorder="1" applyAlignment="1" applyProtection="1">
      <alignment horizontal="center" vertical="center" wrapText="1"/>
    </xf>
    <xf numFmtId="164" fontId="4" fillId="4" borderId="18" xfId="0" applyNumberFormat="1" applyFont="1" applyFill="1" applyBorder="1" applyAlignment="1" applyProtection="1">
      <alignment horizontal="center" vertical="center" wrapText="1"/>
    </xf>
    <xf numFmtId="0" fontId="4" fillId="4" borderId="19" xfId="0" applyNumberFormat="1" applyFont="1" applyFill="1" applyBorder="1" applyAlignment="1" applyProtection="1">
      <alignment horizontal="left" vertical="center"/>
    </xf>
    <xf numFmtId="0" fontId="4" fillId="4" borderId="20" xfId="0" applyNumberFormat="1" applyFont="1" applyFill="1" applyBorder="1" applyAlignment="1" applyProtection="1">
      <alignment horizontal="center" vertical="center" wrapText="1"/>
    </xf>
    <xf numFmtId="0" fontId="64" fillId="0" borderId="8" xfId="0" applyFont="1" applyBorder="1" applyAlignment="1">
      <alignment horizontal="center"/>
    </xf>
    <xf numFmtId="0" fontId="64" fillId="0" borderId="10" xfId="0" applyFont="1" applyBorder="1" applyAlignment="1">
      <alignment horizontal="center"/>
    </xf>
    <xf numFmtId="0" fontId="64" fillId="0" borderId="39" xfId="0" applyFont="1" applyBorder="1" applyAlignment="1">
      <alignment horizontal="center"/>
    </xf>
    <xf numFmtId="0" fontId="64" fillId="0" borderId="24" xfId="0" applyFont="1" applyBorder="1" applyAlignment="1">
      <alignment horizontal="center"/>
    </xf>
    <xf numFmtId="0" fontId="64" fillId="0" borderId="6" xfId="0" applyFont="1" applyBorder="1" applyAlignment="1">
      <alignment horizontal="center"/>
    </xf>
    <xf numFmtId="0" fontId="64" fillId="0" borderId="12" xfId="0" applyFont="1" applyBorder="1" applyAlignment="1">
      <alignment horizontal="center"/>
    </xf>
    <xf numFmtId="164" fontId="15" fillId="3" borderId="87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right" vertical="center"/>
      <protection locked="0"/>
    </xf>
    <xf numFmtId="1" fontId="64" fillId="0" borderId="8" xfId="0" applyNumberFormat="1" applyFont="1" applyBorder="1" applyAlignment="1">
      <alignment horizontal="center"/>
    </xf>
    <xf numFmtId="21" fontId="41" fillId="0" borderId="36" xfId="0" applyNumberFormat="1" applyFont="1" applyFill="1" applyBorder="1" applyAlignment="1" applyProtection="1">
      <alignment horizontal="center"/>
      <protection locked="0"/>
    </xf>
    <xf numFmtId="21" fontId="41" fillId="0" borderId="2" xfId="0" applyNumberFormat="1" applyFont="1" applyFill="1" applyBorder="1" applyAlignment="1" applyProtection="1">
      <alignment horizontal="center"/>
      <protection locked="0"/>
    </xf>
    <xf numFmtId="21" fontId="41" fillId="0" borderId="9" xfId="0" applyNumberFormat="1" applyFont="1" applyFill="1" applyBorder="1" applyAlignment="1" applyProtection="1">
      <alignment horizontal="center"/>
      <protection locked="0"/>
    </xf>
    <xf numFmtId="21" fontId="41" fillId="0" borderId="6" xfId="0" applyNumberFormat="1" applyFont="1" applyFill="1" applyBorder="1" applyAlignment="1" applyProtection="1">
      <alignment horizontal="center"/>
      <protection locked="0"/>
    </xf>
    <xf numFmtId="164" fontId="15" fillId="3" borderId="87" xfId="0" applyNumberFormat="1" applyFont="1" applyFill="1" applyBorder="1" applyAlignment="1" applyProtection="1">
      <alignment vertical="center"/>
      <protection locked="0"/>
    </xf>
    <xf numFmtId="0" fontId="0" fillId="7" borderId="57" xfId="0" applyFill="1" applyBorder="1" applyAlignment="1" applyProtection="1">
      <protection locked="0"/>
    </xf>
    <xf numFmtId="164" fontId="15" fillId="4" borderId="11" xfId="0" applyNumberFormat="1" applyFont="1" applyFill="1" applyBorder="1" applyAlignment="1" applyProtection="1">
      <alignment vertical="center"/>
      <protection locked="0"/>
    </xf>
    <xf numFmtId="0" fontId="0" fillId="4" borderId="11" xfId="0" applyFill="1" applyBorder="1" applyAlignment="1" applyProtection="1">
      <protection locked="0"/>
    </xf>
    <xf numFmtId="164" fontId="15" fillId="3" borderId="1" xfId="0" applyNumberFormat="1" applyFont="1" applyFill="1" applyBorder="1" applyAlignment="1" applyProtection="1">
      <alignment vertical="center"/>
      <protection locked="0"/>
    </xf>
    <xf numFmtId="0" fontId="9" fillId="0" borderId="81" xfId="0" applyFont="1" applyFill="1" applyBorder="1" applyAlignment="1" applyProtection="1">
      <alignment horizontal="center" vertical="center"/>
      <protection locked="0"/>
    </xf>
    <xf numFmtId="0" fontId="0" fillId="7" borderId="1" xfId="0" applyFill="1" applyBorder="1" applyAlignment="1" applyProtection="1">
      <protection locked="0"/>
    </xf>
    <xf numFmtId="164" fontId="13" fillId="2" borderId="8" xfId="0" applyNumberFormat="1" applyFont="1" applyFill="1" applyBorder="1" applyAlignment="1" applyProtection="1">
      <alignment horizontal="center"/>
    </xf>
    <xf numFmtId="21" fontId="41" fillId="2" borderId="2" xfId="0" applyNumberFormat="1" applyFont="1" applyFill="1" applyBorder="1" applyAlignment="1" applyProtection="1">
      <alignment horizontal="center"/>
      <protection locked="0"/>
    </xf>
    <xf numFmtId="21" fontId="0" fillId="2" borderId="9" xfId="0" applyNumberFormat="1" applyFill="1" applyBorder="1" applyProtection="1">
      <protection locked="0"/>
    </xf>
    <xf numFmtId="21" fontId="41" fillId="2" borderId="36" xfId="0" applyNumberFormat="1" applyFont="1" applyFill="1" applyBorder="1" applyAlignment="1" applyProtection="1">
      <alignment horizontal="center"/>
      <protection locked="0"/>
    </xf>
    <xf numFmtId="164" fontId="15" fillId="3" borderId="1" xfId="0" applyNumberFormat="1" applyFont="1" applyFill="1" applyBorder="1" applyAlignment="1" applyProtection="1">
      <alignment horizontal="center" vertical="center"/>
      <protection locked="0"/>
    </xf>
    <xf numFmtId="0" fontId="8" fillId="4" borderId="13" xfId="0" applyFont="1" applyFill="1" applyBorder="1" applyAlignment="1" applyProtection="1">
      <alignment horizontal="center" vertical="center"/>
      <protection locked="0"/>
    </xf>
    <xf numFmtId="164" fontId="13" fillId="2" borderId="8" xfId="0" applyNumberFormat="1" applyFont="1" applyFill="1" applyBorder="1" applyAlignment="1" applyProtection="1">
      <alignment horizontal="center"/>
      <protection locked="0"/>
    </xf>
    <xf numFmtId="21" fontId="0" fillId="2" borderId="9" xfId="0" applyNumberFormat="1" applyFill="1" applyBorder="1" applyAlignment="1" applyProtection="1">
      <alignment horizontal="center"/>
      <protection locked="0"/>
    </xf>
    <xf numFmtId="21" fontId="2" fillId="2" borderId="9" xfId="0" applyNumberFormat="1" applyFont="1" applyFill="1" applyBorder="1" applyAlignment="1" applyProtection="1">
      <alignment horizontal="center"/>
      <protection locked="0"/>
    </xf>
    <xf numFmtId="164" fontId="15" fillId="4" borderId="66" xfId="0" applyNumberFormat="1" applyFont="1" applyFill="1" applyBorder="1" applyAlignment="1" applyProtection="1">
      <alignment vertical="center"/>
      <protection locked="0"/>
    </xf>
    <xf numFmtId="0" fontId="8" fillId="4" borderId="11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vertical="center"/>
    </xf>
    <xf numFmtId="164" fontId="15" fillId="4" borderId="11" xfId="0" applyNumberFormat="1" applyFont="1" applyFill="1" applyBorder="1" applyAlignment="1" applyProtection="1">
      <alignment horizontal="center" vertic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91" fillId="4" borderId="11" xfId="0" applyFont="1" applyFill="1" applyBorder="1" applyAlignment="1" applyProtection="1">
      <alignment horizontal="center"/>
      <protection locked="0"/>
    </xf>
    <xf numFmtId="0" fontId="91" fillId="7" borderId="1" xfId="0" applyFont="1" applyFill="1" applyBorder="1" applyAlignment="1" applyProtection="1">
      <protection locked="0"/>
    </xf>
    <xf numFmtId="0" fontId="13" fillId="0" borderId="91" xfId="0" applyFont="1" applyFill="1" applyBorder="1" applyAlignment="1" applyProtection="1">
      <alignment horizontal="center" vertical="center" wrapText="1"/>
    </xf>
    <xf numFmtId="0" fontId="0" fillId="4" borderId="13" xfId="0" applyFill="1" applyBorder="1" applyAlignment="1" applyProtection="1">
      <protection locked="0"/>
    </xf>
    <xf numFmtId="0" fontId="8" fillId="4" borderId="13" xfId="0" applyFont="1" applyFill="1" applyBorder="1" applyAlignment="1" applyProtection="1">
      <alignment horizontal="right"/>
      <protection locked="0"/>
    </xf>
    <xf numFmtId="0" fontId="8" fillId="4" borderId="11" xfId="0" applyFont="1" applyFill="1" applyBorder="1" applyAlignment="1" applyProtection="1">
      <alignment horizontal="center" vertical="center"/>
      <protection locked="0"/>
    </xf>
    <xf numFmtId="0" fontId="8" fillId="4" borderId="13" xfId="0" applyFont="1" applyFill="1" applyBorder="1" applyAlignment="1" applyProtection="1">
      <alignment horizontal="right" vertical="center"/>
      <protection locked="0"/>
    </xf>
    <xf numFmtId="0" fontId="92" fillId="7" borderId="57" xfId="0" applyFont="1" applyFill="1" applyBorder="1" applyAlignment="1" applyProtection="1">
      <alignment horizontal="center" vertical="center"/>
      <protection locked="0"/>
    </xf>
    <xf numFmtId="0" fontId="91" fillId="7" borderId="57" xfId="0" applyFont="1" applyFill="1" applyBorder="1" applyAlignment="1" applyProtection="1">
      <alignment horizontal="center"/>
      <protection locked="0"/>
    </xf>
    <xf numFmtId="0" fontId="91" fillId="7" borderId="1" xfId="0" applyFont="1" applyFill="1" applyBorder="1" applyAlignment="1" applyProtection="1">
      <alignment horizontal="center" vertical="center"/>
      <protection locked="0"/>
    </xf>
    <xf numFmtId="21" fontId="2" fillId="0" borderId="9" xfId="0" applyNumberFormat="1" applyFont="1" applyFill="1" applyBorder="1" applyProtection="1">
      <protection locked="0"/>
    </xf>
    <xf numFmtId="0" fontId="37" fillId="4" borderId="0" xfId="0" applyFont="1" applyFill="1" applyProtection="1"/>
    <xf numFmtId="1" fontId="64" fillId="0" borderId="5" xfId="0" applyNumberFormat="1" applyFont="1" applyBorder="1" applyAlignment="1">
      <alignment horizontal="center"/>
    </xf>
    <xf numFmtId="0" fontId="4" fillId="4" borderId="19" xfId="0" applyFont="1" applyFill="1" applyBorder="1" applyAlignment="1" applyProtection="1">
      <alignment horizontal="left" vertical="center"/>
    </xf>
    <xf numFmtId="0" fontId="37" fillId="4" borderId="0" xfId="0" applyFont="1" applyFill="1" applyProtection="1">
      <protection locked="0"/>
    </xf>
    <xf numFmtId="0" fontId="37" fillId="0" borderId="0" xfId="0" applyFont="1" applyProtection="1">
      <protection locked="0"/>
    </xf>
    <xf numFmtId="0" fontId="10" fillId="15" borderId="0" xfId="0" applyFont="1" applyFill="1" applyAlignment="1">
      <alignment horizontal="center" vertical="center"/>
    </xf>
    <xf numFmtId="0" fontId="89" fillId="8" borderId="0" xfId="0" applyFont="1" applyFill="1" applyBorder="1" applyAlignment="1">
      <alignment horizontal="left" vertical="center"/>
    </xf>
    <xf numFmtId="0" fontId="90" fillId="16" borderId="0" xfId="0" applyFont="1" applyFill="1" applyAlignment="1">
      <alignment horizontal="left" vertical="center"/>
    </xf>
    <xf numFmtId="171" fontId="10" fillId="15" borderId="0" xfId="0" applyNumberFormat="1" applyFont="1" applyFill="1" applyAlignment="1">
      <alignment horizontal="center" vertical="center"/>
    </xf>
    <xf numFmtId="166" fontId="10" fillId="15" borderId="0" xfId="0" applyNumberFormat="1" applyFont="1" applyFill="1" applyAlignment="1">
      <alignment horizontal="center" vertical="center" wrapText="1"/>
    </xf>
    <xf numFmtId="1" fontId="10" fillId="15" borderId="0" xfId="0" applyNumberFormat="1" applyFont="1" applyFill="1" applyAlignment="1">
      <alignment horizontal="left" vertical="center"/>
    </xf>
    <xf numFmtId="166" fontId="10" fillId="15" borderId="0" xfId="0" applyNumberFormat="1" applyFont="1" applyFill="1" applyAlignment="1">
      <alignment horizontal="center" vertical="center"/>
    </xf>
    <xf numFmtId="171" fontId="10" fillId="15" borderId="0" xfId="0" applyNumberFormat="1" applyFont="1" applyFill="1" applyAlignment="1">
      <alignment horizontal="right" vertical="center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11" xfId="0" applyFont="1" applyFill="1" applyBorder="1" applyAlignment="1" applyProtection="1">
      <alignment horizontal="left" vertical="center"/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11" xfId="0" applyFont="1" applyFill="1" applyBorder="1" applyAlignment="1" applyProtection="1">
      <alignment horizontal="right" vertical="center"/>
      <protection locked="0"/>
    </xf>
    <xf numFmtId="171" fontId="3" fillId="4" borderId="0" xfId="0" applyNumberFormat="1" applyFont="1" applyFill="1" applyAlignment="1" applyProtection="1">
      <alignment horizontal="center" vertical="center"/>
    </xf>
    <xf numFmtId="171" fontId="3" fillId="4" borderId="11" xfId="0" applyNumberFormat="1" applyFont="1" applyFill="1" applyBorder="1" applyAlignment="1" applyProtection="1">
      <alignment horizontal="center" vertical="center"/>
    </xf>
    <xf numFmtId="1" fontId="3" fillId="4" borderId="0" xfId="0" applyNumberFormat="1" applyFont="1" applyFill="1" applyAlignment="1" applyProtection="1">
      <alignment horizontal="center" vertical="center"/>
    </xf>
    <xf numFmtId="1" fontId="3" fillId="4" borderId="11" xfId="0" applyNumberFormat="1" applyFont="1" applyFill="1" applyBorder="1" applyAlignment="1" applyProtection="1">
      <alignment horizontal="center" vertical="center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3" fillId="4" borderId="11" xfId="0" applyFont="1" applyFill="1" applyBorder="1" applyAlignment="1" applyProtection="1">
      <alignment horizontal="center" vertical="center" wrapText="1"/>
      <protection locked="0"/>
    </xf>
    <xf numFmtId="14" fontId="79" fillId="0" borderId="0" xfId="0" applyNumberFormat="1" applyFont="1" applyAlignment="1">
      <alignment horizontal="left" vertical="center"/>
    </xf>
    <xf numFmtId="0" fontId="79" fillId="0" borderId="0" xfId="0" applyFont="1" applyAlignment="1">
      <alignment horizontal="center" vertical="center"/>
    </xf>
    <xf numFmtId="0" fontId="8" fillId="0" borderId="0" xfId="0" applyFont="1" applyFill="1" applyAlignment="1" applyProtection="1">
      <alignment horizontal="right" vertical="center"/>
    </xf>
    <xf numFmtId="0" fontId="8" fillId="0" borderId="14" xfId="0" applyFont="1" applyFill="1" applyBorder="1" applyAlignment="1" applyProtection="1">
      <alignment horizontal="right" vertical="center"/>
    </xf>
    <xf numFmtId="0" fontId="36" fillId="0" borderId="0" xfId="0" applyFont="1" applyFill="1" applyAlignment="1" applyProtection="1">
      <alignment horizontal="center"/>
      <protection locked="0"/>
    </xf>
    <xf numFmtId="0" fontId="35" fillId="0" borderId="0" xfId="0" applyFont="1" applyFill="1" applyAlignment="1" applyProtection="1">
      <alignment horizontal="center"/>
      <protection locked="0"/>
    </xf>
    <xf numFmtId="0" fontId="49" fillId="0" borderId="0" xfId="0" applyFont="1" applyFill="1" applyAlignment="1" applyProtection="1">
      <alignment horizontal="left" vertical="center"/>
    </xf>
    <xf numFmtId="0" fontId="35" fillId="0" borderId="0" xfId="0" applyFont="1" applyFill="1" applyAlignment="1">
      <alignment horizontal="center"/>
    </xf>
    <xf numFmtId="0" fontId="51" fillId="0" borderId="0" xfId="0" applyFont="1" applyFill="1" applyAlignment="1" applyProtection="1">
      <alignment horizontal="center" vertical="center"/>
      <protection hidden="1"/>
    </xf>
    <xf numFmtId="0" fontId="64" fillId="0" borderId="0" xfId="0" applyFont="1" applyFill="1" applyAlignment="1">
      <alignment horizontal="center"/>
    </xf>
    <xf numFmtId="168" fontId="35" fillId="0" borderId="0" xfId="0" applyNumberFormat="1" applyFont="1" applyFill="1" applyAlignment="1">
      <alignment horizontal="center" vertical="center"/>
    </xf>
    <xf numFmtId="0" fontId="8" fillId="0" borderId="0" xfId="0" applyFont="1" applyFill="1" applyBorder="1" applyAlignment="1" applyProtection="1">
      <alignment horizontal="right" vertical="center"/>
      <protection locked="0"/>
    </xf>
    <xf numFmtId="0" fontId="8" fillId="0" borderId="14" xfId="0" applyFont="1" applyFill="1" applyBorder="1" applyAlignment="1" applyProtection="1">
      <alignment horizontal="right" vertical="center"/>
      <protection locked="0"/>
    </xf>
    <xf numFmtId="0" fontId="36" fillId="0" borderId="0" xfId="0" applyFont="1" applyFill="1" applyAlignment="1">
      <alignment horizontal="center"/>
    </xf>
    <xf numFmtId="0" fontId="64" fillId="0" borderId="0" xfId="0" applyFont="1" applyFill="1" applyAlignment="1" applyProtection="1">
      <alignment horizontal="center"/>
    </xf>
    <xf numFmtId="168" fontId="35" fillId="0" borderId="0" xfId="0" applyNumberFormat="1" applyFont="1" applyFill="1" applyAlignment="1" applyProtection="1">
      <alignment horizontal="center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14" xfId="0" applyFont="1" applyFill="1" applyBorder="1" applyAlignment="1">
      <alignment horizontal="right" vertical="center"/>
    </xf>
    <xf numFmtId="0" fontId="65" fillId="0" borderId="0" xfId="0" applyFont="1" applyFill="1" applyAlignment="1" applyProtection="1">
      <alignment horizontal="center" vertical="center"/>
      <protection hidden="1"/>
    </xf>
    <xf numFmtId="0" fontId="8" fillId="0" borderId="11" xfId="0" applyFont="1" applyFill="1" applyBorder="1" applyAlignment="1" applyProtection="1">
      <alignment horizontal="right" vertical="center"/>
    </xf>
    <xf numFmtId="0" fontId="0" fillId="0" borderId="11" xfId="0" applyFill="1" applyBorder="1" applyAlignment="1" applyProtection="1">
      <alignment horizontal="right" vertical="center"/>
    </xf>
    <xf numFmtId="0" fontId="0" fillId="0" borderId="13" xfId="0" applyFill="1" applyBorder="1" applyAlignment="1" applyProtection="1">
      <alignment horizontal="right" vertical="center"/>
    </xf>
    <xf numFmtId="0" fontId="36" fillId="0" borderId="0" xfId="0" applyFont="1" applyFill="1" applyAlignment="1" applyProtection="1">
      <alignment horizontal="center"/>
    </xf>
    <xf numFmtId="0" fontId="0" fillId="0" borderId="0" xfId="0" applyFill="1" applyBorder="1" applyAlignment="1" applyProtection="1">
      <alignment horizontal="right" vertical="center"/>
      <protection locked="0"/>
    </xf>
    <xf numFmtId="0" fontId="0" fillId="0" borderId="14" xfId="0" applyFill="1" applyBorder="1" applyAlignment="1" applyProtection="1">
      <alignment horizontal="right" vertical="center"/>
      <protection locked="0"/>
    </xf>
    <xf numFmtId="0" fontId="64" fillId="0" borderId="0" xfId="0" applyFont="1" applyFill="1" applyAlignment="1" applyProtection="1">
      <alignment horizontal="center"/>
      <protection locked="0"/>
    </xf>
    <xf numFmtId="170" fontId="35" fillId="0" borderId="0" xfId="0" applyNumberFormat="1" applyFont="1" applyFill="1" applyAlignment="1">
      <alignment horizontal="center" vertical="center"/>
    </xf>
    <xf numFmtId="0" fontId="60" fillId="0" borderId="0" xfId="0" applyFont="1" applyFill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center" wrapText="1"/>
      <protection locked="0"/>
    </xf>
    <xf numFmtId="0" fontId="22" fillId="13" borderId="41" xfId="0" applyFont="1" applyFill="1" applyBorder="1" applyAlignment="1" applyProtection="1">
      <alignment horizontal="center" wrapText="1"/>
      <protection locked="0"/>
    </xf>
    <xf numFmtId="0" fontId="22" fillId="13" borderId="16" xfId="0" applyFont="1" applyFill="1" applyBorder="1" applyAlignment="1" applyProtection="1">
      <alignment horizontal="center"/>
      <protection locked="0"/>
    </xf>
    <xf numFmtId="0" fontId="22" fillId="13" borderId="33" xfId="0" applyFont="1" applyFill="1" applyBorder="1" applyAlignment="1" applyProtection="1">
      <alignment horizontal="center"/>
      <protection locked="0"/>
    </xf>
    <xf numFmtId="165" fontId="2" fillId="0" borderId="11" xfId="0" applyNumberFormat="1" applyFont="1" applyBorder="1" applyAlignment="1" applyProtection="1">
      <alignment horizontal="center"/>
      <protection locked="0"/>
    </xf>
    <xf numFmtId="165" fontId="0" fillId="0" borderId="11" xfId="0" applyNumberFormat="1" applyBorder="1" applyAlignment="1" applyProtection="1">
      <alignment horizontal="center"/>
      <protection locked="0"/>
    </xf>
    <xf numFmtId="0" fontId="78" fillId="14" borderId="76" xfId="0" applyFont="1" applyFill="1" applyBorder="1" applyAlignment="1" applyProtection="1">
      <alignment horizontal="center" vertical="center"/>
      <protection locked="0"/>
    </xf>
    <xf numFmtId="0" fontId="78" fillId="14" borderId="77" xfId="0" applyFont="1" applyFill="1" applyBorder="1" applyAlignment="1" applyProtection="1">
      <alignment horizontal="center" vertical="center"/>
      <protection locked="0"/>
    </xf>
    <xf numFmtId="0" fontId="76" fillId="8" borderId="56" xfId="0" applyFont="1" applyFill="1" applyBorder="1" applyAlignment="1" applyProtection="1">
      <alignment horizontal="center" vertical="center"/>
      <protection locked="0"/>
    </xf>
    <xf numFmtId="0" fontId="76" fillId="8" borderId="57" xfId="0" applyFont="1" applyFill="1" applyBorder="1" applyAlignment="1" applyProtection="1">
      <alignment horizontal="center" vertical="center"/>
      <protection locked="0"/>
    </xf>
    <xf numFmtId="165" fontId="79" fillId="8" borderId="0" xfId="0" applyNumberFormat="1" applyFont="1" applyFill="1" applyBorder="1" applyAlignment="1" applyProtection="1">
      <alignment horizontal="center" vertical="center"/>
      <protection locked="0"/>
    </xf>
    <xf numFmtId="165" fontId="79" fillId="8" borderId="11" xfId="0" applyNumberFormat="1" applyFont="1" applyFill="1" applyBorder="1" applyAlignment="1" applyProtection="1">
      <alignment horizontal="center" vertical="center"/>
      <protection locked="0"/>
    </xf>
    <xf numFmtId="0" fontId="28" fillId="14" borderId="68" xfId="0" applyFont="1" applyFill="1" applyBorder="1" applyAlignment="1" applyProtection="1">
      <alignment horizontal="center"/>
      <protection locked="0"/>
    </xf>
    <xf numFmtId="0" fontId="28" fillId="14" borderId="69" xfId="0" applyFont="1" applyFill="1" applyBorder="1" applyAlignment="1" applyProtection="1">
      <alignment horizontal="center"/>
      <protection locked="0"/>
    </xf>
    <xf numFmtId="0" fontId="28" fillId="14" borderId="70" xfId="0" applyFont="1" applyFill="1" applyBorder="1" applyAlignment="1" applyProtection="1">
      <alignment horizontal="center"/>
      <protection locked="0"/>
    </xf>
    <xf numFmtId="0" fontId="28" fillId="14" borderId="72" xfId="0" applyFont="1" applyFill="1" applyBorder="1" applyAlignment="1" applyProtection="1">
      <alignment horizontal="center"/>
      <protection locked="0"/>
    </xf>
    <xf numFmtId="0" fontId="28" fillId="14" borderId="73" xfId="0" applyFont="1" applyFill="1" applyBorder="1" applyAlignment="1" applyProtection="1">
      <alignment horizontal="center"/>
      <protection locked="0"/>
    </xf>
    <xf numFmtId="0" fontId="28" fillId="14" borderId="74" xfId="0" applyFont="1" applyFill="1" applyBorder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 wrapText="1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28" fillId="10" borderId="0" xfId="0" applyFont="1" applyFill="1" applyAlignment="1" applyProtection="1">
      <alignment horizontal="center"/>
      <protection locked="0"/>
    </xf>
    <xf numFmtId="0" fontId="28" fillId="10" borderId="11" xfId="0" applyFont="1" applyFill="1" applyBorder="1" applyAlignment="1" applyProtection="1">
      <alignment horizontal="center"/>
      <protection locked="0"/>
    </xf>
    <xf numFmtId="165" fontId="29" fillId="8" borderId="0" xfId="0" applyNumberFormat="1" applyFont="1" applyFill="1" applyAlignment="1" applyProtection="1">
      <alignment horizontal="center" vertical="center"/>
      <protection locked="0"/>
    </xf>
    <xf numFmtId="165" fontId="29" fillId="8" borderId="11" xfId="0" applyNumberFormat="1" applyFont="1" applyFill="1" applyBorder="1" applyAlignment="1" applyProtection="1">
      <alignment horizontal="center" vertical="center"/>
      <protection locked="0"/>
    </xf>
    <xf numFmtId="0" fontId="27" fillId="7" borderId="0" xfId="0" applyFont="1" applyFill="1" applyAlignment="1" applyProtection="1">
      <alignment horizontal="center"/>
      <protection locked="0"/>
    </xf>
    <xf numFmtId="0" fontId="27" fillId="9" borderId="0" xfId="0" applyFont="1" applyFill="1" applyAlignment="1" applyProtection="1">
      <alignment horizontal="center"/>
      <protection locked="0"/>
    </xf>
    <xf numFmtId="0" fontId="38" fillId="5" borderId="31" xfId="0" applyFont="1" applyFill="1" applyBorder="1" applyAlignment="1" applyProtection="1">
      <alignment horizontal="center"/>
      <protection locked="0"/>
    </xf>
    <xf numFmtId="0" fontId="38" fillId="5" borderId="0" xfId="0" applyFont="1" applyFill="1" applyBorder="1" applyAlignment="1" applyProtection="1">
      <alignment horizontal="center"/>
      <protection locked="0"/>
    </xf>
    <xf numFmtId="0" fontId="37" fillId="9" borderId="56" xfId="0" applyFont="1" applyFill="1" applyBorder="1" applyAlignment="1" applyProtection="1">
      <alignment horizontal="center" vertical="center"/>
      <protection locked="0"/>
    </xf>
    <xf numFmtId="0" fontId="37" fillId="9" borderId="57" xfId="0" applyFont="1" applyFill="1" applyBorder="1" applyAlignment="1" applyProtection="1">
      <alignment horizontal="center" vertical="center"/>
      <protection locked="0"/>
    </xf>
    <xf numFmtId="0" fontId="37" fillId="7" borderId="56" xfId="0" applyFont="1" applyFill="1" applyBorder="1" applyAlignment="1" applyProtection="1">
      <alignment horizontal="center" vertical="center"/>
      <protection locked="0"/>
    </xf>
    <xf numFmtId="0" fontId="37" fillId="7" borderId="57" xfId="0" applyFont="1" applyFill="1" applyBorder="1" applyAlignment="1" applyProtection="1">
      <alignment horizontal="center" vertical="center"/>
      <protection locked="0"/>
    </xf>
    <xf numFmtId="0" fontId="27" fillId="7" borderId="11" xfId="0" applyFont="1" applyFill="1" applyBorder="1" applyAlignment="1" applyProtection="1">
      <alignment horizontal="center"/>
      <protection locked="0"/>
    </xf>
    <xf numFmtId="0" fontId="27" fillId="9" borderId="11" xfId="0" applyFont="1" applyFill="1" applyBorder="1" applyAlignment="1" applyProtection="1">
      <alignment horizontal="center"/>
      <protection locked="0"/>
    </xf>
    <xf numFmtId="173" fontId="64" fillId="0" borderId="9" xfId="0" applyNumberFormat="1" applyFont="1" applyBorder="1" applyAlignment="1">
      <alignment horizontal="center"/>
    </xf>
  </cellXfs>
  <cellStyles count="1">
    <cellStyle name="Normal" xfId="0" builtinId="0"/>
  </cellStyles>
  <dxfs count="594">
    <dxf>
      <font>
        <b/>
        <i val="0"/>
        <strike val="0"/>
        <color theme="3" tint="-0.24994659260841701"/>
      </font>
      <fill>
        <patternFill>
          <bgColor rgb="FF00B050"/>
        </patternFill>
      </fill>
    </dxf>
    <dxf>
      <font>
        <b/>
        <i val="0"/>
        <strike val="0"/>
        <color theme="3" tint="-0.499984740745262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rgb="FF002060"/>
      </font>
      <fill>
        <patternFill>
          <bgColor rgb="FFFFFF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ill>
        <patternFill patternType="darkDown">
          <fgColor rgb="FF008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strike val="0"/>
        <color auto="1"/>
      </font>
      <fill>
        <patternFill patternType="darkDown">
          <fgColor rgb="FF008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strike/>
        <color rgb="FF002060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rgb="FF002060"/>
        </patternFill>
      </fill>
    </dxf>
    <dxf>
      <font>
        <b/>
        <i val="0"/>
        <strike/>
        <color theme="0"/>
      </font>
      <fill>
        <patternFill>
          <bgColor rgb="FF008000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1"/>
      </font>
      <fill>
        <patternFill patternType="darkDown">
          <fgColor rgb="FF008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1"/>
      </font>
      <fill>
        <patternFill patternType="darkDown">
          <fgColor rgb="FF00800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1"/>
      </font>
      <fill>
        <patternFill patternType="darkDown">
          <fgColor rgb="FF008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1"/>
      </font>
      <fill>
        <patternFill patternType="darkDown">
          <fgColor rgb="FF008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1"/>
      </font>
      <fill>
        <patternFill patternType="darkDown">
          <fgColor rgb="FF008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auto="1"/>
      </font>
      <fill>
        <patternFill patternType="darkDown">
          <fgColor rgb="FF008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ill>
        <patternFill patternType="darkDown">
          <fgColor rgb="FF00800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auto="1"/>
      </font>
      <fill>
        <patternFill patternType="darkDown">
          <fgColor rgb="FF00800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auto="1"/>
      </font>
      <fill>
        <patternFill patternType="darkDown">
          <fgColor rgb="FF00800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ill>
        <patternFill patternType="darkDown">
          <fgColor rgb="FF008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</dxfs>
  <tableStyles count="0" defaultTableStyle="TableStyleMedium9" defaultPivotStyle="PivotStyleLight16"/>
  <colors>
    <mruColors>
      <color rgb="FF008000"/>
      <color rgb="FFFF9900"/>
      <color rgb="FFFF66CC"/>
      <color rgb="FFFF99FF"/>
      <color rgb="FF001848"/>
      <color rgb="FF2226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13</xdr:row>
      <xdr:rowOff>0</xdr:rowOff>
    </xdr:from>
    <xdr:to>
      <xdr:col>7</xdr:col>
      <xdr:colOff>676275</xdr:colOff>
      <xdr:row>15</xdr:row>
      <xdr:rowOff>57150</xdr:rowOff>
    </xdr:to>
    <xdr:sp macro="[0]!Tableaux_Engagés" textlink="">
      <xdr:nvSpPr>
        <xdr:cNvPr id="3" name="Rectangle à coins arrondis 2"/>
        <xdr:cNvSpPr/>
      </xdr:nvSpPr>
      <xdr:spPr bwMode="auto">
        <a:xfrm>
          <a:off x="4924425" y="2771775"/>
          <a:ext cx="2038350" cy="561975"/>
        </a:xfrm>
        <a:prstGeom prst="roundRect">
          <a:avLst/>
        </a:prstGeom>
        <a:solidFill>
          <a:schemeClr val="accent6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eorgia" panose="02040502050405020303" pitchFamily="18" charset="0"/>
            </a:rPr>
            <a:t>ENGAGEMENTS</a:t>
          </a:r>
        </a:p>
      </xdr:txBody>
    </xdr:sp>
    <xdr:clientData/>
  </xdr:twoCellAnchor>
  <xdr:twoCellAnchor>
    <xdr:from>
      <xdr:col>7</xdr:col>
      <xdr:colOff>1171575</xdr:colOff>
      <xdr:row>24</xdr:row>
      <xdr:rowOff>47625</xdr:rowOff>
    </xdr:from>
    <xdr:to>
      <xdr:col>8</xdr:col>
      <xdr:colOff>247650</xdr:colOff>
      <xdr:row>25</xdr:row>
      <xdr:rowOff>142875</xdr:rowOff>
    </xdr:to>
    <xdr:sp macro="[0]!Masquer_Fenêtres" textlink="">
      <xdr:nvSpPr>
        <xdr:cNvPr id="5" name="Rectangle à coins arrondis 4"/>
        <xdr:cNvSpPr/>
      </xdr:nvSpPr>
      <xdr:spPr bwMode="auto">
        <a:xfrm>
          <a:off x="7629525" y="4962525"/>
          <a:ext cx="1600200" cy="438150"/>
        </a:xfrm>
        <a:prstGeom prst="roundRect">
          <a:avLst/>
        </a:prstGeom>
        <a:solidFill>
          <a:srgbClr val="FFFF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>
              <a:solidFill>
                <a:srgbClr val="001848"/>
              </a:solidFill>
              <a:latin typeface="Georgia" panose="02040502050405020303" pitchFamily="18" charset="0"/>
            </a:rPr>
            <a:t>MASQUER</a:t>
          </a:r>
        </a:p>
      </xdr:txBody>
    </xdr:sp>
    <xdr:clientData/>
  </xdr:twoCellAnchor>
  <xdr:twoCellAnchor editAs="oneCell">
    <xdr:from>
      <xdr:col>4</xdr:col>
      <xdr:colOff>676275</xdr:colOff>
      <xdr:row>9</xdr:row>
      <xdr:rowOff>257175</xdr:rowOff>
    </xdr:from>
    <xdr:to>
      <xdr:col>4</xdr:col>
      <xdr:colOff>1285799</xdr:colOff>
      <xdr:row>11</xdr:row>
      <xdr:rowOff>38044</xdr:rowOff>
    </xdr:to>
    <xdr:pic macro="[0]!Adresse_Enregistremant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19475" y="1714500"/>
          <a:ext cx="609524" cy="447619"/>
        </a:xfrm>
        <a:prstGeom prst="rect">
          <a:avLst/>
        </a:prstGeom>
      </xdr:spPr>
    </xdr:pic>
    <xdr:clientData/>
  </xdr:twoCellAnchor>
  <xdr:twoCellAnchor>
    <xdr:from>
      <xdr:col>6</xdr:col>
      <xdr:colOff>60106</xdr:colOff>
      <xdr:row>16</xdr:row>
      <xdr:rowOff>66675</xdr:rowOff>
    </xdr:from>
    <xdr:to>
      <xdr:col>7</xdr:col>
      <xdr:colOff>666750</xdr:colOff>
      <xdr:row>19</xdr:row>
      <xdr:rowOff>114300</xdr:rowOff>
    </xdr:to>
    <xdr:sp macro="[0]!Enregistrer" textlink="">
      <xdr:nvSpPr>
        <xdr:cNvPr id="9" name="Rectangle à coins arrondis 8"/>
        <xdr:cNvSpPr/>
      </xdr:nvSpPr>
      <xdr:spPr bwMode="auto">
        <a:xfrm>
          <a:off x="4908331" y="3505200"/>
          <a:ext cx="2044919" cy="533400"/>
        </a:xfrm>
        <a:prstGeom prst="roundRect">
          <a:avLst/>
        </a:prstGeom>
        <a:solidFill>
          <a:srgbClr val="00B05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tx2">
                  <a:lumMod val="50000"/>
                </a:schemeClr>
              </a:solidFill>
            </a:rPr>
            <a:t>ENREGISTRER</a:t>
          </a:r>
        </a:p>
      </xdr:txBody>
    </xdr:sp>
    <xdr:clientData/>
  </xdr:twoCellAnchor>
  <xdr:twoCellAnchor>
    <xdr:from>
      <xdr:col>6</xdr:col>
      <xdr:colOff>38100</xdr:colOff>
      <xdr:row>19</xdr:row>
      <xdr:rowOff>304800</xdr:rowOff>
    </xdr:from>
    <xdr:to>
      <xdr:col>7</xdr:col>
      <xdr:colOff>628650</xdr:colOff>
      <xdr:row>23</xdr:row>
      <xdr:rowOff>9525</xdr:rowOff>
    </xdr:to>
    <xdr:sp macro="[0]!Quitter" textlink="">
      <xdr:nvSpPr>
        <xdr:cNvPr id="10" name="Rectangle à coins arrondis 9"/>
        <xdr:cNvSpPr/>
      </xdr:nvSpPr>
      <xdr:spPr bwMode="auto">
        <a:xfrm>
          <a:off x="4886325" y="4229100"/>
          <a:ext cx="2028825" cy="533400"/>
        </a:xfrm>
        <a:prstGeom prst="roundRect">
          <a:avLst/>
        </a:prstGeom>
        <a:solidFill>
          <a:srgbClr val="C000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FERMER</a:t>
          </a:r>
          <a:r>
            <a:rPr lang="fr-FR" sz="1800" b="1" baseline="0">
              <a:solidFill>
                <a:schemeClr val="bg1"/>
              </a:solidFill>
            </a:rPr>
            <a:t> APPLI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981075</xdr:colOff>
      <xdr:row>13</xdr:row>
      <xdr:rowOff>9525</xdr:rowOff>
    </xdr:from>
    <xdr:to>
      <xdr:col>8</xdr:col>
      <xdr:colOff>557833</xdr:colOff>
      <xdr:row>15</xdr:row>
      <xdr:rowOff>77856</xdr:rowOff>
    </xdr:to>
    <xdr:sp macro="[0]!Dép_Arr" textlink="">
      <xdr:nvSpPr>
        <xdr:cNvPr id="12" name="Rectangle à coins arrondis 11"/>
        <xdr:cNvSpPr/>
      </xdr:nvSpPr>
      <xdr:spPr bwMode="auto">
        <a:xfrm>
          <a:off x="6515100" y="2457450"/>
          <a:ext cx="2100883" cy="573156"/>
        </a:xfrm>
        <a:prstGeom prst="roundRect">
          <a:avLst/>
        </a:prstGeom>
        <a:blipFill dpi="0"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rgbClr val="FF0000"/>
              </a:solidFill>
            </a:rPr>
            <a:t>Départ </a:t>
          </a:r>
        </a:p>
      </xdr:txBody>
    </xdr:sp>
    <xdr:clientData/>
  </xdr:twoCellAnchor>
  <xdr:twoCellAnchor>
    <xdr:from>
      <xdr:col>7</xdr:col>
      <xdr:colOff>952500</xdr:colOff>
      <xdr:row>16</xdr:row>
      <xdr:rowOff>66674</xdr:rowOff>
    </xdr:from>
    <xdr:to>
      <xdr:col>8</xdr:col>
      <xdr:colOff>533400</xdr:colOff>
      <xdr:row>19</xdr:row>
      <xdr:rowOff>104774</xdr:rowOff>
    </xdr:to>
    <xdr:sp macro="[0]!Sauvegarde" textlink="">
      <xdr:nvSpPr>
        <xdr:cNvPr id="4" name="Rectangle à coins arrondis 3"/>
        <xdr:cNvSpPr/>
      </xdr:nvSpPr>
      <xdr:spPr bwMode="auto">
        <a:xfrm>
          <a:off x="7239000" y="3505199"/>
          <a:ext cx="2105025" cy="523875"/>
        </a:xfrm>
        <a:prstGeom prst="roundRect">
          <a:avLst/>
        </a:prstGeom>
        <a:solidFill>
          <a:srgbClr val="7030A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</a:rPr>
            <a:t>SAUVEGARDE</a:t>
          </a:r>
        </a:p>
      </xdr:txBody>
    </xdr:sp>
    <xdr:clientData/>
  </xdr:twoCellAnchor>
  <xdr:twoCellAnchor editAs="oneCell">
    <xdr:from>
      <xdr:col>4</xdr:col>
      <xdr:colOff>733425</xdr:colOff>
      <xdr:row>7</xdr:row>
      <xdr:rowOff>190500</xdr:rowOff>
    </xdr:from>
    <xdr:to>
      <xdr:col>4</xdr:col>
      <xdr:colOff>1381125</xdr:colOff>
      <xdr:row>9</xdr:row>
      <xdr:rowOff>190500</xdr:rowOff>
    </xdr:to>
    <xdr:pic macro="[0]!Adresse_Sauvegard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76625" y="1323975"/>
          <a:ext cx="647700" cy="647700"/>
        </a:xfrm>
        <a:prstGeom prst="rect">
          <a:avLst/>
        </a:prstGeom>
      </xdr:spPr>
    </xdr:pic>
    <xdr:clientData/>
  </xdr:twoCellAnchor>
  <xdr:twoCellAnchor>
    <xdr:from>
      <xdr:col>6</xdr:col>
      <xdr:colOff>55704</xdr:colOff>
      <xdr:row>24</xdr:row>
      <xdr:rowOff>38100</xdr:rowOff>
    </xdr:from>
    <xdr:to>
      <xdr:col>7</xdr:col>
      <xdr:colOff>647700</xdr:colOff>
      <xdr:row>26</xdr:row>
      <xdr:rowOff>76199</xdr:rowOff>
    </xdr:to>
    <xdr:sp macro="[0]!Afficher_Fenêtres" textlink="">
      <xdr:nvSpPr>
        <xdr:cNvPr id="2" name="Rectangle à coins arrondis 1"/>
        <xdr:cNvSpPr/>
      </xdr:nvSpPr>
      <xdr:spPr bwMode="auto">
        <a:xfrm>
          <a:off x="5075379" y="4953000"/>
          <a:ext cx="2030271" cy="542924"/>
        </a:xfrm>
        <a:prstGeom prst="roundRect">
          <a:avLst/>
        </a:prstGeom>
        <a:solidFill>
          <a:srgbClr val="00206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rgbClr val="FFFF00"/>
              </a:solidFill>
              <a:latin typeface="Georgia" panose="02040502050405020303" pitchFamily="18" charset="0"/>
            </a:rPr>
            <a:t>AFFICHER </a:t>
          </a:r>
        </a:p>
      </xdr:txBody>
    </xdr:sp>
    <xdr:clientData/>
  </xdr:twoCellAnchor>
  <xdr:twoCellAnchor>
    <xdr:from>
      <xdr:col>7</xdr:col>
      <xdr:colOff>933450</xdr:colOff>
      <xdr:row>19</xdr:row>
      <xdr:rowOff>304799</xdr:rowOff>
    </xdr:from>
    <xdr:to>
      <xdr:col>8</xdr:col>
      <xdr:colOff>447675</xdr:colOff>
      <xdr:row>23</xdr:row>
      <xdr:rowOff>38099</xdr:rowOff>
    </xdr:to>
    <xdr:sp macro="[0]!Ouvrir_Résultats" textlink="">
      <xdr:nvSpPr>
        <xdr:cNvPr id="6" name="Rectangle à coins arrondis 5"/>
        <xdr:cNvSpPr/>
      </xdr:nvSpPr>
      <xdr:spPr bwMode="auto">
        <a:xfrm>
          <a:off x="7391400" y="4229099"/>
          <a:ext cx="2038350" cy="561975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RESULTATS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123825</xdr:colOff>
      <xdr:row>17</xdr:row>
      <xdr:rowOff>85725</xdr:rowOff>
    </xdr:from>
    <xdr:ext cx="104775" cy="219075"/>
    <xdr:sp macro="" textlink="">
      <xdr:nvSpPr>
        <xdr:cNvPr id="2" name="Text Box 21"/>
        <xdr:cNvSpPr txBox="1">
          <a:spLocks noChangeArrowheads="1"/>
        </xdr:cNvSpPr>
      </xdr:nvSpPr>
      <xdr:spPr bwMode="auto">
        <a:xfrm>
          <a:off x="5610225" y="283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21</xdr:col>
      <xdr:colOff>209550</xdr:colOff>
      <xdr:row>16</xdr:row>
      <xdr:rowOff>0</xdr:rowOff>
    </xdr:from>
    <xdr:to>
      <xdr:col>25</xdr:col>
      <xdr:colOff>647700</xdr:colOff>
      <xdr:row>31</xdr:row>
      <xdr:rowOff>190500</xdr:rowOff>
    </xdr:to>
    <xdr:sp macro="" textlink="">
      <xdr:nvSpPr>
        <xdr:cNvPr id="3" name="Text Box 22"/>
        <xdr:cNvSpPr txBox="1">
          <a:spLocks noChangeArrowheads="1"/>
        </xdr:cNvSpPr>
      </xdr:nvSpPr>
      <xdr:spPr bwMode="auto">
        <a:xfrm>
          <a:off x="15830550" y="2895600"/>
          <a:ext cx="3409950" cy="1676400"/>
        </a:xfrm>
        <a:prstGeom prst="rect">
          <a:avLst/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4 CATEGORIES D'AGE</a:t>
          </a:r>
        </a:p>
        <a:p>
          <a:pPr algn="ctr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MJ : 13-14 ans Masculins et Féminines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CF : </a:t>
          </a:r>
          <a:r>
            <a:rPr lang="fr-FR" sz="1800" b="1" i="0" baseline="0">
              <a:effectLst/>
              <a:latin typeface="+mn-lt"/>
              <a:ea typeface="+mn-ea"/>
              <a:cs typeface="+mn-cs"/>
            </a:rPr>
            <a:t>15-16 ans </a:t>
          </a: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et Féminines Adultes </a:t>
          </a:r>
          <a:b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JS : 17-19 ans </a:t>
          </a:r>
        </a:p>
        <a:p>
          <a:pPr marL="0" indent="0"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AM : Adultes Masculin 20 ans et plus</a:t>
          </a: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VTT : </a:t>
          </a:r>
        </a:p>
      </xdr:txBody>
    </xdr:sp>
    <xdr:clientData/>
  </xdr:twoCellAnchor>
  <xdr:twoCellAnchor>
    <xdr:from>
      <xdr:col>6</xdr:col>
      <xdr:colOff>180974</xdr:colOff>
      <xdr:row>0</xdr:row>
      <xdr:rowOff>38101</xdr:rowOff>
    </xdr:from>
    <xdr:to>
      <xdr:col>7</xdr:col>
      <xdr:colOff>1152524</xdr:colOff>
      <xdr:row>1</xdr:row>
      <xdr:rowOff>333375</xdr:rowOff>
    </xdr:to>
    <xdr:sp macro="[0]!Formulaire_Engagés" textlink="">
      <xdr:nvSpPr>
        <xdr:cNvPr id="6" name="Rectangle à coins arrondis 5"/>
        <xdr:cNvSpPr/>
      </xdr:nvSpPr>
      <xdr:spPr bwMode="auto">
        <a:xfrm>
          <a:off x="5343524" y="38101"/>
          <a:ext cx="1590675" cy="581024"/>
        </a:xfrm>
        <a:prstGeom prst="roundRect">
          <a:avLst/>
        </a:prstGeom>
        <a:gradFill flip="none" rotWithShape="1">
          <a:gsLst>
            <a:gs pos="46000">
              <a:srgbClr val="001848"/>
            </a:gs>
            <a:gs pos="100000">
              <a:schemeClr val="accent1">
                <a:lumMod val="30000"/>
                <a:lumOff val="7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rgbClr val="FFFF00"/>
              </a:solidFill>
            </a:rPr>
            <a:t>Formulaires</a:t>
          </a:r>
          <a:r>
            <a:rPr lang="fr-FR" sz="1600" b="1" baseline="0">
              <a:solidFill>
                <a:srgbClr val="FFFF00"/>
              </a:solidFill>
            </a:rPr>
            <a:t> </a:t>
          </a:r>
        </a:p>
        <a:p>
          <a:pPr algn="ctr"/>
          <a:r>
            <a:rPr lang="fr-FR" sz="1600" b="1" baseline="0">
              <a:solidFill>
                <a:srgbClr val="FFFF00"/>
              </a:solidFill>
            </a:rPr>
            <a:t>Engagements</a:t>
          </a:r>
          <a:endParaRPr lang="fr-FR" sz="1600" b="1">
            <a:solidFill>
              <a:srgbClr val="FFFF00"/>
            </a:solidFill>
          </a:endParaRPr>
        </a:p>
      </xdr:txBody>
    </xdr:sp>
    <xdr:clientData/>
  </xdr:twoCellAnchor>
  <xdr:twoCellAnchor>
    <xdr:from>
      <xdr:col>4</xdr:col>
      <xdr:colOff>47625</xdr:colOff>
      <xdr:row>0</xdr:row>
      <xdr:rowOff>38100</xdr:rowOff>
    </xdr:from>
    <xdr:to>
      <xdr:col>6</xdr:col>
      <xdr:colOff>38101</xdr:colOff>
      <xdr:row>1</xdr:row>
      <xdr:rowOff>323850</xdr:rowOff>
    </xdr:to>
    <xdr:sp macro="[0]!Accueil" textlink="">
      <xdr:nvSpPr>
        <xdr:cNvPr id="4" name="Rectangle à coins arrondis 3"/>
        <xdr:cNvSpPr/>
      </xdr:nvSpPr>
      <xdr:spPr bwMode="auto">
        <a:xfrm>
          <a:off x="4010025" y="38100"/>
          <a:ext cx="1190626" cy="571500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oneCellAnchor>
    <xdr:from>
      <xdr:col>16</xdr:col>
      <xdr:colOff>123825</xdr:colOff>
      <xdr:row>17</xdr:row>
      <xdr:rowOff>85725</xdr:rowOff>
    </xdr:from>
    <xdr:ext cx="104775" cy="219075"/>
    <xdr:sp macro="" textlink="">
      <xdr:nvSpPr>
        <xdr:cNvPr id="7" name="Text Box 21"/>
        <xdr:cNvSpPr txBox="1">
          <a:spLocks noChangeArrowheads="1"/>
        </xdr:cNvSpPr>
      </xdr:nvSpPr>
      <xdr:spPr bwMode="auto">
        <a:xfrm>
          <a:off x="5829300" y="3314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123825</xdr:colOff>
      <xdr:row>43</xdr:row>
      <xdr:rowOff>85725</xdr:rowOff>
    </xdr:from>
    <xdr:ext cx="104775" cy="219075"/>
    <xdr:sp macro="" textlink="">
      <xdr:nvSpPr>
        <xdr:cNvPr id="8" name="Text Box 21"/>
        <xdr:cNvSpPr txBox="1">
          <a:spLocks noChangeArrowheads="1"/>
        </xdr:cNvSpPr>
      </xdr:nvSpPr>
      <xdr:spPr bwMode="auto">
        <a:xfrm>
          <a:off x="5829300" y="3314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123825</xdr:colOff>
      <xdr:row>43</xdr:row>
      <xdr:rowOff>85725</xdr:rowOff>
    </xdr:from>
    <xdr:ext cx="104775" cy="219075"/>
    <xdr:sp macro="" textlink="">
      <xdr:nvSpPr>
        <xdr:cNvPr id="9" name="Text Box 21"/>
        <xdr:cNvSpPr txBox="1">
          <a:spLocks noChangeArrowheads="1"/>
        </xdr:cNvSpPr>
      </xdr:nvSpPr>
      <xdr:spPr bwMode="auto">
        <a:xfrm>
          <a:off x="5829300" y="3314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123825</xdr:colOff>
      <xdr:row>69</xdr:row>
      <xdr:rowOff>85725</xdr:rowOff>
    </xdr:from>
    <xdr:ext cx="104775" cy="219075"/>
    <xdr:sp macro="" textlink="">
      <xdr:nvSpPr>
        <xdr:cNvPr id="10" name="Text Box 21"/>
        <xdr:cNvSpPr txBox="1">
          <a:spLocks noChangeArrowheads="1"/>
        </xdr:cNvSpPr>
      </xdr:nvSpPr>
      <xdr:spPr bwMode="auto">
        <a:xfrm>
          <a:off x="5829300" y="3314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123825</xdr:colOff>
      <xdr:row>69</xdr:row>
      <xdr:rowOff>85725</xdr:rowOff>
    </xdr:from>
    <xdr:ext cx="104775" cy="219075"/>
    <xdr:sp macro="" textlink="">
      <xdr:nvSpPr>
        <xdr:cNvPr id="11" name="Text Box 21"/>
        <xdr:cNvSpPr txBox="1">
          <a:spLocks noChangeArrowheads="1"/>
        </xdr:cNvSpPr>
      </xdr:nvSpPr>
      <xdr:spPr bwMode="auto">
        <a:xfrm>
          <a:off x="5829300" y="3314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7</xdr:col>
      <xdr:colOff>1247775</xdr:colOff>
      <xdr:row>0</xdr:row>
      <xdr:rowOff>45969</xdr:rowOff>
    </xdr:from>
    <xdr:to>
      <xdr:col>9</xdr:col>
      <xdr:colOff>666750</xdr:colOff>
      <xdr:row>1</xdr:row>
      <xdr:rowOff>333375</xdr:rowOff>
    </xdr:to>
    <xdr:sp macro="[0]!Dép_Arr" textlink="">
      <xdr:nvSpPr>
        <xdr:cNvPr id="5" name="Rectangle à coins arrondis 4"/>
        <xdr:cNvSpPr/>
      </xdr:nvSpPr>
      <xdr:spPr bwMode="auto">
        <a:xfrm>
          <a:off x="7029450" y="45969"/>
          <a:ext cx="1733550" cy="573156"/>
        </a:xfrm>
        <a:prstGeom prst="roundRect">
          <a:avLst/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rgbClr val="002060"/>
              </a:solidFill>
            </a:rPr>
            <a:t>Départ </a:t>
          </a:r>
        </a:p>
      </xdr:txBody>
    </xdr:sp>
    <xdr:clientData/>
  </xdr:twoCellAnchor>
  <xdr:twoCellAnchor>
    <xdr:from>
      <xdr:col>21</xdr:col>
      <xdr:colOff>200025</xdr:colOff>
      <xdr:row>3</xdr:row>
      <xdr:rowOff>28574</xdr:rowOff>
    </xdr:from>
    <xdr:to>
      <xdr:col>25</xdr:col>
      <xdr:colOff>676275</xdr:colOff>
      <xdr:row>16</xdr:row>
      <xdr:rowOff>180975</xdr:rowOff>
    </xdr:to>
    <xdr:sp macro="" textlink="">
      <xdr:nvSpPr>
        <xdr:cNvPr id="12" name="Rectangle 11"/>
        <xdr:cNvSpPr/>
      </xdr:nvSpPr>
      <xdr:spPr bwMode="auto">
        <a:xfrm>
          <a:off x="15316200" y="1438274"/>
          <a:ext cx="3448050" cy="3371851"/>
        </a:xfrm>
        <a:prstGeom prst="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600" b="1" i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CLASSE D'AGE</a:t>
          </a:r>
        </a:p>
        <a:p>
          <a:pPr algn="l"/>
          <a:r>
            <a:rPr lang="fr-FR" sz="1600" b="1" i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· </a:t>
          </a:r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MASCULIN :</a:t>
          </a:r>
        </a:p>
        <a:p>
          <a:pPr algn="l"/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Adultes de 17 à 19 ans</a:t>
          </a:r>
          <a:r>
            <a:rPr lang="fr-FR" sz="1600" b="1">
              <a:solidFill>
                <a:srgbClr val="002060"/>
              </a:solidFill>
            </a:rPr>
            <a:t> </a:t>
          </a:r>
        </a:p>
        <a:p>
          <a:pPr algn="l"/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Adultesde 20 à 29 ans</a:t>
          </a:r>
        </a:p>
        <a:p>
          <a:pPr algn="l"/>
          <a:r>
            <a:rPr lang="fr-FR" sz="1600" b="1">
              <a:solidFill>
                <a:srgbClr val="002060"/>
              </a:solidFill>
            </a:rPr>
            <a:t> </a:t>
          </a:r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Adultes de 30 à 39 ans</a:t>
          </a:r>
          <a:r>
            <a:rPr lang="fr-FR" sz="1600" b="1">
              <a:solidFill>
                <a:srgbClr val="002060"/>
              </a:solidFill>
            </a:rPr>
            <a:t> </a:t>
          </a:r>
        </a:p>
        <a:p>
          <a:pPr algn="l"/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Adultes de 40 à 49 ans</a:t>
          </a:r>
          <a:r>
            <a:rPr lang="fr-FR" sz="1600" b="1">
              <a:solidFill>
                <a:srgbClr val="002060"/>
              </a:solidFill>
            </a:rPr>
            <a:t> </a:t>
          </a:r>
        </a:p>
        <a:p>
          <a:pPr algn="l"/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Adultes de 50 ans /59 ans</a:t>
          </a:r>
          <a:r>
            <a:rPr lang="fr-FR" sz="1600" b="1">
              <a:solidFill>
                <a:srgbClr val="002060"/>
              </a:solidFill>
            </a:rPr>
            <a:t> </a:t>
          </a:r>
        </a:p>
        <a:p>
          <a:pPr algn="l"/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Adultes de 60 ans et plus</a:t>
          </a:r>
        </a:p>
        <a:p>
          <a:pPr algn="l"/>
          <a:r>
            <a:rPr lang="fr-FR" sz="1600" b="1">
              <a:solidFill>
                <a:srgbClr val="002060"/>
              </a:solidFill>
            </a:rPr>
            <a:t> </a:t>
          </a:r>
        </a:p>
        <a:p>
          <a:pPr algn="l"/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· FEMININES :</a:t>
          </a:r>
        </a:p>
        <a:p>
          <a:pPr algn="l"/>
          <a:r>
            <a:rPr lang="fr-FR" sz="1600" b="1">
              <a:solidFill>
                <a:srgbClr val="002060"/>
              </a:solidFill>
            </a:rPr>
            <a:t> </a:t>
          </a:r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Adultesde 17 à 29 ans inclus</a:t>
          </a:r>
          <a:r>
            <a:rPr lang="fr-FR" sz="1600" b="1">
              <a:solidFill>
                <a:srgbClr val="002060"/>
              </a:solidFill>
            </a:rPr>
            <a:t> </a:t>
          </a:r>
        </a:p>
        <a:p>
          <a:pPr algn="l"/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Adultesde 30 à 39 ans</a:t>
          </a:r>
          <a:r>
            <a:rPr lang="fr-FR" sz="1600" b="1">
              <a:solidFill>
                <a:srgbClr val="002060"/>
              </a:solidFill>
            </a:rPr>
            <a:t> </a:t>
          </a:r>
        </a:p>
        <a:p>
          <a:pPr algn="l"/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Adultes de 40 ans et plus</a:t>
          </a:r>
          <a:r>
            <a:rPr lang="fr-FR" sz="1600" b="1">
              <a:solidFill>
                <a:srgbClr val="002060"/>
              </a:solidFill>
            </a:rPr>
            <a:t>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209550</xdr:rowOff>
    </xdr:from>
    <xdr:to>
      <xdr:col>2</xdr:col>
      <xdr:colOff>1304925</xdr:colOff>
      <xdr:row>1</xdr:row>
      <xdr:rowOff>38100</xdr:rowOff>
    </xdr:to>
    <xdr:pic>
      <xdr:nvPicPr>
        <xdr:cNvPr id="2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209550"/>
          <a:ext cx="19716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92869</xdr:colOff>
      <xdr:row>1</xdr:row>
      <xdr:rowOff>230982</xdr:rowOff>
    </xdr:from>
    <xdr:to>
      <xdr:col>6</xdr:col>
      <xdr:colOff>621507</xdr:colOff>
      <xdr:row>6</xdr:row>
      <xdr:rowOff>69058</xdr:rowOff>
    </xdr:to>
    <xdr:sp macro="[0]!Accueil" textlink="">
      <xdr:nvSpPr>
        <xdr:cNvPr id="3" name="Rectangle à coins arrondis 2"/>
        <xdr:cNvSpPr/>
      </xdr:nvSpPr>
      <xdr:spPr bwMode="auto">
        <a:xfrm rot="5400000">
          <a:off x="5724525" y="1285876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6</xdr:col>
      <xdr:colOff>104774</xdr:colOff>
      <xdr:row>9</xdr:row>
      <xdr:rowOff>38100</xdr:rowOff>
    </xdr:from>
    <xdr:to>
      <xdr:col>6</xdr:col>
      <xdr:colOff>628649</xdr:colOff>
      <xdr:row>17</xdr:row>
      <xdr:rowOff>114300</xdr:rowOff>
    </xdr:to>
    <xdr:sp macro="[0]!Tableaux_Engagés" textlink="">
      <xdr:nvSpPr>
        <xdr:cNvPr id="4" name="Rectangle à coins arrondis 3"/>
        <xdr:cNvSpPr/>
      </xdr:nvSpPr>
      <xdr:spPr bwMode="auto">
        <a:xfrm rot="5400000">
          <a:off x="5314949" y="3581400"/>
          <a:ext cx="2028825" cy="523875"/>
        </a:xfrm>
        <a:prstGeom prst="roundRect">
          <a:avLst/>
        </a:prstGeom>
        <a:solidFill>
          <a:schemeClr val="accent6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1600" b="1">
              <a:latin typeface="Georgia" panose="02040502050405020303" pitchFamily="18" charset="0"/>
            </a:rPr>
            <a:t>ENGAGEMENTS</a:t>
          </a:r>
        </a:p>
      </xdr:txBody>
    </xdr:sp>
    <xdr:clientData/>
  </xdr:twoCellAnchor>
  <xdr:twoCellAnchor editAs="oneCell">
    <xdr:from>
      <xdr:col>8</xdr:col>
      <xdr:colOff>28575</xdr:colOff>
      <xdr:row>0</xdr:row>
      <xdr:rowOff>209550</xdr:rowOff>
    </xdr:from>
    <xdr:to>
      <xdr:col>9</xdr:col>
      <xdr:colOff>1314450</xdr:colOff>
      <xdr:row>1</xdr:row>
      <xdr:rowOff>38100</xdr:rowOff>
    </xdr:to>
    <xdr:pic>
      <xdr:nvPicPr>
        <xdr:cNvPr id="5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0" y="209550"/>
          <a:ext cx="19716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133350</xdr:colOff>
      <xdr:row>0</xdr:row>
      <xdr:rowOff>152400</xdr:rowOff>
    </xdr:from>
    <xdr:to>
      <xdr:col>11</xdr:col>
      <xdr:colOff>1019174</xdr:colOff>
      <xdr:row>2</xdr:row>
      <xdr:rowOff>14036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3725" y="152400"/>
          <a:ext cx="885824" cy="823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333375</xdr:colOff>
      <xdr:row>0</xdr:row>
      <xdr:rowOff>142875</xdr:rowOff>
    </xdr:from>
    <xdr:to>
      <xdr:col>4</xdr:col>
      <xdr:colOff>1219199</xdr:colOff>
      <xdr:row>2</xdr:row>
      <xdr:rowOff>4511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142875"/>
          <a:ext cx="885824" cy="823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15</xdr:col>
      <xdr:colOff>28575</xdr:colOff>
      <xdr:row>0</xdr:row>
      <xdr:rowOff>209550</xdr:rowOff>
    </xdr:from>
    <xdr:ext cx="1971675" cy="552450"/>
    <xdr:pic>
      <xdr:nvPicPr>
        <xdr:cNvPr id="8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0" y="209550"/>
          <a:ext cx="19716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18</xdr:col>
      <xdr:colOff>133350</xdr:colOff>
      <xdr:row>0</xdr:row>
      <xdr:rowOff>152400</xdr:rowOff>
    </xdr:from>
    <xdr:ext cx="885824" cy="823661"/>
    <xdr:pic>
      <xdr:nvPicPr>
        <xdr:cNvPr id="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3725" y="152400"/>
          <a:ext cx="885824" cy="823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22</xdr:col>
      <xdr:colOff>28575</xdr:colOff>
      <xdr:row>0</xdr:row>
      <xdr:rowOff>209550</xdr:rowOff>
    </xdr:from>
    <xdr:ext cx="1971675" cy="552450"/>
    <xdr:pic>
      <xdr:nvPicPr>
        <xdr:cNvPr id="10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2200" y="209550"/>
          <a:ext cx="19716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25</xdr:col>
      <xdr:colOff>133350</xdr:colOff>
      <xdr:row>0</xdr:row>
      <xdr:rowOff>152400</xdr:rowOff>
    </xdr:from>
    <xdr:ext cx="885824" cy="823661"/>
    <xdr:pic>
      <xdr:nvPicPr>
        <xdr:cNvPr id="1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02175" y="152400"/>
          <a:ext cx="885824" cy="823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29</xdr:col>
      <xdr:colOff>28575</xdr:colOff>
      <xdr:row>0</xdr:row>
      <xdr:rowOff>209550</xdr:rowOff>
    </xdr:from>
    <xdr:ext cx="1971675" cy="552450"/>
    <xdr:pic>
      <xdr:nvPicPr>
        <xdr:cNvPr id="12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40650" y="209550"/>
          <a:ext cx="19716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32</xdr:col>
      <xdr:colOff>133350</xdr:colOff>
      <xdr:row>0</xdr:row>
      <xdr:rowOff>152400</xdr:rowOff>
    </xdr:from>
    <xdr:ext cx="885824" cy="823661"/>
    <xdr:pic>
      <xdr:nvPicPr>
        <xdr:cNvPr id="1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50625" y="152400"/>
          <a:ext cx="885824" cy="823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35</xdr:col>
      <xdr:colOff>28575</xdr:colOff>
      <xdr:row>0</xdr:row>
      <xdr:rowOff>209550</xdr:rowOff>
    </xdr:from>
    <xdr:ext cx="1971675" cy="552450"/>
    <xdr:pic>
      <xdr:nvPicPr>
        <xdr:cNvPr id="14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89100" y="209550"/>
          <a:ext cx="19716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39</xdr:col>
      <xdr:colOff>9525</xdr:colOff>
      <xdr:row>0</xdr:row>
      <xdr:rowOff>133350</xdr:rowOff>
    </xdr:from>
    <xdr:ext cx="885824" cy="823661"/>
    <xdr:pic>
      <xdr:nvPicPr>
        <xdr:cNvPr id="1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23700" y="133350"/>
          <a:ext cx="885824" cy="823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42</xdr:col>
      <xdr:colOff>28575</xdr:colOff>
      <xdr:row>0</xdr:row>
      <xdr:rowOff>209550</xdr:rowOff>
    </xdr:from>
    <xdr:ext cx="1971675" cy="552450"/>
    <xdr:pic>
      <xdr:nvPicPr>
        <xdr:cNvPr id="16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0825" y="209550"/>
          <a:ext cx="19716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46</xdr:col>
      <xdr:colOff>9525</xdr:colOff>
      <xdr:row>0</xdr:row>
      <xdr:rowOff>133350</xdr:rowOff>
    </xdr:from>
    <xdr:ext cx="885824" cy="823661"/>
    <xdr:pic>
      <xdr:nvPicPr>
        <xdr:cNvPr id="1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23700" y="133350"/>
          <a:ext cx="885824" cy="823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13</xdr:col>
      <xdr:colOff>95250</xdr:colOff>
      <xdr:row>9</xdr:row>
      <xdr:rowOff>9525</xdr:rowOff>
    </xdr:from>
    <xdr:to>
      <xdr:col>13</xdr:col>
      <xdr:colOff>619125</xdr:colOff>
      <xdr:row>17</xdr:row>
      <xdr:rowOff>85725</xdr:rowOff>
    </xdr:to>
    <xdr:sp macro="[0]!Tableaux_Engagés" textlink="">
      <xdr:nvSpPr>
        <xdr:cNvPr id="18" name="Rectangle à coins arrondis 17"/>
        <xdr:cNvSpPr/>
      </xdr:nvSpPr>
      <xdr:spPr bwMode="auto">
        <a:xfrm rot="5400000">
          <a:off x="11953875" y="3552825"/>
          <a:ext cx="2028825" cy="523875"/>
        </a:xfrm>
        <a:prstGeom prst="roundRect">
          <a:avLst/>
        </a:prstGeom>
        <a:solidFill>
          <a:schemeClr val="accent6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1600" b="1">
              <a:latin typeface="Georgia" panose="02040502050405020303" pitchFamily="18" charset="0"/>
            </a:rPr>
            <a:t>ENGAGEMENTS</a:t>
          </a:r>
        </a:p>
      </xdr:txBody>
    </xdr:sp>
    <xdr:clientData/>
  </xdr:twoCellAnchor>
  <xdr:twoCellAnchor>
    <xdr:from>
      <xdr:col>20</xdr:col>
      <xdr:colOff>85725</xdr:colOff>
      <xdr:row>9</xdr:row>
      <xdr:rowOff>9525</xdr:rowOff>
    </xdr:from>
    <xdr:to>
      <xdr:col>20</xdr:col>
      <xdr:colOff>609600</xdr:colOff>
      <xdr:row>17</xdr:row>
      <xdr:rowOff>85725</xdr:rowOff>
    </xdr:to>
    <xdr:sp macro="[0]!Tableaux_Engagés" textlink="">
      <xdr:nvSpPr>
        <xdr:cNvPr id="20" name="Rectangle à coins arrondis 19"/>
        <xdr:cNvSpPr/>
      </xdr:nvSpPr>
      <xdr:spPr bwMode="auto">
        <a:xfrm rot="5400000">
          <a:off x="18592800" y="3552825"/>
          <a:ext cx="2028825" cy="523875"/>
        </a:xfrm>
        <a:prstGeom prst="roundRect">
          <a:avLst/>
        </a:prstGeom>
        <a:solidFill>
          <a:schemeClr val="accent6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1600" b="1">
              <a:latin typeface="Georgia" panose="02040502050405020303" pitchFamily="18" charset="0"/>
            </a:rPr>
            <a:t>ENGAGEMENTS</a:t>
          </a:r>
        </a:p>
      </xdr:txBody>
    </xdr:sp>
    <xdr:clientData/>
  </xdr:twoCellAnchor>
  <xdr:twoCellAnchor>
    <xdr:from>
      <xdr:col>27</xdr:col>
      <xdr:colOff>85725</xdr:colOff>
      <xdr:row>9</xdr:row>
      <xdr:rowOff>28575</xdr:rowOff>
    </xdr:from>
    <xdr:to>
      <xdr:col>27</xdr:col>
      <xdr:colOff>609600</xdr:colOff>
      <xdr:row>17</xdr:row>
      <xdr:rowOff>104775</xdr:rowOff>
    </xdr:to>
    <xdr:sp macro="[0]!Tableaux_Engagés" textlink="">
      <xdr:nvSpPr>
        <xdr:cNvPr id="21" name="Rectangle à coins arrondis 20"/>
        <xdr:cNvSpPr/>
      </xdr:nvSpPr>
      <xdr:spPr bwMode="auto">
        <a:xfrm rot="5400000">
          <a:off x="25241250" y="3571875"/>
          <a:ext cx="2028825" cy="523875"/>
        </a:xfrm>
        <a:prstGeom prst="roundRect">
          <a:avLst/>
        </a:prstGeom>
        <a:solidFill>
          <a:schemeClr val="accent6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1600" b="1">
              <a:latin typeface="Georgia" panose="02040502050405020303" pitchFamily="18" charset="0"/>
            </a:rPr>
            <a:t>ENGAGEMENTS</a:t>
          </a:r>
        </a:p>
      </xdr:txBody>
    </xdr:sp>
    <xdr:clientData/>
  </xdr:twoCellAnchor>
  <xdr:twoCellAnchor>
    <xdr:from>
      <xdr:col>34</xdr:col>
      <xdr:colOff>95250</xdr:colOff>
      <xdr:row>9</xdr:row>
      <xdr:rowOff>19050</xdr:rowOff>
    </xdr:from>
    <xdr:to>
      <xdr:col>34</xdr:col>
      <xdr:colOff>619125</xdr:colOff>
      <xdr:row>17</xdr:row>
      <xdr:rowOff>95250</xdr:rowOff>
    </xdr:to>
    <xdr:sp macro="[0]!Tableaux_Engagés" textlink="">
      <xdr:nvSpPr>
        <xdr:cNvPr id="22" name="Rectangle à coins arrondis 21"/>
        <xdr:cNvSpPr/>
      </xdr:nvSpPr>
      <xdr:spPr bwMode="auto">
        <a:xfrm rot="5400000">
          <a:off x="31899225" y="3562350"/>
          <a:ext cx="2028825" cy="523875"/>
        </a:xfrm>
        <a:prstGeom prst="roundRect">
          <a:avLst/>
        </a:prstGeom>
        <a:solidFill>
          <a:schemeClr val="accent6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1600" b="1">
              <a:latin typeface="Georgia" panose="02040502050405020303" pitchFamily="18" charset="0"/>
            </a:rPr>
            <a:t>ENGAGEMENTS</a:t>
          </a:r>
        </a:p>
      </xdr:txBody>
    </xdr:sp>
    <xdr:clientData/>
  </xdr:twoCellAnchor>
  <xdr:twoCellAnchor>
    <xdr:from>
      <xdr:col>41</xdr:col>
      <xdr:colOff>95250</xdr:colOff>
      <xdr:row>9</xdr:row>
      <xdr:rowOff>9525</xdr:rowOff>
    </xdr:from>
    <xdr:to>
      <xdr:col>41</xdr:col>
      <xdr:colOff>619125</xdr:colOff>
      <xdr:row>17</xdr:row>
      <xdr:rowOff>85725</xdr:rowOff>
    </xdr:to>
    <xdr:sp macro="[0]!Tableaux_Engagés" textlink="">
      <xdr:nvSpPr>
        <xdr:cNvPr id="23" name="Rectangle à coins arrondis 22"/>
        <xdr:cNvSpPr/>
      </xdr:nvSpPr>
      <xdr:spPr bwMode="auto">
        <a:xfrm rot="5400000">
          <a:off x="38547675" y="3552825"/>
          <a:ext cx="2028825" cy="523875"/>
        </a:xfrm>
        <a:prstGeom prst="roundRect">
          <a:avLst/>
        </a:prstGeom>
        <a:solidFill>
          <a:schemeClr val="accent6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1600" b="1">
              <a:latin typeface="Georgia" panose="02040502050405020303" pitchFamily="18" charset="0"/>
            </a:rPr>
            <a:t>ENGAGEMENTS</a:t>
          </a:r>
        </a:p>
      </xdr:txBody>
    </xdr:sp>
    <xdr:clientData/>
  </xdr:twoCellAnchor>
  <xdr:twoCellAnchor>
    <xdr:from>
      <xdr:col>13</xdr:col>
      <xdr:colOff>83344</xdr:colOff>
      <xdr:row>1</xdr:row>
      <xdr:rowOff>230981</xdr:rowOff>
    </xdr:from>
    <xdr:to>
      <xdr:col>13</xdr:col>
      <xdr:colOff>611982</xdr:colOff>
      <xdr:row>6</xdr:row>
      <xdr:rowOff>69057</xdr:rowOff>
    </xdr:to>
    <xdr:sp macro="[0]!Accueil" textlink="">
      <xdr:nvSpPr>
        <xdr:cNvPr id="24" name="Rectangle à coins arrondis 23"/>
        <xdr:cNvSpPr/>
      </xdr:nvSpPr>
      <xdr:spPr bwMode="auto">
        <a:xfrm rot="5400000">
          <a:off x="12363450" y="1285875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16</xdr:col>
      <xdr:colOff>1390650</xdr:colOff>
      <xdr:row>62</xdr:row>
      <xdr:rowOff>33338</xdr:rowOff>
    </xdr:from>
    <xdr:to>
      <xdr:col>17</xdr:col>
      <xdr:colOff>1081089</xdr:colOff>
      <xdr:row>65</xdr:row>
      <xdr:rowOff>61913</xdr:rowOff>
    </xdr:to>
    <xdr:sp macro="[0]!Accueil" textlink="">
      <xdr:nvSpPr>
        <xdr:cNvPr id="25" name="Rectangle à coins arrondis 24"/>
        <xdr:cNvSpPr/>
      </xdr:nvSpPr>
      <xdr:spPr bwMode="auto">
        <a:xfrm>
          <a:off x="15844838" y="15416213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23</xdr:col>
      <xdr:colOff>1409701</xdr:colOff>
      <xdr:row>62</xdr:row>
      <xdr:rowOff>52388</xdr:rowOff>
    </xdr:from>
    <xdr:to>
      <xdr:col>24</xdr:col>
      <xdr:colOff>1100139</xdr:colOff>
      <xdr:row>65</xdr:row>
      <xdr:rowOff>80963</xdr:rowOff>
    </xdr:to>
    <xdr:sp macro="[0]!Accueil" textlink="">
      <xdr:nvSpPr>
        <xdr:cNvPr id="26" name="Rectangle à coins arrondis 25"/>
        <xdr:cNvSpPr/>
      </xdr:nvSpPr>
      <xdr:spPr bwMode="auto">
        <a:xfrm>
          <a:off x="22507576" y="15435263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30</xdr:col>
      <xdr:colOff>1419225</xdr:colOff>
      <xdr:row>62</xdr:row>
      <xdr:rowOff>80963</xdr:rowOff>
    </xdr:from>
    <xdr:to>
      <xdr:col>31</xdr:col>
      <xdr:colOff>1109664</xdr:colOff>
      <xdr:row>65</xdr:row>
      <xdr:rowOff>109538</xdr:rowOff>
    </xdr:to>
    <xdr:sp macro="[0]!Accueil" textlink="">
      <xdr:nvSpPr>
        <xdr:cNvPr id="27" name="Rectangle à coins arrondis 26"/>
        <xdr:cNvSpPr/>
      </xdr:nvSpPr>
      <xdr:spPr bwMode="auto">
        <a:xfrm>
          <a:off x="29160788" y="15463838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37</xdr:col>
      <xdr:colOff>1390651</xdr:colOff>
      <xdr:row>62</xdr:row>
      <xdr:rowOff>42863</xdr:rowOff>
    </xdr:from>
    <xdr:to>
      <xdr:col>38</xdr:col>
      <xdr:colOff>1081089</xdr:colOff>
      <xdr:row>65</xdr:row>
      <xdr:rowOff>71438</xdr:rowOff>
    </xdr:to>
    <xdr:sp macro="[0]!Accueil" textlink="">
      <xdr:nvSpPr>
        <xdr:cNvPr id="28" name="Rectangle à coins arrondis 27"/>
        <xdr:cNvSpPr/>
      </xdr:nvSpPr>
      <xdr:spPr bwMode="auto">
        <a:xfrm>
          <a:off x="35775901" y="15425738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44</xdr:col>
      <xdr:colOff>1400175</xdr:colOff>
      <xdr:row>62</xdr:row>
      <xdr:rowOff>52388</xdr:rowOff>
    </xdr:from>
    <xdr:to>
      <xdr:col>45</xdr:col>
      <xdr:colOff>1090614</xdr:colOff>
      <xdr:row>65</xdr:row>
      <xdr:rowOff>80963</xdr:rowOff>
    </xdr:to>
    <xdr:sp macro="[0]!Accueil" textlink="">
      <xdr:nvSpPr>
        <xdr:cNvPr id="29" name="Rectangle à coins arrondis 28"/>
        <xdr:cNvSpPr/>
      </xdr:nvSpPr>
      <xdr:spPr bwMode="auto">
        <a:xfrm>
          <a:off x="42429113" y="15435263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oneCellAnchor>
    <xdr:from>
      <xdr:col>50</xdr:col>
      <xdr:colOff>28575</xdr:colOff>
      <xdr:row>0</xdr:row>
      <xdr:rowOff>209550</xdr:rowOff>
    </xdr:from>
    <xdr:ext cx="1971675" cy="552450"/>
    <xdr:pic>
      <xdr:nvPicPr>
        <xdr:cNvPr id="34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38325" y="209550"/>
          <a:ext cx="19716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54</xdr:col>
      <xdr:colOff>9525</xdr:colOff>
      <xdr:row>0</xdr:row>
      <xdr:rowOff>133350</xdr:rowOff>
    </xdr:from>
    <xdr:ext cx="885824" cy="823661"/>
    <xdr:pic>
      <xdr:nvPicPr>
        <xdr:cNvPr id="3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88025" y="133350"/>
          <a:ext cx="885824" cy="823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49</xdr:col>
      <xdr:colOff>104775</xdr:colOff>
      <xdr:row>9</xdr:row>
      <xdr:rowOff>19050</xdr:rowOff>
    </xdr:from>
    <xdr:to>
      <xdr:col>49</xdr:col>
      <xdr:colOff>628650</xdr:colOff>
      <xdr:row>17</xdr:row>
      <xdr:rowOff>95250</xdr:rowOff>
    </xdr:to>
    <xdr:sp macro="[0]!Tableaux_Engagés" textlink="">
      <xdr:nvSpPr>
        <xdr:cNvPr id="36" name="Rectangle à coins arrondis 35"/>
        <xdr:cNvSpPr/>
      </xdr:nvSpPr>
      <xdr:spPr bwMode="auto">
        <a:xfrm rot="5400000">
          <a:off x="45891450" y="3562350"/>
          <a:ext cx="2028825" cy="523875"/>
        </a:xfrm>
        <a:prstGeom prst="roundRect">
          <a:avLst/>
        </a:prstGeom>
        <a:solidFill>
          <a:schemeClr val="accent6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1600" b="1">
              <a:latin typeface="Georgia" panose="02040502050405020303" pitchFamily="18" charset="0"/>
            </a:rPr>
            <a:t>ENGAGEMENTS</a:t>
          </a:r>
        </a:p>
      </xdr:txBody>
    </xdr:sp>
    <xdr:clientData/>
  </xdr:twoCellAnchor>
  <xdr:twoCellAnchor>
    <xdr:from>
      <xdr:col>52</xdr:col>
      <xdr:colOff>1400175</xdr:colOff>
      <xdr:row>62</xdr:row>
      <xdr:rowOff>52388</xdr:rowOff>
    </xdr:from>
    <xdr:to>
      <xdr:col>53</xdr:col>
      <xdr:colOff>1090614</xdr:colOff>
      <xdr:row>65</xdr:row>
      <xdr:rowOff>80963</xdr:rowOff>
    </xdr:to>
    <xdr:sp macro="[0]!Accueil" textlink="">
      <xdr:nvSpPr>
        <xdr:cNvPr id="37" name="Rectangle à coins arrondis 36"/>
        <xdr:cNvSpPr/>
      </xdr:nvSpPr>
      <xdr:spPr bwMode="auto">
        <a:xfrm>
          <a:off x="49763363" y="15435263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20</xdr:col>
      <xdr:colOff>95250</xdr:colOff>
      <xdr:row>1</xdr:row>
      <xdr:rowOff>228600</xdr:rowOff>
    </xdr:from>
    <xdr:to>
      <xdr:col>20</xdr:col>
      <xdr:colOff>623888</xdr:colOff>
      <xdr:row>6</xdr:row>
      <xdr:rowOff>66676</xdr:rowOff>
    </xdr:to>
    <xdr:sp macro="[0]!Accueil" textlink="">
      <xdr:nvSpPr>
        <xdr:cNvPr id="38" name="Rectangle à coins arrondis 37"/>
        <xdr:cNvSpPr/>
      </xdr:nvSpPr>
      <xdr:spPr bwMode="auto">
        <a:xfrm rot="5400000">
          <a:off x="19023806" y="1283494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27</xdr:col>
      <xdr:colOff>95250</xdr:colOff>
      <xdr:row>2</xdr:row>
      <xdr:rowOff>9525</xdr:rowOff>
    </xdr:from>
    <xdr:to>
      <xdr:col>27</xdr:col>
      <xdr:colOff>623888</xdr:colOff>
      <xdr:row>6</xdr:row>
      <xdr:rowOff>85726</xdr:rowOff>
    </xdr:to>
    <xdr:sp macro="[0]!Accueil" textlink="">
      <xdr:nvSpPr>
        <xdr:cNvPr id="39" name="Rectangle à coins arrondis 38"/>
        <xdr:cNvSpPr/>
      </xdr:nvSpPr>
      <xdr:spPr bwMode="auto">
        <a:xfrm rot="5400000">
          <a:off x="25672256" y="1302544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34</xdr:col>
      <xdr:colOff>85725</xdr:colOff>
      <xdr:row>2</xdr:row>
      <xdr:rowOff>9525</xdr:rowOff>
    </xdr:from>
    <xdr:to>
      <xdr:col>34</xdr:col>
      <xdr:colOff>614363</xdr:colOff>
      <xdr:row>6</xdr:row>
      <xdr:rowOff>85726</xdr:rowOff>
    </xdr:to>
    <xdr:sp macro="[0]!Accueil" textlink="">
      <xdr:nvSpPr>
        <xdr:cNvPr id="40" name="Rectangle à coins arrondis 39"/>
        <xdr:cNvSpPr/>
      </xdr:nvSpPr>
      <xdr:spPr bwMode="auto">
        <a:xfrm rot="5400000">
          <a:off x="32311181" y="1302544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41</xdr:col>
      <xdr:colOff>114300</xdr:colOff>
      <xdr:row>2</xdr:row>
      <xdr:rowOff>9525</xdr:rowOff>
    </xdr:from>
    <xdr:to>
      <xdr:col>41</xdr:col>
      <xdr:colOff>642938</xdr:colOff>
      <xdr:row>6</xdr:row>
      <xdr:rowOff>85726</xdr:rowOff>
    </xdr:to>
    <xdr:sp macro="[0]!Accueil" textlink="">
      <xdr:nvSpPr>
        <xdr:cNvPr id="41" name="Rectangle à coins arrondis 40"/>
        <xdr:cNvSpPr/>
      </xdr:nvSpPr>
      <xdr:spPr bwMode="auto">
        <a:xfrm rot="5400000">
          <a:off x="38988206" y="1302544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49</xdr:col>
      <xdr:colOff>95250</xdr:colOff>
      <xdr:row>2</xdr:row>
      <xdr:rowOff>19050</xdr:rowOff>
    </xdr:from>
    <xdr:to>
      <xdr:col>49</xdr:col>
      <xdr:colOff>623888</xdr:colOff>
      <xdr:row>6</xdr:row>
      <xdr:rowOff>95251</xdr:rowOff>
    </xdr:to>
    <xdr:sp macro="[0]!Accueil" textlink="">
      <xdr:nvSpPr>
        <xdr:cNvPr id="42" name="Rectangle à coins arrondis 41"/>
        <xdr:cNvSpPr/>
      </xdr:nvSpPr>
      <xdr:spPr bwMode="auto">
        <a:xfrm rot="5400000">
          <a:off x="46303406" y="1312069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19050</xdr:rowOff>
    </xdr:from>
    <xdr:to>
      <xdr:col>6</xdr:col>
      <xdr:colOff>657226</xdr:colOff>
      <xdr:row>0</xdr:row>
      <xdr:rowOff>1514475</xdr:rowOff>
    </xdr:to>
    <xdr:sp macro="[0]!Démarrage" textlink="">
      <xdr:nvSpPr>
        <xdr:cNvPr id="1028" name="Text Box 4"/>
        <xdr:cNvSpPr txBox="1">
          <a:spLocks noChangeArrowheads="1"/>
        </xdr:cNvSpPr>
      </xdr:nvSpPr>
      <xdr:spPr bwMode="auto">
        <a:xfrm>
          <a:off x="47625" y="19050"/>
          <a:ext cx="6010276" cy="1495425"/>
        </a:xfrm>
        <a:prstGeom prst="rect">
          <a:avLst/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ctr" rtl="0"/>
          <a:r>
            <a:rPr lang="fr-FR" sz="1600" b="1" i="0" u="none" strike="noStrike" baseline="0">
              <a:solidFill>
                <a:srgbClr val="FFFF00"/>
              </a:solidFill>
              <a:latin typeface="Times New Roman"/>
              <a:cs typeface="Times New Roman"/>
            </a:rPr>
            <a:t>D</a:t>
          </a:r>
          <a:r>
            <a:rPr lang="fr-FR" sz="1600" b="1" i="0" u="none" strike="noStrike" baseline="0">
              <a:solidFill>
                <a:srgbClr val="002060"/>
              </a:solidFill>
              <a:latin typeface="Times New Roman"/>
              <a:cs typeface="Times New Roman"/>
            </a:rPr>
            <a:t>é</a:t>
          </a:r>
          <a:r>
            <a:rPr lang="fr-FR" sz="16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part unique  &amp;  Arriv</a:t>
          </a:r>
          <a:r>
            <a:rPr lang="fr-FR" sz="1600" b="1" i="0" u="none" strike="noStrike" baseline="0">
              <a:solidFill>
                <a:schemeClr val="bg1"/>
              </a:solidFill>
              <a:latin typeface="Times New Roman"/>
              <a:cs typeface="Times New Roman"/>
            </a:rPr>
            <a:t>ée</a:t>
          </a:r>
          <a:r>
            <a:rPr lang="fr-FR" sz="16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</a:p>
        <a:p>
          <a:pPr algn="ctr" rtl="0"/>
          <a:r>
            <a:rPr lang="fr-FR" sz="16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Cliquez  ICI</a:t>
          </a:r>
          <a:endParaRPr lang="fr-FR" sz="1600">
            <a:solidFill>
              <a:srgbClr val="FF0000"/>
            </a:solidFill>
            <a:effectLst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Puis entrez les </a:t>
          </a:r>
          <a:r>
            <a:rPr lang="fr-FR" sz="1400" b="1" i="0" baseline="0">
              <a:effectLst/>
              <a:latin typeface="+mn-lt"/>
              <a:ea typeface="+mn-ea"/>
              <a:cs typeface="+mn-cs"/>
            </a:rPr>
            <a:t>N° dossard au fur et à mes</a:t>
          </a:r>
          <a:r>
            <a:rPr lang="fr-FR" sz="14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ur</a:t>
          </a:r>
          <a:r>
            <a:rPr lang="fr-FR" sz="1400" b="1" i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e des arrivées.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Si tous le</a:t>
          </a:r>
          <a:r>
            <a:rPr lang="fr-FR" sz="14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</a:t>
          </a:r>
          <a:r>
            <a:rPr lang="fr-FR" sz="1400" b="1" i="0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400" b="1" i="0" baseline="0">
              <a:effectLst/>
              <a:latin typeface="+mn-lt"/>
              <a:ea typeface="+mn-ea"/>
              <a:cs typeface="+mn-cs"/>
            </a:rPr>
            <a:t>dossards partent en même temps</a:t>
          </a:r>
          <a:r>
            <a:rPr lang="fr-FR" sz="1400" b="0" i="0" baseline="0">
              <a:effectLst/>
              <a:latin typeface="+mn-lt"/>
              <a:ea typeface="+mn-ea"/>
              <a:cs typeface="+mn-cs"/>
            </a:rPr>
            <a:t>.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Une fois le départ u</a:t>
          </a:r>
          <a:r>
            <a:rPr lang="fr-FR" sz="16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nique lancé, la feuille </a:t>
          </a:r>
          <a:r>
            <a:rPr lang="fr-FR" sz="1600" b="1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600" b="1" baseline="30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ér</a:t>
          </a:r>
          <a:r>
            <a:rPr lang="fr-FR" sz="16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tour </a:t>
          </a:r>
          <a:r>
            <a:rPr lang="fr-FR" sz="16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s'ouvre pour suivre</a:t>
          </a:r>
          <a:r>
            <a:rPr lang="fr-FR" sz="1600" b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 les cour</a:t>
          </a:r>
          <a:r>
            <a:rPr lang="fr-FR" sz="16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FR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urs ensuite cliquer su</a:t>
          </a:r>
          <a:r>
            <a:rPr lang="fr-FR" sz="16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</a:t>
          </a:r>
          <a:r>
            <a:rPr lang="fr-FR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le</a:t>
          </a:r>
          <a:r>
            <a:rPr lang="fr-FR" sz="16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6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N°</a:t>
          </a:r>
          <a:r>
            <a:rPr lang="fr-FR" sz="16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du Tour</a:t>
          </a:r>
          <a:endParaRPr lang="fr-FR" sz="1600">
            <a:solidFill>
              <a:schemeClr val="bg1"/>
            </a:solidFill>
            <a:effectLst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>
            <a:solidFill>
              <a:srgbClr val="FF0000"/>
            </a:solidFill>
            <a:effectLst/>
          </a:endParaRPr>
        </a:p>
        <a:p>
          <a:pPr algn="ctr" rtl="0"/>
          <a:endParaRPr lang="fr-FR" sz="1800">
            <a:effectLst/>
          </a:endParaRP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238125</xdr:colOff>
      <xdr:row>0</xdr:row>
      <xdr:rowOff>87674</xdr:rowOff>
    </xdr:from>
    <xdr:to>
      <xdr:col>11</xdr:col>
      <xdr:colOff>598125</xdr:colOff>
      <xdr:row>0</xdr:row>
      <xdr:rowOff>447674</xdr:rowOff>
    </xdr:to>
    <xdr:sp macro="[0]!Premier_Tour" textlink="">
      <xdr:nvSpPr>
        <xdr:cNvPr id="2" name="Ellipse 1"/>
        <xdr:cNvSpPr/>
      </xdr:nvSpPr>
      <xdr:spPr bwMode="auto">
        <a:xfrm>
          <a:off x="9915525" y="87674"/>
          <a:ext cx="360000" cy="360000"/>
        </a:xfrm>
        <a:prstGeom prst="ellipse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1</a:t>
          </a:r>
          <a:r>
            <a:rPr lang="fr-FR" sz="1600" b="1" baseline="30000">
              <a:latin typeface="Géorgia"/>
            </a:rPr>
            <a:t>ér</a:t>
          </a:r>
          <a:endParaRPr lang="fr-FR" sz="1600" b="1">
            <a:latin typeface="Géorgia"/>
          </a:endParaRPr>
        </a:p>
      </xdr:txBody>
    </xdr:sp>
    <xdr:clientData/>
  </xdr:twoCellAnchor>
  <xdr:twoCellAnchor>
    <xdr:from>
      <xdr:col>9</xdr:col>
      <xdr:colOff>619125</xdr:colOff>
      <xdr:row>0</xdr:row>
      <xdr:rowOff>952500</xdr:rowOff>
    </xdr:from>
    <xdr:to>
      <xdr:col>10</xdr:col>
      <xdr:colOff>819150</xdr:colOff>
      <xdr:row>0</xdr:row>
      <xdr:rowOff>1334889</xdr:rowOff>
    </xdr:to>
    <xdr:sp macro="[0]!Ouvrir_Engagés" textlink="">
      <xdr:nvSpPr>
        <xdr:cNvPr id="3" name="Rectangle à coins arrondis 2"/>
        <xdr:cNvSpPr/>
      </xdr:nvSpPr>
      <xdr:spPr bwMode="auto">
        <a:xfrm>
          <a:off x="8229600" y="952500"/>
          <a:ext cx="1371600" cy="382389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tx1"/>
              </a:solidFill>
              <a:latin typeface="Georgia" panose="02040502050405020303" pitchFamily="18" charset="0"/>
            </a:rPr>
            <a:t>Engagés</a:t>
          </a:r>
        </a:p>
      </xdr:txBody>
    </xdr:sp>
    <xdr:clientData/>
  </xdr:twoCellAnchor>
  <xdr:twoCellAnchor>
    <xdr:from>
      <xdr:col>11</xdr:col>
      <xdr:colOff>238125</xdr:colOff>
      <xdr:row>0</xdr:row>
      <xdr:rowOff>487725</xdr:rowOff>
    </xdr:from>
    <xdr:to>
      <xdr:col>11</xdr:col>
      <xdr:colOff>598125</xdr:colOff>
      <xdr:row>0</xdr:row>
      <xdr:rowOff>847725</xdr:rowOff>
    </xdr:to>
    <xdr:sp macro="[0]!Deuxième_Tour" textlink="">
      <xdr:nvSpPr>
        <xdr:cNvPr id="6" name="Ellipse 5"/>
        <xdr:cNvSpPr/>
      </xdr:nvSpPr>
      <xdr:spPr bwMode="auto">
        <a:xfrm>
          <a:off x="9915525" y="487725"/>
          <a:ext cx="360000" cy="360000"/>
        </a:xfrm>
        <a:prstGeom prst="ellipse">
          <a:avLst/>
        </a:prstGeom>
        <a:gradFill flip="none" rotWithShape="1">
          <a:gsLst>
            <a:gs pos="0">
              <a:schemeClr val="tx2">
                <a:lumMod val="75000"/>
                <a:shade val="30000"/>
                <a:satMod val="115000"/>
              </a:schemeClr>
            </a:gs>
            <a:gs pos="50000">
              <a:schemeClr val="tx2">
                <a:lumMod val="75000"/>
                <a:shade val="67500"/>
                <a:satMod val="115000"/>
              </a:schemeClr>
            </a:gs>
            <a:gs pos="100000">
              <a:schemeClr val="tx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2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</a:t>
          </a:r>
          <a:endParaRPr lang="fr-FR" sz="1600" b="1">
            <a:solidFill>
              <a:schemeClr val="bg1"/>
            </a:solidFill>
            <a:latin typeface="Géorgia"/>
          </a:endParaRPr>
        </a:p>
      </xdr:txBody>
    </xdr:sp>
    <xdr:clientData/>
  </xdr:twoCellAnchor>
  <xdr:twoCellAnchor>
    <xdr:from>
      <xdr:col>11</xdr:col>
      <xdr:colOff>249600</xdr:colOff>
      <xdr:row>0</xdr:row>
      <xdr:rowOff>879639</xdr:rowOff>
    </xdr:from>
    <xdr:to>
      <xdr:col>11</xdr:col>
      <xdr:colOff>609600</xdr:colOff>
      <xdr:row>0</xdr:row>
      <xdr:rowOff>1239639</xdr:rowOff>
    </xdr:to>
    <xdr:sp macro="[0]!Troisième_Tour" textlink="">
      <xdr:nvSpPr>
        <xdr:cNvPr id="7" name="Ellipse 6"/>
        <xdr:cNvSpPr/>
      </xdr:nvSpPr>
      <xdr:spPr bwMode="auto">
        <a:xfrm>
          <a:off x="9927000" y="879639"/>
          <a:ext cx="360000" cy="360000"/>
        </a:xfrm>
        <a:prstGeom prst="ellipse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3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</a:t>
          </a:r>
          <a:r>
            <a:rPr lang="fr-FR" sz="1600" b="1">
              <a:solidFill>
                <a:schemeClr val="bg1"/>
              </a:solidFill>
              <a:latin typeface="Géorgia"/>
            </a:rPr>
            <a:t> </a:t>
          </a:r>
        </a:p>
      </xdr:txBody>
    </xdr:sp>
    <xdr:clientData/>
  </xdr:twoCellAnchor>
  <xdr:twoCellAnchor>
    <xdr:from>
      <xdr:col>11</xdr:col>
      <xdr:colOff>249600</xdr:colOff>
      <xdr:row>0</xdr:row>
      <xdr:rowOff>1258689</xdr:rowOff>
    </xdr:from>
    <xdr:to>
      <xdr:col>11</xdr:col>
      <xdr:colOff>609600</xdr:colOff>
      <xdr:row>1</xdr:row>
      <xdr:rowOff>75639</xdr:rowOff>
    </xdr:to>
    <xdr:sp macro="[0]!Quatrième_Tour" textlink="">
      <xdr:nvSpPr>
        <xdr:cNvPr id="11" name="Ellipse 10"/>
        <xdr:cNvSpPr/>
      </xdr:nvSpPr>
      <xdr:spPr bwMode="auto">
        <a:xfrm>
          <a:off x="9927000" y="1258689"/>
          <a:ext cx="360000" cy="360000"/>
        </a:xfrm>
        <a:prstGeom prst="ellipse">
          <a:avLst/>
        </a:prstGeom>
        <a:gradFill flip="none" rotWithShape="1">
          <a:gsLst>
            <a:gs pos="0">
              <a:schemeClr val="accent3">
                <a:lumMod val="50000"/>
                <a:shade val="30000"/>
                <a:satMod val="115000"/>
              </a:schemeClr>
            </a:gs>
            <a:gs pos="50000">
              <a:schemeClr val="accent3">
                <a:lumMod val="50000"/>
                <a:shade val="67500"/>
                <a:satMod val="115000"/>
              </a:schemeClr>
            </a:gs>
            <a:gs pos="100000">
              <a:schemeClr val="accent3">
                <a:lumMod val="5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4è </a:t>
          </a:r>
        </a:p>
      </xdr:txBody>
    </xdr:sp>
    <xdr:clientData/>
  </xdr:twoCellAnchor>
  <xdr:twoCellAnchor>
    <xdr:from>
      <xdr:col>11</xdr:col>
      <xdr:colOff>238125</xdr:colOff>
      <xdr:row>1</xdr:row>
      <xdr:rowOff>102264</xdr:rowOff>
    </xdr:from>
    <xdr:to>
      <xdr:col>11</xdr:col>
      <xdr:colOff>598125</xdr:colOff>
      <xdr:row>2</xdr:row>
      <xdr:rowOff>90789</xdr:rowOff>
    </xdr:to>
    <xdr:sp macro="[0]!Cinquième_Tour" textlink="">
      <xdr:nvSpPr>
        <xdr:cNvPr id="13" name="Ellipse 12"/>
        <xdr:cNvSpPr/>
      </xdr:nvSpPr>
      <xdr:spPr bwMode="auto">
        <a:xfrm>
          <a:off x="9915525" y="1645314"/>
          <a:ext cx="360000" cy="360000"/>
        </a:xfrm>
        <a:prstGeom prst="ellipse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5</a:t>
          </a:r>
          <a:r>
            <a:rPr lang="fr-FR" sz="1600" b="1" baseline="30000">
              <a:latin typeface="Géorgia"/>
            </a:rPr>
            <a:t>e</a:t>
          </a:r>
          <a:endParaRPr lang="fr-FR" sz="1600" b="1">
            <a:latin typeface="Géorgia"/>
          </a:endParaRPr>
        </a:p>
      </xdr:txBody>
    </xdr:sp>
    <xdr:clientData/>
  </xdr:twoCellAnchor>
  <xdr:twoCellAnchor>
    <xdr:from>
      <xdr:col>12</xdr:col>
      <xdr:colOff>76200</xdr:colOff>
      <xdr:row>0</xdr:row>
      <xdr:rowOff>106725</xdr:rowOff>
    </xdr:from>
    <xdr:to>
      <xdr:col>12</xdr:col>
      <xdr:colOff>436200</xdr:colOff>
      <xdr:row>0</xdr:row>
      <xdr:rowOff>466725</xdr:rowOff>
    </xdr:to>
    <xdr:sp macro="[0]!Sixième_Tour" textlink="">
      <xdr:nvSpPr>
        <xdr:cNvPr id="14" name="Ellipse 13"/>
        <xdr:cNvSpPr/>
      </xdr:nvSpPr>
      <xdr:spPr bwMode="auto">
        <a:xfrm>
          <a:off x="10648950" y="106725"/>
          <a:ext cx="360000" cy="360000"/>
        </a:xfrm>
        <a:prstGeom prst="ellipse">
          <a:avLst/>
        </a:prstGeom>
        <a:gradFill flip="none" rotWithShape="1">
          <a:gsLst>
            <a:gs pos="0">
              <a:schemeClr val="tx2">
                <a:lumMod val="40000"/>
                <a:lumOff val="60000"/>
                <a:shade val="30000"/>
                <a:satMod val="115000"/>
              </a:schemeClr>
            </a:gs>
            <a:gs pos="50000">
              <a:schemeClr val="tx2">
                <a:lumMod val="40000"/>
                <a:lumOff val="60000"/>
                <a:shade val="67500"/>
                <a:satMod val="115000"/>
              </a:schemeClr>
            </a:gs>
            <a:gs pos="100000">
              <a:schemeClr val="tx2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6</a:t>
          </a:r>
          <a:r>
            <a:rPr lang="fr-FR" sz="1600" b="1" baseline="30000">
              <a:latin typeface="Géorgia"/>
            </a:rPr>
            <a:t>e</a:t>
          </a:r>
          <a:endParaRPr lang="fr-FR" sz="1600" b="1">
            <a:latin typeface="Géorgia"/>
          </a:endParaRPr>
        </a:p>
      </xdr:txBody>
    </xdr:sp>
    <xdr:clientData/>
  </xdr:twoCellAnchor>
  <xdr:twoCellAnchor>
    <xdr:from>
      <xdr:col>12</xdr:col>
      <xdr:colOff>76200</xdr:colOff>
      <xdr:row>0</xdr:row>
      <xdr:rowOff>487725</xdr:rowOff>
    </xdr:from>
    <xdr:to>
      <xdr:col>12</xdr:col>
      <xdr:colOff>436200</xdr:colOff>
      <xdr:row>0</xdr:row>
      <xdr:rowOff>847725</xdr:rowOff>
    </xdr:to>
    <xdr:sp macro="[0]!Septième_Tour" textlink="">
      <xdr:nvSpPr>
        <xdr:cNvPr id="15" name="Ellipse 14"/>
        <xdr:cNvSpPr/>
      </xdr:nvSpPr>
      <xdr:spPr bwMode="auto">
        <a:xfrm>
          <a:off x="10648950" y="487725"/>
          <a:ext cx="360000" cy="360000"/>
        </a:xfrm>
        <a:prstGeom prst="ellipse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7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endParaRPr lang="fr-FR" sz="1600" b="1">
            <a:solidFill>
              <a:schemeClr val="bg1"/>
            </a:solidFill>
            <a:latin typeface="Géorgia"/>
          </a:endParaRPr>
        </a:p>
      </xdr:txBody>
    </xdr:sp>
    <xdr:clientData/>
  </xdr:twoCellAnchor>
  <xdr:twoCellAnchor>
    <xdr:from>
      <xdr:col>12</xdr:col>
      <xdr:colOff>76200</xdr:colOff>
      <xdr:row>0</xdr:row>
      <xdr:rowOff>866775</xdr:rowOff>
    </xdr:from>
    <xdr:to>
      <xdr:col>12</xdr:col>
      <xdr:colOff>436200</xdr:colOff>
      <xdr:row>0</xdr:row>
      <xdr:rowOff>1226775</xdr:rowOff>
    </xdr:to>
    <xdr:sp macro="[0]!Huitième_Tour" textlink="">
      <xdr:nvSpPr>
        <xdr:cNvPr id="16" name="Ellipse 15"/>
        <xdr:cNvSpPr/>
      </xdr:nvSpPr>
      <xdr:spPr bwMode="auto">
        <a:xfrm>
          <a:off x="10648950" y="866775"/>
          <a:ext cx="360000" cy="360000"/>
        </a:xfrm>
        <a:prstGeom prst="ellipse">
          <a:avLst/>
        </a:prstGeom>
        <a:gradFill flip="none" rotWithShape="1">
          <a:gsLst>
            <a:gs pos="0">
              <a:srgbClr val="FF99FF">
                <a:shade val="30000"/>
                <a:satMod val="115000"/>
              </a:srgbClr>
            </a:gs>
            <a:gs pos="50000">
              <a:srgbClr val="FF99FF">
                <a:shade val="67500"/>
                <a:satMod val="115000"/>
              </a:srgbClr>
            </a:gs>
            <a:gs pos="100000">
              <a:srgbClr val="FF99FF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8</a:t>
          </a:r>
          <a:r>
            <a:rPr lang="fr-FR" sz="1600" b="1" baseline="30000">
              <a:latin typeface="Géorgia"/>
            </a:rPr>
            <a:t>è</a:t>
          </a:r>
          <a:endParaRPr lang="fr-FR" sz="1600" b="1">
            <a:latin typeface="Géorgia"/>
          </a:endParaRPr>
        </a:p>
      </xdr:txBody>
    </xdr:sp>
    <xdr:clientData/>
  </xdr:twoCellAnchor>
  <xdr:twoCellAnchor>
    <xdr:from>
      <xdr:col>12</xdr:col>
      <xdr:colOff>76200</xdr:colOff>
      <xdr:row>0</xdr:row>
      <xdr:rowOff>1258689</xdr:rowOff>
    </xdr:from>
    <xdr:to>
      <xdr:col>12</xdr:col>
      <xdr:colOff>436200</xdr:colOff>
      <xdr:row>1</xdr:row>
      <xdr:rowOff>75639</xdr:rowOff>
    </xdr:to>
    <xdr:sp macro="[0]!Neuvième_Tour" textlink="">
      <xdr:nvSpPr>
        <xdr:cNvPr id="17" name="Ellipse 16"/>
        <xdr:cNvSpPr/>
      </xdr:nvSpPr>
      <xdr:spPr bwMode="auto">
        <a:xfrm>
          <a:off x="10648950" y="1258689"/>
          <a:ext cx="360000" cy="360000"/>
        </a:xfrm>
        <a:prstGeom prst="ellipse">
          <a:avLst/>
        </a:prstGeom>
        <a:gradFill flip="none" rotWithShape="1">
          <a:gsLst>
            <a:gs pos="0">
              <a:schemeClr val="bg2">
                <a:lumMod val="25000"/>
                <a:shade val="30000"/>
                <a:satMod val="115000"/>
              </a:schemeClr>
            </a:gs>
            <a:gs pos="50000">
              <a:schemeClr val="bg2">
                <a:lumMod val="25000"/>
                <a:shade val="67500"/>
                <a:satMod val="115000"/>
              </a:schemeClr>
            </a:gs>
            <a:gs pos="100000">
              <a:schemeClr val="bg2">
                <a:lumMod val="2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9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</a:t>
          </a:r>
          <a:r>
            <a:rPr lang="fr-FR" sz="1600" b="1">
              <a:solidFill>
                <a:schemeClr val="bg1"/>
              </a:solidFill>
              <a:latin typeface="Géorgia"/>
            </a:rPr>
            <a:t> </a:t>
          </a:r>
        </a:p>
      </xdr:txBody>
    </xdr:sp>
    <xdr:clientData/>
  </xdr:twoCellAnchor>
  <xdr:twoCellAnchor>
    <xdr:from>
      <xdr:col>12</xdr:col>
      <xdr:colOff>85725</xdr:colOff>
      <xdr:row>1</xdr:row>
      <xdr:rowOff>102264</xdr:rowOff>
    </xdr:from>
    <xdr:to>
      <xdr:col>12</xdr:col>
      <xdr:colOff>445725</xdr:colOff>
      <xdr:row>2</xdr:row>
      <xdr:rowOff>90789</xdr:rowOff>
    </xdr:to>
    <xdr:sp macro="[0]!Dixième_Tour" textlink="">
      <xdr:nvSpPr>
        <xdr:cNvPr id="18" name="Ellipse 17"/>
        <xdr:cNvSpPr/>
      </xdr:nvSpPr>
      <xdr:spPr bwMode="auto">
        <a:xfrm>
          <a:off x="10658475" y="1645314"/>
          <a:ext cx="360000" cy="360000"/>
        </a:xfrm>
        <a:prstGeom prst="ellipse">
          <a:avLst/>
        </a:prstGeom>
        <a:gradFill flip="none" rotWithShape="1">
          <a:gsLst>
            <a:gs pos="0">
              <a:srgbClr val="C00000">
                <a:shade val="30000"/>
                <a:satMod val="115000"/>
              </a:srgbClr>
            </a:gs>
            <a:gs pos="50000">
              <a:srgbClr val="C00000">
                <a:shade val="67500"/>
                <a:satMod val="115000"/>
              </a:srgbClr>
            </a:gs>
            <a:gs pos="100000">
              <a:srgbClr val="C00000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10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</a:t>
          </a:r>
          <a:endParaRPr lang="fr-FR" sz="1600" b="1">
            <a:solidFill>
              <a:schemeClr val="bg1"/>
            </a:solidFill>
            <a:latin typeface="Géorgia"/>
          </a:endParaRPr>
        </a:p>
      </xdr:txBody>
    </xdr:sp>
    <xdr:clientData/>
  </xdr:twoCellAnchor>
  <xdr:twoCellAnchor>
    <xdr:from>
      <xdr:col>9</xdr:col>
      <xdr:colOff>619126</xdr:colOff>
      <xdr:row>0</xdr:row>
      <xdr:rowOff>447675</xdr:rowOff>
    </xdr:from>
    <xdr:to>
      <xdr:col>10</xdr:col>
      <xdr:colOff>819151</xdr:colOff>
      <xdr:row>0</xdr:row>
      <xdr:rowOff>830064</xdr:rowOff>
    </xdr:to>
    <xdr:sp macro="[0]!Accueil" textlink="">
      <xdr:nvSpPr>
        <xdr:cNvPr id="19" name="Rectangle à coins arrondis 18"/>
        <xdr:cNvSpPr/>
      </xdr:nvSpPr>
      <xdr:spPr bwMode="auto">
        <a:xfrm>
          <a:off x="8229601" y="447675"/>
          <a:ext cx="1371600" cy="382389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7</xdr:col>
      <xdr:colOff>171449</xdr:colOff>
      <xdr:row>0</xdr:row>
      <xdr:rowOff>457200</xdr:rowOff>
    </xdr:from>
    <xdr:to>
      <xdr:col>8</xdr:col>
      <xdr:colOff>695324</xdr:colOff>
      <xdr:row>0</xdr:row>
      <xdr:rowOff>847725</xdr:rowOff>
    </xdr:to>
    <xdr:sp macro="[0]!Reset" textlink="">
      <xdr:nvSpPr>
        <xdr:cNvPr id="8" name="Rectangle à coins arrondis 7"/>
        <xdr:cNvSpPr/>
      </xdr:nvSpPr>
      <xdr:spPr bwMode="auto">
        <a:xfrm>
          <a:off x="6238874" y="457200"/>
          <a:ext cx="1362075" cy="390525"/>
        </a:xfrm>
        <a:prstGeom prst="roundRect">
          <a:avLst/>
        </a:prstGeom>
        <a:solidFill>
          <a:srgbClr val="00B05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tx2">
                  <a:lumMod val="75000"/>
                </a:schemeClr>
              </a:solidFill>
              <a:latin typeface="Georgia" panose="02040502050405020303" pitchFamily="18" charset="0"/>
            </a:rPr>
            <a:t>EFFACER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676275</xdr:colOff>
      <xdr:row>1</xdr:row>
      <xdr:rowOff>228600</xdr:rowOff>
    </xdr:from>
    <xdr:to>
      <xdr:col>12</xdr:col>
      <xdr:colOff>647700</xdr:colOff>
      <xdr:row>2</xdr:row>
      <xdr:rowOff>314325</xdr:rowOff>
    </xdr:to>
    <xdr:sp macro="[0]!Accueil" textlink="">
      <xdr:nvSpPr>
        <xdr:cNvPr id="6" name="Rectangle à coins arrondis 5"/>
        <xdr:cNvSpPr/>
      </xdr:nvSpPr>
      <xdr:spPr bwMode="auto">
        <a:xfrm>
          <a:off x="8982075" y="1695450"/>
          <a:ext cx="1343025" cy="457200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0</xdr:col>
      <xdr:colOff>114300</xdr:colOff>
      <xdr:row>0</xdr:row>
      <xdr:rowOff>171450</xdr:rowOff>
    </xdr:from>
    <xdr:to>
      <xdr:col>2</xdr:col>
      <xdr:colOff>691183</xdr:colOff>
      <xdr:row>0</xdr:row>
      <xdr:rowOff>933450</xdr:rowOff>
    </xdr:to>
    <xdr:sp macro="[0]!Dép_Arr" textlink="">
      <xdr:nvSpPr>
        <xdr:cNvPr id="3" name="Rectangle à coins arrondis 2"/>
        <xdr:cNvSpPr/>
      </xdr:nvSpPr>
      <xdr:spPr bwMode="auto">
        <a:xfrm>
          <a:off x="114300" y="171450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  <xdr:twoCellAnchor>
    <xdr:from>
      <xdr:col>0</xdr:col>
      <xdr:colOff>400050</xdr:colOff>
      <xdr:row>0</xdr:row>
      <xdr:rowOff>1000125</xdr:rowOff>
    </xdr:from>
    <xdr:to>
      <xdr:col>2</xdr:col>
      <xdr:colOff>335100</xdr:colOff>
      <xdr:row>1</xdr:row>
      <xdr:rowOff>73275</xdr:rowOff>
    </xdr:to>
    <xdr:sp macro="[0]!Deuxième_Tour" textlink="">
      <xdr:nvSpPr>
        <xdr:cNvPr id="4" name="Ellipse 3"/>
        <xdr:cNvSpPr/>
      </xdr:nvSpPr>
      <xdr:spPr bwMode="auto">
        <a:xfrm>
          <a:off x="400050" y="1000125"/>
          <a:ext cx="1440000" cy="540000"/>
        </a:xfrm>
        <a:prstGeom prst="ellipse">
          <a:avLst/>
        </a:prstGeom>
        <a:gradFill flip="none" rotWithShape="1">
          <a:gsLst>
            <a:gs pos="0">
              <a:schemeClr val="tx2">
                <a:lumMod val="75000"/>
                <a:shade val="30000"/>
                <a:satMod val="115000"/>
              </a:schemeClr>
            </a:gs>
            <a:gs pos="50000">
              <a:schemeClr val="tx2">
                <a:lumMod val="75000"/>
                <a:shade val="67500"/>
                <a:satMod val="115000"/>
              </a:schemeClr>
            </a:gs>
            <a:gs pos="100000">
              <a:schemeClr val="tx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2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647700</xdr:colOff>
      <xdr:row>1</xdr:row>
      <xdr:rowOff>228600</xdr:rowOff>
    </xdr:from>
    <xdr:to>
      <xdr:col>10</xdr:col>
      <xdr:colOff>628650</xdr:colOff>
      <xdr:row>2</xdr:row>
      <xdr:rowOff>295275</xdr:rowOff>
    </xdr:to>
    <xdr:sp macro="[0]!Ouvrir_Engagés" textlink="">
      <xdr:nvSpPr>
        <xdr:cNvPr id="5" name="Rectangle à coins arrondis 4"/>
        <xdr:cNvSpPr/>
      </xdr:nvSpPr>
      <xdr:spPr bwMode="auto">
        <a:xfrm>
          <a:off x="7581900" y="1695450"/>
          <a:ext cx="1352550" cy="438150"/>
        </a:xfrm>
        <a:prstGeom prst="roundRect">
          <a:avLst/>
        </a:prstGeom>
        <a:solidFill>
          <a:srgbClr val="FFC0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Engagés</a:t>
          </a:r>
        </a:p>
      </xdr:txBody>
    </xdr:sp>
    <xdr:clientData/>
  </xdr:twoCellAnchor>
  <xdr:twoCellAnchor>
    <xdr:from>
      <xdr:col>9</xdr:col>
      <xdr:colOff>0</xdr:colOff>
      <xdr:row>0</xdr:row>
      <xdr:rowOff>209550</xdr:rowOff>
    </xdr:from>
    <xdr:to>
      <xdr:col>12</xdr:col>
      <xdr:colOff>257175</xdr:colOff>
      <xdr:row>1</xdr:row>
      <xdr:rowOff>2700</xdr:rowOff>
    </xdr:to>
    <xdr:sp macro="" textlink="">
      <xdr:nvSpPr>
        <xdr:cNvPr id="9" name="Rectangle 8"/>
        <xdr:cNvSpPr/>
      </xdr:nvSpPr>
      <xdr:spPr bwMode="auto">
        <a:xfrm>
          <a:off x="7753350" y="209550"/>
          <a:ext cx="2314575" cy="1260000"/>
        </a:xfrm>
        <a:prstGeom prst="wedgeRectCallout">
          <a:avLst>
            <a:gd name="adj1" fmla="val -49609"/>
            <a:gd name="adj2" fmla="val 28175"/>
          </a:avLst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effectLst/>
              <a:latin typeface="+mn-lt"/>
              <a:ea typeface="+mn-ea"/>
              <a:cs typeface="+mn-cs"/>
            </a:rPr>
            <a:t>En cas d'abandon d'un coureur taper le numero de dossard dans la cellule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EN ROUGE</a:t>
          </a:r>
          <a:r>
            <a:rPr lang="fr-FR" sz="1800">
              <a:effectLst/>
              <a:latin typeface="+mn-lt"/>
              <a:ea typeface="+mn-ea"/>
              <a:cs typeface="+mn-cs"/>
            </a:rPr>
            <a:t> </a:t>
          </a:r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1047750</xdr:rowOff>
    </xdr:from>
    <xdr:to>
      <xdr:col>2</xdr:col>
      <xdr:colOff>230325</xdr:colOff>
      <xdr:row>1</xdr:row>
      <xdr:rowOff>84900</xdr:rowOff>
    </xdr:to>
    <xdr:sp macro="[0]!Troisième_Tour" textlink="">
      <xdr:nvSpPr>
        <xdr:cNvPr id="4" name="Ellipse 3"/>
        <xdr:cNvSpPr/>
      </xdr:nvSpPr>
      <xdr:spPr bwMode="auto">
        <a:xfrm>
          <a:off x="200025" y="1047750"/>
          <a:ext cx="1716225" cy="504000"/>
        </a:xfrm>
        <a:prstGeom prst="ellipse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3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381000</xdr:colOff>
      <xdr:row>0</xdr:row>
      <xdr:rowOff>114300</xdr:rowOff>
    </xdr:from>
    <xdr:to>
      <xdr:col>8</xdr:col>
      <xdr:colOff>921000</xdr:colOff>
      <xdr:row>0</xdr:row>
      <xdr:rowOff>654300</xdr:rowOff>
    </xdr:to>
    <xdr:sp macro="[0]!Premier_Tour" textlink="">
      <xdr:nvSpPr>
        <xdr:cNvPr id="8" name="Ellipse 7"/>
        <xdr:cNvSpPr/>
      </xdr:nvSpPr>
      <xdr:spPr bwMode="auto">
        <a:xfrm>
          <a:off x="6715125" y="114300"/>
          <a:ext cx="540000" cy="540000"/>
        </a:xfrm>
        <a:prstGeom prst="ellipse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1</a:t>
          </a:r>
          <a:r>
            <a:rPr lang="fr-FR" sz="1600" b="1" baseline="30000">
              <a:latin typeface="Géorgia"/>
            </a:rPr>
            <a:t>ér</a:t>
          </a:r>
          <a:endParaRPr lang="fr-FR" sz="1600" b="1">
            <a:latin typeface="Géorgia"/>
          </a:endParaRPr>
        </a:p>
      </xdr:txBody>
    </xdr:sp>
    <xdr:clientData/>
  </xdr:twoCellAnchor>
  <xdr:twoCellAnchor>
    <xdr:from>
      <xdr:col>7</xdr:col>
      <xdr:colOff>828675</xdr:colOff>
      <xdr:row>0</xdr:row>
      <xdr:rowOff>771525</xdr:rowOff>
    </xdr:from>
    <xdr:to>
      <xdr:col>9</xdr:col>
      <xdr:colOff>19050</xdr:colOff>
      <xdr:row>0</xdr:row>
      <xdr:rowOff>1219200</xdr:rowOff>
    </xdr:to>
    <xdr:sp macro="[0]!Ouvrir_Engagés" textlink="">
      <xdr:nvSpPr>
        <xdr:cNvPr id="7" name="Rectangle à coins arrondis 6"/>
        <xdr:cNvSpPr/>
      </xdr:nvSpPr>
      <xdr:spPr bwMode="auto">
        <a:xfrm>
          <a:off x="6315075" y="771525"/>
          <a:ext cx="1333500" cy="44767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114300</xdr:colOff>
      <xdr:row>0</xdr:row>
      <xdr:rowOff>171450</xdr:rowOff>
    </xdr:from>
    <xdr:to>
      <xdr:col>2</xdr:col>
      <xdr:colOff>691183</xdr:colOff>
      <xdr:row>0</xdr:row>
      <xdr:rowOff>933450</xdr:rowOff>
    </xdr:to>
    <xdr:sp macro="[0]!Dép_Arr" textlink="">
      <xdr:nvSpPr>
        <xdr:cNvPr id="9" name="Rectangle à coins arrondis 8"/>
        <xdr:cNvSpPr/>
      </xdr:nvSpPr>
      <xdr:spPr bwMode="auto">
        <a:xfrm>
          <a:off x="114300" y="171450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  <xdr:twoCellAnchor>
    <xdr:from>
      <xdr:col>13</xdr:col>
      <xdr:colOff>0</xdr:colOff>
      <xdr:row>0</xdr:row>
      <xdr:rowOff>104775</xdr:rowOff>
    </xdr:from>
    <xdr:to>
      <xdr:col>16</xdr:col>
      <xdr:colOff>257175</xdr:colOff>
      <xdr:row>0</xdr:row>
      <xdr:rowOff>1364775</xdr:rowOff>
    </xdr:to>
    <xdr:sp macro="" textlink="">
      <xdr:nvSpPr>
        <xdr:cNvPr id="12" name="Rectangle 11"/>
        <xdr:cNvSpPr/>
      </xdr:nvSpPr>
      <xdr:spPr bwMode="auto">
        <a:xfrm>
          <a:off x="10372725" y="104775"/>
          <a:ext cx="2314575" cy="1260000"/>
        </a:xfrm>
        <a:prstGeom prst="wedgeRectCallout">
          <a:avLst>
            <a:gd name="adj1" fmla="val -49609"/>
            <a:gd name="adj2" fmla="val 28175"/>
          </a:avLst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effectLst/>
              <a:latin typeface="+mn-lt"/>
              <a:ea typeface="+mn-ea"/>
              <a:cs typeface="+mn-cs"/>
            </a:rPr>
            <a:t>En cas d'abandon d'un coureur taper le numero de dossard dans la cellule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EN ROUGE</a:t>
          </a:r>
          <a:r>
            <a:rPr lang="fr-FR" sz="1800">
              <a:effectLst/>
              <a:latin typeface="+mn-lt"/>
              <a:ea typeface="+mn-ea"/>
              <a:cs typeface="+mn-cs"/>
            </a:rPr>
            <a:t> </a:t>
          </a:r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1057275</xdr:rowOff>
    </xdr:from>
    <xdr:to>
      <xdr:col>2</xdr:col>
      <xdr:colOff>135075</xdr:colOff>
      <xdr:row>1</xdr:row>
      <xdr:rowOff>130425</xdr:rowOff>
    </xdr:to>
    <xdr:sp macro="[0]!Quatrième_Tour" textlink="">
      <xdr:nvSpPr>
        <xdr:cNvPr id="3" name="Ellipse 2"/>
        <xdr:cNvSpPr/>
      </xdr:nvSpPr>
      <xdr:spPr bwMode="auto">
        <a:xfrm>
          <a:off x="200025" y="1057275"/>
          <a:ext cx="1440000" cy="540000"/>
        </a:xfrm>
        <a:prstGeom prst="ellipse">
          <a:avLst/>
        </a:prstGeom>
        <a:gradFill flip="none" rotWithShape="1">
          <a:gsLst>
            <a:gs pos="0">
              <a:schemeClr val="accent3">
                <a:lumMod val="50000"/>
                <a:shade val="30000"/>
                <a:satMod val="115000"/>
              </a:schemeClr>
            </a:gs>
            <a:gs pos="50000">
              <a:schemeClr val="accent3">
                <a:lumMod val="50000"/>
                <a:shade val="67500"/>
                <a:satMod val="115000"/>
              </a:schemeClr>
            </a:gs>
            <a:gs pos="100000">
              <a:schemeClr val="accent3">
                <a:lumMod val="5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4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400051</xdr:colOff>
      <xdr:row>0</xdr:row>
      <xdr:rowOff>123825</xdr:rowOff>
    </xdr:from>
    <xdr:to>
      <xdr:col>8</xdr:col>
      <xdr:colOff>940051</xdr:colOff>
      <xdr:row>0</xdr:row>
      <xdr:rowOff>663825</xdr:rowOff>
    </xdr:to>
    <xdr:sp macro="[0]!Deuxième_Tour" textlink="">
      <xdr:nvSpPr>
        <xdr:cNvPr id="6" name="Ellipse 5"/>
        <xdr:cNvSpPr/>
      </xdr:nvSpPr>
      <xdr:spPr bwMode="auto">
        <a:xfrm>
          <a:off x="6791326" y="123825"/>
          <a:ext cx="540000" cy="540000"/>
        </a:xfrm>
        <a:prstGeom prst="ellipse">
          <a:avLst/>
        </a:prstGeom>
        <a:gradFill flip="none" rotWithShape="1">
          <a:gsLst>
            <a:gs pos="0">
              <a:schemeClr val="tx2">
                <a:lumMod val="75000"/>
                <a:shade val="30000"/>
                <a:satMod val="115000"/>
              </a:schemeClr>
            </a:gs>
            <a:gs pos="50000">
              <a:schemeClr val="tx2">
                <a:lumMod val="75000"/>
                <a:shade val="67500"/>
                <a:satMod val="115000"/>
              </a:schemeClr>
            </a:gs>
            <a:gs pos="100000">
              <a:schemeClr val="tx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2</a:t>
          </a:r>
        </a:p>
      </xdr:txBody>
    </xdr:sp>
    <xdr:clientData/>
  </xdr:twoCellAnchor>
  <xdr:twoCellAnchor>
    <xdr:from>
      <xdr:col>7</xdr:col>
      <xdr:colOff>809624</xdr:colOff>
      <xdr:row>0</xdr:row>
      <xdr:rowOff>752475</xdr:rowOff>
    </xdr:from>
    <xdr:to>
      <xdr:col>9</xdr:col>
      <xdr:colOff>38100</xdr:colOff>
      <xdr:row>0</xdr:row>
      <xdr:rowOff>1181100</xdr:rowOff>
    </xdr:to>
    <xdr:sp macro="[0]!Ouvrir_Engagés" textlink="">
      <xdr:nvSpPr>
        <xdr:cNvPr id="7" name="Rectangle à coins arrondis 6"/>
        <xdr:cNvSpPr/>
      </xdr:nvSpPr>
      <xdr:spPr bwMode="auto">
        <a:xfrm>
          <a:off x="6353174" y="752475"/>
          <a:ext cx="1371601" cy="42862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47625</xdr:colOff>
      <xdr:row>0</xdr:row>
      <xdr:rowOff>190500</xdr:rowOff>
    </xdr:from>
    <xdr:to>
      <xdr:col>2</xdr:col>
      <xdr:colOff>624508</xdr:colOff>
      <xdr:row>0</xdr:row>
      <xdr:rowOff>952500</xdr:rowOff>
    </xdr:to>
    <xdr:sp macro="[0]!Dép_Arr" textlink="">
      <xdr:nvSpPr>
        <xdr:cNvPr id="8" name="Rectangle à coins arrondis 7"/>
        <xdr:cNvSpPr/>
      </xdr:nvSpPr>
      <xdr:spPr bwMode="auto">
        <a:xfrm>
          <a:off x="47625" y="190500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0</xdr:row>
      <xdr:rowOff>1009650</xdr:rowOff>
    </xdr:from>
    <xdr:to>
      <xdr:col>2</xdr:col>
      <xdr:colOff>325575</xdr:colOff>
      <xdr:row>1</xdr:row>
      <xdr:rowOff>46800</xdr:rowOff>
    </xdr:to>
    <xdr:sp macro="[0]!Cinquième_Tour" textlink="">
      <xdr:nvSpPr>
        <xdr:cNvPr id="3" name="Ellipse 2"/>
        <xdr:cNvSpPr/>
      </xdr:nvSpPr>
      <xdr:spPr bwMode="auto">
        <a:xfrm>
          <a:off x="390525" y="1009650"/>
          <a:ext cx="1440000" cy="504000"/>
        </a:xfrm>
        <a:prstGeom prst="ellipse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5</a:t>
          </a:r>
          <a:r>
            <a:rPr lang="fr-FR" sz="1600" b="1" baseline="30000">
              <a:latin typeface="Géorgia"/>
            </a:rPr>
            <a:t>ème</a:t>
          </a:r>
          <a:r>
            <a:rPr lang="fr-FR" sz="1600" b="1"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400050</xdr:colOff>
      <xdr:row>0</xdr:row>
      <xdr:rowOff>123825</xdr:rowOff>
    </xdr:from>
    <xdr:to>
      <xdr:col>8</xdr:col>
      <xdr:colOff>940050</xdr:colOff>
      <xdr:row>0</xdr:row>
      <xdr:rowOff>663825</xdr:rowOff>
    </xdr:to>
    <xdr:sp macro="[0]!Troisième_Tour" textlink="">
      <xdr:nvSpPr>
        <xdr:cNvPr id="6" name="Ellipse 5"/>
        <xdr:cNvSpPr/>
      </xdr:nvSpPr>
      <xdr:spPr bwMode="auto">
        <a:xfrm>
          <a:off x="6762750" y="123825"/>
          <a:ext cx="540000" cy="540000"/>
        </a:xfrm>
        <a:prstGeom prst="ellipse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3</a:t>
          </a:r>
        </a:p>
      </xdr:txBody>
    </xdr:sp>
    <xdr:clientData/>
  </xdr:twoCellAnchor>
  <xdr:twoCellAnchor>
    <xdr:from>
      <xdr:col>7</xdr:col>
      <xdr:colOff>809625</xdr:colOff>
      <xdr:row>0</xdr:row>
      <xdr:rowOff>819150</xdr:rowOff>
    </xdr:from>
    <xdr:to>
      <xdr:col>9</xdr:col>
      <xdr:colOff>28575</xdr:colOff>
      <xdr:row>0</xdr:row>
      <xdr:rowOff>1304925</xdr:rowOff>
    </xdr:to>
    <xdr:sp macro="[0]!Ouvrir_Engagés" textlink="">
      <xdr:nvSpPr>
        <xdr:cNvPr id="9" name="Rectangle à coins arrondis 8"/>
        <xdr:cNvSpPr/>
      </xdr:nvSpPr>
      <xdr:spPr bwMode="auto">
        <a:xfrm>
          <a:off x="6324600" y="819150"/>
          <a:ext cx="1362075" cy="48577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104775</xdr:colOff>
      <xdr:row>0</xdr:row>
      <xdr:rowOff>161925</xdr:rowOff>
    </xdr:from>
    <xdr:to>
      <xdr:col>2</xdr:col>
      <xdr:colOff>681658</xdr:colOff>
      <xdr:row>0</xdr:row>
      <xdr:rowOff>923925</xdr:rowOff>
    </xdr:to>
    <xdr:sp macro="[0]!Dép_Arr" textlink="">
      <xdr:nvSpPr>
        <xdr:cNvPr id="8" name="Rectangle à coins arrondis 7"/>
        <xdr:cNvSpPr/>
      </xdr:nvSpPr>
      <xdr:spPr bwMode="auto">
        <a:xfrm>
          <a:off x="104775" y="161925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180976</xdr:colOff>
      <xdr:row>0</xdr:row>
      <xdr:rowOff>1057275</xdr:rowOff>
    </xdr:from>
    <xdr:to>
      <xdr:col>2</xdr:col>
      <xdr:colOff>116026</xdr:colOff>
      <xdr:row>1</xdr:row>
      <xdr:rowOff>130425</xdr:rowOff>
    </xdr:to>
    <xdr:sp macro="[0]!Sixième_Tour" textlink="">
      <xdr:nvSpPr>
        <xdr:cNvPr id="3" name="Ellipse 2"/>
        <xdr:cNvSpPr/>
      </xdr:nvSpPr>
      <xdr:spPr bwMode="auto">
        <a:xfrm>
          <a:off x="180976" y="1057275"/>
          <a:ext cx="1440000" cy="540000"/>
        </a:xfrm>
        <a:prstGeom prst="ellipse">
          <a:avLst/>
        </a:prstGeom>
        <a:gradFill flip="none" rotWithShape="1">
          <a:gsLst>
            <a:gs pos="0">
              <a:schemeClr val="tx2">
                <a:lumMod val="40000"/>
                <a:lumOff val="60000"/>
                <a:shade val="30000"/>
                <a:satMod val="115000"/>
              </a:schemeClr>
            </a:gs>
            <a:gs pos="50000">
              <a:schemeClr val="tx2">
                <a:lumMod val="40000"/>
                <a:lumOff val="60000"/>
                <a:shade val="67500"/>
                <a:satMod val="115000"/>
              </a:schemeClr>
            </a:gs>
            <a:gs pos="100000">
              <a:schemeClr val="tx2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6</a:t>
          </a:r>
          <a:r>
            <a:rPr lang="fr-FR" sz="1600" b="1" baseline="30000">
              <a:latin typeface="Géorgia"/>
            </a:rPr>
            <a:t>ème</a:t>
          </a:r>
          <a:r>
            <a:rPr lang="fr-FR" sz="1600" b="1"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400050</xdr:colOff>
      <xdr:row>0</xdr:row>
      <xdr:rowOff>85725</xdr:rowOff>
    </xdr:from>
    <xdr:to>
      <xdr:col>8</xdr:col>
      <xdr:colOff>940050</xdr:colOff>
      <xdr:row>0</xdr:row>
      <xdr:rowOff>625725</xdr:rowOff>
    </xdr:to>
    <xdr:sp macro="[0]!Quatrième_Tour" textlink="">
      <xdr:nvSpPr>
        <xdr:cNvPr id="8" name="Ellipse 7"/>
        <xdr:cNvSpPr/>
      </xdr:nvSpPr>
      <xdr:spPr bwMode="auto">
        <a:xfrm>
          <a:off x="6915150" y="85725"/>
          <a:ext cx="540000" cy="540000"/>
        </a:xfrm>
        <a:prstGeom prst="ellipse">
          <a:avLst/>
        </a:prstGeom>
        <a:gradFill flip="none" rotWithShape="1">
          <a:gsLst>
            <a:gs pos="0">
              <a:schemeClr val="accent3">
                <a:lumMod val="50000"/>
                <a:shade val="30000"/>
                <a:satMod val="115000"/>
              </a:schemeClr>
            </a:gs>
            <a:gs pos="50000">
              <a:schemeClr val="accent3">
                <a:lumMod val="50000"/>
                <a:shade val="67500"/>
                <a:satMod val="115000"/>
              </a:schemeClr>
            </a:gs>
            <a:gs pos="100000">
              <a:schemeClr val="accent3">
                <a:lumMod val="5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4</a:t>
          </a:r>
        </a:p>
      </xdr:txBody>
    </xdr:sp>
    <xdr:clientData/>
  </xdr:twoCellAnchor>
  <xdr:twoCellAnchor>
    <xdr:from>
      <xdr:col>8</xdr:col>
      <xdr:colOff>9525</xdr:colOff>
      <xdr:row>0</xdr:row>
      <xdr:rowOff>838200</xdr:rowOff>
    </xdr:from>
    <xdr:to>
      <xdr:col>9</xdr:col>
      <xdr:colOff>66675</xdr:colOff>
      <xdr:row>0</xdr:row>
      <xdr:rowOff>1314450</xdr:rowOff>
    </xdr:to>
    <xdr:sp macro="[0]!Ouvrir_Engagés" textlink="">
      <xdr:nvSpPr>
        <xdr:cNvPr id="11" name="Rectangle à coins arrondis 10"/>
        <xdr:cNvSpPr/>
      </xdr:nvSpPr>
      <xdr:spPr bwMode="auto">
        <a:xfrm>
          <a:off x="6524625" y="838200"/>
          <a:ext cx="1352550" cy="476250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76200</xdr:colOff>
      <xdr:row>0</xdr:row>
      <xdr:rowOff>200025</xdr:rowOff>
    </xdr:from>
    <xdr:to>
      <xdr:col>2</xdr:col>
      <xdr:colOff>653083</xdr:colOff>
      <xdr:row>0</xdr:row>
      <xdr:rowOff>962025</xdr:rowOff>
    </xdr:to>
    <xdr:sp macro="[0]!Dép_Arr" textlink="">
      <xdr:nvSpPr>
        <xdr:cNvPr id="7" name="Rectangle à coins arrondis 6"/>
        <xdr:cNvSpPr/>
      </xdr:nvSpPr>
      <xdr:spPr bwMode="auto">
        <a:xfrm>
          <a:off x="76200" y="200025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0</xdr:row>
      <xdr:rowOff>1047750</xdr:rowOff>
    </xdr:from>
    <xdr:to>
      <xdr:col>2</xdr:col>
      <xdr:colOff>277950</xdr:colOff>
      <xdr:row>1</xdr:row>
      <xdr:rowOff>120900</xdr:rowOff>
    </xdr:to>
    <xdr:sp macro="[0]!Septième_Tour" textlink="">
      <xdr:nvSpPr>
        <xdr:cNvPr id="3" name="Ellipse 2"/>
        <xdr:cNvSpPr/>
      </xdr:nvSpPr>
      <xdr:spPr bwMode="auto">
        <a:xfrm>
          <a:off x="342900" y="1047750"/>
          <a:ext cx="1440000" cy="540000"/>
        </a:xfrm>
        <a:prstGeom prst="ellipse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7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7</xdr:col>
      <xdr:colOff>800100</xdr:colOff>
      <xdr:row>0</xdr:row>
      <xdr:rowOff>209550</xdr:rowOff>
    </xdr:from>
    <xdr:to>
      <xdr:col>8</xdr:col>
      <xdr:colOff>492375</xdr:colOff>
      <xdr:row>0</xdr:row>
      <xdr:rowOff>749550</xdr:rowOff>
    </xdr:to>
    <xdr:sp macro="[0]!Cinquième_Tour" textlink="">
      <xdr:nvSpPr>
        <xdr:cNvPr id="6" name="Ellipse 5"/>
        <xdr:cNvSpPr/>
      </xdr:nvSpPr>
      <xdr:spPr bwMode="auto">
        <a:xfrm>
          <a:off x="6048375" y="209550"/>
          <a:ext cx="540000" cy="540000"/>
        </a:xfrm>
        <a:prstGeom prst="ellipse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5</a:t>
          </a:r>
        </a:p>
      </xdr:txBody>
    </xdr:sp>
    <xdr:clientData/>
  </xdr:twoCellAnchor>
  <xdr:twoCellAnchor>
    <xdr:from>
      <xdr:col>8</xdr:col>
      <xdr:colOff>600075</xdr:colOff>
      <xdr:row>0</xdr:row>
      <xdr:rowOff>238125</xdr:rowOff>
    </xdr:from>
    <xdr:to>
      <xdr:col>9</xdr:col>
      <xdr:colOff>657225</xdr:colOff>
      <xdr:row>0</xdr:row>
      <xdr:rowOff>714375</xdr:rowOff>
    </xdr:to>
    <xdr:sp macro="[0]!Ouvrir_Engagés" textlink="">
      <xdr:nvSpPr>
        <xdr:cNvPr id="7" name="Rectangle à coins arrondis 6"/>
        <xdr:cNvSpPr/>
      </xdr:nvSpPr>
      <xdr:spPr bwMode="auto">
        <a:xfrm>
          <a:off x="6696075" y="238125"/>
          <a:ext cx="1352550" cy="476250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85725</xdr:colOff>
      <xdr:row>0</xdr:row>
      <xdr:rowOff>209550</xdr:rowOff>
    </xdr:from>
    <xdr:to>
      <xdr:col>2</xdr:col>
      <xdr:colOff>662608</xdr:colOff>
      <xdr:row>0</xdr:row>
      <xdr:rowOff>971550</xdr:rowOff>
    </xdr:to>
    <xdr:sp macro="[0]!Dép_Arr" textlink="">
      <xdr:nvSpPr>
        <xdr:cNvPr id="8" name="Rectangle à coins arrondis 7"/>
        <xdr:cNvSpPr/>
      </xdr:nvSpPr>
      <xdr:spPr bwMode="auto">
        <a:xfrm>
          <a:off x="85725" y="209550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1076325</xdr:rowOff>
    </xdr:from>
    <xdr:to>
      <xdr:col>2</xdr:col>
      <xdr:colOff>173175</xdr:colOff>
      <xdr:row>1</xdr:row>
      <xdr:rowOff>149475</xdr:rowOff>
    </xdr:to>
    <xdr:sp macro="[0]!Huitième_Tour" textlink="">
      <xdr:nvSpPr>
        <xdr:cNvPr id="3" name="Ellipse 2"/>
        <xdr:cNvSpPr/>
      </xdr:nvSpPr>
      <xdr:spPr bwMode="auto">
        <a:xfrm>
          <a:off x="238125" y="1076325"/>
          <a:ext cx="1440000" cy="540000"/>
        </a:xfrm>
        <a:prstGeom prst="ellipse">
          <a:avLst/>
        </a:prstGeom>
        <a:gradFill flip="none" rotWithShape="1">
          <a:gsLst>
            <a:gs pos="0">
              <a:srgbClr val="FF99FF">
                <a:shade val="30000"/>
                <a:satMod val="115000"/>
              </a:srgbClr>
            </a:gs>
            <a:gs pos="50000">
              <a:srgbClr val="FF99FF">
                <a:shade val="67500"/>
                <a:satMod val="115000"/>
              </a:srgbClr>
            </a:gs>
            <a:gs pos="100000">
              <a:srgbClr val="FF99FF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8ème Tour</a:t>
          </a:r>
        </a:p>
      </xdr:txBody>
    </xdr:sp>
    <xdr:clientData/>
  </xdr:twoCellAnchor>
  <xdr:twoCellAnchor>
    <xdr:from>
      <xdr:col>8</xdr:col>
      <xdr:colOff>369750</xdr:colOff>
      <xdr:row>0</xdr:row>
      <xdr:rowOff>127500</xdr:rowOff>
    </xdr:from>
    <xdr:to>
      <xdr:col>8</xdr:col>
      <xdr:colOff>909750</xdr:colOff>
      <xdr:row>0</xdr:row>
      <xdr:rowOff>667500</xdr:rowOff>
    </xdr:to>
    <xdr:sp macro="[0]!Sixième_Tour" textlink="">
      <xdr:nvSpPr>
        <xdr:cNvPr id="11" name="Ellipse 10"/>
        <xdr:cNvSpPr/>
      </xdr:nvSpPr>
      <xdr:spPr bwMode="auto">
        <a:xfrm>
          <a:off x="6465750" y="127500"/>
          <a:ext cx="540000" cy="540000"/>
        </a:xfrm>
        <a:prstGeom prst="ellipse">
          <a:avLst/>
        </a:prstGeom>
        <a:gradFill flip="none" rotWithShape="1">
          <a:gsLst>
            <a:gs pos="0">
              <a:schemeClr val="accent1">
                <a:lumMod val="60000"/>
                <a:lumOff val="40000"/>
                <a:shade val="30000"/>
                <a:satMod val="115000"/>
              </a:schemeClr>
            </a:gs>
            <a:gs pos="50000">
              <a:schemeClr val="accent1">
                <a:lumMod val="60000"/>
                <a:lumOff val="40000"/>
                <a:shade val="67500"/>
                <a:satMod val="115000"/>
              </a:schemeClr>
            </a:gs>
            <a:gs pos="100000">
              <a:schemeClr val="accent1">
                <a:lumMod val="60000"/>
                <a:lumOff val="4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6</a:t>
          </a:r>
        </a:p>
      </xdr:txBody>
    </xdr:sp>
    <xdr:clientData/>
  </xdr:twoCellAnchor>
  <xdr:twoCellAnchor>
    <xdr:from>
      <xdr:col>7</xdr:col>
      <xdr:colOff>809625</xdr:colOff>
      <xdr:row>0</xdr:row>
      <xdr:rowOff>781050</xdr:rowOff>
    </xdr:from>
    <xdr:to>
      <xdr:col>9</xdr:col>
      <xdr:colOff>9525</xdr:colOff>
      <xdr:row>0</xdr:row>
      <xdr:rowOff>1228725</xdr:rowOff>
    </xdr:to>
    <xdr:sp macro="[0]!Ouvrir_Engagés" textlink="">
      <xdr:nvSpPr>
        <xdr:cNvPr id="13" name="Rectangle à coins arrondis 12"/>
        <xdr:cNvSpPr/>
      </xdr:nvSpPr>
      <xdr:spPr bwMode="auto">
        <a:xfrm>
          <a:off x="6057900" y="781050"/>
          <a:ext cx="1343025" cy="44767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85725</xdr:colOff>
      <xdr:row>0</xdr:row>
      <xdr:rowOff>228600</xdr:rowOff>
    </xdr:from>
    <xdr:to>
      <xdr:col>2</xdr:col>
      <xdr:colOff>662608</xdr:colOff>
      <xdr:row>0</xdr:row>
      <xdr:rowOff>990600</xdr:rowOff>
    </xdr:to>
    <xdr:sp macro="[0]!Dép_Arr" textlink="">
      <xdr:nvSpPr>
        <xdr:cNvPr id="8" name="Rectangle à coins arrondis 7"/>
        <xdr:cNvSpPr/>
      </xdr:nvSpPr>
      <xdr:spPr bwMode="auto">
        <a:xfrm>
          <a:off x="85725" y="228600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1057275</xdr:rowOff>
    </xdr:from>
    <xdr:to>
      <xdr:col>2</xdr:col>
      <xdr:colOff>154125</xdr:colOff>
      <xdr:row>1</xdr:row>
      <xdr:rowOff>130425</xdr:rowOff>
    </xdr:to>
    <xdr:sp macro="[0]!Neuvième_Tour" textlink="">
      <xdr:nvSpPr>
        <xdr:cNvPr id="3" name="Ellipse 2"/>
        <xdr:cNvSpPr/>
      </xdr:nvSpPr>
      <xdr:spPr bwMode="auto">
        <a:xfrm>
          <a:off x="219075" y="1057275"/>
          <a:ext cx="1440000" cy="540000"/>
        </a:xfrm>
        <a:prstGeom prst="ellipse">
          <a:avLst/>
        </a:prstGeom>
        <a:gradFill flip="none" rotWithShape="1">
          <a:gsLst>
            <a:gs pos="0">
              <a:schemeClr val="bg2">
                <a:lumMod val="25000"/>
                <a:shade val="30000"/>
                <a:satMod val="115000"/>
              </a:schemeClr>
            </a:gs>
            <a:gs pos="50000">
              <a:schemeClr val="bg2">
                <a:lumMod val="25000"/>
                <a:shade val="67500"/>
                <a:satMod val="115000"/>
              </a:schemeClr>
            </a:gs>
            <a:gs pos="100000">
              <a:schemeClr val="bg2">
                <a:lumMod val="2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9ème</a:t>
          </a:r>
        </a:p>
      </xdr:txBody>
    </xdr:sp>
    <xdr:clientData/>
  </xdr:twoCellAnchor>
  <xdr:twoCellAnchor>
    <xdr:from>
      <xdr:col>8</xdr:col>
      <xdr:colOff>352425</xdr:colOff>
      <xdr:row>0</xdr:row>
      <xdr:rowOff>107700</xdr:rowOff>
    </xdr:from>
    <xdr:to>
      <xdr:col>8</xdr:col>
      <xdr:colOff>892425</xdr:colOff>
      <xdr:row>0</xdr:row>
      <xdr:rowOff>647700</xdr:rowOff>
    </xdr:to>
    <xdr:sp macro="[0]!Septième_Tour" textlink="">
      <xdr:nvSpPr>
        <xdr:cNvPr id="6" name="Ellipse 5"/>
        <xdr:cNvSpPr/>
      </xdr:nvSpPr>
      <xdr:spPr bwMode="auto">
        <a:xfrm>
          <a:off x="6724650" y="107700"/>
          <a:ext cx="540000" cy="540000"/>
        </a:xfrm>
        <a:prstGeom prst="ellipse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7</a:t>
          </a:r>
        </a:p>
      </xdr:txBody>
    </xdr:sp>
    <xdr:clientData/>
  </xdr:twoCellAnchor>
  <xdr:twoCellAnchor>
    <xdr:from>
      <xdr:col>7</xdr:col>
      <xdr:colOff>704850</xdr:colOff>
      <xdr:row>0</xdr:row>
      <xdr:rowOff>819150</xdr:rowOff>
    </xdr:from>
    <xdr:to>
      <xdr:col>8</xdr:col>
      <xdr:colOff>1247775</xdr:colOff>
      <xdr:row>0</xdr:row>
      <xdr:rowOff>1285875</xdr:rowOff>
    </xdr:to>
    <xdr:sp macro="[0]!Ouvrir_Engagés" textlink="">
      <xdr:nvSpPr>
        <xdr:cNvPr id="14" name="Rectangle à coins arrondis 13"/>
        <xdr:cNvSpPr/>
      </xdr:nvSpPr>
      <xdr:spPr bwMode="auto">
        <a:xfrm>
          <a:off x="6229350" y="819150"/>
          <a:ext cx="1390650" cy="46672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38100</xdr:colOff>
      <xdr:row>0</xdr:row>
      <xdr:rowOff>180975</xdr:rowOff>
    </xdr:from>
    <xdr:to>
      <xdr:col>2</xdr:col>
      <xdr:colOff>614983</xdr:colOff>
      <xdr:row>0</xdr:row>
      <xdr:rowOff>942975</xdr:rowOff>
    </xdr:to>
    <xdr:sp macro="[0]!Dép_Arr" textlink="">
      <xdr:nvSpPr>
        <xdr:cNvPr id="7" name="Rectangle à coins arrondis 6"/>
        <xdr:cNvSpPr/>
      </xdr:nvSpPr>
      <xdr:spPr bwMode="auto">
        <a:xfrm>
          <a:off x="38100" y="180975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0</xdr:row>
      <xdr:rowOff>1047750</xdr:rowOff>
    </xdr:from>
    <xdr:to>
      <xdr:col>2</xdr:col>
      <xdr:colOff>144601</xdr:colOff>
      <xdr:row>1</xdr:row>
      <xdr:rowOff>120900</xdr:rowOff>
    </xdr:to>
    <xdr:sp macro="[0]!Dixième_Tour" textlink="">
      <xdr:nvSpPr>
        <xdr:cNvPr id="3" name="Ellipse 2"/>
        <xdr:cNvSpPr/>
      </xdr:nvSpPr>
      <xdr:spPr bwMode="auto">
        <a:xfrm>
          <a:off x="209551" y="1047750"/>
          <a:ext cx="1440000" cy="540000"/>
        </a:xfrm>
        <a:prstGeom prst="ellipse">
          <a:avLst/>
        </a:prstGeom>
        <a:gradFill flip="none" rotWithShape="1">
          <a:gsLst>
            <a:gs pos="0">
              <a:srgbClr val="C00000">
                <a:shade val="30000"/>
                <a:satMod val="115000"/>
              </a:srgbClr>
            </a:gs>
            <a:gs pos="50000">
              <a:srgbClr val="C00000">
                <a:shade val="67500"/>
                <a:satMod val="115000"/>
              </a:srgbClr>
            </a:gs>
            <a:gs pos="100000">
              <a:srgbClr val="C00000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10ème Tour</a:t>
          </a:r>
        </a:p>
      </xdr:txBody>
    </xdr:sp>
    <xdr:clientData/>
  </xdr:twoCellAnchor>
  <xdr:twoCellAnchor>
    <xdr:from>
      <xdr:col>8</xdr:col>
      <xdr:colOff>342900</xdr:colOff>
      <xdr:row>0</xdr:row>
      <xdr:rowOff>155100</xdr:rowOff>
    </xdr:from>
    <xdr:to>
      <xdr:col>8</xdr:col>
      <xdr:colOff>882900</xdr:colOff>
      <xdr:row>0</xdr:row>
      <xdr:rowOff>695100</xdr:rowOff>
    </xdr:to>
    <xdr:sp macro="[0]!Huitième_Tour" textlink="">
      <xdr:nvSpPr>
        <xdr:cNvPr id="16" name="Ellipse 15"/>
        <xdr:cNvSpPr/>
      </xdr:nvSpPr>
      <xdr:spPr bwMode="auto">
        <a:xfrm>
          <a:off x="6705600" y="155100"/>
          <a:ext cx="540000" cy="540000"/>
        </a:xfrm>
        <a:prstGeom prst="ellipse">
          <a:avLst/>
        </a:prstGeom>
        <a:gradFill flip="none" rotWithShape="1">
          <a:gsLst>
            <a:gs pos="0">
              <a:schemeClr val="accent2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2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2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8</a:t>
          </a:r>
        </a:p>
      </xdr:txBody>
    </xdr:sp>
    <xdr:clientData/>
  </xdr:twoCellAnchor>
  <xdr:twoCellAnchor>
    <xdr:from>
      <xdr:col>7</xdr:col>
      <xdr:colOff>771525</xdr:colOff>
      <xdr:row>0</xdr:row>
      <xdr:rowOff>866775</xdr:rowOff>
    </xdr:from>
    <xdr:to>
      <xdr:col>8</xdr:col>
      <xdr:colOff>1276350</xdr:colOff>
      <xdr:row>0</xdr:row>
      <xdr:rowOff>1314450</xdr:rowOff>
    </xdr:to>
    <xdr:sp macro="[0]!Ouvrir_Engagés" textlink="">
      <xdr:nvSpPr>
        <xdr:cNvPr id="17" name="Rectangle à coins arrondis 16"/>
        <xdr:cNvSpPr/>
      </xdr:nvSpPr>
      <xdr:spPr bwMode="auto">
        <a:xfrm>
          <a:off x="6286500" y="866775"/>
          <a:ext cx="1352550" cy="44767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19050</xdr:colOff>
      <xdr:row>0</xdr:row>
      <xdr:rowOff>161925</xdr:rowOff>
    </xdr:from>
    <xdr:to>
      <xdr:col>2</xdr:col>
      <xdr:colOff>595933</xdr:colOff>
      <xdr:row>0</xdr:row>
      <xdr:rowOff>923925</xdr:rowOff>
    </xdr:to>
    <xdr:sp macro="[0]!Dép_Arr" textlink="">
      <xdr:nvSpPr>
        <xdr:cNvPr id="9" name="Rectangle à coins arrondis 8"/>
        <xdr:cNvSpPr/>
      </xdr:nvSpPr>
      <xdr:spPr bwMode="auto">
        <a:xfrm>
          <a:off x="19050" y="161925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108917</xdr:colOff>
      <xdr:row>0</xdr:row>
      <xdr:rowOff>666750</xdr:rowOff>
    </xdr:from>
    <xdr:to>
      <xdr:col>2</xdr:col>
      <xdr:colOff>685800</xdr:colOff>
      <xdr:row>0</xdr:row>
      <xdr:rowOff>1428750</xdr:rowOff>
    </xdr:to>
    <xdr:sp macro="[0]!Dép_Arr" textlink="">
      <xdr:nvSpPr>
        <xdr:cNvPr id="3" name="Rectangle à coins arrondis 2"/>
        <xdr:cNvSpPr/>
      </xdr:nvSpPr>
      <xdr:spPr bwMode="auto">
        <a:xfrm>
          <a:off x="108917" y="666750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alphaModFix amt="9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  <xdr:twoCellAnchor>
    <xdr:from>
      <xdr:col>7</xdr:col>
      <xdr:colOff>771525</xdr:colOff>
      <xdr:row>0</xdr:row>
      <xdr:rowOff>847725</xdr:rowOff>
    </xdr:from>
    <xdr:to>
      <xdr:col>8</xdr:col>
      <xdr:colOff>1257300</xdr:colOff>
      <xdr:row>0</xdr:row>
      <xdr:rowOff>1314450</xdr:rowOff>
    </xdr:to>
    <xdr:sp macro="[0]!Ouvrir_Engagés" textlink="">
      <xdr:nvSpPr>
        <xdr:cNvPr id="4" name="Rectangle à coins arrondis 3"/>
        <xdr:cNvSpPr/>
      </xdr:nvSpPr>
      <xdr:spPr bwMode="auto">
        <a:xfrm>
          <a:off x="6353175" y="847725"/>
          <a:ext cx="1333500" cy="46672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8</xdr:col>
      <xdr:colOff>341175</xdr:colOff>
      <xdr:row>0</xdr:row>
      <xdr:rowOff>180975</xdr:rowOff>
    </xdr:from>
    <xdr:to>
      <xdr:col>8</xdr:col>
      <xdr:colOff>881175</xdr:colOff>
      <xdr:row>0</xdr:row>
      <xdr:rowOff>720975</xdr:rowOff>
    </xdr:to>
    <xdr:sp macro="[0]!Neuvième_Tour" textlink="">
      <xdr:nvSpPr>
        <xdr:cNvPr id="6" name="Ellipse 5"/>
        <xdr:cNvSpPr/>
      </xdr:nvSpPr>
      <xdr:spPr bwMode="auto">
        <a:xfrm>
          <a:off x="6770550" y="180975"/>
          <a:ext cx="540000" cy="540000"/>
        </a:xfrm>
        <a:prstGeom prst="ellipse">
          <a:avLst/>
        </a:prstGeom>
        <a:gradFill flip="none" rotWithShape="1">
          <a:gsLst>
            <a:gs pos="0">
              <a:schemeClr val="bg2">
                <a:lumMod val="25000"/>
                <a:shade val="30000"/>
                <a:satMod val="115000"/>
              </a:schemeClr>
            </a:gs>
            <a:gs pos="50000">
              <a:schemeClr val="bg2">
                <a:lumMod val="25000"/>
                <a:shade val="67500"/>
                <a:satMod val="115000"/>
              </a:schemeClr>
            </a:gs>
            <a:gs pos="100000">
              <a:schemeClr val="bg2">
                <a:lumMod val="2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9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518949</xdr:colOff>
      <xdr:row>4</xdr:row>
      <xdr:rowOff>20364</xdr:rowOff>
    </xdr:from>
    <xdr:to>
      <xdr:col>12</xdr:col>
      <xdr:colOff>665437</xdr:colOff>
      <xdr:row>14</xdr:row>
      <xdr:rowOff>45983</xdr:rowOff>
    </xdr:to>
    <xdr:sp macro="" textlink="">
      <xdr:nvSpPr>
        <xdr:cNvPr id="2" name="Text Box 22"/>
        <xdr:cNvSpPr txBox="1">
          <a:spLocks noChangeArrowheads="1"/>
        </xdr:cNvSpPr>
      </xdr:nvSpPr>
      <xdr:spPr bwMode="auto">
        <a:xfrm>
          <a:off x="5616466" y="1084536"/>
          <a:ext cx="3562350" cy="1667861"/>
        </a:xfrm>
        <a:prstGeom prst="rect">
          <a:avLst/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4 catégories de coureurs à prendre en compte : </a:t>
          </a:r>
        </a:p>
        <a:p>
          <a:pPr algn="ctr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MJ : 13-14 ans Masculins et Féminines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CF : </a:t>
          </a:r>
          <a:r>
            <a:rPr lang="fr-FR" sz="1800" b="1" i="0" baseline="0">
              <a:effectLst/>
              <a:latin typeface="+mn-lt"/>
              <a:ea typeface="+mn-ea"/>
              <a:cs typeface="+mn-cs"/>
            </a:rPr>
            <a:t>15-16 ans </a:t>
          </a: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et Féminines Adultes </a:t>
          </a:r>
          <a:b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JS : 17-19 ans et &gt; 60ans</a:t>
          </a:r>
        </a:p>
        <a:p>
          <a:pPr marL="0" indent="0"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AM : Adultes Masculin 20 à 59 ans</a:t>
          </a: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176893</xdr:colOff>
      <xdr:row>14</xdr:row>
      <xdr:rowOff>122464</xdr:rowOff>
    </xdr:from>
    <xdr:to>
      <xdr:col>10</xdr:col>
      <xdr:colOff>680359</xdr:colOff>
      <xdr:row>17</xdr:row>
      <xdr:rowOff>34018</xdr:rowOff>
    </xdr:to>
    <xdr:sp macro="[0]!Accueil" textlink="">
      <xdr:nvSpPr>
        <xdr:cNvPr id="3" name="Rectangle à coins arrondis 2"/>
        <xdr:cNvSpPr/>
      </xdr:nvSpPr>
      <xdr:spPr bwMode="auto">
        <a:xfrm>
          <a:off x="6674304" y="2816678"/>
          <a:ext cx="1190626" cy="401411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03"/>
  <sheetViews>
    <sheetView workbookViewId="0">
      <selection activeCell="F4" sqref="F4"/>
    </sheetView>
  </sheetViews>
  <sheetFormatPr baseColWidth="10" defaultColWidth="12" defaultRowHeight="13.2" x14ac:dyDescent="0.25"/>
  <cols>
    <col min="1" max="4" width="12" style="449"/>
    <col min="5" max="5" width="24.77734375" style="449" bestFit="1" customWidth="1"/>
    <col min="6" max="6" width="15" style="449" customWidth="1"/>
    <col min="7" max="7" width="25.109375" style="449" customWidth="1"/>
    <col min="8" max="8" width="44.109375" style="449" bestFit="1" customWidth="1"/>
    <col min="9" max="9" width="22.44140625" style="449" customWidth="1"/>
    <col min="10" max="16384" width="12" style="449"/>
  </cols>
  <sheetData>
    <row r="1" spans="1:17" ht="12.75" customHeight="1" x14ac:dyDescent="0.25">
      <c r="C1" s="601" t="s">
        <v>167</v>
      </c>
      <c r="D1" s="601"/>
      <c r="E1" s="601"/>
      <c r="F1" s="598">
        <v>43220</v>
      </c>
      <c r="G1" s="602" t="s">
        <v>165</v>
      </c>
      <c r="H1" s="600">
        <v>2018</v>
      </c>
      <c r="I1" s="595" t="s">
        <v>23</v>
      </c>
      <c r="J1" s="599" t="s">
        <v>162</v>
      </c>
      <c r="K1" s="599"/>
      <c r="L1" s="599"/>
      <c r="M1" s="599"/>
      <c r="N1" s="599"/>
      <c r="O1" s="599"/>
      <c r="P1" s="450"/>
      <c r="Q1" s="450"/>
    </row>
    <row r="2" spans="1:17" ht="12.75" customHeight="1" x14ac:dyDescent="0.25">
      <c r="C2" s="601"/>
      <c r="D2" s="601"/>
      <c r="E2" s="601"/>
      <c r="F2" s="598"/>
      <c r="G2" s="602"/>
      <c r="H2" s="600"/>
      <c r="I2" s="595"/>
      <c r="J2" s="599"/>
      <c r="K2" s="599"/>
      <c r="L2" s="599"/>
      <c r="M2" s="599"/>
      <c r="N2" s="599"/>
      <c r="O2" s="599"/>
      <c r="P2" s="450"/>
      <c r="Q2" s="450"/>
    </row>
    <row r="3" spans="1:17" ht="12.75" customHeight="1" x14ac:dyDescent="0.25">
      <c r="C3" s="601"/>
      <c r="D3" s="601"/>
      <c r="E3" s="601"/>
      <c r="F3" s="598"/>
      <c r="G3" s="602"/>
      <c r="H3" s="600"/>
      <c r="I3" s="595"/>
      <c r="J3" s="599"/>
      <c r="K3" s="599"/>
      <c r="L3" s="599"/>
      <c r="M3" s="599"/>
      <c r="N3" s="599"/>
      <c r="O3" s="599"/>
      <c r="P3" s="450"/>
      <c r="Q3" s="450"/>
    </row>
    <row r="4" spans="1:17" ht="12.75" customHeight="1" x14ac:dyDescent="0.25">
      <c r="E4" s="450"/>
      <c r="F4" s="450"/>
      <c r="G4" s="450"/>
      <c r="H4" s="450"/>
      <c r="I4" s="595"/>
      <c r="J4" s="599"/>
      <c r="K4" s="599"/>
      <c r="L4" s="599"/>
      <c r="M4" s="599"/>
      <c r="N4" s="599"/>
      <c r="O4" s="599"/>
      <c r="P4" s="451"/>
    </row>
    <row r="5" spans="1:17" ht="12.75" customHeight="1" x14ac:dyDescent="0.25">
      <c r="A5" s="452"/>
      <c r="E5" s="453"/>
      <c r="F5" s="448"/>
      <c r="G5" s="448"/>
      <c r="H5" s="448"/>
      <c r="I5" s="448"/>
      <c r="J5" s="599"/>
      <c r="K5" s="599"/>
      <c r="L5" s="599"/>
      <c r="M5" s="599"/>
      <c r="N5" s="599"/>
      <c r="O5" s="599"/>
    </row>
    <row r="6" spans="1:17" ht="12.75" customHeight="1" x14ac:dyDescent="0.25">
      <c r="A6" s="454"/>
      <c r="B6" s="595"/>
      <c r="C6" s="595"/>
      <c r="D6" s="595"/>
      <c r="E6" s="448"/>
      <c r="F6" s="448"/>
      <c r="G6" s="448"/>
      <c r="H6" s="448"/>
      <c r="I6" s="448"/>
      <c r="J6" s="448"/>
      <c r="K6" s="455"/>
    </row>
    <row r="7" spans="1:17" ht="12.75" customHeight="1" x14ac:dyDescent="0.25">
      <c r="A7" s="454"/>
      <c r="B7" s="595"/>
      <c r="C7" s="595"/>
      <c r="D7" s="595"/>
      <c r="E7" s="448"/>
      <c r="F7" s="448"/>
      <c r="G7" s="448"/>
      <c r="H7" s="448"/>
      <c r="I7" s="448"/>
      <c r="J7" s="448"/>
      <c r="K7" s="448"/>
    </row>
    <row r="8" spans="1:17" ht="25.5" customHeight="1" x14ac:dyDescent="0.25">
      <c r="A8" s="454"/>
      <c r="B8" s="595"/>
      <c r="C8" s="595"/>
      <c r="D8" s="595"/>
      <c r="E8" s="448"/>
      <c r="F8" s="448"/>
      <c r="G8" s="448"/>
      <c r="H8" s="448"/>
      <c r="I8" s="448"/>
      <c r="J8" s="448"/>
      <c r="K8" s="448"/>
    </row>
    <row r="9" spans="1:17" ht="25.5" customHeight="1" x14ac:dyDescent="0.25">
      <c r="A9" s="454"/>
      <c r="B9" s="595"/>
      <c r="C9" s="595"/>
      <c r="D9" s="595"/>
      <c r="E9" s="448"/>
      <c r="F9" s="597" t="s">
        <v>160</v>
      </c>
      <c r="G9" s="597"/>
      <c r="H9" s="597"/>
      <c r="I9" s="597"/>
      <c r="J9" s="597"/>
      <c r="K9" s="597"/>
      <c r="L9" s="597"/>
      <c r="M9" s="597"/>
    </row>
    <row r="10" spans="1:17" ht="27.6" x14ac:dyDescent="0.25">
      <c r="A10" s="452"/>
      <c r="E10" s="448"/>
      <c r="F10" s="448"/>
      <c r="G10" s="448"/>
      <c r="H10" s="448"/>
      <c r="I10" s="448"/>
      <c r="J10" s="448"/>
      <c r="N10" s="456"/>
    </row>
    <row r="11" spans="1:17" ht="25.5" customHeight="1" x14ac:dyDescent="0.3">
      <c r="A11" s="454"/>
      <c r="B11" s="595"/>
      <c r="C11" s="595"/>
      <c r="D11" s="595"/>
      <c r="F11" s="596" t="s">
        <v>161</v>
      </c>
      <c r="G11" s="596"/>
      <c r="H11" s="596"/>
      <c r="I11" s="596"/>
      <c r="J11" s="596"/>
      <c r="K11" s="596"/>
      <c r="L11" s="596"/>
      <c r="M11" s="596"/>
      <c r="N11" s="457"/>
    </row>
    <row r="12" spans="1:17" ht="12.75" customHeight="1" x14ac:dyDescent="0.25">
      <c r="A12" s="454"/>
      <c r="B12" s="595"/>
      <c r="C12" s="595"/>
      <c r="D12" s="595"/>
      <c r="E12" s="448"/>
      <c r="F12" s="448"/>
      <c r="G12" s="448"/>
      <c r="H12" s="448"/>
      <c r="I12" s="448"/>
      <c r="J12" s="448"/>
      <c r="K12" s="595"/>
    </row>
    <row r="13" spans="1:17" ht="12.75" customHeight="1" x14ac:dyDescent="0.25">
      <c r="A13" s="454"/>
      <c r="B13" s="595"/>
      <c r="C13" s="595"/>
      <c r="D13" s="595"/>
      <c r="E13" s="448"/>
      <c r="F13" s="448"/>
      <c r="G13" s="448"/>
      <c r="H13" s="448"/>
      <c r="I13" s="448"/>
      <c r="J13" s="448"/>
      <c r="K13" s="595"/>
    </row>
    <row r="14" spans="1:17" ht="12.75" customHeight="1" x14ac:dyDescent="0.25">
      <c r="A14" s="454"/>
      <c r="B14" s="595"/>
      <c r="C14" s="595"/>
      <c r="D14" s="595"/>
      <c r="E14" s="448"/>
      <c r="F14" s="448"/>
      <c r="G14" s="448"/>
      <c r="H14" s="448"/>
      <c r="I14" s="448"/>
      <c r="J14" s="448"/>
      <c r="K14" s="595"/>
    </row>
    <row r="15" spans="1:17" ht="27.6" x14ac:dyDescent="0.25">
      <c r="A15" s="452"/>
      <c r="E15" s="448"/>
      <c r="F15" s="448"/>
      <c r="G15" s="448"/>
      <c r="H15" s="448"/>
      <c r="I15" s="448"/>
      <c r="J15" s="448"/>
    </row>
    <row r="16" spans="1:17" x14ac:dyDescent="0.25">
      <c r="A16" s="454"/>
      <c r="B16" s="595"/>
      <c r="C16" s="595"/>
      <c r="D16" s="595"/>
      <c r="E16" s="595"/>
      <c r="F16" s="595"/>
      <c r="G16" s="595"/>
      <c r="H16" s="595"/>
      <c r="I16" s="595"/>
      <c r="J16" s="595"/>
      <c r="K16" s="455"/>
    </row>
    <row r="17" spans="1:11" x14ac:dyDescent="0.25">
      <c r="A17" s="454"/>
      <c r="B17" s="595"/>
      <c r="C17" s="595"/>
      <c r="D17" s="595"/>
      <c r="E17" s="595"/>
      <c r="F17" s="595"/>
      <c r="G17" s="595"/>
      <c r="H17" s="595"/>
      <c r="I17" s="595"/>
      <c r="J17" s="595"/>
      <c r="K17" s="595"/>
    </row>
    <row r="18" spans="1:11" x14ac:dyDescent="0.25">
      <c r="A18" s="454"/>
      <c r="B18" s="595"/>
      <c r="C18" s="595"/>
      <c r="D18" s="595"/>
      <c r="E18" s="595"/>
      <c r="F18" s="595"/>
      <c r="G18" s="595"/>
      <c r="H18" s="595"/>
      <c r="I18" s="595"/>
      <c r="J18" s="595"/>
      <c r="K18" s="595"/>
    </row>
    <row r="19" spans="1:11" x14ac:dyDescent="0.25">
      <c r="A19" s="454"/>
      <c r="B19" s="595"/>
      <c r="C19" s="595"/>
      <c r="D19" s="595"/>
      <c r="E19" s="595"/>
      <c r="F19" s="595"/>
      <c r="G19" s="595"/>
      <c r="H19" s="595"/>
      <c r="I19" s="595"/>
      <c r="J19" s="595"/>
      <c r="K19" s="595"/>
    </row>
    <row r="20" spans="1:11" ht="27.6" x14ac:dyDescent="0.25">
      <c r="A20" s="452"/>
      <c r="E20" s="448"/>
      <c r="F20" s="448"/>
      <c r="G20" s="448"/>
      <c r="H20" s="448"/>
      <c r="I20" s="448"/>
      <c r="J20" s="448"/>
    </row>
    <row r="21" spans="1:11" x14ac:dyDescent="0.25">
      <c r="A21" s="454"/>
      <c r="B21" s="595"/>
      <c r="C21" s="595"/>
      <c r="D21" s="595"/>
      <c r="E21" s="595"/>
      <c r="F21" s="595"/>
      <c r="G21" s="595"/>
      <c r="H21" s="595"/>
      <c r="I21" s="595"/>
      <c r="J21" s="595"/>
      <c r="K21" s="455"/>
    </row>
    <row r="22" spans="1:11" x14ac:dyDescent="0.25">
      <c r="A22" s="454"/>
      <c r="B22" s="595"/>
      <c r="C22" s="595"/>
      <c r="D22" s="595"/>
      <c r="E22" s="595"/>
      <c r="F22" s="595"/>
      <c r="G22" s="595"/>
      <c r="H22" s="595"/>
      <c r="I22" s="595"/>
      <c r="J22" s="595"/>
      <c r="K22" s="595"/>
    </row>
    <row r="23" spans="1:11" x14ac:dyDescent="0.25">
      <c r="A23" s="454"/>
      <c r="B23" s="595"/>
      <c r="C23" s="595"/>
      <c r="D23" s="595"/>
      <c r="E23" s="595"/>
      <c r="F23" s="595"/>
      <c r="G23" s="595"/>
      <c r="H23" s="595"/>
      <c r="I23" s="595"/>
      <c r="J23" s="595"/>
      <c r="K23" s="595"/>
    </row>
    <row r="24" spans="1:11" x14ac:dyDescent="0.25">
      <c r="A24" s="454"/>
      <c r="B24" s="595"/>
      <c r="C24" s="595"/>
      <c r="D24" s="595"/>
      <c r="E24" s="595"/>
      <c r="F24" s="595"/>
      <c r="G24" s="595"/>
      <c r="H24" s="595"/>
      <c r="I24" s="595"/>
      <c r="J24" s="595"/>
      <c r="K24" s="595"/>
    </row>
    <row r="25" spans="1:11" ht="27.6" x14ac:dyDescent="0.25">
      <c r="A25" s="452"/>
      <c r="E25" s="448"/>
      <c r="F25" s="448"/>
      <c r="G25" s="448"/>
      <c r="H25" s="448"/>
      <c r="I25" s="448"/>
      <c r="J25" s="448"/>
    </row>
    <row r="26" spans="1:11" ht="12.75" customHeight="1" x14ac:dyDescent="0.25">
      <c r="A26" s="454"/>
      <c r="B26" s="448"/>
      <c r="C26" s="448"/>
      <c r="D26" s="448"/>
      <c r="E26" s="448"/>
      <c r="F26" s="448"/>
      <c r="G26" s="448"/>
      <c r="H26" s="448"/>
      <c r="I26" s="448"/>
      <c r="J26" s="448"/>
      <c r="K26" s="455"/>
    </row>
    <row r="27" spans="1:11" ht="12.75" customHeight="1" x14ac:dyDescent="0.25">
      <c r="A27" s="454"/>
      <c r="B27" s="448"/>
      <c r="C27" s="448"/>
      <c r="D27" s="448"/>
      <c r="E27" s="448"/>
      <c r="F27" s="448"/>
      <c r="G27" s="448"/>
      <c r="H27" s="448"/>
      <c r="I27" s="448"/>
      <c r="J27" s="448"/>
      <c r="K27" s="448"/>
    </row>
    <row r="28" spans="1:11" ht="12.75" customHeight="1" x14ac:dyDescent="0.25">
      <c r="A28" s="454"/>
      <c r="B28" s="448"/>
      <c r="C28" s="448"/>
      <c r="D28" s="448"/>
      <c r="E28" s="448"/>
      <c r="F28" s="448"/>
      <c r="G28" s="448"/>
      <c r="H28" s="448"/>
      <c r="I28" s="448"/>
      <c r="J28" s="448"/>
      <c r="K28" s="448"/>
    </row>
    <row r="29" spans="1:11" ht="12.75" customHeight="1" x14ac:dyDescent="0.25">
      <c r="A29" s="454"/>
      <c r="B29" s="448"/>
      <c r="C29" s="448"/>
      <c r="D29" s="448"/>
      <c r="E29" s="448"/>
      <c r="F29" s="448"/>
      <c r="G29" s="448"/>
      <c r="H29" s="448"/>
      <c r="I29" s="448"/>
      <c r="J29" s="448"/>
      <c r="K29" s="448"/>
    </row>
    <row r="30" spans="1:11" ht="27.6" x14ac:dyDescent="0.25">
      <c r="A30" s="452"/>
      <c r="E30" s="448"/>
      <c r="F30" s="448"/>
      <c r="G30" s="448"/>
      <c r="H30" s="448"/>
      <c r="I30" s="448"/>
      <c r="J30" s="448"/>
    </row>
    <row r="31" spans="1:11" ht="12.75" customHeight="1" x14ac:dyDescent="0.25">
      <c r="A31" s="454"/>
      <c r="B31" s="448"/>
      <c r="C31" s="448"/>
      <c r="D31" s="448"/>
      <c r="E31" s="448"/>
      <c r="F31" s="448"/>
      <c r="G31" s="448"/>
      <c r="H31" s="448"/>
      <c r="I31" s="448"/>
      <c r="J31" s="448"/>
      <c r="K31" s="455"/>
    </row>
    <row r="32" spans="1:11" ht="12.75" customHeight="1" x14ac:dyDescent="0.25">
      <c r="A32" s="454"/>
      <c r="B32" s="448"/>
      <c r="C32" s="448"/>
      <c r="D32" s="448"/>
      <c r="E32" s="448"/>
      <c r="F32" s="448"/>
      <c r="G32" s="448"/>
      <c r="H32" s="448"/>
      <c r="I32" s="448"/>
      <c r="J32" s="448"/>
      <c r="K32" s="448"/>
    </row>
    <row r="33" spans="1:11" ht="12.75" customHeight="1" x14ac:dyDescent="0.25">
      <c r="A33" s="454"/>
      <c r="B33" s="448"/>
      <c r="C33" s="448"/>
      <c r="D33" s="448"/>
      <c r="E33" s="448"/>
      <c r="F33" s="448"/>
      <c r="G33" s="448"/>
      <c r="H33" s="448"/>
      <c r="I33" s="448"/>
      <c r="J33" s="448"/>
      <c r="K33" s="448"/>
    </row>
    <row r="34" spans="1:11" ht="12.75" customHeight="1" x14ac:dyDescent="0.25">
      <c r="A34" s="454"/>
      <c r="B34" s="448"/>
      <c r="C34" s="448"/>
      <c r="D34" s="448"/>
      <c r="E34" s="448"/>
      <c r="F34" s="448"/>
      <c r="G34" s="448"/>
      <c r="H34" s="448"/>
      <c r="I34" s="448"/>
      <c r="J34" s="448"/>
      <c r="K34" s="448"/>
    </row>
    <row r="35" spans="1:11" ht="27.6" x14ac:dyDescent="0.25">
      <c r="A35" s="452"/>
      <c r="E35" s="448"/>
      <c r="F35" s="448"/>
      <c r="G35" s="448"/>
      <c r="H35" s="448"/>
      <c r="I35" s="448"/>
      <c r="J35" s="448"/>
    </row>
    <row r="36" spans="1:11" ht="12.75" customHeight="1" x14ac:dyDescent="0.25">
      <c r="A36" s="454"/>
      <c r="B36" s="448"/>
      <c r="C36" s="448"/>
      <c r="D36" s="448"/>
      <c r="E36" s="448"/>
      <c r="F36" s="448"/>
      <c r="G36" s="448"/>
      <c r="H36" s="448"/>
      <c r="I36" s="448"/>
      <c r="J36" s="448"/>
      <c r="K36" s="455"/>
    </row>
    <row r="37" spans="1:11" ht="12.75" customHeight="1" x14ac:dyDescent="0.25">
      <c r="A37" s="454"/>
      <c r="B37" s="448"/>
      <c r="C37" s="448"/>
      <c r="D37" s="448"/>
      <c r="E37" s="448"/>
      <c r="F37" s="448"/>
      <c r="G37" s="448"/>
      <c r="H37" s="448"/>
      <c r="I37" s="448"/>
      <c r="J37" s="448"/>
      <c r="K37" s="448"/>
    </row>
    <row r="38" spans="1:11" ht="12.75" customHeight="1" x14ac:dyDescent="0.25">
      <c r="A38" s="454"/>
      <c r="B38" s="448"/>
      <c r="C38" s="448"/>
      <c r="D38" s="448"/>
      <c r="E38" s="448"/>
      <c r="F38" s="448"/>
      <c r="G38" s="448"/>
      <c r="H38" s="448"/>
      <c r="I38" s="448"/>
      <c r="J38" s="448"/>
      <c r="K38" s="448"/>
    </row>
    <row r="39" spans="1:11" ht="12.75" customHeight="1" x14ac:dyDescent="0.25">
      <c r="A39" s="454"/>
      <c r="B39" s="448"/>
      <c r="C39" s="448"/>
      <c r="D39" s="448"/>
      <c r="E39" s="448"/>
      <c r="F39" s="448"/>
      <c r="G39" s="448"/>
      <c r="H39" s="448"/>
      <c r="I39" s="448"/>
      <c r="J39" s="448"/>
      <c r="K39" s="448"/>
    </row>
    <row r="40" spans="1:11" ht="27.6" x14ac:dyDescent="0.25">
      <c r="A40" s="452"/>
      <c r="E40" s="448"/>
      <c r="F40" s="448"/>
      <c r="G40" s="448"/>
      <c r="H40" s="448"/>
      <c r="I40" s="448"/>
      <c r="J40" s="448"/>
    </row>
    <row r="41" spans="1:11" x14ac:dyDescent="0.25">
      <c r="A41" s="454"/>
      <c r="B41" s="595"/>
      <c r="C41" s="595"/>
      <c r="D41" s="595"/>
      <c r="E41" s="595"/>
      <c r="F41" s="595"/>
      <c r="G41" s="595"/>
      <c r="H41" s="595"/>
      <c r="I41" s="595"/>
      <c r="J41" s="595"/>
      <c r="K41" s="455"/>
    </row>
    <row r="42" spans="1:11" x14ac:dyDescent="0.25">
      <c r="A42" s="454"/>
      <c r="B42" s="595"/>
      <c r="C42" s="595"/>
      <c r="D42" s="595"/>
      <c r="E42" s="595"/>
      <c r="F42" s="595"/>
      <c r="G42" s="595"/>
      <c r="H42" s="595"/>
      <c r="I42" s="595"/>
      <c r="J42" s="595"/>
      <c r="K42" s="595"/>
    </row>
    <row r="43" spans="1:11" x14ac:dyDescent="0.25">
      <c r="A43" s="454"/>
      <c r="B43" s="595"/>
      <c r="C43" s="595"/>
      <c r="D43" s="595"/>
      <c r="E43" s="595"/>
      <c r="F43" s="595"/>
      <c r="G43" s="595"/>
      <c r="H43" s="595"/>
      <c r="I43" s="595"/>
      <c r="J43" s="595"/>
      <c r="K43" s="595"/>
    </row>
    <row r="44" spans="1:11" x14ac:dyDescent="0.25">
      <c r="A44" s="454"/>
      <c r="B44" s="595"/>
      <c r="C44" s="595"/>
      <c r="D44" s="595"/>
      <c r="E44" s="595"/>
      <c r="F44" s="595"/>
      <c r="G44" s="595"/>
      <c r="H44" s="595"/>
      <c r="I44" s="595"/>
      <c r="J44" s="595"/>
      <c r="K44" s="595"/>
    </row>
    <row r="45" spans="1:11" ht="27.6" x14ac:dyDescent="0.25">
      <c r="A45" s="452"/>
      <c r="E45" s="448"/>
      <c r="F45" s="448"/>
      <c r="G45" s="448"/>
      <c r="H45" s="448"/>
      <c r="I45" s="448"/>
      <c r="J45" s="448"/>
    </row>
    <row r="46" spans="1:11" x14ac:dyDescent="0.25">
      <c r="A46" s="454"/>
      <c r="B46" s="595"/>
      <c r="C46" s="595"/>
      <c r="D46" s="595"/>
      <c r="E46" s="595"/>
      <c r="F46" s="595"/>
      <c r="G46" s="595"/>
      <c r="H46" s="595"/>
      <c r="I46" s="595"/>
      <c r="J46" s="595"/>
      <c r="K46" s="455"/>
    </row>
    <row r="47" spans="1:11" x14ac:dyDescent="0.25">
      <c r="A47" s="454"/>
      <c r="B47" s="595"/>
      <c r="C47" s="595"/>
      <c r="D47" s="595"/>
      <c r="E47" s="595"/>
      <c r="F47" s="595"/>
      <c r="G47" s="595"/>
      <c r="H47" s="595"/>
      <c r="I47" s="595"/>
      <c r="J47" s="595"/>
      <c r="K47" s="595"/>
    </row>
    <row r="48" spans="1:11" x14ac:dyDescent="0.25">
      <c r="A48" s="454"/>
      <c r="B48" s="595"/>
      <c r="C48" s="595"/>
      <c r="D48" s="595"/>
      <c r="E48" s="595"/>
      <c r="F48" s="595"/>
      <c r="G48" s="595"/>
      <c r="H48" s="595"/>
      <c r="I48" s="595"/>
      <c r="J48" s="595"/>
      <c r="K48" s="595"/>
    </row>
    <row r="49" spans="1:11" x14ac:dyDescent="0.25">
      <c r="A49" s="454"/>
      <c r="B49" s="595"/>
      <c r="C49" s="595"/>
      <c r="D49" s="595"/>
      <c r="E49" s="595"/>
      <c r="F49" s="595"/>
      <c r="G49" s="595"/>
      <c r="H49" s="595"/>
      <c r="I49" s="595"/>
      <c r="J49" s="595"/>
      <c r="K49" s="595"/>
    </row>
    <row r="50" spans="1:11" ht="27.6" x14ac:dyDescent="0.25">
      <c r="A50" s="452"/>
      <c r="E50" s="448"/>
      <c r="F50" s="448"/>
      <c r="G50" s="448"/>
      <c r="H50" s="448"/>
      <c r="I50" s="448"/>
      <c r="J50" s="448"/>
    </row>
    <row r="51" spans="1:11" x14ac:dyDescent="0.25">
      <c r="A51" s="454"/>
      <c r="B51" s="595"/>
      <c r="C51" s="595"/>
      <c r="D51" s="595"/>
      <c r="E51" s="595"/>
      <c r="F51" s="595"/>
      <c r="G51" s="595"/>
      <c r="H51" s="595"/>
      <c r="I51" s="595"/>
      <c r="J51" s="595"/>
      <c r="K51" s="455"/>
    </row>
    <row r="52" spans="1:11" x14ac:dyDescent="0.25">
      <c r="A52" s="454"/>
      <c r="B52" s="595"/>
      <c r="C52" s="595"/>
      <c r="D52" s="595"/>
      <c r="E52" s="595"/>
      <c r="F52" s="595"/>
      <c r="G52" s="595"/>
      <c r="H52" s="595"/>
      <c r="I52" s="595"/>
      <c r="J52" s="595"/>
      <c r="K52" s="595"/>
    </row>
    <row r="53" spans="1:11" x14ac:dyDescent="0.25">
      <c r="A53" s="454"/>
      <c r="B53" s="595"/>
      <c r="C53" s="595"/>
      <c r="D53" s="595"/>
      <c r="E53" s="595"/>
      <c r="F53" s="595"/>
      <c r="G53" s="595"/>
      <c r="H53" s="595"/>
      <c r="I53" s="595"/>
      <c r="J53" s="595"/>
      <c r="K53" s="595"/>
    </row>
    <row r="54" spans="1:11" x14ac:dyDescent="0.25">
      <c r="A54" s="454"/>
      <c r="B54" s="595"/>
      <c r="C54" s="595"/>
      <c r="D54" s="595"/>
      <c r="E54" s="595"/>
      <c r="F54" s="595"/>
      <c r="G54" s="595"/>
      <c r="H54" s="595"/>
      <c r="I54" s="595"/>
      <c r="J54" s="595"/>
      <c r="K54" s="595"/>
    </row>
    <row r="55" spans="1:11" ht="27.6" x14ac:dyDescent="0.25">
      <c r="A55" s="452"/>
      <c r="E55" s="448"/>
      <c r="F55" s="448"/>
      <c r="G55" s="448"/>
      <c r="H55" s="448"/>
      <c r="I55" s="448"/>
      <c r="J55" s="448"/>
    </row>
    <row r="56" spans="1:11" x14ac:dyDescent="0.25">
      <c r="A56" s="454"/>
      <c r="B56" s="595"/>
      <c r="C56" s="595"/>
      <c r="D56" s="595"/>
      <c r="E56" s="595"/>
      <c r="F56" s="595"/>
      <c r="G56" s="595"/>
      <c r="H56" s="595"/>
      <c r="I56" s="595"/>
      <c r="J56" s="595"/>
      <c r="K56" s="455"/>
    </row>
    <row r="57" spans="1:11" x14ac:dyDescent="0.25">
      <c r="A57" s="454"/>
      <c r="B57" s="595"/>
      <c r="C57" s="595"/>
      <c r="D57" s="595"/>
      <c r="E57" s="595"/>
      <c r="F57" s="595"/>
      <c r="G57" s="595"/>
      <c r="H57" s="595"/>
      <c r="I57" s="595"/>
      <c r="J57" s="595"/>
      <c r="K57" s="595"/>
    </row>
    <row r="58" spans="1:11" x14ac:dyDescent="0.25">
      <c r="A58" s="454"/>
      <c r="B58" s="595"/>
      <c r="C58" s="595"/>
      <c r="D58" s="595"/>
      <c r="E58" s="595"/>
      <c r="F58" s="595"/>
      <c r="G58" s="595"/>
      <c r="H58" s="595"/>
      <c r="I58" s="595"/>
      <c r="J58" s="595"/>
      <c r="K58" s="595"/>
    </row>
    <row r="59" spans="1:11" x14ac:dyDescent="0.25">
      <c r="A59" s="454"/>
      <c r="B59" s="595"/>
      <c r="C59" s="595"/>
      <c r="D59" s="595"/>
      <c r="E59" s="595"/>
      <c r="F59" s="595"/>
      <c r="G59" s="595"/>
      <c r="H59" s="595"/>
      <c r="I59" s="595"/>
      <c r="J59" s="595"/>
      <c r="K59" s="595"/>
    </row>
    <row r="60" spans="1:11" ht="27.6" x14ac:dyDescent="0.25">
      <c r="A60" s="452"/>
      <c r="E60" s="448"/>
      <c r="F60" s="448"/>
      <c r="G60" s="448"/>
      <c r="H60" s="448"/>
      <c r="I60" s="448"/>
      <c r="J60" s="448"/>
    </row>
    <row r="61" spans="1:11" x14ac:dyDescent="0.25">
      <c r="A61" s="454"/>
      <c r="B61" s="595"/>
      <c r="C61" s="595"/>
      <c r="D61" s="595"/>
      <c r="E61" s="595"/>
      <c r="F61" s="595"/>
      <c r="G61" s="595"/>
      <c r="H61" s="595"/>
      <c r="I61" s="595"/>
      <c r="J61" s="595"/>
      <c r="K61" s="455"/>
    </row>
    <row r="62" spans="1:11" x14ac:dyDescent="0.25">
      <c r="A62" s="454"/>
      <c r="B62" s="595"/>
      <c r="C62" s="595"/>
      <c r="D62" s="595"/>
      <c r="E62" s="595"/>
      <c r="F62" s="595"/>
      <c r="G62" s="595"/>
      <c r="H62" s="595"/>
      <c r="I62" s="595"/>
      <c r="J62" s="595"/>
      <c r="K62" s="595"/>
    </row>
    <row r="63" spans="1:11" x14ac:dyDescent="0.25">
      <c r="A63" s="454"/>
      <c r="B63" s="595"/>
      <c r="C63" s="595"/>
      <c r="D63" s="595"/>
      <c r="E63" s="595"/>
      <c r="F63" s="595"/>
      <c r="G63" s="595"/>
      <c r="H63" s="595"/>
      <c r="I63" s="595"/>
      <c r="J63" s="595"/>
      <c r="K63" s="595"/>
    </row>
    <row r="64" spans="1:11" x14ac:dyDescent="0.25">
      <c r="A64" s="454"/>
      <c r="B64" s="595"/>
      <c r="C64" s="595"/>
      <c r="D64" s="595"/>
      <c r="E64" s="595"/>
      <c r="F64" s="595"/>
      <c r="G64" s="595"/>
      <c r="H64" s="595"/>
      <c r="I64" s="595"/>
      <c r="J64" s="595"/>
      <c r="K64" s="595"/>
    </row>
    <row r="65" spans="1:11" ht="27.6" x14ac:dyDescent="0.25">
      <c r="A65" s="452"/>
      <c r="E65" s="448"/>
      <c r="F65" s="448"/>
      <c r="G65" s="448"/>
      <c r="H65" s="448"/>
      <c r="I65" s="448"/>
      <c r="J65" s="448"/>
    </row>
    <row r="66" spans="1:11" x14ac:dyDescent="0.25">
      <c r="A66" s="454"/>
      <c r="B66" s="595"/>
      <c r="C66" s="595"/>
      <c r="D66" s="595"/>
      <c r="E66" s="595"/>
      <c r="F66" s="595"/>
      <c r="G66" s="595"/>
      <c r="H66" s="595"/>
      <c r="I66" s="595"/>
      <c r="J66" s="595"/>
      <c r="K66" s="455"/>
    </row>
    <row r="67" spans="1:11" x14ac:dyDescent="0.25">
      <c r="A67" s="454"/>
      <c r="B67" s="595"/>
      <c r="C67" s="595"/>
      <c r="D67" s="595"/>
      <c r="E67" s="595"/>
      <c r="F67" s="595"/>
      <c r="G67" s="595"/>
      <c r="H67" s="595"/>
      <c r="I67" s="595"/>
      <c r="J67" s="595"/>
      <c r="K67" s="595"/>
    </row>
    <row r="68" spans="1:11" x14ac:dyDescent="0.25">
      <c r="A68" s="454"/>
      <c r="B68" s="595"/>
      <c r="C68" s="595"/>
      <c r="D68" s="595"/>
      <c r="E68" s="595"/>
      <c r="F68" s="595"/>
      <c r="G68" s="595"/>
      <c r="H68" s="595"/>
      <c r="I68" s="595"/>
      <c r="J68" s="595"/>
      <c r="K68" s="595"/>
    </row>
    <row r="69" spans="1:11" x14ac:dyDescent="0.25">
      <c r="A69" s="454"/>
      <c r="B69" s="595"/>
      <c r="C69" s="595"/>
      <c r="D69" s="595"/>
      <c r="E69" s="595"/>
      <c r="F69" s="595"/>
      <c r="G69" s="595"/>
      <c r="H69" s="595"/>
      <c r="I69" s="595"/>
      <c r="J69" s="595"/>
      <c r="K69" s="595"/>
    </row>
    <row r="70" spans="1:11" ht="27.6" x14ac:dyDescent="0.25">
      <c r="A70" s="452"/>
      <c r="E70" s="448"/>
      <c r="F70" s="448"/>
      <c r="G70" s="448"/>
      <c r="H70" s="448"/>
      <c r="I70" s="448"/>
      <c r="J70" s="448"/>
    </row>
    <row r="71" spans="1:11" x14ac:dyDescent="0.25">
      <c r="A71" s="454"/>
      <c r="B71" s="595"/>
      <c r="C71" s="595"/>
      <c r="D71" s="595"/>
      <c r="E71" s="595"/>
      <c r="F71" s="595"/>
      <c r="G71" s="595"/>
      <c r="H71" s="595"/>
      <c r="I71" s="595"/>
      <c r="J71" s="595"/>
      <c r="K71" s="455"/>
    </row>
    <row r="72" spans="1:11" x14ac:dyDescent="0.25">
      <c r="A72" s="454"/>
      <c r="B72" s="595"/>
      <c r="C72" s="595"/>
      <c r="D72" s="595"/>
      <c r="E72" s="595"/>
      <c r="F72" s="595"/>
      <c r="G72" s="595"/>
      <c r="H72" s="595"/>
      <c r="I72" s="595"/>
      <c r="J72" s="595"/>
      <c r="K72" s="595"/>
    </row>
    <row r="73" spans="1:11" x14ac:dyDescent="0.25">
      <c r="A73" s="454"/>
      <c r="B73" s="595"/>
      <c r="C73" s="595"/>
      <c r="D73" s="595"/>
      <c r="E73" s="595"/>
      <c r="F73" s="595"/>
      <c r="G73" s="595"/>
      <c r="H73" s="595"/>
      <c r="I73" s="595"/>
      <c r="J73" s="595"/>
      <c r="K73" s="595"/>
    </row>
    <row r="74" spans="1:11" x14ac:dyDescent="0.25">
      <c r="A74" s="454"/>
      <c r="B74" s="595"/>
      <c r="C74" s="595"/>
      <c r="D74" s="595"/>
      <c r="E74" s="595"/>
      <c r="F74" s="595"/>
      <c r="G74" s="595"/>
      <c r="H74" s="595"/>
      <c r="I74" s="595"/>
      <c r="J74" s="595"/>
      <c r="K74" s="595"/>
    </row>
    <row r="75" spans="1:11" ht="27.6" x14ac:dyDescent="0.25">
      <c r="A75" s="452"/>
      <c r="E75" s="448"/>
      <c r="F75" s="448"/>
      <c r="G75" s="448"/>
      <c r="H75" s="448"/>
      <c r="I75" s="448"/>
      <c r="J75" s="448"/>
    </row>
    <row r="76" spans="1:11" x14ac:dyDescent="0.25">
      <c r="A76" s="454"/>
      <c r="B76" s="595"/>
      <c r="C76" s="595"/>
      <c r="D76" s="595"/>
      <c r="E76" s="595"/>
      <c r="F76" s="595"/>
      <c r="G76" s="595"/>
      <c r="H76" s="595"/>
      <c r="I76" s="595"/>
      <c r="J76" s="595"/>
      <c r="K76" s="455"/>
    </row>
    <row r="77" spans="1:11" x14ac:dyDescent="0.25">
      <c r="A77" s="454"/>
      <c r="B77" s="595"/>
      <c r="C77" s="595"/>
      <c r="D77" s="595"/>
      <c r="E77" s="595"/>
      <c r="F77" s="595"/>
      <c r="G77" s="595"/>
      <c r="H77" s="595"/>
      <c r="I77" s="595"/>
      <c r="J77" s="595"/>
      <c r="K77" s="595"/>
    </row>
    <row r="78" spans="1:11" x14ac:dyDescent="0.25">
      <c r="A78" s="454"/>
      <c r="B78" s="595"/>
      <c r="C78" s="595"/>
      <c r="D78" s="595"/>
      <c r="E78" s="595"/>
      <c r="F78" s="595"/>
      <c r="G78" s="595"/>
      <c r="H78" s="595"/>
      <c r="I78" s="595"/>
      <c r="J78" s="595"/>
      <c r="K78" s="595"/>
    </row>
    <row r="79" spans="1:11" x14ac:dyDescent="0.25">
      <c r="A79" s="454"/>
      <c r="B79" s="595"/>
      <c r="C79" s="595"/>
      <c r="D79" s="595"/>
      <c r="E79" s="595"/>
      <c r="F79" s="595"/>
      <c r="G79" s="595"/>
      <c r="H79" s="595"/>
      <c r="I79" s="595"/>
      <c r="J79" s="595"/>
      <c r="K79" s="595"/>
    </row>
    <row r="80" spans="1:11" ht="27.6" x14ac:dyDescent="0.25">
      <c r="A80" s="452"/>
      <c r="E80" s="448"/>
      <c r="F80" s="448"/>
      <c r="G80" s="448"/>
      <c r="H80" s="448"/>
      <c r="I80" s="448"/>
      <c r="J80" s="448"/>
    </row>
    <row r="81" spans="1:11" x14ac:dyDescent="0.25">
      <c r="A81" s="454"/>
      <c r="B81" s="595"/>
      <c r="C81" s="595"/>
      <c r="D81" s="595"/>
      <c r="E81" s="595"/>
      <c r="F81" s="595"/>
      <c r="G81" s="595"/>
      <c r="H81" s="595"/>
      <c r="I81" s="595"/>
      <c r="J81" s="595"/>
      <c r="K81" s="455"/>
    </row>
    <row r="82" spans="1:11" x14ac:dyDescent="0.25">
      <c r="A82" s="454"/>
      <c r="B82" s="595"/>
      <c r="C82" s="595"/>
      <c r="D82" s="595"/>
      <c r="E82" s="595"/>
      <c r="F82" s="595"/>
      <c r="G82" s="595"/>
      <c r="H82" s="595"/>
      <c r="I82" s="595"/>
      <c r="J82" s="595"/>
      <c r="K82" s="595"/>
    </row>
    <row r="83" spans="1:11" x14ac:dyDescent="0.25">
      <c r="A83" s="454"/>
      <c r="B83" s="595"/>
      <c r="C83" s="595"/>
      <c r="D83" s="595"/>
      <c r="E83" s="595"/>
      <c r="F83" s="595"/>
      <c r="G83" s="595"/>
      <c r="H83" s="595"/>
      <c r="I83" s="595"/>
      <c r="J83" s="595"/>
      <c r="K83" s="595"/>
    </row>
    <row r="84" spans="1:11" x14ac:dyDescent="0.25">
      <c r="A84" s="454"/>
      <c r="B84" s="595"/>
      <c r="C84" s="595"/>
      <c r="D84" s="595"/>
      <c r="E84" s="595"/>
      <c r="F84" s="595"/>
      <c r="G84" s="595"/>
      <c r="H84" s="595"/>
      <c r="I84" s="595"/>
      <c r="J84" s="595"/>
      <c r="K84" s="595"/>
    </row>
    <row r="85" spans="1:11" ht="27.6" x14ac:dyDescent="0.25">
      <c r="A85" s="452"/>
      <c r="E85" s="448"/>
      <c r="F85" s="448"/>
      <c r="G85" s="448"/>
      <c r="H85" s="448"/>
      <c r="I85" s="448"/>
      <c r="J85" s="448"/>
    </row>
    <row r="86" spans="1:11" x14ac:dyDescent="0.25">
      <c r="A86" s="454"/>
      <c r="B86" s="595"/>
      <c r="C86" s="595"/>
      <c r="D86" s="595"/>
      <c r="E86" s="595"/>
      <c r="F86" s="595"/>
      <c r="G86" s="595"/>
      <c r="H86" s="595"/>
      <c r="I86" s="595"/>
      <c r="J86" s="595"/>
      <c r="K86" s="455"/>
    </row>
    <row r="87" spans="1:11" x14ac:dyDescent="0.25">
      <c r="A87" s="454"/>
      <c r="B87" s="595"/>
      <c r="C87" s="595"/>
      <c r="D87" s="595"/>
      <c r="E87" s="595"/>
      <c r="F87" s="595"/>
      <c r="G87" s="595"/>
      <c r="H87" s="595"/>
      <c r="I87" s="595"/>
      <c r="J87" s="595"/>
      <c r="K87" s="595"/>
    </row>
    <row r="88" spans="1:11" x14ac:dyDescent="0.25">
      <c r="A88" s="454"/>
      <c r="B88" s="595"/>
      <c r="C88" s="595"/>
      <c r="D88" s="595"/>
      <c r="E88" s="595"/>
      <c r="F88" s="595"/>
      <c r="G88" s="595"/>
      <c r="H88" s="595"/>
      <c r="I88" s="595"/>
      <c r="J88" s="595"/>
      <c r="K88" s="595"/>
    </row>
    <row r="89" spans="1:11" x14ac:dyDescent="0.25">
      <c r="A89" s="454"/>
      <c r="B89" s="595"/>
      <c r="C89" s="595"/>
      <c r="D89" s="595"/>
      <c r="E89" s="595"/>
      <c r="F89" s="595"/>
      <c r="G89" s="595"/>
      <c r="H89" s="595"/>
      <c r="I89" s="595"/>
      <c r="J89" s="595"/>
      <c r="K89" s="595"/>
    </row>
    <row r="90" spans="1:11" ht="27.6" x14ac:dyDescent="0.25">
      <c r="A90" s="452"/>
      <c r="E90" s="448"/>
      <c r="F90" s="448"/>
      <c r="G90" s="448"/>
      <c r="H90" s="448"/>
      <c r="I90" s="448"/>
      <c r="J90" s="448"/>
    </row>
    <row r="91" spans="1:11" x14ac:dyDescent="0.25">
      <c r="A91" s="454"/>
      <c r="B91" s="595"/>
      <c r="C91" s="595"/>
      <c r="D91" s="595"/>
      <c r="E91" s="595"/>
      <c r="F91" s="595"/>
      <c r="G91" s="595"/>
      <c r="H91" s="595"/>
      <c r="I91" s="595"/>
      <c r="J91" s="595"/>
      <c r="K91" s="455"/>
    </row>
    <row r="92" spans="1:11" x14ac:dyDescent="0.25">
      <c r="A92" s="454"/>
      <c r="B92" s="595"/>
      <c r="C92" s="595"/>
      <c r="D92" s="595"/>
      <c r="E92" s="595"/>
      <c r="F92" s="595"/>
      <c r="G92" s="595"/>
      <c r="H92" s="595"/>
      <c r="I92" s="595"/>
      <c r="J92" s="595"/>
      <c r="K92" s="595"/>
    </row>
    <row r="93" spans="1:11" x14ac:dyDescent="0.25">
      <c r="A93" s="454"/>
      <c r="B93" s="595"/>
      <c r="C93" s="595"/>
      <c r="D93" s="595"/>
      <c r="E93" s="595"/>
      <c r="F93" s="595"/>
      <c r="G93" s="595"/>
      <c r="H93" s="595"/>
      <c r="I93" s="595"/>
      <c r="J93" s="595"/>
      <c r="K93" s="595"/>
    </row>
    <row r="94" spans="1:11" x14ac:dyDescent="0.25">
      <c r="A94" s="454"/>
      <c r="B94" s="595"/>
      <c r="C94" s="595"/>
      <c r="D94" s="595"/>
      <c r="E94" s="595"/>
      <c r="F94" s="595"/>
      <c r="G94" s="595"/>
      <c r="H94" s="595"/>
      <c r="I94" s="595"/>
      <c r="J94" s="595"/>
      <c r="K94" s="595"/>
    </row>
    <row r="95" spans="1:11" ht="27.6" x14ac:dyDescent="0.25">
      <c r="A95" s="452"/>
      <c r="E95" s="448"/>
      <c r="F95" s="448"/>
      <c r="G95" s="448"/>
      <c r="H95" s="448"/>
      <c r="I95" s="448"/>
      <c r="J95" s="448"/>
    </row>
    <row r="96" spans="1:11" x14ac:dyDescent="0.25">
      <c r="A96" s="454"/>
      <c r="B96" s="595"/>
      <c r="C96" s="595"/>
      <c r="D96" s="595"/>
      <c r="E96" s="595"/>
      <c r="F96" s="595"/>
      <c r="G96" s="595"/>
      <c r="H96" s="595"/>
      <c r="I96" s="595"/>
      <c r="J96" s="595"/>
      <c r="K96" s="455"/>
    </row>
    <row r="97" spans="1:11" x14ac:dyDescent="0.25">
      <c r="A97" s="454"/>
      <c r="B97" s="595"/>
      <c r="C97" s="595"/>
      <c r="D97" s="595"/>
      <c r="E97" s="595"/>
      <c r="F97" s="595"/>
      <c r="G97" s="595"/>
      <c r="H97" s="595"/>
      <c r="I97" s="595"/>
      <c r="J97" s="595"/>
      <c r="K97" s="595"/>
    </row>
    <row r="98" spans="1:11" x14ac:dyDescent="0.25">
      <c r="A98" s="454"/>
      <c r="B98" s="595"/>
      <c r="C98" s="595"/>
      <c r="D98" s="595"/>
      <c r="E98" s="595"/>
      <c r="F98" s="595"/>
      <c r="G98" s="595"/>
      <c r="H98" s="595"/>
      <c r="I98" s="595"/>
      <c r="J98" s="595"/>
      <c r="K98" s="595"/>
    </row>
    <row r="99" spans="1:11" x14ac:dyDescent="0.25">
      <c r="A99" s="454"/>
      <c r="B99" s="595"/>
      <c r="C99" s="595"/>
      <c r="D99" s="595"/>
      <c r="E99" s="595"/>
      <c r="F99" s="595"/>
      <c r="G99" s="595"/>
      <c r="H99" s="595"/>
      <c r="I99" s="595"/>
      <c r="J99" s="595"/>
      <c r="K99" s="595"/>
    </row>
    <row r="100" spans="1:11" ht="27.6" x14ac:dyDescent="0.25">
      <c r="A100" s="452"/>
      <c r="E100" s="448"/>
      <c r="F100" s="448"/>
      <c r="G100" s="448"/>
      <c r="H100" s="448"/>
      <c r="I100" s="448"/>
      <c r="J100" s="448"/>
    </row>
    <row r="101" spans="1:11" x14ac:dyDescent="0.25">
      <c r="A101" s="454"/>
      <c r="B101" s="595"/>
      <c r="C101" s="595"/>
      <c r="D101" s="595"/>
      <c r="E101" s="595"/>
      <c r="F101" s="595"/>
      <c r="G101" s="595"/>
      <c r="H101" s="595"/>
      <c r="I101" s="595"/>
      <c r="J101" s="595"/>
      <c r="K101" s="455"/>
    </row>
    <row r="102" spans="1:11" x14ac:dyDescent="0.25">
      <c r="A102" s="454"/>
      <c r="B102" s="595"/>
      <c r="C102" s="595"/>
      <c r="D102" s="595"/>
      <c r="E102" s="595"/>
      <c r="F102" s="595"/>
      <c r="G102" s="595"/>
      <c r="H102" s="595"/>
      <c r="I102" s="595"/>
      <c r="J102" s="595"/>
      <c r="K102" s="595"/>
    </row>
    <row r="103" spans="1:11" x14ac:dyDescent="0.25">
      <c r="A103" s="454"/>
      <c r="B103" s="595"/>
      <c r="C103" s="595"/>
      <c r="D103" s="595"/>
      <c r="E103" s="595"/>
      <c r="F103" s="595"/>
      <c r="G103" s="595"/>
      <c r="H103" s="595"/>
      <c r="I103" s="595"/>
      <c r="J103" s="595"/>
      <c r="K103" s="595"/>
    </row>
  </sheetData>
  <mergeCells count="56">
    <mergeCell ref="B6:D9"/>
    <mergeCell ref="F9:M9"/>
    <mergeCell ref="F1:F3"/>
    <mergeCell ref="J1:O5"/>
    <mergeCell ref="I1:I4"/>
    <mergeCell ref="H1:H3"/>
    <mergeCell ref="C1:E3"/>
    <mergeCell ref="G1:G3"/>
    <mergeCell ref="B11:D14"/>
    <mergeCell ref="K12:K14"/>
    <mergeCell ref="B16:D19"/>
    <mergeCell ref="E16:J19"/>
    <mergeCell ref="K17:K19"/>
    <mergeCell ref="F11:M11"/>
    <mergeCell ref="B21:D24"/>
    <mergeCell ref="E21:J24"/>
    <mergeCell ref="K22:K24"/>
    <mergeCell ref="B41:D44"/>
    <mergeCell ref="E41:J44"/>
    <mergeCell ref="K42:K44"/>
    <mergeCell ref="B46:D49"/>
    <mergeCell ref="E46:J49"/>
    <mergeCell ref="K47:K49"/>
    <mergeCell ref="B51:D54"/>
    <mergeCell ref="E51:J54"/>
    <mergeCell ref="K52:K54"/>
    <mergeCell ref="B56:D59"/>
    <mergeCell ref="E56:J59"/>
    <mergeCell ref="K57:K59"/>
    <mergeCell ref="B61:D64"/>
    <mergeCell ref="E61:J64"/>
    <mergeCell ref="K62:K64"/>
    <mergeCell ref="B66:D69"/>
    <mergeCell ref="E66:J69"/>
    <mergeCell ref="K67:K69"/>
    <mergeCell ref="B71:D74"/>
    <mergeCell ref="E71:J74"/>
    <mergeCell ref="K72:K74"/>
    <mergeCell ref="B76:D79"/>
    <mergeCell ref="E76:J79"/>
    <mergeCell ref="K77:K79"/>
    <mergeCell ref="B81:D84"/>
    <mergeCell ref="E81:J84"/>
    <mergeCell ref="K82:K84"/>
    <mergeCell ref="B86:D89"/>
    <mergeCell ref="E86:J89"/>
    <mergeCell ref="K87:K89"/>
    <mergeCell ref="B101:D103"/>
    <mergeCell ref="E101:J103"/>
    <mergeCell ref="K102:K103"/>
    <mergeCell ref="B91:D94"/>
    <mergeCell ref="E91:J94"/>
    <mergeCell ref="K92:K94"/>
    <mergeCell ref="B96:D99"/>
    <mergeCell ref="E96:J99"/>
    <mergeCell ref="K97:K9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/>
  </sheetPr>
  <dimension ref="A1:X116"/>
  <sheetViews>
    <sheetView zoomScaleNormal="100" zoomScaleSheetLayoutView="115" workbookViewId="0">
      <pane ySplit="3" topLeftCell="A4" activePane="bottomLeft" state="frozen"/>
      <selection activeCell="F11" sqref="F11:M11"/>
      <selection pane="bottomLeft" activeCell="B11" sqref="B11"/>
    </sheetView>
  </sheetViews>
  <sheetFormatPr baseColWidth="10" defaultColWidth="12" defaultRowHeight="13.2" x14ac:dyDescent="0.25"/>
  <cols>
    <col min="1" max="1" width="10.77734375" style="6" customWidth="1"/>
    <col min="2" max="2" width="27.109375" style="2" customWidth="1"/>
    <col min="3" max="3" width="17.6640625" style="49" customWidth="1"/>
    <col min="4" max="4" width="13.6640625" style="49" customWidth="1"/>
    <col min="5" max="6" width="10.44140625" style="52" customWidth="1"/>
    <col min="7" max="7" width="10.77734375" style="49" customWidth="1"/>
    <col min="8" max="8" width="23" style="52" customWidth="1"/>
    <col min="9" max="9" width="17.44140625" style="52" customWidth="1"/>
    <col min="10" max="10" width="14.77734375" style="49" customWidth="1"/>
    <col min="11" max="11" width="14.6640625" style="49" customWidth="1"/>
    <col min="12" max="12" width="17.6640625" style="21" customWidth="1"/>
    <col min="13" max="13" width="17.33203125" style="90" customWidth="1"/>
    <col min="14" max="14" width="16.109375" style="128" customWidth="1"/>
    <col min="15" max="15" width="15.109375" style="128" customWidth="1"/>
    <col min="16" max="16" width="15.109375" style="129" customWidth="1"/>
    <col min="17" max="17" width="14.44140625" style="21" customWidth="1"/>
    <col min="18" max="18" width="14.6640625" style="21" customWidth="1"/>
    <col min="19" max="19" width="12" style="15"/>
    <col min="20" max="20" width="12" style="70"/>
    <col min="21" max="23" width="12" style="15"/>
    <col min="24" max="24" width="16" style="15" customWidth="1"/>
    <col min="25" max="16384" width="12" style="15"/>
  </cols>
  <sheetData>
    <row r="1" spans="1:24" ht="22.5" customHeight="1" thickBot="1" x14ac:dyDescent="0.3">
      <c r="A1" s="605" t="s">
        <v>24</v>
      </c>
      <c r="B1" s="605"/>
      <c r="C1" s="607">
        <f>Accueil!F1</f>
        <v>43220</v>
      </c>
      <c r="D1" s="609">
        <f>Accueil!H1</f>
        <v>2018</v>
      </c>
      <c r="E1" s="463"/>
      <c r="F1" s="463"/>
      <c r="G1" s="463"/>
      <c r="J1" s="463"/>
      <c r="K1" s="463"/>
      <c r="L1" s="603" t="s">
        <v>23</v>
      </c>
      <c r="M1" s="611" t="str">
        <f>IF(Accueil!J1="","",Accueil!J1)</f>
        <v>CycloCross
ASPTT LA POMME DE PIN</v>
      </c>
      <c r="N1" s="611"/>
      <c r="O1" s="611"/>
      <c r="P1" s="611"/>
      <c r="Q1" s="611"/>
      <c r="R1" s="603" t="str">
        <f>IF(Accueil!L1="","",)</f>
        <v/>
      </c>
      <c r="S1" s="603"/>
      <c r="T1" s="603"/>
      <c r="V1" s="31" t="s">
        <v>36</v>
      </c>
      <c r="W1" s="25" t="s">
        <v>19</v>
      </c>
    </row>
    <row r="2" spans="1:24" ht="30.75" customHeight="1" thickTop="1" thickBot="1" x14ac:dyDescent="0.35">
      <c r="A2" s="606"/>
      <c r="B2" s="606"/>
      <c r="C2" s="608"/>
      <c r="D2" s="610"/>
      <c r="E2" s="464"/>
      <c r="F2" s="464"/>
      <c r="G2" s="464"/>
      <c r="H2" s="529"/>
      <c r="I2" s="529"/>
      <c r="J2" s="464"/>
      <c r="K2" s="464"/>
      <c r="L2" s="604"/>
      <c r="M2" s="612"/>
      <c r="N2" s="612"/>
      <c r="O2" s="612"/>
      <c r="P2" s="612"/>
      <c r="Q2" s="612"/>
      <c r="R2" s="604"/>
      <c r="S2" s="604"/>
      <c r="T2" s="604"/>
      <c r="V2" s="115">
        <f>IFERROR(MAX(R4:R103),"")</f>
        <v>3.6643518518518547E-2</v>
      </c>
      <c r="W2" s="40">
        <f>IF(MAX(S4:S103)=0,"",MAX(S4:S103))</f>
        <v>10</v>
      </c>
    </row>
    <row r="3" spans="1:24" ht="57.75" customHeight="1" thickTop="1" thickBot="1" x14ac:dyDescent="0.3">
      <c r="A3" s="7" t="s">
        <v>13</v>
      </c>
      <c r="B3" s="8" t="s">
        <v>12</v>
      </c>
      <c r="C3" s="47" t="s">
        <v>11</v>
      </c>
      <c r="D3" s="108" t="s">
        <v>118</v>
      </c>
      <c r="E3" s="109" t="s">
        <v>131</v>
      </c>
      <c r="F3" s="109" t="s">
        <v>132</v>
      </c>
      <c r="G3" s="47" t="s">
        <v>130</v>
      </c>
      <c r="H3" s="528" t="s">
        <v>163</v>
      </c>
      <c r="I3" s="538" t="s">
        <v>177</v>
      </c>
      <c r="J3" s="47" t="s">
        <v>117</v>
      </c>
      <c r="K3" s="109" t="s">
        <v>126</v>
      </c>
      <c r="L3" s="29" t="s">
        <v>37</v>
      </c>
      <c r="M3" s="22" t="s">
        <v>10</v>
      </c>
      <c r="N3" s="67" t="s">
        <v>157</v>
      </c>
      <c r="O3" s="398" t="s">
        <v>156</v>
      </c>
      <c r="P3" s="124" t="s">
        <v>158</v>
      </c>
      <c r="Q3" s="22" t="s">
        <v>9</v>
      </c>
      <c r="R3" s="23" t="s">
        <v>18</v>
      </c>
      <c r="S3" s="24" t="s">
        <v>22</v>
      </c>
      <c r="T3" s="68" t="s">
        <v>15</v>
      </c>
      <c r="U3" s="30" t="s">
        <v>28</v>
      </c>
    </row>
    <row r="4" spans="1:24" ht="20.100000000000001" customHeight="1" thickTop="1" x14ac:dyDescent="0.25">
      <c r="A4" s="465">
        <v>1</v>
      </c>
      <c r="B4" s="466" t="s">
        <v>44</v>
      </c>
      <c r="C4" s="466" t="s">
        <v>186</v>
      </c>
      <c r="D4" s="467" t="s">
        <v>178</v>
      </c>
      <c r="E4" s="468" t="s">
        <v>108</v>
      </c>
      <c r="F4" s="468" t="s">
        <v>185</v>
      </c>
      <c r="G4" s="467" t="s">
        <v>128</v>
      </c>
      <c r="H4" s="525" t="s">
        <v>190</v>
      </c>
      <c r="I4" s="491" t="s">
        <v>166</v>
      </c>
      <c r="J4" s="521">
        <f>IF(A4="","",D$1-D4)</f>
        <v>48</v>
      </c>
      <c r="K4" s="469" t="str">
        <f t="shared" ref="K4:K35" si="0">IF(J4="","",IF(AND(G4="F",J4&gt;=40),"sup 40",IF(AND(G4="F",J4&gt;=17,29&gt;=F4),"17 à 29",IF(AND(J4&gt;=13,14&gt;=J4),"13 à 14",IF(AND(J4&gt;=15,16&gt;=J4),"15 à 16",IF(AND(J4&gt;=17,19&gt;=J4),"17 à 19",IF(AND(J4&gt;=20,29&gt;=J4),"20 à 29",IF(AND(J4&gt;=30,39&gt;=J4),"30 à 39",IF(AND(J4&gt;=40,49&gt;=J4),"40 à 49",IF(AND(J4&gt;=50,59&gt;=J4),"50 à 59",IF(J4&gt;=60,"sup 60")))))))))))</f>
        <v>40 à 49</v>
      </c>
      <c r="L4" s="470">
        <f t="shared" ref="L4:L35" si="1">IF(R4="","",IF(T4="OUI","",IF(OR(E4="M",E4="C",E4="J"),(R4+(V$2*U4)),IF(W$2&gt;S4,R4+((V$2-R4)*U4),R4))))</f>
        <v>3.4768518518518532E-2</v>
      </c>
      <c r="M4" s="471">
        <f t="shared" ref="M4:M35" si="2">IF(T4="OUI",100,IF(OR(L4="",L4=0),"",RANK(L4,L$4:L$103,1)))</f>
        <v>1</v>
      </c>
      <c r="N4" s="472">
        <f t="shared" ref="N4:N35" si="3">IF(T4="OUI",100,IF(OR(L4=0,L4=""),"",SUMPRODUCT((CAT_Age=E4)*(Temps_Corrigé&lt;L4))+1))</f>
        <v>1</v>
      </c>
      <c r="O4" s="472">
        <f t="shared" ref="O4:O35" si="4">IF(T4="OUI",100,IF(OR(L4=0,L4=""),"",SUMPRODUCT((Cat_de_Valeur=F4)*(Temps_Corrigé&lt;L4))+1))</f>
        <v>1</v>
      </c>
      <c r="P4" s="473">
        <f t="shared" ref="P4:P35" si="5">IF(T4="OUI",100,IF(OR(L4=0,L4=""),"",SUMPRODUCT((Sexe=G4)*(Classe_d_age=K4)*(Temps_Corrigé&lt;L4))+1))</f>
        <v>1</v>
      </c>
      <c r="Q4" s="474">
        <f t="shared" ref="Q4:Q35" si="6">IF(OR(L4="",L4=0),"",$L4-MIN(Temps__chrono))</f>
        <v>1.974537037037033E-2</v>
      </c>
      <c r="R4" s="517">
        <f>IF(A4="","",Dép_Arr!D4)</f>
        <v>3.4768518518518532E-2</v>
      </c>
      <c r="S4" s="475">
        <f>IF(T4="OUI","",IF(Récap!D4=0,"",Récap!D4))</f>
        <v>10</v>
      </c>
      <c r="T4" s="476" t="str">
        <f>IF(Récap!C4&gt;=1,"OUI","")</f>
        <v/>
      </c>
      <c r="U4" s="112">
        <f t="shared" ref="U4:U35" si="7">IF(OR(W$2="",S4=""),"",W$2-S4)</f>
        <v>0</v>
      </c>
      <c r="X4" s="21"/>
    </row>
    <row r="5" spans="1:24" ht="20.100000000000001" customHeight="1" x14ac:dyDescent="0.25">
      <c r="A5" s="477">
        <v>2</v>
      </c>
      <c r="B5" s="478" t="s">
        <v>45</v>
      </c>
      <c r="C5" s="479" t="s">
        <v>46</v>
      </c>
      <c r="D5" s="480">
        <v>2001</v>
      </c>
      <c r="E5" s="481" t="s">
        <v>107</v>
      </c>
      <c r="F5" s="481" t="s">
        <v>137</v>
      </c>
      <c r="G5" s="482" t="s">
        <v>128</v>
      </c>
      <c r="H5" s="526"/>
      <c r="I5" s="482"/>
      <c r="J5" s="522">
        <f t="shared" ref="J5:J68" si="8">IF(A5="","",D$1-D5)</f>
        <v>17</v>
      </c>
      <c r="K5" s="483" t="str">
        <f t="shared" si="0"/>
        <v>17 à 19</v>
      </c>
      <c r="L5" s="484">
        <f t="shared" si="1"/>
        <v>4.53587962962963E-2</v>
      </c>
      <c r="M5" s="485">
        <f t="shared" si="2"/>
        <v>16</v>
      </c>
      <c r="N5" s="486">
        <f t="shared" si="3"/>
        <v>5</v>
      </c>
      <c r="O5" s="486">
        <f t="shared" si="4"/>
        <v>5</v>
      </c>
      <c r="P5" s="487">
        <f t="shared" si="5"/>
        <v>3</v>
      </c>
      <c r="Q5" s="488">
        <f t="shared" si="6"/>
        <v>3.0335648148148098E-2</v>
      </c>
      <c r="R5" s="518">
        <f>IF(A5="","",Dép_Arr!D5)</f>
        <v>2.7928240740740795E-2</v>
      </c>
      <c r="S5" s="489">
        <f>IF(T5="OUI","",IF(Récap!D5=0,"",Récap!D5))</f>
        <v>8</v>
      </c>
      <c r="T5" s="490" t="str">
        <f>IF(Récap!C5&gt;=1,"OUI","")</f>
        <v/>
      </c>
      <c r="U5" s="113">
        <f t="shared" si="7"/>
        <v>2</v>
      </c>
      <c r="V5" s="26"/>
      <c r="W5" s="116"/>
      <c r="X5"/>
    </row>
    <row r="6" spans="1:24" s="130" customFormat="1" ht="20.100000000000001" customHeight="1" x14ac:dyDescent="0.25">
      <c r="A6" s="465">
        <v>3</v>
      </c>
      <c r="B6" s="466" t="s">
        <v>47</v>
      </c>
      <c r="C6" s="466" t="s">
        <v>48</v>
      </c>
      <c r="D6" s="491" t="s">
        <v>164</v>
      </c>
      <c r="E6" s="468" t="s">
        <v>109</v>
      </c>
      <c r="F6" s="468" t="s">
        <v>138</v>
      </c>
      <c r="G6" s="491" t="s">
        <v>129</v>
      </c>
      <c r="H6" s="525" t="s">
        <v>166</v>
      </c>
      <c r="I6" s="497"/>
      <c r="J6" s="523">
        <f t="shared" si="8"/>
        <v>52</v>
      </c>
      <c r="K6" s="469" t="str">
        <f t="shared" si="0"/>
        <v>sup 40</v>
      </c>
      <c r="L6" s="470">
        <f t="shared" si="1"/>
        <v>8.3275462962963065E-2</v>
      </c>
      <c r="M6" s="471">
        <f t="shared" si="2"/>
        <v>23</v>
      </c>
      <c r="N6" s="492">
        <f t="shared" si="3"/>
        <v>6</v>
      </c>
      <c r="O6" s="492">
        <f t="shared" si="4"/>
        <v>5</v>
      </c>
      <c r="P6" s="493">
        <f t="shared" si="5"/>
        <v>4</v>
      </c>
      <c r="Q6" s="474">
        <f t="shared" si="6"/>
        <v>6.8252314814814863E-2</v>
      </c>
      <c r="R6" s="517">
        <f>IF(A6="","",Dép_Arr!D6)</f>
        <v>2.1099537037037042E-2</v>
      </c>
      <c r="S6" s="475">
        <f>IF(T6="OUI","",IF(Récap!D6=0,"",Récap!D6))</f>
        <v>6</v>
      </c>
      <c r="T6" s="494" t="str">
        <f>IF(Récap!C6&gt;=1,"OUI","")</f>
        <v/>
      </c>
      <c r="U6" s="112">
        <f t="shared" si="7"/>
        <v>4</v>
      </c>
      <c r="X6" s="131"/>
    </row>
    <row r="7" spans="1:24" s="135" customFormat="1" ht="20.100000000000001" customHeight="1" x14ac:dyDescent="0.25">
      <c r="A7" s="477">
        <v>4</v>
      </c>
      <c r="B7" s="478" t="s">
        <v>49</v>
      </c>
      <c r="C7" s="479" t="s">
        <v>50</v>
      </c>
      <c r="D7" s="480">
        <v>1968</v>
      </c>
      <c r="E7" s="481" t="s">
        <v>110</v>
      </c>
      <c r="F7" s="481" t="s">
        <v>148</v>
      </c>
      <c r="G7" s="482" t="s">
        <v>128</v>
      </c>
      <c r="H7" s="526"/>
      <c r="I7" s="482"/>
      <c r="J7" s="522">
        <f t="shared" si="8"/>
        <v>50</v>
      </c>
      <c r="K7" s="483" t="str">
        <f t="shared" si="0"/>
        <v>50 à 59</v>
      </c>
      <c r="L7" s="484">
        <f t="shared" si="1"/>
        <v>0.11122685185185177</v>
      </c>
      <c r="M7" s="485">
        <f t="shared" si="2"/>
        <v>26</v>
      </c>
      <c r="N7" s="486">
        <f t="shared" si="3"/>
        <v>3</v>
      </c>
      <c r="O7" s="486">
        <f t="shared" si="4"/>
        <v>3</v>
      </c>
      <c r="P7" s="487">
        <f t="shared" si="5"/>
        <v>5</v>
      </c>
      <c r="Q7" s="488">
        <f t="shared" si="6"/>
        <v>9.6203703703703569E-2</v>
      </c>
      <c r="R7" s="518">
        <f>IF(A7="","",Dép_Arr!D7)</f>
        <v>1.7997685185185242E-2</v>
      </c>
      <c r="S7" s="489">
        <f>IF(T7="OUI","",IF(Récap!D7=0,"",Récap!D7))</f>
        <v>5</v>
      </c>
      <c r="T7" s="495" t="str">
        <f>IF(Récap!C7&gt;=1,"OUI","")</f>
        <v/>
      </c>
      <c r="U7" s="113">
        <f t="shared" si="7"/>
        <v>5</v>
      </c>
      <c r="V7" s="132"/>
      <c r="W7" s="133"/>
      <c r="X7" s="134"/>
    </row>
    <row r="8" spans="1:24" s="135" customFormat="1" ht="20.100000000000001" customHeight="1" x14ac:dyDescent="0.25">
      <c r="A8" s="496">
        <v>5</v>
      </c>
      <c r="B8" s="466" t="s">
        <v>51</v>
      </c>
      <c r="C8" s="466" t="s">
        <v>50</v>
      </c>
      <c r="D8" s="497">
        <v>1978</v>
      </c>
      <c r="E8" s="498" t="s">
        <v>108</v>
      </c>
      <c r="F8" s="498" t="s">
        <v>135</v>
      </c>
      <c r="G8" s="497" t="s">
        <v>128</v>
      </c>
      <c r="H8" s="525"/>
      <c r="I8" s="497"/>
      <c r="J8" s="523">
        <f t="shared" si="8"/>
        <v>40</v>
      </c>
      <c r="K8" s="469" t="str">
        <f t="shared" si="0"/>
        <v>40 à 49</v>
      </c>
      <c r="L8" s="470" t="str">
        <f t="shared" si="1"/>
        <v/>
      </c>
      <c r="M8" s="499">
        <f t="shared" si="2"/>
        <v>100</v>
      </c>
      <c r="N8" s="500">
        <f t="shared" si="3"/>
        <v>100</v>
      </c>
      <c r="O8" s="500">
        <f t="shared" si="4"/>
        <v>100</v>
      </c>
      <c r="P8" s="501">
        <f t="shared" si="5"/>
        <v>100</v>
      </c>
      <c r="Q8" s="474" t="str">
        <f t="shared" si="6"/>
        <v/>
      </c>
      <c r="R8" s="519" t="str">
        <f>IF(A8="","",Dép_Arr!D8)</f>
        <v/>
      </c>
      <c r="S8" s="475" t="str">
        <f>IF(T8="OUI","",IF(Récap!D8=0,"",Récap!D8))</f>
        <v/>
      </c>
      <c r="T8" s="502" t="str">
        <f>IF(Récap!C8&gt;=1,"OUI","")</f>
        <v>OUI</v>
      </c>
      <c r="U8" s="114" t="str">
        <f t="shared" si="7"/>
        <v/>
      </c>
      <c r="X8" s="136"/>
    </row>
    <row r="9" spans="1:24" s="135" customFormat="1" ht="20.100000000000001" customHeight="1" x14ac:dyDescent="0.25">
      <c r="A9" s="477">
        <v>6</v>
      </c>
      <c r="B9" s="478" t="s">
        <v>52</v>
      </c>
      <c r="C9" s="479" t="s">
        <v>26</v>
      </c>
      <c r="D9" s="480">
        <v>1968</v>
      </c>
      <c r="E9" s="481" t="s">
        <v>107</v>
      </c>
      <c r="F9" s="481" t="s">
        <v>138</v>
      </c>
      <c r="G9" s="482" t="s">
        <v>129</v>
      </c>
      <c r="H9" s="526"/>
      <c r="I9" s="482"/>
      <c r="J9" s="522">
        <f t="shared" si="8"/>
        <v>50</v>
      </c>
      <c r="K9" s="483" t="str">
        <f t="shared" si="0"/>
        <v>sup 40</v>
      </c>
      <c r="L9" s="484">
        <f t="shared" si="1"/>
        <v>4.5300925925925994E-2</v>
      </c>
      <c r="M9" s="485">
        <f t="shared" si="2"/>
        <v>15</v>
      </c>
      <c r="N9" s="486">
        <f t="shared" si="3"/>
        <v>4</v>
      </c>
      <c r="O9" s="486">
        <f t="shared" si="4"/>
        <v>2</v>
      </c>
      <c r="P9" s="487">
        <f t="shared" si="5"/>
        <v>2</v>
      </c>
      <c r="Q9" s="488">
        <f t="shared" si="6"/>
        <v>3.0277777777777792E-2</v>
      </c>
      <c r="R9" s="518">
        <f>IF(A9="","",Dép_Arr!D9)</f>
        <v>2.7986111111111101E-2</v>
      </c>
      <c r="S9" s="489">
        <f>IF(T9="OUI","",IF(Récap!D9=0,"",Récap!D9))</f>
        <v>8</v>
      </c>
      <c r="T9" s="495" t="str">
        <f>IF(Récap!C9&gt;=1,"OUI","")</f>
        <v/>
      </c>
      <c r="U9" s="113">
        <f t="shared" si="7"/>
        <v>2</v>
      </c>
      <c r="V9" s="132"/>
      <c r="W9" s="133"/>
      <c r="X9" s="134"/>
    </row>
    <row r="10" spans="1:24" s="135" customFormat="1" ht="20.100000000000001" customHeight="1" x14ac:dyDescent="0.25">
      <c r="A10" s="496">
        <v>7</v>
      </c>
      <c r="B10" s="466" t="s">
        <v>53</v>
      </c>
      <c r="C10" s="466" t="s">
        <v>54</v>
      </c>
      <c r="D10" s="497">
        <v>1965</v>
      </c>
      <c r="E10" s="498" t="s">
        <v>108</v>
      </c>
      <c r="F10" s="498" t="s">
        <v>137</v>
      </c>
      <c r="G10" s="497" t="s">
        <v>128</v>
      </c>
      <c r="H10" s="525"/>
      <c r="I10" s="497"/>
      <c r="J10" s="523">
        <f t="shared" si="8"/>
        <v>53</v>
      </c>
      <c r="K10" s="469" t="str">
        <f t="shared" si="0"/>
        <v>50 à 59</v>
      </c>
      <c r="L10" s="470">
        <f t="shared" si="1"/>
        <v>3.4814814814814854E-2</v>
      </c>
      <c r="M10" s="499">
        <f t="shared" si="2"/>
        <v>2</v>
      </c>
      <c r="N10" s="500">
        <f t="shared" si="3"/>
        <v>2</v>
      </c>
      <c r="O10" s="500">
        <f t="shared" si="4"/>
        <v>1</v>
      </c>
      <c r="P10" s="501">
        <f t="shared" si="5"/>
        <v>1</v>
      </c>
      <c r="Q10" s="474">
        <f t="shared" si="6"/>
        <v>1.9791666666666652E-2</v>
      </c>
      <c r="R10" s="519">
        <f>IF(A10="","",Dép_Arr!D10)</f>
        <v>3.4814814814814854E-2</v>
      </c>
      <c r="S10" s="475">
        <f>IF(T10="OUI","",IF(Récap!D10=0,"",Récap!D10))</f>
        <v>10</v>
      </c>
      <c r="T10" s="502" t="str">
        <f>IF(Récap!C10&gt;=1,"OUI","")</f>
        <v/>
      </c>
      <c r="U10" s="114">
        <f t="shared" si="7"/>
        <v>0</v>
      </c>
      <c r="X10" s="136"/>
    </row>
    <row r="11" spans="1:24" s="135" customFormat="1" ht="20.100000000000001" customHeight="1" x14ac:dyDescent="0.25">
      <c r="A11" s="477">
        <v>8</v>
      </c>
      <c r="B11" s="478" t="s">
        <v>55</v>
      </c>
      <c r="C11" s="479" t="s">
        <v>8</v>
      </c>
      <c r="D11" s="480">
        <v>1970</v>
      </c>
      <c r="E11" s="481" t="s">
        <v>108</v>
      </c>
      <c r="F11" s="481" t="s">
        <v>135</v>
      </c>
      <c r="G11" s="482" t="s">
        <v>128</v>
      </c>
      <c r="H11" s="526"/>
      <c r="I11" s="482"/>
      <c r="J11" s="522">
        <f t="shared" si="8"/>
        <v>48</v>
      </c>
      <c r="K11" s="483" t="str">
        <f t="shared" si="0"/>
        <v>40 à 49</v>
      </c>
      <c r="L11" s="484">
        <f t="shared" si="1"/>
        <v>3.4953703703703765E-2</v>
      </c>
      <c r="M11" s="485">
        <f t="shared" si="2"/>
        <v>5</v>
      </c>
      <c r="N11" s="486">
        <f t="shared" si="3"/>
        <v>5</v>
      </c>
      <c r="O11" s="486">
        <f t="shared" si="4"/>
        <v>1</v>
      </c>
      <c r="P11" s="487">
        <f t="shared" si="5"/>
        <v>3</v>
      </c>
      <c r="Q11" s="488">
        <f t="shared" si="6"/>
        <v>1.9930555555555562E-2</v>
      </c>
      <c r="R11" s="518">
        <f>IF(A11="","",Dép_Arr!D11)</f>
        <v>3.4953703703703765E-2</v>
      </c>
      <c r="S11" s="489">
        <f>IF(T11="OUI","",IF(Récap!D11=0,"",Récap!D11))</f>
        <v>10</v>
      </c>
      <c r="T11" s="495" t="str">
        <f>IF(Récap!C11&gt;=1,"OUI","")</f>
        <v/>
      </c>
      <c r="U11" s="113">
        <f t="shared" si="7"/>
        <v>0</v>
      </c>
      <c r="V11" s="132"/>
      <c r="W11" s="133"/>
      <c r="X11" s="134"/>
    </row>
    <row r="12" spans="1:24" s="135" customFormat="1" ht="20.100000000000001" customHeight="1" x14ac:dyDescent="0.25">
      <c r="A12" s="496">
        <v>9</v>
      </c>
      <c r="B12" s="466" t="s">
        <v>56</v>
      </c>
      <c r="C12" s="466" t="s">
        <v>57</v>
      </c>
      <c r="D12" s="497">
        <v>1961</v>
      </c>
      <c r="E12" s="498" t="s">
        <v>108</v>
      </c>
      <c r="F12" s="498" t="s">
        <v>138</v>
      </c>
      <c r="G12" s="497" t="s">
        <v>129</v>
      </c>
      <c r="H12" s="525"/>
      <c r="I12" s="497"/>
      <c r="J12" s="523">
        <f t="shared" si="8"/>
        <v>57</v>
      </c>
      <c r="K12" s="469" t="str">
        <f t="shared" si="0"/>
        <v>sup 40</v>
      </c>
      <c r="L12" s="470">
        <f t="shared" si="1"/>
        <v>3.4849537037037026E-2</v>
      </c>
      <c r="M12" s="499">
        <f t="shared" si="2"/>
        <v>3</v>
      </c>
      <c r="N12" s="500">
        <f t="shared" si="3"/>
        <v>3</v>
      </c>
      <c r="O12" s="500">
        <f t="shared" si="4"/>
        <v>1</v>
      </c>
      <c r="P12" s="501">
        <f t="shared" si="5"/>
        <v>1</v>
      </c>
      <c r="Q12" s="474">
        <f t="shared" si="6"/>
        <v>1.9826388888888824E-2</v>
      </c>
      <c r="R12" s="519">
        <f>IF(A12="","",Dép_Arr!D12)</f>
        <v>3.4849537037037026E-2</v>
      </c>
      <c r="S12" s="475">
        <f>IF(T12="OUI","",IF(Récap!D12=0,"",Récap!D12))</f>
        <v>10</v>
      </c>
      <c r="T12" s="502" t="str">
        <f>IF(Récap!C12&gt;=1,"OUI","")</f>
        <v/>
      </c>
      <c r="U12" s="114">
        <f t="shared" si="7"/>
        <v>0</v>
      </c>
      <c r="X12" s="136"/>
    </row>
    <row r="13" spans="1:24" s="135" customFormat="1" ht="20.100000000000001" customHeight="1" x14ac:dyDescent="0.25">
      <c r="A13" s="477">
        <v>10</v>
      </c>
      <c r="B13" s="478" t="s">
        <v>58</v>
      </c>
      <c r="C13" s="479" t="s">
        <v>59</v>
      </c>
      <c r="D13" s="480">
        <v>2000</v>
      </c>
      <c r="E13" s="481" t="s">
        <v>107</v>
      </c>
      <c r="F13" s="481" t="s">
        <v>136</v>
      </c>
      <c r="G13" s="482" t="s">
        <v>128</v>
      </c>
      <c r="H13" s="526"/>
      <c r="I13" s="482"/>
      <c r="J13" s="522">
        <f t="shared" si="8"/>
        <v>18</v>
      </c>
      <c r="K13" s="483" t="str">
        <f t="shared" si="0"/>
        <v>17 à 19</v>
      </c>
      <c r="L13" s="484">
        <f t="shared" si="1"/>
        <v>4.5254629629629672E-2</v>
      </c>
      <c r="M13" s="485">
        <f t="shared" si="2"/>
        <v>14</v>
      </c>
      <c r="N13" s="486">
        <f t="shared" si="3"/>
        <v>3</v>
      </c>
      <c r="O13" s="486">
        <f t="shared" si="4"/>
        <v>6</v>
      </c>
      <c r="P13" s="487">
        <f t="shared" si="5"/>
        <v>2</v>
      </c>
      <c r="Q13" s="488">
        <f t="shared" si="6"/>
        <v>3.023148148148147E-2</v>
      </c>
      <c r="R13" s="518">
        <f>IF(A13="","",Dép_Arr!D13)</f>
        <v>2.8032407407407423E-2</v>
      </c>
      <c r="S13" s="489">
        <f>IF(T13="OUI","",IF(Récap!D13=0,"",Récap!D13))</f>
        <v>8</v>
      </c>
      <c r="T13" s="495" t="str">
        <f>IF(Récap!C13&gt;=1,"OUI","")</f>
        <v/>
      </c>
      <c r="U13" s="113">
        <f t="shared" si="7"/>
        <v>2</v>
      </c>
      <c r="V13" s="132"/>
      <c r="W13" s="133"/>
      <c r="X13" s="134"/>
    </row>
    <row r="14" spans="1:24" s="135" customFormat="1" ht="20.100000000000001" customHeight="1" x14ac:dyDescent="0.25">
      <c r="A14" s="496">
        <v>11</v>
      </c>
      <c r="B14" s="466" t="s">
        <v>60</v>
      </c>
      <c r="C14" s="466" t="s">
        <v>61</v>
      </c>
      <c r="D14" s="497">
        <v>2004</v>
      </c>
      <c r="E14" s="498" t="s">
        <v>109</v>
      </c>
      <c r="F14" s="498" t="s">
        <v>148</v>
      </c>
      <c r="G14" s="497" t="s">
        <v>128</v>
      </c>
      <c r="H14" s="525"/>
      <c r="I14" s="497"/>
      <c r="J14" s="523">
        <f t="shared" si="8"/>
        <v>14</v>
      </c>
      <c r="K14" s="469" t="str">
        <f t="shared" si="0"/>
        <v>13 à 14</v>
      </c>
      <c r="L14" s="470">
        <f t="shared" si="1"/>
        <v>7.9629629629629661E-2</v>
      </c>
      <c r="M14" s="499">
        <f t="shared" si="2"/>
        <v>18</v>
      </c>
      <c r="N14" s="500">
        <f t="shared" si="3"/>
        <v>1</v>
      </c>
      <c r="O14" s="500">
        <f t="shared" si="4"/>
        <v>1</v>
      </c>
      <c r="P14" s="501">
        <f t="shared" si="5"/>
        <v>1</v>
      </c>
      <c r="Q14" s="474">
        <f t="shared" si="6"/>
        <v>6.4606481481481459E-2</v>
      </c>
      <c r="R14" s="519">
        <f>IF(A14="","",Dép_Arr!D14)</f>
        <v>2.2314814814814843E-2</v>
      </c>
      <c r="S14" s="475">
        <f>IF(T14="OUI","",IF(Récap!D14=0,"",Récap!D14))</f>
        <v>6</v>
      </c>
      <c r="T14" s="502" t="str">
        <f>IF(Récap!C14&gt;=1,"OUI","")</f>
        <v/>
      </c>
      <c r="U14" s="114">
        <f t="shared" si="7"/>
        <v>4</v>
      </c>
      <c r="X14" s="136"/>
    </row>
    <row r="15" spans="1:24" s="135" customFormat="1" ht="20.100000000000001" customHeight="1" x14ac:dyDescent="0.25">
      <c r="A15" s="477">
        <v>12</v>
      </c>
      <c r="B15" s="478" t="s">
        <v>62</v>
      </c>
      <c r="C15" s="479" t="s">
        <v>63</v>
      </c>
      <c r="D15" s="480" t="s">
        <v>189</v>
      </c>
      <c r="E15" s="481" t="s">
        <v>110</v>
      </c>
      <c r="F15" s="481" t="s">
        <v>188</v>
      </c>
      <c r="G15" s="482" t="s">
        <v>128</v>
      </c>
      <c r="H15" s="526" t="s">
        <v>166</v>
      </c>
      <c r="I15" s="482" t="s">
        <v>166</v>
      </c>
      <c r="J15" s="522">
        <f t="shared" si="8"/>
        <v>51</v>
      </c>
      <c r="K15" s="483" t="str">
        <f t="shared" si="0"/>
        <v>50 à 59</v>
      </c>
      <c r="L15" s="484">
        <f t="shared" si="1"/>
        <v>0.11085648148148142</v>
      </c>
      <c r="M15" s="485">
        <f t="shared" si="2"/>
        <v>25</v>
      </c>
      <c r="N15" s="486">
        <f t="shared" si="3"/>
        <v>2</v>
      </c>
      <c r="O15" s="486">
        <f t="shared" si="4"/>
        <v>1</v>
      </c>
      <c r="P15" s="487">
        <f t="shared" si="5"/>
        <v>4</v>
      </c>
      <c r="Q15" s="488">
        <f t="shared" si="6"/>
        <v>9.5833333333333215E-2</v>
      </c>
      <c r="R15" s="518">
        <f>IF(A15="","",Dép_Arr!D15)</f>
        <v>1.809027777777783E-2</v>
      </c>
      <c r="S15" s="489">
        <f>IF(T15="OUI","",IF(Récap!D15=0,"",Récap!D15))</f>
        <v>5</v>
      </c>
      <c r="T15" s="495" t="str">
        <f>IF(Récap!C15&gt;=1,"OUI","")</f>
        <v/>
      </c>
      <c r="U15" s="113">
        <f t="shared" si="7"/>
        <v>5</v>
      </c>
      <c r="V15" s="132"/>
      <c r="W15" s="133"/>
      <c r="X15" s="134"/>
    </row>
    <row r="16" spans="1:24" s="135" customFormat="1" ht="20.100000000000001" customHeight="1" x14ac:dyDescent="0.25">
      <c r="A16" s="496">
        <v>13</v>
      </c>
      <c r="B16" s="466" t="s">
        <v>56</v>
      </c>
      <c r="C16" s="466" t="s">
        <v>64</v>
      </c>
      <c r="D16" s="497">
        <v>1966</v>
      </c>
      <c r="E16" s="498" t="s">
        <v>108</v>
      </c>
      <c r="F16" s="498" t="s">
        <v>135</v>
      </c>
      <c r="G16" s="497" t="s">
        <v>128</v>
      </c>
      <c r="H16" s="525"/>
      <c r="I16" s="497"/>
      <c r="J16" s="523">
        <f t="shared" si="8"/>
        <v>52</v>
      </c>
      <c r="K16" s="469" t="str">
        <f t="shared" si="0"/>
        <v>50 à 59</v>
      </c>
      <c r="L16" s="470">
        <f t="shared" si="1"/>
        <v>3.6643518518518547E-2</v>
      </c>
      <c r="M16" s="499">
        <f t="shared" si="2"/>
        <v>10</v>
      </c>
      <c r="N16" s="500">
        <f t="shared" si="3"/>
        <v>10</v>
      </c>
      <c r="O16" s="500">
        <f t="shared" si="4"/>
        <v>2</v>
      </c>
      <c r="P16" s="501">
        <f t="shared" si="5"/>
        <v>3</v>
      </c>
      <c r="Q16" s="474">
        <f t="shared" si="6"/>
        <v>2.1620370370370345E-2</v>
      </c>
      <c r="R16" s="519">
        <f>IF(A16="","",Dép_Arr!D16)</f>
        <v>3.6643518518518547E-2</v>
      </c>
      <c r="S16" s="475">
        <f>IF(T16="OUI","",IF(Récap!D16=0,"",Récap!D16))</f>
        <v>10</v>
      </c>
      <c r="T16" s="502" t="str">
        <f>IF(Récap!C16&gt;=1,"OUI","")</f>
        <v/>
      </c>
      <c r="U16" s="114">
        <f t="shared" si="7"/>
        <v>0</v>
      </c>
      <c r="X16" s="136"/>
    </row>
    <row r="17" spans="1:24" s="135" customFormat="1" ht="20.100000000000001" customHeight="1" x14ac:dyDescent="0.25">
      <c r="A17" s="477">
        <v>14</v>
      </c>
      <c r="B17" s="478" t="s">
        <v>65</v>
      </c>
      <c r="C17" s="479" t="s">
        <v>7</v>
      </c>
      <c r="D17" s="480">
        <v>1977</v>
      </c>
      <c r="E17" s="481" t="s">
        <v>107</v>
      </c>
      <c r="F17" s="481" t="s">
        <v>136</v>
      </c>
      <c r="G17" s="482" t="s">
        <v>128</v>
      </c>
      <c r="H17" s="526"/>
      <c r="I17" s="482"/>
      <c r="J17" s="522">
        <f t="shared" si="8"/>
        <v>41</v>
      </c>
      <c r="K17" s="483" t="str">
        <f t="shared" si="0"/>
        <v>40 à 49</v>
      </c>
      <c r="L17" s="484">
        <f t="shared" si="1"/>
        <v>4.5219907407407389E-2</v>
      </c>
      <c r="M17" s="485">
        <f t="shared" si="2"/>
        <v>13</v>
      </c>
      <c r="N17" s="486">
        <f t="shared" si="3"/>
        <v>2</v>
      </c>
      <c r="O17" s="486">
        <f t="shared" si="4"/>
        <v>5</v>
      </c>
      <c r="P17" s="487">
        <f t="shared" si="5"/>
        <v>4</v>
      </c>
      <c r="Q17" s="488">
        <f t="shared" si="6"/>
        <v>3.0196759259259187E-2</v>
      </c>
      <c r="R17" s="518">
        <f>IF(A17="","",Dép_Arr!D17)</f>
        <v>2.8067129629629706E-2</v>
      </c>
      <c r="S17" s="489">
        <f>IF(T17="OUI","",IF(Récap!D17=0,"",Récap!D17))</f>
        <v>8</v>
      </c>
      <c r="T17" s="495" t="str">
        <f>IF(Récap!C17&gt;=1,"OUI","")</f>
        <v/>
      </c>
      <c r="U17" s="396">
        <f t="shared" si="7"/>
        <v>2</v>
      </c>
      <c r="V17" s="132"/>
      <c r="W17" s="133"/>
      <c r="X17" s="134"/>
    </row>
    <row r="18" spans="1:24" s="135" customFormat="1" ht="20.100000000000001" customHeight="1" x14ac:dyDescent="0.25">
      <c r="A18" s="496">
        <v>15</v>
      </c>
      <c r="B18" s="466" t="s">
        <v>66</v>
      </c>
      <c r="C18" s="466" t="s">
        <v>67</v>
      </c>
      <c r="D18" s="497">
        <v>1971</v>
      </c>
      <c r="E18" s="498" t="s">
        <v>108</v>
      </c>
      <c r="F18" s="498" t="s">
        <v>135</v>
      </c>
      <c r="G18" s="497" t="s">
        <v>128</v>
      </c>
      <c r="H18" s="525"/>
      <c r="I18" s="497"/>
      <c r="J18" s="523">
        <f t="shared" si="8"/>
        <v>47</v>
      </c>
      <c r="K18" s="469" t="str">
        <f t="shared" si="0"/>
        <v>40 à 49</v>
      </c>
      <c r="L18" s="470" t="str">
        <f t="shared" si="1"/>
        <v/>
      </c>
      <c r="M18" s="499">
        <f t="shared" si="2"/>
        <v>100</v>
      </c>
      <c r="N18" s="500">
        <f t="shared" si="3"/>
        <v>100</v>
      </c>
      <c r="O18" s="500">
        <f t="shared" si="4"/>
        <v>100</v>
      </c>
      <c r="P18" s="501">
        <f t="shared" si="5"/>
        <v>100</v>
      </c>
      <c r="Q18" s="474" t="str">
        <f t="shared" si="6"/>
        <v/>
      </c>
      <c r="R18" s="519" t="str">
        <f>IF(A18="","",Dép_Arr!D18)</f>
        <v/>
      </c>
      <c r="S18" s="475" t="str">
        <f>IF(T18="OUI","",IF(Récap!D18=0,"",Récap!D18))</f>
        <v/>
      </c>
      <c r="T18" s="502" t="str">
        <f>IF(Récap!C18&gt;=1,"OUI","")</f>
        <v>OUI</v>
      </c>
      <c r="U18" s="114" t="str">
        <f t="shared" si="7"/>
        <v/>
      </c>
      <c r="X18" s="136"/>
    </row>
    <row r="19" spans="1:24" s="135" customFormat="1" ht="20.100000000000001" customHeight="1" x14ac:dyDescent="0.25">
      <c r="A19" s="477">
        <v>16</v>
      </c>
      <c r="B19" s="478" t="s">
        <v>68</v>
      </c>
      <c r="C19" s="479" t="s">
        <v>69</v>
      </c>
      <c r="D19" s="480">
        <v>1973</v>
      </c>
      <c r="E19" s="481" t="s">
        <v>108</v>
      </c>
      <c r="F19" s="481" t="s">
        <v>137</v>
      </c>
      <c r="G19" s="482" t="s">
        <v>128</v>
      </c>
      <c r="H19" s="526"/>
      <c r="I19" s="482"/>
      <c r="J19" s="522">
        <f t="shared" si="8"/>
        <v>45</v>
      </c>
      <c r="K19" s="483" t="str">
        <f t="shared" si="0"/>
        <v>40 à 49</v>
      </c>
      <c r="L19" s="484">
        <f t="shared" si="1"/>
        <v>3.4884259259259309E-2</v>
      </c>
      <c r="M19" s="485">
        <f t="shared" si="2"/>
        <v>4</v>
      </c>
      <c r="N19" s="486">
        <f t="shared" si="3"/>
        <v>4</v>
      </c>
      <c r="O19" s="486">
        <f t="shared" si="4"/>
        <v>2</v>
      </c>
      <c r="P19" s="487">
        <f t="shared" si="5"/>
        <v>2</v>
      </c>
      <c r="Q19" s="488">
        <f t="shared" si="6"/>
        <v>1.9861111111111107E-2</v>
      </c>
      <c r="R19" s="518">
        <f>IF(A19="","",Dép_Arr!D19)</f>
        <v>3.4884259259259309E-2</v>
      </c>
      <c r="S19" s="489">
        <f>IF(T19="OUI","",IF(Récap!D19=0,"",Récap!D19))</f>
        <v>10</v>
      </c>
      <c r="T19" s="495" t="str">
        <f>IF(Récap!C19&gt;=1,"OUI","")</f>
        <v/>
      </c>
      <c r="U19" s="396">
        <f t="shared" si="7"/>
        <v>0</v>
      </c>
      <c r="V19" s="132"/>
      <c r="W19" s="133"/>
      <c r="X19" s="134"/>
    </row>
    <row r="20" spans="1:24" s="135" customFormat="1" ht="20.100000000000001" customHeight="1" x14ac:dyDescent="0.25">
      <c r="A20" s="496">
        <v>17</v>
      </c>
      <c r="B20" s="466" t="s">
        <v>43</v>
      </c>
      <c r="C20" s="466" t="s">
        <v>70</v>
      </c>
      <c r="D20" s="497">
        <v>1957</v>
      </c>
      <c r="E20" s="498" t="s">
        <v>108</v>
      </c>
      <c r="F20" s="498" t="s">
        <v>136</v>
      </c>
      <c r="G20" s="497" t="s">
        <v>128</v>
      </c>
      <c r="H20" s="525"/>
      <c r="I20" s="497"/>
      <c r="J20" s="523">
        <f t="shared" si="8"/>
        <v>61</v>
      </c>
      <c r="K20" s="469" t="str">
        <f t="shared" si="0"/>
        <v>sup 60</v>
      </c>
      <c r="L20" s="470">
        <f t="shared" si="1"/>
        <v>3.6643518518518547E-2</v>
      </c>
      <c r="M20" s="499">
        <f t="shared" si="2"/>
        <v>10</v>
      </c>
      <c r="N20" s="500">
        <f t="shared" si="3"/>
        <v>10</v>
      </c>
      <c r="O20" s="500">
        <f t="shared" si="4"/>
        <v>3</v>
      </c>
      <c r="P20" s="501">
        <f t="shared" si="5"/>
        <v>4</v>
      </c>
      <c r="Q20" s="474">
        <f t="shared" si="6"/>
        <v>2.1620370370370345E-2</v>
      </c>
      <c r="R20" s="519">
        <f>IF(A20="","",Dép_Arr!D20)</f>
        <v>3.4930555555555631E-2</v>
      </c>
      <c r="S20" s="475">
        <f>IF(T20="OUI","",IF(Récap!D20=0,"",Récap!D20))</f>
        <v>9</v>
      </c>
      <c r="T20" s="502" t="str">
        <f>IF(Récap!C20&gt;=1,"OUI","")</f>
        <v/>
      </c>
      <c r="U20" s="114">
        <f t="shared" si="7"/>
        <v>1</v>
      </c>
      <c r="X20" s="136"/>
    </row>
    <row r="21" spans="1:24" s="135" customFormat="1" ht="20.100000000000001" customHeight="1" x14ac:dyDescent="0.25">
      <c r="A21" s="477">
        <v>18</v>
      </c>
      <c r="B21" s="478" t="s">
        <v>71</v>
      </c>
      <c r="C21" s="479" t="s">
        <v>40</v>
      </c>
      <c r="D21" s="480">
        <v>1963</v>
      </c>
      <c r="E21" s="481" t="s">
        <v>108</v>
      </c>
      <c r="F21" s="481" t="s">
        <v>136</v>
      </c>
      <c r="G21" s="482" t="s">
        <v>128</v>
      </c>
      <c r="H21" s="526"/>
      <c r="I21" s="482"/>
      <c r="J21" s="522">
        <f t="shared" si="8"/>
        <v>55</v>
      </c>
      <c r="K21" s="483" t="str">
        <f t="shared" si="0"/>
        <v>50 à 59</v>
      </c>
      <c r="L21" s="484">
        <f t="shared" si="1"/>
        <v>3.4965277777777803E-2</v>
      </c>
      <c r="M21" s="485">
        <f t="shared" si="2"/>
        <v>6</v>
      </c>
      <c r="N21" s="486">
        <f t="shared" si="3"/>
        <v>6</v>
      </c>
      <c r="O21" s="486">
        <f t="shared" si="4"/>
        <v>1</v>
      </c>
      <c r="P21" s="487">
        <f t="shared" si="5"/>
        <v>2</v>
      </c>
      <c r="Q21" s="488">
        <f t="shared" si="6"/>
        <v>1.9942129629629601E-2</v>
      </c>
      <c r="R21" s="518">
        <f>IF(A21="","",Dép_Arr!D21)</f>
        <v>3.4965277777777803E-2</v>
      </c>
      <c r="S21" s="489">
        <f>IF(T21="OUI","",IF(Récap!D21=0,"",Récap!D21))</f>
        <v>10</v>
      </c>
      <c r="T21" s="495" t="str">
        <f>IF(Récap!C21&gt;=1,"OUI","")</f>
        <v/>
      </c>
      <c r="U21" s="396">
        <f t="shared" si="7"/>
        <v>0</v>
      </c>
      <c r="V21" s="132"/>
      <c r="W21" s="133"/>
      <c r="X21" s="134"/>
    </row>
    <row r="22" spans="1:24" s="135" customFormat="1" ht="20.100000000000001" customHeight="1" x14ac:dyDescent="0.25">
      <c r="A22" s="496">
        <v>19</v>
      </c>
      <c r="B22" s="466" t="s">
        <v>72</v>
      </c>
      <c r="C22" s="466" t="s">
        <v>42</v>
      </c>
      <c r="D22" s="497">
        <v>2002</v>
      </c>
      <c r="E22" s="498" t="s">
        <v>109</v>
      </c>
      <c r="F22" s="498" t="s">
        <v>149</v>
      </c>
      <c r="G22" s="497" t="s">
        <v>128</v>
      </c>
      <c r="H22" s="525"/>
      <c r="I22" s="497"/>
      <c r="J22" s="523">
        <f t="shared" si="8"/>
        <v>16</v>
      </c>
      <c r="K22" s="469" t="str">
        <f t="shared" si="0"/>
        <v>15 à 16</v>
      </c>
      <c r="L22" s="470">
        <f t="shared" si="1"/>
        <v>8.087962962962969E-2</v>
      </c>
      <c r="M22" s="499">
        <f t="shared" si="2"/>
        <v>22</v>
      </c>
      <c r="N22" s="500">
        <f t="shared" si="3"/>
        <v>5</v>
      </c>
      <c r="O22" s="500">
        <f t="shared" si="4"/>
        <v>2</v>
      </c>
      <c r="P22" s="501">
        <f t="shared" si="5"/>
        <v>2</v>
      </c>
      <c r="Q22" s="474">
        <f t="shared" si="6"/>
        <v>6.5856481481481488E-2</v>
      </c>
      <c r="R22" s="519">
        <f>IF(A22="","",Dép_Arr!D22)</f>
        <v>2.1898148148148167E-2</v>
      </c>
      <c r="S22" s="475">
        <f>IF(T22="OUI","",IF(Récap!D22=0,"",Récap!D22))</f>
        <v>6</v>
      </c>
      <c r="T22" s="502" t="str">
        <f>IF(Récap!C22&gt;=1,"OUI","")</f>
        <v/>
      </c>
      <c r="U22" s="114">
        <f t="shared" si="7"/>
        <v>4</v>
      </c>
      <c r="X22" s="136"/>
    </row>
    <row r="23" spans="1:24" s="135" customFormat="1" ht="20.100000000000001" customHeight="1" x14ac:dyDescent="0.25">
      <c r="A23" s="477">
        <v>20</v>
      </c>
      <c r="B23" s="478" t="s">
        <v>73</v>
      </c>
      <c r="C23" s="479" t="s">
        <v>74</v>
      </c>
      <c r="D23" s="480">
        <v>2005</v>
      </c>
      <c r="E23" s="481" t="s">
        <v>110</v>
      </c>
      <c r="F23" s="481" t="s">
        <v>181</v>
      </c>
      <c r="G23" s="482" t="s">
        <v>128</v>
      </c>
      <c r="H23" s="526"/>
      <c r="I23" s="482"/>
      <c r="J23" s="522">
        <f t="shared" si="8"/>
        <v>13</v>
      </c>
      <c r="K23" s="483" t="str">
        <f t="shared" si="0"/>
        <v>13 à 14</v>
      </c>
      <c r="L23" s="484">
        <f t="shared" si="1"/>
        <v>0.12923611111111127</v>
      </c>
      <c r="M23" s="485">
        <f t="shared" si="2"/>
        <v>27</v>
      </c>
      <c r="N23" s="486">
        <f t="shared" si="3"/>
        <v>4</v>
      </c>
      <c r="O23" s="486">
        <f t="shared" si="4"/>
        <v>1</v>
      </c>
      <c r="P23" s="487">
        <f t="shared" si="5"/>
        <v>3</v>
      </c>
      <c r="Q23" s="488">
        <f t="shared" si="6"/>
        <v>0.11421296296296307</v>
      </c>
      <c r="R23" s="518">
        <f>IF(A23="","",Dép_Arr!D23)</f>
        <v>1.8125000000000002E-2</v>
      </c>
      <c r="S23" s="489">
        <f>IF(T23="OUI","",IF(Récap!D23=0,"",Récap!D23))</f>
        <v>4</v>
      </c>
      <c r="T23" s="495" t="str">
        <f>IF(Récap!C23&gt;=1,"OUI","")</f>
        <v/>
      </c>
      <c r="U23" s="396">
        <f t="shared" si="7"/>
        <v>6</v>
      </c>
      <c r="V23" s="132"/>
      <c r="W23" s="133"/>
      <c r="X23" s="134"/>
    </row>
    <row r="24" spans="1:24" s="135" customFormat="1" ht="20.100000000000001" customHeight="1" x14ac:dyDescent="0.25">
      <c r="A24" s="496">
        <v>21</v>
      </c>
      <c r="B24" s="466" t="s">
        <v>75</v>
      </c>
      <c r="C24" s="466" t="s">
        <v>39</v>
      </c>
      <c r="D24" s="497">
        <v>1954</v>
      </c>
      <c r="E24" s="498" t="s">
        <v>108</v>
      </c>
      <c r="F24" s="498" t="s">
        <v>137</v>
      </c>
      <c r="G24" s="497" t="s">
        <v>128</v>
      </c>
      <c r="H24" s="525"/>
      <c r="I24" s="497"/>
      <c r="J24" s="523">
        <f t="shared" si="8"/>
        <v>64</v>
      </c>
      <c r="K24" s="469" t="str">
        <f t="shared" si="0"/>
        <v>sup 60</v>
      </c>
      <c r="L24" s="470">
        <f t="shared" si="1"/>
        <v>3.5011574074074125E-2</v>
      </c>
      <c r="M24" s="499">
        <f t="shared" si="2"/>
        <v>7</v>
      </c>
      <c r="N24" s="500">
        <f t="shared" si="3"/>
        <v>7</v>
      </c>
      <c r="O24" s="500">
        <f t="shared" si="4"/>
        <v>3</v>
      </c>
      <c r="P24" s="501">
        <f t="shared" si="5"/>
        <v>1</v>
      </c>
      <c r="Q24" s="474">
        <f t="shared" si="6"/>
        <v>1.9988425925925923E-2</v>
      </c>
      <c r="R24" s="519">
        <f>IF(A24="","",Dép_Arr!D24)</f>
        <v>3.5011574074074125E-2</v>
      </c>
      <c r="S24" s="475">
        <f>IF(T24="OUI","",IF(Récap!D24=0,"",Récap!D24))</f>
        <v>10</v>
      </c>
      <c r="T24" s="502" t="str">
        <f>IF(Récap!C24&gt;=1,"OUI","")</f>
        <v/>
      </c>
      <c r="U24" s="114">
        <f t="shared" si="7"/>
        <v>0</v>
      </c>
      <c r="X24" s="136"/>
    </row>
    <row r="25" spans="1:24" s="135" customFormat="1" ht="20.100000000000001" customHeight="1" x14ac:dyDescent="0.25">
      <c r="A25" s="477">
        <v>22</v>
      </c>
      <c r="B25" s="478" t="s">
        <v>76</v>
      </c>
      <c r="C25" s="479" t="s">
        <v>77</v>
      </c>
      <c r="D25" s="480">
        <v>1999</v>
      </c>
      <c r="E25" s="481" t="s">
        <v>107</v>
      </c>
      <c r="F25" s="481" t="s">
        <v>136</v>
      </c>
      <c r="G25" s="482" t="s">
        <v>128</v>
      </c>
      <c r="H25" s="526"/>
      <c r="I25" s="482"/>
      <c r="J25" s="522">
        <f t="shared" si="8"/>
        <v>19</v>
      </c>
      <c r="K25" s="483" t="str">
        <f t="shared" si="0"/>
        <v>17 à 19</v>
      </c>
      <c r="L25" s="484">
        <f t="shared" si="1"/>
        <v>4.5127314814814856E-2</v>
      </c>
      <c r="M25" s="485">
        <f t="shared" si="2"/>
        <v>12</v>
      </c>
      <c r="N25" s="486">
        <f t="shared" si="3"/>
        <v>1</v>
      </c>
      <c r="O25" s="486">
        <f t="shared" si="4"/>
        <v>4</v>
      </c>
      <c r="P25" s="487">
        <f t="shared" si="5"/>
        <v>1</v>
      </c>
      <c r="Q25" s="488">
        <f t="shared" si="6"/>
        <v>3.0104166666666654E-2</v>
      </c>
      <c r="R25" s="518">
        <f>IF(A25="","",Dép_Arr!D25)</f>
        <v>2.8159722222222239E-2</v>
      </c>
      <c r="S25" s="489">
        <f>IF(T25="OUI","",IF(Récap!D25=0,"",Récap!D25))</f>
        <v>8</v>
      </c>
      <c r="T25" s="495" t="str">
        <f>IF(Récap!C25&gt;=1,"OUI","")</f>
        <v/>
      </c>
      <c r="U25" s="396">
        <f t="shared" si="7"/>
        <v>2</v>
      </c>
      <c r="V25" s="132"/>
      <c r="W25" s="133"/>
      <c r="X25" s="134"/>
    </row>
    <row r="26" spans="1:24" s="135" customFormat="1" ht="20.100000000000001" customHeight="1" x14ac:dyDescent="0.25">
      <c r="A26" s="496">
        <v>23</v>
      </c>
      <c r="B26" s="466" t="s">
        <v>78</v>
      </c>
      <c r="C26" s="466" t="s">
        <v>41</v>
      </c>
      <c r="D26" s="497">
        <v>2001</v>
      </c>
      <c r="E26" s="498" t="s">
        <v>109</v>
      </c>
      <c r="F26" s="498" t="s">
        <v>138</v>
      </c>
      <c r="G26" s="497" t="s">
        <v>129</v>
      </c>
      <c r="H26" s="525"/>
      <c r="I26" s="497"/>
      <c r="J26" s="523">
        <f t="shared" si="8"/>
        <v>17</v>
      </c>
      <c r="K26" s="469" t="str">
        <f t="shared" si="0"/>
        <v>17 à 19</v>
      </c>
      <c r="L26" s="470">
        <f t="shared" si="1"/>
        <v>8.081018518518529E-2</v>
      </c>
      <c r="M26" s="499">
        <f t="shared" si="2"/>
        <v>21</v>
      </c>
      <c r="N26" s="500">
        <f t="shared" si="3"/>
        <v>4</v>
      </c>
      <c r="O26" s="500">
        <f t="shared" si="4"/>
        <v>4</v>
      </c>
      <c r="P26" s="501">
        <f t="shared" si="5"/>
        <v>1</v>
      </c>
      <c r="Q26" s="474">
        <f t="shared" si="6"/>
        <v>6.5787037037037088E-2</v>
      </c>
      <c r="R26" s="519">
        <f>IF(A26="","",Dép_Arr!D26)</f>
        <v>2.19212962962963E-2</v>
      </c>
      <c r="S26" s="475">
        <f>IF(T26="OUI","",IF(Récap!D26=0,"",Récap!D26))</f>
        <v>6</v>
      </c>
      <c r="T26" s="502" t="str">
        <f>IF(Récap!C26&gt;=1,"OUI","")</f>
        <v/>
      </c>
      <c r="U26" s="114">
        <f t="shared" si="7"/>
        <v>4</v>
      </c>
      <c r="X26" s="136"/>
    </row>
    <row r="27" spans="1:24" s="135" customFormat="1" ht="20.100000000000001" customHeight="1" x14ac:dyDescent="0.25">
      <c r="A27" s="477">
        <v>24</v>
      </c>
      <c r="B27" s="478" t="s">
        <v>79</v>
      </c>
      <c r="C27" s="479" t="s">
        <v>150</v>
      </c>
      <c r="D27" s="480">
        <v>2005</v>
      </c>
      <c r="E27" s="481" t="s">
        <v>110</v>
      </c>
      <c r="F27" s="481" t="s">
        <v>148</v>
      </c>
      <c r="G27" s="482" t="s">
        <v>128</v>
      </c>
      <c r="H27" s="526"/>
      <c r="I27" s="482"/>
      <c r="J27" s="522">
        <f t="shared" si="8"/>
        <v>13</v>
      </c>
      <c r="K27" s="483" t="str">
        <f t="shared" si="0"/>
        <v>13 à 14</v>
      </c>
      <c r="L27" s="484">
        <f t="shared" si="1"/>
        <v>0.10914351851851856</v>
      </c>
      <c r="M27" s="485">
        <f t="shared" si="2"/>
        <v>24</v>
      </c>
      <c r="N27" s="486">
        <f t="shared" si="3"/>
        <v>1</v>
      </c>
      <c r="O27" s="486">
        <f t="shared" si="4"/>
        <v>2</v>
      </c>
      <c r="P27" s="487">
        <f t="shared" si="5"/>
        <v>2</v>
      </c>
      <c r="Q27" s="488">
        <f t="shared" si="6"/>
        <v>9.4120370370370354E-2</v>
      </c>
      <c r="R27" s="518">
        <f>IF(A27="","",Dép_Arr!D27)</f>
        <v>1.8518518518518545E-2</v>
      </c>
      <c r="S27" s="489">
        <f>IF(T27="OUI","",IF(Récap!D27=0,"",Récap!D27))</f>
        <v>5</v>
      </c>
      <c r="T27" s="495" t="str">
        <f>IF(Récap!C27&gt;=1,"OUI","")</f>
        <v/>
      </c>
      <c r="U27" s="396">
        <f t="shared" si="7"/>
        <v>5</v>
      </c>
      <c r="V27" s="132"/>
      <c r="W27" s="133"/>
      <c r="X27" s="462"/>
    </row>
    <row r="28" spans="1:24" s="135" customFormat="1" ht="20.100000000000001" customHeight="1" x14ac:dyDescent="0.25">
      <c r="A28" s="496">
        <v>25</v>
      </c>
      <c r="B28" s="466" t="s">
        <v>80</v>
      </c>
      <c r="C28" s="466" t="s">
        <v>38</v>
      </c>
      <c r="D28" s="497">
        <v>1957</v>
      </c>
      <c r="E28" s="498" t="s">
        <v>108</v>
      </c>
      <c r="F28" s="498" t="s">
        <v>137</v>
      </c>
      <c r="G28" s="497" t="s">
        <v>128</v>
      </c>
      <c r="H28" s="525"/>
      <c r="I28" s="497"/>
      <c r="J28" s="523">
        <f t="shared" si="8"/>
        <v>61</v>
      </c>
      <c r="K28" s="469" t="str">
        <f t="shared" si="0"/>
        <v>sup 60</v>
      </c>
      <c r="L28" s="470">
        <f t="shared" si="1"/>
        <v>3.5057870370370392E-2</v>
      </c>
      <c r="M28" s="499">
        <f t="shared" si="2"/>
        <v>8</v>
      </c>
      <c r="N28" s="500">
        <f t="shared" si="3"/>
        <v>8</v>
      </c>
      <c r="O28" s="500">
        <f t="shared" si="4"/>
        <v>4</v>
      </c>
      <c r="P28" s="501">
        <f t="shared" si="5"/>
        <v>2</v>
      </c>
      <c r="Q28" s="474">
        <f t="shared" si="6"/>
        <v>2.003472222222219E-2</v>
      </c>
      <c r="R28" s="519">
        <f>IF(A28="","",Dép_Arr!D28)</f>
        <v>3.5057870370370392E-2</v>
      </c>
      <c r="S28" s="475">
        <f>IF(T28="OUI","",IF(Récap!D28=0,"",Récap!D28))</f>
        <v>10</v>
      </c>
      <c r="T28" s="502" t="str">
        <f>IF(Récap!C28&gt;=1,"OUI","")</f>
        <v/>
      </c>
      <c r="U28" s="114">
        <f t="shared" si="7"/>
        <v>0</v>
      </c>
      <c r="X28" s="136"/>
    </row>
    <row r="29" spans="1:24" s="135" customFormat="1" ht="20.100000000000001" customHeight="1" x14ac:dyDescent="0.25">
      <c r="A29" s="477">
        <v>26</v>
      </c>
      <c r="B29" s="478" t="s">
        <v>81</v>
      </c>
      <c r="C29" s="479" t="s">
        <v>151</v>
      </c>
      <c r="D29" s="480">
        <v>2000</v>
      </c>
      <c r="E29" s="481" t="s">
        <v>107</v>
      </c>
      <c r="F29" s="481" t="s">
        <v>136</v>
      </c>
      <c r="G29" s="482" t="s">
        <v>128</v>
      </c>
      <c r="H29" s="526"/>
      <c r="I29" s="482"/>
      <c r="J29" s="522">
        <f t="shared" si="8"/>
        <v>18</v>
      </c>
      <c r="K29" s="483" t="str">
        <f t="shared" si="0"/>
        <v>17 à 19</v>
      </c>
      <c r="L29" s="484">
        <f t="shared" si="1"/>
        <v>5.3449074074074066E-2</v>
      </c>
      <c r="M29" s="485">
        <f t="shared" si="2"/>
        <v>17</v>
      </c>
      <c r="N29" s="486">
        <f t="shared" si="3"/>
        <v>6</v>
      </c>
      <c r="O29" s="486">
        <f t="shared" si="4"/>
        <v>7</v>
      </c>
      <c r="P29" s="487">
        <f t="shared" si="5"/>
        <v>4</v>
      </c>
      <c r="Q29" s="488">
        <f t="shared" si="6"/>
        <v>3.8425925925925863E-2</v>
      </c>
      <c r="R29" s="518">
        <f>IF(A29="","",Dép_Arr!D29)</f>
        <v>2.8240740740740788E-2</v>
      </c>
      <c r="S29" s="489">
        <f>IF(T29="OUI","",IF(Récap!D29=0,"",Récap!D29))</f>
        <v>7</v>
      </c>
      <c r="T29" s="495" t="str">
        <f>IF(Récap!C29&gt;=1,"OUI","")</f>
        <v/>
      </c>
      <c r="U29" s="396">
        <f t="shared" si="7"/>
        <v>3</v>
      </c>
      <c r="V29" s="132"/>
      <c r="W29" s="133"/>
      <c r="X29" s="134"/>
    </row>
    <row r="30" spans="1:24" s="135" customFormat="1" ht="20.100000000000001" customHeight="1" x14ac:dyDescent="0.25">
      <c r="A30" s="496">
        <v>27</v>
      </c>
      <c r="B30" s="466" t="s">
        <v>82</v>
      </c>
      <c r="C30" s="466" t="s">
        <v>70</v>
      </c>
      <c r="D30" s="497">
        <v>2002</v>
      </c>
      <c r="E30" s="498" t="s">
        <v>109</v>
      </c>
      <c r="F30" s="498" t="s">
        <v>149</v>
      </c>
      <c r="G30" s="497" t="s">
        <v>128</v>
      </c>
      <c r="H30" s="525"/>
      <c r="I30" s="497"/>
      <c r="J30" s="523">
        <f t="shared" si="8"/>
        <v>16</v>
      </c>
      <c r="K30" s="469" t="str">
        <f t="shared" si="0"/>
        <v>15 à 16</v>
      </c>
      <c r="L30" s="470">
        <f t="shared" si="1"/>
        <v>8.0567129629629808E-2</v>
      </c>
      <c r="M30" s="499">
        <f t="shared" si="2"/>
        <v>20</v>
      </c>
      <c r="N30" s="500">
        <f t="shared" si="3"/>
        <v>3</v>
      </c>
      <c r="O30" s="500">
        <f t="shared" si="4"/>
        <v>1</v>
      </c>
      <c r="P30" s="501">
        <f t="shared" si="5"/>
        <v>1</v>
      </c>
      <c r="Q30" s="474">
        <f t="shared" si="6"/>
        <v>6.5543981481481606E-2</v>
      </c>
      <c r="R30" s="519">
        <f>IF(A30="","",Dép_Arr!D30)</f>
        <v>2.2002314814814794E-2</v>
      </c>
      <c r="S30" s="475">
        <f>IF(T30="OUI","",IF(Récap!D30=0,"",Récap!D30))</f>
        <v>6</v>
      </c>
      <c r="T30" s="502" t="str">
        <f>IF(Récap!C30&gt;=1,"OUI","")</f>
        <v/>
      </c>
      <c r="U30" s="114">
        <f t="shared" si="7"/>
        <v>4</v>
      </c>
      <c r="X30" s="136"/>
    </row>
    <row r="31" spans="1:24" s="135" customFormat="1" ht="20.100000000000001" customHeight="1" x14ac:dyDescent="0.25">
      <c r="A31" s="477">
        <v>28</v>
      </c>
      <c r="B31" s="478" t="s">
        <v>6</v>
      </c>
      <c r="C31" s="479" t="s">
        <v>83</v>
      </c>
      <c r="D31" s="480">
        <v>2003</v>
      </c>
      <c r="E31" s="481" t="s">
        <v>110</v>
      </c>
      <c r="F31" s="481" t="s">
        <v>184</v>
      </c>
      <c r="G31" s="482" t="s">
        <v>129</v>
      </c>
      <c r="H31" s="526"/>
      <c r="I31" s="482"/>
      <c r="J31" s="522">
        <f t="shared" si="8"/>
        <v>15</v>
      </c>
      <c r="K31" s="483" t="str">
        <f t="shared" si="0"/>
        <v>15 à 16</v>
      </c>
      <c r="L31" s="484">
        <f t="shared" si="1"/>
        <v>0.14474537037037027</v>
      </c>
      <c r="M31" s="485">
        <f t="shared" si="2"/>
        <v>28</v>
      </c>
      <c r="N31" s="486">
        <f t="shared" si="3"/>
        <v>5</v>
      </c>
      <c r="O31" s="486">
        <f t="shared" si="4"/>
        <v>1</v>
      </c>
      <c r="P31" s="487">
        <f t="shared" si="5"/>
        <v>1</v>
      </c>
      <c r="Q31" s="488">
        <f t="shared" si="6"/>
        <v>0.12972222222222207</v>
      </c>
      <c r="R31" s="518">
        <f>IF(A31="","",Dép_Arr!D31)</f>
        <v>1.5023148148148202E-2</v>
      </c>
      <c r="S31" s="489">
        <f>IF(T31="OUI","",IF(Récap!D31=0,"",Récap!D31))</f>
        <v>4</v>
      </c>
      <c r="T31" s="495" t="str">
        <f>IF(Récap!C31&gt;=1,"OUI","")</f>
        <v/>
      </c>
      <c r="U31" s="396">
        <f t="shared" si="7"/>
        <v>6</v>
      </c>
      <c r="V31" s="132"/>
      <c r="W31" s="133"/>
      <c r="X31" s="134"/>
    </row>
    <row r="32" spans="1:24" s="135" customFormat="1" ht="20.100000000000001" customHeight="1" x14ac:dyDescent="0.25">
      <c r="A32" s="496">
        <v>29</v>
      </c>
      <c r="B32" s="466" t="s">
        <v>84</v>
      </c>
      <c r="C32" s="466" t="s">
        <v>5</v>
      </c>
      <c r="D32" s="497">
        <v>1943</v>
      </c>
      <c r="E32" s="498" t="s">
        <v>108</v>
      </c>
      <c r="F32" s="498" t="s">
        <v>136</v>
      </c>
      <c r="G32" s="497" t="s">
        <v>128</v>
      </c>
      <c r="H32" s="525"/>
      <c r="I32" s="497"/>
      <c r="J32" s="523">
        <f t="shared" si="8"/>
        <v>75</v>
      </c>
      <c r="K32" s="469" t="str">
        <f t="shared" si="0"/>
        <v>sup 60</v>
      </c>
      <c r="L32" s="470">
        <f t="shared" si="1"/>
        <v>3.509259259259262E-2</v>
      </c>
      <c r="M32" s="499">
        <f t="shared" si="2"/>
        <v>9</v>
      </c>
      <c r="N32" s="500">
        <f t="shared" si="3"/>
        <v>9</v>
      </c>
      <c r="O32" s="500">
        <f t="shared" si="4"/>
        <v>2</v>
      </c>
      <c r="P32" s="501">
        <f t="shared" si="5"/>
        <v>3</v>
      </c>
      <c r="Q32" s="474">
        <f t="shared" si="6"/>
        <v>2.0069444444444418E-2</v>
      </c>
      <c r="R32" s="519">
        <f>IF(A32="","",Dép_Arr!D32)</f>
        <v>3.509259259259262E-2</v>
      </c>
      <c r="S32" s="475">
        <f>IF(T32="OUI","",IF(Récap!D32=0,"",Récap!D32))</f>
        <v>10</v>
      </c>
      <c r="T32" s="502" t="str">
        <f>IF(Récap!C32&gt;=1,"OUI","")</f>
        <v/>
      </c>
      <c r="U32" s="114">
        <f t="shared" si="7"/>
        <v>0</v>
      </c>
      <c r="X32" s="136"/>
    </row>
    <row r="33" spans="1:24" s="135" customFormat="1" ht="20.100000000000001" customHeight="1" x14ac:dyDescent="0.25">
      <c r="A33" s="477">
        <v>30</v>
      </c>
      <c r="B33" s="478" t="s">
        <v>85</v>
      </c>
      <c r="C33" s="479" t="s">
        <v>86</v>
      </c>
      <c r="D33" s="480">
        <v>1966</v>
      </c>
      <c r="E33" s="481" t="s">
        <v>109</v>
      </c>
      <c r="F33" s="481" t="s">
        <v>138</v>
      </c>
      <c r="G33" s="482" t="s">
        <v>129</v>
      </c>
      <c r="H33" s="526"/>
      <c r="I33" s="482"/>
      <c r="J33" s="522">
        <f t="shared" si="8"/>
        <v>52</v>
      </c>
      <c r="K33" s="483" t="str">
        <f t="shared" si="0"/>
        <v>sup 40</v>
      </c>
      <c r="L33" s="484">
        <f t="shared" si="1"/>
        <v>8.0497685185185242E-2</v>
      </c>
      <c r="M33" s="485">
        <f t="shared" si="2"/>
        <v>19</v>
      </c>
      <c r="N33" s="486">
        <f t="shared" si="3"/>
        <v>2</v>
      </c>
      <c r="O33" s="486">
        <f t="shared" si="4"/>
        <v>3</v>
      </c>
      <c r="P33" s="487">
        <f t="shared" si="5"/>
        <v>3</v>
      </c>
      <c r="Q33" s="488">
        <f t="shared" si="6"/>
        <v>6.5474537037037039E-2</v>
      </c>
      <c r="R33" s="518">
        <f>IF(A33="","",Dép_Arr!D33)</f>
        <v>2.2025462962962983E-2</v>
      </c>
      <c r="S33" s="489">
        <f>IF(T33="OUI","",IF(Récap!D33=0,"",Récap!D33))</f>
        <v>6</v>
      </c>
      <c r="T33" s="495" t="str">
        <f>IF(Récap!C33&gt;=1,"OUI","")</f>
        <v/>
      </c>
      <c r="U33" s="396">
        <f t="shared" si="7"/>
        <v>4</v>
      </c>
      <c r="V33" s="132"/>
      <c r="W33" s="133"/>
      <c r="X33" s="134"/>
    </row>
    <row r="34" spans="1:24" s="135" customFormat="1" ht="20.100000000000001" customHeight="1" x14ac:dyDescent="0.25">
      <c r="A34" s="496"/>
      <c r="B34" s="466"/>
      <c r="C34" s="466"/>
      <c r="D34" s="497"/>
      <c r="E34" s="498"/>
      <c r="F34" s="498"/>
      <c r="G34" s="497"/>
      <c r="H34" s="525"/>
      <c r="I34" s="497"/>
      <c r="J34" s="523" t="str">
        <f t="shared" si="8"/>
        <v/>
      </c>
      <c r="K34" s="469" t="str">
        <f t="shared" si="0"/>
        <v/>
      </c>
      <c r="L34" s="470" t="str">
        <f t="shared" si="1"/>
        <v/>
      </c>
      <c r="M34" s="499" t="str">
        <f t="shared" si="2"/>
        <v/>
      </c>
      <c r="N34" s="500" t="str">
        <f t="shared" si="3"/>
        <v/>
      </c>
      <c r="O34" s="500" t="str">
        <f t="shared" si="4"/>
        <v/>
      </c>
      <c r="P34" s="501" t="str">
        <f t="shared" si="5"/>
        <v/>
      </c>
      <c r="Q34" s="474" t="str">
        <f t="shared" si="6"/>
        <v/>
      </c>
      <c r="R34" s="519" t="str">
        <f>IF(A34="","",Dép_Arr!D34)</f>
        <v/>
      </c>
      <c r="S34" s="475" t="str">
        <f>IF(T34="OUI","",IF(Récap!D34=0,"",Récap!D34))</f>
        <v/>
      </c>
      <c r="T34" s="502" t="str">
        <f>IF(Récap!C34&gt;=1,"OUI","")</f>
        <v/>
      </c>
      <c r="U34" s="114" t="str">
        <f t="shared" si="7"/>
        <v/>
      </c>
      <c r="X34" s="136"/>
    </row>
    <row r="35" spans="1:24" s="135" customFormat="1" ht="20.100000000000001" customHeight="1" x14ac:dyDescent="0.25">
      <c r="A35" s="477"/>
      <c r="B35" s="478"/>
      <c r="C35" s="479"/>
      <c r="D35" s="480"/>
      <c r="E35" s="481"/>
      <c r="F35" s="481"/>
      <c r="G35" s="482"/>
      <c r="H35" s="526"/>
      <c r="I35" s="482"/>
      <c r="J35" s="522" t="str">
        <f t="shared" si="8"/>
        <v/>
      </c>
      <c r="K35" s="483" t="str">
        <f t="shared" si="0"/>
        <v/>
      </c>
      <c r="L35" s="484" t="str">
        <f t="shared" si="1"/>
        <v/>
      </c>
      <c r="M35" s="485" t="str">
        <f t="shared" si="2"/>
        <v/>
      </c>
      <c r="N35" s="486" t="str">
        <f t="shared" si="3"/>
        <v/>
      </c>
      <c r="O35" s="486" t="str">
        <f t="shared" si="4"/>
        <v/>
      </c>
      <c r="P35" s="487" t="str">
        <f t="shared" si="5"/>
        <v/>
      </c>
      <c r="Q35" s="488" t="str">
        <f t="shared" si="6"/>
        <v/>
      </c>
      <c r="R35" s="518" t="str">
        <f>IF(A35="","",Dép_Arr!D35)</f>
        <v/>
      </c>
      <c r="S35" s="489" t="str">
        <f>IF(T35="OUI","",IF(Récap!D35=0,"",Récap!D35))</f>
        <v/>
      </c>
      <c r="T35" s="495" t="str">
        <f>IF(Récap!C35&gt;=1,"OUI","")</f>
        <v/>
      </c>
      <c r="U35" s="396" t="str">
        <f t="shared" si="7"/>
        <v/>
      </c>
      <c r="V35" s="132"/>
      <c r="W35" s="133"/>
      <c r="X35" s="134"/>
    </row>
    <row r="36" spans="1:24" s="135" customFormat="1" ht="20.100000000000001" customHeight="1" x14ac:dyDescent="0.25">
      <c r="A36" s="496"/>
      <c r="B36" s="466"/>
      <c r="C36" s="466"/>
      <c r="D36" s="497"/>
      <c r="E36" s="498"/>
      <c r="F36" s="498"/>
      <c r="G36" s="497"/>
      <c r="H36" s="525"/>
      <c r="I36" s="497"/>
      <c r="J36" s="523" t="str">
        <f t="shared" si="8"/>
        <v/>
      </c>
      <c r="K36" s="469" t="str">
        <f t="shared" ref="K36:K67" si="9">IF(J36="","",IF(AND(G36="F",J36&gt;=40),"sup 40",IF(AND(G36="F",J36&gt;=17,29&gt;=F36),"17 à 29",IF(AND(J36&gt;=13,14&gt;=J36),"13 à 14",IF(AND(J36&gt;=15,16&gt;=J36),"15 à 16",IF(AND(J36&gt;=17,19&gt;=J36),"17 à 19",IF(AND(J36&gt;=20,29&gt;=J36),"20 à 29",IF(AND(J36&gt;=30,39&gt;=J36),"30 à 39",IF(AND(J36&gt;=40,49&gt;=J36),"40 à 49",IF(AND(J36&gt;=50,59&gt;=J36),"50 à 59",IF(J36&gt;=60,"sup 60")))))))))))</f>
        <v/>
      </c>
      <c r="L36" s="470" t="str">
        <f t="shared" ref="L36:L67" si="10">IF(R36="","",IF(T36="OUI","",IF(OR(E36="M",E36="C",E36="J"),(R36+(V$2*U36)),IF(W$2&gt;S36,R36+((V$2-R36)*U36),R36))))</f>
        <v/>
      </c>
      <c r="M36" s="499" t="str">
        <f t="shared" ref="M36:M67" si="11">IF(T36="OUI",100,IF(OR(L36="",L36=0),"",RANK(L36,L$4:L$103,1)))</f>
        <v/>
      </c>
      <c r="N36" s="500" t="str">
        <f t="shared" ref="N36:N67" si="12">IF(T36="OUI",100,IF(OR(L36=0,L36=""),"",SUMPRODUCT((CAT_Age=E36)*(Temps_Corrigé&lt;L36))+1))</f>
        <v/>
      </c>
      <c r="O36" s="500" t="str">
        <f t="shared" ref="O36:O67" si="13">IF(T36="OUI",100,IF(OR(L36=0,L36=""),"",SUMPRODUCT((Cat_de_Valeur=F36)*(Temps_Corrigé&lt;L36))+1))</f>
        <v/>
      </c>
      <c r="P36" s="501" t="str">
        <f t="shared" ref="P36:P67" si="14">IF(T36="OUI",100,IF(OR(L36=0,L36=""),"",SUMPRODUCT((Sexe=G36)*(Classe_d_age=K36)*(Temps_Corrigé&lt;L36))+1))</f>
        <v/>
      </c>
      <c r="Q36" s="474" t="str">
        <f t="shared" ref="Q36:Q67" si="15">IF(OR(L36="",L36=0),"",$L36-MIN(Temps__chrono))</f>
        <v/>
      </c>
      <c r="R36" s="519" t="str">
        <f>IF(A36="","",Dép_Arr!D36)</f>
        <v/>
      </c>
      <c r="S36" s="475" t="str">
        <f>IF(T36="OUI","",IF(Récap!D36=0,"",Récap!D36))</f>
        <v/>
      </c>
      <c r="T36" s="502" t="str">
        <f>IF(Récap!C36&gt;=1,"OUI","")</f>
        <v/>
      </c>
      <c r="U36" s="114" t="str">
        <f t="shared" ref="U36:U67" si="16">IF(OR(W$2="",S36=""),"",W$2-S36)</f>
        <v/>
      </c>
      <c r="X36" s="136"/>
    </row>
    <row r="37" spans="1:24" s="135" customFormat="1" ht="20.100000000000001" customHeight="1" x14ac:dyDescent="0.25">
      <c r="A37" s="477"/>
      <c r="B37" s="478"/>
      <c r="C37" s="479"/>
      <c r="D37" s="480"/>
      <c r="E37" s="481"/>
      <c r="F37" s="481"/>
      <c r="G37" s="482"/>
      <c r="H37" s="526"/>
      <c r="I37" s="482"/>
      <c r="J37" s="522" t="str">
        <f t="shared" si="8"/>
        <v/>
      </c>
      <c r="K37" s="483" t="str">
        <f t="shared" si="9"/>
        <v/>
      </c>
      <c r="L37" s="484" t="str">
        <f t="shared" si="10"/>
        <v/>
      </c>
      <c r="M37" s="485" t="str">
        <f t="shared" si="11"/>
        <v/>
      </c>
      <c r="N37" s="486" t="str">
        <f t="shared" si="12"/>
        <v/>
      </c>
      <c r="O37" s="486" t="str">
        <f t="shared" si="13"/>
        <v/>
      </c>
      <c r="P37" s="487" t="str">
        <f t="shared" si="14"/>
        <v/>
      </c>
      <c r="Q37" s="488" t="str">
        <f t="shared" si="15"/>
        <v/>
      </c>
      <c r="R37" s="518" t="str">
        <f>IF(A37="","",Dép_Arr!D37)</f>
        <v/>
      </c>
      <c r="S37" s="489" t="str">
        <f>IF(T37="OUI","",IF(Récap!D37=0,"",Récap!D37))</f>
        <v/>
      </c>
      <c r="T37" s="495" t="str">
        <f>IF(Récap!C37&gt;=1,"OUI","")</f>
        <v/>
      </c>
      <c r="U37" s="396" t="str">
        <f t="shared" si="16"/>
        <v/>
      </c>
      <c r="V37" s="132"/>
      <c r="W37" s="133"/>
      <c r="X37" s="134"/>
    </row>
    <row r="38" spans="1:24" s="135" customFormat="1" ht="20.100000000000001" customHeight="1" x14ac:dyDescent="0.25">
      <c r="A38" s="496"/>
      <c r="B38" s="466"/>
      <c r="C38" s="466"/>
      <c r="D38" s="497"/>
      <c r="E38" s="498"/>
      <c r="F38" s="498"/>
      <c r="G38" s="497"/>
      <c r="H38" s="525"/>
      <c r="I38" s="497"/>
      <c r="J38" s="523" t="str">
        <f t="shared" si="8"/>
        <v/>
      </c>
      <c r="K38" s="469" t="str">
        <f t="shared" si="9"/>
        <v/>
      </c>
      <c r="L38" s="470" t="str">
        <f t="shared" si="10"/>
        <v/>
      </c>
      <c r="M38" s="499" t="str">
        <f t="shared" si="11"/>
        <v/>
      </c>
      <c r="N38" s="500" t="str">
        <f t="shared" si="12"/>
        <v/>
      </c>
      <c r="O38" s="500" t="str">
        <f t="shared" si="13"/>
        <v/>
      </c>
      <c r="P38" s="501" t="str">
        <f t="shared" si="14"/>
        <v/>
      </c>
      <c r="Q38" s="474" t="str">
        <f t="shared" si="15"/>
        <v/>
      </c>
      <c r="R38" s="519" t="str">
        <f>IF(A38="","",Dép_Arr!D38)</f>
        <v/>
      </c>
      <c r="S38" s="475" t="str">
        <f>IF(T38="OUI","",IF(Récap!D38=0,"",Récap!D38))</f>
        <v/>
      </c>
      <c r="T38" s="502" t="str">
        <f>IF(Récap!C38&gt;=1,"OUI","")</f>
        <v/>
      </c>
      <c r="U38" s="114" t="str">
        <f t="shared" si="16"/>
        <v/>
      </c>
      <c r="X38" s="136"/>
    </row>
    <row r="39" spans="1:24" s="135" customFormat="1" ht="20.100000000000001" customHeight="1" x14ac:dyDescent="0.25">
      <c r="A39" s="477"/>
      <c r="B39" s="478"/>
      <c r="C39" s="479"/>
      <c r="D39" s="480"/>
      <c r="E39" s="481"/>
      <c r="F39" s="481"/>
      <c r="G39" s="482"/>
      <c r="H39" s="526"/>
      <c r="I39" s="482"/>
      <c r="J39" s="522" t="str">
        <f t="shared" si="8"/>
        <v/>
      </c>
      <c r="K39" s="483" t="str">
        <f t="shared" si="9"/>
        <v/>
      </c>
      <c r="L39" s="484" t="str">
        <f t="shared" si="10"/>
        <v/>
      </c>
      <c r="M39" s="485" t="str">
        <f t="shared" si="11"/>
        <v/>
      </c>
      <c r="N39" s="486" t="str">
        <f t="shared" si="12"/>
        <v/>
      </c>
      <c r="O39" s="486" t="str">
        <f t="shared" si="13"/>
        <v/>
      </c>
      <c r="P39" s="487" t="str">
        <f t="shared" si="14"/>
        <v/>
      </c>
      <c r="Q39" s="488" t="str">
        <f t="shared" si="15"/>
        <v/>
      </c>
      <c r="R39" s="518" t="str">
        <f>IF(A39="","",Dép_Arr!D39)</f>
        <v/>
      </c>
      <c r="S39" s="489" t="str">
        <f>IF(T39="OUI","",IF(Récap!D39=0,"",Récap!D39))</f>
        <v/>
      </c>
      <c r="T39" s="495" t="str">
        <f>IF(Récap!C39&gt;=1,"OUI","")</f>
        <v/>
      </c>
      <c r="U39" s="396" t="str">
        <f t="shared" si="16"/>
        <v/>
      </c>
      <c r="V39" s="132"/>
      <c r="W39" s="133"/>
      <c r="X39" s="134"/>
    </row>
    <row r="40" spans="1:24" s="135" customFormat="1" ht="20.100000000000001" customHeight="1" x14ac:dyDescent="0.25">
      <c r="A40" s="496"/>
      <c r="B40" s="466"/>
      <c r="C40" s="466"/>
      <c r="D40" s="497"/>
      <c r="E40" s="498"/>
      <c r="F40" s="498"/>
      <c r="G40" s="497"/>
      <c r="H40" s="525"/>
      <c r="I40" s="497"/>
      <c r="J40" s="523" t="str">
        <f t="shared" si="8"/>
        <v/>
      </c>
      <c r="K40" s="469" t="str">
        <f t="shared" si="9"/>
        <v/>
      </c>
      <c r="L40" s="470" t="str">
        <f t="shared" si="10"/>
        <v/>
      </c>
      <c r="M40" s="499" t="str">
        <f t="shared" si="11"/>
        <v/>
      </c>
      <c r="N40" s="500" t="str">
        <f t="shared" si="12"/>
        <v/>
      </c>
      <c r="O40" s="500" t="str">
        <f t="shared" si="13"/>
        <v/>
      </c>
      <c r="P40" s="501" t="str">
        <f t="shared" si="14"/>
        <v/>
      </c>
      <c r="Q40" s="474" t="str">
        <f t="shared" si="15"/>
        <v/>
      </c>
      <c r="R40" s="519" t="str">
        <f>IF(A40="","",Dép_Arr!D40)</f>
        <v/>
      </c>
      <c r="S40" s="475" t="str">
        <f>IF(T40="OUI","",IF(Récap!D40=0,"",Récap!D40))</f>
        <v/>
      </c>
      <c r="T40" s="502" t="str">
        <f>IF(Récap!C40&gt;=1,"OUI","")</f>
        <v/>
      </c>
      <c r="U40" s="114" t="str">
        <f t="shared" si="16"/>
        <v/>
      </c>
      <c r="X40" s="136"/>
    </row>
    <row r="41" spans="1:24" s="135" customFormat="1" ht="20.100000000000001" customHeight="1" x14ac:dyDescent="0.25">
      <c r="A41" s="477"/>
      <c r="B41" s="478"/>
      <c r="C41" s="479"/>
      <c r="D41" s="480"/>
      <c r="E41" s="481"/>
      <c r="F41" s="481"/>
      <c r="G41" s="482"/>
      <c r="H41" s="526"/>
      <c r="I41" s="482"/>
      <c r="J41" s="522" t="str">
        <f t="shared" si="8"/>
        <v/>
      </c>
      <c r="K41" s="483" t="str">
        <f t="shared" si="9"/>
        <v/>
      </c>
      <c r="L41" s="484" t="str">
        <f t="shared" si="10"/>
        <v/>
      </c>
      <c r="M41" s="485" t="str">
        <f t="shared" si="11"/>
        <v/>
      </c>
      <c r="N41" s="486" t="str">
        <f t="shared" si="12"/>
        <v/>
      </c>
      <c r="O41" s="486" t="str">
        <f t="shared" si="13"/>
        <v/>
      </c>
      <c r="P41" s="487" t="str">
        <f t="shared" si="14"/>
        <v/>
      </c>
      <c r="Q41" s="488" t="str">
        <f t="shared" si="15"/>
        <v/>
      </c>
      <c r="R41" s="518" t="str">
        <f>IF(A41="","",Dép_Arr!D41)</f>
        <v/>
      </c>
      <c r="S41" s="489" t="str">
        <f>IF(T41="OUI","",IF(Récap!D41=0,"",Récap!D41))</f>
        <v/>
      </c>
      <c r="T41" s="495" t="str">
        <f>IF(Récap!C41&gt;=1,"OUI","")</f>
        <v/>
      </c>
      <c r="U41" s="396" t="str">
        <f t="shared" si="16"/>
        <v/>
      </c>
      <c r="V41" s="132"/>
      <c r="W41" s="133"/>
      <c r="X41" s="134"/>
    </row>
    <row r="42" spans="1:24" s="135" customFormat="1" ht="20.100000000000001" customHeight="1" x14ac:dyDescent="0.25">
      <c r="A42" s="496"/>
      <c r="B42" s="466"/>
      <c r="C42" s="466"/>
      <c r="D42" s="497"/>
      <c r="E42" s="498"/>
      <c r="F42" s="498"/>
      <c r="G42" s="497"/>
      <c r="H42" s="525"/>
      <c r="I42" s="497"/>
      <c r="J42" s="523" t="str">
        <f t="shared" si="8"/>
        <v/>
      </c>
      <c r="K42" s="469" t="str">
        <f t="shared" si="9"/>
        <v/>
      </c>
      <c r="L42" s="470" t="str">
        <f t="shared" si="10"/>
        <v/>
      </c>
      <c r="M42" s="499" t="str">
        <f t="shared" si="11"/>
        <v/>
      </c>
      <c r="N42" s="500" t="str">
        <f t="shared" si="12"/>
        <v/>
      </c>
      <c r="O42" s="500" t="str">
        <f t="shared" si="13"/>
        <v/>
      </c>
      <c r="P42" s="501" t="str">
        <f t="shared" si="14"/>
        <v/>
      </c>
      <c r="Q42" s="474" t="str">
        <f t="shared" si="15"/>
        <v/>
      </c>
      <c r="R42" s="519" t="str">
        <f>IF(A42="","",Dép_Arr!D42)</f>
        <v/>
      </c>
      <c r="S42" s="475" t="str">
        <f>IF(T42="OUI","",IF(Récap!D42=0,"",Récap!D42))</f>
        <v/>
      </c>
      <c r="T42" s="502" t="str">
        <f>IF(Récap!C42&gt;=1,"OUI","")</f>
        <v/>
      </c>
      <c r="U42" s="114" t="str">
        <f t="shared" si="16"/>
        <v/>
      </c>
      <c r="X42" s="136"/>
    </row>
    <row r="43" spans="1:24" s="135" customFormat="1" ht="20.100000000000001" customHeight="1" x14ac:dyDescent="0.25">
      <c r="A43" s="477"/>
      <c r="B43" s="478"/>
      <c r="C43" s="479"/>
      <c r="D43" s="480"/>
      <c r="E43" s="481"/>
      <c r="F43" s="481"/>
      <c r="G43" s="482"/>
      <c r="H43" s="526"/>
      <c r="I43" s="482"/>
      <c r="J43" s="522" t="str">
        <f t="shared" si="8"/>
        <v/>
      </c>
      <c r="K43" s="483" t="str">
        <f t="shared" si="9"/>
        <v/>
      </c>
      <c r="L43" s="484" t="str">
        <f t="shared" si="10"/>
        <v/>
      </c>
      <c r="M43" s="485" t="str">
        <f t="shared" si="11"/>
        <v/>
      </c>
      <c r="N43" s="486" t="str">
        <f t="shared" si="12"/>
        <v/>
      </c>
      <c r="O43" s="486" t="str">
        <f t="shared" si="13"/>
        <v/>
      </c>
      <c r="P43" s="487" t="str">
        <f t="shared" si="14"/>
        <v/>
      </c>
      <c r="Q43" s="488" t="str">
        <f t="shared" si="15"/>
        <v/>
      </c>
      <c r="R43" s="518" t="str">
        <f>IF(A43="","",Dép_Arr!D43)</f>
        <v/>
      </c>
      <c r="S43" s="489" t="str">
        <f>IF(T43="OUI","",IF(Récap!D43=0,"",Récap!D43))</f>
        <v/>
      </c>
      <c r="T43" s="495" t="str">
        <f>IF(Récap!C43&gt;=1,"OUI","")</f>
        <v/>
      </c>
      <c r="U43" s="396" t="str">
        <f t="shared" si="16"/>
        <v/>
      </c>
      <c r="V43" s="132"/>
      <c r="W43" s="133"/>
      <c r="X43" s="134"/>
    </row>
    <row r="44" spans="1:24" s="135" customFormat="1" ht="20.100000000000001" customHeight="1" x14ac:dyDescent="0.25">
      <c r="A44" s="496"/>
      <c r="B44" s="466"/>
      <c r="C44" s="466"/>
      <c r="D44" s="497"/>
      <c r="E44" s="498"/>
      <c r="F44" s="498"/>
      <c r="G44" s="497"/>
      <c r="H44" s="525"/>
      <c r="I44" s="497"/>
      <c r="J44" s="523" t="str">
        <f t="shared" si="8"/>
        <v/>
      </c>
      <c r="K44" s="469" t="str">
        <f t="shared" si="9"/>
        <v/>
      </c>
      <c r="L44" s="470" t="str">
        <f t="shared" si="10"/>
        <v/>
      </c>
      <c r="M44" s="499" t="str">
        <f t="shared" si="11"/>
        <v/>
      </c>
      <c r="N44" s="500" t="str">
        <f t="shared" si="12"/>
        <v/>
      </c>
      <c r="O44" s="500" t="str">
        <f t="shared" si="13"/>
        <v/>
      </c>
      <c r="P44" s="501" t="str">
        <f t="shared" si="14"/>
        <v/>
      </c>
      <c r="Q44" s="474" t="str">
        <f t="shared" si="15"/>
        <v/>
      </c>
      <c r="R44" s="519" t="str">
        <f>IF(A44="","",Dép_Arr!D44)</f>
        <v/>
      </c>
      <c r="S44" s="475" t="str">
        <f>IF(T44="OUI","",IF(Récap!D44=0,"",Récap!D44))</f>
        <v/>
      </c>
      <c r="T44" s="502" t="str">
        <f>IF(Récap!C44&gt;=1,"OUI","")</f>
        <v/>
      </c>
      <c r="U44" s="114" t="str">
        <f t="shared" si="16"/>
        <v/>
      </c>
      <c r="X44" s="136"/>
    </row>
    <row r="45" spans="1:24" s="135" customFormat="1" ht="20.100000000000001" customHeight="1" x14ac:dyDescent="0.25">
      <c r="A45" s="477"/>
      <c r="B45" s="478"/>
      <c r="C45" s="479"/>
      <c r="D45" s="480"/>
      <c r="E45" s="481"/>
      <c r="F45" s="481"/>
      <c r="G45" s="482"/>
      <c r="H45" s="526"/>
      <c r="I45" s="482"/>
      <c r="J45" s="522" t="str">
        <f t="shared" si="8"/>
        <v/>
      </c>
      <c r="K45" s="483" t="str">
        <f t="shared" si="9"/>
        <v/>
      </c>
      <c r="L45" s="484" t="str">
        <f t="shared" si="10"/>
        <v/>
      </c>
      <c r="M45" s="485" t="str">
        <f t="shared" si="11"/>
        <v/>
      </c>
      <c r="N45" s="486" t="str">
        <f t="shared" si="12"/>
        <v/>
      </c>
      <c r="O45" s="486" t="str">
        <f t="shared" si="13"/>
        <v/>
      </c>
      <c r="P45" s="487" t="str">
        <f t="shared" si="14"/>
        <v/>
      </c>
      <c r="Q45" s="488" t="str">
        <f t="shared" si="15"/>
        <v/>
      </c>
      <c r="R45" s="518" t="str">
        <f>IF(A45="","",Dép_Arr!D45)</f>
        <v/>
      </c>
      <c r="S45" s="489" t="str">
        <f>IF(T45="OUI","",IF(Récap!D45=0,"",Récap!D45))</f>
        <v/>
      </c>
      <c r="T45" s="495" t="str">
        <f>IF(Récap!C45&gt;=1,"OUI","")</f>
        <v/>
      </c>
      <c r="U45" s="396" t="str">
        <f t="shared" si="16"/>
        <v/>
      </c>
      <c r="V45" s="132"/>
      <c r="W45" s="133"/>
      <c r="X45" s="134"/>
    </row>
    <row r="46" spans="1:24" s="135" customFormat="1" ht="20.100000000000001" customHeight="1" x14ac:dyDescent="0.25">
      <c r="A46" s="496"/>
      <c r="B46" s="466"/>
      <c r="C46" s="466"/>
      <c r="D46" s="497"/>
      <c r="E46" s="498"/>
      <c r="F46" s="498"/>
      <c r="G46" s="497"/>
      <c r="H46" s="525"/>
      <c r="I46" s="497"/>
      <c r="J46" s="523" t="str">
        <f t="shared" si="8"/>
        <v/>
      </c>
      <c r="K46" s="469" t="str">
        <f t="shared" si="9"/>
        <v/>
      </c>
      <c r="L46" s="470" t="str">
        <f t="shared" si="10"/>
        <v/>
      </c>
      <c r="M46" s="499" t="str">
        <f t="shared" si="11"/>
        <v/>
      </c>
      <c r="N46" s="500" t="str">
        <f t="shared" si="12"/>
        <v/>
      </c>
      <c r="O46" s="500" t="str">
        <f t="shared" si="13"/>
        <v/>
      </c>
      <c r="P46" s="501" t="str">
        <f t="shared" si="14"/>
        <v/>
      </c>
      <c r="Q46" s="474" t="str">
        <f t="shared" si="15"/>
        <v/>
      </c>
      <c r="R46" s="519" t="str">
        <f>IF(A46="","",Dép_Arr!D46)</f>
        <v/>
      </c>
      <c r="S46" s="475" t="str">
        <f>IF(T46="OUI","",IF(Récap!D46=0,"",Récap!D46))</f>
        <v/>
      </c>
      <c r="T46" s="502" t="str">
        <f>IF(Récap!C46&gt;=1,"OUI","")</f>
        <v/>
      </c>
      <c r="U46" s="114" t="str">
        <f t="shared" si="16"/>
        <v/>
      </c>
      <c r="X46" s="136"/>
    </row>
    <row r="47" spans="1:24" s="135" customFormat="1" ht="20.100000000000001" customHeight="1" x14ac:dyDescent="0.25">
      <c r="A47" s="477"/>
      <c r="B47" s="478"/>
      <c r="C47" s="479"/>
      <c r="D47" s="480"/>
      <c r="E47" s="481"/>
      <c r="F47" s="481"/>
      <c r="G47" s="482"/>
      <c r="H47" s="526"/>
      <c r="I47" s="482"/>
      <c r="J47" s="522" t="str">
        <f t="shared" si="8"/>
        <v/>
      </c>
      <c r="K47" s="483" t="str">
        <f t="shared" si="9"/>
        <v/>
      </c>
      <c r="L47" s="484" t="str">
        <f t="shared" si="10"/>
        <v/>
      </c>
      <c r="M47" s="485" t="str">
        <f t="shared" si="11"/>
        <v/>
      </c>
      <c r="N47" s="486" t="str">
        <f t="shared" si="12"/>
        <v/>
      </c>
      <c r="O47" s="486" t="str">
        <f t="shared" si="13"/>
        <v/>
      </c>
      <c r="P47" s="487" t="str">
        <f t="shared" si="14"/>
        <v/>
      </c>
      <c r="Q47" s="488" t="str">
        <f t="shared" si="15"/>
        <v/>
      </c>
      <c r="R47" s="518" t="str">
        <f>IF(A47="","",Dép_Arr!D47)</f>
        <v/>
      </c>
      <c r="S47" s="489" t="str">
        <f>IF(T47="OUI","",IF(Récap!D47=0,"",Récap!D47))</f>
        <v/>
      </c>
      <c r="T47" s="495" t="str">
        <f>IF(Récap!C47&gt;=1,"OUI","")</f>
        <v/>
      </c>
      <c r="U47" s="396" t="str">
        <f t="shared" si="16"/>
        <v/>
      </c>
      <c r="V47" s="132"/>
      <c r="W47" s="133"/>
      <c r="X47" s="134"/>
    </row>
    <row r="48" spans="1:24" s="135" customFormat="1" ht="20.100000000000001" customHeight="1" x14ac:dyDescent="0.25">
      <c r="A48" s="496"/>
      <c r="B48" s="466"/>
      <c r="C48" s="466"/>
      <c r="D48" s="497"/>
      <c r="E48" s="498"/>
      <c r="F48" s="498"/>
      <c r="G48" s="497"/>
      <c r="H48" s="525"/>
      <c r="I48" s="497"/>
      <c r="J48" s="523" t="str">
        <f t="shared" si="8"/>
        <v/>
      </c>
      <c r="K48" s="469" t="str">
        <f t="shared" si="9"/>
        <v/>
      </c>
      <c r="L48" s="470" t="str">
        <f t="shared" si="10"/>
        <v/>
      </c>
      <c r="M48" s="499" t="str">
        <f t="shared" si="11"/>
        <v/>
      </c>
      <c r="N48" s="500" t="str">
        <f t="shared" si="12"/>
        <v/>
      </c>
      <c r="O48" s="500" t="str">
        <f t="shared" si="13"/>
        <v/>
      </c>
      <c r="P48" s="501" t="str">
        <f t="shared" si="14"/>
        <v/>
      </c>
      <c r="Q48" s="474" t="str">
        <f t="shared" si="15"/>
        <v/>
      </c>
      <c r="R48" s="519" t="str">
        <f>IF(A48="","",Dép_Arr!D48)</f>
        <v/>
      </c>
      <c r="S48" s="475" t="str">
        <f>IF(T48="OUI","",IF(Récap!D48=0,"",Récap!D48))</f>
        <v/>
      </c>
      <c r="T48" s="502" t="str">
        <f>IF(Récap!C48&gt;=1,"OUI","")</f>
        <v/>
      </c>
      <c r="U48" s="114" t="str">
        <f t="shared" si="16"/>
        <v/>
      </c>
      <c r="X48" s="136"/>
    </row>
    <row r="49" spans="1:24" s="135" customFormat="1" ht="20.100000000000001" customHeight="1" x14ac:dyDescent="0.25">
      <c r="A49" s="477"/>
      <c r="B49" s="478"/>
      <c r="C49" s="479"/>
      <c r="D49" s="480"/>
      <c r="E49" s="481"/>
      <c r="F49" s="481"/>
      <c r="G49" s="482"/>
      <c r="H49" s="526"/>
      <c r="I49" s="482"/>
      <c r="J49" s="522" t="str">
        <f t="shared" si="8"/>
        <v/>
      </c>
      <c r="K49" s="483" t="str">
        <f t="shared" si="9"/>
        <v/>
      </c>
      <c r="L49" s="484" t="str">
        <f t="shared" si="10"/>
        <v/>
      </c>
      <c r="M49" s="485" t="str">
        <f t="shared" si="11"/>
        <v/>
      </c>
      <c r="N49" s="486" t="str">
        <f t="shared" si="12"/>
        <v/>
      </c>
      <c r="O49" s="486" t="str">
        <f t="shared" si="13"/>
        <v/>
      </c>
      <c r="P49" s="487" t="str">
        <f t="shared" si="14"/>
        <v/>
      </c>
      <c r="Q49" s="488" t="str">
        <f t="shared" si="15"/>
        <v/>
      </c>
      <c r="R49" s="518" t="str">
        <f>IF(A49="","",Dép_Arr!D49)</f>
        <v/>
      </c>
      <c r="S49" s="489" t="str">
        <f>IF(T49="OUI","",IF(Récap!D49=0,"",Récap!D49))</f>
        <v/>
      </c>
      <c r="T49" s="495" t="str">
        <f>IF(Récap!C49&gt;=1,"OUI","")</f>
        <v/>
      </c>
      <c r="U49" s="396" t="str">
        <f t="shared" si="16"/>
        <v/>
      </c>
      <c r="V49" s="132"/>
      <c r="W49" s="133"/>
      <c r="X49" s="134"/>
    </row>
    <row r="50" spans="1:24" s="135" customFormat="1" ht="20.100000000000001" customHeight="1" x14ac:dyDescent="0.25">
      <c r="A50" s="496"/>
      <c r="B50" s="466"/>
      <c r="C50" s="466"/>
      <c r="D50" s="497"/>
      <c r="E50" s="498"/>
      <c r="F50" s="498"/>
      <c r="G50" s="497"/>
      <c r="H50" s="525"/>
      <c r="I50" s="497"/>
      <c r="J50" s="523" t="str">
        <f t="shared" si="8"/>
        <v/>
      </c>
      <c r="K50" s="469" t="str">
        <f t="shared" si="9"/>
        <v/>
      </c>
      <c r="L50" s="470" t="str">
        <f t="shared" si="10"/>
        <v/>
      </c>
      <c r="M50" s="499" t="str">
        <f t="shared" si="11"/>
        <v/>
      </c>
      <c r="N50" s="500" t="str">
        <f t="shared" si="12"/>
        <v/>
      </c>
      <c r="O50" s="500" t="str">
        <f t="shared" si="13"/>
        <v/>
      </c>
      <c r="P50" s="501" t="str">
        <f t="shared" si="14"/>
        <v/>
      </c>
      <c r="Q50" s="474" t="str">
        <f t="shared" si="15"/>
        <v/>
      </c>
      <c r="R50" s="519" t="str">
        <f>IF(A50="","",Dép_Arr!D50)</f>
        <v/>
      </c>
      <c r="S50" s="475" t="str">
        <f>IF(T50="OUI","",IF(Récap!D50=0,"",Récap!D50))</f>
        <v/>
      </c>
      <c r="T50" s="502" t="str">
        <f>IF(Récap!C50&gt;=1,"OUI","")</f>
        <v/>
      </c>
      <c r="U50" s="114" t="str">
        <f t="shared" si="16"/>
        <v/>
      </c>
      <c r="X50" s="136"/>
    </row>
    <row r="51" spans="1:24" s="135" customFormat="1" ht="20.100000000000001" customHeight="1" x14ac:dyDescent="0.25">
      <c r="A51" s="477"/>
      <c r="B51" s="478"/>
      <c r="C51" s="479"/>
      <c r="D51" s="480"/>
      <c r="E51" s="481"/>
      <c r="F51" s="481"/>
      <c r="G51" s="482"/>
      <c r="H51" s="526"/>
      <c r="I51" s="482"/>
      <c r="J51" s="522" t="str">
        <f t="shared" si="8"/>
        <v/>
      </c>
      <c r="K51" s="483" t="str">
        <f t="shared" si="9"/>
        <v/>
      </c>
      <c r="L51" s="484" t="str">
        <f t="shared" si="10"/>
        <v/>
      </c>
      <c r="M51" s="485" t="str">
        <f t="shared" si="11"/>
        <v/>
      </c>
      <c r="N51" s="486" t="str">
        <f t="shared" si="12"/>
        <v/>
      </c>
      <c r="O51" s="486" t="str">
        <f t="shared" si="13"/>
        <v/>
      </c>
      <c r="P51" s="487" t="str">
        <f t="shared" si="14"/>
        <v/>
      </c>
      <c r="Q51" s="488" t="str">
        <f t="shared" si="15"/>
        <v/>
      </c>
      <c r="R51" s="518" t="str">
        <f>IF(A51="","",Dép_Arr!D51)</f>
        <v/>
      </c>
      <c r="S51" s="489" t="str">
        <f>IF(T51="OUI","",IF(Récap!D51=0,"",Récap!D51))</f>
        <v/>
      </c>
      <c r="T51" s="495" t="str">
        <f>IF(Récap!C51&gt;=1,"OUI","")</f>
        <v/>
      </c>
      <c r="U51" s="396" t="str">
        <f t="shared" si="16"/>
        <v/>
      </c>
      <c r="V51" s="132"/>
      <c r="W51" s="133"/>
      <c r="X51" s="134"/>
    </row>
    <row r="52" spans="1:24" s="135" customFormat="1" ht="20.100000000000001" customHeight="1" x14ac:dyDescent="0.25">
      <c r="A52" s="496"/>
      <c r="B52" s="466"/>
      <c r="C52" s="466"/>
      <c r="D52" s="497"/>
      <c r="E52" s="498"/>
      <c r="F52" s="498"/>
      <c r="G52" s="497"/>
      <c r="H52" s="525"/>
      <c r="I52" s="497"/>
      <c r="J52" s="523" t="str">
        <f t="shared" si="8"/>
        <v/>
      </c>
      <c r="K52" s="469" t="str">
        <f t="shared" si="9"/>
        <v/>
      </c>
      <c r="L52" s="470" t="str">
        <f t="shared" si="10"/>
        <v/>
      </c>
      <c r="M52" s="499" t="str">
        <f t="shared" si="11"/>
        <v/>
      </c>
      <c r="N52" s="500" t="str">
        <f t="shared" si="12"/>
        <v/>
      </c>
      <c r="O52" s="500" t="str">
        <f t="shared" si="13"/>
        <v/>
      </c>
      <c r="P52" s="501" t="str">
        <f t="shared" si="14"/>
        <v/>
      </c>
      <c r="Q52" s="474" t="str">
        <f t="shared" si="15"/>
        <v/>
      </c>
      <c r="R52" s="519" t="str">
        <f>IF(A52="","",Dép_Arr!D52)</f>
        <v/>
      </c>
      <c r="S52" s="475" t="str">
        <f>IF(T52="OUI","",IF(Récap!D52=0,"",Récap!D52))</f>
        <v/>
      </c>
      <c r="T52" s="502" t="str">
        <f>IF(Récap!C52&gt;=1,"OUI","")</f>
        <v/>
      </c>
      <c r="U52" s="114" t="str">
        <f t="shared" si="16"/>
        <v/>
      </c>
      <c r="X52" s="136"/>
    </row>
    <row r="53" spans="1:24" s="135" customFormat="1" ht="20.100000000000001" customHeight="1" x14ac:dyDescent="0.25">
      <c r="A53" s="477"/>
      <c r="B53" s="478"/>
      <c r="C53" s="479"/>
      <c r="D53" s="480"/>
      <c r="E53" s="481"/>
      <c r="F53" s="481"/>
      <c r="G53" s="482"/>
      <c r="H53" s="526"/>
      <c r="I53" s="482"/>
      <c r="J53" s="522" t="str">
        <f t="shared" si="8"/>
        <v/>
      </c>
      <c r="K53" s="483" t="str">
        <f t="shared" si="9"/>
        <v/>
      </c>
      <c r="L53" s="484" t="str">
        <f t="shared" si="10"/>
        <v/>
      </c>
      <c r="M53" s="485" t="str">
        <f t="shared" si="11"/>
        <v/>
      </c>
      <c r="N53" s="486" t="str">
        <f t="shared" si="12"/>
        <v/>
      </c>
      <c r="O53" s="486" t="str">
        <f t="shared" si="13"/>
        <v/>
      </c>
      <c r="P53" s="487" t="str">
        <f t="shared" si="14"/>
        <v/>
      </c>
      <c r="Q53" s="488" t="str">
        <f t="shared" si="15"/>
        <v/>
      </c>
      <c r="R53" s="518" t="str">
        <f>IF(A53="","",Dép_Arr!D53)</f>
        <v/>
      </c>
      <c r="S53" s="489" t="str">
        <f>IF(T53="OUI","",IF(Récap!D53=0,"",Récap!D53))</f>
        <v/>
      </c>
      <c r="T53" s="495" t="str">
        <f>IF(Récap!C53&gt;=1,"OUI","")</f>
        <v/>
      </c>
      <c r="U53" s="396" t="str">
        <f t="shared" si="16"/>
        <v/>
      </c>
      <c r="V53" s="132"/>
      <c r="W53" s="133"/>
      <c r="X53" s="134"/>
    </row>
    <row r="54" spans="1:24" s="135" customFormat="1" ht="20.100000000000001" customHeight="1" x14ac:dyDescent="0.25">
      <c r="A54" s="496"/>
      <c r="B54" s="466"/>
      <c r="C54" s="466"/>
      <c r="D54" s="497"/>
      <c r="E54" s="498"/>
      <c r="F54" s="498"/>
      <c r="G54" s="497"/>
      <c r="H54" s="525"/>
      <c r="I54" s="497"/>
      <c r="J54" s="523" t="str">
        <f t="shared" si="8"/>
        <v/>
      </c>
      <c r="K54" s="469" t="str">
        <f t="shared" si="9"/>
        <v/>
      </c>
      <c r="L54" s="470" t="str">
        <f t="shared" si="10"/>
        <v/>
      </c>
      <c r="M54" s="499" t="str">
        <f t="shared" si="11"/>
        <v/>
      </c>
      <c r="N54" s="500" t="str">
        <f t="shared" si="12"/>
        <v/>
      </c>
      <c r="O54" s="500" t="str">
        <f t="shared" si="13"/>
        <v/>
      </c>
      <c r="P54" s="501" t="str">
        <f t="shared" si="14"/>
        <v/>
      </c>
      <c r="Q54" s="474" t="str">
        <f t="shared" si="15"/>
        <v/>
      </c>
      <c r="R54" s="519" t="str">
        <f>IF(A54="","",Dép_Arr!D54)</f>
        <v/>
      </c>
      <c r="S54" s="475" t="str">
        <f>IF(T54="OUI","",IF(Récap!D54=0,"",Récap!D54))</f>
        <v/>
      </c>
      <c r="T54" s="502" t="str">
        <f>IF(Récap!C54&gt;=1,"OUI","")</f>
        <v/>
      </c>
      <c r="U54" s="114" t="str">
        <f t="shared" si="16"/>
        <v/>
      </c>
      <c r="X54" s="136"/>
    </row>
    <row r="55" spans="1:24" s="135" customFormat="1" ht="20.100000000000001" customHeight="1" x14ac:dyDescent="0.25">
      <c r="A55" s="477"/>
      <c r="B55" s="478"/>
      <c r="C55" s="479"/>
      <c r="D55" s="480"/>
      <c r="E55" s="481"/>
      <c r="F55" s="481"/>
      <c r="G55" s="482"/>
      <c r="H55" s="526"/>
      <c r="I55" s="482"/>
      <c r="J55" s="522" t="str">
        <f t="shared" si="8"/>
        <v/>
      </c>
      <c r="K55" s="483" t="str">
        <f t="shared" si="9"/>
        <v/>
      </c>
      <c r="L55" s="484" t="str">
        <f t="shared" si="10"/>
        <v/>
      </c>
      <c r="M55" s="485" t="str">
        <f t="shared" si="11"/>
        <v/>
      </c>
      <c r="N55" s="486" t="str">
        <f t="shared" si="12"/>
        <v/>
      </c>
      <c r="O55" s="486" t="str">
        <f t="shared" si="13"/>
        <v/>
      </c>
      <c r="P55" s="487" t="str">
        <f t="shared" si="14"/>
        <v/>
      </c>
      <c r="Q55" s="488" t="str">
        <f t="shared" si="15"/>
        <v/>
      </c>
      <c r="R55" s="518" t="str">
        <f>IF(A55="","",Dép_Arr!D55)</f>
        <v/>
      </c>
      <c r="S55" s="489" t="str">
        <f>IF(T55="OUI","",IF(Récap!D55=0,"",Récap!D55))</f>
        <v/>
      </c>
      <c r="T55" s="495" t="str">
        <f>IF(Récap!C55&gt;=1,"OUI","")</f>
        <v/>
      </c>
      <c r="U55" s="396" t="str">
        <f t="shared" si="16"/>
        <v/>
      </c>
      <c r="V55" s="132"/>
      <c r="W55" s="133"/>
      <c r="X55" s="134"/>
    </row>
    <row r="56" spans="1:24" s="135" customFormat="1" ht="20.100000000000001" customHeight="1" x14ac:dyDescent="0.25">
      <c r="A56" s="496"/>
      <c r="B56" s="466"/>
      <c r="C56" s="466"/>
      <c r="D56" s="497"/>
      <c r="E56" s="498"/>
      <c r="F56" s="498"/>
      <c r="G56" s="497"/>
      <c r="H56" s="525"/>
      <c r="I56" s="497"/>
      <c r="J56" s="523" t="str">
        <f t="shared" si="8"/>
        <v/>
      </c>
      <c r="K56" s="469" t="str">
        <f t="shared" si="9"/>
        <v/>
      </c>
      <c r="L56" s="470" t="str">
        <f t="shared" si="10"/>
        <v/>
      </c>
      <c r="M56" s="499" t="str">
        <f t="shared" si="11"/>
        <v/>
      </c>
      <c r="N56" s="500" t="str">
        <f t="shared" si="12"/>
        <v/>
      </c>
      <c r="O56" s="500" t="str">
        <f t="shared" si="13"/>
        <v/>
      </c>
      <c r="P56" s="501" t="str">
        <f t="shared" si="14"/>
        <v/>
      </c>
      <c r="Q56" s="474" t="str">
        <f t="shared" si="15"/>
        <v/>
      </c>
      <c r="R56" s="519" t="str">
        <f>IF(A56="","",Dép_Arr!D56)</f>
        <v/>
      </c>
      <c r="S56" s="475" t="str">
        <f>IF(T56="OUI","",IF(Récap!D56=0,"",Récap!D56))</f>
        <v/>
      </c>
      <c r="T56" s="502" t="str">
        <f>IF(Récap!C56&gt;=1,"OUI","")</f>
        <v/>
      </c>
      <c r="U56" s="114" t="str">
        <f t="shared" si="16"/>
        <v/>
      </c>
      <c r="X56" s="136"/>
    </row>
    <row r="57" spans="1:24" s="135" customFormat="1" ht="20.100000000000001" customHeight="1" x14ac:dyDescent="0.25">
      <c r="A57" s="477"/>
      <c r="B57" s="478"/>
      <c r="C57" s="479"/>
      <c r="D57" s="480"/>
      <c r="E57" s="481"/>
      <c r="F57" s="481"/>
      <c r="G57" s="482"/>
      <c r="H57" s="526"/>
      <c r="I57" s="482"/>
      <c r="J57" s="522" t="str">
        <f t="shared" si="8"/>
        <v/>
      </c>
      <c r="K57" s="483" t="str">
        <f t="shared" si="9"/>
        <v/>
      </c>
      <c r="L57" s="484" t="str">
        <f t="shared" si="10"/>
        <v/>
      </c>
      <c r="M57" s="485" t="str">
        <f t="shared" si="11"/>
        <v/>
      </c>
      <c r="N57" s="486" t="str">
        <f t="shared" si="12"/>
        <v/>
      </c>
      <c r="O57" s="486" t="str">
        <f t="shared" si="13"/>
        <v/>
      </c>
      <c r="P57" s="487" t="str">
        <f t="shared" si="14"/>
        <v/>
      </c>
      <c r="Q57" s="488" t="str">
        <f t="shared" si="15"/>
        <v/>
      </c>
      <c r="R57" s="518" t="str">
        <f>IF(A57="","",Dép_Arr!D57)</f>
        <v/>
      </c>
      <c r="S57" s="489" t="str">
        <f>IF(T57="OUI","",IF(Récap!D57=0,"",Récap!D57))</f>
        <v/>
      </c>
      <c r="T57" s="495" t="str">
        <f>IF(Récap!C57&gt;=1,"OUI","")</f>
        <v/>
      </c>
      <c r="U57" s="396" t="str">
        <f t="shared" si="16"/>
        <v/>
      </c>
      <c r="V57" s="132"/>
      <c r="W57" s="133"/>
      <c r="X57" s="134"/>
    </row>
    <row r="58" spans="1:24" s="135" customFormat="1" ht="20.100000000000001" customHeight="1" x14ac:dyDescent="0.25">
      <c r="A58" s="496"/>
      <c r="B58" s="466"/>
      <c r="C58" s="466"/>
      <c r="D58" s="497"/>
      <c r="E58" s="498"/>
      <c r="F58" s="498"/>
      <c r="G58" s="497"/>
      <c r="H58" s="525"/>
      <c r="I58" s="497"/>
      <c r="J58" s="523" t="str">
        <f t="shared" si="8"/>
        <v/>
      </c>
      <c r="K58" s="469" t="str">
        <f t="shared" si="9"/>
        <v/>
      </c>
      <c r="L58" s="470" t="str">
        <f t="shared" si="10"/>
        <v/>
      </c>
      <c r="M58" s="499" t="str">
        <f t="shared" si="11"/>
        <v/>
      </c>
      <c r="N58" s="500" t="str">
        <f t="shared" si="12"/>
        <v/>
      </c>
      <c r="O58" s="500" t="str">
        <f t="shared" si="13"/>
        <v/>
      </c>
      <c r="P58" s="501" t="str">
        <f t="shared" si="14"/>
        <v/>
      </c>
      <c r="Q58" s="474" t="str">
        <f t="shared" si="15"/>
        <v/>
      </c>
      <c r="R58" s="519" t="str">
        <f>IF(A58="","",Dép_Arr!D58)</f>
        <v/>
      </c>
      <c r="S58" s="475" t="str">
        <f>IF(T58="OUI","",IF(Récap!D58=0,"",Récap!D58))</f>
        <v/>
      </c>
      <c r="T58" s="502" t="str">
        <f>IF(Récap!C58&gt;=1,"OUI","")</f>
        <v/>
      </c>
      <c r="U58" s="114" t="str">
        <f t="shared" si="16"/>
        <v/>
      </c>
      <c r="X58" s="136"/>
    </row>
    <row r="59" spans="1:24" s="135" customFormat="1" ht="20.100000000000001" customHeight="1" x14ac:dyDescent="0.25">
      <c r="A59" s="477"/>
      <c r="B59" s="478"/>
      <c r="C59" s="479"/>
      <c r="D59" s="480"/>
      <c r="E59" s="481"/>
      <c r="F59" s="481"/>
      <c r="G59" s="482"/>
      <c r="H59" s="526"/>
      <c r="I59" s="482"/>
      <c r="J59" s="522" t="str">
        <f t="shared" si="8"/>
        <v/>
      </c>
      <c r="K59" s="483" t="str">
        <f t="shared" si="9"/>
        <v/>
      </c>
      <c r="L59" s="484" t="str">
        <f t="shared" si="10"/>
        <v/>
      </c>
      <c r="M59" s="485" t="str">
        <f t="shared" si="11"/>
        <v/>
      </c>
      <c r="N59" s="486" t="str">
        <f t="shared" si="12"/>
        <v/>
      </c>
      <c r="O59" s="486" t="str">
        <f t="shared" si="13"/>
        <v/>
      </c>
      <c r="P59" s="487" t="str">
        <f t="shared" si="14"/>
        <v/>
      </c>
      <c r="Q59" s="488" t="str">
        <f t="shared" si="15"/>
        <v/>
      </c>
      <c r="R59" s="518" t="str">
        <f>IF(A59="","",Dép_Arr!D59)</f>
        <v/>
      </c>
      <c r="S59" s="489" t="str">
        <f>IF(T59="OUI","",IF(Récap!D59=0,"",Récap!D59))</f>
        <v/>
      </c>
      <c r="T59" s="495" t="str">
        <f>IF(Récap!C59&gt;=1,"OUI","")</f>
        <v/>
      </c>
      <c r="U59" s="396" t="str">
        <f t="shared" si="16"/>
        <v/>
      </c>
      <c r="V59" s="132"/>
      <c r="W59" s="133"/>
      <c r="X59" s="134"/>
    </row>
    <row r="60" spans="1:24" s="135" customFormat="1" ht="20.100000000000001" customHeight="1" x14ac:dyDescent="0.25">
      <c r="A60" s="496"/>
      <c r="B60" s="466"/>
      <c r="C60" s="466"/>
      <c r="D60" s="497"/>
      <c r="E60" s="498"/>
      <c r="F60" s="498"/>
      <c r="G60" s="497"/>
      <c r="H60" s="525"/>
      <c r="I60" s="497"/>
      <c r="J60" s="523" t="str">
        <f t="shared" si="8"/>
        <v/>
      </c>
      <c r="K60" s="469" t="str">
        <f t="shared" si="9"/>
        <v/>
      </c>
      <c r="L60" s="470" t="str">
        <f t="shared" si="10"/>
        <v/>
      </c>
      <c r="M60" s="499" t="str">
        <f t="shared" si="11"/>
        <v/>
      </c>
      <c r="N60" s="500" t="str">
        <f t="shared" si="12"/>
        <v/>
      </c>
      <c r="O60" s="500" t="str">
        <f t="shared" si="13"/>
        <v/>
      </c>
      <c r="P60" s="501" t="str">
        <f t="shared" si="14"/>
        <v/>
      </c>
      <c r="Q60" s="474" t="str">
        <f t="shared" si="15"/>
        <v/>
      </c>
      <c r="R60" s="519" t="str">
        <f>IF(A60="","",Dép_Arr!D60)</f>
        <v/>
      </c>
      <c r="S60" s="475" t="str">
        <f>IF(T60="OUI","",IF(Récap!D60=0,"",Récap!D60))</f>
        <v/>
      </c>
      <c r="T60" s="502" t="str">
        <f>IF(Récap!C60&gt;=1,"OUI","")</f>
        <v/>
      </c>
      <c r="U60" s="114" t="str">
        <f t="shared" si="16"/>
        <v/>
      </c>
      <c r="X60" s="136"/>
    </row>
    <row r="61" spans="1:24" s="135" customFormat="1" ht="20.100000000000001" customHeight="1" x14ac:dyDescent="0.25">
      <c r="A61" s="477"/>
      <c r="B61" s="478"/>
      <c r="C61" s="479"/>
      <c r="D61" s="480"/>
      <c r="E61" s="481"/>
      <c r="F61" s="481"/>
      <c r="G61" s="482"/>
      <c r="H61" s="526"/>
      <c r="I61" s="482"/>
      <c r="J61" s="522" t="str">
        <f t="shared" si="8"/>
        <v/>
      </c>
      <c r="K61" s="483" t="str">
        <f t="shared" si="9"/>
        <v/>
      </c>
      <c r="L61" s="484" t="str">
        <f t="shared" si="10"/>
        <v/>
      </c>
      <c r="M61" s="485" t="str">
        <f t="shared" si="11"/>
        <v/>
      </c>
      <c r="N61" s="486" t="str">
        <f t="shared" si="12"/>
        <v/>
      </c>
      <c r="O61" s="486" t="str">
        <f t="shared" si="13"/>
        <v/>
      </c>
      <c r="P61" s="487" t="str">
        <f t="shared" si="14"/>
        <v/>
      </c>
      <c r="Q61" s="488" t="str">
        <f t="shared" si="15"/>
        <v/>
      </c>
      <c r="R61" s="518" t="str">
        <f>IF(A61="","",Dép_Arr!D61)</f>
        <v/>
      </c>
      <c r="S61" s="489" t="str">
        <f>IF(T61="OUI","",IF(Récap!D61=0,"",Récap!D61))</f>
        <v/>
      </c>
      <c r="T61" s="495" t="str">
        <f>IF(Récap!C61&gt;=1,"OUI","")</f>
        <v/>
      </c>
      <c r="U61" s="396" t="str">
        <f t="shared" si="16"/>
        <v/>
      </c>
      <c r="V61" s="132"/>
      <c r="W61" s="133"/>
      <c r="X61" s="134"/>
    </row>
    <row r="62" spans="1:24" s="135" customFormat="1" ht="20.100000000000001" customHeight="1" x14ac:dyDescent="0.25">
      <c r="A62" s="496"/>
      <c r="B62" s="466"/>
      <c r="C62" s="466"/>
      <c r="D62" s="497"/>
      <c r="E62" s="498"/>
      <c r="F62" s="498"/>
      <c r="G62" s="497"/>
      <c r="H62" s="525"/>
      <c r="I62" s="497"/>
      <c r="J62" s="523" t="str">
        <f t="shared" si="8"/>
        <v/>
      </c>
      <c r="K62" s="469" t="str">
        <f t="shared" si="9"/>
        <v/>
      </c>
      <c r="L62" s="470" t="str">
        <f t="shared" si="10"/>
        <v/>
      </c>
      <c r="M62" s="499" t="str">
        <f t="shared" si="11"/>
        <v/>
      </c>
      <c r="N62" s="500" t="str">
        <f t="shared" si="12"/>
        <v/>
      </c>
      <c r="O62" s="500" t="str">
        <f t="shared" si="13"/>
        <v/>
      </c>
      <c r="P62" s="501" t="str">
        <f t="shared" si="14"/>
        <v/>
      </c>
      <c r="Q62" s="474" t="str">
        <f t="shared" si="15"/>
        <v/>
      </c>
      <c r="R62" s="519" t="str">
        <f>IF(A62="","",Dép_Arr!D62)</f>
        <v/>
      </c>
      <c r="S62" s="475" t="str">
        <f>IF(T62="OUI","",IF(Récap!D62=0,"",Récap!D62))</f>
        <v/>
      </c>
      <c r="T62" s="502" t="str">
        <f>IF(Récap!C62&gt;=1,"OUI","")</f>
        <v/>
      </c>
      <c r="U62" s="114" t="str">
        <f t="shared" si="16"/>
        <v/>
      </c>
      <c r="X62" s="136"/>
    </row>
    <row r="63" spans="1:24" s="135" customFormat="1" ht="20.100000000000001" customHeight="1" x14ac:dyDescent="0.25">
      <c r="A63" s="477"/>
      <c r="B63" s="478"/>
      <c r="C63" s="479"/>
      <c r="D63" s="480"/>
      <c r="E63" s="481"/>
      <c r="F63" s="481"/>
      <c r="G63" s="482"/>
      <c r="H63" s="526"/>
      <c r="I63" s="482"/>
      <c r="J63" s="522" t="str">
        <f t="shared" si="8"/>
        <v/>
      </c>
      <c r="K63" s="483" t="str">
        <f t="shared" si="9"/>
        <v/>
      </c>
      <c r="L63" s="484" t="str">
        <f t="shared" si="10"/>
        <v/>
      </c>
      <c r="M63" s="485" t="str">
        <f t="shared" si="11"/>
        <v/>
      </c>
      <c r="N63" s="486" t="str">
        <f t="shared" si="12"/>
        <v/>
      </c>
      <c r="O63" s="486" t="str">
        <f t="shared" si="13"/>
        <v/>
      </c>
      <c r="P63" s="487" t="str">
        <f t="shared" si="14"/>
        <v/>
      </c>
      <c r="Q63" s="488" t="str">
        <f t="shared" si="15"/>
        <v/>
      </c>
      <c r="R63" s="518" t="str">
        <f>IF(A63="","",Dép_Arr!D63)</f>
        <v/>
      </c>
      <c r="S63" s="489" t="str">
        <f>IF(T63="OUI","",IF(Récap!D63=0,"",Récap!D63))</f>
        <v/>
      </c>
      <c r="T63" s="495" t="str">
        <f>IF(Récap!C63&gt;=1,"OUI","")</f>
        <v/>
      </c>
      <c r="U63" s="396" t="str">
        <f t="shared" si="16"/>
        <v/>
      </c>
      <c r="V63" s="132"/>
      <c r="W63" s="133"/>
      <c r="X63" s="134"/>
    </row>
    <row r="64" spans="1:24" s="135" customFormat="1" ht="20.100000000000001" customHeight="1" x14ac:dyDescent="0.25">
      <c r="A64" s="496"/>
      <c r="B64" s="466"/>
      <c r="C64" s="466"/>
      <c r="D64" s="497"/>
      <c r="E64" s="498"/>
      <c r="F64" s="498"/>
      <c r="G64" s="497"/>
      <c r="H64" s="525"/>
      <c r="I64" s="497"/>
      <c r="J64" s="523" t="str">
        <f t="shared" si="8"/>
        <v/>
      </c>
      <c r="K64" s="469" t="str">
        <f t="shared" si="9"/>
        <v/>
      </c>
      <c r="L64" s="470" t="str">
        <f t="shared" si="10"/>
        <v/>
      </c>
      <c r="M64" s="499" t="str">
        <f t="shared" si="11"/>
        <v/>
      </c>
      <c r="N64" s="500" t="str">
        <f t="shared" si="12"/>
        <v/>
      </c>
      <c r="O64" s="500" t="str">
        <f t="shared" si="13"/>
        <v/>
      </c>
      <c r="P64" s="501" t="str">
        <f t="shared" si="14"/>
        <v/>
      </c>
      <c r="Q64" s="474" t="str">
        <f t="shared" si="15"/>
        <v/>
      </c>
      <c r="R64" s="519" t="str">
        <f>IF(A64="","",Dép_Arr!D64)</f>
        <v/>
      </c>
      <c r="S64" s="475" t="str">
        <f>IF(T64="OUI","",IF(Récap!D64=0,"",Récap!D64))</f>
        <v/>
      </c>
      <c r="T64" s="502" t="str">
        <f>IF(Récap!C64&gt;=1,"OUI","")</f>
        <v/>
      </c>
      <c r="U64" s="114" t="str">
        <f t="shared" si="16"/>
        <v/>
      </c>
      <c r="X64" s="136"/>
    </row>
    <row r="65" spans="1:24" s="135" customFormat="1" ht="20.100000000000001" customHeight="1" x14ac:dyDescent="0.25">
      <c r="A65" s="477"/>
      <c r="B65" s="478"/>
      <c r="C65" s="479"/>
      <c r="D65" s="480"/>
      <c r="E65" s="481"/>
      <c r="F65" s="481"/>
      <c r="G65" s="482"/>
      <c r="H65" s="526"/>
      <c r="I65" s="482"/>
      <c r="J65" s="522" t="str">
        <f t="shared" si="8"/>
        <v/>
      </c>
      <c r="K65" s="483" t="str">
        <f t="shared" si="9"/>
        <v/>
      </c>
      <c r="L65" s="484" t="str">
        <f t="shared" si="10"/>
        <v/>
      </c>
      <c r="M65" s="485" t="str">
        <f t="shared" si="11"/>
        <v/>
      </c>
      <c r="N65" s="486" t="str">
        <f t="shared" si="12"/>
        <v/>
      </c>
      <c r="O65" s="486" t="str">
        <f t="shared" si="13"/>
        <v/>
      </c>
      <c r="P65" s="487" t="str">
        <f t="shared" si="14"/>
        <v/>
      </c>
      <c r="Q65" s="488" t="str">
        <f t="shared" si="15"/>
        <v/>
      </c>
      <c r="R65" s="518" t="str">
        <f>IF(A65="","",Dép_Arr!D65)</f>
        <v/>
      </c>
      <c r="S65" s="489" t="str">
        <f>IF(T65="OUI","",IF(Récap!D65=0,"",Récap!D65))</f>
        <v/>
      </c>
      <c r="T65" s="495" t="str">
        <f>IF(Récap!C65&gt;=1,"OUI","")</f>
        <v/>
      </c>
      <c r="U65" s="396" t="str">
        <f t="shared" si="16"/>
        <v/>
      </c>
      <c r="V65" s="132"/>
      <c r="W65" s="133"/>
      <c r="X65" s="134"/>
    </row>
    <row r="66" spans="1:24" s="135" customFormat="1" ht="20.100000000000001" customHeight="1" x14ac:dyDescent="0.25">
      <c r="A66" s="496"/>
      <c r="B66" s="466"/>
      <c r="C66" s="466"/>
      <c r="D66" s="497"/>
      <c r="E66" s="498"/>
      <c r="F66" s="498"/>
      <c r="G66" s="497"/>
      <c r="H66" s="525"/>
      <c r="I66" s="497"/>
      <c r="J66" s="523" t="str">
        <f t="shared" si="8"/>
        <v/>
      </c>
      <c r="K66" s="469" t="str">
        <f t="shared" si="9"/>
        <v/>
      </c>
      <c r="L66" s="470" t="str">
        <f t="shared" si="10"/>
        <v/>
      </c>
      <c r="M66" s="499" t="str">
        <f t="shared" si="11"/>
        <v/>
      </c>
      <c r="N66" s="500" t="str">
        <f t="shared" si="12"/>
        <v/>
      </c>
      <c r="O66" s="500" t="str">
        <f t="shared" si="13"/>
        <v/>
      </c>
      <c r="P66" s="501" t="str">
        <f t="shared" si="14"/>
        <v/>
      </c>
      <c r="Q66" s="474" t="str">
        <f t="shared" si="15"/>
        <v/>
      </c>
      <c r="R66" s="519" t="str">
        <f>IF(A66="","",Dép_Arr!D66)</f>
        <v/>
      </c>
      <c r="S66" s="475" t="str">
        <f>IF(T66="OUI","",IF(Récap!D66=0,"",Récap!D66))</f>
        <v/>
      </c>
      <c r="T66" s="502" t="str">
        <f>IF(Récap!C66&gt;=1,"OUI","")</f>
        <v/>
      </c>
      <c r="U66" s="114" t="str">
        <f t="shared" si="16"/>
        <v/>
      </c>
      <c r="X66" s="136"/>
    </row>
    <row r="67" spans="1:24" s="135" customFormat="1" ht="20.100000000000001" customHeight="1" x14ac:dyDescent="0.25">
      <c r="A67" s="477"/>
      <c r="B67" s="478"/>
      <c r="C67" s="479"/>
      <c r="D67" s="480"/>
      <c r="E67" s="481"/>
      <c r="F67" s="481"/>
      <c r="G67" s="482"/>
      <c r="H67" s="526"/>
      <c r="I67" s="482"/>
      <c r="J67" s="522" t="str">
        <f t="shared" si="8"/>
        <v/>
      </c>
      <c r="K67" s="483" t="str">
        <f t="shared" si="9"/>
        <v/>
      </c>
      <c r="L67" s="484" t="str">
        <f t="shared" si="10"/>
        <v/>
      </c>
      <c r="M67" s="485" t="str">
        <f t="shared" si="11"/>
        <v/>
      </c>
      <c r="N67" s="486" t="str">
        <f t="shared" si="12"/>
        <v/>
      </c>
      <c r="O67" s="486" t="str">
        <f t="shared" si="13"/>
        <v/>
      </c>
      <c r="P67" s="487" t="str">
        <f t="shared" si="14"/>
        <v/>
      </c>
      <c r="Q67" s="488" t="str">
        <f t="shared" si="15"/>
        <v/>
      </c>
      <c r="R67" s="518" t="str">
        <f>IF(A67="","",Dép_Arr!D67)</f>
        <v/>
      </c>
      <c r="S67" s="489" t="str">
        <f>IF(T67="OUI","",IF(Récap!D67=0,"",Récap!D67))</f>
        <v/>
      </c>
      <c r="T67" s="495" t="str">
        <f>IF(Récap!C67&gt;=1,"OUI","")</f>
        <v/>
      </c>
      <c r="U67" s="396" t="str">
        <f t="shared" si="16"/>
        <v/>
      </c>
      <c r="V67" s="132"/>
      <c r="W67" s="133"/>
      <c r="X67" s="134"/>
    </row>
    <row r="68" spans="1:24" s="135" customFormat="1" ht="20.100000000000001" customHeight="1" x14ac:dyDescent="0.25">
      <c r="A68" s="496"/>
      <c r="B68" s="466"/>
      <c r="C68" s="466"/>
      <c r="D68" s="497"/>
      <c r="E68" s="498"/>
      <c r="F68" s="498"/>
      <c r="G68" s="497"/>
      <c r="H68" s="525"/>
      <c r="I68" s="497"/>
      <c r="J68" s="523" t="str">
        <f t="shared" si="8"/>
        <v/>
      </c>
      <c r="K68" s="469" t="str">
        <f t="shared" ref="K68:K99" si="17">IF(J68="","",IF(AND(G68="F",J68&gt;=40),"sup 40",IF(AND(G68="F",J68&gt;=17,29&gt;=F68),"17 à 29",IF(AND(J68&gt;=13,14&gt;=J68),"13 à 14",IF(AND(J68&gt;=15,16&gt;=J68),"15 à 16",IF(AND(J68&gt;=17,19&gt;=J68),"17 à 19",IF(AND(J68&gt;=20,29&gt;=J68),"20 à 29",IF(AND(J68&gt;=30,39&gt;=J68),"30 à 39",IF(AND(J68&gt;=40,49&gt;=J68),"40 à 49",IF(AND(J68&gt;=50,59&gt;=J68),"50 à 59",IF(J68&gt;=60,"sup 60")))))))))))</f>
        <v/>
      </c>
      <c r="L68" s="470" t="str">
        <f t="shared" ref="L68:L103" si="18">IF(R68="","",IF(T68="OUI","",IF(OR(E68="M",E68="C",E68="J"),(R68+(V$2*U68)),IF(W$2&gt;S68,R68+((V$2-R68)*U68),R68))))</f>
        <v/>
      </c>
      <c r="M68" s="499" t="str">
        <f t="shared" ref="M68:M99" si="19">IF(T68="OUI",100,IF(OR(L68="",L68=0),"",RANK(L68,L$4:L$103,1)))</f>
        <v/>
      </c>
      <c r="N68" s="500" t="str">
        <f t="shared" ref="N68:N103" si="20">IF(T68="OUI",100,IF(OR(L68=0,L68=""),"",SUMPRODUCT((CAT_Age=E68)*(Temps_Corrigé&lt;L68))+1))</f>
        <v/>
      </c>
      <c r="O68" s="500" t="str">
        <f t="shared" ref="O68:O103" si="21">IF(T68="OUI",100,IF(OR(L68=0,L68=""),"",SUMPRODUCT((Cat_de_Valeur=F68)*(Temps_Corrigé&lt;L68))+1))</f>
        <v/>
      </c>
      <c r="P68" s="501" t="str">
        <f t="shared" ref="P68:P103" si="22">IF(T68="OUI",100,IF(OR(L68=0,L68=""),"",SUMPRODUCT((Sexe=G68)*(Classe_d_age=K68)*(Temps_Corrigé&lt;L68))+1))</f>
        <v/>
      </c>
      <c r="Q68" s="474" t="str">
        <f t="shared" ref="Q68:Q103" si="23">IF(OR(L68="",L68=0),"",$L68-MIN(Temps__chrono))</f>
        <v/>
      </c>
      <c r="R68" s="519" t="str">
        <f>IF(A68="","",Dép_Arr!D68)</f>
        <v/>
      </c>
      <c r="S68" s="475" t="str">
        <f>IF(T68="OUI","",IF(Récap!D68=0,"",Récap!D68))</f>
        <v/>
      </c>
      <c r="T68" s="502" t="str">
        <f>IF(Récap!C68&gt;=1,"OUI","")</f>
        <v/>
      </c>
      <c r="U68" s="114" t="str">
        <f t="shared" ref="U68:U103" si="24">IF(OR(W$2="",S68=""),"",W$2-S68)</f>
        <v/>
      </c>
      <c r="X68" s="136"/>
    </row>
    <row r="69" spans="1:24" s="135" customFormat="1" ht="20.100000000000001" customHeight="1" x14ac:dyDescent="0.25">
      <c r="A69" s="477"/>
      <c r="B69" s="478"/>
      <c r="C69" s="479"/>
      <c r="D69" s="480"/>
      <c r="E69" s="481"/>
      <c r="F69" s="481"/>
      <c r="G69" s="482"/>
      <c r="H69" s="526"/>
      <c r="I69" s="482"/>
      <c r="J69" s="522" t="str">
        <f t="shared" ref="J69:J103" si="25">IF(A69="","",D$1-D69)</f>
        <v/>
      </c>
      <c r="K69" s="483" t="str">
        <f t="shared" si="17"/>
        <v/>
      </c>
      <c r="L69" s="484" t="str">
        <f t="shared" si="18"/>
        <v/>
      </c>
      <c r="M69" s="485" t="str">
        <f t="shared" si="19"/>
        <v/>
      </c>
      <c r="N69" s="486" t="str">
        <f t="shared" si="20"/>
        <v/>
      </c>
      <c r="O69" s="486" t="str">
        <f t="shared" si="21"/>
        <v/>
      </c>
      <c r="P69" s="487" t="str">
        <f t="shared" si="22"/>
        <v/>
      </c>
      <c r="Q69" s="488" t="str">
        <f t="shared" si="23"/>
        <v/>
      </c>
      <c r="R69" s="518" t="str">
        <f>IF(A69="","",Dép_Arr!D69)</f>
        <v/>
      </c>
      <c r="S69" s="489" t="str">
        <f>IF(T69="OUI","",IF(Récap!D69=0,"",Récap!D69))</f>
        <v/>
      </c>
      <c r="T69" s="495" t="str">
        <f>IF(Récap!C69&gt;=1,"OUI","")</f>
        <v/>
      </c>
      <c r="U69" s="396" t="str">
        <f t="shared" si="24"/>
        <v/>
      </c>
      <c r="V69" s="132"/>
      <c r="W69" s="133"/>
      <c r="X69" s="134"/>
    </row>
    <row r="70" spans="1:24" s="135" customFormat="1" ht="20.100000000000001" customHeight="1" x14ac:dyDescent="0.25">
      <c r="A70" s="496"/>
      <c r="B70" s="466"/>
      <c r="C70" s="466"/>
      <c r="D70" s="497"/>
      <c r="E70" s="498"/>
      <c r="F70" s="498"/>
      <c r="G70" s="497"/>
      <c r="H70" s="525"/>
      <c r="I70" s="497"/>
      <c r="J70" s="523" t="str">
        <f t="shared" si="25"/>
        <v/>
      </c>
      <c r="K70" s="469" t="str">
        <f t="shared" si="17"/>
        <v/>
      </c>
      <c r="L70" s="470" t="str">
        <f t="shared" si="18"/>
        <v/>
      </c>
      <c r="M70" s="499" t="str">
        <f t="shared" si="19"/>
        <v/>
      </c>
      <c r="N70" s="500" t="str">
        <f t="shared" si="20"/>
        <v/>
      </c>
      <c r="O70" s="500" t="str">
        <f t="shared" si="21"/>
        <v/>
      </c>
      <c r="P70" s="501" t="str">
        <f t="shared" si="22"/>
        <v/>
      </c>
      <c r="Q70" s="474" t="str">
        <f t="shared" si="23"/>
        <v/>
      </c>
      <c r="R70" s="519" t="str">
        <f>IF(A70="","",Dép_Arr!D70)</f>
        <v/>
      </c>
      <c r="S70" s="475" t="str">
        <f>IF(T70="OUI","",IF(Récap!D70=0,"",Récap!D70))</f>
        <v/>
      </c>
      <c r="T70" s="502" t="str">
        <f>IF(Récap!C70&gt;=1,"OUI","")</f>
        <v/>
      </c>
      <c r="U70" s="114" t="str">
        <f t="shared" si="24"/>
        <v/>
      </c>
      <c r="X70" s="136"/>
    </row>
    <row r="71" spans="1:24" s="135" customFormat="1" ht="20.100000000000001" customHeight="1" x14ac:dyDescent="0.25">
      <c r="A71" s="477"/>
      <c r="B71" s="478"/>
      <c r="C71" s="479"/>
      <c r="D71" s="480"/>
      <c r="E71" s="481"/>
      <c r="F71" s="481"/>
      <c r="G71" s="482"/>
      <c r="H71" s="526"/>
      <c r="I71" s="482"/>
      <c r="J71" s="522" t="str">
        <f t="shared" si="25"/>
        <v/>
      </c>
      <c r="K71" s="483" t="str">
        <f t="shared" si="17"/>
        <v/>
      </c>
      <c r="L71" s="484" t="str">
        <f t="shared" si="18"/>
        <v/>
      </c>
      <c r="M71" s="485" t="str">
        <f t="shared" si="19"/>
        <v/>
      </c>
      <c r="N71" s="486" t="str">
        <f t="shared" si="20"/>
        <v/>
      </c>
      <c r="O71" s="486" t="str">
        <f t="shared" si="21"/>
        <v/>
      </c>
      <c r="P71" s="487" t="str">
        <f t="shared" si="22"/>
        <v/>
      </c>
      <c r="Q71" s="488" t="str">
        <f t="shared" si="23"/>
        <v/>
      </c>
      <c r="R71" s="518" t="str">
        <f>IF(A71="","",Dép_Arr!D71)</f>
        <v/>
      </c>
      <c r="S71" s="489" t="str">
        <f>IF(T71="OUI","",IF(Récap!D71=0,"",Récap!D71))</f>
        <v/>
      </c>
      <c r="T71" s="495" t="str">
        <f>IF(Récap!C71&gt;=1,"OUI","")</f>
        <v/>
      </c>
      <c r="U71" s="396" t="str">
        <f t="shared" si="24"/>
        <v/>
      </c>
      <c r="V71" s="132"/>
      <c r="W71" s="133"/>
      <c r="X71" s="134"/>
    </row>
    <row r="72" spans="1:24" s="135" customFormat="1" ht="20.100000000000001" customHeight="1" x14ac:dyDescent="0.25">
      <c r="A72" s="496"/>
      <c r="B72" s="466"/>
      <c r="C72" s="466"/>
      <c r="D72" s="497"/>
      <c r="E72" s="498"/>
      <c r="F72" s="498"/>
      <c r="G72" s="497"/>
      <c r="H72" s="525"/>
      <c r="I72" s="497"/>
      <c r="J72" s="523" t="str">
        <f t="shared" si="25"/>
        <v/>
      </c>
      <c r="K72" s="469" t="str">
        <f t="shared" si="17"/>
        <v/>
      </c>
      <c r="L72" s="470" t="str">
        <f t="shared" si="18"/>
        <v/>
      </c>
      <c r="M72" s="499" t="str">
        <f t="shared" si="19"/>
        <v/>
      </c>
      <c r="N72" s="500" t="str">
        <f t="shared" si="20"/>
        <v/>
      </c>
      <c r="O72" s="500" t="str">
        <f t="shared" si="21"/>
        <v/>
      </c>
      <c r="P72" s="501" t="str">
        <f t="shared" si="22"/>
        <v/>
      </c>
      <c r="Q72" s="474" t="str">
        <f t="shared" si="23"/>
        <v/>
      </c>
      <c r="R72" s="519" t="str">
        <f>IF(A72="","",Dép_Arr!D72)</f>
        <v/>
      </c>
      <c r="S72" s="475" t="str">
        <f>IF(T72="OUI","",IF(Récap!D72=0,"",Récap!D72))</f>
        <v/>
      </c>
      <c r="T72" s="502" t="str">
        <f>IF(Récap!C72&gt;=1,"OUI","")</f>
        <v/>
      </c>
      <c r="U72" s="114" t="str">
        <f t="shared" si="24"/>
        <v/>
      </c>
      <c r="X72" s="136"/>
    </row>
    <row r="73" spans="1:24" s="135" customFormat="1" ht="20.100000000000001" customHeight="1" x14ac:dyDescent="0.25">
      <c r="A73" s="477"/>
      <c r="B73" s="478"/>
      <c r="C73" s="479"/>
      <c r="D73" s="480"/>
      <c r="E73" s="481"/>
      <c r="F73" s="481"/>
      <c r="G73" s="482"/>
      <c r="H73" s="526"/>
      <c r="I73" s="482"/>
      <c r="J73" s="522" t="str">
        <f t="shared" si="25"/>
        <v/>
      </c>
      <c r="K73" s="483" t="str">
        <f t="shared" si="17"/>
        <v/>
      </c>
      <c r="L73" s="484" t="str">
        <f t="shared" si="18"/>
        <v/>
      </c>
      <c r="M73" s="485" t="str">
        <f t="shared" si="19"/>
        <v/>
      </c>
      <c r="N73" s="486" t="str">
        <f t="shared" si="20"/>
        <v/>
      </c>
      <c r="O73" s="486" t="str">
        <f t="shared" si="21"/>
        <v/>
      </c>
      <c r="P73" s="487" t="str">
        <f t="shared" si="22"/>
        <v/>
      </c>
      <c r="Q73" s="488" t="str">
        <f t="shared" si="23"/>
        <v/>
      </c>
      <c r="R73" s="518" t="str">
        <f>IF(A73="","",Dép_Arr!D73)</f>
        <v/>
      </c>
      <c r="S73" s="489" t="str">
        <f>IF(T73="OUI","",IF(Récap!D73=0,"",Récap!D73))</f>
        <v/>
      </c>
      <c r="T73" s="495" t="str">
        <f>IF(Récap!C73&gt;=1,"OUI","")</f>
        <v/>
      </c>
      <c r="U73" s="396" t="str">
        <f t="shared" si="24"/>
        <v/>
      </c>
      <c r="V73" s="132"/>
      <c r="W73" s="133"/>
      <c r="X73" s="134"/>
    </row>
    <row r="74" spans="1:24" s="135" customFormat="1" ht="20.100000000000001" customHeight="1" x14ac:dyDescent="0.25">
      <c r="A74" s="496"/>
      <c r="B74" s="466"/>
      <c r="C74" s="466"/>
      <c r="D74" s="497"/>
      <c r="E74" s="498"/>
      <c r="F74" s="498"/>
      <c r="G74" s="497"/>
      <c r="H74" s="525"/>
      <c r="I74" s="497"/>
      <c r="J74" s="523" t="str">
        <f t="shared" si="25"/>
        <v/>
      </c>
      <c r="K74" s="469" t="str">
        <f t="shared" si="17"/>
        <v/>
      </c>
      <c r="L74" s="470" t="str">
        <f t="shared" si="18"/>
        <v/>
      </c>
      <c r="M74" s="499" t="str">
        <f t="shared" si="19"/>
        <v/>
      </c>
      <c r="N74" s="500" t="str">
        <f t="shared" si="20"/>
        <v/>
      </c>
      <c r="O74" s="500" t="str">
        <f t="shared" si="21"/>
        <v/>
      </c>
      <c r="P74" s="501" t="str">
        <f t="shared" si="22"/>
        <v/>
      </c>
      <c r="Q74" s="474" t="str">
        <f t="shared" si="23"/>
        <v/>
      </c>
      <c r="R74" s="519" t="str">
        <f>IF(A74="","",Dép_Arr!D74)</f>
        <v/>
      </c>
      <c r="S74" s="475" t="str">
        <f>IF(T74="OUI","",IF(Récap!D74=0,"",Récap!D74))</f>
        <v/>
      </c>
      <c r="T74" s="502" t="str">
        <f>IF(Récap!C74&gt;=1,"OUI","")</f>
        <v/>
      </c>
      <c r="U74" s="114" t="str">
        <f t="shared" si="24"/>
        <v/>
      </c>
      <c r="X74" s="136"/>
    </row>
    <row r="75" spans="1:24" s="135" customFormat="1" ht="20.100000000000001" customHeight="1" x14ac:dyDescent="0.25">
      <c r="A75" s="477"/>
      <c r="B75" s="478"/>
      <c r="C75" s="479"/>
      <c r="D75" s="480"/>
      <c r="E75" s="481"/>
      <c r="F75" s="481"/>
      <c r="G75" s="482"/>
      <c r="H75" s="526"/>
      <c r="I75" s="482"/>
      <c r="J75" s="522" t="str">
        <f t="shared" si="25"/>
        <v/>
      </c>
      <c r="K75" s="483" t="str">
        <f t="shared" si="17"/>
        <v/>
      </c>
      <c r="L75" s="484" t="str">
        <f t="shared" si="18"/>
        <v/>
      </c>
      <c r="M75" s="485" t="str">
        <f t="shared" si="19"/>
        <v/>
      </c>
      <c r="N75" s="486" t="str">
        <f t="shared" si="20"/>
        <v/>
      </c>
      <c r="O75" s="486" t="str">
        <f t="shared" si="21"/>
        <v/>
      </c>
      <c r="P75" s="487" t="str">
        <f t="shared" si="22"/>
        <v/>
      </c>
      <c r="Q75" s="488" t="str">
        <f t="shared" si="23"/>
        <v/>
      </c>
      <c r="R75" s="518" t="str">
        <f>IF(A75="","",Dép_Arr!D75)</f>
        <v/>
      </c>
      <c r="S75" s="489" t="str">
        <f>IF(T75="OUI","",IF(Récap!D75=0,"",Récap!D75))</f>
        <v/>
      </c>
      <c r="T75" s="495" t="str">
        <f>IF(Récap!C75&gt;=1,"OUI","")</f>
        <v/>
      </c>
      <c r="U75" s="396" t="str">
        <f t="shared" si="24"/>
        <v/>
      </c>
      <c r="V75" s="132"/>
      <c r="W75" s="133"/>
      <c r="X75" s="134"/>
    </row>
    <row r="76" spans="1:24" s="135" customFormat="1" ht="20.100000000000001" customHeight="1" x14ac:dyDescent="0.25">
      <c r="A76" s="496"/>
      <c r="B76" s="466"/>
      <c r="C76" s="466"/>
      <c r="D76" s="497"/>
      <c r="E76" s="498"/>
      <c r="F76" s="498"/>
      <c r="G76" s="497"/>
      <c r="H76" s="525"/>
      <c r="I76" s="497"/>
      <c r="J76" s="523" t="str">
        <f t="shared" si="25"/>
        <v/>
      </c>
      <c r="K76" s="469" t="str">
        <f t="shared" si="17"/>
        <v/>
      </c>
      <c r="L76" s="470" t="str">
        <f t="shared" si="18"/>
        <v/>
      </c>
      <c r="M76" s="499" t="str">
        <f t="shared" si="19"/>
        <v/>
      </c>
      <c r="N76" s="500" t="str">
        <f t="shared" si="20"/>
        <v/>
      </c>
      <c r="O76" s="500" t="str">
        <f t="shared" si="21"/>
        <v/>
      </c>
      <c r="P76" s="501" t="str">
        <f t="shared" si="22"/>
        <v/>
      </c>
      <c r="Q76" s="474" t="str">
        <f t="shared" si="23"/>
        <v/>
      </c>
      <c r="R76" s="519" t="str">
        <f>IF(A76="","",Dép_Arr!D76)</f>
        <v/>
      </c>
      <c r="S76" s="475" t="str">
        <f>IF(T76="OUI","",IF(Récap!D76=0,"",Récap!D76))</f>
        <v/>
      </c>
      <c r="T76" s="502" t="str">
        <f>IF(Récap!C76&gt;=1,"OUI","")</f>
        <v/>
      </c>
      <c r="U76" s="114" t="str">
        <f t="shared" si="24"/>
        <v/>
      </c>
      <c r="X76" s="136"/>
    </row>
    <row r="77" spans="1:24" s="135" customFormat="1" ht="20.100000000000001" customHeight="1" x14ac:dyDescent="0.25">
      <c r="A77" s="477"/>
      <c r="B77" s="478"/>
      <c r="C77" s="479"/>
      <c r="D77" s="480"/>
      <c r="E77" s="481"/>
      <c r="F77" s="481"/>
      <c r="G77" s="482"/>
      <c r="H77" s="526"/>
      <c r="I77" s="482"/>
      <c r="J77" s="522" t="str">
        <f t="shared" si="25"/>
        <v/>
      </c>
      <c r="K77" s="483" t="str">
        <f t="shared" si="17"/>
        <v/>
      </c>
      <c r="L77" s="484" t="str">
        <f t="shared" si="18"/>
        <v/>
      </c>
      <c r="M77" s="485" t="str">
        <f t="shared" si="19"/>
        <v/>
      </c>
      <c r="N77" s="486" t="str">
        <f t="shared" si="20"/>
        <v/>
      </c>
      <c r="O77" s="486" t="str">
        <f t="shared" si="21"/>
        <v/>
      </c>
      <c r="P77" s="487" t="str">
        <f t="shared" si="22"/>
        <v/>
      </c>
      <c r="Q77" s="488" t="str">
        <f t="shared" si="23"/>
        <v/>
      </c>
      <c r="R77" s="518" t="str">
        <f>IF(A77="","",Dép_Arr!D77)</f>
        <v/>
      </c>
      <c r="S77" s="489" t="str">
        <f>IF(T77="OUI","",IF(Récap!D77=0,"",Récap!D77))</f>
        <v/>
      </c>
      <c r="T77" s="495" t="str">
        <f>IF(Récap!C77&gt;=1,"OUI","")</f>
        <v/>
      </c>
      <c r="U77" s="396" t="str">
        <f t="shared" si="24"/>
        <v/>
      </c>
      <c r="V77" s="132"/>
      <c r="W77" s="133"/>
      <c r="X77" s="134"/>
    </row>
    <row r="78" spans="1:24" s="135" customFormat="1" ht="20.100000000000001" customHeight="1" x14ac:dyDescent="0.25">
      <c r="A78" s="496"/>
      <c r="B78" s="466"/>
      <c r="C78" s="466"/>
      <c r="D78" s="497"/>
      <c r="E78" s="498"/>
      <c r="F78" s="498"/>
      <c r="G78" s="497"/>
      <c r="H78" s="525"/>
      <c r="I78" s="497"/>
      <c r="J78" s="523" t="str">
        <f t="shared" si="25"/>
        <v/>
      </c>
      <c r="K78" s="469" t="str">
        <f t="shared" si="17"/>
        <v/>
      </c>
      <c r="L78" s="470" t="str">
        <f t="shared" si="18"/>
        <v/>
      </c>
      <c r="M78" s="499" t="str">
        <f t="shared" si="19"/>
        <v/>
      </c>
      <c r="N78" s="500" t="str">
        <f t="shared" si="20"/>
        <v/>
      </c>
      <c r="O78" s="500" t="str">
        <f t="shared" si="21"/>
        <v/>
      </c>
      <c r="P78" s="501" t="str">
        <f t="shared" si="22"/>
        <v/>
      </c>
      <c r="Q78" s="474" t="str">
        <f t="shared" si="23"/>
        <v/>
      </c>
      <c r="R78" s="519" t="str">
        <f>IF(A78="","",Dép_Arr!D78)</f>
        <v/>
      </c>
      <c r="S78" s="475" t="str">
        <f>IF(T78="OUI","",IF(Récap!D78=0,"",Récap!D78))</f>
        <v/>
      </c>
      <c r="T78" s="502" t="str">
        <f>IF(Récap!C78&gt;=1,"OUI","")</f>
        <v/>
      </c>
      <c r="U78" s="114" t="str">
        <f t="shared" si="24"/>
        <v/>
      </c>
      <c r="X78" s="136"/>
    </row>
    <row r="79" spans="1:24" s="135" customFormat="1" ht="20.100000000000001" customHeight="1" x14ac:dyDescent="0.25">
      <c r="A79" s="477"/>
      <c r="B79" s="478"/>
      <c r="C79" s="479"/>
      <c r="D79" s="480"/>
      <c r="E79" s="481"/>
      <c r="F79" s="481"/>
      <c r="G79" s="482"/>
      <c r="H79" s="526"/>
      <c r="I79" s="482"/>
      <c r="J79" s="522" t="str">
        <f t="shared" si="25"/>
        <v/>
      </c>
      <c r="K79" s="483" t="str">
        <f t="shared" si="17"/>
        <v/>
      </c>
      <c r="L79" s="484" t="str">
        <f t="shared" si="18"/>
        <v/>
      </c>
      <c r="M79" s="485" t="str">
        <f t="shared" si="19"/>
        <v/>
      </c>
      <c r="N79" s="486" t="str">
        <f t="shared" si="20"/>
        <v/>
      </c>
      <c r="O79" s="486" t="str">
        <f t="shared" si="21"/>
        <v/>
      </c>
      <c r="P79" s="487" t="str">
        <f t="shared" si="22"/>
        <v/>
      </c>
      <c r="Q79" s="488" t="str">
        <f t="shared" si="23"/>
        <v/>
      </c>
      <c r="R79" s="518" t="str">
        <f>IF(A79="","",Dép_Arr!D79)</f>
        <v/>
      </c>
      <c r="S79" s="489" t="str">
        <f>IF(T79="OUI","",IF(Récap!D79=0,"",Récap!D79))</f>
        <v/>
      </c>
      <c r="T79" s="495" t="str">
        <f>IF(Récap!C79&gt;=1,"OUI","")</f>
        <v/>
      </c>
      <c r="U79" s="396" t="str">
        <f t="shared" si="24"/>
        <v/>
      </c>
      <c r="V79" s="132"/>
      <c r="W79" s="133"/>
      <c r="X79" s="134"/>
    </row>
    <row r="80" spans="1:24" s="135" customFormat="1" ht="20.100000000000001" customHeight="1" x14ac:dyDescent="0.25">
      <c r="A80" s="496"/>
      <c r="B80" s="466"/>
      <c r="C80" s="466"/>
      <c r="D80" s="497"/>
      <c r="E80" s="498"/>
      <c r="F80" s="498"/>
      <c r="G80" s="497"/>
      <c r="H80" s="525"/>
      <c r="I80" s="497"/>
      <c r="J80" s="523" t="str">
        <f t="shared" si="25"/>
        <v/>
      </c>
      <c r="K80" s="469" t="str">
        <f t="shared" si="17"/>
        <v/>
      </c>
      <c r="L80" s="470" t="str">
        <f t="shared" si="18"/>
        <v/>
      </c>
      <c r="M80" s="499" t="str">
        <f t="shared" si="19"/>
        <v/>
      </c>
      <c r="N80" s="500" t="str">
        <f t="shared" si="20"/>
        <v/>
      </c>
      <c r="O80" s="500" t="str">
        <f t="shared" si="21"/>
        <v/>
      </c>
      <c r="P80" s="501" t="str">
        <f t="shared" si="22"/>
        <v/>
      </c>
      <c r="Q80" s="474" t="str">
        <f t="shared" si="23"/>
        <v/>
      </c>
      <c r="R80" s="519" t="str">
        <f>IF(A80="","",Dép_Arr!D80)</f>
        <v/>
      </c>
      <c r="S80" s="475" t="str">
        <f>IF(T80="OUI","",IF(Récap!D80=0,"",Récap!D80))</f>
        <v/>
      </c>
      <c r="T80" s="502" t="str">
        <f>IF(Récap!C80&gt;=1,"OUI","")</f>
        <v/>
      </c>
      <c r="U80" s="114" t="str">
        <f t="shared" si="24"/>
        <v/>
      </c>
      <c r="X80" s="136"/>
    </row>
    <row r="81" spans="1:24" s="135" customFormat="1" ht="20.100000000000001" customHeight="1" x14ac:dyDescent="0.25">
      <c r="A81" s="477"/>
      <c r="B81" s="478"/>
      <c r="C81" s="479"/>
      <c r="D81" s="480"/>
      <c r="E81" s="481"/>
      <c r="F81" s="481"/>
      <c r="G81" s="482"/>
      <c r="H81" s="526"/>
      <c r="I81" s="482"/>
      <c r="J81" s="522" t="str">
        <f t="shared" si="25"/>
        <v/>
      </c>
      <c r="K81" s="483" t="str">
        <f t="shared" si="17"/>
        <v/>
      </c>
      <c r="L81" s="484" t="str">
        <f t="shared" si="18"/>
        <v/>
      </c>
      <c r="M81" s="485" t="str">
        <f t="shared" si="19"/>
        <v/>
      </c>
      <c r="N81" s="486" t="str">
        <f t="shared" si="20"/>
        <v/>
      </c>
      <c r="O81" s="486" t="str">
        <f t="shared" si="21"/>
        <v/>
      </c>
      <c r="P81" s="487" t="str">
        <f t="shared" si="22"/>
        <v/>
      </c>
      <c r="Q81" s="488" t="str">
        <f t="shared" si="23"/>
        <v/>
      </c>
      <c r="R81" s="518" t="str">
        <f>IF(A81="","",Dép_Arr!D81)</f>
        <v/>
      </c>
      <c r="S81" s="489" t="str">
        <f>IF(T81="OUI","",IF(Récap!D81=0,"",Récap!D81))</f>
        <v/>
      </c>
      <c r="T81" s="495" t="str">
        <f>IF(Récap!C81&gt;=1,"OUI","")</f>
        <v/>
      </c>
      <c r="U81" s="396" t="str">
        <f t="shared" si="24"/>
        <v/>
      </c>
      <c r="V81" s="132"/>
      <c r="W81" s="133"/>
      <c r="X81" s="134"/>
    </row>
    <row r="82" spans="1:24" s="135" customFormat="1" ht="20.100000000000001" customHeight="1" x14ac:dyDescent="0.25">
      <c r="A82" s="496"/>
      <c r="B82" s="466"/>
      <c r="C82" s="466"/>
      <c r="D82" s="497"/>
      <c r="E82" s="498"/>
      <c r="F82" s="498"/>
      <c r="G82" s="497"/>
      <c r="H82" s="525"/>
      <c r="I82" s="497"/>
      <c r="J82" s="523" t="str">
        <f t="shared" si="25"/>
        <v/>
      </c>
      <c r="K82" s="469" t="str">
        <f t="shared" si="17"/>
        <v/>
      </c>
      <c r="L82" s="470" t="str">
        <f t="shared" si="18"/>
        <v/>
      </c>
      <c r="M82" s="499" t="str">
        <f t="shared" si="19"/>
        <v/>
      </c>
      <c r="N82" s="500" t="str">
        <f t="shared" si="20"/>
        <v/>
      </c>
      <c r="O82" s="500" t="str">
        <f t="shared" si="21"/>
        <v/>
      </c>
      <c r="P82" s="501" t="str">
        <f t="shared" si="22"/>
        <v/>
      </c>
      <c r="Q82" s="474" t="str">
        <f t="shared" si="23"/>
        <v/>
      </c>
      <c r="R82" s="519" t="str">
        <f>IF(A82="","",Dép_Arr!D82)</f>
        <v/>
      </c>
      <c r="S82" s="475" t="str">
        <f>IF(T82="OUI","",IF(Récap!D82=0,"",Récap!D82))</f>
        <v/>
      </c>
      <c r="T82" s="502" t="str">
        <f>IF(Récap!C82&gt;=1,"OUI","")</f>
        <v/>
      </c>
      <c r="U82" s="114" t="str">
        <f t="shared" si="24"/>
        <v/>
      </c>
      <c r="X82" s="136"/>
    </row>
    <row r="83" spans="1:24" s="135" customFormat="1" ht="20.100000000000001" customHeight="1" x14ac:dyDescent="0.25">
      <c r="A83" s="477"/>
      <c r="B83" s="478"/>
      <c r="C83" s="479"/>
      <c r="D83" s="480"/>
      <c r="E83" s="481"/>
      <c r="F83" s="481"/>
      <c r="G83" s="482"/>
      <c r="H83" s="526"/>
      <c r="I83" s="482"/>
      <c r="J83" s="522" t="str">
        <f t="shared" si="25"/>
        <v/>
      </c>
      <c r="K83" s="483" t="str">
        <f t="shared" si="17"/>
        <v/>
      </c>
      <c r="L83" s="484" t="str">
        <f t="shared" si="18"/>
        <v/>
      </c>
      <c r="M83" s="485" t="str">
        <f t="shared" si="19"/>
        <v/>
      </c>
      <c r="N83" s="486" t="str">
        <f t="shared" si="20"/>
        <v/>
      </c>
      <c r="O83" s="486" t="str">
        <f t="shared" si="21"/>
        <v/>
      </c>
      <c r="P83" s="487" t="str">
        <f t="shared" si="22"/>
        <v/>
      </c>
      <c r="Q83" s="488" t="str">
        <f t="shared" si="23"/>
        <v/>
      </c>
      <c r="R83" s="518" t="str">
        <f>IF(A83="","",Dép_Arr!D83)</f>
        <v/>
      </c>
      <c r="S83" s="489" t="str">
        <f>IF(T83="OUI","",IF(Récap!D83=0,"",Récap!D83))</f>
        <v/>
      </c>
      <c r="T83" s="495" t="str">
        <f>IF(Récap!C83&gt;=1,"OUI","")</f>
        <v/>
      </c>
      <c r="U83" s="396" t="str">
        <f t="shared" si="24"/>
        <v/>
      </c>
      <c r="V83" s="132"/>
      <c r="W83" s="133"/>
      <c r="X83" s="134"/>
    </row>
    <row r="84" spans="1:24" s="135" customFormat="1" ht="20.100000000000001" customHeight="1" x14ac:dyDescent="0.25">
      <c r="A84" s="496"/>
      <c r="B84" s="466"/>
      <c r="C84" s="466"/>
      <c r="D84" s="497"/>
      <c r="E84" s="498"/>
      <c r="F84" s="498"/>
      <c r="G84" s="497"/>
      <c r="H84" s="525"/>
      <c r="I84" s="497"/>
      <c r="J84" s="523" t="str">
        <f t="shared" si="25"/>
        <v/>
      </c>
      <c r="K84" s="469" t="str">
        <f t="shared" si="17"/>
        <v/>
      </c>
      <c r="L84" s="470" t="str">
        <f t="shared" si="18"/>
        <v/>
      </c>
      <c r="M84" s="499" t="str">
        <f t="shared" si="19"/>
        <v/>
      </c>
      <c r="N84" s="500" t="str">
        <f t="shared" si="20"/>
        <v/>
      </c>
      <c r="O84" s="500" t="str">
        <f t="shared" si="21"/>
        <v/>
      </c>
      <c r="P84" s="501" t="str">
        <f t="shared" si="22"/>
        <v/>
      </c>
      <c r="Q84" s="474" t="str">
        <f t="shared" si="23"/>
        <v/>
      </c>
      <c r="R84" s="519" t="str">
        <f>IF(A84="","",Dép_Arr!D84)</f>
        <v/>
      </c>
      <c r="S84" s="475" t="str">
        <f>IF(T84="OUI","",IF(Récap!D84=0,"",Récap!D84))</f>
        <v/>
      </c>
      <c r="T84" s="502" t="str">
        <f>IF(Récap!C84&gt;=1,"OUI","")</f>
        <v/>
      </c>
      <c r="U84" s="114" t="str">
        <f t="shared" si="24"/>
        <v/>
      </c>
      <c r="X84" s="136"/>
    </row>
    <row r="85" spans="1:24" s="135" customFormat="1" ht="20.100000000000001" customHeight="1" x14ac:dyDescent="0.25">
      <c r="A85" s="477"/>
      <c r="B85" s="478"/>
      <c r="C85" s="479"/>
      <c r="D85" s="480"/>
      <c r="E85" s="481"/>
      <c r="F85" s="481"/>
      <c r="G85" s="482"/>
      <c r="H85" s="526"/>
      <c r="I85" s="482"/>
      <c r="J85" s="522" t="str">
        <f t="shared" si="25"/>
        <v/>
      </c>
      <c r="K85" s="483" t="str">
        <f t="shared" si="17"/>
        <v/>
      </c>
      <c r="L85" s="484" t="str">
        <f t="shared" si="18"/>
        <v/>
      </c>
      <c r="M85" s="485" t="str">
        <f t="shared" si="19"/>
        <v/>
      </c>
      <c r="N85" s="486" t="str">
        <f t="shared" si="20"/>
        <v/>
      </c>
      <c r="O85" s="486" t="str">
        <f t="shared" si="21"/>
        <v/>
      </c>
      <c r="P85" s="487" t="str">
        <f t="shared" si="22"/>
        <v/>
      </c>
      <c r="Q85" s="488" t="str">
        <f t="shared" si="23"/>
        <v/>
      </c>
      <c r="R85" s="518" t="str">
        <f>IF(A85="","",Dép_Arr!D85)</f>
        <v/>
      </c>
      <c r="S85" s="489" t="str">
        <f>IF(T85="OUI","",IF(Récap!D85=0,"",Récap!D85))</f>
        <v/>
      </c>
      <c r="T85" s="495" t="str">
        <f>IF(Récap!C85&gt;=1,"OUI","")</f>
        <v/>
      </c>
      <c r="U85" s="396" t="str">
        <f t="shared" si="24"/>
        <v/>
      </c>
      <c r="V85" s="132"/>
      <c r="W85" s="133"/>
      <c r="X85" s="134"/>
    </row>
    <row r="86" spans="1:24" s="135" customFormat="1" ht="20.100000000000001" customHeight="1" x14ac:dyDescent="0.25">
      <c r="A86" s="496"/>
      <c r="B86" s="466"/>
      <c r="C86" s="466"/>
      <c r="D86" s="497"/>
      <c r="E86" s="498"/>
      <c r="F86" s="498"/>
      <c r="G86" s="497"/>
      <c r="H86" s="525"/>
      <c r="I86" s="497"/>
      <c r="J86" s="523" t="str">
        <f t="shared" si="25"/>
        <v/>
      </c>
      <c r="K86" s="469" t="str">
        <f t="shared" si="17"/>
        <v/>
      </c>
      <c r="L86" s="470" t="str">
        <f t="shared" si="18"/>
        <v/>
      </c>
      <c r="M86" s="499" t="str">
        <f t="shared" si="19"/>
        <v/>
      </c>
      <c r="N86" s="500" t="str">
        <f t="shared" si="20"/>
        <v/>
      </c>
      <c r="O86" s="500" t="str">
        <f t="shared" si="21"/>
        <v/>
      </c>
      <c r="P86" s="501" t="str">
        <f t="shared" si="22"/>
        <v/>
      </c>
      <c r="Q86" s="474" t="str">
        <f t="shared" si="23"/>
        <v/>
      </c>
      <c r="R86" s="519" t="str">
        <f>IF(A86="","",Dép_Arr!D86)</f>
        <v/>
      </c>
      <c r="S86" s="475" t="str">
        <f>IF(T86="OUI","",IF(Récap!D86=0,"",Récap!D86))</f>
        <v/>
      </c>
      <c r="T86" s="502" t="str">
        <f>IF(Récap!C86&gt;=1,"OUI","")</f>
        <v/>
      </c>
      <c r="U86" s="114" t="str">
        <f t="shared" si="24"/>
        <v/>
      </c>
      <c r="X86" s="136"/>
    </row>
    <row r="87" spans="1:24" s="135" customFormat="1" ht="20.100000000000001" customHeight="1" x14ac:dyDescent="0.25">
      <c r="A87" s="477"/>
      <c r="B87" s="478"/>
      <c r="C87" s="479"/>
      <c r="D87" s="480"/>
      <c r="E87" s="481"/>
      <c r="F87" s="481"/>
      <c r="G87" s="482"/>
      <c r="H87" s="526"/>
      <c r="I87" s="482"/>
      <c r="J87" s="522" t="str">
        <f t="shared" si="25"/>
        <v/>
      </c>
      <c r="K87" s="483" t="str">
        <f t="shared" si="17"/>
        <v/>
      </c>
      <c r="L87" s="484" t="str">
        <f t="shared" si="18"/>
        <v/>
      </c>
      <c r="M87" s="485" t="str">
        <f t="shared" si="19"/>
        <v/>
      </c>
      <c r="N87" s="486" t="str">
        <f t="shared" si="20"/>
        <v/>
      </c>
      <c r="O87" s="486" t="str">
        <f t="shared" si="21"/>
        <v/>
      </c>
      <c r="P87" s="487" t="str">
        <f t="shared" si="22"/>
        <v/>
      </c>
      <c r="Q87" s="488" t="str">
        <f t="shared" si="23"/>
        <v/>
      </c>
      <c r="R87" s="518" t="str">
        <f>IF(A87="","",Dép_Arr!D87)</f>
        <v/>
      </c>
      <c r="S87" s="489" t="str">
        <f>IF(T87="OUI","",IF(Récap!D87=0,"",Récap!D87))</f>
        <v/>
      </c>
      <c r="T87" s="495" t="str">
        <f>IF(Récap!C87&gt;=1,"OUI","")</f>
        <v/>
      </c>
      <c r="U87" s="396" t="str">
        <f t="shared" si="24"/>
        <v/>
      </c>
      <c r="V87" s="132"/>
      <c r="W87" s="133"/>
      <c r="X87" s="134"/>
    </row>
    <row r="88" spans="1:24" s="135" customFormat="1" ht="20.100000000000001" customHeight="1" x14ac:dyDescent="0.25">
      <c r="A88" s="496"/>
      <c r="B88" s="466"/>
      <c r="C88" s="466"/>
      <c r="D88" s="497"/>
      <c r="E88" s="498"/>
      <c r="F88" s="498"/>
      <c r="G88" s="497"/>
      <c r="H88" s="525"/>
      <c r="I88" s="497"/>
      <c r="J88" s="523" t="str">
        <f t="shared" si="25"/>
        <v/>
      </c>
      <c r="K88" s="469" t="str">
        <f t="shared" si="17"/>
        <v/>
      </c>
      <c r="L88" s="470" t="str">
        <f t="shared" si="18"/>
        <v/>
      </c>
      <c r="M88" s="499" t="str">
        <f t="shared" si="19"/>
        <v/>
      </c>
      <c r="N88" s="500" t="str">
        <f t="shared" si="20"/>
        <v/>
      </c>
      <c r="O88" s="500" t="str">
        <f t="shared" si="21"/>
        <v/>
      </c>
      <c r="P88" s="501" t="str">
        <f t="shared" si="22"/>
        <v/>
      </c>
      <c r="Q88" s="474" t="str">
        <f t="shared" si="23"/>
        <v/>
      </c>
      <c r="R88" s="519" t="str">
        <f>IF(A88="","",Dép_Arr!D88)</f>
        <v/>
      </c>
      <c r="S88" s="475" t="str">
        <f>IF(T88="OUI","",IF(Récap!D88=0,"",Récap!D88))</f>
        <v/>
      </c>
      <c r="T88" s="502" t="str">
        <f>IF(Récap!C88&gt;=1,"OUI","")</f>
        <v/>
      </c>
      <c r="U88" s="114" t="str">
        <f t="shared" si="24"/>
        <v/>
      </c>
      <c r="X88" s="136"/>
    </row>
    <row r="89" spans="1:24" s="135" customFormat="1" ht="20.100000000000001" customHeight="1" x14ac:dyDescent="0.25">
      <c r="A89" s="477"/>
      <c r="B89" s="478"/>
      <c r="C89" s="479"/>
      <c r="D89" s="480"/>
      <c r="E89" s="481"/>
      <c r="F89" s="481"/>
      <c r="G89" s="482"/>
      <c r="H89" s="526"/>
      <c r="I89" s="482"/>
      <c r="J89" s="522" t="str">
        <f t="shared" si="25"/>
        <v/>
      </c>
      <c r="K89" s="483" t="str">
        <f t="shared" si="17"/>
        <v/>
      </c>
      <c r="L89" s="484" t="str">
        <f t="shared" si="18"/>
        <v/>
      </c>
      <c r="M89" s="485" t="str">
        <f t="shared" si="19"/>
        <v/>
      </c>
      <c r="N89" s="486" t="str">
        <f t="shared" si="20"/>
        <v/>
      </c>
      <c r="O89" s="486" t="str">
        <f t="shared" si="21"/>
        <v/>
      </c>
      <c r="P89" s="487" t="str">
        <f t="shared" si="22"/>
        <v/>
      </c>
      <c r="Q89" s="488" t="str">
        <f t="shared" si="23"/>
        <v/>
      </c>
      <c r="R89" s="518" t="str">
        <f>IF(A89="","",Dép_Arr!D89)</f>
        <v/>
      </c>
      <c r="S89" s="489" t="str">
        <f>IF(T89="OUI","",IF(Récap!D89=0,"",Récap!D89))</f>
        <v/>
      </c>
      <c r="T89" s="495" t="str">
        <f>IF(Récap!C89&gt;=1,"OUI","")</f>
        <v/>
      </c>
      <c r="U89" s="396" t="str">
        <f t="shared" si="24"/>
        <v/>
      </c>
      <c r="V89" s="132"/>
      <c r="W89" s="133"/>
      <c r="X89" s="134"/>
    </row>
    <row r="90" spans="1:24" s="135" customFormat="1" ht="20.100000000000001" customHeight="1" x14ac:dyDescent="0.25">
      <c r="A90" s="496"/>
      <c r="B90" s="466"/>
      <c r="C90" s="466"/>
      <c r="D90" s="497"/>
      <c r="E90" s="498"/>
      <c r="F90" s="498"/>
      <c r="G90" s="497"/>
      <c r="H90" s="525"/>
      <c r="I90" s="497"/>
      <c r="J90" s="523" t="str">
        <f t="shared" si="25"/>
        <v/>
      </c>
      <c r="K90" s="469" t="str">
        <f t="shared" si="17"/>
        <v/>
      </c>
      <c r="L90" s="470" t="str">
        <f t="shared" si="18"/>
        <v/>
      </c>
      <c r="M90" s="499" t="str">
        <f t="shared" si="19"/>
        <v/>
      </c>
      <c r="N90" s="500" t="str">
        <f t="shared" si="20"/>
        <v/>
      </c>
      <c r="O90" s="500" t="str">
        <f t="shared" si="21"/>
        <v/>
      </c>
      <c r="P90" s="501" t="str">
        <f t="shared" si="22"/>
        <v/>
      </c>
      <c r="Q90" s="474" t="str">
        <f t="shared" si="23"/>
        <v/>
      </c>
      <c r="R90" s="519" t="str">
        <f>IF(A90="","",Dép_Arr!D90)</f>
        <v/>
      </c>
      <c r="S90" s="475" t="str">
        <f>IF(T90="OUI","",IF(Récap!D90=0,"",Récap!D90))</f>
        <v/>
      </c>
      <c r="T90" s="502" t="str">
        <f>IF(Récap!C90&gt;=1,"OUI","")</f>
        <v/>
      </c>
      <c r="U90" s="114" t="str">
        <f t="shared" si="24"/>
        <v/>
      </c>
      <c r="X90" s="136"/>
    </row>
    <row r="91" spans="1:24" s="135" customFormat="1" ht="20.100000000000001" customHeight="1" x14ac:dyDescent="0.25">
      <c r="A91" s="477"/>
      <c r="B91" s="478"/>
      <c r="C91" s="479"/>
      <c r="D91" s="480"/>
      <c r="E91" s="481"/>
      <c r="F91" s="481"/>
      <c r="G91" s="482"/>
      <c r="H91" s="526"/>
      <c r="I91" s="482"/>
      <c r="J91" s="522" t="str">
        <f t="shared" si="25"/>
        <v/>
      </c>
      <c r="K91" s="483" t="str">
        <f t="shared" si="17"/>
        <v/>
      </c>
      <c r="L91" s="484" t="str">
        <f t="shared" si="18"/>
        <v/>
      </c>
      <c r="M91" s="485" t="str">
        <f t="shared" si="19"/>
        <v/>
      </c>
      <c r="N91" s="486" t="str">
        <f t="shared" si="20"/>
        <v/>
      </c>
      <c r="O91" s="486" t="str">
        <f t="shared" si="21"/>
        <v/>
      </c>
      <c r="P91" s="487" t="str">
        <f t="shared" si="22"/>
        <v/>
      </c>
      <c r="Q91" s="488" t="str">
        <f t="shared" si="23"/>
        <v/>
      </c>
      <c r="R91" s="518" t="str">
        <f>IF(A91="","",Dép_Arr!D91)</f>
        <v/>
      </c>
      <c r="S91" s="489" t="str">
        <f>IF(T91="OUI","",IF(Récap!D91=0,"",Récap!D91))</f>
        <v/>
      </c>
      <c r="T91" s="495" t="str">
        <f>IF(Récap!C91&gt;=1,"OUI","")</f>
        <v/>
      </c>
      <c r="U91" s="396" t="str">
        <f t="shared" si="24"/>
        <v/>
      </c>
      <c r="V91" s="132"/>
      <c r="W91" s="133"/>
      <c r="X91" s="134"/>
    </row>
    <row r="92" spans="1:24" s="135" customFormat="1" ht="20.100000000000001" customHeight="1" x14ac:dyDescent="0.25">
      <c r="A92" s="496"/>
      <c r="B92" s="466"/>
      <c r="C92" s="466"/>
      <c r="D92" s="497"/>
      <c r="E92" s="498"/>
      <c r="F92" s="498"/>
      <c r="G92" s="497"/>
      <c r="H92" s="525"/>
      <c r="I92" s="497"/>
      <c r="J92" s="523" t="str">
        <f t="shared" si="25"/>
        <v/>
      </c>
      <c r="K92" s="469" t="str">
        <f t="shared" si="17"/>
        <v/>
      </c>
      <c r="L92" s="470" t="str">
        <f t="shared" si="18"/>
        <v/>
      </c>
      <c r="M92" s="499" t="str">
        <f t="shared" si="19"/>
        <v/>
      </c>
      <c r="N92" s="500" t="str">
        <f t="shared" si="20"/>
        <v/>
      </c>
      <c r="O92" s="500" t="str">
        <f t="shared" si="21"/>
        <v/>
      </c>
      <c r="P92" s="501" t="str">
        <f t="shared" si="22"/>
        <v/>
      </c>
      <c r="Q92" s="474" t="str">
        <f t="shared" si="23"/>
        <v/>
      </c>
      <c r="R92" s="519" t="str">
        <f>IF(A92="","",Dép_Arr!D92)</f>
        <v/>
      </c>
      <c r="S92" s="475" t="str">
        <f>IF(T92="OUI","",IF(Récap!D92=0,"",Récap!D92))</f>
        <v/>
      </c>
      <c r="T92" s="502" t="str">
        <f>IF(Récap!C92&gt;=1,"OUI","")</f>
        <v/>
      </c>
      <c r="U92" s="114" t="str">
        <f t="shared" si="24"/>
        <v/>
      </c>
      <c r="X92" s="136"/>
    </row>
    <row r="93" spans="1:24" s="135" customFormat="1" ht="20.100000000000001" customHeight="1" x14ac:dyDescent="0.25">
      <c r="A93" s="477"/>
      <c r="B93" s="478"/>
      <c r="C93" s="479"/>
      <c r="D93" s="480"/>
      <c r="E93" s="481"/>
      <c r="F93" s="481"/>
      <c r="G93" s="482"/>
      <c r="H93" s="526"/>
      <c r="I93" s="482"/>
      <c r="J93" s="522" t="str">
        <f t="shared" si="25"/>
        <v/>
      </c>
      <c r="K93" s="483" t="str">
        <f t="shared" si="17"/>
        <v/>
      </c>
      <c r="L93" s="484" t="str">
        <f t="shared" si="18"/>
        <v/>
      </c>
      <c r="M93" s="485" t="str">
        <f t="shared" si="19"/>
        <v/>
      </c>
      <c r="N93" s="486" t="str">
        <f t="shared" si="20"/>
        <v/>
      </c>
      <c r="O93" s="486" t="str">
        <f t="shared" si="21"/>
        <v/>
      </c>
      <c r="P93" s="487" t="str">
        <f t="shared" si="22"/>
        <v/>
      </c>
      <c r="Q93" s="488" t="str">
        <f t="shared" si="23"/>
        <v/>
      </c>
      <c r="R93" s="518" t="str">
        <f>IF(A93="","",Dép_Arr!D93)</f>
        <v/>
      </c>
      <c r="S93" s="489" t="str">
        <f>IF(T93="OUI","",IF(Récap!D93=0,"",Récap!D93))</f>
        <v/>
      </c>
      <c r="T93" s="495" t="str">
        <f>IF(Récap!C93&gt;=1,"OUI","")</f>
        <v/>
      </c>
      <c r="U93" s="396" t="str">
        <f t="shared" si="24"/>
        <v/>
      </c>
      <c r="V93" s="132"/>
      <c r="W93" s="133"/>
      <c r="X93" s="134"/>
    </row>
    <row r="94" spans="1:24" s="135" customFormat="1" ht="20.100000000000001" customHeight="1" x14ac:dyDescent="0.25">
      <c r="A94" s="496"/>
      <c r="B94" s="466"/>
      <c r="C94" s="466"/>
      <c r="D94" s="497"/>
      <c r="E94" s="498"/>
      <c r="F94" s="498"/>
      <c r="G94" s="497"/>
      <c r="H94" s="525"/>
      <c r="I94" s="497"/>
      <c r="J94" s="523" t="str">
        <f t="shared" si="25"/>
        <v/>
      </c>
      <c r="K94" s="469" t="str">
        <f t="shared" si="17"/>
        <v/>
      </c>
      <c r="L94" s="470" t="str">
        <f t="shared" si="18"/>
        <v/>
      </c>
      <c r="M94" s="499" t="str">
        <f t="shared" si="19"/>
        <v/>
      </c>
      <c r="N94" s="500" t="str">
        <f t="shared" si="20"/>
        <v/>
      </c>
      <c r="O94" s="500" t="str">
        <f t="shared" si="21"/>
        <v/>
      </c>
      <c r="P94" s="501" t="str">
        <f t="shared" si="22"/>
        <v/>
      </c>
      <c r="Q94" s="474" t="str">
        <f t="shared" si="23"/>
        <v/>
      </c>
      <c r="R94" s="519" t="str">
        <f>IF(A94="","",Dép_Arr!D94)</f>
        <v/>
      </c>
      <c r="S94" s="475" t="str">
        <f>IF(T94="OUI","",IF(Récap!D94=0,"",Récap!D94))</f>
        <v/>
      </c>
      <c r="T94" s="502" t="str">
        <f>IF(Récap!C94&gt;=1,"OUI","")</f>
        <v/>
      </c>
      <c r="U94" s="114" t="str">
        <f t="shared" si="24"/>
        <v/>
      </c>
      <c r="X94" s="136"/>
    </row>
    <row r="95" spans="1:24" s="135" customFormat="1" ht="20.100000000000001" customHeight="1" x14ac:dyDescent="0.25">
      <c r="A95" s="477"/>
      <c r="B95" s="478"/>
      <c r="C95" s="479"/>
      <c r="D95" s="480"/>
      <c r="E95" s="481"/>
      <c r="F95" s="481"/>
      <c r="G95" s="482"/>
      <c r="H95" s="526"/>
      <c r="I95" s="482"/>
      <c r="J95" s="522" t="str">
        <f t="shared" si="25"/>
        <v/>
      </c>
      <c r="K95" s="483" t="str">
        <f t="shared" si="17"/>
        <v/>
      </c>
      <c r="L95" s="484" t="str">
        <f t="shared" si="18"/>
        <v/>
      </c>
      <c r="M95" s="485" t="str">
        <f t="shared" si="19"/>
        <v/>
      </c>
      <c r="N95" s="486" t="str">
        <f t="shared" si="20"/>
        <v/>
      </c>
      <c r="O95" s="486" t="str">
        <f t="shared" si="21"/>
        <v/>
      </c>
      <c r="P95" s="487" t="str">
        <f t="shared" si="22"/>
        <v/>
      </c>
      <c r="Q95" s="488" t="str">
        <f t="shared" si="23"/>
        <v/>
      </c>
      <c r="R95" s="518" t="str">
        <f>IF(A95="","",Dép_Arr!D95)</f>
        <v/>
      </c>
      <c r="S95" s="489" t="str">
        <f>IF(T95="OUI","",IF(Récap!D95=0,"",Récap!D95))</f>
        <v/>
      </c>
      <c r="T95" s="495" t="str">
        <f>IF(Récap!C95&gt;=1,"OUI","")</f>
        <v/>
      </c>
      <c r="U95" s="396" t="str">
        <f t="shared" si="24"/>
        <v/>
      </c>
      <c r="V95" s="132"/>
      <c r="W95" s="133"/>
      <c r="X95" s="134"/>
    </row>
    <row r="96" spans="1:24" s="135" customFormat="1" ht="20.100000000000001" customHeight="1" x14ac:dyDescent="0.25">
      <c r="A96" s="496"/>
      <c r="B96" s="466"/>
      <c r="C96" s="466"/>
      <c r="D96" s="497"/>
      <c r="E96" s="498"/>
      <c r="F96" s="498"/>
      <c r="G96" s="497"/>
      <c r="H96" s="525"/>
      <c r="I96" s="497"/>
      <c r="J96" s="523" t="str">
        <f t="shared" si="25"/>
        <v/>
      </c>
      <c r="K96" s="469" t="str">
        <f t="shared" si="17"/>
        <v/>
      </c>
      <c r="L96" s="470" t="str">
        <f t="shared" si="18"/>
        <v/>
      </c>
      <c r="M96" s="499" t="str">
        <f t="shared" si="19"/>
        <v/>
      </c>
      <c r="N96" s="500" t="str">
        <f t="shared" si="20"/>
        <v/>
      </c>
      <c r="O96" s="500" t="str">
        <f t="shared" si="21"/>
        <v/>
      </c>
      <c r="P96" s="501" t="str">
        <f t="shared" si="22"/>
        <v/>
      </c>
      <c r="Q96" s="474" t="str">
        <f t="shared" si="23"/>
        <v/>
      </c>
      <c r="R96" s="519" t="str">
        <f>IF(A96="","",Dép_Arr!D96)</f>
        <v/>
      </c>
      <c r="S96" s="475" t="str">
        <f>IF(T96="OUI","",IF(Récap!D96=0,"",Récap!D96))</f>
        <v/>
      </c>
      <c r="T96" s="502" t="str">
        <f>IF(Récap!C96&gt;=1,"OUI","")</f>
        <v/>
      </c>
      <c r="U96" s="114" t="str">
        <f t="shared" si="24"/>
        <v/>
      </c>
      <c r="X96" s="136"/>
    </row>
    <row r="97" spans="1:24" s="135" customFormat="1" ht="20.100000000000001" customHeight="1" x14ac:dyDescent="0.25">
      <c r="A97" s="477"/>
      <c r="B97" s="478"/>
      <c r="C97" s="479"/>
      <c r="D97" s="480"/>
      <c r="E97" s="481"/>
      <c r="F97" s="481"/>
      <c r="G97" s="482"/>
      <c r="H97" s="526"/>
      <c r="I97" s="482"/>
      <c r="J97" s="522" t="str">
        <f t="shared" si="25"/>
        <v/>
      </c>
      <c r="K97" s="483" t="str">
        <f t="shared" si="17"/>
        <v/>
      </c>
      <c r="L97" s="484" t="str">
        <f t="shared" si="18"/>
        <v/>
      </c>
      <c r="M97" s="485" t="str">
        <f t="shared" si="19"/>
        <v/>
      </c>
      <c r="N97" s="486" t="str">
        <f t="shared" si="20"/>
        <v/>
      </c>
      <c r="O97" s="486" t="str">
        <f t="shared" si="21"/>
        <v/>
      </c>
      <c r="P97" s="487" t="str">
        <f t="shared" si="22"/>
        <v/>
      </c>
      <c r="Q97" s="488" t="str">
        <f t="shared" si="23"/>
        <v/>
      </c>
      <c r="R97" s="518" t="str">
        <f>IF(A97="","",Dép_Arr!D97)</f>
        <v/>
      </c>
      <c r="S97" s="489" t="str">
        <f>IF(T97="OUI","",IF(Récap!D97=0,"",Récap!D97))</f>
        <v/>
      </c>
      <c r="T97" s="495" t="str">
        <f>IF(Récap!C97&gt;=1,"OUI","")</f>
        <v/>
      </c>
      <c r="U97" s="396" t="str">
        <f t="shared" si="24"/>
        <v/>
      </c>
      <c r="V97" s="132"/>
      <c r="W97" s="133"/>
      <c r="X97" s="134"/>
    </row>
    <row r="98" spans="1:24" s="135" customFormat="1" ht="20.100000000000001" customHeight="1" x14ac:dyDescent="0.25">
      <c r="A98" s="496"/>
      <c r="B98" s="466"/>
      <c r="C98" s="466"/>
      <c r="D98" s="497"/>
      <c r="E98" s="498"/>
      <c r="F98" s="498"/>
      <c r="G98" s="497"/>
      <c r="H98" s="525"/>
      <c r="I98" s="497"/>
      <c r="J98" s="523" t="str">
        <f t="shared" si="25"/>
        <v/>
      </c>
      <c r="K98" s="469" t="str">
        <f t="shared" si="17"/>
        <v/>
      </c>
      <c r="L98" s="470" t="str">
        <f t="shared" si="18"/>
        <v/>
      </c>
      <c r="M98" s="499" t="str">
        <f t="shared" si="19"/>
        <v/>
      </c>
      <c r="N98" s="500" t="str">
        <f t="shared" si="20"/>
        <v/>
      </c>
      <c r="O98" s="500" t="str">
        <f t="shared" si="21"/>
        <v/>
      </c>
      <c r="P98" s="501" t="str">
        <f t="shared" si="22"/>
        <v/>
      </c>
      <c r="Q98" s="474" t="str">
        <f t="shared" si="23"/>
        <v/>
      </c>
      <c r="R98" s="519" t="str">
        <f>IF(A98="","",Dép_Arr!D98)</f>
        <v/>
      </c>
      <c r="S98" s="475" t="str">
        <f>IF(T98="OUI","",IF(Récap!D98=0,"",Récap!D98))</f>
        <v/>
      </c>
      <c r="T98" s="502" t="str">
        <f>IF(Récap!C98&gt;=1,"OUI","")</f>
        <v/>
      </c>
      <c r="U98" s="114" t="str">
        <f t="shared" si="24"/>
        <v/>
      </c>
      <c r="X98" s="136"/>
    </row>
    <row r="99" spans="1:24" s="135" customFormat="1" ht="20.100000000000001" customHeight="1" x14ac:dyDescent="0.25">
      <c r="A99" s="477"/>
      <c r="B99" s="478"/>
      <c r="C99" s="479"/>
      <c r="D99" s="480"/>
      <c r="E99" s="481"/>
      <c r="F99" s="481"/>
      <c r="G99" s="482"/>
      <c r="H99" s="526"/>
      <c r="I99" s="482"/>
      <c r="J99" s="522" t="str">
        <f t="shared" si="25"/>
        <v/>
      </c>
      <c r="K99" s="483" t="str">
        <f t="shared" si="17"/>
        <v/>
      </c>
      <c r="L99" s="484" t="str">
        <f t="shared" si="18"/>
        <v/>
      </c>
      <c r="M99" s="485" t="str">
        <f t="shared" si="19"/>
        <v/>
      </c>
      <c r="N99" s="486" t="str">
        <f t="shared" si="20"/>
        <v/>
      </c>
      <c r="O99" s="486" t="str">
        <f t="shared" si="21"/>
        <v/>
      </c>
      <c r="P99" s="487" t="str">
        <f t="shared" si="22"/>
        <v/>
      </c>
      <c r="Q99" s="488" t="str">
        <f t="shared" si="23"/>
        <v/>
      </c>
      <c r="R99" s="518" t="str">
        <f>IF(A99="","",Dép_Arr!D99)</f>
        <v/>
      </c>
      <c r="S99" s="489" t="str">
        <f>IF(T99="OUI","",IF(Récap!D99=0,"",Récap!D99))</f>
        <v/>
      </c>
      <c r="T99" s="495" t="str">
        <f>IF(Récap!C99&gt;=1,"OUI","")</f>
        <v/>
      </c>
      <c r="U99" s="396" t="str">
        <f t="shared" si="24"/>
        <v/>
      </c>
      <c r="V99" s="132"/>
      <c r="W99" s="133"/>
      <c r="X99" s="134"/>
    </row>
    <row r="100" spans="1:24" s="135" customFormat="1" ht="20.100000000000001" customHeight="1" x14ac:dyDescent="0.25">
      <c r="A100" s="496"/>
      <c r="B100" s="466"/>
      <c r="C100" s="466"/>
      <c r="D100" s="497"/>
      <c r="E100" s="498"/>
      <c r="F100" s="498"/>
      <c r="G100" s="497"/>
      <c r="H100" s="525"/>
      <c r="I100" s="497"/>
      <c r="J100" s="523" t="str">
        <f t="shared" si="25"/>
        <v/>
      </c>
      <c r="K100" s="469" t="str">
        <f t="shared" ref="K100:K103" si="26">IF(J100="","",IF(AND(G100="F",J100&gt;=40),"sup 40",IF(AND(G100="F",J100&gt;=17,29&gt;=F100),"17 à 29",IF(AND(J100&gt;=13,14&gt;=J100),"13 à 14",IF(AND(J100&gt;=15,16&gt;=J100),"15 à 16",IF(AND(J100&gt;=17,19&gt;=J100),"17 à 19",IF(AND(J100&gt;=20,29&gt;=J100),"20 à 29",IF(AND(J100&gt;=30,39&gt;=J100),"30 à 39",IF(AND(J100&gt;=40,49&gt;=J100),"40 à 49",IF(AND(J100&gt;=50,59&gt;=J100),"50 à 59",IF(J100&gt;=60,"sup 60")))))))))))</f>
        <v/>
      </c>
      <c r="L100" s="470" t="str">
        <f t="shared" si="18"/>
        <v/>
      </c>
      <c r="M100" s="499" t="str">
        <f t="shared" ref="M100:M103" si="27">IF(T100="OUI",100,IF(OR(L100="",L100=0),"",RANK(L100,L$4:L$103,1)))</f>
        <v/>
      </c>
      <c r="N100" s="500" t="str">
        <f t="shared" si="20"/>
        <v/>
      </c>
      <c r="O100" s="500" t="str">
        <f t="shared" si="21"/>
        <v/>
      </c>
      <c r="P100" s="501" t="str">
        <f t="shared" si="22"/>
        <v/>
      </c>
      <c r="Q100" s="474" t="str">
        <f t="shared" si="23"/>
        <v/>
      </c>
      <c r="R100" s="519" t="str">
        <f>IF(A100="","",Dép_Arr!D100)</f>
        <v/>
      </c>
      <c r="S100" s="475" t="str">
        <f>IF(T100="OUI","",IF(Récap!D100=0,"",Récap!D100))</f>
        <v/>
      </c>
      <c r="T100" s="502" t="str">
        <f>IF(Récap!C100&gt;=1,"OUI","")</f>
        <v/>
      </c>
      <c r="U100" s="114" t="str">
        <f t="shared" si="24"/>
        <v/>
      </c>
      <c r="X100" s="136"/>
    </row>
    <row r="101" spans="1:24" s="135" customFormat="1" ht="20.100000000000001" customHeight="1" x14ac:dyDescent="0.25">
      <c r="A101" s="477"/>
      <c r="B101" s="478"/>
      <c r="C101" s="479"/>
      <c r="D101" s="480"/>
      <c r="E101" s="481"/>
      <c r="F101" s="481"/>
      <c r="G101" s="482"/>
      <c r="H101" s="526"/>
      <c r="I101" s="482"/>
      <c r="J101" s="522" t="str">
        <f t="shared" si="25"/>
        <v/>
      </c>
      <c r="K101" s="483" t="str">
        <f t="shared" si="26"/>
        <v/>
      </c>
      <c r="L101" s="484" t="str">
        <f t="shared" si="18"/>
        <v/>
      </c>
      <c r="M101" s="485" t="str">
        <f t="shared" si="27"/>
        <v/>
      </c>
      <c r="N101" s="486" t="str">
        <f t="shared" si="20"/>
        <v/>
      </c>
      <c r="O101" s="486" t="str">
        <f t="shared" si="21"/>
        <v/>
      </c>
      <c r="P101" s="487" t="str">
        <f t="shared" si="22"/>
        <v/>
      </c>
      <c r="Q101" s="488" t="str">
        <f t="shared" si="23"/>
        <v/>
      </c>
      <c r="R101" s="518" t="str">
        <f>IF(A101="","",Dép_Arr!D101)</f>
        <v/>
      </c>
      <c r="S101" s="489" t="str">
        <f>IF(T101="OUI","",IF(Récap!D101=0,"",Récap!D101))</f>
        <v/>
      </c>
      <c r="T101" s="495" t="str">
        <f>IF(Récap!C101&gt;=1,"OUI","")</f>
        <v/>
      </c>
      <c r="U101" s="396" t="str">
        <f t="shared" si="24"/>
        <v/>
      </c>
      <c r="V101" s="132"/>
      <c r="W101" s="133"/>
      <c r="X101" s="134"/>
    </row>
    <row r="102" spans="1:24" s="135" customFormat="1" ht="20.100000000000001" customHeight="1" x14ac:dyDescent="0.25">
      <c r="A102" s="496"/>
      <c r="B102" s="466"/>
      <c r="C102" s="466"/>
      <c r="D102" s="497"/>
      <c r="E102" s="498"/>
      <c r="F102" s="498"/>
      <c r="G102" s="497"/>
      <c r="H102" s="525"/>
      <c r="I102" s="497"/>
      <c r="J102" s="523" t="str">
        <f t="shared" si="25"/>
        <v/>
      </c>
      <c r="K102" s="469" t="str">
        <f t="shared" si="26"/>
        <v/>
      </c>
      <c r="L102" s="470" t="str">
        <f t="shared" si="18"/>
        <v/>
      </c>
      <c r="M102" s="499" t="str">
        <f t="shared" si="27"/>
        <v/>
      </c>
      <c r="N102" s="500" t="str">
        <f t="shared" si="20"/>
        <v/>
      </c>
      <c r="O102" s="500" t="str">
        <f t="shared" si="21"/>
        <v/>
      </c>
      <c r="P102" s="501" t="str">
        <f t="shared" si="22"/>
        <v/>
      </c>
      <c r="Q102" s="474" t="str">
        <f t="shared" si="23"/>
        <v/>
      </c>
      <c r="R102" s="519" t="str">
        <f>IF(A102="","",Dép_Arr!D102)</f>
        <v/>
      </c>
      <c r="S102" s="475" t="str">
        <f>IF(T102="OUI","",IF(Récap!D102=0,"",Récap!D102))</f>
        <v/>
      </c>
      <c r="T102" s="502" t="str">
        <f>IF(Récap!C102&gt;=1,"OUI","")</f>
        <v/>
      </c>
      <c r="U102" s="114" t="str">
        <f t="shared" si="24"/>
        <v/>
      </c>
      <c r="X102" s="136"/>
    </row>
    <row r="103" spans="1:24" s="461" customFormat="1" ht="20.100000000000001" customHeight="1" thickBot="1" x14ac:dyDescent="0.3">
      <c r="A103" s="503"/>
      <c r="B103" s="504"/>
      <c r="C103" s="505"/>
      <c r="D103" s="506"/>
      <c r="E103" s="507"/>
      <c r="F103" s="507"/>
      <c r="G103" s="508"/>
      <c r="H103" s="527"/>
      <c r="I103" s="508"/>
      <c r="J103" s="524" t="str">
        <f t="shared" si="25"/>
        <v/>
      </c>
      <c r="K103" s="509" t="str">
        <f t="shared" si="26"/>
        <v/>
      </c>
      <c r="L103" s="510" t="str">
        <f t="shared" si="18"/>
        <v/>
      </c>
      <c r="M103" s="511" t="str">
        <f t="shared" si="27"/>
        <v/>
      </c>
      <c r="N103" s="512" t="str">
        <f t="shared" si="20"/>
        <v/>
      </c>
      <c r="O103" s="512" t="str">
        <f t="shared" si="21"/>
        <v/>
      </c>
      <c r="P103" s="513" t="str">
        <f t="shared" si="22"/>
        <v/>
      </c>
      <c r="Q103" s="514" t="str">
        <f t="shared" si="23"/>
        <v/>
      </c>
      <c r="R103" s="520" t="str">
        <f>IF(A103="","",Dép_Arr!D103)</f>
        <v/>
      </c>
      <c r="S103" s="515" t="str">
        <f>IF(T103="OUI","",IF(Récap!D103=0,"",Récap!D103))</f>
        <v/>
      </c>
      <c r="T103" s="516" t="str">
        <f>IF(Récap!C103&gt;=1,"OUI","")</f>
        <v/>
      </c>
      <c r="U103" s="397" t="str">
        <f t="shared" si="24"/>
        <v/>
      </c>
      <c r="V103" s="458"/>
      <c r="W103" s="459"/>
      <c r="X103" s="460"/>
    </row>
    <row r="104" spans="1:24" s="20" customFormat="1" x14ac:dyDescent="0.25">
      <c r="A104" s="4"/>
      <c r="B104" s="3"/>
      <c r="C104" s="48"/>
      <c r="D104" s="48"/>
      <c r="E104" s="51"/>
      <c r="F104" s="51"/>
      <c r="G104" s="48"/>
      <c r="H104" s="51"/>
      <c r="I104" s="51"/>
      <c r="J104" s="48"/>
      <c r="K104" s="48"/>
      <c r="L104" s="16"/>
      <c r="M104" s="125"/>
      <c r="N104" s="126"/>
      <c r="O104" s="126"/>
      <c r="P104" s="127"/>
      <c r="Q104" s="18"/>
      <c r="R104" s="18"/>
      <c r="S104" s="19"/>
      <c r="T104" s="69"/>
    </row>
    <row r="105" spans="1:24" s="20" customFormat="1" x14ac:dyDescent="0.25">
      <c r="A105" s="4"/>
      <c r="B105" s="3"/>
      <c r="C105" s="48"/>
      <c r="D105" s="48"/>
      <c r="E105" s="51"/>
      <c r="F105" s="51"/>
      <c r="G105" s="48"/>
      <c r="H105" s="51"/>
      <c r="I105" s="51"/>
      <c r="J105" s="48"/>
      <c r="K105" s="48"/>
      <c r="L105" s="16"/>
      <c r="M105" s="125"/>
      <c r="N105" s="126"/>
      <c r="O105" s="126"/>
      <c r="P105" s="127"/>
      <c r="Q105" s="18"/>
      <c r="R105" s="18"/>
      <c r="S105" s="19"/>
      <c r="T105" s="69"/>
    </row>
    <row r="106" spans="1:24" s="20" customFormat="1" x14ac:dyDescent="0.25">
      <c r="A106" s="4"/>
      <c r="B106" s="3"/>
      <c r="C106" s="48"/>
      <c r="D106" s="48"/>
      <c r="E106" s="51"/>
      <c r="F106" s="51"/>
      <c r="G106" s="48"/>
      <c r="H106" s="51"/>
      <c r="I106" s="51"/>
      <c r="J106" s="48"/>
      <c r="K106" s="48"/>
      <c r="L106" s="16"/>
      <c r="M106" s="125"/>
      <c r="N106" s="126"/>
      <c r="O106" s="126"/>
      <c r="P106" s="127"/>
      <c r="Q106" s="18"/>
      <c r="R106" s="18"/>
      <c r="S106" s="19"/>
      <c r="T106" s="69"/>
    </row>
    <row r="107" spans="1:24" s="20" customFormat="1" x14ac:dyDescent="0.25">
      <c r="A107" s="4"/>
      <c r="B107" s="3"/>
      <c r="C107" s="48"/>
      <c r="D107" s="48"/>
      <c r="E107" s="51"/>
      <c r="F107" s="51"/>
      <c r="G107" s="48"/>
      <c r="H107" s="51"/>
      <c r="I107" s="51"/>
      <c r="J107" s="48"/>
      <c r="K107" s="48"/>
      <c r="L107" s="16"/>
      <c r="M107" s="125"/>
      <c r="N107" s="126"/>
      <c r="O107" s="126"/>
      <c r="P107" s="127"/>
      <c r="Q107" s="18"/>
      <c r="R107" s="18"/>
      <c r="S107" s="19"/>
      <c r="T107" s="69"/>
    </row>
    <row r="108" spans="1:24" s="20" customFormat="1" x14ac:dyDescent="0.25">
      <c r="A108" s="4"/>
      <c r="B108" s="3"/>
      <c r="C108" s="48"/>
      <c r="D108" s="48"/>
      <c r="E108" s="51"/>
      <c r="F108" s="51"/>
      <c r="G108" s="48"/>
      <c r="H108" s="51"/>
      <c r="I108" s="51"/>
      <c r="J108" s="48"/>
      <c r="K108" s="48"/>
      <c r="L108" s="16"/>
      <c r="M108" s="125"/>
      <c r="N108" s="126"/>
      <c r="O108" s="126"/>
      <c r="P108" s="127"/>
      <c r="Q108" s="18"/>
      <c r="R108" s="18"/>
      <c r="S108" s="19"/>
      <c r="T108" s="69"/>
    </row>
    <row r="109" spans="1:24" s="20" customFormat="1" x14ac:dyDescent="0.25">
      <c r="A109" s="4"/>
      <c r="B109" s="3"/>
      <c r="C109" s="48"/>
      <c r="D109" s="48"/>
      <c r="E109" s="51"/>
      <c r="F109" s="51"/>
      <c r="G109" s="48"/>
      <c r="H109" s="51"/>
      <c r="I109" s="51"/>
      <c r="J109" s="48"/>
      <c r="K109" s="48"/>
      <c r="L109" s="16"/>
      <c r="M109" s="125"/>
      <c r="N109" s="126"/>
      <c r="O109" s="126"/>
      <c r="P109" s="127"/>
      <c r="Q109" s="18"/>
      <c r="R109" s="18"/>
      <c r="S109" s="19"/>
      <c r="T109" s="69"/>
    </row>
    <row r="110" spans="1:24" s="20" customFormat="1" x14ac:dyDescent="0.25">
      <c r="A110" s="4"/>
      <c r="B110" s="3"/>
      <c r="C110" s="48"/>
      <c r="D110" s="48"/>
      <c r="E110" s="51"/>
      <c r="F110" s="51"/>
      <c r="G110" s="48"/>
      <c r="H110" s="51"/>
      <c r="I110" s="51"/>
      <c r="J110" s="48"/>
      <c r="K110" s="48"/>
      <c r="L110" s="16"/>
      <c r="M110" s="125"/>
      <c r="N110" s="126"/>
      <c r="O110" s="126"/>
      <c r="P110" s="127"/>
      <c r="Q110" s="18"/>
      <c r="R110" s="18"/>
      <c r="S110" s="19"/>
      <c r="T110" s="69"/>
    </row>
    <row r="111" spans="1:24" s="20" customFormat="1" x14ac:dyDescent="0.25">
      <c r="A111" s="4"/>
      <c r="B111" s="3"/>
      <c r="C111" s="48"/>
      <c r="D111" s="48"/>
      <c r="E111" s="51"/>
      <c r="F111" s="51"/>
      <c r="G111" s="48"/>
      <c r="H111" s="51"/>
      <c r="I111" s="51"/>
      <c r="J111" s="48"/>
      <c r="K111" s="48"/>
      <c r="L111" s="16"/>
      <c r="M111" s="125"/>
      <c r="N111" s="126"/>
      <c r="O111" s="126"/>
      <c r="P111" s="127"/>
      <c r="Q111" s="18"/>
      <c r="R111" s="18"/>
      <c r="S111" s="19"/>
      <c r="T111" s="69"/>
    </row>
    <row r="112" spans="1:24" s="20" customFormat="1" x14ac:dyDescent="0.25">
      <c r="A112" s="4"/>
      <c r="B112" s="3"/>
      <c r="C112" s="48"/>
      <c r="D112" s="48"/>
      <c r="E112" s="51"/>
      <c r="F112" s="51"/>
      <c r="G112" s="48"/>
      <c r="H112" s="51"/>
      <c r="I112" s="51"/>
      <c r="J112" s="48"/>
      <c r="K112" s="48"/>
      <c r="L112" s="16"/>
      <c r="M112" s="125"/>
      <c r="N112" s="126"/>
      <c r="O112" s="126"/>
      <c r="P112" s="127"/>
      <c r="Q112" s="18"/>
      <c r="R112" s="18"/>
      <c r="S112" s="19"/>
      <c r="T112" s="69"/>
    </row>
    <row r="113" spans="1:20" s="20" customFormat="1" x14ac:dyDescent="0.25">
      <c r="A113" s="4"/>
      <c r="B113" s="3"/>
      <c r="C113" s="48"/>
      <c r="D113" s="48"/>
      <c r="E113" s="51"/>
      <c r="F113" s="51"/>
      <c r="G113" s="48"/>
      <c r="H113" s="51"/>
      <c r="I113" s="51"/>
      <c r="J113" s="48"/>
      <c r="K113" s="48"/>
      <c r="L113" s="16"/>
      <c r="M113" s="125"/>
      <c r="N113" s="126"/>
      <c r="O113" s="126"/>
      <c r="P113" s="127"/>
      <c r="Q113" s="18"/>
      <c r="R113" s="18"/>
      <c r="S113" s="19"/>
      <c r="T113" s="69"/>
    </row>
    <row r="114" spans="1:20" s="20" customFormat="1" x14ac:dyDescent="0.25">
      <c r="A114" s="4"/>
      <c r="B114" s="3"/>
      <c r="C114" s="48"/>
      <c r="D114" s="48"/>
      <c r="E114" s="51"/>
      <c r="F114" s="51"/>
      <c r="G114" s="48"/>
      <c r="H114" s="51"/>
      <c r="I114" s="51"/>
      <c r="J114" s="48"/>
      <c r="K114" s="48"/>
      <c r="L114" s="16"/>
      <c r="M114" s="125"/>
      <c r="N114" s="126"/>
      <c r="O114" s="126"/>
      <c r="P114" s="127"/>
      <c r="Q114" s="18"/>
      <c r="R114" s="18"/>
      <c r="S114" s="19"/>
      <c r="T114" s="69"/>
    </row>
    <row r="115" spans="1:20" s="20" customFormat="1" x14ac:dyDescent="0.25">
      <c r="A115" s="4"/>
      <c r="B115" s="3"/>
      <c r="C115" s="48"/>
      <c r="D115" s="48"/>
      <c r="E115" s="51"/>
      <c r="F115" s="51"/>
      <c r="G115" s="48"/>
      <c r="H115" s="51"/>
      <c r="I115" s="51"/>
      <c r="J115" s="48"/>
      <c r="K115" s="48"/>
      <c r="L115" s="16"/>
      <c r="M115" s="125"/>
      <c r="N115" s="126"/>
      <c r="O115" s="126"/>
      <c r="P115" s="127"/>
      <c r="Q115" s="17"/>
      <c r="R115" s="18"/>
      <c r="S115" s="19"/>
      <c r="T115" s="69"/>
    </row>
    <row r="116" spans="1:20" s="20" customFormat="1" x14ac:dyDescent="0.25">
      <c r="A116" s="5"/>
      <c r="B116" s="3"/>
      <c r="C116" s="48"/>
      <c r="D116" s="48"/>
      <c r="E116" s="51"/>
      <c r="F116" s="51"/>
      <c r="G116" s="48"/>
      <c r="H116" s="51"/>
      <c r="I116" s="51"/>
      <c r="J116" s="48"/>
      <c r="K116" s="48"/>
      <c r="L116" s="16"/>
      <c r="M116" s="125"/>
      <c r="N116" s="126"/>
      <c r="O116" s="126"/>
      <c r="P116" s="127"/>
      <c r="Q116" s="17"/>
      <c r="R116" s="18"/>
      <c r="S116" s="19"/>
      <c r="T116" s="69"/>
    </row>
  </sheetData>
  <sheetProtection formatCells="0" formatColumns="0" formatRows="0" insertColumns="0" insertRows="0" insertHyperlinks="0" deleteColumns="0" deleteRows="0" selectLockedCells="1" sort="0" autoFilter="0" pivotTables="0"/>
  <autoFilter ref="B3:U103"/>
  <sortState ref="A4:D23">
    <sortCondition ref="A4"/>
  </sortState>
  <mergeCells count="6">
    <mergeCell ref="R1:T2"/>
    <mergeCell ref="A1:B2"/>
    <mergeCell ref="C1:C2"/>
    <mergeCell ref="D1:D2"/>
    <mergeCell ref="L1:L2"/>
    <mergeCell ref="M1:Q2"/>
  </mergeCells>
  <conditionalFormatting sqref="T4:T103">
    <cfRule type="containsText" dxfId="593" priority="35" operator="containsText" text="OUI">
      <formula>NOT(ISERROR(SEARCH("OUI",T4)))</formula>
    </cfRule>
  </conditionalFormatting>
  <conditionalFormatting sqref="R4:R5 M4:P5 M103:O103 M6:N102">
    <cfRule type="expression" dxfId="592" priority="33">
      <formula>$T4="OUI"</formula>
    </cfRule>
  </conditionalFormatting>
  <conditionalFormatting sqref="Q4:Q5">
    <cfRule type="expression" dxfId="591" priority="15">
      <formula>$T4="OUI"</formula>
    </cfRule>
  </conditionalFormatting>
  <conditionalFormatting sqref="L4:L103">
    <cfRule type="expression" dxfId="590" priority="13">
      <formula>$T4="OUI"</formula>
    </cfRule>
  </conditionalFormatting>
  <conditionalFormatting sqref="R6:R103">
    <cfRule type="expression" dxfId="589" priority="6">
      <formula>$T6="OUI"</formula>
    </cfRule>
  </conditionalFormatting>
  <conditionalFormatting sqref="Q6:Q103">
    <cfRule type="expression" dxfId="588" priority="4">
      <formula>$T6="OUI"</formula>
    </cfRule>
  </conditionalFormatting>
  <conditionalFormatting sqref="S4:S103">
    <cfRule type="expression" dxfId="587" priority="5">
      <formula>$T4="OUI"</formula>
    </cfRule>
  </conditionalFormatting>
  <conditionalFormatting sqref="P6:P103">
    <cfRule type="expression" dxfId="586" priority="2">
      <formula>$T6="OUI"</formula>
    </cfRule>
  </conditionalFormatting>
  <conditionalFormatting sqref="O6:O102">
    <cfRule type="expression" dxfId="585" priority="1">
      <formula>$T6="OUI"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22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1"/>
  </sheetPr>
  <dimension ref="A1:BD110"/>
  <sheetViews>
    <sheetView tabSelected="1" topLeftCell="A2" zoomScaleNormal="100" zoomScaleSheetLayoutView="40" workbookViewId="0">
      <selection activeCell="P11" sqref="P11:T61"/>
    </sheetView>
  </sheetViews>
  <sheetFormatPr baseColWidth="10" defaultRowHeight="13.2" x14ac:dyDescent="0.25"/>
  <cols>
    <col min="1" max="1" width="8.109375" customWidth="1"/>
    <col min="3" max="3" width="26.33203125" customWidth="1"/>
    <col min="4" max="4" width="23" style="532" customWidth="1"/>
    <col min="5" max="5" width="21.77734375" customWidth="1"/>
    <col min="6" max="6" width="13" customWidth="1"/>
    <col min="8" max="8" width="8.109375" customWidth="1"/>
    <col min="10" max="10" width="26.33203125" customWidth="1"/>
    <col min="11" max="11" width="23" style="532" customWidth="1"/>
    <col min="12" max="12" width="21.77734375" customWidth="1"/>
    <col min="13" max="13" width="13" customWidth="1"/>
    <col min="15" max="15" width="8.109375" customWidth="1"/>
    <col min="17" max="17" width="26.33203125" customWidth="1"/>
    <col min="18" max="18" width="23" style="532" customWidth="1"/>
    <col min="19" max="19" width="21.77734375" customWidth="1"/>
    <col min="20" max="20" width="13" customWidth="1"/>
    <col min="22" max="22" width="8.109375" customWidth="1"/>
    <col min="24" max="24" width="26.33203125" customWidth="1"/>
    <col min="25" max="25" width="23" style="532" customWidth="1"/>
    <col min="26" max="26" width="21.77734375" customWidth="1"/>
    <col min="27" max="27" width="13" customWidth="1"/>
    <col min="29" max="29" width="8.109375" customWidth="1"/>
    <col min="31" max="31" width="26.33203125" customWidth="1"/>
    <col min="32" max="32" width="23" style="532" customWidth="1"/>
    <col min="33" max="33" width="21.77734375" customWidth="1"/>
    <col min="34" max="34" width="13" customWidth="1"/>
    <col min="36" max="36" width="8.109375" customWidth="1"/>
    <col min="38" max="38" width="26.33203125" customWidth="1"/>
    <col min="39" max="39" width="23" style="532" customWidth="1"/>
    <col min="40" max="40" width="21.77734375" customWidth="1"/>
    <col min="41" max="41" width="13" customWidth="1"/>
    <col min="43" max="43" width="8.109375" customWidth="1"/>
    <col min="45" max="45" width="26.33203125" customWidth="1"/>
    <col min="46" max="46" width="23" style="532" customWidth="1"/>
    <col min="47" max="47" width="21.77734375" customWidth="1"/>
    <col min="48" max="48" width="13" customWidth="1"/>
    <col min="51" max="51" width="8.109375" customWidth="1"/>
    <col min="53" max="53" width="26.33203125" customWidth="1"/>
    <col min="54" max="54" width="23" style="532" customWidth="1"/>
    <col min="55" max="55" width="21.77734375" customWidth="1"/>
    <col min="56" max="56" width="13" customWidth="1"/>
  </cols>
  <sheetData>
    <row r="1" spans="1:56" ht="57" customHeight="1" x14ac:dyDescent="0.25"/>
    <row r="2" spans="1:56" ht="18.75" customHeight="1" x14ac:dyDescent="0.25"/>
    <row r="3" spans="1:56" ht="31.5" customHeight="1" x14ac:dyDescent="0.25">
      <c r="B3" s="614" t="s">
        <v>179</v>
      </c>
      <c r="C3" s="614"/>
      <c r="D3" s="614"/>
      <c r="E3" s="613">
        <f>Engagés!$C$1</f>
        <v>43220</v>
      </c>
      <c r="F3" s="613"/>
      <c r="I3" s="614" t="s">
        <v>179</v>
      </c>
      <c r="J3" s="614"/>
      <c r="K3" s="614"/>
      <c r="L3" s="613">
        <f>Engagés!$C$1</f>
        <v>43220</v>
      </c>
      <c r="M3" s="613"/>
      <c r="P3" s="614" t="s">
        <v>179</v>
      </c>
      <c r="Q3" s="614"/>
      <c r="R3" s="614"/>
      <c r="S3" s="613">
        <f>Engagés!$C$1</f>
        <v>43220</v>
      </c>
      <c r="T3" s="613"/>
      <c r="W3" s="614" t="s">
        <v>179</v>
      </c>
      <c r="X3" s="614"/>
      <c r="Y3" s="614"/>
      <c r="Z3" s="613">
        <f>Engagés!$C$1</f>
        <v>43220</v>
      </c>
      <c r="AA3" s="613"/>
      <c r="AD3" s="614" t="s">
        <v>179</v>
      </c>
      <c r="AE3" s="614"/>
      <c r="AF3" s="614"/>
      <c r="AG3" s="613">
        <f>Engagés!$C$1</f>
        <v>43220</v>
      </c>
      <c r="AH3" s="613"/>
      <c r="AK3" s="614" t="s">
        <v>179</v>
      </c>
      <c r="AL3" s="614"/>
      <c r="AM3" s="614">
        <f>Engagés!$C$1</f>
        <v>43220</v>
      </c>
      <c r="AN3" s="613">
        <f>Engagés!$C$1</f>
        <v>43220</v>
      </c>
      <c r="AO3" s="613"/>
      <c r="AR3" s="614" t="s">
        <v>179</v>
      </c>
      <c r="AS3" s="614"/>
      <c r="AT3" s="614">
        <f>Engagés!$C$1</f>
        <v>43220</v>
      </c>
      <c r="AU3" s="613">
        <f>Engagés!$C$1</f>
        <v>43220</v>
      </c>
      <c r="AV3" s="613"/>
      <c r="AZ3" s="614" t="s">
        <v>179</v>
      </c>
      <c r="BA3" s="614"/>
      <c r="BB3" s="614">
        <f>Engagés!$C$1</f>
        <v>43220</v>
      </c>
      <c r="BC3" s="613">
        <f>Engagés!$C$1</f>
        <v>43220</v>
      </c>
      <c r="BD3" s="613"/>
    </row>
    <row r="4" spans="1:56" ht="18.75" customHeight="1" x14ac:dyDescent="0.25"/>
    <row r="5" spans="1:56" ht="18.75" customHeight="1" x14ac:dyDescent="0.35">
      <c r="B5" s="531" t="s">
        <v>169</v>
      </c>
      <c r="C5" s="531"/>
      <c r="D5" s="533" t="s">
        <v>170</v>
      </c>
      <c r="I5" s="531" t="s">
        <v>169</v>
      </c>
      <c r="J5" s="531"/>
      <c r="K5" s="533" t="s">
        <v>170</v>
      </c>
      <c r="P5" s="531" t="s">
        <v>169</v>
      </c>
      <c r="Q5" s="531"/>
      <c r="R5" s="533" t="s">
        <v>170</v>
      </c>
      <c r="W5" s="531" t="s">
        <v>169</v>
      </c>
      <c r="X5" s="531"/>
      <c r="Y5" s="533" t="s">
        <v>170</v>
      </c>
      <c r="AD5" s="531" t="s">
        <v>169</v>
      </c>
      <c r="AE5" s="531"/>
      <c r="AF5" s="533" t="s">
        <v>170</v>
      </c>
      <c r="AK5" s="531" t="s">
        <v>169</v>
      </c>
      <c r="AL5" s="531"/>
      <c r="AM5" s="531" t="s">
        <v>170</v>
      </c>
      <c r="AR5" s="531" t="s">
        <v>169</v>
      </c>
      <c r="AS5" s="531"/>
      <c r="AT5" s="531" t="s">
        <v>170</v>
      </c>
      <c r="AZ5" s="531" t="s">
        <v>169</v>
      </c>
      <c r="BA5" s="531"/>
      <c r="BB5" s="531" t="s">
        <v>170</v>
      </c>
    </row>
    <row r="6" spans="1:56" ht="18.75" customHeight="1" x14ac:dyDescent="0.35">
      <c r="B6" s="531" t="s">
        <v>171</v>
      </c>
      <c r="C6" s="531"/>
      <c r="D6" s="533" t="s">
        <v>172</v>
      </c>
      <c r="I6" s="531" t="s">
        <v>171</v>
      </c>
      <c r="J6" s="531"/>
      <c r="K6" s="533" t="s">
        <v>172</v>
      </c>
      <c r="P6" s="531" t="s">
        <v>171</v>
      </c>
      <c r="Q6" s="531"/>
      <c r="R6" s="533" t="s">
        <v>172</v>
      </c>
      <c r="W6" s="531" t="s">
        <v>171</v>
      </c>
      <c r="X6" s="531"/>
      <c r="Y6" s="533" t="s">
        <v>172</v>
      </c>
      <c r="AD6" s="531" t="s">
        <v>171</v>
      </c>
      <c r="AE6" s="531"/>
      <c r="AF6" s="533" t="s">
        <v>172</v>
      </c>
      <c r="AK6" s="531" t="s">
        <v>171</v>
      </c>
      <c r="AL6" s="531"/>
      <c r="AM6" s="531" t="s">
        <v>172</v>
      </c>
      <c r="AR6" s="531" t="s">
        <v>171</v>
      </c>
      <c r="AS6" s="531"/>
      <c r="AT6" s="531" t="s">
        <v>172</v>
      </c>
      <c r="AZ6" s="531" t="s">
        <v>171</v>
      </c>
      <c r="BA6" s="531"/>
      <c r="BB6" s="531" t="s">
        <v>172</v>
      </c>
    </row>
    <row r="7" spans="1:56" ht="18.75" customHeight="1" x14ac:dyDescent="0.35">
      <c r="B7" s="531" t="s">
        <v>173</v>
      </c>
      <c r="C7" s="531"/>
      <c r="D7" s="534">
        <f>$E3</f>
        <v>43220</v>
      </c>
      <c r="I7" s="531" t="s">
        <v>173</v>
      </c>
      <c r="J7" s="531"/>
      <c r="K7" s="534">
        <f>$L3</f>
        <v>43220</v>
      </c>
      <c r="P7" s="531" t="s">
        <v>173</v>
      </c>
      <c r="Q7" s="531"/>
      <c r="R7" s="534">
        <f>$L3</f>
        <v>43220</v>
      </c>
      <c r="W7" s="531" t="s">
        <v>173</v>
      </c>
      <c r="X7" s="531"/>
      <c r="Y7" s="534">
        <f>$L3</f>
        <v>43220</v>
      </c>
      <c r="AD7" s="531" t="s">
        <v>173</v>
      </c>
      <c r="AE7" s="531"/>
      <c r="AF7" s="534">
        <f>$L3</f>
        <v>43220</v>
      </c>
      <c r="AK7" s="531" t="s">
        <v>173</v>
      </c>
      <c r="AL7" s="531"/>
      <c r="AM7" s="534">
        <f>$L3</f>
        <v>43220</v>
      </c>
      <c r="AR7" s="531" t="s">
        <v>173</v>
      </c>
      <c r="AS7" s="531"/>
      <c r="AT7" s="534">
        <f>$L3</f>
        <v>43220</v>
      </c>
      <c r="AZ7" s="531" t="s">
        <v>173</v>
      </c>
      <c r="BA7" s="531"/>
      <c r="BB7" s="534">
        <f>$L3</f>
        <v>43220</v>
      </c>
    </row>
    <row r="8" spans="1:56" ht="18.75" customHeight="1" x14ac:dyDescent="0.35">
      <c r="B8" s="531" t="s">
        <v>174</v>
      </c>
      <c r="C8" s="531"/>
      <c r="D8" s="533" t="s">
        <v>135</v>
      </c>
      <c r="I8" s="531" t="s">
        <v>174</v>
      </c>
      <c r="J8" s="531"/>
      <c r="K8" s="533" t="s">
        <v>137</v>
      </c>
      <c r="P8" s="531" t="s">
        <v>174</v>
      </c>
      <c r="Q8" s="531"/>
      <c r="R8" s="533" t="s">
        <v>136</v>
      </c>
      <c r="W8" s="531" t="s">
        <v>174</v>
      </c>
      <c r="X8" s="531"/>
      <c r="Y8" s="533" t="s">
        <v>180</v>
      </c>
      <c r="AD8" s="531" t="s">
        <v>174</v>
      </c>
      <c r="AE8" s="531"/>
      <c r="AF8" s="533" t="s">
        <v>182</v>
      </c>
      <c r="AJ8" s="531"/>
      <c r="AK8" s="531" t="s">
        <v>174</v>
      </c>
      <c r="AL8" s="531"/>
      <c r="AM8" s="533" t="s">
        <v>183</v>
      </c>
      <c r="AQ8" s="531"/>
      <c r="AR8" s="531" t="s">
        <v>174</v>
      </c>
      <c r="AS8" s="531"/>
      <c r="AT8" s="533" t="s">
        <v>185</v>
      </c>
      <c r="AY8" s="531"/>
      <c r="AZ8" s="531" t="s">
        <v>174</v>
      </c>
      <c r="BA8" s="531"/>
      <c r="BB8" s="533" t="s">
        <v>187</v>
      </c>
    </row>
    <row r="9" spans="1:56" ht="18.75" customHeight="1" thickBot="1" x14ac:dyDescent="0.4">
      <c r="B9" s="531" t="s">
        <v>175</v>
      </c>
      <c r="C9" s="531"/>
      <c r="D9" s="533">
        <f>COUNTA(C11:C61)-COUNTBLANK(C11:C61)</f>
        <v>2</v>
      </c>
      <c r="I9" s="531" t="s">
        <v>175</v>
      </c>
      <c r="J9" s="531"/>
      <c r="K9" s="533">
        <f>COUNTA(J11:J61)-COUNTBLANK(J11:J61)</f>
        <v>5</v>
      </c>
      <c r="P9" s="531" t="s">
        <v>175</v>
      </c>
      <c r="Q9" s="531"/>
      <c r="R9" s="533">
        <f>COUNTA(Q11:Q51)-COUNTBLANK(Q11:Q51)</f>
        <v>7</v>
      </c>
      <c r="W9" s="531" t="s">
        <v>175</v>
      </c>
      <c r="X9" s="531"/>
      <c r="Y9" s="533">
        <f>COUNTA(X11:X61)-COUNTBLANK(X11:X61)</f>
        <v>-51</v>
      </c>
      <c r="AD9" s="531" t="s">
        <v>175</v>
      </c>
      <c r="AE9" s="531"/>
      <c r="AF9" s="533">
        <f>COUNTA(AE11:AE61)-COUNTBLANK(AE11:AE61)</f>
        <v>-51</v>
      </c>
      <c r="AJ9" s="531"/>
      <c r="AK9" s="531" t="s">
        <v>175</v>
      </c>
      <c r="AL9" s="531"/>
      <c r="AM9" s="533">
        <f>COUNTA(AK11:AK61)-COUNTBLANK(AK11:AK61)</f>
        <v>-51</v>
      </c>
      <c r="AQ9" s="531"/>
      <c r="AR9" s="531" t="s">
        <v>175</v>
      </c>
      <c r="AS9" s="531"/>
      <c r="AT9" s="533">
        <f>COUNTA(AR11:AR61)-COUNTBLANK(AR11:AR61)</f>
        <v>-51</v>
      </c>
      <c r="AY9" s="531"/>
      <c r="AZ9" s="531" t="s">
        <v>175</v>
      </c>
      <c r="BA9" s="531"/>
      <c r="BB9" s="533">
        <f>COUNTA(AZ11:AZ61)-COUNTBLANK(AZ11:AZ61)</f>
        <v>-51</v>
      </c>
    </row>
    <row r="10" spans="1:56" s="15" customFormat="1" ht="22.5" customHeight="1" thickBot="1" x14ac:dyDescent="0.3">
      <c r="A10" s="541" t="s">
        <v>104</v>
      </c>
      <c r="B10" s="541" t="str">
        <f>Engagés!$A$3</f>
        <v>N° DOS</v>
      </c>
      <c r="C10" s="592" t="s">
        <v>12</v>
      </c>
      <c r="D10" s="542" t="s">
        <v>168</v>
      </c>
      <c r="E10" s="528" t="s">
        <v>163</v>
      </c>
      <c r="F10" s="543" t="s">
        <v>176</v>
      </c>
      <c r="G10" s="540"/>
      <c r="H10" s="541" t="s">
        <v>104</v>
      </c>
      <c r="I10" s="541" t="str">
        <f>Engagés!$A$3</f>
        <v>N° DOS</v>
      </c>
      <c r="J10" s="592" t="s">
        <v>12</v>
      </c>
      <c r="K10" s="542" t="s">
        <v>168</v>
      </c>
      <c r="L10" s="528" t="s">
        <v>163</v>
      </c>
      <c r="M10" s="543" t="s">
        <v>176</v>
      </c>
      <c r="N10" s="535"/>
      <c r="O10" s="541" t="s">
        <v>104</v>
      </c>
      <c r="P10" s="541" t="str">
        <f>Engagés!$A$3</f>
        <v>N° DOS</v>
      </c>
      <c r="Q10" s="592" t="s">
        <v>12</v>
      </c>
      <c r="R10" s="542" t="s">
        <v>168</v>
      </c>
      <c r="S10" s="528" t="s">
        <v>163</v>
      </c>
      <c r="T10" s="543" t="s">
        <v>176</v>
      </c>
      <c r="U10" s="536"/>
      <c r="V10" s="541" t="s">
        <v>104</v>
      </c>
      <c r="W10" s="541" t="str">
        <f>Engagés!$A$3</f>
        <v>N° DOS</v>
      </c>
      <c r="X10" s="592" t="s">
        <v>12</v>
      </c>
      <c r="Y10" s="542" t="s">
        <v>168</v>
      </c>
      <c r="Z10" s="528" t="s">
        <v>163</v>
      </c>
      <c r="AA10" s="543" t="s">
        <v>176</v>
      </c>
      <c r="AC10" s="541" t="s">
        <v>104</v>
      </c>
      <c r="AD10" s="541" t="str">
        <f>Engagés!$A$3</f>
        <v>N° DOS</v>
      </c>
      <c r="AE10" s="592" t="s">
        <v>12</v>
      </c>
      <c r="AF10" s="542" t="s">
        <v>168</v>
      </c>
      <c r="AG10" s="528" t="s">
        <v>163</v>
      </c>
      <c r="AH10" s="543" t="s">
        <v>176</v>
      </c>
      <c r="AJ10" s="541" t="s">
        <v>104</v>
      </c>
      <c r="AK10" s="541" t="str">
        <f>Engagés!$A$3</f>
        <v>N° DOS</v>
      </c>
      <c r="AL10" s="592" t="s">
        <v>12</v>
      </c>
      <c r="AM10" s="542" t="s">
        <v>168</v>
      </c>
      <c r="AN10" s="528" t="s">
        <v>163</v>
      </c>
      <c r="AO10" s="543" t="s">
        <v>176</v>
      </c>
      <c r="AQ10" s="541" t="s">
        <v>104</v>
      </c>
      <c r="AR10" s="541" t="str">
        <f>Engagés!$A$3</f>
        <v>N° DOS</v>
      </c>
      <c r="AS10" s="592" t="s">
        <v>12</v>
      </c>
      <c r="AT10" s="542" t="s">
        <v>168</v>
      </c>
      <c r="AU10" s="528" t="s">
        <v>163</v>
      </c>
      <c r="AV10" s="543" t="s">
        <v>176</v>
      </c>
      <c r="AY10" s="541" t="s">
        <v>104</v>
      </c>
      <c r="AZ10" s="541" t="str">
        <f>Engagés!$A$3</f>
        <v>N° DOS</v>
      </c>
      <c r="BA10" s="592" t="s">
        <v>12</v>
      </c>
      <c r="BB10" s="542" t="s">
        <v>168</v>
      </c>
      <c r="BC10" s="528" t="s">
        <v>163</v>
      </c>
      <c r="BD10" s="543" t="s">
        <v>176</v>
      </c>
    </row>
    <row r="11" spans="1:56" s="537" customFormat="1" ht="18.75" customHeight="1" thickTop="1" x14ac:dyDescent="0.35">
      <c r="A11" s="544">
        <v>1</v>
      </c>
      <c r="B11" s="675">
        <f t="array" ref="B11">MIN(IF(Cat_de_Valeur=Résultats!D$8,IF(Engagés!$O$4:$O$103=Résultats!$A11,N°_DOS)))</f>
        <v>8</v>
      </c>
      <c r="C11" s="539" t="str">
        <f>IF($B11=0,"",VLOOKUP($B11,Engagés!$A$4:$K$103,2,FALSE))</f>
        <v>MARCO</v>
      </c>
      <c r="D11" s="539" t="str">
        <f>IF($B11=0,"",VLOOKUP($B11,Engagés!$A$4:$K$103,3,FALSE))</f>
        <v>David</v>
      </c>
      <c r="E11" s="539">
        <f>IF($B11=0,"",VLOOKUP($B11,Engagés!$A$4:$K$103,8,FALSE))</f>
        <v>0</v>
      </c>
      <c r="F11" s="545">
        <f>IF($B11=0,"",VLOOKUP($B11,Engagés!$A$4:$K$103,9,FALSE))</f>
        <v>0</v>
      </c>
      <c r="H11" s="544">
        <v>1</v>
      </c>
      <c r="I11" s="675">
        <f t="array" ref="I11">MIN(IF(Cat_de_Valeur=Résultats!K$8,IF(Engagés!$O$4:$O$103=Résultats!$A11,N°_DOS)))</f>
        <v>7</v>
      </c>
      <c r="J11" s="539" t="str">
        <f>IF(I11=0,"",VLOOKUP(I11,Engagés!$A$4:$K$103,2,FALSE))</f>
        <v>CERQUEIRA</v>
      </c>
      <c r="K11" s="539" t="str">
        <f>IF(I11=0,"",VLOOKUP(I11,Engagés!$A$4:$K$103,3,FALSE))</f>
        <v>Patrick</v>
      </c>
      <c r="L11" s="539">
        <f>IF(I11=0,"",VLOOKUP(I11,Engagés!$A$4:$K$103,8,FALSE))</f>
        <v>0</v>
      </c>
      <c r="M11" s="545">
        <f>IF(B11=0,"",VLOOKUP(I11,Engagés!$A$4:$K$103,9,FALSE))</f>
        <v>0</v>
      </c>
      <c r="O11" s="544">
        <v>1</v>
      </c>
      <c r="P11" s="675">
        <f t="array" ref="P11">MIN(IF(Cat_de_Valeur=Résultats!R$8,IF(Engagés!$O$4:$O$103=Résultats!$A11,N°_DOS)))</f>
        <v>18</v>
      </c>
      <c r="Q11" s="539" t="str">
        <f>IF(P11=0,"",VLOOKUP(P11,Engagés!$A$4:$K$103,2,FALSE))</f>
        <v>LACHOT</v>
      </c>
      <c r="R11" s="539" t="str">
        <f>IF(P11=0,"",VLOOKUP(P11,Engagés!$A$4:$K$103,3,FALSE))</f>
        <v>Jérôme</v>
      </c>
      <c r="S11" s="539">
        <f>IF(P11=0,"",VLOOKUP(P11,Engagés!$A$4:$K$103,8,FALSE))</f>
        <v>0</v>
      </c>
      <c r="T11" s="545">
        <f>IF(I11=0,"",VLOOKUP(P11,Engagés!$A$4:$K$103,9,FALSE))</f>
        <v>0</v>
      </c>
      <c r="V11" s="544">
        <v>1</v>
      </c>
      <c r="W11" s="539"/>
      <c r="X11" s="539"/>
      <c r="Y11" s="539"/>
      <c r="Z11" s="539"/>
      <c r="AA11" s="545"/>
      <c r="AC11" s="544">
        <v>1</v>
      </c>
      <c r="AD11" s="539"/>
      <c r="AE11" s="539"/>
      <c r="AF11" s="539"/>
      <c r="AG11" s="539"/>
      <c r="AH11" s="545"/>
      <c r="AJ11" s="544">
        <v>1</v>
      </c>
      <c r="AK11" s="539"/>
      <c r="AL11" s="539"/>
      <c r="AM11" s="539"/>
      <c r="AN11" s="539"/>
      <c r="AO11" s="545"/>
      <c r="AQ11" s="544">
        <v>1</v>
      </c>
      <c r="AR11" s="539"/>
      <c r="AS11" s="539"/>
      <c r="AT11" s="539"/>
      <c r="AU11" s="539"/>
      <c r="AV11" s="545"/>
      <c r="AY11" s="544">
        <v>1</v>
      </c>
      <c r="AZ11" s="539"/>
      <c r="BA11" s="539"/>
      <c r="BB11" s="539"/>
      <c r="BC11" s="539"/>
      <c r="BD11" s="545"/>
    </row>
    <row r="12" spans="1:56" s="537" customFormat="1" ht="18.75" customHeight="1" x14ac:dyDescent="0.35">
      <c r="A12" s="553">
        <f>A11+1</f>
        <v>2</v>
      </c>
      <c r="B12" s="675">
        <f t="array" ref="B12">MIN(IF(Cat_de_Valeur=Résultats!$D$8,IF(Engagés!$O$4:$O$103=Résultats!$A12,N°_DOS)))</f>
        <v>13</v>
      </c>
      <c r="C12" s="539" t="str">
        <f>IF($B12=0,"",VLOOKUP($B12,Engagés!$A$4:$K$103,2,FALSE))</f>
        <v>PHILIBERT</v>
      </c>
      <c r="D12" s="539" t="str">
        <f>IF($B12=0,"",VLOOKUP($B12,Engagés!$A$4:$K$103,3,FALSE))</f>
        <v>Christian</v>
      </c>
      <c r="E12" s="539">
        <f>IF($B12=0,"",VLOOKUP($B12,Engagés!$A$4:$K$103,8,FALSE))</f>
        <v>0</v>
      </c>
      <c r="F12" s="545">
        <f>IF($B12=0,"",VLOOKUP($B12,Engagés!$A$4:$K$103,9,FALSE))</f>
        <v>0</v>
      </c>
      <c r="H12" s="553">
        <f>H11+1</f>
        <v>2</v>
      </c>
      <c r="I12" s="675">
        <f t="array" ref="I12">MIN(IF(Cat_de_Valeur=Résultats!K$8,IF(Engagés!$O$4:$O$103=Résultats!$A12,N°_DOS)))</f>
        <v>16</v>
      </c>
      <c r="J12" s="539" t="str">
        <f>IF(I12=0,"",VLOOKUP(I12,Engagés!$A$4:$K$103,2,FALSE))</f>
        <v>TERRIER</v>
      </c>
      <c r="K12" s="539" t="str">
        <f>IF(I12=0,"",VLOOKUP(I12,Engagés!$A$4:$K$103,3,FALSE))</f>
        <v>Bruno</v>
      </c>
      <c r="L12" s="539">
        <f>IF(I12=0,"",VLOOKUP(I12,Engagés!$A$4:$K$103,8,FALSE))</f>
        <v>0</v>
      </c>
      <c r="M12" s="545">
        <f>IF(B12=0,"",VLOOKUP(I12,Engagés!$A$4:$K$103,9,FALSE))</f>
        <v>0</v>
      </c>
      <c r="O12" s="553">
        <f>O11+1</f>
        <v>2</v>
      </c>
      <c r="P12" s="675">
        <f t="array" ref="P12">MIN(IF(Cat_de_Valeur=Résultats!R$8,IF(Engagés!$O$4:$O$103=Résultats!$A12,N°_DOS)))</f>
        <v>29</v>
      </c>
      <c r="Q12" s="539" t="str">
        <f>IF(P12=0,"",VLOOKUP(P12,Engagés!$A$4:$K$103,2,FALSE))</f>
        <v>COURTIAL</v>
      </c>
      <c r="R12" s="539" t="str">
        <f>IF(P12=0,"",VLOOKUP(P12,Engagés!$A$4:$K$103,3,FALSE))</f>
        <v>Eric</v>
      </c>
      <c r="S12" s="539">
        <f>IF(P12=0,"",VLOOKUP(P12,Engagés!$A$4:$K$103,8,FALSE))</f>
        <v>0</v>
      </c>
      <c r="T12" s="545">
        <f>IF(I12=0,"",VLOOKUP(P12,Engagés!$A$4:$K$103,9,FALSE))</f>
        <v>0</v>
      </c>
      <c r="V12" s="553">
        <f>V11+1</f>
        <v>2</v>
      </c>
      <c r="W12" s="539"/>
      <c r="X12" s="539"/>
      <c r="Y12" s="539"/>
      <c r="Z12" s="539"/>
      <c r="AA12" s="545"/>
      <c r="AC12" s="553">
        <f>AC11+1</f>
        <v>2</v>
      </c>
      <c r="AD12" s="539"/>
      <c r="AE12" s="539"/>
      <c r="AF12" s="539"/>
      <c r="AG12" s="539"/>
      <c r="AH12" s="545"/>
      <c r="AJ12" s="553">
        <f>AJ11+1</f>
        <v>2</v>
      </c>
      <c r="AK12" s="539"/>
      <c r="AL12" s="539"/>
      <c r="AM12" s="539"/>
      <c r="AN12" s="539"/>
      <c r="AO12" s="545"/>
      <c r="AQ12" s="553">
        <f>AQ11+1</f>
        <v>2</v>
      </c>
      <c r="AR12" s="539"/>
      <c r="AS12" s="539"/>
      <c r="AT12" s="539"/>
      <c r="AU12" s="539"/>
      <c r="AV12" s="545"/>
      <c r="AY12" s="553">
        <f>AY11+1</f>
        <v>2</v>
      </c>
      <c r="AZ12" s="539"/>
      <c r="BA12" s="539"/>
      <c r="BB12" s="539"/>
      <c r="BC12" s="539"/>
      <c r="BD12" s="545"/>
    </row>
    <row r="13" spans="1:56" s="537" customFormat="1" ht="18.75" customHeight="1" x14ac:dyDescent="0.35">
      <c r="A13" s="553">
        <f>A12+1</f>
        <v>3</v>
      </c>
      <c r="B13" s="675">
        <f t="array" ref="B13">MIN(IF(Cat_de_Valeur=Résultats!$D$8,IF(Engagés!$O$4:$O$103=Résultats!$A13,N°_DOS)))</f>
        <v>0</v>
      </c>
      <c r="C13" s="539" t="str">
        <f>IF($B13=0,"",VLOOKUP($B13,Engagés!$A$4:$K$103,2,FALSE))</f>
        <v/>
      </c>
      <c r="D13" s="539" t="str">
        <f>IF($B13=0,"",VLOOKUP($B13,Engagés!$A$4:$K$103,3,FALSE))</f>
        <v/>
      </c>
      <c r="E13" s="539" t="str">
        <f>IF($B13=0,"",VLOOKUP($B13,Engagés!$A$4:$K$103,8,FALSE))</f>
        <v/>
      </c>
      <c r="F13" s="545" t="str">
        <f>IF($B13=0,"",VLOOKUP($B13,Engagés!$A$4:$K$103,9,FALSE))</f>
        <v/>
      </c>
      <c r="H13" s="553">
        <f>H12+1</f>
        <v>3</v>
      </c>
      <c r="I13" s="675">
        <f t="array" ref="I13">MIN(IF(Cat_de_Valeur=Résultats!K$8,IF(Engagés!$O$4:$O$103=Résultats!$A13,N°_DOS)))</f>
        <v>21</v>
      </c>
      <c r="J13" s="539" t="str">
        <f>IF(I13=0,"",VLOOKUP(I13,Engagés!$A$4:$K$103,2,FALSE))</f>
        <v>CHAPUIS</v>
      </c>
      <c r="K13" s="539" t="str">
        <f>IF(I13=0,"",VLOOKUP(I13,Engagés!$A$4:$K$103,3,FALSE))</f>
        <v>Sebastien</v>
      </c>
      <c r="L13" s="539">
        <f>IF(I13=0,"",VLOOKUP(I13,Engagés!$A$4:$K$103,8,FALSE))</f>
        <v>0</v>
      </c>
      <c r="M13" s="545" t="str">
        <f>IF(B13=0,"",VLOOKUP(I13,Engagés!$A$4:$K$103,9,FALSE))</f>
        <v/>
      </c>
      <c r="O13" s="553">
        <f>O12+1</f>
        <v>3</v>
      </c>
      <c r="P13" s="675">
        <f t="array" ref="P13">MIN(IF(Cat_de_Valeur=Résultats!R$8,IF(Engagés!$O$4:$O$103=Résultats!$A13,N°_DOS)))</f>
        <v>17</v>
      </c>
      <c r="Q13" s="539" t="str">
        <f>IF(P13=0,"",VLOOKUP(P13,Engagés!$A$4:$K$103,2,FALSE))</f>
        <v>BERNARDET</v>
      </c>
      <c r="R13" s="539" t="str">
        <f>IF(P13=0,"",VLOOKUP(P13,Engagés!$A$4:$K$103,3,FALSE))</f>
        <v>Serge</v>
      </c>
      <c r="S13" s="539">
        <f>IF(P13=0,"",VLOOKUP(P13,Engagés!$A$4:$K$103,8,FALSE))</f>
        <v>0</v>
      </c>
      <c r="T13" s="545">
        <f>IF(I13=0,"",VLOOKUP(P13,Engagés!$A$4:$K$103,9,FALSE))</f>
        <v>0</v>
      </c>
      <c r="V13" s="553">
        <f>V12+1</f>
        <v>3</v>
      </c>
      <c r="W13" s="539"/>
      <c r="X13" s="539"/>
      <c r="Y13" s="539"/>
      <c r="Z13" s="539"/>
      <c r="AA13" s="545"/>
      <c r="AC13" s="553">
        <f>AC12+1</f>
        <v>3</v>
      </c>
      <c r="AD13" s="539"/>
      <c r="AE13" s="539"/>
      <c r="AF13" s="539"/>
      <c r="AG13" s="539"/>
      <c r="AH13" s="545"/>
      <c r="AJ13" s="553">
        <f>AJ12+1</f>
        <v>3</v>
      </c>
      <c r="AK13" s="539"/>
      <c r="AL13" s="539"/>
      <c r="AM13" s="539"/>
      <c r="AN13" s="539"/>
      <c r="AO13" s="545"/>
      <c r="AQ13" s="553">
        <f>AQ12+1</f>
        <v>3</v>
      </c>
      <c r="AR13" s="539"/>
      <c r="AS13" s="539"/>
      <c r="AT13" s="539"/>
      <c r="AU13" s="539"/>
      <c r="AV13" s="545"/>
      <c r="AY13" s="553">
        <f>AY12+1</f>
        <v>3</v>
      </c>
      <c r="AZ13" s="539"/>
      <c r="BA13" s="539"/>
      <c r="BB13" s="539"/>
      <c r="BC13" s="539"/>
      <c r="BD13" s="545"/>
    </row>
    <row r="14" spans="1:56" s="537" customFormat="1" ht="18.75" customHeight="1" x14ac:dyDescent="0.35">
      <c r="A14" s="553">
        <f t="shared" ref="A14:A61" si="0">A13+1</f>
        <v>4</v>
      </c>
      <c r="B14" s="675">
        <f t="array" ref="B14">MIN(IF(Cat_de_Valeur=Résultats!$D$8,IF(Engagés!$O$4:$O$103=Résultats!$A14,N°_DOS)))</f>
        <v>0</v>
      </c>
      <c r="C14" s="539" t="str">
        <f>IF($B14=0,"",VLOOKUP($B14,Engagés!$A$4:$K$103,2,FALSE))</f>
        <v/>
      </c>
      <c r="D14" s="539" t="str">
        <f>IF($B14=0,"",VLOOKUP($B14,Engagés!$A$4:$K$103,3,FALSE))</f>
        <v/>
      </c>
      <c r="E14" s="539" t="str">
        <f>IF($B14=0,"",VLOOKUP($B14,Engagés!$A$4:$K$103,8,FALSE))</f>
        <v/>
      </c>
      <c r="F14" s="545" t="str">
        <f>IF($B14=0,"",VLOOKUP($B14,Engagés!$A$4:$K$103,9,FALSE))</f>
        <v/>
      </c>
      <c r="H14" s="553">
        <f t="shared" ref="H14:H61" si="1">H13+1</f>
        <v>4</v>
      </c>
      <c r="I14" s="675">
        <f t="array" ref="I14">MIN(IF(Cat_de_Valeur=Résultats!K$8,IF(Engagés!$O$4:$O$103=Résultats!$A14,N°_DOS)))</f>
        <v>25</v>
      </c>
      <c r="J14" s="539" t="str">
        <f>IF(I14=0,"",VLOOKUP(I14,Engagés!$A$4:$K$103,2,FALSE))</f>
        <v>PELLETIER</v>
      </c>
      <c r="K14" s="539" t="str">
        <f>IF(I14=0,"",VLOOKUP(I14,Engagés!$A$4:$K$103,3,FALSE))</f>
        <v>Bernard</v>
      </c>
      <c r="L14" s="539">
        <f>IF(I14=0,"",VLOOKUP(I14,Engagés!$A$4:$K$103,8,FALSE))</f>
        <v>0</v>
      </c>
      <c r="M14" s="545" t="str">
        <f>IF(B14=0,"",VLOOKUP(I14,Engagés!$A$4:$K$103,9,FALSE))</f>
        <v/>
      </c>
      <c r="O14" s="553">
        <f t="shared" ref="O14:O61" si="2">O13+1</f>
        <v>4</v>
      </c>
      <c r="P14" s="675">
        <f t="array" ref="P14">MIN(IF(Cat_de_Valeur=Résultats!R$8,IF(Engagés!$O$4:$O$103=Résultats!$A14,N°_DOS)))</f>
        <v>22</v>
      </c>
      <c r="Q14" s="539" t="str">
        <f>IF(P14=0,"",VLOOKUP(P14,Engagés!$A$4:$K$103,2,FALSE))</f>
        <v>LECOMTE</v>
      </c>
      <c r="R14" s="539" t="str">
        <f>IF(P14=0,"",VLOOKUP(P14,Engagés!$A$4:$K$103,3,FALSE))</f>
        <v>Rudy</v>
      </c>
      <c r="S14" s="539">
        <f>IF(P14=0,"",VLOOKUP(P14,Engagés!$A$4:$K$103,8,FALSE))</f>
        <v>0</v>
      </c>
      <c r="T14" s="545">
        <f>IF(I14=0,"",VLOOKUP(P14,Engagés!$A$4:$K$103,9,FALSE))</f>
        <v>0</v>
      </c>
      <c r="V14" s="553">
        <f t="shared" ref="V14:V61" si="3">V13+1</f>
        <v>4</v>
      </c>
      <c r="W14" s="539"/>
      <c r="X14" s="539"/>
      <c r="Y14" s="539"/>
      <c r="Z14" s="539"/>
      <c r="AA14" s="545"/>
      <c r="AC14" s="553">
        <f t="shared" ref="AC14:AC61" si="4">AC13+1</f>
        <v>4</v>
      </c>
      <c r="AD14" s="539"/>
      <c r="AE14" s="539"/>
      <c r="AF14" s="539"/>
      <c r="AG14" s="539"/>
      <c r="AH14" s="545"/>
      <c r="AJ14" s="553">
        <f t="shared" ref="AJ14:AJ61" si="5">AJ13+1</f>
        <v>4</v>
      </c>
      <c r="AK14" s="539"/>
      <c r="AL14" s="539"/>
      <c r="AM14" s="539"/>
      <c r="AN14" s="539"/>
      <c r="AO14" s="545"/>
      <c r="AQ14" s="553">
        <f t="shared" ref="AQ14:AQ61" si="6">AQ13+1</f>
        <v>4</v>
      </c>
      <c r="AR14" s="539"/>
      <c r="AS14" s="539"/>
      <c r="AT14" s="539"/>
      <c r="AU14" s="539"/>
      <c r="AV14" s="545"/>
      <c r="AY14" s="553">
        <f t="shared" ref="AY14:AY61" si="7">AY13+1</f>
        <v>4</v>
      </c>
      <c r="AZ14" s="539"/>
      <c r="BA14" s="539"/>
      <c r="BB14" s="539"/>
      <c r="BC14" s="539"/>
      <c r="BD14" s="545"/>
    </row>
    <row r="15" spans="1:56" s="537" customFormat="1" ht="18.75" customHeight="1" x14ac:dyDescent="0.35">
      <c r="A15" s="553">
        <f t="shared" si="0"/>
        <v>5</v>
      </c>
      <c r="B15" s="675">
        <f t="array" ref="B15">MIN(IF(Cat_de_Valeur=Résultats!$D$8,IF(Engagés!$O$4:$O$103=Résultats!$A15,N°_DOS)))</f>
        <v>0</v>
      </c>
      <c r="C15" s="539" t="str">
        <f>IF($B15=0,"",VLOOKUP($B15,Engagés!$A$4:$K$103,2,FALSE))</f>
        <v/>
      </c>
      <c r="D15" s="539" t="str">
        <f>IF($B15=0,"",VLOOKUP($B15,Engagés!$A$4:$K$103,3,FALSE))</f>
        <v/>
      </c>
      <c r="E15" s="539" t="str">
        <f>IF($B15=0,"",VLOOKUP($B15,Engagés!$A$4:$K$103,8,FALSE))</f>
        <v/>
      </c>
      <c r="F15" s="545" t="str">
        <f>IF($B15=0,"",VLOOKUP($B15,Engagés!$A$4:$K$103,9,FALSE))</f>
        <v/>
      </c>
      <c r="H15" s="553">
        <f t="shared" si="1"/>
        <v>5</v>
      </c>
      <c r="I15" s="675">
        <f t="array" ref="I15">MIN(IF(Cat_de_Valeur=Résultats!K$8,IF(Engagés!$O$4:$O$103=Résultats!$A15,N°_DOS)))</f>
        <v>2</v>
      </c>
      <c r="J15" s="539" t="str">
        <f>IF(I15=0,"",VLOOKUP(I15,Engagés!$A$4:$K$103,2,FALSE))</f>
        <v>MANZANINI</v>
      </c>
      <c r="K15" s="539" t="str">
        <f>IF(I15=0,"",VLOOKUP(I15,Engagés!$A$4:$K$103,3,FALSE))</f>
        <v>Richard</v>
      </c>
      <c r="L15" s="539">
        <f>IF(I15=0,"",VLOOKUP(I15,Engagés!$A$4:$K$103,8,FALSE))</f>
        <v>0</v>
      </c>
      <c r="M15" s="545" t="str">
        <f>IF(B15=0,"",VLOOKUP(I15,Engagés!$A$4:$K$103,9,FALSE))</f>
        <v/>
      </c>
      <c r="O15" s="553">
        <f t="shared" si="2"/>
        <v>5</v>
      </c>
      <c r="P15" s="675">
        <f t="array" ref="P15">MIN(IF(Cat_de_Valeur=Résultats!R$8,IF(Engagés!$O$4:$O$103=Résultats!$A15,N°_DOS)))</f>
        <v>14</v>
      </c>
      <c r="Q15" s="539" t="str">
        <f>IF(P15=0,"",VLOOKUP(P15,Engagés!$A$4:$K$103,2,FALSE))</f>
        <v>JACQUET</v>
      </c>
      <c r="R15" s="539" t="str">
        <f>IF(P15=0,"",VLOOKUP(P15,Engagés!$A$4:$K$103,3,FALSE))</f>
        <v>Philippe</v>
      </c>
      <c r="S15" s="539">
        <f>IF(P15=0,"",VLOOKUP(P15,Engagés!$A$4:$K$103,8,FALSE))</f>
        <v>0</v>
      </c>
      <c r="T15" s="545">
        <f>IF(I15=0,"",VLOOKUP(P15,Engagés!$A$4:$K$103,9,FALSE))</f>
        <v>0</v>
      </c>
      <c r="V15" s="553">
        <f t="shared" si="3"/>
        <v>5</v>
      </c>
      <c r="W15" s="539"/>
      <c r="X15" s="539"/>
      <c r="Y15" s="539"/>
      <c r="Z15" s="539"/>
      <c r="AA15" s="545"/>
      <c r="AC15" s="553">
        <f t="shared" si="4"/>
        <v>5</v>
      </c>
      <c r="AD15" s="539"/>
      <c r="AE15" s="539"/>
      <c r="AF15" s="539"/>
      <c r="AG15" s="539"/>
      <c r="AH15" s="545"/>
      <c r="AJ15" s="553">
        <f t="shared" si="5"/>
        <v>5</v>
      </c>
      <c r="AK15" s="539"/>
      <c r="AL15" s="539"/>
      <c r="AM15" s="539"/>
      <c r="AN15" s="539"/>
      <c r="AO15" s="545"/>
      <c r="AQ15" s="553">
        <f t="shared" si="6"/>
        <v>5</v>
      </c>
      <c r="AR15" s="539"/>
      <c r="AS15" s="539"/>
      <c r="AT15" s="539"/>
      <c r="AU15" s="539"/>
      <c r="AV15" s="545"/>
      <c r="AY15" s="553">
        <f t="shared" si="7"/>
        <v>5</v>
      </c>
      <c r="AZ15" s="539"/>
      <c r="BA15" s="539"/>
      <c r="BB15" s="539"/>
      <c r="BC15" s="539"/>
      <c r="BD15" s="545"/>
    </row>
    <row r="16" spans="1:56" s="537" customFormat="1" ht="18.75" customHeight="1" x14ac:dyDescent="0.35">
      <c r="A16" s="553">
        <f t="shared" si="0"/>
        <v>6</v>
      </c>
      <c r="B16" s="675">
        <f t="array" ref="B16">MIN(IF(Cat_de_Valeur=Résultats!$D$8,IF(Engagés!$O$4:$O$103=Résultats!$A16,N°_DOS)))</f>
        <v>0</v>
      </c>
      <c r="C16" s="539" t="str">
        <f>IF($B16=0,"",VLOOKUP($B16,Engagés!$A$4:$K$103,2,FALSE))</f>
        <v/>
      </c>
      <c r="D16" s="539" t="str">
        <f>IF($B16=0,"",VLOOKUP($B16,Engagés!$A$4:$K$103,3,FALSE))</f>
        <v/>
      </c>
      <c r="E16" s="539" t="str">
        <f>IF($B16=0,"",VLOOKUP($B16,Engagés!$A$4:$K$103,8,FALSE))</f>
        <v/>
      </c>
      <c r="F16" s="545" t="str">
        <f>IF($B16=0,"",VLOOKUP($B16,Engagés!$A$4:$K$103,9,FALSE))</f>
        <v/>
      </c>
      <c r="H16" s="553">
        <f t="shared" si="1"/>
        <v>6</v>
      </c>
      <c r="I16" s="675">
        <f t="array" ref="I16">MIN(IF(Cat_de_Valeur=Résultats!K$8,IF(Engagés!$O$4:$O$103=Résultats!$A16,N°_DOS)))</f>
        <v>0</v>
      </c>
      <c r="J16" s="539" t="str">
        <f>IF(I16=0,"",VLOOKUP(I16,Engagés!$A$4:$K$103,2,FALSE))</f>
        <v/>
      </c>
      <c r="K16" s="539" t="str">
        <f>IF(I16=0,"",VLOOKUP(I16,Engagés!$A$4:$K$103,3,FALSE))</f>
        <v/>
      </c>
      <c r="L16" s="539" t="str">
        <f>IF(I16=0,"",VLOOKUP(I16,Engagés!$A$4:$K$103,8,FALSE))</f>
        <v/>
      </c>
      <c r="M16" s="545" t="str">
        <f>IF(B16=0,"",VLOOKUP(I16,Engagés!$A$4:$K$103,9,FALSE))</f>
        <v/>
      </c>
      <c r="O16" s="553">
        <f t="shared" si="2"/>
        <v>6</v>
      </c>
      <c r="P16" s="675">
        <f t="array" ref="P16">MIN(IF(Cat_de_Valeur=Résultats!R$8,IF(Engagés!$O$4:$O$103=Résultats!$A16,N°_DOS)))</f>
        <v>10</v>
      </c>
      <c r="Q16" s="539" t="str">
        <f>IF(P16=0,"",VLOOKUP(P16,Engagés!$A$4:$K$103,2,FALSE))</f>
        <v>THEY</v>
      </c>
      <c r="R16" s="539" t="str">
        <f>IF(P16=0,"",VLOOKUP(P16,Engagés!$A$4:$K$103,3,FALSE))</f>
        <v>Damien</v>
      </c>
      <c r="S16" s="539">
        <f>IF(P16=0,"",VLOOKUP(P16,Engagés!$A$4:$K$103,8,FALSE))</f>
        <v>0</v>
      </c>
      <c r="T16" s="545" t="str">
        <f>IF(I16=0,"",VLOOKUP(P16,Engagés!$A$4:$K$103,9,FALSE))</f>
        <v/>
      </c>
      <c r="V16" s="553">
        <f t="shared" si="3"/>
        <v>6</v>
      </c>
      <c r="W16" s="539"/>
      <c r="X16" s="539"/>
      <c r="Y16" s="539"/>
      <c r="Z16" s="539"/>
      <c r="AA16" s="545"/>
      <c r="AC16" s="553">
        <f t="shared" si="4"/>
        <v>6</v>
      </c>
      <c r="AD16" s="539"/>
      <c r="AE16" s="539"/>
      <c r="AF16" s="539"/>
      <c r="AG16" s="539"/>
      <c r="AH16" s="545"/>
      <c r="AJ16" s="553">
        <f t="shared" si="5"/>
        <v>6</v>
      </c>
      <c r="AK16" s="539"/>
      <c r="AL16" s="539"/>
      <c r="AM16" s="539"/>
      <c r="AN16" s="539"/>
      <c r="AO16" s="545"/>
      <c r="AQ16" s="553">
        <f t="shared" si="6"/>
        <v>6</v>
      </c>
      <c r="AR16" s="539"/>
      <c r="AS16" s="539"/>
      <c r="AT16" s="539"/>
      <c r="AU16" s="539"/>
      <c r="AV16" s="545"/>
      <c r="AY16" s="553">
        <f t="shared" si="7"/>
        <v>6</v>
      </c>
      <c r="AZ16" s="539"/>
      <c r="BA16" s="539"/>
      <c r="BB16" s="539"/>
      <c r="BC16" s="539"/>
      <c r="BD16" s="545"/>
    </row>
    <row r="17" spans="1:56" s="537" customFormat="1" ht="18.75" customHeight="1" x14ac:dyDescent="0.35">
      <c r="A17" s="553">
        <f t="shared" si="0"/>
        <v>7</v>
      </c>
      <c r="B17" s="675">
        <f t="array" ref="B17">MIN(IF(Cat_de_Valeur=Résultats!$D$8,IF(Engagés!$O$4:$O$103=Résultats!$A17,N°_DOS)))</f>
        <v>0</v>
      </c>
      <c r="C17" s="539" t="str">
        <f>IF($B17=0,"",VLOOKUP($B17,Engagés!$A$4:$K$103,2,FALSE))</f>
        <v/>
      </c>
      <c r="D17" s="539" t="str">
        <f>IF($B17=0,"",VLOOKUP($B17,Engagés!$A$4:$K$103,3,FALSE))</f>
        <v/>
      </c>
      <c r="E17" s="539" t="str">
        <f>IF($B17=0,"",VLOOKUP($B17,Engagés!$A$4:$K$103,8,FALSE))</f>
        <v/>
      </c>
      <c r="F17" s="545" t="str">
        <f>IF($B17=0,"",VLOOKUP($B17,Engagés!$A$4:$K$103,9,FALSE))</f>
        <v/>
      </c>
      <c r="H17" s="553">
        <f t="shared" si="1"/>
        <v>7</v>
      </c>
      <c r="I17" s="675">
        <f t="array" ref="I17">MIN(IF(Cat_de_Valeur=Résultats!K$8,IF(Engagés!$O$4:$O$103=Résultats!$A17,N°_DOS)))</f>
        <v>0</v>
      </c>
      <c r="J17" s="539" t="str">
        <f>IF(I17=0,"",VLOOKUP(I17,Engagés!$A$4:$K$103,2,FALSE))</f>
        <v/>
      </c>
      <c r="K17" s="539" t="str">
        <f>IF(I17=0,"",VLOOKUP(I17,Engagés!$A$4:$K$103,3,FALSE))</f>
        <v/>
      </c>
      <c r="L17" s="539" t="str">
        <f>IF(I17=0,"",VLOOKUP(I17,Engagés!$A$4:$K$103,8,FALSE))</f>
        <v/>
      </c>
      <c r="M17" s="545" t="str">
        <f>IF(B17=0,"",VLOOKUP(I17,Engagés!$A$4:$K$103,9,FALSE))</f>
        <v/>
      </c>
      <c r="O17" s="553">
        <f t="shared" si="2"/>
        <v>7</v>
      </c>
      <c r="P17" s="675">
        <f t="array" ref="P17">MIN(IF(Cat_de_Valeur=Résultats!R$8,IF(Engagés!$O$4:$O$103=Résultats!$A17,N°_DOS)))</f>
        <v>26</v>
      </c>
      <c r="Q17" s="539" t="str">
        <f>IF(P17=0,"",VLOOKUP(P17,Engagés!$A$4:$K$103,2,FALSE))</f>
        <v>THEVENET</v>
      </c>
      <c r="R17" s="539" t="str">
        <f>IF(P17=0,"",VLOOKUP(P17,Engagés!$A$4:$K$103,3,FALSE))</f>
        <v>Jean claude</v>
      </c>
      <c r="S17" s="539">
        <f>IF(P17=0,"",VLOOKUP(P17,Engagés!$A$4:$K$103,8,FALSE))</f>
        <v>0</v>
      </c>
      <c r="T17" s="545" t="str">
        <f>IF(I17=0,"",VLOOKUP(P17,Engagés!$A$4:$K$103,9,FALSE))</f>
        <v/>
      </c>
      <c r="V17" s="553">
        <f t="shared" si="3"/>
        <v>7</v>
      </c>
      <c r="W17" s="539"/>
      <c r="X17" s="539"/>
      <c r="Y17" s="539"/>
      <c r="Z17" s="539"/>
      <c r="AA17" s="545"/>
      <c r="AC17" s="553">
        <f t="shared" si="4"/>
        <v>7</v>
      </c>
      <c r="AD17" s="539"/>
      <c r="AE17" s="539"/>
      <c r="AF17" s="539"/>
      <c r="AG17" s="539"/>
      <c r="AH17" s="545"/>
      <c r="AJ17" s="553">
        <f t="shared" si="5"/>
        <v>7</v>
      </c>
      <c r="AK17" s="539"/>
      <c r="AL17" s="539"/>
      <c r="AM17" s="539"/>
      <c r="AN17" s="539"/>
      <c r="AO17" s="545"/>
      <c r="AQ17" s="553">
        <f t="shared" si="6"/>
        <v>7</v>
      </c>
      <c r="AR17" s="539"/>
      <c r="AS17" s="539"/>
      <c r="AT17" s="539"/>
      <c r="AU17" s="539"/>
      <c r="AV17" s="545"/>
      <c r="AY17" s="553">
        <f t="shared" si="7"/>
        <v>7</v>
      </c>
      <c r="AZ17" s="539"/>
      <c r="BA17" s="539"/>
      <c r="BB17" s="539"/>
      <c r="BC17" s="539"/>
      <c r="BD17" s="545"/>
    </row>
    <row r="18" spans="1:56" s="537" customFormat="1" ht="18.75" customHeight="1" x14ac:dyDescent="0.35">
      <c r="A18" s="553">
        <f t="shared" si="0"/>
        <v>8</v>
      </c>
      <c r="B18" s="675">
        <f t="array" ref="B18">MIN(IF(Cat_de_Valeur=Résultats!$D$8,IF(Engagés!$O$4:$O$103=Résultats!$A18,N°_DOS)))</f>
        <v>0</v>
      </c>
      <c r="C18" s="539" t="str">
        <f>IF($B18=0,"",VLOOKUP($B18,Engagés!$A$4:$K$103,2,FALSE))</f>
        <v/>
      </c>
      <c r="D18" s="539" t="str">
        <f>IF($B18=0,"",VLOOKUP($B18,Engagés!$A$4:$K$103,3,FALSE))</f>
        <v/>
      </c>
      <c r="E18" s="539" t="str">
        <f>IF($B18=0,"",VLOOKUP($B18,Engagés!$A$4:$K$103,8,FALSE))</f>
        <v/>
      </c>
      <c r="F18" s="545" t="str">
        <f>IF($B18=0,"",VLOOKUP($B18,Engagés!$A$4:$K$103,9,FALSE))</f>
        <v/>
      </c>
      <c r="H18" s="553">
        <f t="shared" si="1"/>
        <v>8</v>
      </c>
      <c r="I18" s="675">
        <f t="array" ref="I18">MIN(IF(Cat_de_Valeur=Résultats!K$8,IF(Engagés!$O$4:$O$103=Résultats!$A18,N°_DOS)))</f>
        <v>0</v>
      </c>
      <c r="J18" s="539" t="str">
        <f>IF(I18=0,"",VLOOKUP(I18,Engagés!$A$4:$K$103,2,FALSE))</f>
        <v/>
      </c>
      <c r="K18" s="539" t="str">
        <f>IF(I18=0,"",VLOOKUP(I18,Engagés!$A$4:$K$103,3,FALSE))</f>
        <v/>
      </c>
      <c r="L18" s="539" t="str">
        <f>IF(I18=0,"",VLOOKUP(I18,Engagés!$A$4:$K$103,8,FALSE))</f>
        <v/>
      </c>
      <c r="M18" s="545" t="str">
        <f>IF(B18=0,"",VLOOKUP(I18,Engagés!$A$4:$K$103,9,FALSE))</f>
        <v/>
      </c>
      <c r="O18" s="553">
        <f t="shared" si="2"/>
        <v>8</v>
      </c>
      <c r="P18" s="675">
        <f t="array" ref="P18">MIN(IF(Cat_de_Valeur=Résultats!R$8,IF(Engagés!$O$4:$O$103=Résultats!$A18,N°_DOS)))</f>
        <v>0</v>
      </c>
      <c r="Q18" s="539" t="str">
        <f>IF(P18=0,"",VLOOKUP(P18,Engagés!$A$4:$K$103,2,FALSE))</f>
        <v/>
      </c>
      <c r="R18" s="539" t="str">
        <f>IF(P18=0,"",VLOOKUP(P18,Engagés!$A$4:$K$103,3,FALSE))</f>
        <v/>
      </c>
      <c r="S18" s="539" t="str">
        <f>IF(P18=0,"",VLOOKUP(P18,Engagés!$A$4:$K$103,8,FALSE))</f>
        <v/>
      </c>
      <c r="T18" s="545" t="str">
        <f>IF(I18=0,"",VLOOKUP(P18,Engagés!$A$4:$K$103,9,FALSE))</f>
        <v/>
      </c>
      <c r="V18" s="553">
        <f t="shared" si="3"/>
        <v>8</v>
      </c>
      <c r="W18" s="539"/>
      <c r="X18" s="539"/>
      <c r="Y18" s="539"/>
      <c r="Z18" s="539"/>
      <c r="AA18" s="545"/>
      <c r="AC18" s="553">
        <f t="shared" si="4"/>
        <v>8</v>
      </c>
      <c r="AD18" s="539"/>
      <c r="AE18" s="539"/>
      <c r="AF18" s="539"/>
      <c r="AG18" s="539"/>
      <c r="AH18" s="545"/>
      <c r="AJ18" s="553">
        <f t="shared" si="5"/>
        <v>8</v>
      </c>
      <c r="AK18" s="539"/>
      <c r="AL18" s="539"/>
      <c r="AM18" s="539"/>
      <c r="AN18" s="539"/>
      <c r="AO18" s="545"/>
      <c r="AQ18" s="553">
        <f t="shared" si="6"/>
        <v>8</v>
      </c>
      <c r="AR18" s="539"/>
      <c r="AS18" s="539"/>
      <c r="AT18" s="539"/>
      <c r="AU18" s="539"/>
      <c r="AV18" s="545"/>
      <c r="AY18" s="553">
        <f t="shared" si="7"/>
        <v>8</v>
      </c>
      <c r="AZ18" s="539"/>
      <c r="BA18" s="539"/>
      <c r="BB18" s="539"/>
      <c r="BC18" s="539"/>
      <c r="BD18" s="545"/>
    </row>
    <row r="19" spans="1:56" s="537" customFormat="1" ht="18.75" customHeight="1" x14ac:dyDescent="0.35">
      <c r="A19" s="553">
        <f t="shared" si="0"/>
        <v>9</v>
      </c>
      <c r="B19" s="675">
        <f t="array" ref="B19">MIN(IF(Cat_de_Valeur=Résultats!$D$8,IF(Engagés!$O$4:$O$103=Résultats!$A19,N°_DOS)))</f>
        <v>0</v>
      </c>
      <c r="C19" s="539" t="str">
        <f>IF($B19=0,"",VLOOKUP($B19,Engagés!$A$4:$K$103,2,FALSE))</f>
        <v/>
      </c>
      <c r="D19" s="539" t="str">
        <f>IF($B19=0,"",VLOOKUP($B19,Engagés!$A$4:$K$103,3,FALSE))</f>
        <v/>
      </c>
      <c r="E19" s="539" t="str">
        <f>IF($B19=0,"",VLOOKUP($B19,Engagés!$A$4:$K$103,8,FALSE))</f>
        <v/>
      </c>
      <c r="F19" s="545" t="str">
        <f>IF($B19=0,"",VLOOKUP($B19,Engagés!$A$4:$K$103,9,FALSE))</f>
        <v/>
      </c>
      <c r="H19" s="553">
        <f t="shared" si="1"/>
        <v>9</v>
      </c>
      <c r="I19" s="675">
        <f t="array" ref="I19">MIN(IF(Cat_de_Valeur=Résultats!K$8,IF(Engagés!$O$4:$O$103=Résultats!$A19,N°_DOS)))</f>
        <v>0</v>
      </c>
      <c r="J19" s="539" t="str">
        <f>IF(I19=0,"",VLOOKUP(I19,Engagés!$A$4:$K$103,2,FALSE))</f>
        <v/>
      </c>
      <c r="K19" s="539" t="str">
        <f>IF(I19=0,"",VLOOKUP(I19,Engagés!$A$4:$K$103,3,FALSE))</f>
        <v/>
      </c>
      <c r="L19" s="539" t="str">
        <f>IF(I19=0,"",VLOOKUP(I19,Engagés!$A$4:$K$103,8,FALSE))</f>
        <v/>
      </c>
      <c r="M19" s="545" t="str">
        <f>IF(B19=0,"",VLOOKUP(I19,Engagés!$A$4:$K$103,9,FALSE))</f>
        <v/>
      </c>
      <c r="O19" s="553">
        <f t="shared" si="2"/>
        <v>9</v>
      </c>
      <c r="P19" s="675">
        <f t="array" ref="P19">MIN(IF(Cat_de_Valeur=Résultats!R$8,IF(Engagés!$O$4:$O$103=Résultats!$A19,N°_DOS)))</f>
        <v>0</v>
      </c>
      <c r="Q19" s="539" t="str">
        <f>IF(P19=0,"",VLOOKUP(P19,Engagés!$A$4:$K$103,2,FALSE))</f>
        <v/>
      </c>
      <c r="R19" s="539" t="str">
        <f>IF(P19=0,"",VLOOKUP(P19,Engagés!$A$4:$K$103,3,FALSE))</f>
        <v/>
      </c>
      <c r="S19" s="539" t="str">
        <f>IF(P19=0,"",VLOOKUP(P19,Engagés!$A$4:$K$103,8,FALSE))</f>
        <v/>
      </c>
      <c r="T19" s="545" t="str">
        <f>IF(I19=0,"",VLOOKUP(P19,Engagés!$A$4:$K$103,9,FALSE))</f>
        <v/>
      </c>
      <c r="V19" s="553">
        <f t="shared" si="3"/>
        <v>9</v>
      </c>
      <c r="W19" s="539"/>
      <c r="X19" s="539"/>
      <c r="Y19" s="539"/>
      <c r="Z19" s="539"/>
      <c r="AA19" s="545"/>
      <c r="AC19" s="553">
        <f t="shared" si="4"/>
        <v>9</v>
      </c>
      <c r="AD19" s="539"/>
      <c r="AE19" s="539"/>
      <c r="AF19" s="539"/>
      <c r="AG19" s="539"/>
      <c r="AH19" s="545"/>
      <c r="AJ19" s="553">
        <f t="shared" si="5"/>
        <v>9</v>
      </c>
      <c r="AK19" s="539"/>
      <c r="AL19" s="539"/>
      <c r="AM19" s="539"/>
      <c r="AN19" s="539"/>
      <c r="AO19" s="545"/>
      <c r="AQ19" s="553">
        <f t="shared" si="6"/>
        <v>9</v>
      </c>
      <c r="AR19" s="539"/>
      <c r="AS19" s="539"/>
      <c r="AT19" s="539"/>
      <c r="AU19" s="539"/>
      <c r="AV19" s="545"/>
      <c r="AY19" s="553">
        <f t="shared" si="7"/>
        <v>9</v>
      </c>
      <c r="AZ19" s="539"/>
      <c r="BA19" s="539"/>
      <c r="BB19" s="539"/>
      <c r="BC19" s="539"/>
      <c r="BD19" s="545"/>
    </row>
    <row r="20" spans="1:56" s="537" customFormat="1" ht="18.75" customHeight="1" x14ac:dyDescent="0.35">
      <c r="A20" s="553">
        <f t="shared" si="0"/>
        <v>10</v>
      </c>
      <c r="B20" s="675">
        <f t="array" ref="B20">MIN(IF(Cat_de_Valeur=Résultats!$D$8,IF(Engagés!$O$4:$O$103=Résultats!$A20,N°_DOS)))</f>
        <v>0</v>
      </c>
      <c r="C20" s="539" t="str">
        <f>IF($B20=0,"",VLOOKUP($B20,Engagés!$A$4:$K$103,2,FALSE))</f>
        <v/>
      </c>
      <c r="D20" s="539" t="str">
        <f>IF($B20=0,"",VLOOKUP($B20,Engagés!$A$4:$K$103,3,FALSE))</f>
        <v/>
      </c>
      <c r="E20" s="539" t="str">
        <f>IF($B20=0,"",VLOOKUP($B20,Engagés!$A$4:$K$103,8,FALSE))</f>
        <v/>
      </c>
      <c r="F20" s="545" t="str">
        <f>IF($B20=0,"",VLOOKUP($B20,Engagés!$A$4:$K$103,9,FALSE))</f>
        <v/>
      </c>
      <c r="H20" s="553">
        <f t="shared" si="1"/>
        <v>10</v>
      </c>
      <c r="I20" s="675">
        <f t="array" ref="I20">MIN(IF(Cat_de_Valeur=Résultats!K$8,IF(Engagés!$O$4:$O$103=Résultats!$A20,N°_DOS)))</f>
        <v>0</v>
      </c>
      <c r="J20" s="539" t="str">
        <f>IF(I20=0,"",VLOOKUP(I20,Engagés!$A$4:$K$103,2,FALSE))</f>
        <v/>
      </c>
      <c r="K20" s="539" t="str">
        <f>IF(I20=0,"",VLOOKUP(I20,Engagés!$A$4:$K$103,3,FALSE))</f>
        <v/>
      </c>
      <c r="L20" s="539" t="str">
        <f>IF(I20=0,"",VLOOKUP(I20,Engagés!$A$4:$K$103,8,FALSE))</f>
        <v/>
      </c>
      <c r="M20" s="545" t="str">
        <f>IF(B20=0,"",VLOOKUP(I20,Engagés!$A$4:$K$103,9,FALSE))</f>
        <v/>
      </c>
      <c r="O20" s="553">
        <f t="shared" si="2"/>
        <v>10</v>
      </c>
      <c r="P20" s="675">
        <f t="array" ref="P20">MIN(IF(Cat_de_Valeur=Résultats!R$8,IF(Engagés!$O$4:$O$103=Résultats!$A20,N°_DOS)))</f>
        <v>0</v>
      </c>
      <c r="Q20" s="539" t="str">
        <f>IF(P20=0,"",VLOOKUP(P20,Engagés!$A$4:$K$103,2,FALSE))</f>
        <v/>
      </c>
      <c r="R20" s="539" t="str">
        <f>IF(P20=0,"",VLOOKUP(P20,Engagés!$A$4:$K$103,3,FALSE))</f>
        <v/>
      </c>
      <c r="S20" s="539" t="str">
        <f>IF(P20=0,"",VLOOKUP(P20,Engagés!$A$4:$K$103,8,FALSE))</f>
        <v/>
      </c>
      <c r="T20" s="545" t="str">
        <f>IF(I20=0,"",VLOOKUP(P20,Engagés!$A$4:$K$103,9,FALSE))</f>
        <v/>
      </c>
      <c r="V20" s="553">
        <f t="shared" si="3"/>
        <v>10</v>
      </c>
      <c r="W20" s="539"/>
      <c r="X20" s="539"/>
      <c r="Y20" s="539"/>
      <c r="Z20" s="539"/>
      <c r="AA20" s="545"/>
      <c r="AC20" s="553">
        <f t="shared" si="4"/>
        <v>10</v>
      </c>
      <c r="AD20" s="539"/>
      <c r="AE20" s="539"/>
      <c r="AF20" s="539"/>
      <c r="AG20" s="539"/>
      <c r="AH20" s="545"/>
      <c r="AJ20" s="553">
        <f t="shared" si="5"/>
        <v>10</v>
      </c>
      <c r="AK20" s="539"/>
      <c r="AL20" s="539"/>
      <c r="AM20" s="539"/>
      <c r="AN20" s="539"/>
      <c r="AO20" s="545"/>
      <c r="AQ20" s="553">
        <f t="shared" si="6"/>
        <v>10</v>
      </c>
      <c r="AR20" s="539"/>
      <c r="AS20" s="539"/>
      <c r="AT20" s="539"/>
      <c r="AU20" s="539"/>
      <c r="AV20" s="545"/>
      <c r="AY20" s="553">
        <f t="shared" si="7"/>
        <v>10</v>
      </c>
      <c r="AZ20" s="539"/>
      <c r="BA20" s="539"/>
      <c r="BB20" s="539"/>
      <c r="BC20" s="539"/>
      <c r="BD20" s="545"/>
    </row>
    <row r="21" spans="1:56" s="537" customFormat="1" ht="18.75" customHeight="1" x14ac:dyDescent="0.35">
      <c r="A21" s="553">
        <f t="shared" si="0"/>
        <v>11</v>
      </c>
      <c r="B21" s="675">
        <f t="array" ref="B21">MIN(IF(Cat_de_Valeur=Résultats!$D$8,IF(Engagés!$O$4:$O$103=Résultats!$A21,N°_DOS)))</f>
        <v>0</v>
      </c>
      <c r="C21" s="539" t="str">
        <f>IF($B21=0,"",VLOOKUP($B21,Engagés!$A$4:$K$103,2,FALSE))</f>
        <v/>
      </c>
      <c r="D21" s="539" t="str">
        <f>IF($B21=0,"",VLOOKUP($B21,Engagés!$A$4:$K$103,3,FALSE))</f>
        <v/>
      </c>
      <c r="E21" s="539" t="str">
        <f>IF($B21=0,"",VLOOKUP($B21,Engagés!$A$4:$K$103,8,FALSE))</f>
        <v/>
      </c>
      <c r="F21" s="545" t="str">
        <f>IF($B21=0,"",VLOOKUP($B21,Engagés!$A$4:$K$103,9,FALSE))</f>
        <v/>
      </c>
      <c r="H21" s="553">
        <f t="shared" si="1"/>
        <v>11</v>
      </c>
      <c r="I21" s="675">
        <f t="array" ref="I21">MIN(IF(Cat_de_Valeur=Résultats!K$8,IF(Engagés!$O$4:$O$103=Résultats!$A21,N°_DOS)))</f>
        <v>0</v>
      </c>
      <c r="J21" s="539" t="str">
        <f>IF(I21=0,"",VLOOKUP(I21,Engagés!$A$4:$K$103,2,FALSE))</f>
        <v/>
      </c>
      <c r="K21" s="539" t="str">
        <f>IF(I21=0,"",VLOOKUP(I21,Engagés!$A$4:$K$103,3,FALSE))</f>
        <v/>
      </c>
      <c r="L21" s="539" t="str">
        <f>IF(I21=0,"",VLOOKUP(I21,Engagés!$A$4:$K$103,8,FALSE))</f>
        <v/>
      </c>
      <c r="M21" s="545" t="str">
        <f>IF(B21=0,"",VLOOKUP(I21,Engagés!$A$4:$K$103,9,FALSE))</f>
        <v/>
      </c>
      <c r="O21" s="553">
        <f t="shared" si="2"/>
        <v>11</v>
      </c>
      <c r="P21" s="675">
        <f t="array" ref="P21">MIN(IF(Cat_de_Valeur=Résultats!R$8,IF(Engagés!$O$4:$O$103=Résultats!$A21,N°_DOS)))</f>
        <v>0</v>
      </c>
      <c r="Q21" s="539" t="str">
        <f>IF(P21=0,"",VLOOKUP(P21,Engagés!$A$4:$K$103,2,FALSE))</f>
        <v/>
      </c>
      <c r="R21" s="539" t="str">
        <f>IF(P21=0,"",VLOOKUP(P21,Engagés!$A$4:$K$103,3,FALSE))</f>
        <v/>
      </c>
      <c r="S21" s="539" t="str">
        <f>IF(P21=0,"",VLOOKUP(P21,Engagés!$A$4:$K$103,8,FALSE))</f>
        <v/>
      </c>
      <c r="T21" s="545" t="str">
        <f>IF(I21=0,"",VLOOKUP(P21,Engagés!$A$4:$K$103,9,FALSE))</f>
        <v/>
      </c>
      <c r="V21" s="553">
        <f t="shared" si="3"/>
        <v>11</v>
      </c>
      <c r="W21" s="539"/>
      <c r="X21" s="539"/>
      <c r="Y21" s="539"/>
      <c r="Z21" s="539"/>
      <c r="AA21" s="545"/>
      <c r="AC21" s="553">
        <f t="shared" si="4"/>
        <v>11</v>
      </c>
      <c r="AD21" s="539"/>
      <c r="AE21" s="539"/>
      <c r="AF21" s="539"/>
      <c r="AG21" s="539"/>
      <c r="AH21" s="545"/>
      <c r="AJ21" s="553">
        <f t="shared" si="5"/>
        <v>11</v>
      </c>
      <c r="AK21" s="539"/>
      <c r="AL21" s="539"/>
      <c r="AM21" s="539"/>
      <c r="AN21" s="539"/>
      <c r="AO21" s="545"/>
      <c r="AQ21" s="553">
        <f t="shared" si="6"/>
        <v>11</v>
      </c>
      <c r="AR21" s="539"/>
      <c r="AS21" s="539"/>
      <c r="AT21" s="539"/>
      <c r="AU21" s="539"/>
      <c r="AV21" s="545"/>
      <c r="AY21" s="553">
        <f t="shared" si="7"/>
        <v>11</v>
      </c>
      <c r="AZ21" s="539"/>
      <c r="BA21" s="539"/>
      <c r="BB21" s="539"/>
      <c r="BC21" s="539"/>
      <c r="BD21" s="545"/>
    </row>
    <row r="22" spans="1:56" s="537" customFormat="1" ht="18.75" customHeight="1" x14ac:dyDescent="0.35">
      <c r="A22" s="553">
        <f t="shared" si="0"/>
        <v>12</v>
      </c>
      <c r="B22" s="675">
        <f t="array" ref="B22">MIN(IF(Cat_de_Valeur=Résultats!$D$8,IF(Engagés!$O$4:$O$103=Résultats!$A22,N°_DOS)))</f>
        <v>0</v>
      </c>
      <c r="C22" s="539" t="str">
        <f>IF($B22=0,"",VLOOKUP($B22,Engagés!$A$4:$K$103,2,FALSE))</f>
        <v/>
      </c>
      <c r="D22" s="539" t="str">
        <f>IF($B22=0,"",VLOOKUP($B22,Engagés!$A$4:$K$103,3,FALSE))</f>
        <v/>
      </c>
      <c r="E22" s="539" t="str">
        <f>IF($B22=0,"",VLOOKUP($B22,Engagés!$A$4:$K$103,8,FALSE))</f>
        <v/>
      </c>
      <c r="F22" s="545" t="str">
        <f>IF($B22=0,"",VLOOKUP($B22,Engagés!$A$4:$K$103,9,FALSE))</f>
        <v/>
      </c>
      <c r="H22" s="553">
        <f t="shared" si="1"/>
        <v>12</v>
      </c>
      <c r="I22" s="675">
        <f t="array" ref="I22">MIN(IF(Cat_de_Valeur=Résultats!K$8,IF(Engagés!$O$4:$O$103=Résultats!$A22,N°_DOS)))</f>
        <v>0</v>
      </c>
      <c r="J22" s="539" t="str">
        <f>IF(I22=0,"",VLOOKUP(I22,Engagés!$A$4:$K$103,2,FALSE))</f>
        <v/>
      </c>
      <c r="K22" s="539" t="str">
        <f>IF(I22=0,"",VLOOKUP(I22,Engagés!$A$4:$K$103,3,FALSE))</f>
        <v/>
      </c>
      <c r="L22" s="539" t="str">
        <f>IF(I22=0,"",VLOOKUP(I22,Engagés!$A$4:$K$103,8,FALSE))</f>
        <v/>
      </c>
      <c r="M22" s="545" t="str">
        <f>IF(B22=0,"",VLOOKUP(I22,Engagés!$A$4:$K$103,9,FALSE))</f>
        <v/>
      </c>
      <c r="O22" s="553">
        <f t="shared" si="2"/>
        <v>12</v>
      </c>
      <c r="P22" s="675">
        <f t="array" ref="P22">MIN(IF(Cat_de_Valeur=Résultats!R$8,IF(Engagés!$O$4:$O$103=Résultats!$A22,N°_DOS)))</f>
        <v>0</v>
      </c>
      <c r="Q22" s="539" t="str">
        <f>IF(P22=0,"",VLOOKUP(P22,Engagés!$A$4:$K$103,2,FALSE))</f>
        <v/>
      </c>
      <c r="R22" s="539" t="str">
        <f>IF(P22=0,"",VLOOKUP(P22,Engagés!$A$4:$K$103,3,FALSE))</f>
        <v/>
      </c>
      <c r="S22" s="539" t="str">
        <f>IF(P22=0,"",VLOOKUP(P22,Engagés!$A$4:$K$103,8,FALSE))</f>
        <v/>
      </c>
      <c r="T22" s="545" t="str">
        <f>IF(I22=0,"",VLOOKUP(P22,Engagés!$A$4:$K$103,9,FALSE))</f>
        <v/>
      </c>
      <c r="V22" s="553">
        <f t="shared" si="3"/>
        <v>12</v>
      </c>
      <c r="W22" s="539"/>
      <c r="X22" s="539"/>
      <c r="Y22" s="539"/>
      <c r="Z22" s="539"/>
      <c r="AA22" s="545"/>
      <c r="AC22" s="553">
        <f t="shared" si="4"/>
        <v>12</v>
      </c>
      <c r="AD22" s="539"/>
      <c r="AE22" s="539"/>
      <c r="AF22" s="539"/>
      <c r="AG22" s="539"/>
      <c r="AH22" s="545"/>
      <c r="AJ22" s="553">
        <f t="shared" si="5"/>
        <v>12</v>
      </c>
      <c r="AK22" s="539"/>
      <c r="AL22" s="539"/>
      <c r="AM22" s="539"/>
      <c r="AN22" s="539"/>
      <c r="AO22" s="545"/>
      <c r="AQ22" s="553">
        <f t="shared" si="6"/>
        <v>12</v>
      </c>
      <c r="AR22" s="539"/>
      <c r="AS22" s="539"/>
      <c r="AT22" s="539"/>
      <c r="AU22" s="539"/>
      <c r="AV22" s="545"/>
      <c r="AY22" s="553">
        <f t="shared" si="7"/>
        <v>12</v>
      </c>
      <c r="AZ22" s="539"/>
      <c r="BA22" s="539"/>
      <c r="BB22" s="539"/>
      <c r="BC22" s="539"/>
      <c r="BD22" s="545"/>
    </row>
    <row r="23" spans="1:56" s="537" customFormat="1" ht="18.75" customHeight="1" x14ac:dyDescent="0.35">
      <c r="A23" s="553">
        <f t="shared" si="0"/>
        <v>13</v>
      </c>
      <c r="B23" s="675">
        <f t="array" ref="B23">MIN(IF(Cat_de_Valeur=Résultats!$D$8,IF(Engagés!$O$4:$O$103=Résultats!$A23,N°_DOS)))</f>
        <v>0</v>
      </c>
      <c r="C23" s="539" t="str">
        <f>IF($B23=0,"",VLOOKUP($B23,Engagés!$A$4:$K$103,2,FALSE))</f>
        <v/>
      </c>
      <c r="D23" s="539" t="str">
        <f>IF($B23=0,"",VLOOKUP($B23,Engagés!$A$4:$K$103,3,FALSE))</f>
        <v/>
      </c>
      <c r="E23" s="539" t="str">
        <f>IF($B23=0,"",VLOOKUP($B23,Engagés!$A$4:$K$103,8,FALSE))</f>
        <v/>
      </c>
      <c r="F23" s="545" t="str">
        <f>IF($B23=0,"",VLOOKUP($B23,Engagés!$A$4:$K$103,9,FALSE))</f>
        <v/>
      </c>
      <c r="H23" s="553">
        <f t="shared" si="1"/>
        <v>13</v>
      </c>
      <c r="I23" s="675">
        <f t="array" ref="I23">MIN(IF(Cat_de_Valeur=Résultats!K$8,IF(Engagés!$O$4:$O$103=Résultats!$A23,N°_DOS)))</f>
        <v>0</v>
      </c>
      <c r="J23" s="539" t="str">
        <f>IF(I23=0,"",VLOOKUP(I23,Engagés!$A$4:$K$103,2,FALSE))</f>
        <v/>
      </c>
      <c r="K23" s="539" t="str">
        <f>IF(I23=0,"",VLOOKUP(I23,Engagés!$A$4:$K$103,3,FALSE))</f>
        <v/>
      </c>
      <c r="L23" s="539" t="str">
        <f>IF(I23=0,"",VLOOKUP(I23,Engagés!$A$4:$K$103,8,FALSE))</f>
        <v/>
      </c>
      <c r="M23" s="545" t="str">
        <f>IF(B23=0,"",VLOOKUP(I23,Engagés!$A$4:$K$103,9,FALSE))</f>
        <v/>
      </c>
      <c r="O23" s="553">
        <f t="shared" si="2"/>
        <v>13</v>
      </c>
      <c r="P23" s="675">
        <f t="array" ref="P23">MIN(IF(Cat_de_Valeur=Résultats!R$8,IF(Engagés!$O$4:$O$103=Résultats!$A23,N°_DOS)))</f>
        <v>0</v>
      </c>
      <c r="Q23" s="539" t="str">
        <f>IF(P23=0,"",VLOOKUP(P23,Engagés!$A$4:$K$103,2,FALSE))</f>
        <v/>
      </c>
      <c r="R23" s="539" t="str">
        <f>IF(P23=0,"",VLOOKUP(P23,Engagés!$A$4:$K$103,3,FALSE))</f>
        <v/>
      </c>
      <c r="S23" s="539" t="str">
        <f>IF(P23=0,"",VLOOKUP(P23,Engagés!$A$4:$K$103,8,FALSE))</f>
        <v/>
      </c>
      <c r="T23" s="545" t="str">
        <f>IF(I23=0,"",VLOOKUP(P23,Engagés!$A$4:$K$103,9,FALSE))</f>
        <v/>
      </c>
      <c r="V23" s="553">
        <f t="shared" si="3"/>
        <v>13</v>
      </c>
      <c r="W23" s="539"/>
      <c r="X23" s="539"/>
      <c r="Y23" s="539"/>
      <c r="Z23" s="539"/>
      <c r="AA23" s="545"/>
      <c r="AC23" s="553">
        <f t="shared" si="4"/>
        <v>13</v>
      </c>
      <c r="AD23" s="539"/>
      <c r="AE23" s="539"/>
      <c r="AF23" s="539"/>
      <c r="AG23" s="539"/>
      <c r="AH23" s="545"/>
      <c r="AJ23" s="553">
        <f t="shared" si="5"/>
        <v>13</v>
      </c>
      <c r="AK23" s="539"/>
      <c r="AL23" s="539"/>
      <c r="AM23" s="539"/>
      <c r="AN23" s="539"/>
      <c r="AO23" s="545"/>
      <c r="AQ23" s="553">
        <f t="shared" si="6"/>
        <v>13</v>
      </c>
      <c r="AR23" s="539"/>
      <c r="AS23" s="539"/>
      <c r="AT23" s="539"/>
      <c r="AU23" s="539"/>
      <c r="AV23" s="545"/>
      <c r="AY23" s="553">
        <f t="shared" si="7"/>
        <v>13</v>
      </c>
      <c r="AZ23" s="539"/>
      <c r="BA23" s="539"/>
      <c r="BB23" s="539"/>
      <c r="BC23" s="539"/>
      <c r="BD23" s="545"/>
    </row>
    <row r="24" spans="1:56" s="537" customFormat="1" ht="18.75" customHeight="1" x14ac:dyDescent="0.35">
      <c r="A24" s="553">
        <f t="shared" si="0"/>
        <v>14</v>
      </c>
      <c r="B24" s="675">
        <f t="array" ref="B24">MIN(IF(Cat_de_Valeur=Résultats!$D$8,IF(Engagés!$O$4:$O$103=Résultats!$A24,N°_DOS)))</f>
        <v>0</v>
      </c>
      <c r="C24" s="539" t="str">
        <f>IF($B24=0,"",VLOOKUP($B24,Engagés!$A$4:$K$103,2,FALSE))</f>
        <v/>
      </c>
      <c r="D24" s="539" t="str">
        <f>IF($B24=0,"",VLOOKUP($B24,Engagés!$A$4:$K$103,3,FALSE))</f>
        <v/>
      </c>
      <c r="E24" s="539" t="str">
        <f>IF($B24=0,"",VLOOKUP($B24,Engagés!$A$4:$K$103,8,FALSE))</f>
        <v/>
      </c>
      <c r="F24" s="545" t="str">
        <f>IF($B24=0,"",VLOOKUP($B24,Engagés!$A$4:$K$103,9,FALSE))</f>
        <v/>
      </c>
      <c r="H24" s="553">
        <f t="shared" si="1"/>
        <v>14</v>
      </c>
      <c r="I24" s="675">
        <f t="array" ref="I24">MIN(IF(Cat_de_Valeur=Résultats!K$8,IF(Engagés!$O$4:$O$103=Résultats!$A24,N°_DOS)))</f>
        <v>0</v>
      </c>
      <c r="J24" s="539" t="str">
        <f>IF(I24=0,"",VLOOKUP(I24,Engagés!$A$4:$K$103,2,FALSE))</f>
        <v/>
      </c>
      <c r="K24" s="539" t="str">
        <f>IF(I24=0,"",VLOOKUP(I24,Engagés!$A$4:$K$103,3,FALSE))</f>
        <v/>
      </c>
      <c r="L24" s="539" t="str">
        <f>IF(I24=0,"",VLOOKUP(I24,Engagés!$A$4:$K$103,8,FALSE))</f>
        <v/>
      </c>
      <c r="M24" s="545" t="str">
        <f>IF(B24=0,"",VLOOKUP(I24,Engagés!$A$4:$K$103,9,FALSE))</f>
        <v/>
      </c>
      <c r="O24" s="553">
        <f t="shared" si="2"/>
        <v>14</v>
      </c>
      <c r="P24" s="675">
        <f t="array" ref="P24">MIN(IF(Cat_de_Valeur=Résultats!R$8,IF(Engagés!$O$4:$O$103=Résultats!$A24,N°_DOS)))</f>
        <v>0</v>
      </c>
      <c r="Q24" s="539" t="str">
        <f>IF(P24=0,"",VLOOKUP(P24,Engagés!$A$4:$K$103,2,FALSE))</f>
        <v/>
      </c>
      <c r="R24" s="539" t="str">
        <f>IF(P24=0,"",VLOOKUP(P24,Engagés!$A$4:$K$103,3,FALSE))</f>
        <v/>
      </c>
      <c r="S24" s="539" t="str">
        <f>IF(P24=0,"",VLOOKUP(P24,Engagés!$A$4:$K$103,8,FALSE))</f>
        <v/>
      </c>
      <c r="T24" s="545" t="str">
        <f>IF(I24=0,"",VLOOKUP(P24,Engagés!$A$4:$K$103,9,FALSE))</f>
        <v/>
      </c>
      <c r="V24" s="553">
        <f t="shared" si="3"/>
        <v>14</v>
      </c>
      <c r="W24" s="539"/>
      <c r="X24" s="539"/>
      <c r="Y24" s="539"/>
      <c r="Z24" s="539"/>
      <c r="AA24" s="545"/>
      <c r="AC24" s="553">
        <f t="shared" si="4"/>
        <v>14</v>
      </c>
      <c r="AD24" s="539"/>
      <c r="AE24" s="539"/>
      <c r="AF24" s="539"/>
      <c r="AG24" s="539"/>
      <c r="AH24" s="545"/>
      <c r="AJ24" s="553">
        <f t="shared" si="5"/>
        <v>14</v>
      </c>
      <c r="AK24" s="539"/>
      <c r="AL24" s="539"/>
      <c r="AM24" s="539"/>
      <c r="AN24" s="539"/>
      <c r="AO24" s="545"/>
      <c r="AQ24" s="553">
        <f t="shared" si="6"/>
        <v>14</v>
      </c>
      <c r="AR24" s="539"/>
      <c r="AS24" s="539"/>
      <c r="AT24" s="539"/>
      <c r="AU24" s="539"/>
      <c r="AV24" s="545"/>
      <c r="AY24" s="553">
        <f t="shared" si="7"/>
        <v>14</v>
      </c>
      <c r="AZ24" s="539"/>
      <c r="BA24" s="539"/>
      <c r="BB24" s="539"/>
      <c r="BC24" s="539"/>
      <c r="BD24" s="545"/>
    </row>
    <row r="25" spans="1:56" s="537" customFormat="1" ht="18.75" customHeight="1" x14ac:dyDescent="0.35">
      <c r="A25" s="553">
        <f t="shared" si="0"/>
        <v>15</v>
      </c>
      <c r="B25" s="675">
        <f t="array" ref="B25">MIN(IF(Cat_de_Valeur=Résultats!$D$8,IF(Engagés!$O$4:$O$103=Résultats!$A25,N°_DOS)))</f>
        <v>0</v>
      </c>
      <c r="C25" s="539" t="str">
        <f>IF($B25=0,"",VLOOKUP($B25,Engagés!$A$4:$K$103,2,FALSE))</f>
        <v/>
      </c>
      <c r="D25" s="539" t="str">
        <f>IF($B25=0,"",VLOOKUP($B25,Engagés!$A$4:$K$103,3,FALSE))</f>
        <v/>
      </c>
      <c r="E25" s="539" t="str">
        <f>IF($B25=0,"",VLOOKUP($B25,Engagés!$A$4:$K$103,8,FALSE))</f>
        <v/>
      </c>
      <c r="F25" s="545" t="str">
        <f>IF($B25=0,"",VLOOKUP($B25,Engagés!$A$4:$K$103,9,FALSE))</f>
        <v/>
      </c>
      <c r="H25" s="553">
        <f t="shared" si="1"/>
        <v>15</v>
      </c>
      <c r="I25" s="675">
        <f t="array" ref="I25">MIN(IF(Cat_de_Valeur=Résultats!K$8,IF(Engagés!$O$4:$O$103=Résultats!$A25,N°_DOS)))</f>
        <v>0</v>
      </c>
      <c r="J25" s="539" t="str">
        <f>IF(I25=0,"",VLOOKUP(I25,Engagés!$A$4:$K$103,2,FALSE))</f>
        <v/>
      </c>
      <c r="K25" s="539" t="str">
        <f>IF(I25=0,"",VLOOKUP(I25,Engagés!$A$4:$K$103,3,FALSE))</f>
        <v/>
      </c>
      <c r="L25" s="539" t="str">
        <f>IF(I25=0,"",VLOOKUP(I25,Engagés!$A$4:$K$103,8,FALSE))</f>
        <v/>
      </c>
      <c r="M25" s="545" t="str">
        <f>IF(B25=0,"",VLOOKUP(I25,Engagés!$A$4:$K$103,9,FALSE))</f>
        <v/>
      </c>
      <c r="O25" s="553">
        <f t="shared" si="2"/>
        <v>15</v>
      </c>
      <c r="P25" s="675">
        <f t="array" ref="P25">MIN(IF(Cat_de_Valeur=Résultats!R$8,IF(Engagés!$O$4:$O$103=Résultats!$A25,N°_DOS)))</f>
        <v>0</v>
      </c>
      <c r="Q25" s="539" t="str">
        <f>IF(P25=0,"",VLOOKUP(P25,Engagés!$A$4:$K$103,2,FALSE))</f>
        <v/>
      </c>
      <c r="R25" s="539" t="str">
        <f>IF(P25=0,"",VLOOKUP(P25,Engagés!$A$4:$K$103,3,FALSE))</f>
        <v/>
      </c>
      <c r="S25" s="539" t="str">
        <f>IF(P25=0,"",VLOOKUP(P25,Engagés!$A$4:$K$103,8,FALSE))</f>
        <v/>
      </c>
      <c r="T25" s="545" t="str">
        <f>IF(I25=0,"",VLOOKUP(P25,Engagés!$A$4:$K$103,9,FALSE))</f>
        <v/>
      </c>
      <c r="V25" s="553">
        <f t="shared" si="3"/>
        <v>15</v>
      </c>
      <c r="W25" s="539"/>
      <c r="X25" s="539"/>
      <c r="Y25" s="539"/>
      <c r="Z25" s="539"/>
      <c r="AA25" s="545"/>
      <c r="AC25" s="553">
        <f t="shared" si="4"/>
        <v>15</v>
      </c>
      <c r="AD25" s="539"/>
      <c r="AE25" s="539"/>
      <c r="AF25" s="539"/>
      <c r="AG25" s="539"/>
      <c r="AH25" s="545"/>
      <c r="AJ25" s="553">
        <f t="shared" si="5"/>
        <v>15</v>
      </c>
      <c r="AK25" s="539"/>
      <c r="AL25" s="539"/>
      <c r="AM25" s="539"/>
      <c r="AN25" s="539"/>
      <c r="AO25" s="545"/>
      <c r="AQ25" s="553">
        <f t="shared" si="6"/>
        <v>15</v>
      </c>
      <c r="AR25" s="539"/>
      <c r="AS25" s="539"/>
      <c r="AT25" s="539"/>
      <c r="AU25" s="539"/>
      <c r="AV25" s="545"/>
      <c r="AY25" s="553">
        <f t="shared" si="7"/>
        <v>15</v>
      </c>
      <c r="AZ25" s="539"/>
      <c r="BA25" s="539"/>
      <c r="BB25" s="539"/>
      <c r="BC25" s="539"/>
      <c r="BD25" s="545"/>
    </row>
    <row r="26" spans="1:56" s="537" customFormat="1" ht="18.75" customHeight="1" x14ac:dyDescent="0.35">
      <c r="A26" s="553">
        <f t="shared" si="0"/>
        <v>16</v>
      </c>
      <c r="B26" s="675">
        <f t="array" ref="B26">MIN(IF(Cat_de_Valeur=Résultats!$D$8,IF(Engagés!$O$4:$O$103=Résultats!$A26,N°_DOS)))</f>
        <v>0</v>
      </c>
      <c r="C26" s="539" t="str">
        <f>IF($B26=0,"",VLOOKUP($B26,Engagés!$A$4:$K$103,2,FALSE))</f>
        <v/>
      </c>
      <c r="D26" s="539" t="str">
        <f>IF($B26=0,"",VLOOKUP($B26,Engagés!$A$4:$K$103,3,FALSE))</f>
        <v/>
      </c>
      <c r="E26" s="539" t="str">
        <f>IF($B26=0,"",VLOOKUP($B26,Engagés!$A$4:$K$103,8,FALSE))</f>
        <v/>
      </c>
      <c r="F26" s="545" t="str">
        <f>IF($B26=0,"",VLOOKUP($B26,Engagés!$A$4:$K$103,9,FALSE))</f>
        <v/>
      </c>
      <c r="H26" s="553">
        <f t="shared" si="1"/>
        <v>16</v>
      </c>
      <c r="I26" s="675">
        <f t="array" ref="I26">MIN(IF(Cat_de_Valeur=Résultats!K$8,IF(Engagés!$O$4:$O$103=Résultats!$A26,N°_DOS)))</f>
        <v>0</v>
      </c>
      <c r="J26" s="539" t="str">
        <f>IF(I26=0,"",VLOOKUP(I26,Engagés!$A$4:$K$103,2,FALSE))</f>
        <v/>
      </c>
      <c r="K26" s="539" t="str">
        <f>IF(I26=0,"",VLOOKUP(I26,Engagés!$A$4:$K$103,3,FALSE))</f>
        <v/>
      </c>
      <c r="L26" s="539" t="str">
        <f>IF(I26=0,"",VLOOKUP(I26,Engagés!$A$4:$K$103,8,FALSE))</f>
        <v/>
      </c>
      <c r="M26" s="545" t="str">
        <f>IF(B26=0,"",VLOOKUP(I26,Engagés!$A$4:$K$103,9,FALSE))</f>
        <v/>
      </c>
      <c r="O26" s="553">
        <f t="shared" si="2"/>
        <v>16</v>
      </c>
      <c r="P26" s="675">
        <f t="array" ref="P26">MIN(IF(Cat_de_Valeur=Résultats!R$8,IF(Engagés!$O$4:$O$103=Résultats!$A26,N°_DOS)))</f>
        <v>0</v>
      </c>
      <c r="Q26" s="539" t="str">
        <f>IF(P26=0,"",VLOOKUP(P26,Engagés!$A$4:$K$103,2,FALSE))</f>
        <v/>
      </c>
      <c r="R26" s="539" t="str">
        <f>IF(P26=0,"",VLOOKUP(P26,Engagés!$A$4:$K$103,3,FALSE))</f>
        <v/>
      </c>
      <c r="S26" s="539" t="str">
        <f>IF(P26=0,"",VLOOKUP(P26,Engagés!$A$4:$K$103,8,FALSE))</f>
        <v/>
      </c>
      <c r="T26" s="545" t="str">
        <f>IF(I26=0,"",VLOOKUP(P26,Engagés!$A$4:$K$103,9,FALSE))</f>
        <v/>
      </c>
      <c r="V26" s="553">
        <f t="shared" si="3"/>
        <v>16</v>
      </c>
      <c r="W26" s="539"/>
      <c r="X26" s="539"/>
      <c r="Y26" s="539"/>
      <c r="Z26" s="539"/>
      <c r="AA26" s="545"/>
      <c r="AC26" s="553">
        <f t="shared" si="4"/>
        <v>16</v>
      </c>
      <c r="AD26" s="539"/>
      <c r="AE26" s="539"/>
      <c r="AF26" s="539"/>
      <c r="AG26" s="539"/>
      <c r="AH26" s="545"/>
      <c r="AJ26" s="553">
        <f t="shared" si="5"/>
        <v>16</v>
      </c>
      <c r="AK26" s="539"/>
      <c r="AL26" s="539"/>
      <c r="AM26" s="539"/>
      <c r="AN26" s="539"/>
      <c r="AO26" s="545"/>
      <c r="AQ26" s="553">
        <f t="shared" si="6"/>
        <v>16</v>
      </c>
      <c r="AR26" s="539"/>
      <c r="AS26" s="539"/>
      <c r="AT26" s="539"/>
      <c r="AU26" s="539"/>
      <c r="AV26" s="545"/>
      <c r="AY26" s="553">
        <f t="shared" si="7"/>
        <v>16</v>
      </c>
      <c r="AZ26" s="539"/>
      <c r="BA26" s="539"/>
      <c r="BB26" s="539"/>
      <c r="BC26" s="539"/>
      <c r="BD26" s="545"/>
    </row>
    <row r="27" spans="1:56" s="537" customFormat="1" ht="18.75" customHeight="1" x14ac:dyDescent="0.35">
      <c r="A27" s="553">
        <f t="shared" si="0"/>
        <v>17</v>
      </c>
      <c r="B27" s="675">
        <f t="array" ref="B27">MIN(IF(Cat_de_Valeur=Résultats!$D$8,IF(Engagés!$O$4:$O$103=Résultats!$A27,N°_DOS)))</f>
        <v>0</v>
      </c>
      <c r="C27" s="539" t="str">
        <f>IF($B27=0,"",VLOOKUP($B27,Engagés!$A$4:$K$103,2,FALSE))</f>
        <v/>
      </c>
      <c r="D27" s="539" t="str">
        <f>IF($B27=0,"",VLOOKUP($B27,Engagés!$A$4:$K$103,3,FALSE))</f>
        <v/>
      </c>
      <c r="E27" s="539" t="str">
        <f>IF($B27=0,"",VLOOKUP($B27,Engagés!$A$4:$K$103,8,FALSE))</f>
        <v/>
      </c>
      <c r="F27" s="545" t="str">
        <f>IF($B27=0,"",VLOOKUP($B27,Engagés!$A$4:$K$103,9,FALSE))</f>
        <v/>
      </c>
      <c r="H27" s="553">
        <f t="shared" si="1"/>
        <v>17</v>
      </c>
      <c r="I27" s="675">
        <f t="array" ref="I27">MIN(IF(Cat_de_Valeur=Résultats!K$8,IF(Engagés!$O$4:$O$103=Résultats!$A27,N°_DOS)))</f>
        <v>0</v>
      </c>
      <c r="J27" s="539" t="str">
        <f>IF(I27=0,"",VLOOKUP(I27,Engagés!$A$4:$K$103,2,FALSE))</f>
        <v/>
      </c>
      <c r="K27" s="539" t="str">
        <f>IF(I27=0,"",VLOOKUP(I27,Engagés!$A$4:$K$103,3,FALSE))</f>
        <v/>
      </c>
      <c r="L27" s="539" t="str">
        <f>IF(I27=0,"",VLOOKUP(I27,Engagés!$A$4:$K$103,8,FALSE))</f>
        <v/>
      </c>
      <c r="M27" s="545" t="str">
        <f>IF(B27=0,"",VLOOKUP(I27,Engagés!$A$4:$K$103,9,FALSE))</f>
        <v/>
      </c>
      <c r="O27" s="553">
        <f t="shared" si="2"/>
        <v>17</v>
      </c>
      <c r="P27" s="675">
        <f t="array" ref="P27">MIN(IF(Cat_de_Valeur=Résultats!R$8,IF(Engagés!$O$4:$O$103=Résultats!$A27,N°_DOS)))</f>
        <v>0</v>
      </c>
      <c r="Q27" s="539" t="str">
        <f>IF(P27=0,"",VLOOKUP(P27,Engagés!$A$4:$K$103,2,FALSE))</f>
        <v/>
      </c>
      <c r="R27" s="539" t="str">
        <f>IF(P27=0,"",VLOOKUP(P27,Engagés!$A$4:$K$103,3,FALSE))</f>
        <v/>
      </c>
      <c r="S27" s="539" t="str">
        <f>IF(P27=0,"",VLOOKUP(P27,Engagés!$A$4:$K$103,8,FALSE))</f>
        <v/>
      </c>
      <c r="T27" s="545" t="str">
        <f>IF(I27=0,"",VLOOKUP(P27,Engagés!$A$4:$K$103,9,FALSE))</f>
        <v/>
      </c>
      <c r="V27" s="553">
        <f t="shared" si="3"/>
        <v>17</v>
      </c>
      <c r="W27" s="539"/>
      <c r="X27" s="539"/>
      <c r="Y27" s="539"/>
      <c r="Z27" s="539"/>
      <c r="AA27" s="545"/>
      <c r="AC27" s="553">
        <f t="shared" si="4"/>
        <v>17</v>
      </c>
      <c r="AD27" s="539"/>
      <c r="AE27" s="539"/>
      <c r="AF27" s="539"/>
      <c r="AG27" s="539"/>
      <c r="AH27" s="545"/>
      <c r="AJ27" s="553">
        <f t="shared" si="5"/>
        <v>17</v>
      </c>
      <c r="AK27" s="539"/>
      <c r="AL27" s="539"/>
      <c r="AM27" s="539"/>
      <c r="AN27" s="539"/>
      <c r="AO27" s="545"/>
      <c r="AQ27" s="553">
        <f t="shared" si="6"/>
        <v>17</v>
      </c>
      <c r="AR27" s="539"/>
      <c r="AS27" s="539"/>
      <c r="AT27" s="539"/>
      <c r="AU27" s="539"/>
      <c r="AV27" s="545"/>
      <c r="AY27" s="553">
        <f t="shared" si="7"/>
        <v>17</v>
      </c>
      <c r="AZ27" s="539"/>
      <c r="BA27" s="539"/>
      <c r="BB27" s="539"/>
      <c r="BC27" s="539"/>
      <c r="BD27" s="545"/>
    </row>
    <row r="28" spans="1:56" s="537" customFormat="1" ht="18.75" customHeight="1" x14ac:dyDescent="0.35">
      <c r="A28" s="553">
        <f t="shared" si="0"/>
        <v>18</v>
      </c>
      <c r="B28" s="675">
        <f t="array" ref="B28">MIN(IF(Cat_de_Valeur=Résultats!$D$8,IF(Engagés!$O$4:$O$103=Résultats!$A28,N°_DOS)))</f>
        <v>0</v>
      </c>
      <c r="C28" s="539" t="str">
        <f>IF($B28=0,"",VLOOKUP($B28,Engagés!$A$4:$K$103,2,FALSE))</f>
        <v/>
      </c>
      <c r="D28" s="539" t="str">
        <f>IF($B28=0,"",VLOOKUP($B28,Engagés!$A$4:$K$103,3,FALSE))</f>
        <v/>
      </c>
      <c r="E28" s="539" t="str">
        <f>IF($B28=0,"",VLOOKUP($B28,Engagés!$A$4:$K$103,8,FALSE))</f>
        <v/>
      </c>
      <c r="F28" s="545" t="str">
        <f>IF($B28=0,"",VLOOKUP($B28,Engagés!$A$4:$K$103,9,FALSE))</f>
        <v/>
      </c>
      <c r="H28" s="553">
        <f t="shared" si="1"/>
        <v>18</v>
      </c>
      <c r="I28" s="675">
        <f t="array" ref="I28">MIN(IF(Cat_de_Valeur=Résultats!K$8,IF(Engagés!$O$4:$O$103=Résultats!$A28,N°_DOS)))</f>
        <v>0</v>
      </c>
      <c r="J28" s="539" t="str">
        <f>IF(I28=0,"",VLOOKUP(I28,Engagés!$A$4:$K$103,2,FALSE))</f>
        <v/>
      </c>
      <c r="K28" s="539" t="str">
        <f>IF(I28=0,"",VLOOKUP(I28,Engagés!$A$4:$K$103,3,FALSE))</f>
        <v/>
      </c>
      <c r="L28" s="539" t="str">
        <f>IF(I28=0,"",VLOOKUP(I28,Engagés!$A$4:$K$103,8,FALSE))</f>
        <v/>
      </c>
      <c r="M28" s="545" t="str">
        <f>IF(B28=0,"",VLOOKUP(I28,Engagés!$A$4:$K$103,9,FALSE))</f>
        <v/>
      </c>
      <c r="O28" s="553">
        <f t="shared" si="2"/>
        <v>18</v>
      </c>
      <c r="P28" s="675">
        <f t="array" ref="P28">MIN(IF(Cat_de_Valeur=Résultats!R$8,IF(Engagés!$O$4:$O$103=Résultats!$A28,N°_DOS)))</f>
        <v>0</v>
      </c>
      <c r="Q28" s="539" t="str">
        <f>IF(P28=0,"",VLOOKUP(P28,Engagés!$A$4:$K$103,2,FALSE))</f>
        <v/>
      </c>
      <c r="R28" s="539" t="str">
        <f>IF(P28=0,"",VLOOKUP(P28,Engagés!$A$4:$K$103,3,FALSE))</f>
        <v/>
      </c>
      <c r="S28" s="539" t="str">
        <f>IF(P28=0,"",VLOOKUP(P28,Engagés!$A$4:$K$103,8,FALSE))</f>
        <v/>
      </c>
      <c r="T28" s="545" t="str">
        <f>IF(I28=0,"",VLOOKUP(P28,Engagés!$A$4:$K$103,9,FALSE))</f>
        <v/>
      </c>
      <c r="V28" s="553">
        <f t="shared" si="3"/>
        <v>18</v>
      </c>
      <c r="W28" s="539"/>
      <c r="X28" s="539"/>
      <c r="Y28" s="539"/>
      <c r="Z28" s="539"/>
      <c r="AA28" s="545"/>
      <c r="AC28" s="553">
        <f t="shared" si="4"/>
        <v>18</v>
      </c>
      <c r="AD28" s="539"/>
      <c r="AE28" s="539"/>
      <c r="AF28" s="539"/>
      <c r="AG28" s="539"/>
      <c r="AH28" s="545"/>
      <c r="AJ28" s="553">
        <f t="shared" si="5"/>
        <v>18</v>
      </c>
      <c r="AK28" s="539"/>
      <c r="AL28" s="539"/>
      <c r="AM28" s="539"/>
      <c r="AN28" s="539"/>
      <c r="AO28" s="545"/>
      <c r="AQ28" s="553">
        <f t="shared" si="6"/>
        <v>18</v>
      </c>
      <c r="AR28" s="539"/>
      <c r="AS28" s="539"/>
      <c r="AT28" s="539"/>
      <c r="AU28" s="539"/>
      <c r="AV28" s="545"/>
      <c r="AY28" s="553">
        <f t="shared" si="7"/>
        <v>18</v>
      </c>
      <c r="AZ28" s="539"/>
      <c r="BA28" s="539"/>
      <c r="BB28" s="539"/>
      <c r="BC28" s="539"/>
      <c r="BD28" s="545"/>
    </row>
    <row r="29" spans="1:56" s="537" customFormat="1" ht="18.75" customHeight="1" x14ac:dyDescent="0.35">
      <c r="A29" s="553">
        <f t="shared" si="0"/>
        <v>19</v>
      </c>
      <c r="B29" s="675">
        <f t="array" ref="B29">MIN(IF(Cat_de_Valeur=Résultats!$D$8,IF(Engagés!$O$4:$O$103=Résultats!$A29,N°_DOS)))</f>
        <v>0</v>
      </c>
      <c r="C29" s="539" t="str">
        <f>IF($B29=0,"",VLOOKUP($B29,Engagés!$A$4:$K$103,2,FALSE))</f>
        <v/>
      </c>
      <c r="D29" s="539" t="str">
        <f>IF($B29=0,"",VLOOKUP($B29,Engagés!$A$4:$K$103,3,FALSE))</f>
        <v/>
      </c>
      <c r="E29" s="539" t="str">
        <f>IF($B29=0,"",VLOOKUP($B29,Engagés!$A$4:$K$103,8,FALSE))</f>
        <v/>
      </c>
      <c r="F29" s="545" t="str">
        <f>IF($B29=0,"",VLOOKUP($B29,Engagés!$A$4:$K$103,9,FALSE))</f>
        <v/>
      </c>
      <c r="H29" s="553">
        <f t="shared" si="1"/>
        <v>19</v>
      </c>
      <c r="I29" s="675">
        <f t="array" ref="I29">MIN(IF(Cat_de_Valeur=Résultats!K$8,IF(Engagés!$O$4:$O$103=Résultats!$A29,N°_DOS)))</f>
        <v>0</v>
      </c>
      <c r="J29" s="539" t="str">
        <f>IF(I29=0,"",VLOOKUP(I29,Engagés!$A$4:$K$103,2,FALSE))</f>
        <v/>
      </c>
      <c r="K29" s="539" t="str">
        <f>IF(I29=0,"",VLOOKUP(I29,Engagés!$A$4:$K$103,3,FALSE))</f>
        <v/>
      </c>
      <c r="L29" s="539" t="str">
        <f>IF(I29=0,"",VLOOKUP(I29,Engagés!$A$4:$K$103,8,FALSE))</f>
        <v/>
      </c>
      <c r="M29" s="545" t="str">
        <f>IF(B29=0,"",VLOOKUP(I29,Engagés!$A$4:$K$103,9,FALSE))</f>
        <v/>
      </c>
      <c r="O29" s="553">
        <f t="shared" si="2"/>
        <v>19</v>
      </c>
      <c r="P29" s="675">
        <f t="array" ref="P29">MIN(IF(Cat_de_Valeur=Résultats!R$8,IF(Engagés!$O$4:$O$103=Résultats!$A29,N°_DOS)))</f>
        <v>0</v>
      </c>
      <c r="Q29" s="539" t="str">
        <f>IF(P29=0,"",VLOOKUP(P29,Engagés!$A$4:$K$103,2,FALSE))</f>
        <v/>
      </c>
      <c r="R29" s="539" t="str">
        <f>IF(P29=0,"",VLOOKUP(P29,Engagés!$A$4:$K$103,3,FALSE))</f>
        <v/>
      </c>
      <c r="S29" s="539" t="str">
        <f>IF(P29=0,"",VLOOKUP(P29,Engagés!$A$4:$K$103,8,FALSE))</f>
        <v/>
      </c>
      <c r="T29" s="545" t="str">
        <f>IF(I29=0,"",VLOOKUP(P29,Engagés!$A$4:$K$103,9,FALSE))</f>
        <v/>
      </c>
      <c r="V29" s="553">
        <f t="shared" si="3"/>
        <v>19</v>
      </c>
      <c r="W29" s="539"/>
      <c r="X29" s="539"/>
      <c r="Y29" s="539"/>
      <c r="Z29" s="539"/>
      <c r="AA29" s="545"/>
      <c r="AC29" s="553">
        <f t="shared" si="4"/>
        <v>19</v>
      </c>
      <c r="AD29" s="539"/>
      <c r="AE29" s="539"/>
      <c r="AF29" s="539"/>
      <c r="AG29" s="539"/>
      <c r="AH29" s="545"/>
      <c r="AJ29" s="553">
        <f t="shared" si="5"/>
        <v>19</v>
      </c>
      <c r="AK29" s="539"/>
      <c r="AL29" s="539"/>
      <c r="AM29" s="539"/>
      <c r="AN29" s="539"/>
      <c r="AO29" s="545"/>
      <c r="AQ29" s="553">
        <f t="shared" si="6"/>
        <v>19</v>
      </c>
      <c r="AR29" s="539"/>
      <c r="AS29" s="539"/>
      <c r="AT29" s="539"/>
      <c r="AU29" s="539"/>
      <c r="AV29" s="545"/>
      <c r="AY29" s="553">
        <f t="shared" si="7"/>
        <v>19</v>
      </c>
      <c r="AZ29" s="539"/>
      <c r="BA29" s="539"/>
      <c r="BB29" s="539"/>
      <c r="BC29" s="539"/>
      <c r="BD29" s="545"/>
    </row>
    <row r="30" spans="1:56" s="537" customFormat="1" ht="18.75" customHeight="1" x14ac:dyDescent="0.35">
      <c r="A30" s="553">
        <f t="shared" si="0"/>
        <v>20</v>
      </c>
      <c r="B30" s="675">
        <f t="array" ref="B30">MIN(IF(Cat_de_Valeur=Résultats!$D$8,IF(Engagés!$O$4:$O$103=Résultats!$A30,N°_DOS)))</f>
        <v>0</v>
      </c>
      <c r="C30" s="539" t="str">
        <f>IF($B30=0,"",VLOOKUP($B30,Engagés!$A$4:$K$103,2,FALSE))</f>
        <v/>
      </c>
      <c r="D30" s="539" t="str">
        <f>IF($B30=0,"",VLOOKUP($B30,Engagés!$A$4:$K$103,3,FALSE))</f>
        <v/>
      </c>
      <c r="E30" s="539" t="str">
        <f>IF($B30=0,"",VLOOKUP($B30,Engagés!$A$4:$K$103,8,FALSE))</f>
        <v/>
      </c>
      <c r="F30" s="545" t="str">
        <f>IF($B30=0,"",VLOOKUP($B30,Engagés!$A$4:$K$103,9,FALSE))</f>
        <v/>
      </c>
      <c r="H30" s="553">
        <f t="shared" si="1"/>
        <v>20</v>
      </c>
      <c r="I30" s="675">
        <f t="array" ref="I30">MIN(IF(Cat_de_Valeur=Résultats!K$8,IF(Engagés!$O$4:$O$103=Résultats!$A30,N°_DOS)))</f>
        <v>0</v>
      </c>
      <c r="J30" s="539" t="str">
        <f>IF(I30=0,"",VLOOKUP(I30,Engagés!$A$4:$K$103,2,FALSE))</f>
        <v/>
      </c>
      <c r="K30" s="539" t="str">
        <f>IF(I30=0,"",VLOOKUP(I30,Engagés!$A$4:$K$103,3,FALSE))</f>
        <v/>
      </c>
      <c r="L30" s="539" t="str">
        <f>IF(I30=0,"",VLOOKUP(I30,Engagés!$A$4:$K$103,8,FALSE))</f>
        <v/>
      </c>
      <c r="M30" s="545" t="str">
        <f>IF(B30=0,"",VLOOKUP(I30,Engagés!$A$4:$K$103,9,FALSE))</f>
        <v/>
      </c>
      <c r="O30" s="553">
        <f t="shared" si="2"/>
        <v>20</v>
      </c>
      <c r="P30" s="675">
        <f t="array" ref="P30">MIN(IF(Cat_de_Valeur=Résultats!R$8,IF(Engagés!$O$4:$O$103=Résultats!$A30,N°_DOS)))</f>
        <v>0</v>
      </c>
      <c r="Q30" s="539" t="str">
        <f>IF(P30=0,"",VLOOKUP(P30,Engagés!$A$4:$K$103,2,FALSE))</f>
        <v/>
      </c>
      <c r="R30" s="539" t="str">
        <f>IF(P30=0,"",VLOOKUP(P30,Engagés!$A$4:$K$103,3,FALSE))</f>
        <v/>
      </c>
      <c r="S30" s="539" t="str">
        <f>IF(P30=0,"",VLOOKUP(P30,Engagés!$A$4:$K$103,8,FALSE))</f>
        <v/>
      </c>
      <c r="T30" s="545" t="str">
        <f>IF(I30=0,"",VLOOKUP(P30,Engagés!$A$4:$K$103,9,FALSE))</f>
        <v/>
      </c>
      <c r="V30" s="553">
        <f t="shared" si="3"/>
        <v>20</v>
      </c>
      <c r="W30" s="539"/>
      <c r="X30" s="539"/>
      <c r="Y30" s="539"/>
      <c r="Z30" s="539"/>
      <c r="AA30" s="545"/>
      <c r="AC30" s="553">
        <f t="shared" si="4"/>
        <v>20</v>
      </c>
      <c r="AD30" s="539"/>
      <c r="AE30" s="539"/>
      <c r="AF30" s="539"/>
      <c r="AG30" s="539"/>
      <c r="AH30" s="545"/>
      <c r="AJ30" s="553">
        <f t="shared" si="5"/>
        <v>20</v>
      </c>
      <c r="AK30" s="539"/>
      <c r="AL30" s="539"/>
      <c r="AM30" s="539"/>
      <c r="AN30" s="539"/>
      <c r="AO30" s="545"/>
      <c r="AQ30" s="553">
        <f t="shared" si="6"/>
        <v>20</v>
      </c>
      <c r="AR30" s="539"/>
      <c r="AS30" s="539"/>
      <c r="AT30" s="539"/>
      <c r="AU30" s="539"/>
      <c r="AV30" s="545"/>
      <c r="AY30" s="553">
        <f t="shared" si="7"/>
        <v>20</v>
      </c>
      <c r="AZ30" s="539"/>
      <c r="BA30" s="539"/>
      <c r="BB30" s="539"/>
      <c r="BC30" s="539"/>
      <c r="BD30" s="545"/>
    </row>
    <row r="31" spans="1:56" s="537" customFormat="1" ht="18.75" customHeight="1" x14ac:dyDescent="0.35">
      <c r="A31" s="553">
        <f t="shared" si="0"/>
        <v>21</v>
      </c>
      <c r="B31" s="675">
        <f t="array" ref="B31">MIN(IF(Cat_de_Valeur=Résultats!$D$8,IF(Engagés!$O$4:$O$103=Résultats!$A31,N°_DOS)))</f>
        <v>0</v>
      </c>
      <c r="C31" s="539" t="str">
        <f>IF($B31=0,"",VLOOKUP($B31,Engagés!$A$4:$K$103,2,FALSE))</f>
        <v/>
      </c>
      <c r="D31" s="539" t="str">
        <f>IF($B31=0,"",VLOOKUP($B31,Engagés!$A$4:$K$103,3,FALSE))</f>
        <v/>
      </c>
      <c r="E31" s="539" t="str">
        <f>IF($B31=0,"",VLOOKUP($B31,Engagés!$A$4:$K$103,8,FALSE))</f>
        <v/>
      </c>
      <c r="F31" s="545" t="str">
        <f>IF($B31=0,"",VLOOKUP($B31,Engagés!$A$4:$K$103,9,FALSE))</f>
        <v/>
      </c>
      <c r="H31" s="553">
        <f t="shared" si="1"/>
        <v>21</v>
      </c>
      <c r="I31" s="675">
        <f t="array" ref="I31">MIN(IF(Cat_de_Valeur=Résultats!K$8,IF(Engagés!$O$4:$O$103=Résultats!$A31,N°_DOS)))</f>
        <v>0</v>
      </c>
      <c r="J31" s="539" t="str">
        <f>IF(I31=0,"",VLOOKUP(I31,Engagés!$A$4:$K$103,2,FALSE))</f>
        <v/>
      </c>
      <c r="K31" s="539" t="str">
        <f>IF(I31=0,"",VLOOKUP(I31,Engagés!$A$4:$K$103,3,FALSE))</f>
        <v/>
      </c>
      <c r="L31" s="539" t="str">
        <f>IF(I31=0,"",VLOOKUP(I31,Engagés!$A$4:$K$103,8,FALSE))</f>
        <v/>
      </c>
      <c r="M31" s="545" t="str">
        <f>IF(B31=0,"",VLOOKUP(I31,Engagés!$A$4:$K$103,9,FALSE))</f>
        <v/>
      </c>
      <c r="O31" s="553">
        <f t="shared" si="2"/>
        <v>21</v>
      </c>
      <c r="P31" s="675">
        <f t="array" ref="P31">MIN(IF(Cat_de_Valeur=Résultats!R$8,IF(Engagés!$O$4:$O$103=Résultats!$A31,N°_DOS)))</f>
        <v>0</v>
      </c>
      <c r="Q31" s="539" t="str">
        <f>IF(P31=0,"",VLOOKUP(P31,Engagés!$A$4:$K$103,2,FALSE))</f>
        <v/>
      </c>
      <c r="R31" s="539" t="str">
        <f>IF(P31=0,"",VLOOKUP(P31,Engagés!$A$4:$K$103,3,FALSE))</f>
        <v/>
      </c>
      <c r="S31" s="539" t="str">
        <f>IF(P31=0,"",VLOOKUP(P31,Engagés!$A$4:$K$103,8,FALSE))</f>
        <v/>
      </c>
      <c r="T31" s="545" t="str">
        <f>IF(I31=0,"",VLOOKUP(P31,Engagés!$A$4:$K$103,9,FALSE))</f>
        <v/>
      </c>
      <c r="V31" s="553">
        <f t="shared" si="3"/>
        <v>21</v>
      </c>
      <c r="W31" s="539"/>
      <c r="X31" s="539"/>
      <c r="Y31" s="539"/>
      <c r="Z31" s="539"/>
      <c r="AA31" s="545"/>
      <c r="AC31" s="553">
        <f t="shared" si="4"/>
        <v>21</v>
      </c>
      <c r="AD31" s="539"/>
      <c r="AE31" s="539"/>
      <c r="AF31" s="539"/>
      <c r="AG31" s="539"/>
      <c r="AH31" s="545"/>
      <c r="AJ31" s="553">
        <f t="shared" si="5"/>
        <v>21</v>
      </c>
      <c r="AK31" s="539"/>
      <c r="AL31" s="539"/>
      <c r="AM31" s="539"/>
      <c r="AN31" s="539"/>
      <c r="AO31" s="545"/>
      <c r="AQ31" s="553">
        <f t="shared" si="6"/>
        <v>21</v>
      </c>
      <c r="AR31" s="539"/>
      <c r="AS31" s="539"/>
      <c r="AT31" s="539"/>
      <c r="AU31" s="539"/>
      <c r="AV31" s="545"/>
      <c r="AY31" s="553">
        <f t="shared" si="7"/>
        <v>21</v>
      </c>
      <c r="AZ31" s="539"/>
      <c r="BA31" s="539"/>
      <c r="BB31" s="539"/>
      <c r="BC31" s="539"/>
      <c r="BD31" s="545"/>
    </row>
    <row r="32" spans="1:56" s="537" customFormat="1" ht="18.75" customHeight="1" x14ac:dyDescent="0.35">
      <c r="A32" s="553">
        <f t="shared" si="0"/>
        <v>22</v>
      </c>
      <c r="B32" s="675">
        <f t="array" ref="B32">MIN(IF(Cat_de_Valeur=Résultats!$D$8,IF(Engagés!$O$4:$O$103=Résultats!$A32,N°_DOS)))</f>
        <v>0</v>
      </c>
      <c r="C32" s="539" t="str">
        <f>IF($B32=0,"",VLOOKUP($B32,Engagés!$A$4:$K$103,2,FALSE))</f>
        <v/>
      </c>
      <c r="D32" s="539" t="str">
        <f>IF($B32=0,"",VLOOKUP($B32,Engagés!$A$4:$K$103,3,FALSE))</f>
        <v/>
      </c>
      <c r="E32" s="539" t="str">
        <f>IF($B32=0,"",VLOOKUP($B32,Engagés!$A$4:$K$103,8,FALSE))</f>
        <v/>
      </c>
      <c r="F32" s="545" t="str">
        <f>IF($B32=0,"",VLOOKUP($B32,Engagés!$A$4:$K$103,9,FALSE))</f>
        <v/>
      </c>
      <c r="H32" s="553">
        <f t="shared" si="1"/>
        <v>22</v>
      </c>
      <c r="I32" s="675">
        <f t="array" ref="I32">MIN(IF(Cat_de_Valeur=Résultats!K$8,IF(Engagés!$O$4:$O$103=Résultats!$A32,N°_DOS)))</f>
        <v>0</v>
      </c>
      <c r="J32" s="539" t="str">
        <f>IF(I32=0,"",VLOOKUP(I32,Engagés!$A$4:$K$103,2,FALSE))</f>
        <v/>
      </c>
      <c r="K32" s="539" t="str">
        <f>IF(I32=0,"",VLOOKUP(I32,Engagés!$A$4:$K$103,3,FALSE))</f>
        <v/>
      </c>
      <c r="L32" s="539" t="str">
        <f>IF(I32=0,"",VLOOKUP(I32,Engagés!$A$4:$K$103,8,FALSE))</f>
        <v/>
      </c>
      <c r="M32" s="545" t="str">
        <f>IF(B32=0,"",VLOOKUP(I32,Engagés!$A$4:$K$103,9,FALSE))</f>
        <v/>
      </c>
      <c r="O32" s="553">
        <f t="shared" si="2"/>
        <v>22</v>
      </c>
      <c r="P32" s="675">
        <f t="array" ref="P32">MIN(IF(Cat_de_Valeur=Résultats!R$8,IF(Engagés!$O$4:$O$103=Résultats!$A32,N°_DOS)))</f>
        <v>0</v>
      </c>
      <c r="Q32" s="539" t="str">
        <f>IF(P32=0,"",VLOOKUP(P32,Engagés!$A$4:$K$103,2,FALSE))</f>
        <v/>
      </c>
      <c r="R32" s="539" t="str">
        <f>IF(P32=0,"",VLOOKUP(P32,Engagés!$A$4:$K$103,3,FALSE))</f>
        <v/>
      </c>
      <c r="S32" s="539" t="str">
        <f>IF(P32=0,"",VLOOKUP(P32,Engagés!$A$4:$K$103,8,FALSE))</f>
        <v/>
      </c>
      <c r="T32" s="545" t="str">
        <f>IF(I32=0,"",VLOOKUP(P32,Engagés!$A$4:$K$103,9,FALSE))</f>
        <v/>
      </c>
      <c r="V32" s="553">
        <f t="shared" si="3"/>
        <v>22</v>
      </c>
      <c r="W32" s="539"/>
      <c r="X32" s="539"/>
      <c r="Y32" s="539"/>
      <c r="Z32" s="539"/>
      <c r="AA32" s="545"/>
      <c r="AC32" s="553">
        <f t="shared" si="4"/>
        <v>22</v>
      </c>
      <c r="AD32" s="539"/>
      <c r="AE32" s="539"/>
      <c r="AF32" s="539"/>
      <c r="AG32" s="539"/>
      <c r="AH32" s="545"/>
      <c r="AJ32" s="553">
        <f t="shared" si="5"/>
        <v>22</v>
      </c>
      <c r="AK32" s="539"/>
      <c r="AL32" s="539"/>
      <c r="AM32" s="539"/>
      <c r="AN32" s="539"/>
      <c r="AO32" s="545"/>
      <c r="AQ32" s="553">
        <f t="shared" si="6"/>
        <v>22</v>
      </c>
      <c r="AR32" s="539"/>
      <c r="AS32" s="539"/>
      <c r="AT32" s="539"/>
      <c r="AU32" s="539"/>
      <c r="AV32" s="545"/>
      <c r="AY32" s="553">
        <f t="shared" si="7"/>
        <v>22</v>
      </c>
      <c r="AZ32" s="539"/>
      <c r="BA32" s="539"/>
      <c r="BB32" s="539"/>
      <c r="BC32" s="539"/>
      <c r="BD32" s="545"/>
    </row>
    <row r="33" spans="1:56" s="537" customFormat="1" ht="18.75" customHeight="1" x14ac:dyDescent="0.35">
      <c r="A33" s="553">
        <f t="shared" si="0"/>
        <v>23</v>
      </c>
      <c r="B33" s="675">
        <f t="array" ref="B33">MIN(IF(Cat_de_Valeur=Résultats!$D$8,IF(Engagés!$O$4:$O$103=Résultats!$A33,N°_DOS)))</f>
        <v>0</v>
      </c>
      <c r="C33" s="539" t="str">
        <f>IF($B33=0,"",VLOOKUP($B33,Engagés!$A$4:$K$103,2,FALSE))</f>
        <v/>
      </c>
      <c r="D33" s="539" t="str">
        <f>IF($B33=0,"",VLOOKUP($B33,Engagés!$A$4:$K$103,3,FALSE))</f>
        <v/>
      </c>
      <c r="E33" s="539" t="str">
        <f>IF($B33=0,"",VLOOKUP($B33,Engagés!$A$4:$K$103,8,FALSE))</f>
        <v/>
      </c>
      <c r="F33" s="545" t="str">
        <f>IF($B33=0,"",VLOOKUP($B33,Engagés!$A$4:$K$103,9,FALSE))</f>
        <v/>
      </c>
      <c r="H33" s="553">
        <f t="shared" si="1"/>
        <v>23</v>
      </c>
      <c r="I33" s="675">
        <f t="array" ref="I33">MIN(IF(Cat_de_Valeur=Résultats!K$8,IF(Engagés!$O$4:$O$103=Résultats!$A33,N°_DOS)))</f>
        <v>0</v>
      </c>
      <c r="J33" s="539" t="str">
        <f>IF(I33=0,"",VLOOKUP(I33,Engagés!$A$4:$K$103,2,FALSE))</f>
        <v/>
      </c>
      <c r="K33" s="539" t="str">
        <f>IF(I33=0,"",VLOOKUP(I33,Engagés!$A$4:$K$103,3,FALSE))</f>
        <v/>
      </c>
      <c r="L33" s="539" t="str">
        <f>IF(I33=0,"",VLOOKUP(I33,Engagés!$A$4:$K$103,8,FALSE))</f>
        <v/>
      </c>
      <c r="M33" s="545" t="str">
        <f>IF(B33=0,"",VLOOKUP(I33,Engagés!$A$4:$K$103,9,FALSE))</f>
        <v/>
      </c>
      <c r="O33" s="553">
        <f t="shared" si="2"/>
        <v>23</v>
      </c>
      <c r="P33" s="675">
        <f t="array" ref="P33">MIN(IF(Cat_de_Valeur=Résultats!R$8,IF(Engagés!$O$4:$O$103=Résultats!$A33,N°_DOS)))</f>
        <v>0</v>
      </c>
      <c r="Q33" s="539" t="str">
        <f>IF(P33=0,"",VLOOKUP(P33,Engagés!$A$4:$K$103,2,FALSE))</f>
        <v/>
      </c>
      <c r="R33" s="539" t="str">
        <f>IF(P33=0,"",VLOOKUP(P33,Engagés!$A$4:$K$103,3,FALSE))</f>
        <v/>
      </c>
      <c r="S33" s="539" t="str">
        <f>IF(P33=0,"",VLOOKUP(P33,Engagés!$A$4:$K$103,8,FALSE))</f>
        <v/>
      </c>
      <c r="T33" s="545" t="str">
        <f>IF(I33=0,"",VLOOKUP(P33,Engagés!$A$4:$K$103,9,FALSE))</f>
        <v/>
      </c>
      <c r="V33" s="553">
        <f t="shared" si="3"/>
        <v>23</v>
      </c>
      <c r="W33" s="539"/>
      <c r="X33" s="539"/>
      <c r="Y33" s="539"/>
      <c r="Z33" s="539"/>
      <c r="AA33" s="545"/>
      <c r="AC33" s="553">
        <f t="shared" si="4"/>
        <v>23</v>
      </c>
      <c r="AD33" s="539"/>
      <c r="AE33" s="539"/>
      <c r="AF33" s="539"/>
      <c r="AG33" s="539"/>
      <c r="AH33" s="545"/>
      <c r="AJ33" s="553">
        <f t="shared" si="5"/>
        <v>23</v>
      </c>
      <c r="AK33" s="539"/>
      <c r="AL33" s="539"/>
      <c r="AM33" s="539"/>
      <c r="AN33" s="539"/>
      <c r="AO33" s="545"/>
      <c r="AQ33" s="553">
        <f t="shared" si="6"/>
        <v>23</v>
      </c>
      <c r="AR33" s="539"/>
      <c r="AS33" s="539"/>
      <c r="AT33" s="539"/>
      <c r="AU33" s="539"/>
      <c r="AV33" s="545"/>
      <c r="AY33" s="553">
        <f t="shared" si="7"/>
        <v>23</v>
      </c>
      <c r="AZ33" s="539"/>
      <c r="BA33" s="539"/>
      <c r="BB33" s="539"/>
      <c r="BC33" s="539"/>
      <c r="BD33" s="545"/>
    </row>
    <row r="34" spans="1:56" s="537" customFormat="1" ht="18.75" customHeight="1" x14ac:dyDescent="0.35">
      <c r="A34" s="553">
        <f t="shared" si="0"/>
        <v>24</v>
      </c>
      <c r="B34" s="675">
        <f t="array" ref="B34">MIN(IF(Cat_de_Valeur=Résultats!$D$8,IF(Engagés!$O$4:$O$103=Résultats!$A34,N°_DOS)))</f>
        <v>0</v>
      </c>
      <c r="C34" s="539" t="str">
        <f>IF($B34=0,"",VLOOKUP($B34,Engagés!$A$4:$K$103,2,FALSE))</f>
        <v/>
      </c>
      <c r="D34" s="539" t="str">
        <f>IF($B34=0,"",VLOOKUP($B34,Engagés!$A$4:$K$103,3,FALSE))</f>
        <v/>
      </c>
      <c r="E34" s="539" t="str">
        <f>IF($B34=0,"",VLOOKUP($B34,Engagés!$A$4:$K$103,8,FALSE))</f>
        <v/>
      </c>
      <c r="F34" s="545" t="str">
        <f>IF($B34=0,"",VLOOKUP($B34,Engagés!$A$4:$K$103,9,FALSE))</f>
        <v/>
      </c>
      <c r="H34" s="553">
        <f t="shared" si="1"/>
        <v>24</v>
      </c>
      <c r="I34" s="675">
        <f t="array" ref="I34">MIN(IF(Cat_de_Valeur=Résultats!K$8,IF(Engagés!$O$4:$O$103=Résultats!$A34,N°_DOS)))</f>
        <v>0</v>
      </c>
      <c r="J34" s="539" t="str">
        <f>IF(I34=0,"",VLOOKUP(I34,Engagés!$A$4:$K$103,2,FALSE))</f>
        <v/>
      </c>
      <c r="K34" s="539" t="str">
        <f>IF(I34=0,"",VLOOKUP(I34,Engagés!$A$4:$K$103,3,FALSE))</f>
        <v/>
      </c>
      <c r="L34" s="539" t="str">
        <f>IF(I34=0,"",VLOOKUP(I34,Engagés!$A$4:$K$103,8,FALSE))</f>
        <v/>
      </c>
      <c r="M34" s="545" t="str">
        <f>IF(B34=0,"",VLOOKUP(I34,Engagés!$A$4:$K$103,9,FALSE))</f>
        <v/>
      </c>
      <c r="O34" s="553">
        <f t="shared" si="2"/>
        <v>24</v>
      </c>
      <c r="P34" s="675">
        <f t="array" ref="P34">MIN(IF(Cat_de_Valeur=Résultats!R$8,IF(Engagés!$O$4:$O$103=Résultats!$A34,N°_DOS)))</f>
        <v>0</v>
      </c>
      <c r="Q34" s="539" t="str">
        <f>IF(P34=0,"",VLOOKUP(P34,Engagés!$A$4:$K$103,2,FALSE))</f>
        <v/>
      </c>
      <c r="R34" s="539" t="str">
        <f>IF(P34=0,"",VLOOKUP(P34,Engagés!$A$4:$K$103,3,FALSE))</f>
        <v/>
      </c>
      <c r="S34" s="539" t="str">
        <f>IF(P34=0,"",VLOOKUP(P34,Engagés!$A$4:$K$103,8,FALSE))</f>
        <v/>
      </c>
      <c r="T34" s="545" t="str">
        <f>IF(I34=0,"",VLOOKUP(P34,Engagés!$A$4:$K$103,9,FALSE))</f>
        <v/>
      </c>
      <c r="V34" s="553">
        <f t="shared" si="3"/>
        <v>24</v>
      </c>
      <c r="W34" s="539"/>
      <c r="X34" s="539"/>
      <c r="Y34" s="539"/>
      <c r="Z34" s="539"/>
      <c r="AA34" s="545"/>
      <c r="AC34" s="553">
        <f t="shared" si="4"/>
        <v>24</v>
      </c>
      <c r="AD34" s="539"/>
      <c r="AE34" s="539"/>
      <c r="AF34" s="539"/>
      <c r="AG34" s="539"/>
      <c r="AH34" s="545"/>
      <c r="AJ34" s="553">
        <f t="shared" si="5"/>
        <v>24</v>
      </c>
      <c r="AK34" s="539"/>
      <c r="AL34" s="539"/>
      <c r="AM34" s="539"/>
      <c r="AN34" s="539"/>
      <c r="AO34" s="545"/>
      <c r="AQ34" s="553">
        <f t="shared" si="6"/>
        <v>24</v>
      </c>
      <c r="AR34" s="539"/>
      <c r="AS34" s="539"/>
      <c r="AT34" s="539"/>
      <c r="AU34" s="539"/>
      <c r="AV34" s="545"/>
      <c r="AY34" s="553">
        <f t="shared" si="7"/>
        <v>24</v>
      </c>
      <c r="AZ34" s="539"/>
      <c r="BA34" s="539"/>
      <c r="BB34" s="539"/>
      <c r="BC34" s="539"/>
      <c r="BD34" s="545"/>
    </row>
    <row r="35" spans="1:56" s="537" customFormat="1" ht="18.75" customHeight="1" x14ac:dyDescent="0.35">
      <c r="A35" s="553">
        <f t="shared" si="0"/>
        <v>25</v>
      </c>
      <c r="B35" s="675">
        <f t="array" ref="B35">MIN(IF(Cat_de_Valeur=Résultats!$D$8,IF(Engagés!$O$4:$O$103=Résultats!$A35,N°_DOS)))</f>
        <v>0</v>
      </c>
      <c r="C35" s="539" t="str">
        <f>IF($B35=0,"",VLOOKUP($B35,Engagés!$A$4:$K$103,2,FALSE))</f>
        <v/>
      </c>
      <c r="D35" s="539" t="str">
        <f>IF($B35=0,"",VLOOKUP($B35,Engagés!$A$4:$K$103,3,FALSE))</f>
        <v/>
      </c>
      <c r="E35" s="539" t="str">
        <f>IF($B35=0,"",VLOOKUP($B35,Engagés!$A$4:$K$103,8,FALSE))</f>
        <v/>
      </c>
      <c r="F35" s="545" t="str">
        <f>IF($B35=0,"",VLOOKUP($B35,Engagés!$A$4:$K$103,9,FALSE))</f>
        <v/>
      </c>
      <c r="H35" s="553">
        <f t="shared" si="1"/>
        <v>25</v>
      </c>
      <c r="I35" s="675">
        <f t="array" ref="I35">MIN(IF(Cat_de_Valeur=Résultats!K$8,IF(Engagés!$O$4:$O$103=Résultats!$A35,N°_DOS)))</f>
        <v>0</v>
      </c>
      <c r="J35" s="539" t="str">
        <f>IF(I35=0,"",VLOOKUP(I35,Engagés!$A$4:$K$103,2,FALSE))</f>
        <v/>
      </c>
      <c r="K35" s="539" t="str">
        <f>IF(I35=0,"",VLOOKUP(I35,Engagés!$A$4:$K$103,3,FALSE))</f>
        <v/>
      </c>
      <c r="L35" s="539" t="str">
        <f>IF(I35=0,"",VLOOKUP(I35,Engagés!$A$4:$K$103,8,FALSE))</f>
        <v/>
      </c>
      <c r="M35" s="545" t="str">
        <f>IF(B35=0,"",VLOOKUP(I35,Engagés!$A$4:$K$103,9,FALSE))</f>
        <v/>
      </c>
      <c r="O35" s="553">
        <f t="shared" si="2"/>
        <v>25</v>
      </c>
      <c r="P35" s="675">
        <f t="array" ref="P35">MIN(IF(Cat_de_Valeur=Résultats!R$8,IF(Engagés!$O$4:$O$103=Résultats!$A35,N°_DOS)))</f>
        <v>0</v>
      </c>
      <c r="Q35" s="539" t="str">
        <f>IF(P35=0,"",VLOOKUP(P35,Engagés!$A$4:$K$103,2,FALSE))</f>
        <v/>
      </c>
      <c r="R35" s="539" t="str">
        <f>IF(P35=0,"",VLOOKUP(P35,Engagés!$A$4:$K$103,3,FALSE))</f>
        <v/>
      </c>
      <c r="S35" s="539" t="str">
        <f>IF(P35=0,"",VLOOKUP(P35,Engagés!$A$4:$K$103,8,FALSE))</f>
        <v/>
      </c>
      <c r="T35" s="545" t="str">
        <f>IF(I35=0,"",VLOOKUP(P35,Engagés!$A$4:$K$103,9,FALSE))</f>
        <v/>
      </c>
      <c r="V35" s="553">
        <f t="shared" si="3"/>
        <v>25</v>
      </c>
      <c r="W35" s="539"/>
      <c r="X35" s="539"/>
      <c r="Y35" s="539"/>
      <c r="Z35" s="539"/>
      <c r="AA35" s="545"/>
      <c r="AC35" s="553">
        <f t="shared" si="4"/>
        <v>25</v>
      </c>
      <c r="AD35" s="539"/>
      <c r="AE35" s="539"/>
      <c r="AF35" s="539"/>
      <c r="AG35" s="539"/>
      <c r="AH35" s="545"/>
      <c r="AJ35" s="553">
        <f t="shared" si="5"/>
        <v>25</v>
      </c>
      <c r="AK35" s="539"/>
      <c r="AL35" s="539"/>
      <c r="AM35" s="539"/>
      <c r="AN35" s="539"/>
      <c r="AO35" s="545"/>
      <c r="AQ35" s="553">
        <f t="shared" si="6"/>
        <v>25</v>
      </c>
      <c r="AR35" s="539"/>
      <c r="AS35" s="539"/>
      <c r="AT35" s="539"/>
      <c r="AU35" s="539"/>
      <c r="AV35" s="545"/>
      <c r="AY35" s="553">
        <f t="shared" si="7"/>
        <v>25</v>
      </c>
      <c r="AZ35" s="539"/>
      <c r="BA35" s="539"/>
      <c r="BB35" s="539"/>
      <c r="BC35" s="539"/>
      <c r="BD35" s="545"/>
    </row>
    <row r="36" spans="1:56" s="537" customFormat="1" ht="18.75" customHeight="1" x14ac:dyDescent="0.35">
      <c r="A36" s="553">
        <f t="shared" si="0"/>
        <v>26</v>
      </c>
      <c r="B36" s="675">
        <f t="array" ref="B36">MIN(IF(Cat_de_Valeur=Résultats!$D$8,IF(Engagés!$O$4:$O$103=Résultats!$A36,N°_DOS)))</f>
        <v>0</v>
      </c>
      <c r="C36" s="539" t="str">
        <f>IF($B36=0,"",VLOOKUP($B36,Engagés!$A$4:$K$103,2,FALSE))</f>
        <v/>
      </c>
      <c r="D36" s="539" t="str">
        <f>IF($B36=0,"",VLOOKUP($B36,Engagés!$A$4:$K$103,3,FALSE))</f>
        <v/>
      </c>
      <c r="E36" s="539" t="str">
        <f>IF($B36=0,"",VLOOKUP($B36,Engagés!$A$4:$K$103,8,FALSE))</f>
        <v/>
      </c>
      <c r="F36" s="545" t="str">
        <f>IF($B36=0,"",VLOOKUP($B36,Engagés!$A$4:$K$103,9,FALSE))</f>
        <v/>
      </c>
      <c r="H36" s="553">
        <f t="shared" si="1"/>
        <v>26</v>
      </c>
      <c r="I36" s="675">
        <f t="array" ref="I36">MIN(IF(Cat_de_Valeur=Résultats!K$8,IF(Engagés!$O$4:$O$103=Résultats!$A36,N°_DOS)))</f>
        <v>0</v>
      </c>
      <c r="J36" s="539" t="str">
        <f>IF(I36=0,"",VLOOKUP(I36,Engagés!$A$4:$K$103,2,FALSE))</f>
        <v/>
      </c>
      <c r="K36" s="539" t="str">
        <f>IF(I36=0,"",VLOOKUP(I36,Engagés!$A$4:$K$103,3,FALSE))</f>
        <v/>
      </c>
      <c r="L36" s="539" t="str">
        <f>IF(I36=0,"",VLOOKUP(I36,Engagés!$A$4:$K$103,8,FALSE))</f>
        <v/>
      </c>
      <c r="M36" s="545" t="str">
        <f>IF(B36=0,"",VLOOKUP(I36,Engagés!$A$4:$K$103,9,FALSE))</f>
        <v/>
      </c>
      <c r="O36" s="553">
        <f t="shared" si="2"/>
        <v>26</v>
      </c>
      <c r="P36" s="675">
        <f t="array" ref="P36">MIN(IF(Cat_de_Valeur=Résultats!R$8,IF(Engagés!$O$4:$O$103=Résultats!$A36,N°_DOS)))</f>
        <v>0</v>
      </c>
      <c r="Q36" s="539" t="str">
        <f>IF(P36=0,"",VLOOKUP(P36,Engagés!$A$4:$K$103,2,FALSE))</f>
        <v/>
      </c>
      <c r="R36" s="539" t="str">
        <f>IF(P36=0,"",VLOOKUP(P36,Engagés!$A$4:$K$103,3,FALSE))</f>
        <v/>
      </c>
      <c r="S36" s="539" t="str">
        <f>IF(P36=0,"",VLOOKUP(P36,Engagés!$A$4:$K$103,8,FALSE))</f>
        <v/>
      </c>
      <c r="T36" s="545" t="str">
        <f>IF(I36=0,"",VLOOKUP(P36,Engagés!$A$4:$K$103,9,FALSE))</f>
        <v/>
      </c>
      <c r="V36" s="553">
        <f t="shared" si="3"/>
        <v>26</v>
      </c>
      <c r="W36" s="539"/>
      <c r="X36" s="539"/>
      <c r="Y36" s="539"/>
      <c r="Z36" s="539"/>
      <c r="AA36" s="545"/>
      <c r="AC36" s="553">
        <f t="shared" si="4"/>
        <v>26</v>
      </c>
      <c r="AD36" s="539"/>
      <c r="AE36" s="539"/>
      <c r="AF36" s="539"/>
      <c r="AG36" s="539"/>
      <c r="AH36" s="545"/>
      <c r="AJ36" s="553">
        <f t="shared" si="5"/>
        <v>26</v>
      </c>
      <c r="AK36" s="539"/>
      <c r="AL36" s="539"/>
      <c r="AM36" s="539"/>
      <c r="AN36" s="539"/>
      <c r="AO36" s="545"/>
      <c r="AQ36" s="553">
        <f t="shared" si="6"/>
        <v>26</v>
      </c>
      <c r="AR36" s="539"/>
      <c r="AS36" s="539"/>
      <c r="AT36" s="539"/>
      <c r="AU36" s="539"/>
      <c r="AV36" s="545"/>
      <c r="AY36" s="553">
        <f t="shared" si="7"/>
        <v>26</v>
      </c>
      <c r="AZ36" s="539"/>
      <c r="BA36" s="539"/>
      <c r="BB36" s="539"/>
      <c r="BC36" s="539"/>
      <c r="BD36" s="545"/>
    </row>
    <row r="37" spans="1:56" s="537" customFormat="1" ht="18.75" customHeight="1" x14ac:dyDescent="0.35">
      <c r="A37" s="553">
        <f t="shared" si="0"/>
        <v>27</v>
      </c>
      <c r="B37" s="675">
        <f t="array" ref="B37">MIN(IF(Cat_de_Valeur=Résultats!$D$8,IF(Engagés!$O$4:$O$103=Résultats!$A37,N°_DOS)))</f>
        <v>0</v>
      </c>
      <c r="C37" s="539" t="str">
        <f>IF($B37=0,"",VLOOKUP($B37,Engagés!$A$4:$K$103,2,FALSE))</f>
        <v/>
      </c>
      <c r="D37" s="539" t="str">
        <f>IF($B37=0,"",VLOOKUP($B37,Engagés!$A$4:$K$103,3,FALSE))</f>
        <v/>
      </c>
      <c r="E37" s="539" t="str">
        <f>IF($B37=0,"",VLOOKUP($B37,Engagés!$A$4:$K$103,8,FALSE))</f>
        <v/>
      </c>
      <c r="F37" s="545" t="str">
        <f>IF($B37=0,"",VLOOKUP($B37,Engagés!$A$4:$K$103,9,FALSE))</f>
        <v/>
      </c>
      <c r="H37" s="553">
        <f t="shared" si="1"/>
        <v>27</v>
      </c>
      <c r="I37" s="675">
        <f t="array" ref="I37">MIN(IF(Cat_de_Valeur=Résultats!K$8,IF(Engagés!$O$4:$O$103=Résultats!$A37,N°_DOS)))</f>
        <v>0</v>
      </c>
      <c r="J37" s="539" t="str">
        <f>IF(I37=0,"",VLOOKUP(I37,Engagés!$A$4:$K$103,2,FALSE))</f>
        <v/>
      </c>
      <c r="K37" s="539" t="str">
        <f>IF(I37=0,"",VLOOKUP(I37,Engagés!$A$4:$K$103,3,FALSE))</f>
        <v/>
      </c>
      <c r="L37" s="539" t="str">
        <f>IF(I37=0,"",VLOOKUP(I37,Engagés!$A$4:$K$103,8,FALSE))</f>
        <v/>
      </c>
      <c r="M37" s="545" t="str">
        <f>IF(B37=0,"",VLOOKUP(I37,Engagés!$A$4:$K$103,9,FALSE))</f>
        <v/>
      </c>
      <c r="O37" s="553">
        <f t="shared" si="2"/>
        <v>27</v>
      </c>
      <c r="P37" s="675">
        <f t="array" ref="P37">MIN(IF(Cat_de_Valeur=Résultats!R$8,IF(Engagés!$O$4:$O$103=Résultats!$A37,N°_DOS)))</f>
        <v>0</v>
      </c>
      <c r="Q37" s="539" t="str">
        <f>IF(P37=0,"",VLOOKUP(P37,Engagés!$A$4:$K$103,2,FALSE))</f>
        <v/>
      </c>
      <c r="R37" s="539" t="str">
        <f>IF(P37=0,"",VLOOKUP(P37,Engagés!$A$4:$K$103,3,FALSE))</f>
        <v/>
      </c>
      <c r="S37" s="539" t="str">
        <f>IF(P37=0,"",VLOOKUP(P37,Engagés!$A$4:$K$103,8,FALSE))</f>
        <v/>
      </c>
      <c r="T37" s="545" t="str">
        <f>IF(I37=0,"",VLOOKUP(P37,Engagés!$A$4:$K$103,9,FALSE))</f>
        <v/>
      </c>
      <c r="V37" s="553">
        <f t="shared" si="3"/>
        <v>27</v>
      </c>
      <c r="W37" s="539"/>
      <c r="X37" s="539"/>
      <c r="Y37" s="539"/>
      <c r="Z37" s="539"/>
      <c r="AA37" s="545"/>
      <c r="AC37" s="553">
        <f t="shared" si="4"/>
        <v>27</v>
      </c>
      <c r="AD37" s="539"/>
      <c r="AE37" s="539"/>
      <c r="AF37" s="539"/>
      <c r="AG37" s="539"/>
      <c r="AH37" s="545"/>
      <c r="AJ37" s="553">
        <f t="shared" si="5"/>
        <v>27</v>
      </c>
      <c r="AK37" s="539"/>
      <c r="AL37" s="539"/>
      <c r="AM37" s="539"/>
      <c r="AN37" s="539"/>
      <c r="AO37" s="545"/>
      <c r="AQ37" s="553">
        <f t="shared" si="6"/>
        <v>27</v>
      </c>
      <c r="AR37" s="539"/>
      <c r="AS37" s="539"/>
      <c r="AT37" s="539"/>
      <c r="AU37" s="539"/>
      <c r="AV37" s="545"/>
      <c r="AY37" s="553">
        <f t="shared" si="7"/>
        <v>27</v>
      </c>
      <c r="AZ37" s="539"/>
      <c r="BA37" s="539"/>
      <c r="BB37" s="539"/>
      <c r="BC37" s="539"/>
      <c r="BD37" s="545"/>
    </row>
    <row r="38" spans="1:56" s="537" customFormat="1" ht="18.75" customHeight="1" x14ac:dyDescent="0.35">
      <c r="A38" s="553">
        <f t="shared" si="0"/>
        <v>28</v>
      </c>
      <c r="B38" s="675">
        <f t="array" ref="B38">MIN(IF(Cat_de_Valeur=Résultats!$D$8,IF(Engagés!$O$4:$O$103=Résultats!$A38,N°_DOS)))</f>
        <v>0</v>
      </c>
      <c r="C38" s="539" t="str">
        <f>IF($B38=0,"",VLOOKUP($B38,Engagés!$A$4:$K$103,2,FALSE))</f>
        <v/>
      </c>
      <c r="D38" s="539" t="str">
        <f>IF($B38=0,"",VLOOKUP($B38,Engagés!$A$4:$K$103,3,FALSE))</f>
        <v/>
      </c>
      <c r="E38" s="539" t="str">
        <f>IF($B38=0,"",VLOOKUP($B38,Engagés!$A$4:$K$103,8,FALSE))</f>
        <v/>
      </c>
      <c r="F38" s="545" t="str">
        <f>IF($B38=0,"",VLOOKUP($B38,Engagés!$A$4:$K$103,9,FALSE))</f>
        <v/>
      </c>
      <c r="H38" s="553">
        <f t="shared" si="1"/>
        <v>28</v>
      </c>
      <c r="I38" s="675">
        <f t="array" ref="I38">MIN(IF(Cat_de_Valeur=Résultats!K$8,IF(Engagés!$O$4:$O$103=Résultats!$A38,N°_DOS)))</f>
        <v>0</v>
      </c>
      <c r="J38" s="539" t="str">
        <f>IF(I38=0,"",VLOOKUP(I38,Engagés!$A$4:$K$103,2,FALSE))</f>
        <v/>
      </c>
      <c r="K38" s="539" t="str">
        <f>IF(I38=0,"",VLOOKUP(I38,Engagés!$A$4:$K$103,3,FALSE))</f>
        <v/>
      </c>
      <c r="L38" s="539" t="str">
        <f>IF(I38=0,"",VLOOKUP(I38,Engagés!$A$4:$K$103,8,FALSE))</f>
        <v/>
      </c>
      <c r="M38" s="545" t="str">
        <f>IF(B38=0,"",VLOOKUP(I38,Engagés!$A$4:$K$103,9,FALSE))</f>
        <v/>
      </c>
      <c r="O38" s="553">
        <f t="shared" si="2"/>
        <v>28</v>
      </c>
      <c r="P38" s="675">
        <f t="array" ref="P38">MIN(IF(Cat_de_Valeur=Résultats!R$8,IF(Engagés!$O$4:$O$103=Résultats!$A38,N°_DOS)))</f>
        <v>0</v>
      </c>
      <c r="Q38" s="539" t="str">
        <f>IF(P38=0,"",VLOOKUP(P38,Engagés!$A$4:$K$103,2,FALSE))</f>
        <v/>
      </c>
      <c r="R38" s="539" t="str">
        <f>IF(P38=0,"",VLOOKUP(P38,Engagés!$A$4:$K$103,3,FALSE))</f>
        <v/>
      </c>
      <c r="S38" s="539" t="str">
        <f>IF(P38=0,"",VLOOKUP(P38,Engagés!$A$4:$K$103,8,FALSE))</f>
        <v/>
      </c>
      <c r="T38" s="545" t="str">
        <f>IF(I38=0,"",VLOOKUP(P38,Engagés!$A$4:$K$103,9,FALSE))</f>
        <v/>
      </c>
      <c r="V38" s="553">
        <f t="shared" si="3"/>
        <v>28</v>
      </c>
      <c r="W38" s="539"/>
      <c r="X38" s="539"/>
      <c r="Y38" s="539"/>
      <c r="Z38" s="539"/>
      <c r="AA38" s="545"/>
      <c r="AC38" s="553">
        <f t="shared" si="4"/>
        <v>28</v>
      </c>
      <c r="AD38" s="539"/>
      <c r="AE38" s="539"/>
      <c r="AF38" s="539"/>
      <c r="AG38" s="539"/>
      <c r="AH38" s="545"/>
      <c r="AJ38" s="553">
        <f t="shared" si="5"/>
        <v>28</v>
      </c>
      <c r="AK38" s="539"/>
      <c r="AL38" s="539"/>
      <c r="AM38" s="539"/>
      <c r="AN38" s="539"/>
      <c r="AO38" s="545"/>
      <c r="AQ38" s="553">
        <f t="shared" si="6"/>
        <v>28</v>
      </c>
      <c r="AR38" s="539"/>
      <c r="AS38" s="539"/>
      <c r="AT38" s="539"/>
      <c r="AU38" s="539"/>
      <c r="AV38" s="545"/>
      <c r="AY38" s="553">
        <f t="shared" si="7"/>
        <v>28</v>
      </c>
      <c r="AZ38" s="539"/>
      <c r="BA38" s="539"/>
      <c r="BB38" s="539"/>
      <c r="BC38" s="539"/>
      <c r="BD38" s="545"/>
    </row>
    <row r="39" spans="1:56" s="537" customFormat="1" ht="18.75" customHeight="1" x14ac:dyDescent="0.35">
      <c r="A39" s="553">
        <f t="shared" si="0"/>
        <v>29</v>
      </c>
      <c r="B39" s="675">
        <f t="array" ref="B39">MIN(IF(Cat_de_Valeur=Résultats!$D$8,IF(Engagés!$O$4:$O$103=Résultats!$A39,N°_DOS)))</f>
        <v>0</v>
      </c>
      <c r="C39" s="539" t="str">
        <f>IF($B39=0,"",VLOOKUP($B39,Engagés!$A$4:$K$103,2,FALSE))</f>
        <v/>
      </c>
      <c r="D39" s="539" t="str">
        <f>IF($B39=0,"",VLOOKUP($B39,Engagés!$A$4:$K$103,3,FALSE))</f>
        <v/>
      </c>
      <c r="E39" s="539" t="str">
        <f>IF($B39=0,"",VLOOKUP($B39,Engagés!$A$4:$K$103,8,FALSE))</f>
        <v/>
      </c>
      <c r="F39" s="545" t="str">
        <f>IF($B39=0,"",VLOOKUP($B39,Engagés!$A$4:$K$103,9,FALSE))</f>
        <v/>
      </c>
      <c r="H39" s="553">
        <f t="shared" si="1"/>
        <v>29</v>
      </c>
      <c r="I39" s="675">
        <f t="array" ref="I39">MIN(IF(Cat_de_Valeur=Résultats!K$8,IF(Engagés!$O$4:$O$103=Résultats!$A39,N°_DOS)))</f>
        <v>0</v>
      </c>
      <c r="J39" s="539" t="str">
        <f>IF(I39=0,"",VLOOKUP(I39,Engagés!$A$4:$K$103,2,FALSE))</f>
        <v/>
      </c>
      <c r="K39" s="539" t="str">
        <f>IF(I39=0,"",VLOOKUP(I39,Engagés!$A$4:$K$103,3,FALSE))</f>
        <v/>
      </c>
      <c r="L39" s="539" t="str">
        <f>IF(I39=0,"",VLOOKUP(I39,Engagés!$A$4:$K$103,8,FALSE))</f>
        <v/>
      </c>
      <c r="M39" s="545" t="str">
        <f>IF(B39=0,"",VLOOKUP(I39,Engagés!$A$4:$K$103,9,FALSE))</f>
        <v/>
      </c>
      <c r="O39" s="553">
        <f t="shared" si="2"/>
        <v>29</v>
      </c>
      <c r="P39" s="675">
        <f t="array" ref="P39">MIN(IF(Cat_de_Valeur=Résultats!R$8,IF(Engagés!$O$4:$O$103=Résultats!$A39,N°_DOS)))</f>
        <v>0</v>
      </c>
      <c r="Q39" s="539" t="str">
        <f>IF(P39=0,"",VLOOKUP(P39,Engagés!$A$4:$K$103,2,FALSE))</f>
        <v/>
      </c>
      <c r="R39" s="539" t="str">
        <f>IF(P39=0,"",VLOOKUP(P39,Engagés!$A$4:$K$103,3,FALSE))</f>
        <v/>
      </c>
      <c r="S39" s="539" t="str">
        <f>IF(P39=0,"",VLOOKUP(P39,Engagés!$A$4:$K$103,8,FALSE))</f>
        <v/>
      </c>
      <c r="T39" s="545" t="str">
        <f>IF(I39=0,"",VLOOKUP(P39,Engagés!$A$4:$K$103,9,FALSE))</f>
        <v/>
      </c>
      <c r="V39" s="553">
        <f t="shared" si="3"/>
        <v>29</v>
      </c>
      <c r="W39" s="539"/>
      <c r="X39" s="539"/>
      <c r="Y39" s="539"/>
      <c r="Z39" s="539"/>
      <c r="AA39" s="545"/>
      <c r="AC39" s="553">
        <f t="shared" si="4"/>
        <v>29</v>
      </c>
      <c r="AD39" s="539"/>
      <c r="AE39" s="539"/>
      <c r="AF39" s="539"/>
      <c r="AG39" s="539"/>
      <c r="AH39" s="545"/>
      <c r="AJ39" s="553">
        <f t="shared" si="5"/>
        <v>29</v>
      </c>
      <c r="AK39" s="539"/>
      <c r="AL39" s="539"/>
      <c r="AM39" s="539"/>
      <c r="AN39" s="539"/>
      <c r="AO39" s="545"/>
      <c r="AQ39" s="553">
        <f t="shared" si="6"/>
        <v>29</v>
      </c>
      <c r="AR39" s="539"/>
      <c r="AS39" s="539"/>
      <c r="AT39" s="539"/>
      <c r="AU39" s="539"/>
      <c r="AV39" s="545"/>
      <c r="AY39" s="553">
        <f t="shared" si="7"/>
        <v>29</v>
      </c>
      <c r="AZ39" s="539"/>
      <c r="BA39" s="539"/>
      <c r="BB39" s="539"/>
      <c r="BC39" s="539"/>
      <c r="BD39" s="545"/>
    </row>
    <row r="40" spans="1:56" s="537" customFormat="1" ht="18.75" customHeight="1" x14ac:dyDescent="0.35">
      <c r="A40" s="553">
        <f t="shared" si="0"/>
        <v>30</v>
      </c>
      <c r="B40" s="675">
        <f t="array" ref="B40">MIN(IF(Cat_de_Valeur=Résultats!$D$8,IF(Engagés!$O$4:$O$103=Résultats!$A40,N°_DOS)))</f>
        <v>0</v>
      </c>
      <c r="C40" s="539" t="str">
        <f>IF($B40=0,"",VLOOKUP($B40,Engagés!$A$4:$K$103,2,FALSE))</f>
        <v/>
      </c>
      <c r="D40" s="539" t="str">
        <f>IF($B40=0,"",VLOOKUP($B40,Engagés!$A$4:$K$103,3,FALSE))</f>
        <v/>
      </c>
      <c r="E40" s="539" t="str">
        <f>IF($B40=0,"",VLOOKUP($B40,Engagés!$A$4:$K$103,8,FALSE))</f>
        <v/>
      </c>
      <c r="F40" s="545" t="str">
        <f>IF($B40=0,"",VLOOKUP($B40,Engagés!$A$4:$K$103,9,FALSE))</f>
        <v/>
      </c>
      <c r="H40" s="553">
        <f t="shared" si="1"/>
        <v>30</v>
      </c>
      <c r="I40" s="675">
        <f t="array" ref="I40">MIN(IF(Cat_de_Valeur=Résultats!K$8,IF(Engagés!$O$4:$O$103=Résultats!$A40,N°_DOS)))</f>
        <v>0</v>
      </c>
      <c r="J40" s="539" t="str">
        <f>IF(I40=0,"",VLOOKUP(I40,Engagés!$A$4:$K$103,2,FALSE))</f>
        <v/>
      </c>
      <c r="K40" s="539" t="str">
        <f>IF(I40=0,"",VLOOKUP(I40,Engagés!$A$4:$K$103,3,FALSE))</f>
        <v/>
      </c>
      <c r="L40" s="539" t="str">
        <f>IF(I40=0,"",VLOOKUP(I40,Engagés!$A$4:$K$103,8,FALSE))</f>
        <v/>
      </c>
      <c r="M40" s="545" t="str">
        <f>IF(B40=0,"",VLOOKUP(I40,Engagés!$A$4:$K$103,9,FALSE))</f>
        <v/>
      </c>
      <c r="O40" s="553">
        <f t="shared" si="2"/>
        <v>30</v>
      </c>
      <c r="P40" s="675">
        <f t="array" ref="P40">MIN(IF(Cat_de_Valeur=Résultats!R$8,IF(Engagés!$O$4:$O$103=Résultats!$A40,N°_DOS)))</f>
        <v>0</v>
      </c>
      <c r="Q40" s="539" t="str">
        <f>IF(P40=0,"",VLOOKUP(P40,Engagés!$A$4:$K$103,2,FALSE))</f>
        <v/>
      </c>
      <c r="R40" s="539" t="str">
        <f>IF(P40=0,"",VLOOKUP(P40,Engagés!$A$4:$K$103,3,FALSE))</f>
        <v/>
      </c>
      <c r="S40" s="539" t="str">
        <f>IF(P40=0,"",VLOOKUP(P40,Engagés!$A$4:$K$103,8,FALSE))</f>
        <v/>
      </c>
      <c r="T40" s="545" t="str">
        <f>IF(I40=0,"",VLOOKUP(P40,Engagés!$A$4:$K$103,9,FALSE))</f>
        <v/>
      </c>
      <c r="V40" s="553">
        <f t="shared" si="3"/>
        <v>30</v>
      </c>
      <c r="W40" s="539"/>
      <c r="X40" s="539"/>
      <c r="Y40" s="539"/>
      <c r="Z40" s="539"/>
      <c r="AA40" s="545"/>
      <c r="AC40" s="553">
        <f t="shared" si="4"/>
        <v>30</v>
      </c>
      <c r="AD40" s="539"/>
      <c r="AE40" s="539"/>
      <c r="AF40" s="539"/>
      <c r="AG40" s="539"/>
      <c r="AH40" s="545"/>
      <c r="AJ40" s="553">
        <f t="shared" si="5"/>
        <v>30</v>
      </c>
      <c r="AK40" s="539"/>
      <c r="AL40" s="539"/>
      <c r="AM40" s="539"/>
      <c r="AN40" s="539"/>
      <c r="AO40" s="545"/>
      <c r="AQ40" s="553">
        <f t="shared" si="6"/>
        <v>30</v>
      </c>
      <c r="AR40" s="539"/>
      <c r="AS40" s="539"/>
      <c r="AT40" s="539"/>
      <c r="AU40" s="539"/>
      <c r="AV40" s="545"/>
      <c r="AY40" s="553">
        <f t="shared" si="7"/>
        <v>30</v>
      </c>
      <c r="AZ40" s="539"/>
      <c r="BA40" s="539"/>
      <c r="BB40" s="539"/>
      <c r="BC40" s="539"/>
      <c r="BD40" s="545"/>
    </row>
    <row r="41" spans="1:56" ht="18" x14ac:dyDescent="0.35">
      <c r="A41" s="553">
        <f t="shared" si="0"/>
        <v>31</v>
      </c>
      <c r="B41" s="675">
        <f t="array" ref="B41">MIN(IF(Cat_de_Valeur=Résultats!$D$8,IF(Engagés!$O$4:$O$103=Résultats!$A41,N°_DOS)))</f>
        <v>0</v>
      </c>
      <c r="C41" s="539" t="str">
        <f>IF($B41=0,"",VLOOKUP($B41,Engagés!$A$4:$K$103,2,FALSE))</f>
        <v/>
      </c>
      <c r="D41" s="539" t="str">
        <f>IF($B41=0,"",VLOOKUP($B41,Engagés!$A$4:$K$103,3,FALSE))</f>
        <v/>
      </c>
      <c r="E41" s="539" t="str">
        <f>IF($B41=0,"",VLOOKUP($B41,Engagés!$A$4:$K$103,8,FALSE))</f>
        <v/>
      </c>
      <c r="F41" s="545" t="str">
        <f>IF($B41=0,"",VLOOKUP($B41,Engagés!$A$4:$K$103,9,FALSE))</f>
        <v/>
      </c>
      <c r="G41" s="537"/>
      <c r="H41" s="553">
        <f t="shared" si="1"/>
        <v>31</v>
      </c>
      <c r="I41" s="675">
        <f t="array" ref="I41">MIN(IF(Cat_de_Valeur=Résultats!K$8,IF(Engagés!$O$4:$O$103=Résultats!$A41,N°_DOS)))</f>
        <v>0</v>
      </c>
      <c r="J41" s="539" t="str">
        <f>IF(I41=0,"",VLOOKUP(I41,Engagés!$A$4:$K$103,2,FALSE))</f>
        <v/>
      </c>
      <c r="K41" s="539" t="str">
        <f>IF(I41=0,"",VLOOKUP(I41,Engagés!$A$4:$K$103,3,FALSE))</f>
        <v/>
      </c>
      <c r="L41" s="539" t="str">
        <f>IF(I41=0,"",VLOOKUP(I41,Engagés!$A$4:$K$103,8,FALSE))</f>
        <v/>
      </c>
      <c r="M41" s="545" t="str">
        <f>IF(B41=0,"",VLOOKUP(I41,Engagés!$A$4:$K$103,9,FALSE))</f>
        <v/>
      </c>
      <c r="N41" s="537"/>
      <c r="O41" s="553">
        <f t="shared" si="2"/>
        <v>31</v>
      </c>
      <c r="P41" s="675">
        <f t="array" ref="P41">MIN(IF(Cat_de_Valeur=Résultats!R$8,IF(Engagés!$O$4:$O$103=Résultats!$A41,N°_DOS)))</f>
        <v>0</v>
      </c>
      <c r="Q41" s="539" t="str">
        <f>IF(P41=0,"",VLOOKUP(P41,Engagés!$A$4:$K$103,2,FALSE))</f>
        <v/>
      </c>
      <c r="R41" s="539" t="str">
        <f>IF(P41=0,"",VLOOKUP(P41,Engagés!$A$4:$K$103,3,FALSE))</f>
        <v/>
      </c>
      <c r="S41" s="539" t="str">
        <f>IF(P41=0,"",VLOOKUP(P41,Engagés!$A$4:$K$103,8,FALSE))</f>
        <v/>
      </c>
      <c r="T41" s="545" t="str">
        <f>IF(I41=0,"",VLOOKUP(P41,Engagés!$A$4:$K$103,9,FALSE))</f>
        <v/>
      </c>
      <c r="U41" s="537"/>
      <c r="V41" s="553">
        <f t="shared" si="3"/>
        <v>31</v>
      </c>
      <c r="W41" s="539"/>
      <c r="X41" s="539"/>
      <c r="Y41" s="539"/>
      <c r="Z41" s="539"/>
      <c r="AA41" s="545"/>
      <c r="AC41" s="553">
        <f t="shared" si="4"/>
        <v>31</v>
      </c>
      <c r="AD41" s="539"/>
      <c r="AE41" s="539"/>
      <c r="AF41" s="539"/>
      <c r="AG41" s="539"/>
      <c r="AH41" s="545"/>
      <c r="AJ41" s="553">
        <f t="shared" si="5"/>
        <v>31</v>
      </c>
      <c r="AK41" s="539"/>
      <c r="AL41" s="539"/>
      <c r="AM41" s="539"/>
      <c r="AN41" s="539"/>
      <c r="AO41" s="545"/>
      <c r="AQ41" s="553">
        <f t="shared" si="6"/>
        <v>31</v>
      </c>
      <c r="AR41" s="539"/>
      <c r="AS41" s="539"/>
      <c r="AT41" s="539"/>
      <c r="AU41" s="539"/>
      <c r="AV41" s="545"/>
      <c r="AY41" s="553">
        <f t="shared" si="7"/>
        <v>31</v>
      </c>
      <c r="AZ41" s="539"/>
      <c r="BA41" s="539"/>
      <c r="BB41" s="539"/>
      <c r="BC41" s="539"/>
      <c r="BD41" s="545"/>
    </row>
    <row r="42" spans="1:56" ht="18" x14ac:dyDescent="0.35">
      <c r="A42" s="553">
        <f t="shared" si="0"/>
        <v>32</v>
      </c>
      <c r="B42" s="675">
        <f t="array" ref="B42">MIN(IF(Cat_de_Valeur=Résultats!$D$8,IF(Engagés!$O$4:$O$103=Résultats!$A42,N°_DOS)))</f>
        <v>0</v>
      </c>
      <c r="C42" s="539" t="str">
        <f>IF($B42=0,"",VLOOKUP($B42,Engagés!$A$4:$K$103,2,FALSE))</f>
        <v/>
      </c>
      <c r="D42" s="539" t="str">
        <f>IF($B42=0,"",VLOOKUP($B42,Engagés!$A$4:$K$103,3,FALSE))</f>
        <v/>
      </c>
      <c r="E42" s="539" t="str">
        <f>IF($B42=0,"",VLOOKUP($B42,Engagés!$A$4:$K$103,8,FALSE))</f>
        <v/>
      </c>
      <c r="F42" s="545" t="str">
        <f>IF($B42=0,"",VLOOKUP($B42,Engagés!$A$4:$K$103,9,FALSE))</f>
        <v/>
      </c>
      <c r="G42" s="537"/>
      <c r="H42" s="553">
        <f t="shared" si="1"/>
        <v>32</v>
      </c>
      <c r="I42" s="675">
        <f t="array" ref="I42">MIN(IF(Cat_de_Valeur=Résultats!K$8,IF(Engagés!$O$4:$O$103=Résultats!$A42,N°_DOS)))</f>
        <v>0</v>
      </c>
      <c r="J42" s="539" t="str">
        <f>IF(I42=0,"",VLOOKUP(I42,Engagés!$A$4:$K$103,2,FALSE))</f>
        <v/>
      </c>
      <c r="K42" s="539" t="str">
        <f>IF(I42=0,"",VLOOKUP(I42,Engagés!$A$4:$K$103,3,FALSE))</f>
        <v/>
      </c>
      <c r="L42" s="539" t="str">
        <f>IF(I42=0,"",VLOOKUP(I42,Engagés!$A$4:$K$103,8,FALSE))</f>
        <v/>
      </c>
      <c r="M42" s="545" t="str">
        <f>IF(B42=0,"",VLOOKUP(I42,Engagés!$A$4:$K$103,9,FALSE))</f>
        <v/>
      </c>
      <c r="N42" s="537"/>
      <c r="O42" s="553">
        <f t="shared" si="2"/>
        <v>32</v>
      </c>
      <c r="P42" s="675">
        <f t="array" ref="P42">MIN(IF(Cat_de_Valeur=Résultats!R$8,IF(Engagés!$O$4:$O$103=Résultats!$A42,N°_DOS)))</f>
        <v>0</v>
      </c>
      <c r="Q42" s="539" t="str">
        <f>IF(P42=0,"",VLOOKUP(P42,Engagés!$A$4:$K$103,2,FALSE))</f>
        <v/>
      </c>
      <c r="R42" s="539" t="str">
        <f>IF(P42=0,"",VLOOKUP(P42,Engagés!$A$4:$K$103,3,FALSE))</f>
        <v/>
      </c>
      <c r="S42" s="539" t="str">
        <f>IF(P42=0,"",VLOOKUP(P42,Engagés!$A$4:$K$103,8,FALSE))</f>
        <v/>
      </c>
      <c r="T42" s="545" t="str">
        <f>IF(I42=0,"",VLOOKUP(P42,Engagés!$A$4:$K$103,9,FALSE))</f>
        <v/>
      </c>
      <c r="U42" s="537"/>
      <c r="V42" s="553">
        <f t="shared" si="3"/>
        <v>32</v>
      </c>
      <c r="W42" s="539"/>
      <c r="X42" s="539"/>
      <c r="Y42" s="539"/>
      <c r="Z42" s="539"/>
      <c r="AA42" s="545"/>
      <c r="AC42" s="553">
        <f t="shared" si="4"/>
        <v>32</v>
      </c>
      <c r="AD42" s="539"/>
      <c r="AE42" s="539"/>
      <c r="AF42" s="539"/>
      <c r="AG42" s="539"/>
      <c r="AH42" s="545"/>
      <c r="AJ42" s="553">
        <f t="shared" si="5"/>
        <v>32</v>
      </c>
      <c r="AK42" s="539"/>
      <c r="AL42" s="539"/>
      <c r="AM42" s="539"/>
      <c r="AN42" s="539"/>
      <c r="AO42" s="545"/>
      <c r="AQ42" s="553">
        <f t="shared" si="6"/>
        <v>32</v>
      </c>
      <c r="AR42" s="539"/>
      <c r="AS42" s="539"/>
      <c r="AT42" s="539"/>
      <c r="AU42" s="539"/>
      <c r="AV42" s="545"/>
      <c r="AY42" s="553">
        <f t="shared" si="7"/>
        <v>32</v>
      </c>
      <c r="AZ42" s="539"/>
      <c r="BA42" s="539"/>
      <c r="BB42" s="539"/>
      <c r="BC42" s="539"/>
      <c r="BD42" s="545"/>
    </row>
    <row r="43" spans="1:56" ht="18" x14ac:dyDescent="0.35">
      <c r="A43" s="553">
        <f t="shared" si="0"/>
        <v>33</v>
      </c>
      <c r="B43" s="675">
        <f t="array" ref="B43">MIN(IF(Cat_de_Valeur=Résultats!$D$8,IF(Engagés!$O$4:$O$103=Résultats!$A43,N°_DOS)))</f>
        <v>0</v>
      </c>
      <c r="C43" s="539" t="str">
        <f>IF($B43=0,"",VLOOKUP($B43,Engagés!$A$4:$K$103,2,FALSE))</f>
        <v/>
      </c>
      <c r="D43" s="539" t="str">
        <f>IF($B43=0,"",VLOOKUP($B43,Engagés!$A$4:$K$103,3,FALSE))</f>
        <v/>
      </c>
      <c r="E43" s="539" t="str">
        <f>IF($B43=0,"",VLOOKUP($B43,Engagés!$A$4:$K$103,8,FALSE))</f>
        <v/>
      </c>
      <c r="F43" s="545" t="str">
        <f>IF($B43=0,"",VLOOKUP($B43,Engagés!$A$4:$K$103,9,FALSE))</f>
        <v/>
      </c>
      <c r="G43" s="537"/>
      <c r="H43" s="553">
        <f t="shared" si="1"/>
        <v>33</v>
      </c>
      <c r="I43" s="675">
        <f t="array" ref="I43">MIN(IF(Cat_de_Valeur=Résultats!K$8,IF(Engagés!$O$4:$O$103=Résultats!$A43,N°_DOS)))</f>
        <v>0</v>
      </c>
      <c r="J43" s="539" t="str">
        <f>IF(I43=0,"",VLOOKUP(I43,Engagés!$A$4:$K$103,2,FALSE))</f>
        <v/>
      </c>
      <c r="K43" s="539" t="str">
        <f>IF(I43=0,"",VLOOKUP(I43,Engagés!$A$4:$K$103,3,FALSE))</f>
        <v/>
      </c>
      <c r="L43" s="539" t="str">
        <f>IF(I43=0,"",VLOOKUP(I43,Engagés!$A$4:$K$103,8,FALSE))</f>
        <v/>
      </c>
      <c r="M43" s="545" t="str">
        <f>IF(B43=0,"",VLOOKUP(I43,Engagés!$A$4:$K$103,9,FALSE))</f>
        <v/>
      </c>
      <c r="N43" s="537"/>
      <c r="O43" s="553">
        <f t="shared" si="2"/>
        <v>33</v>
      </c>
      <c r="P43" s="675">
        <f t="array" ref="P43">MIN(IF(Cat_de_Valeur=Résultats!R$8,IF(Engagés!$O$4:$O$103=Résultats!$A43,N°_DOS)))</f>
        <v>0</v>
      </c>
      <c r="Q43" s="539" t="str">
        <f>IF(P43=0,"",VLOOKUP(P43,Engagés!$A$4:$K$103,2,FALSE))</f>
        <v/>
      </c>
      <c r="R43" s="539" t="str">
        <f>IF(P43=0,"",VLOOKUP(P43,Engagés!$A$4:$K$103,3,FALSE))</f>
        <v/>
      </c>
      <c r="S43" s="539" t="str">
        <f>IF(P43=0,"",VLOOKUP(P43,Engagés!$A$4:$K$103,8,FALSE))</f>
        <v/>
      </c>
      <c r="T43" s="545" t="str">
        <f>IF(I43=0,"",VLOOKUP(P43,Engagés!$A$4:$K$103,9,FALSE))</f>
        <v/>
      </c>
      <c r="U43" s="537"/>
      <c r="V43" s="553">
        <f t="shared" si="3"/>
        <v>33</v>
      </c>
      <c r="W43" s="539"/>
      <c r="X43" s="539"/>
      <c r="Y43" s="539"/>
      <c r="Z43" s="539"/>
      <c r="AA43" s="545"/>
      <c r="AC43" s="553">
        <f t="shared" si="4"/>
        <v>33</v>
      </c>
      <c r="AD43" s="539"/>
      <c r="AE43" s="539"/>
      <c r="AF43" s="539"/>
      <c r="AG43" s="539"/>
      <c r="AH43" s="545"/>
      <c r="AJ43" s="553">
        <f t="shared" si="5"/>
        <v>33</v>
      </c>
      <c r="AK43" s="539"/>
      <c r="AL43" s="539"/>
      <c r="AM43" s="539"/>
      <c r="AN43" s="539"/>
      <c r="AO43" s="545"/>
      <c r="AQ43" s="553">
        <f t="shared" si="6"/>
        <v>33</v>
      </c>
      <c r="AR43" s="539"/>
      <c r="AS43" s="539"/>
      <c r="AT43" s="539"/>
      <c r="AU43" s="539"/>
      <c r="AV43" s="545"/>
      <c r="AY43" s="553">
        <f t="shared" si="7"/>
        <v>33</v>
      </c>
      <c r="AZ43" s="539"/>
      <c r="BA43" s="539"/>
      <c r="BB43" s="539"/>
      <c r="BC43" s="539"/>
      <c r="BD43" s="545"/>
    </row>
    <row r="44" spans="1:56" ht="18" x14ac:dyDescent="0.35">
      <c r="A44" s="553">
        <f t="shared" si="0"/>
        <v>34</v>
      </c>
      <c r="B44" s="675">
        <f t="array" ref="B44">MIN(IF(Cat_de_Valeur=Résultats!$D$8,IF(Engagés!$O$4:$O$103=Résultats!$A44,N°_DOS)))</f>
        <v>0</v>
      </c>
      <c r="C44" s="539" t="str">
        <f>IF($B44=0,"",VLOOKUP($B44,Engagés!$A$4:$K$103,2,FALSE))</f>
        <v/>
      </c>
      <c r="D44" s="539" t="str">
        <f>IF($B44=0,"",VLOOKUP($B44,Engagés!$A$4:$K$103,3,FALSE))</f>
        <v/>
      </c>
      <c r="E44" s="539" t="str">
        <f>IF($B44=0,"",VLOOKUP($B44,Engagés!$A$4:$K$103,8,FALSE))</f>
        <v/>
      </c>
      <c r="F44" s="545" t="str">
        <f>IF($B44=0,"",VLOOKUP($B44,Engagés!$A$4:$K$103,9,FALSE))</f>
        <v/>
      </c>
      <c r="G44" s="537"/>
      <c r="H44" s="553">
        <f t="shared" si="1"/>
        <v>34</v>
      </c>
      <c r="I44" s="675">
        <f t="array" ref="I44">MIN(IF(Cat_de_Valeur=Résultats!K$8,IF(Engagés!$O$4:$O$103=Résultats!$A44,N°_DOS)))</f>
        <v>0</v>
      </c>
      <c r="J44" s="539" t="str">
        <f>IF(I44=0,"",VLOOKUP(I44,Engagés!$A$4:$K$103,2,FALSE))</f>
        <v/>
      </c>
      <c r="K44" s="539" t="str">
        <f>IF(I44=0,"",VLOOKUP(I44,Engagés!$A$4:$K$103,3,FALSE))</f>
        <v/>
      </c>
      <c r="L44" s="539" t="str">
        <f>IF(I44=0,"",VLOOKUP(I44,Engagés!$A$4:$K$103,8,FALSE))</f>
        <v/>
      </c>
      <c r="M44" s="545" t="str">
        <f>IF(B44=0,"",VLOOKUP(I44,Engagés!$A$4:$K$103,9,FALSE))</f>
        <v/>
      </c>
      <c r="N44" s="537"/>
      <c r="O44" s="553">
        <f t="shared" si="2"/>
        <v>34</v>
      </c>
      <c r="P44" s="675">
        <f t="array" ref="P44">MIN(IF(Cat_de_Valeur=Résultats!R$8,IF(Engagés!$O$4:$O$103=Résultats!$A44,N°_DOS)))</f>
        <v>0</v>
      </c>
      <c r="Q44" s="539" t="str">
        <f>IF(P44=0,"",VLOOKUP(P44,Engagés!$A$4:$K$103,2,FALSE))</f>
        <v/>
      </c>
      <c r="R44" s="539" t="str">
        <f>IF(P44=0,"",VLOOKUP(P44,Engagés!$A$4:$K$103,3,FALSE))</f>
        <v/>
      </c>
      <c r="S44" s="539" t="str">
        <f>IF(P44=0,"",VLOOKUP(P44,Engagés!$A$4:$K$103,8,FALSE))</f>
        <v/>
      </c>
      <c r="T44" s="545" t="str">
        <f>IF(I44=0,"",VLOOKUP(P44,Engagés!$A$4:$K$103,9,FALSE))</f>
        <v/>
      </c>
      <c r="U44" s="537"/>
      <c r="V44" s="553">
        <f t="shared" si="3"/>
        <v>34</v>
      </c>
      <c r="W44" s="539"/>
      <c r="X44" s="539"/>
      <c r="Y44" s="539"/>
      <c r="Z44" s="539"/>
      <c r="AA44" s="545"/>
      <c r="AC44" s="553">
        <f t="shared" si="4"/>
        <v>34</v>
      </c>
      <c r="AD44" s="539"/>
      <c r="AE44" s="539"/>
      <c r="AF44" s="539"/>
      <c r="AG44" s="539"/>
      <c r="AH44" s="545"/>
      <c r="AJ44" s="553">
        <f t="shared" si="5"/>
        <v>34</v>
      </c>
      <c r="AK44" s="539"/>
      <c r="AL44" s="539"/>
      <c r="AM44" s="539"/>
      <c r="AN44" s="539"/>
      <c r="AO44" s="545"/>
      <c r="AQ44" s="553">
        <f t="shared" si="6"/>
        <v>34</v>
      </c>
      <c r="AR44" s="539"/>
      <c r="AS44" s="539"/>
      <c r="AT44" s="539"/>
      <c r="AU44" s="539"/>
      <c r="AV44" s="545"/>
      <c r="AY44" s="553">
        <f t="shared" si="7"/>
        <v>34</v>
      </c>
      <c r="AZ44" s="539"/>
      <c r="BA44" s="539"/>
      <c r="BB44" s="539"/>
      <c r="BC44" s="539"/>
      <c r="BD44" s="545"/>
    </row>
    <row r="45" spans="1:56" ht="18" x14ac:dyDescent="0.35">
      <c r="A45" s="553">
        <f t="shared" si="0"/>
        <v>35</v>
      </c>
      <c r="B45" s="675">
        <f t="array" ref="B45">MIN(IF(Cat_de_Valeur=Résultats!$D$8,IF(Engagés!$O$4:$O$103=Résultats!$A45,N°_DOS)))</f>
        <v>0</v>
      </c>
      <c r="C45" s="539" t="str">
        <f>IF($B45=0,"",VLOOKUP($B45,Engagés!$A$4:$K$103,2,FALSE))</f>
        <v/>
      </c>
      <c r="D45" s="539" t="str">
        <f>IF($B45=0,"",VLOOKUP($B45,Engagés!$A$4:$K$103,3,FALSE))</f>
        <v/>
      </c>
      <c r="E45" s="539" t="str">
        <f>IF($B45=0,"",VLOOKUP($B45,Engagés!$A$4:$K$103,8,FALSE))</f>
        <v/>
      </c>
      <c r="F45" s="545" t="str">
        <f>IF($B45=0,"",VLOOKUP($B45,Engagés!$A$4:$K$103,9,FALSE))</f>
        <v/>
      </c>
      <c r="G45" s="537"/>
      <c r="H45" s="553">
        <f t="shared" si="1"/>
        <v>35</v>
      </c>
      <c r="I45" s="675">
        <f t="array" ref="I45">MIN(IF(Cat_de_Valeur=Résultats!K$8,IF(Engagés!$O$4:$O$103=Résultats!$A45,N°_DOS)))</f>
        <v>0</v>
      </c>
      <c r="J45" s="539" t="str">
        <f>IF(I45=0,"",VLOOKUP(I45,Engagés!$A$4:$K$103,2,FALSE))</f>
        <v/>
      </c>
      <c r="K45" s="539" t="str">
        <f>IF(I45=0,"",VLOOKUP(I45,Engagés!$A$4:$K$103,3,FALSE))</f>
        <v/>
      </c>
      <c r="L45" s="539" t="str">
        <f>IF(I45=0,"",VLOOKUP(I45,Engagés!$A$4:$K$103,8,FALSE))</f>
        <v/>
      </c>
      <c r="M45" s="545" t="str">
        <f>IF(B45=0,"",VLOOKUP(I45,Engagés!$A$4:$K$103,9,FALSE))</f>
        <v/>
      </c>
      <c r="N45" s="537"/>
      <c r="O45" s="553">
        <f t="shared" si="2"/>
        <v>35</v>
      </c>
      <c r="P45" s="675">
        <f t="array" ref="P45">MIN(IF(Cat_de_Valeur=Résultats!R$8,IF(Engagés!$O$4:$O$103=Résultats!$A45,N°_DOS)))</f>
        <v>0</v>
      </c>
      <c r="Q45" s="539" t="str">
        <f>IF(P45=0,"",VLOOKUP(P45,Engagés!$A$4:$K$103,2,FALSE))</f>
        <v/>
      </c>
      <c r="R45" s="539" t="str">
        <f>IF(P45=0,"",VLOOKUP(P45,Engagés!$A$4:$K$103,3,FALSE))</f>
        <v/>
      </c>
      <c r="S45" s="539" t="str">
        <f>IF(P45=0,"",VLOOKUP(P45,Engagés!$A$4:$K$103,8,FALSE))</f>
        <v/>
      </c>
      <c r="T45" s="545" t="str">
        <f>IF(I45=0,"",VLOOKUP(P45,Engagés!$A$4:$K$103,9,FALSE))</f>
        <v/>
      </c>
      <c r="U45" s="537"/>
      <c r="V45" s="553">
        <f t="shared" si="3"/>
        <v>35</v>
      </c>
      <c r="W45" s="539"/>
      <c r="X45" s="539"/>
      <c r="Y45" s="539"/>
      <c r="Z45" s="539"/>
      <c r="AA45" s="545"/>
      <c r="AC45" s="553">
        <f t="shared" si="4"/>
        <v>35</v>
      </c>
      <c r="AD45" s="539"/>
      <c r="AE45" s="539"/>
      <c r="AF45" s="539"/>
      <c r="AG45" s="539"/>
      <c r="AH45" s="545"/>
      <c r="AJ45" s="553">
        <f t="shared" si="5"/>
        <v>35</v>
      </c>
      <c r="AK45" s="539"/>
      <c r="AL45" s="539"/>
      <c r="AM45" s="539"/>
      <c r="AN45" s="539"/>
      <c r="AO45" s="545"/>
      <c r="AQ45" s="553">
        <f t="shared" si="6"/>
        <v>35</v>
      </c>
      <c r="AR45" s="539"/>
      <c r="AS45" s="539"/>
      <c r="AT45" s="539"/>
      <c r="AU45" s="539"/>
      <c r="AV45" s="545"/>
      <c r="AY45" s="553">
        <f t="shared" si="7"/>
        <v>35</v>
      </c>
      <c r="AZ45" s="539"/>
      <c r="BA45" s="539"/>
      <c r="BB45" s="539"/>
      <c r="BC45" s="539"/>
      <c r="BD45" s="545"/>
    </row>
    <row r="46" spans="1:56" ht="18" x14ac:dyDescent="0.35">
      <c r="A46" s="553">
        <f t="shared" si="0"/>
        <v>36</v>
      </c>
      <c r="B46" s="675">
        <f t="array" ref="B46">MIN(IF(Cat_de_Valeur=Résultats!$D$8,IF(Engagés!$O$4:$O$103=Résultats!$A46,N°_DOS)))</f>
        <v>0</v>
      </c>
      <c r="C46" s="539" t="str">
        <f>IF($B46=0,"",VLOOKUP($B46,Engagés!$A$4:$K$103,2,FALSE))</f>
        <v/>
      </c>
      <c r="D46" s="539" t="str">
        <f>IF($B46=0,"",VLOOKUP($B46,Engagés!$A$4:$K$103,3,FALSE))</f>
        <v/>
      </c>
      <c r="E46" s="539" t="str">
        <f>IF($B46=0,"",VLOOKUP($B46,Engagés!$A$4:$K$103,8,FALSE))</f>
        <v/>
      </c>
      <c r="F46" s="545" t="str">
        <f>IF($B46=0,"",VLOOKUP($B46,Engagés!$A$4:$K$103,9,FALSE))</f>
        <v/>
      </c>
      <c r="G46" s="537"/>
      <c r="H46" s="553">
        <f t="shared" si="1"/>
        <v>36</v>
      </c>
      <c r="I46" s="675">
        <f t="array" ref="I46">MIN(IF(Cat_de_Valeur=Résultats!K$8,IF(Engagés!$O$4:$O$103=Résultats!$A46,N°_DOS)))</f>
        <v>0</v>
      </c>
      <c r="J46" s="539" t="str">
        <f>IF(I46=0,"",VLOOKUP(I46,Engagés!$A$4:$K$103,2,FALSE))</f>
        <v/>
      </c>
      <c r="K46" s="539" t="str">
        <f>IF(I46=0,"",VLOOKUP(I46,Engagés!$A$4:$K$103,3,FALSE))</f>
        <v/>
      </c>
      <c r="L46" s="539" t="str">
        <f>IF(I46=0,"",VLOOKUP(I46,Engagés!$A$4:$K$103,8,FALSE))</f>
        <v/>
      </c>
      <c r="M46" s="545" t="str">
        <f>IF(B46=0,"",VLOOKUP(I46,Engagés!$A$4:$K$103,9,FALSE))</f>
        <v/>
      </c>
      <c r="N46" s="537"/>
      <c r="O46" s="553">
        <f t="shared" si="2"/>
        <v>36</v>
      </c>
      <c r="P46" s="675">
        <f t="array" ref="P46">MIN(IF(Cat_de_Valeur=Résultats!R$8,IF(Engagés!$O$4:$O$103=Résultats!$A46,N°_DOS)))</f>
        <v>0</v>
      </c>
      <c r="Q46" s="539" t="str">
        <f>IF(P46=0,"",VLOOKUP(P46,Engagés!$A$4:$K$103,2,FALSE))</f>
        <v/>
      </c>
      <c r="R46" s="539" t="str">
        <f>IF(P46=0,"",VLOOKUP(P46,Engagés!$A$4:$K$103,3,FALSE))</f>
        <v/>
      </c>
      <c r="S46" s="539" t="str">
        <f>IF(P46=0,"",VLOOKUP(P46,Engagés!$A$4:$K$103,8,FALSE))</f>
        <v/>
      </c>
      <c r="T46" s="545" t="str">
        <f>IF(I46=0,"",VLOOKUP(P46,Engagés!$A$4:$K$103,9,FALSE))</f>
        <v/>
      </c>
      <c r="U46" s="537"/>
      <c r="V46" s="553">
        <f t="shared" si="3"/>
        <v>36</v>
      </c>
      <c r="W46" s="539"/>
      <c r="X46" s="539"/>
      <c r="Y46" s="539"/>
      <c r="Z46" s="539"/>
      <c r="AA46" s="545"/>
      <c r="AC46" s="553">
        <f t="shared" si="4"/>
        <v>36</v>
      </c>
      <c r="AD46" s="539"/>
      <c r="AE46" s="539"/>
      <c r="AF46" s="539"/>
      <c r="AG46" s="539"/>
      <c r="AH46" s="545"/>
      <c r="AJ46" s="553">
        <f t="shared" si="5"/>
        <v>36</v>
      </c>
      <c r="AK46" s="539"/>
      <c r="AL46" s="539"/>
      <c r="AM46" s="539"/>
      <c r="AN46" s="539"/>
      <c r="AO46" s="545"/>
      <c r="AQ46" s="553">
        <f t="shared" si="6"/>
        <v>36</v>
      </c>
      <c r="AR46" s="539"/>
      <c r="AS46" s="539"/>
      <c r="AT46" s="539"/>
      <c r="AU46" s="539"/>
      <c r="AV46" s="545"/>
      <c r="AY46" s="553">
        <f t="shared" si="7"/>
        <v>36</v>
      </c>
      <c r="AZ46" s="539"/>
      <c r="BA46" s="539"/>
      <c r="BB46" s="539"/>
      <c r="BC46" s="539"/>
      <c r="BD46" s="545"/>
    </row>
    <row r="47" spans="1:56" ht="18" x14ac:dyDescent="0.35">
      <c r="A47" s="553">
        <f t="shared" si="0"/>
        <v>37</v>
      </c>
      <c r="B47" s="675">
        <f t="array" ref="B47">MIN(IF(Cat_de_Valeur=Résultats!$D$8,IF(Engagés!$O$4:$O$103=Résultats!$A47,N°_DOS)))</f>
        <v>0</v>
      </c>
      <c r="C47" s="539" t="str">
        <f>IF($B47=0,"",VLOOKUP($B47,Engagés!$A$4:$K$103,2,FALSE))</f>
        <v/>
      </c>
      <c r="D47" s="539" t="str">
        <f>IF($B47=0,"",VLOOKUP($B47,Engagés!$A$4:$K$103,3,FALSE))</f>
        <v/>
      </c>
      <c r="E47" s="539" t="str">
        <f>IF($B47=0,"",VLOOKUP($B47,Engagés!$A$4:$K$103,8,FALSE))</f>
        <v/>
      </c>
      <c r="F47" s="545" t="str">
        <f>IF($B47=0,"",VLOOKUP($B47,Engagés!$A$4:$K$103,9,FALSE))</f>
        <v/>
      </c>
      <c r="G47" s="537"/>
      <c r="H47" s="553">
        <f t="shared" si="1"/>
        <v>37</v>
      </c>
      <c r="I47" s="675">
        <f t="array" ref="I47">MIN(IF(Cat_de_Valeur=Résultats!K$8,IF(Engagés!$O$4:$O$103=Résultats!$A47,N°_DOS)))</f>
        <v>0</v>
      </c>
      <c r="J47" s="539" t="str">
        <f>IF(I47=0,"",VLOOKUP(I47,Engagés!$A$4:$K$103,2,FALSE))</f>
        <v/>
      </c>
      <c r="K47" s="539" t="str">
        <f>IF(I47=0,"",VLOOKUP(I47,Engagés!$A$4:$K$103,3,FALSE))</f>
        <v/>
      </c>
      <c r="L47" s="539" t="str">
        <f>IF(I47=0,"",VLOOKUP(I47,Engagés!$A$4:$K$103,8,FALSE))</f>
        <v/>
      </c>
      <c r="M47" s="545" t="str">
        <f>IF(B47=0,"",VLOOKUP(I47,Engagés!$A$4:$K$103,9,FALSE))</f>
        <v/>
      </c>
      <c r="N47" s="537"/>
      <c r="O47" s="553">
        <f t="shared" si="2"/>
        <v>37</v>
      </c>
      <c r="P47" s="675">
        <f t="array" ref="P47">MIN(IF(Cat_de_Valeur=Résultats!R$8,IF(Engagés!$O$4:$O$103=Résultats!$A47,N°_DOS)))</f>
        <v>0</v>
      </c>
      <c r="Q47" s="539" t="str">
        <f>IF(P47=0,"",VLOOKUP(P47,Engagés!$A$4:$K$103,2,FALSE))</f>
        <v/>
      </c>
      <c r="R47" s="539" t="str">
        <f>IF(P47=0,"",VLOOKUP(P47,Engagés!$A$4:$K$103,3,FALSE))</f>
        <v/>
      </c>
      <c r="S47" s="539" t="str">
        <f>IF(P47=0,"",VLOOKUP(P47,Engagés!$A$4:$K$103,8,FALSE))</f>
        <v/>
      </c>
      <c r="T47" s="545" t="str">
        <f>IF(I47=0,"",VLOOKUP(P47,Engagés!$A$4:$K$103,9,FALSE))</f>
        <v/>
      </c>
      <c r="U47" s="537"/>
      <c r="V47" s="553">
        <f t="shared" si="3"/>
        <v>37</v>
      </c>
      <c r="W47" s="539"/>
      <c r="X47" s="539"/>
      <c r="Y47" s="539"/>
      <c r="Z47" s="539"/>
      <c r="AA47" s="545"/>
      <c r="AC47" s="553">
        <f t="shared" si="4"/>
        <v>37</v>
      </c>
      <c r="AD47" s="539"/>
      <c r="AE47" s="539"/>
      <c r="AF47" s="539"/>
      <c r="AG47" s="539"/>
      <c r="AH47" s="545"/>
      <c r="AJ47" s="553">
        <f t="shared" si="5"/>
        <v>37</v>
      </c>
      <c r="AK47" s="539"/>
      <c r="AL47" s="539"/>
      <c r="AM47" s="539"/>
      <c r="AN47" s="539"/>
      <c r="AO47" s="545"/>
      <c r="AQ47" s="553">
        <f t="shared" si="6"/>
        <v>37</v>
      </c>
      <c r="AR47" s="539"/>
      <c r="AS47" s="539"/>
      <c r="AT47" s="539"/>
      <c r="AU47" s="539"/>
      <c r="AV47" s="545"/>
      <c r="AY47" s="553">
        <f t="shared" si="7"/>
        <v>37</v>
      </c>
      <c r="AZ47" s="539"/>
      <c r="BA47" s="539"/>
      <c r="BB47" s="539"/>
      <c r="BC47" s="539"/>
      <c r="BD47" s="545"/>
    </row>
    <row r="48" spans="1:56" ht="18" x14ac:dyDescent="0.35">
      <c r="A48" s="553">
        <f t="shared" si="0"/>
        <v>38</v>
      </c>
      <c r="B48" s="675">
        <f t="array" ref="B48">MIN(IF(Cat_de_Valeur=Résultats!$D$8,IF(Engagés!$O$4:$O$103=Résultats!$A48,N°_DOS)))</f>
        <v>0</v>
      </c>
      <c r="C48" s="539" t="str">
        <f>IF($B48=0,"",VLOOKUP($B48,Engagés!$A$4:$K$103,2,FALSE))</f>
        <v/>
      </c>
      <c r="D48" s="539" t="str">
        <f>IF($B48=0,"",VLOOKUP($B48,Engagés!$A$4:$K$103,3,FALSE))</f>
        <v/>
      </c>
      <c r="E48" s="539" t="str">
        <f>IF($B48=0,"",VLOOKUP($B48,Engagés!$A$4:$K$103,8,FALSE))</f>
        <v/>
      </c>
      <c r="F48" s="545" t="str">
        <f>IF($B48=0,"",VLOOKUP($B48,Engagés!$A$4:$K$103,9,FALSE))</f>
        <v/>
      </c>
      <c r="G48" s="537"/>
      <c r="H48" s="553">
        <f t="shared" si="1"/>
        <v>38</v>
      </c>
      <c r="I48" s="675">
        <f t="array" ref="I48">MIN(IF(Cat_de_Valeur=Résultats!K$8,IF(Engagés!$O$4:$O$103=Résultats!$A48,N°_DOS)))</f>
        <v>0</v>
      </c>
      <c r="J48" s="539" t="str">
        <f>IF(I48=0,"",VLOOKUP(I48,Engagés!$A$4:$K$103,2,FALSE))</f>
        <v/>
      </c>
      <c r="K48" s="539" t="str">
        <f>IF(I48=0,"",VLOOKUP(I48,Engagés!$A$4:$K$103,3,FALSE))</f>
        <v/>
      </c>
      <c r="L48" s="539" t="str">
        <f>IF(I48=0,"",VLOOKUP(I48,Engagés!$A$4:$K$103,8,FALSE))</f>
        <v/>
      </c>
      <c r="M48" s="545" t="str">
        <f>IF(B48=0,"",VLOOKUP(I48,Engagés!$A$4:$K$103,9,FALSE))</f>
        <v/>
      </c>
      <c r="N48" s="537"/>
      <c r="O48" s="553">
        <f t="shared" si="2"/>
        <v>38</v>
      </c>
      <c r="P48" s="675">
        <f t="array" ref="P48">MIN(IF(Cat_de_Valeur=Résultats!R$8,IF(Engagés!$O$4:$O$103=Résultats!$A48,N°_DOS)))</f>
        <v>0</v>
      </c>
      <c r="Q48" s="539" t="str">
        <f>IF(P48=0,"",VLOOKUP(P48,Engagés!$A$4:$K$103,2,FALSE))</f>
        <v/>
      </c>
      <c r="R48" s="539" t="str">
        <f>IF(P48=0,"",VLOOKUP(P48,Engagés!$A$4:$K$103,3,FALSE))</f>
        <v/>
      </c>
      <c r="S48" s="539" t="str">
        <f>IF(P48=0,"",VLOOKUP(P48,Engagés!$A$4:$K$103,8,FALSE))</f>
        <v/>
      </c>
      <c r="T48" s="545" t="str">
        <f>IF(I48=0,"",VLOOKUP(P48,Engagés!$A$4:$K$103,9,FALSE))</f>
        <v/>
      </c>
      <c r="U48" s="537"/>
      <c r="V48" s="553">
        <f t="shared" si="3"/>
        <v>38</v>
      </c>
      <c r="W48" s="539"/>
      <c r="X48" s="539"/>
      <c r="Y48" s="539"/>
      <c r="Z48" s="539"/>
      <c r="AA48" s="545"/>
      <c r="AC48" s="553">
        <f t="shared" si="4"/>
        <v>38</v>
      </c>
      <c r="AD48" s="539"/>
      <c r="AE48" s="539"/>
      <c r="AF48" s="539"/>
      <c r="AG48" s="539"/>
      <c r="AH48" s="545"/>
      <c r="AJ48" s="553">
        <f t="shared" si="5"/>
        <v>38</v>
      </c>
      <c r="AK48" s="539"/>
      <c r="AL48" s="539"/>
      <c r="AM48" s="539"/>
      <c r="AN48" s="539"/>
      <c r="AO48" s="545"/>
      <c r="AQ48" s="553">
        <f t="shared" si="6"/>
        <v>38</v>
      </c>
      <c r="AR48" s="539"/>
      <c r="AS48" s="539"/>
      <c r="AT48" s="539"/>
      <c r="AU48" s="539"/>
      <c r="AV48" s="545"/>
      <c r="AY48" s="553">
        <f t="shared" si="7"/>
        <v>38</v>
      </c>
      <c r="AZ48" s="539"/>
      <c r="BA48" s="539"/>
      <c r="BB48" s="539"/>
      <c r="BC48" s="539"/>
      <c r="BD48" s="545"/>
    </row>
    <row r="49" spans="1:56" ht="18" x14ac:dyDescent="0.35">
      <c r="A49" s="553">
        <f t="shared" si="0"/>
        <v>39</v>
      </c>
      <c r="B49" s="675">
        <f t="array" ref="B49">MIN(IF(Cat_de_Valeur=Résultats!$D$8,IF(Engagés!$O$4:$O$103=Résultats!$A49,N°_DOS)))</f>
        <v>0</v>
      </c>
      <c r="C49" s="539" t="str">
        <f>IF($B49=0,"",VLOOKUP($B49,Engagés!$A$4:$K$103,2,FALSE))</f>
        <v/>
      </c>
      <c r="D49" s="539" t="str">
        <f>IF($B49=0,"",VLOOKUP($B49,Engagés!$A$4:$K$103,3,FALSE))</f>
        <v/>
      </c>
      <c r="E49" s="539" t="str">
        <f>IF($B49=0,"",VLOOKUP($B49,Engagés!$A$4:$K$103,8,FALSE))</f>
        <v/>
      </c>
      <c r="F49" s="545" t="str">
        <f>IF($B49=0,"",VLOOKUP($B49,Engagés!$A$4:$K$103,9,FALSE))</f>
        <v/>
      </c>
      <c r="G49" s="537"/>
      <c r="H49" s="553">
        <f t="shared" si="1"/>
        <v>39</v>
      </c>
      <c r="I49" s="675">
        <f t="array" ref="I49">MIN(IF(Cat_de_Valeur=Résultats!K$8,IF(Engagés!$O$4:$O$103=Résultats!$A49,N°_DOS)))</f>
        <v>0</v>
      </c>
      <c r="J49" s="539" t="str">
        <f>IF(I49=0,"",VLOOKUP(I49,Engagés!$A$4:$K$103,2,FALSE))</f>
        <v/>
      </c>
      <c r="K49" s="539" t="str">
        <f>IF(I49=0,"",VLOOKUP(I49,Engagés!$A$4:$K$103,3,FALSE))</f>
        <v/>
      </c>
      <c r="L49" s="539" t="str">
        <f>IF(I49=0,"",VLOOKUP(I49,Engagés!$A$4:$K$103,8,FALSE))</f>
        <v/>
      </c>
      <c r="M49" s="545" t="str">
        <f>IF(B49=0,"",VLOOKUP(I49,Engagés!$A$4:$K$103,9,FALSE))</f>
        <v/>
      </c>
      <c r="N49" s="537"/>
      <c r="O49" s="553">
        <f t="shared" si="2"/>
        <v>39</v>
      </c>
      <c r="P49" s="675">
        <f t="array" ref="P49">MIN(IF(Cat_de_Valeur=Résultats!R$8,IF(Engagés!$O$4:$O$103=Résultats!$A49,N°_DOS)))</f>
        <v>0</v>
      </c>
      <c r="Q49" s="539" t="str">
        <f>IF(P49=0,"",VLOOKUP(P49,Engagés!$A$4:$K$103,2,FALSE))</f>
        <v/>
      </c>
      <c r="R49" s="539" t="str">
        <f>IF(P49=0,"",VLOOKUP(P49,Engagés!$A$4:$K$103,3,FALSE))</f>
        <v/>
      </c>
      <c r="S49" s="539" t="str">
        <f>IF(P49=0,"",VLOOKUP(P49,Engagés!$A$4:$K$103,8,FALSE))</f>
        <v/>
      </c>
      <c r="T49" s="545" t="str">
        <f>IF(I49=0,"",VLOOKUP(P49,Engagés!$A$4:$K$103,9,FALSE))</f>
        <v/>
      </c>
      <c r="U49" s="537"/>
      <c r="V49" s="553">
        <f t="shared" si="3"/>
        <v>39</v>
      </c>
      <c r="W49" s="539"/>
      <c r="X49" s="539"/>
      <c r="Y49" s="539"/>
      <c r="Z49" s="539"/>
      <c r="AA49" s="545"/>
      <c r="AC49" s="553">
        <f t="shared" si="4"/>
        <v>39</v>
      </c>
      <c r="AD49" s="539"/>
      <c r="AE49" s="539"/>
      <c r="AF49" s="539"/>
      <c r="AG49" s="539"/>
      <c r="AH49" s="545"/>
      <c r="AJ49" s="553">
        <f t="shared" si="5"/>
        <v>39</v>
      </c>
      <c r="AK49" s="539"/>
      <c r="AL49" s="539"/>
      <c r="AM49" s="539"/>
      <c r="AN49" s="539"/>
      <c r="AO49" s="545"/>
      <c r="AQ49" s="553">
        <f t="shared" si="6"/>
        <v>39</v>
      </c>
      <c r="AR49" s="539"/>
      <c r="AS49" s="539"/>
      <c r="AT49" s="539"/>
      <c r="AU49" s="539"/>
      <c r="AV49" s="545"/>
      <c r="AY49" s="553">
        <f t="shared" si="7"/>
        <v>39</v>
      </c>
      <c r="AZ49" s="539"/>
      <c r="BA49" s="539"/>
      <c r="BB49" s="539"/>
      <c r="BC49" s="539"/>
      <c r="BD49" s="545"/>
    </row>
    <row r="50" spans="1:56" ht="18" x14ac:dyDescent="0.35">
      <c r="A50" s="553">
        <f t="shared" si="0"/>
        <v>40</v>
      </c>
      <c r="B50" s="675">
        <f t="array" ref="B50">MIN(IF(Cat_de_Valeur=Résultats!$D$8,IF(Engagés!$O$4:$O$103=Résultats!$A50,N°_DOS)))</f>
        <v>0</v>
      </c>
      <c r="C50" s="539" t="str">
        <f>IF($B50=0,"",VLOOKUP($B50,Engagés!$A$4:$K$103,2,FALSE))</f>
        <v/>
      </c>
      <c r="D50" s="539" t="str">
        <f>IF($B50=0,"",VLOOKUP($B50,Engagés!$A$4:$K$103,3,FALSE))</f>
        <v/>
      </c>
      <c r="E50" s="539" t="str">
        <f>IF($B50=0,"",VLOOKUP($B50,Engagés!$A$4:$K$103,8,FALSE))</f>
        <v/>
      </c>
      <c r="F50" s="545" t="str">
        <f>IF($B50=0,"",VLOOKUP($B50,Engagés!$A$4:$K$103,9,FALSE))</f>
        <v/>
      </c>
      <c r="G50" s="537"/>
      <c r="H50" s="553">
        <f t="shared" si="1"/>
        <v>40</v>
      </c>
      <c r="I50" s="675">
        <f t="array" ref="I50">MIN(IF(Cat_de_Valeur=Résultats!K$8,IF(Engagés!$O$4:$O$103=Résultats!$A50,N°_DOS)))</f>
        <v>0</v>
      </c>
      <c r="J50" s="539" t="str">
        <f>IF(I50=0,"",VLOOKUP(I50,Engagés!$A$4:$K$103,2,FALSE))</f>
        <v/>
      </c>
      <c r="K50" s="539" t="str">
        <f>IF(I50=0,"",VLOOKUP(I50,Engagés!$A$4:$K$103,3,FALSE))</f>
        <v/>
      </c>
      <c r="L50" s="539" t="str">
        <f>IF(I50=0,"",VLOOKUP(I50,Engagés!$A$4:$K$103,8,FALSE))</f>
        <v/>
      </c>
      <c r="M50" s="545" t="str">
        <f>IF(B50=0,"",VLOOKUP(I50,Engagés!$A$4:$K$103,9,FALSE))</f>
        <v/>
      </c>
      <c r="N50" s="537"/>
      <c r="O50" s="553">
        <f t="shared" si="2"/>
        <v>40</v>
      </c>
      <c r="P50" s="675">
        <f t="array" ref="P50">MIN(IF(Cat_de_Valeur=Résultats!R$8,IF(Engagés!$O$4:$O$103=Résultats!$A50,N°_DOS)))</f>
        <v>0</v>
      </c>
      <c r="Q50" s="539" t="str">
        <f>IF(P50=0,"",VLOOKUP(P50,Engagés!$A$4:$K$103,2,FALSE))</f>
        <v/>
      </c>
      <c r="R50" s="539" t="str">
        <f>IF(P50=0,"",VLOOKUP(P50,Engagés!$A$4:$K$103,3,FALSE))</f>
        <v/>
      </c>
      <c r="S50" s="539" t="str">
        <f>IF(P50=0,"",VLOOKUP(P50,Engagés!$A$4:$K$103,8,FALSE))</f>
        <v/>
      </c>
      <c r="T50" s="545" t="str">
        <f>IF(I50=0,"",VLOOKUP(P50,Engagés!$A$4:$K$103,9,FALSE))</f>
        <v/>
      </c>
      <c r="U50" s="537"/>
      <c r="V50" s="553">
        <f t="shared" si="3"/>
        <v>40</v>
      </c>
      <c r="W50" s="539"/>
      <c r="X50" s="539"/>
      <c r="Y50" s="539"/>
      <c r="Z50" s="539"/>
      <c r="AA50" s="545"/>
      <c r="AC50" s="553">
        <f t="shared" si="4"/>
        <v>40</v>
      </c>
      <c r="AD50" s="539"/>
      <c r="AE50" s="539"/>
      <c r="AF50" s="539"/>
      <c r="AG50" s="539"/>
      <c r="AH50" s="545"/>
      <c r="AJ50" s="553">
        <f t="shared" si="5"/>
        <v>40</v>
      </c>
      <c r="AK50" s="539"/>
      <c r="AL50" s="539"/>
      <c r="AM50" s="539"/>
      <c r="AN50" s="539"/>
      <c r="AO50" s="545"/>
      <c r="AQ50" s="553">
        <f t="shared" si="6"/>
        <v>40</v>
      </c>
      <c r="AR50" s="539"/>
      <c r="AS50" s="539"/>
      <c r="AT50" s="539"/>
      <c r="AU50" s="539"/>
      <c r="AV50" s="545"/>
      <c r="AY50" s="553">
        <f t="shared" si="7"/>
        <v>40</v>
      </c>
      <c r="AZ50" s="539"/>
      <c r="BA50" s="539"/>
      <c r="BB50" s="539"/>
      <c r="BC50" s="539"/>
      <c r="BD50" s="545"/>
    </row>
    <row r="51" spans="1:56" ht="18" x14ac:dyDescent="0.35">
      <c r="A51" s="553">
        <f t="shared" si="0"/>
        <v>41</v>
      </c>
      <c r="B51" s="675">
        <f t="array" ref="B51">MIN(IF(Cat_de_Valeur=Résultats!$D$8,IF(Engagés!$O$4:$O$103=Résultats!$A51,N°_DOS)))</f>
        <v>0</v>
      </c>
      <c r="C51" s="539" t="str">
        <f>IF($B51=0,"",VLOOKUP($B51,Engagés!$A$4:$K$103,2,FALSE))</f>
        <v/>
      </c>
      <c r="D51" s="539" t="str">
        <f>IF($B51=0,"",VLOOKUP($B51,Engagés!$A$4:$K$103,3,FALSE))</f>
        <v/>
      </c>
      <c r="E51" s="539" t="str">
        <f>IF($B51=0,"",VLOOKUP($B51,Engagés!$A$4:$K$103,8,FALSE))</f>
        <v/>
      </c>
      <c r="F51" s="545" t="str">
        <f>IF($B51=0,"",VLOOKUP($B51,Engagés!$A$4:$K$103,9,FALSE))</f>
        <v/>
      </c>
      <c r="G51" s="537"/>
      <c r="H51" s="553">
        <f t="shared" si="1"/>
        <v>41</v>
      </c>
      <c r="I51" s="675">
        <f t="array" ref="I51">MIN(IF(Cat_de_Valeur=Résultats!K$8,IF(Engagés!$O$4:$O$103=Résultats!$A51,N°_DOS)))</f>
        <v>0</v>
      </c>
      <c r="J51" s="539" t="str">
        <f>IF(I51=0,"",VLOOKUP(I51,Engagés!$A$4:$K$103,2,FALSE))</f>
        <v/>
      </c>
      <c r="K51" s="539" t="str">
        <f>IF(I51=0,"",VLOOKUP(I51,Engagés!$A$4:$K$103,3,FALSE))</f>
        <v/>
      </c>
      <c r="L51" s="539" t="str">
        <f>IF(I51=0,"",VLOOKUP(I51,Engagés!$A$4:$K$103,8,FALSE))</f>
        <v/>
      </c>
      <c r="M51" s="545" t="str">
        <f>IF(B51=0,"",VLOOKUP(I51,Engagés!$A$4:$K$103,9,FALSE))</f>
        <v/>
      </c>
      <c r="N51" s="537"/>
      <c r="O51" s="553">
        <f t="shared" si="2"/>
        <v>41</v>
      </c>
      <c r="P51" s="675">
        <f t="array" ref="P51">MIN(IF(Cat_de_Valeur=Résultats!R$8,IF(Engagés!$O$4:$O$103=Résultats!$A51,N°_DOS)))</f>
        <v>0</v>
      </c>
      <c r="Q51" s="539" t="str">
        <f>IF(P51=0,"",VLOOKUP(P51,Engagés!$A$4:$K$103,2,FALSE))</f>
        <v/>
      </c>
      <c r="R51" s="539" t="str">
        <f>IF(P51=0,"",VLOOKUP(P51,Engagés!$A$4:$K$103,3,FALSE))</f>
        <v/>
      </c>
      <c r="S51" s="539" t="str">
        <f>IF(P51=0,"",VLOOKUP(P51,Engagés!$A$4:$K$103,8,FALSE))</f>
        <v/>
      </c>
      <c r="T51" s="545" t="str">
        <f>IF(I51=0,"",VLOOKUP(P51,Engagés!$A$4:$K$103,9,FALSE))</f>
        <v/>
      </c>
      <c r="U51" s="537"/>
      <c r="V51" s="553">
        <f t="shared" si="3"/>
        <v>41</v>
      </c>
      <c r="W51" s="539"/>
      <c r="X51" s="539"/>
      <c r="Y51" s="539"/>
      <c r="Z51" s="539"/>
      <c r="AA51" s="545"/>
      <c r="AC51" s="553">
        <f t="shared" si="4"/>
        <v>41</v>
      </c>
      <c r="AD51" s="539"/>
      <c r="AE51" s="539"/>
      <c r="AF51" s="539"/>
      <c r="AG51" s="539"/>
      <c r="AH51" s="545"/>
      <c r="AJ51" s="553">
        <f t="shared" si="5"/>
        <v>41</v>
      </c>
      <c r="AK51" s="539"/>
      <c r="AL51" s="539"/>
      <c r="AM51" s="539"/>
      <c r="AN51" s="539"/>
      <c r="AO51" s="545"/>
      <c r="AQ51" s="553">
        <f t="shared" si="6"/>
        <v>41</v>
      </c>
      <c r="AR51" s="539"/>
      <c r="AS51" s="539"/>
      <c r="AT51" s="539"/>
      <c r="AU51" s="539"/>
      <c r="AV51" s="545"/>
      <c r="AY51" s="553">
        <f t="shared" si="7"/>
        <v>41</v>
      </c>
      <c r="AZ51" s="539"/>
      <c r="BA51" s="539"/>
      <c r="BB51" s="539"/>
      <c r="BC51" s="539"/>
      <c r="BD51" s="545"/>
    </row>
    <row r="52" spans="1:56" ht="18" x14ac:dyDescent="0.35">
      <c r="A52" s="553">
        <f t="shared" si="0"/>
        <v>42</v>
      </c>
      <c r="B52" s="675">
        <f t="array" ref="B52">MIN(IF(Cat_de_Valeur=Résultats!$D$8,IF(Engagés!$O$4:$O$103=Résultats!$A52,N°_DOS)))</f>
        <v>0</v>
      </c>
      <c r="C52" s="539" t="str">
        <f>IF($B52=0,"",VLOOKUP($B52,Engagés!$A$4:$K$103,2,FALSE))</f>
        <v/>
      </c>
      <c r="D52" s="539" t="str">
        <f>IF($B52=0,"",VLOOKUP($B52,Engagés!$A$4:$K$103,3,FALSE))</f>
        <v/>
      </c>
      <c r="E52" s="539" t="str">
        <f>IF($B52=0,"",VLOOKUP($B52,Engagés!$A$4:$K$103,8,FALSE))</f>
        <v/>
      </c>
      <c r="F52" s="545" t="str">
        <f>IF($B52=0,"",VLOOKUP($B52,Engagés!$A$4:$K$103,9,FALSE))</f>
        <v/>
      </c>
      <c r="G52" s="537"/>
      <c r="H52" s="553">
        <f t="shared" si="1"/>
        <v>42</v>
      </c>
      <c r="I52" s="675">
        <f t="array" ref="I52">MIN(IF(Cat_de_Valeur=Résultats!K$8,IF(Engagés!$O$4:$O$103=Résultats!$A52,N°_DOS)))</f>
        <v>0</v>
      </c>
      <c r="J52" s="539" t="str">
        <f>IF(I52=0,"",VLOOKUP(I52,Engagés!$A$4:$K$103,2,FALSE))</f>
        <v/>
      </c>
      <c r="K52" s="539" t="str">
        <f>IF(I52=0,"",VLOOKUP(I52,Engagés!$A$4:$K$103,3,FALSE))</f>
        <v/>
      </c>
      <c r="L52" s="539" t="str">
        <f>IF(I52=0,"",VLOOKUP(I52,Engagés!$A$4:$K$103,8,FALSE))</f>
        <v/>
      </c>
      <c r="M52" s="545" t="str">
        <f>IF(B52=0,"",VLOOKUP(I52,Engagés!$A$4:$K$103,9,FALSE))</f>
        <v/>
      </c>
      <c r="N52" s="537"/>
      <c r="O52" s="553">
        <f t="shared" si="2"/>
        <v>42</v>
      </c>
      <c r="P52" s="675">
        <f t="array" ref="P52">MIN(IF(Cat_de_Valeur=Résultats!R$8,IF(Engagés!$O$4:$O$103=Résultats!$A52,N°_DOS)))</f>
        <v>0</v>
      </c>
      <c r="Q52" s="539" t="str">
        <f>IF(P52=0,"",VLOOKUP(P52,Engagés!$A$4:$K$103,2,FALSE))</f>
        <v/>
      </c>
      <c r="R52" s="539" t="str">
        <f>IF(P52=0,"",VLOOKUP(P52,Engagés!$A$4:$K$103,3,FALSE))</f>
        <v/>
      </c>
      <c r="S52" s="539" t="str">
        <f>IF(P52=0,"",VLOOKUP(P52,Engagés!$A$4:$K$103,8,FALSE))</f>
        <v/>
      </c>
      <c r="T52" s="545" t="str">
        <f>IF(I52=0,"",VLOOKUP(P52,Engagés!$A$4:$K$103,9,FALSE))</f>
        <v/>
      </c>
      <c r="U52" s="537"/>
      <c r="V52" s="553">
        <f t="shared" si="3"/>
        <v>42</v>
      </c>
      <c r="W52" s="539"/>
      <c r="X52" s="539"/>
      <c r="Y52" s="539"/>
      <c r="Z52" s="539"/>
      <c r="AA52" s="545"/>
      <c r="AC52" s="553">
        <f t="shared" si="4"/>
        <v>42</v>
      </c>
      <c r="AD52" s="539"/>
      <c r="AE52" s="539"/>
      <c r="AF52" s="539"/>
      <c r="AG52" s="539"/>
      <c r="AH52" s="545"/>
      <c r="AJ52" s="553">
        <f t="shared" si="5"/>
        <v>42</v>
      </c>
      <c r="AK52" s="539"/>
      <c r="AL52" s="539"/>
      <c r="AM52" s="539"/>
      <c r="AN52" s="539"/>
      <c r="AO52" s="545"/>
      <c r="AQ52" s="553">
        <f t="shared" si="6"/>
        <v>42</v>
      </c>
      <c r="AR52" s="539"/>
      <c r="AS52" s="539"/>
      <c r="AT52" s="539"/>
      <c r="AU52" s="539"/>
      <c r="AV52" s="545"/>
      <c r="AY52" s="553">
        <f t="shared" si="7"/>
        <v>42</v>
      </c>
      <c r="AZ52" s="539"/>
      <c r="BA52" s="539"/>
      <c r="BB52" s="539"/>
      <c r="BC52" s="539"/>
      <c r="BD52" s="545"/>
    </row>
    <row r="53" spans="1:56" ht="18" x14ac:dyDescent="0.35">
      <c r="A53" s="553">
        <f t="shared" si="0"/>
        <v>43</v>
      </c>
      <c r="B53" s="675">
        <f t="array" ref="B53">MIN(IF(Cat_de_Valeur=Résultats!$D$8,IF(Engagés!$O$4:$O$103=Résultats!$A53,N°_DOS)))</f>
        <v>0</v>
      </c>
      <c r="C53" s="539" t="str">
        <f>IF($B53=0,"",VLOOKUP($B53,Engagés!$A$4:$K$103,2,FALSE))</f>
        <v/>
      </c>
      <c r="D53" s="539" t="str">
        <f>IF($B53=0,"",VLOOKUP($B53,Engagés!$A$4:$K$103,3,FALSE))</f>
        <v/>
      </c>
      <c r="E53" s="539" t="str">
        <f>IF($B53=0,"",VLOOKUP($B53,Engagés!$A$4:$K$103,8,FALSE))</f>
        <v/>
      </c>
      <c r="F53" s="545" t="str">
        <f>IF($B53=0,"",VLOOKUP($B53,Engagés!$A$4:$K$103,9,FALSE))</f>
        <v/>
      </c>
      <c r="G53" s="537"/>
      <c r="H53" s="553">
        <f t="shared" si="1"/>
        <v>43</v>
      </c>
      <c r="I53" s="675">
        <f t="array" ref="I53">MIN(IF(Cat_de_Valeur=Résultats!K$8,IF(Engagés!$O$4:$O$103=Résultats!$A53,N°_DOS)))</f>
        <v>0</v>
      </c>
      <c r="J53" s="539" t="str">
        <f>IF(I53=0,"",VLOOKUP(I53,Engagés!$A$4:$K$103,2,FALSE))</f>
        <v/>
      </c>
      <c r="K53" s="539" t="str">
        <f>IF(I53=0,"",VLOOKUP(I53,Engagés!$A$4:$K$103,3,FALSE))</f>
        <v/>
      </c>
      <c r="L53" s="539" t="str">
        <f>IF(I53=0,"",VLOOKUP(I53,Engagés!$A$4:$K$103,8,FALSE))</f>
        <v/>
      </c>
      <c r="M53" s="545" t="str">
        <f>IF(B53=0,"",VLOOKUP(I53,Engagés!$A$4:$K$103,9,FALSE))</f>
        <v/>
      </c>
      <c r="N53" s="537"/>
      <c r="O53" s="553">
        <f t="shared" si="2"/>
        <v>43</v>
      </c>
      <c r="P53" s="675">
        <f t="array" ref="P53">MIN(IF(Cat_de_Valeur=Résultats!R$8,IF(Engagés!$O$4:$O$103=Résultats!$A53,N°_DOS)))</f>
        <v>0</v>
      </c>
      <c r="Q53" s="539" t="str">
        <f>IF(P53=0,"",VLOOKUP(P53,Engagés!$A$4:$K$103,2,FALSE))</f>
        <v/>
      </c>
      <c r="R53" s="539" t="str">
        <f>IF(P53=0,"",VLOOKUP(P53,Engagés!$A$4:$K$103,3,FALSE))</f>
        <v/>
      </c>
      <c r="S53" s="539" t="str">
        <f>IF(P53=0,"",VLOOKUP(P53,Engagés!$A$4:$K$103,8,FALSE))</f>
        <v/>
      </c>
      <c r="T53" s="545" t="str">
        <f>IF(I53=0,"",VLOOKUP(P53,Engagés!$A$4:$K$103,9,FALSE))</f>
        <v/>
      </c>
      <c r="U53" s="537"/>
      <c r="V53" s="553">
        <f t="shared" si="3"/>
        <v>43</v>
      </c>
      <c r="W53" s="539"/>
      <c r="X53" s="539"/>
      <c r="Y53" s="539"/>
      <c r="Z53" s="539"/>
      <c r="AA53" s="545"/>
      <c r="AC53" s="553">
        <f t="shared" si="4"/>
        <v>43</v>
      </c>
      <c r="AD53" s="539"/>
      <c r="AE53" s="539"/>
      <c r="AF53" s="539"/>
      <c r="AG53" s="539"/>
      <c r="AH53" s="545"/>
      <c r="AJ53" s="553">
        <f t="shared" si="5"/>
        <v>43</v>
      </c>
      <c r="AK53" s="539"/>
      <c r="AL53" s="539"/>
      <c r="AM53" s="539"/>
      <c r="AN53" s="539"/>
      <c r="AO53" s="545"/>
      <c r="AQ53" s="553">
        <f t="shared" si="6"/>
        <v>43</v>
      </c>
      <c r="AR53" s="539"/>
      <c r="AS53" s="539"/>
      <c r="AT53" s="539"/>
      <c r="AU53" s="539"/>
      <c r="AV53" s="545"/>
      <c r="AY53" s="553">
        <f t="shared" si="7"/>
        <v>43</v>
      </c>
      <c r="AZ53" s="539"/>
      <c r="BA53" s="539"/>
      <c r="BB53" s="539"/>
      <c r="BC53" s="539"/>
      <c r="BD53" s="545"/>
    </row>
    <row r="54" spans="1:56" ht="18" x14ac:dyDescent="0.35">
      <c r="A54" s="553">
        <f t="shared" si="0"/>
        <v>44</v>
      </c>
      <c r="B54" s="675">
        <f t="array" ref="B54">MIN(IF(Cat_de_Valeur=Résultats!$D$8,IF(Engagés!$O$4:$O$103=Résultats!$A54,N°_DOS)))</f>
        <v>0</v>
      </c>
      <c r="C54" s="539" t="str">
        <f>IF($B54=0,"",VLOOKUP($B54,Engagés!$A$4:$K$103,2,FALSE))</f>
        <v/>
      </c>
      <c r="D54" s="539" t="str">
        <f>IF($B54=0,"",VLOOKUP($B54,Engagés!$A$4:$K$103,3,FALSE))</f>
        <v/>
      </c>
      <c r="E54" s="539" t="str">
        <f>IF($B54=0,"",VLOOKUP($B54,Engagés!$A$4:$K$103,8,FALSE))</f>
        <v/>
      </c>
      <c r="F54" s="545" t="str">
        <f>IF($B54=0,"",VLOOKUP($B54,Engagés!$A$4:$K$103,9,FALSE))</f>
        <v/>
      </c>
      <c r="G54" s="537"/>
      <c r="H54" s="553">
        <f t="shared" si="1"/>
        <v>44</v>
      </c>
      <c r="I54" s="675">
        <f t="array" ref="I54">MIN(IF(Cat_de_Valeur=Résultats!K$8,IF(Engagés!$O$4:$O$103=Résultats!$A54,N°_DOS)))</f>
        <v>0</v>
      </c>
      <c r="J54" s="539" t="str">
        <f>IF(I54=0,"",VLOOKUP(I54,Engagés!$A$4:$K$103,2,FALSE))</f>
        <v/>
      </c>
      <c r="K54" s="539" t="str">
        <f>IF(I54=0,"",VLOOKUP(I54,Engagés!$A$4:$K$103,3,FALSE))</f>
        <v/>
      </c>
      <c r="L54" s="539" t="str">
        <f>IF(I54=0,"",VLOOKUP(I54,Engagés!$A$4:$K$103,8,FALSE))</f>
        <v/>
      </c>
      <c r="M54" s="545" t="str">
        <f>IF(B54=0,"",VLOOKUP(I54,Engagés!$A$4:$K$103,9,FALSE))</f>
        <v/>
      </c>
      <c r="N54" s="537"/>
      <c r="O54" s="553">
        <f t="shared" si="2"/>
        <v>44</v>
      </c>
      <c r="P54" s="675">
        <f t="array" ref="P54">MIN(IF(Cat_de_Valeur=Résultats!R$8,IF(Engagés!$O$4:$O$103=Résultats!$A54,N°_DOS)))</f>
        <v>0</v>
      </c>
      <c r="Q54" s="539" t="str">
        <f>IF(P54=0,"",VLOOKUP(P54,Engagés!$A$4:$K$103,2,FALSE))</f>
        <v/>
      </c>
      <c r="R54" s="539" t="str">
        <f>IF(P54=0,"",VLOOKUP(P54,Engagés!$A$4:$K$103,3,FALSE))</f>
        <v/>
      </c>
      <c r="S54" s="539" t="str">
        <f>IF(P54=0,"",VLOOKUP(P54,Engagés!$A$4:$K$103,8,FALSE))</f>
        <v/>
      </c>
      <c r="T54" s="545" t="str">
        <f>IF(I54=0,"",VLOOKUP(P54,Engagés!$A$4:$K$103,9,FALSE))</f>
        <v/>
      </c>
      <c r="U54" s="537"/>
      <c r="V54" s="553">
        <f t="shared" si="3"/>
        <v>44</v>
      </c>
      <c r="W54" s="539"/>
      <c r="X54" s="539"/>
      <c r="Y54" s="539"/>
      <c r="Z54" s="539"/>
      <c r="AA54" s="545"/>
      <c r="AC54" s="553">
        <f t="shared" si="4"/>
        <v>44</v>
      </c>
      <c r="AD54" s="539"/>
      <c r="AE54" s="539"/>
      <c r="AF54" s="539"/>
      <c r="AG54" s="539"/>
      <c r="AH54" s="545"/>
      <c r="AJ54" s="553">
        <f t="shared" si="5"/>
        <v>44</v>
      </c>
      <c r="AK54" s="539"/>
      <c r="AL54" s="539"/>
      <c r="AM54" s="539"/>
      <c r="AN54" s="539"/>
      <c r="AO54" s="545"/>
      <c r="AQ54" s="553">
        <f t="shared" si="6"/>
        <v>44</v>
      </c>
      <c r="AR54" s="539"/>
      <c r="AS54" s="539"/>
      <c r="AT54" s="539"/>
      <c r="AU54" s="539"/>
      <c r="AV54" s="545"/>
      <c r="AY54" s="553">
        <f t="shared" si="7"/>
        <v>44</v>
      </c>
      <c r="AZ54" s="539"/>
      <c r="BA54" s="539"/>
      <c r="BB54" s="539"/>
      <c r="BC54" s="539"/>
      <c r="BD54" s="545"/>
    </row>
    <row r="55" spans="1:56" ht="18" x14ac:dyDescent="0.35">
      <c r="A55" s="553">
        <f t="shared" si="0"/>
        <v>45</v>
      </c>
      <c r="B55" s="675">
        <f t="array" ref="B55">MIN(IF(Cat_de_Valeur=Résultats!$D$8,IF(Engagés!$O$4:$O$103=Résultats!$A55,N°_DOS)))</f>
        <v>0</v>
      </c>
      <c r="C55" s="539" t="str">
        <f>IF($B55=0,"",VLOOKUP($B55,Engagés!$A$4:$K$103,2,FALSE))</f>
        <v/>
      </c>
      <c r="D55" s="539" t="str">
        <f>IF($B55=0,"",VLOOKUP($B55,Engagés!$A$4:$K$103,3,FALSE))</f>
        <v/>
      </c>
      <c r="E55" s="539" t="str">
        <f>IF($B55=0,"",VLOOKUP($B55,Engagés!$A$4:$K$103,8,FALSE))</f>
        <v/>
      </c>
      <c r="F55" s="545" t="str">
        <f>IF($B55=0,"",VLOOKUP($B55,Engagés!$A$4:$K$103,9,FALSE))</f>
        <v/>
      </c>
      <c r="G55" s="537"/>
      <c r="H55" s="553">
        <f t="shared" si="1"/>
        <v>45</v>
      </c>
      <c r="I55" s="675">
        <f t="array" ref="I55">MIN(IF(Cat_de_Valeur=Résultats!K$8,IF(Engagés!$O$4:$O$103=Résultats!$A55,N°_DOS)))</f>
        <v>0</v>
      </c>
      <c r="J55" s="539" t="str">
        <f>IF(I55=0,"",VLOOKUP(I55,Engagés!$A$4:$K$103,2,FALSE))</f>
        <v/>
      </c>
      <c r="K55" s="539" t="str">
        <f>IF(I55=0,"",VLOOKUP(I55,Engagés!$A$4:$K$103,3,FALSE))</f>
        <v/>
      </c>
      <c r="L55" s="539" t="str">
        <f>IF(I55=0,"",VLOOKUP(I55,Engagés!$A$4:$K$103,8,FALSE))</f>
        <v/>
      </c>
      <c r="M55" s="545" t="str">
        <f>IF(B55=0,"",VLOOKUP(I55,Engagés!$A$4:$K$103,9,FALSE))</f>
        <v/>
      </c>
      <c r="N55" s="537"/>
      <c r="O55" s="553">
        <f t="shared" si="2"/>
        <v>45</v>
      </c>
      <c r="P55" s="675">
        <f t="array" ref="P55">MIN(IF(Cat_de_Valeur=Résultats!R$8,IF(Engagés!$O$4:$O$103=Résultats!$A55,N°_DOS)))</f>
        <v>0</v>
      </c>
      <c r="Q55" s="539" t="str">
        <f>IF(P55=0,"",VLOOKUP(P55,Engagés!$A$4:$K$103,2,FALSE))</f>
        <v/>
      </c>
      <c r="R55" s="539" t="str">
        <f>IF(P55=0,"",VLOOKUP(P55,Engagés!$A$4:$K$103,3,FALSE))</f>
        <v/>
      </c>
      <c r="S55" s="539" t="str">
        <f>IF(P55=0,"",VLOOKUP(P55,Engagés!$A$4:$K$103,8,FALSE))</f>
        <v/>
      </c>
      <c r="T55" s="545" t="str">
        <f>IF(I55=0,"",VLOOKUP(P55,Engagés!$A$4:$K$103,9,FALSE))</f>
        <v/>
      </c>
      <c r="U55" s="537"/>
      <c r="V55" s="553">
        <f t="shared" si="3"/>
        <v>45</v>
      </c>
      <c r="W55" s="539"/>
      <c r="X55" s="539"/>
      <c r="Y55" s="539"/>
      <c r="Z55" s="539"/>
      <c r="AA55" s="545"/>
      <c r="AC55" s="553">
        <f t="shared" si="4"/>
        <v>45</v>
      </c>
      <c r="AD55" s="539"/>
      <c r="AE55" s="539"/>
      <c r="AF55" s="539"/>
      <c r="AG55" s="539"/>
      <c r="AH55" s="545"/>
      <c r="AJ55" s="553">
        <f t="shared" si="5"/>
        <v>45</v>
      </c>
      <c r="AK55" s="539"/>
      <c r="AL55" s="539"/>
      <c r="AM55" s="539"/>
      <c r="AN55" s="539"/>
      <c r="AO55" s="545"/>
      <c r="AQ55" s="553">
        <f t="shared" si="6"/>
        <v>45</v>
      </c>
      <c r="AR55" s="539"/>
      <c r="AS55" s="539"/>
      <c r="AT55" s="539"/>
      <c r="AU55" s="539"/>
      <c r="AV55" s="545"/>
      <c r="AY55" s="553">
        <f t="shared" si="7"/>
        <v>45</v>
      </c>
      <c r="AZ55" s="539"/>
      <c r="BA55" s="539"/>
      <c r="BB55" s="539"/>
      <c r="BC55" s="539"/>
      <c r="BD55" s="545"/>
    </row>
    <row r="56" spans="1:56" ht="18" x14ac:dyDescent="0.35">
      <c r="A56" s="553">
        <f t="shared" si="0"/>
        <v>46</v>
      </c>
      <c r="B56" s="675">
        <f t="array" ref="B56">MIN(IF(Cat_de_Valeur=Résultats!$D$8,IF(Engagés!$O$4:$O$103=Résultats!$A56,N°_DOS)))</f>
        <v>0</v>
      </c>
      <c r="C56" s="539" t="str">
        <f>IF($B56=0,"",VLOOKUP($B56,Engagés!$A$4:$K$103,2,FALSE))</f>
        <v/>
      </c>
      <c r="D56" s="539" t="str">
        <f>IF($B56=0,"",VLOOKUP($B56,Engagés!$A$4:$K$103,3,FALSE))</f>
        <v/>
      </c>
      <c r="E56" s="539" t="str">
        <f>IF($B56=0,"",VLOOKUP($B56,Engagés!$A$4:$K$103,8,FALSE))</f>
        <v/>
      </c>
      <c r="F56" s="545" t="str">
        <f>IF($B56=0,"",VLOOKUP($B56,Engagés!$A$4:$K$103,9,FALSE))</f>
        <v/>
      </c>
      <c r="G56" s="537"/>
      <c r="H56" s="553">
        <f t="shared" si="1"/>
        <v>46</v>
      </c>
      <c r="I56" s="675">
        <f t="array" ref="I56">MIN(IF(Cat_de_Valeur=Résultats!K$8,IF(Engagés!$O$4:$O$103=Résultats!$A56,N°_DOS)))</f>
        <v>0</v>
      </c>
      <c r="J56" s="539" t="str">
        <f>IF(I56=0,"",VLOOKUP(I56,Engagés!$A$4:$K$103,2,FALSE))</f>
        <v/>
      </c>
      <c r="K56" s="539" t="str">
        <f>IF(I56=0,"",VLOOKUP(I56,Engagés!$A$4:$K$103,3,FALSE))</f>
        <v/>
      </c>
      <c r="L56" s="539" t="str">
        <f>IF(I56=0,"",VLOOKUP(I56,Engagés!$A$4:$K$103,8,FALSE))</f>
        <v/>
      </c>
      <c r="M56" s="545" t="str">
        <f>IF(B56=0,"",VLOOKUP(I56,Engagés!$A$4:$K$103,9,FALSE))</f>
        <v/>
      </c>
      <c r="N56" s="537"/>
      <c r="O56" s="553">
        <f t="shared" si="2"/>
        <v>46</v>
      </c>
      <c r="P56" s="675">
        <f t="array" ref="P56">MIN(IF(Cat_de_Valeur=Résultats!R$8,IF(Engagés!$O$4:$O$103=Résultats!$A56,N°_DOS)))</f>
        <v>0</v>
      </c>
      <c r="Q56" s="539" t="str">
        <f>IF(P56=0,"",VLOOKUP(P56,Engagés!$A$4:$K$103,2,FALSE))</f>
        <v/>
      </c>
      <c r="R56" s="539" t="str">
        <f>IF(P56=0,"",VLOOKUP(P56,Engagés!$A$4:$K$103,3,FALSE))</f>
        <v/>
      </c>
      <c r="S56" s="539" t="str">
        <f>IF(P56=0,"",VLOOKUP(P56,Engagés!$A$4:$K$103,8,FALSE))</f>
        <v/>
      </c>
      <c r="T56" s="545" t="str">
        <f>IF(I56=0,"",VLOOKUP(P56,Engagés!$A$4:$K$103,9,FALSE))</f>
        <v/>
      </c>
      <c r="U56" s="537"/>
      <c r="V56" s="553">
        <f t="shared" si="3"/>
        <v>46</v>
      </c>
      <c r="W56" s="539"/>
      <c r="X56" s="539"/>
      <c r="Y56" s="539"/>
      <c r="Z56" s="539"/>
      <c r="AA56" s="545"/>
      <c r="AC56" s="553">
        <f t="shared" si="4"/>
        <v>46</v>
      </c>
      <c r="AD56" s="539"/>
      <c r="AE56" s="539"/>
      <c r="AF56" s="539"/>
      <c r="AG56" s="539"/>
      <c r="AH56" s="545"/>
      <c r="AJ56" s="553">
        <f t="shared" si="5"/>
        <v>46</v>
      </c>
      <c r="AK56" s="539"/>
      <c r="AL56" s="539"/>
      <c r="AM56" s="539"/>
      <c r="AN56" s="539"/>
      <c r="AO56" s="545"/>
      <c r="AQ56" s="553">
        <f t="shared" si="6"/>
        <v>46</v>
      </c>
      <c r="AR56" s="539"/>
      <c r="AS56" s="539"/>
      <c r="AT56" s="539"/>
      <c r="AU56" s="539"/>
      <c r="AV56" s="545"/>
      <c r="AY56" s="553">
        <f t="shared" si="7"/>
        <v>46</v>
      </c>
      <c r="AZ56" s="539"/>
      <c r="BA56" s="539"/>
      <c r="BB56" s="539"/>
      <c r="BC56" s="539"/>
      <c r="BD56" s="545"/>
    </row>
    <row r="57" spans="1:56" ht="18" x14ac:dyDescent="0.35">
      <c r="A57" s="553">
        <f t="shared" si="0"/>
        <v>47</v>
      </c>
      <c r="B57" s="675">
        <f t="array" ref="B57">MIN(IF(Cat_de_Valeur=Résultats!$D$8,IF(Engagés!$O$4:$O$103=Résultats!$A57,N°_DOS)))</f>
        <v>0</v>
      </c>
      <c r="C57" s="539" t="str">
        <f>IF($B57=0,"",VLOOKUP($B57,Engagés!$A$4:$K$103,2,FALSE))</f>
        <v/>
      </c>
      <c r="D57" s="539" t="str">
        <f>IF($B57=0,"",VLOOKUP($B57,Engagés!$A$4:$K$103,3,FALSE))</f>
        <v/>
      </c>
      <c r="E57" s="539" t="str">
        <f>IF($B57=0,"",VLOOKUP($B57,Engagés!$A$4:$K$103,8,FALSE))</f>
        <v/>
      </c>
      <c r="F57" s="545" t="str">
        <f>IF($B57=0,"",VLOOKUP($B57,Engagés!$A$4:$K$103,9,FALSE))</f>
        <v/>
      </c>
      <c r="G57" s="537"/>
      <c r="H57" s="553">
        <f t="shared" si="1"/>
        <v>47</v>
      </c>
      <c r="I57" s="675">
        <f t="array" ref="I57">MIN(IF(Cat_de_Valeur=Résultats!K$8,IF(Engagés!$O$4:$O$103=Résultats!$A57,N°_DOS)))</f>
        <v>0</v>
      </c>
      <c r="J57" s="539" t="str">
        <f>IF(I57=0,"",VLOOKUP(I57,Engagés!$A$4:$K$103,2,FALSE))</f>
        <v/>
      </c>
      <c r="K57" s="539" t="str">
        <f>IF(I57=0,"",VLOOKUP(I57,Engagés!$A$4:$K$103,3,FALSE))</f>
        <v/>
      </c>
      <c r="L57" s="539" t="str">
        <f>IF(I57=0,"",VLOOKUP(I57,Engagés!$A$4:$K$103,8,FALSE))</f>
        <v/>
      </c>
      <c r="M57" s="545" t="str">
        <f>IF(B57=0,"",VLOOKUP(I57,Engagés!$A$4:$K$103,9,FALSE))</f>
        <v/>
      </c>
      <c r="N57" s="537"/>
      <c r="O57" s="553">
        <f t="shared" si="2"/>
        <v>47</v>
      </c>
      <c r="P57" s="675">
        <f t="array" ref="P57">MIN(IF(Cat_de_Valeur=Résultats!R$8,IF(Engagés!$O$4:$O$103=Résultats!$A57,N°_DOS)))</f>
        <v>0</v>
      </c>
      <c r="Q57" s="539" t="str">
        <f>IF(P57=0,"",VLOOKUP(P57,Engagés!$A$4:$K$103,2,FALSE))</f>
        <v/>
      </c>
      <c r="R57" s="539" t="str">
        <f>IF(P57=0,"",VLOOKUP(P57,Engagés!$A$4:$K$103,3,FALSE))</f>
        <v/>
      </c>
      <c r="S57" s="539" t="str">
        <f>IF(P57=0,"",VLOOKUP(P57,Engagés!$A$4:$K$103,8,FALSE))</f>
        <v/>
      </c>
      <c r="T57" s="545" t="str">
        <f>IF(I57=0,"",VLOOKUP(P57,Engagés!$A$4:$K$103,9,FALSE))</f>
        <v/>
      </c>
      <c r="U57" s="537"/>
      <c r="V57" s="553">
        <f t="shared" si="3"/>
        <v>47</v>
      </c>
      <c r="W57" s="539"/>
      <c r="X57" s="539"/>
      <c r="Y57" s="539"/>
      <c r="Z57" s="539"/>
      <c r="AA57" s="545"/>
      <c r="AC57" s="553">
        <f t="shared" si="4"/>
        <v>47</v>
      </c>
      <c r="AD57" s="539"/>
      <c r="AE57" s="539"/>
      <c r="AF57" s="539"/>
      <c r="AG57" s="539"/>
      <c r="AH57" s="545"/>
      <c r="AJ57" s="553">
        <f t="shared" si="5"/>
        <v>47</v>
      </c>
      <c r="AK57" s="539"/>
      <c r="AL57" s="539"/>
      <c r="AM57" s="539"/>
      <c r="AN57" s="539"/>
      <c r="AO57" s="545"/>
      <c r="AQ57" s="553">
        <f t="shared" si="6"/>
        <v>47</v>
      </c>
      <c r="AR57" s="539"/>
      <c r="AS57" s="539"/>
      <c r="AT57" s="539"/>
      <c r="AU57" s="539"/>
      <c r="AV57" s="545"/>
      <c r="AY57" s="553">
        <f t="shared" si="7"/>
        <v>47</v>
      </c>
      <c r="AZ57" s="539"/>
      <c r="BA57" s="539"/>
      <c r="BB57" s="539"/>
      <c r="BC57" s="539"/>
      <c r="BD57" s="545"/>
    </row>
    <row r="58" spans="1:56" ht="18" x14ac:dyDescent="0.35">
      <c r="A58" s="553">
        <f t="shared" si="0"/>
        <v>48</v>
      </c>
      <c r="B58" s="675">
        <f t="array" ref="B58">MIN(IF(Cat_de_Valeur=Résultats!$D$8,IF(Engagés!$O$4:$O$103=Résultats!$A58,N°_DOS)))</f>
        <v>0</v>
      </c>
      <c r="C58" s="539" t="str">
        <f>IF($B58=0,"",VLOOKUP($B58,Engagés!$A$4:$K$103,2,FALSE))</f>
        <v/>
      </c>
      <c r="D58" s="539" t="str">
        <f>IF($B58=0,"",VLOOKUP($B58,Engagés!$A$4:$K$103,3,FALSE))</f>
        <v/>
      </c>
      <c r="E58" s="539" t="str">
        <f>IF($B58=0,"",VLOOKUP($B58,Engagés!$A$4:$K$103,8,FALSE))</f>
        <v/>
      </c>
      <c r="F58" s="545" t="str">
        <f>IF($B58=0,"",VLOOKUP($B58,Engagés!$A$4:$K$103,9,FALSE))</f>
        <v/>
      </c>
      <c r="G58" s="537"/>
      <c r="H58" s="553">
        <f t="shared" si="1"/>
        <v>48</v>
      </c>
      <c r="I58" s="675">
        <f t="array" ref="I58">MIN(IF(Cat_de_Valeur=Résultats!K$8,IF(Engagés!$O$4:$O$103=Résultats!$A58,N°_DOS)))</f>
        <v>0</v>
      </c>
      <c r="J58" s="539" t="str">
        <f>IF(I58=0,"",VLOOKUP(I58,Engagés!$A$4:$K$103,2,FALSE))</f>
        <v/>
      </c>
      <c r="K58" s="539" t="str">
        <f>IF(I58=0,"",VLOOKUP(I58,Engagés!$A$4:$K$103,3,FALSE))</f>
        <v/>
      </c>
      <c r="L58" s="539" t="str">
        <f>IF(I58=0,"",VLOOKUP(I58,Engagés!$A$4:$K$103,8,FALSE))</f>
        <v/>
      </c>
      <c r="M58" s="545" t="str">
        <f>IF(B58=0,"",VLOOKUP(I58,Engagés!$A$4:$K$103,9,FALSE))</f>
        <v/>
      </c>
      <c r="N58" s="537"/>
      <c r="O58" s="553">
        <f t="shared" si="2"/>
        <v>48</v>
      </c>
      <c r="P58" s="675">
        <f t="array" ref="P58">MIN(IF(Cat_de_Valeur=Résultats!R$8,IF(Engagés!$O$4:$O$103=Résultats!$A58,N°_DOS)))</f>
        <v>0</v>
      </c>
      <c r="Q58" s="539" t="str">
        <f>IF(P58=0,"",VLOOKUP(P58,Engagés!$A$4:$K$103,2,FALSE))</f>
        <v/>
      </c>
      <c r="R58" s="539" t="str">
        <f>IF(P58=0,"",VLOOKUP(P58,Engagés!$A$4:$K$103,3,FALSE))</f>
        <v/>
      </c>
      <c r="S58" s="539" t="str">
        <f>IF(P58=0,"",VLOOKUP(P58,Engagés!$A$4:$K$103,8,FALSE))</f>
        <v/>
      </c>
      <c r="T58" s="545" t="str">
        <f>IF(I58=0,"",VLOOKUP(P58,Engagés!$A$4:$K$103,9,FALSE))</f>
        <v/>
      </c>
      <c r="U58" s="537"/>
      <c r="V58" s="553">
        <f t="shared" si="3"/>
        <v>48</v>
      </c>
      <c r="W58" s="539"/>
      <c r="X58" s="539"/>
      <c r="Y58" s="539"/>
      <c r="Z58" s="539"/>
      <c r="AA58" s="545"/>
      <c r="AC58" s="553">
        <f t="shared" si="4"/>
        <v>48</v>
      </c>
      <c r="AD58" s="539"/>
      <c r="AE58" s="539"/>
      <c r="AF58" s="539"/>
      <c r="AG58" s="539"/>
      <c r="AH58" s="545"/>
      <c r="AJ58" s="553">
        <f t="shared" si="5"/>
        <v>48</v>
      </c>
      <c r="AK58" s="539"/>
      <c r="AL58" s="539"/>
      <c r="AM58" s="539"/>
      <c r="AN58" s="539"/>
      <c r="AO58" s="545"/>
      <c r="AQ58" s="553">
        <f t="shared" si="6"/>
        <v>48</v>
      </c>
      <c r="AR58" s="539"/>
      <c r="AS58" s="539"/>
      <c r="AT58" s="539"/>
      <c r="AU58" s="539"/>
      <c r="AV58" s="545"/>
      <c r="AY58" s="553">
        <f t="shared" si="7"/>
        <v>48</v>
      </c>
      <c r="AZ58" s="539"/>
      <c r="BA58" s="539"/>
      <c r="BB58" s="539"/>
      <c r="BC58" s="539"/>
      <c r="BD58" s="545"/>
    </row>
    <row r="59" spans="1:56" ht="18" x14ac:dyDescent="0.35">
      <c r="A59" s="553">
        <f t="shared" si="0"/>
        <v>49</v>
      </c>
      <c r="B59" s="675">
        <f t="array" ref="B59">MIN(IF(Cat_de_Valeur=Résultats!$D$8,IF(Engagés!$O$4:$O$103=Résultats!$A59,N°_DOS)))</f>
        <v>0</v>
      </c>
      <c r="C59" s="539" t="str">
        <f>IF($B59=0,"",VLOOKUP($B59,Engagés!$A$4:$K$103,2,FALSE))</f>
        <v/>
      </c>
      <c r="D59" s="539" t="str">
        <f>IF($B59=0,"",VLOOKUP($B59,Engagés!$A$4:$K$103,3,FALSE))</f>
        <v/>
      </c>
      <c r="E59" s="539" t="str">
        <f>IF($B59=0,"",VLOOKUP($B59,Engagés!$A$4:$K$103,8,FALSE))</f>
        <v/>
      </c>
      <c r="F59" s="545" t="str">
        <f>IF($B59=0,"",VLOOKUP($B59,Engagés!$A$4:$K$103,9,FALSE))</f>
        <v/>
      </c>
      <c r="G59" s="537"/>
      <c r="H59" s="553">
        <f t="shared" si="1"/>
        <v>49</v>
      </c>
      <c r="I59" s="675">
        <f t="array" ref="I59">MIN(IF(Cat_de_Valeur=Résultats!K$8,IF(Engagés!$O$4:$O$103=Résultats!$A59,N°_DOS)))</f>
        <v>0</v>
      </c>
      <c r="J59" s="539" t="str">
        <f>IF(I59=0,"",VLOOKUP(I59,Engagés!$A$4:$K$103,2,FALSE))</f>
        <v/>
      </c>
      <c r="K59" s="539" t="str">
        <f>IF(I59=0,"",VLOOKUP(I59,Engagés!$A$4:$K$103,3,FALSE))</f>
        <v/>
      </c>
      <c r="L59" s="539" t="str">
        <f>IF(I59=0,"",VLOOKUP(I59,Engagés!$A$4:$K$103,8,FALSE))</f>
        <v/>
      </c>
      <c r="M59" s="545" t="str">
        <f>IF(B59=0,"",VLOOKUP(I59,Engagés!$A$4:$K$103,9,FALSE))</f>
        <v/>
      </c>
      <c r="N59" s="537"/>
      <c r="O59" s="553">
        <f t="shared" si="2"/>
        <v>49</v>
      </c>
      <c r="P59" s="675">
        <f t="array" ref="P59">MIN(IF(Cat_de_Valeur=Résultats!R$8,IF(Engagés!$O$4:$O$103=Résultats!$A59,N°_DOS)))</f>
        <v>0</v>
      </c>
      <c r="Q59" s="539" t="str">
        <f>IF(P59=0,"",VLOOKUP(P59,Engagés!$A$4:$K$103,2,FALSE))</f>
        <v/>
      </c>
      <c r="R59" s="539" t="str">
        <f>IF(P59=0,"",VLOOKUP(P59,Engagés!$A$4:$K$103,3,FALSE))</f>
        <v/>
      </c>
      <c r="S59" s="539" t="str">
        <f>IF(P59=0,"",VLOOKUP(P59,Engagés!$A$4:$K$103,8,FALSE))</f>
        <v/>
      </c>
      <c r="T59" s="545" t="str">
        <f>IF(I59=0,"",VLOOKUP(P59,Engagés!$A$4:$K$103,9,FALSE))</f>
        <v/>
      </c>
      <c r="U59" s="537"/>
      <c r="V59" s="553">
        <f t="shared" si="3"/>
        <v>49</v>
      </c>
      <c r="W59" s="539"/>
      <c r="X59" s="539"/>
      <c r="Y59" s="539"/>
      <c r="Z59" s="539"/>
      <c r="AA59" s="545"/>
      <c r="AC59" s="553">
        <f t="shared" si="4"/>
        <v>49</v>
      </c>
      <c r="AD59" s="539"/>
      <c r="AE59" s="539"/>
      <c r="AF59" s="539"/>
      <c r="AG59" s="539"/>
      <c r="AH59" s="545"/>
      <c r="AJ59" s="553">
        <f t="shared" si="5"/>
        <v>49</v>
      </c>
      <c r="AK59" s="539"/>
      <c r="AL59" s="539"/>
      <c r="AM59" s="539"/>
      <c r="AN59" s="539"/>
      <c r="AO59" s="545"/>
      <c r="AQ59" s="553">
        <f t="shared" si="6"/>
        <v>49</v>
      </c>
      <c r="AR59" s="539"/>
      <c r="AS59" s="539"/>
      <c r="AT59" s="539"/>
      <c r="AU59" s="539"/>
      <c r="AV59" s="545"/>
      <c r="AY59" s="553">
        <f t="shared" si="7"/>
        <v>49</v>
      </c>
      <c r="AZ59" s="539"/>
      <c r="BA59" s="539"/>
      <c r="BB59" s="539"/>
      <c r="BC59" s="539"/>
      <c r="BD59" s="545"/>
    </row>
    <row r="60" spans="1:56" ht="18" x14ac:dyDescent="0.35">
      <c r="A60" s="553">
        <f t="shared" si="0"/>
        <v>50</v>
      </c>
      <c r="B60" s="675">
        <f t="array" ref="B60">MIN(IF(Cat_de_Valeur=Résultats!$D$8,IF(Engagés!$O$4:$O$103=Résultats!$A60,N°_DOS)))</f>
        <v>0</v>
      </c>
      <c r="C60" s="539" t="str">
        <f>IF($B60=0,"",VLOOKUP($B60,Engagés!$A$4:$K$103,2,FALSE))</f>
        <v/>
      </c>
      <c r="D60" s="539" t="str">
        <f>IF($B60=0,"",VLOOKUP($B60,Engagés!$A$4:$K$103,3,FALSE))</f>
        <v/>
      </c>
      <c r="E60" s="539" t="str">
        <f>IF($B60=0,"",VLOOKUP($B60,Engagés!$A$4:$K$103,8,FALSE))</f>
        <v/>
      </c>
      <c r="F60" s="545" t="str">
        <f>IF($B60=0,"",VLOOKUP($B60,Engagés!$A$4:$K$103,9,FALSE))</f>
        <v/>
      </c>
      <c r="G60" s="537"/>
      <c r="H60" s="553">
        <f t="shared" si="1"/>
        <v>50</v>
      </c>
      <c r="I60" s="675">
        <f t="array" ref="I60">MIN(IF(Cat_de_Valeur=Résultats!K$8,IF(Engagés!$O$4:$O$103=Résultats!$A60,N°_DOS)))</f>
        <v>0</v>
      </c>
      <c r="J60" s="539" t="str">
        <f>IF(I60=0,"",VLOOKUP(I60,Engagés!$A$4:$K$103,2,FALSE))</f>
        <v/>
      </c>
      <c r="K60" s="539" t="str">
        <f>IF(I60=0,"",VLOOKUP(I60,Engagés!$A$4:$K$103,3,FALSE))</f>
        <v/>
      </c>
      <c r="L60" s="539" t="str">
        <f>IF(I60=0,"",VLOOKUP(I60,Engagés!$A$4:$K$103,8,FALSE))</f>
        <v/>
      </c>
      <c r="M60" s="545" t="str">
        <f>IF(B60=0,"",VLOOKUP(I60,Engagés!$A$4:$K$103,9,FALSE))</f>
        <v/>
      </c>
      <c r="N60" s="537"/>
      <c r="O60" s="553">
        <f t="shared" si="2"/>
        <v>50</v>
      </c>
      <c r="P60" s="675">
        <f t="array" ref="P60">MIN(IF(Cat_de_Valeur=Résultats!R$8,IF(Engagés!$O$4:$O$103=Résultats!$A60,N°_DOS)))</f>
        <v>0</v>
      </c>
      <c r="Q60" s="539" t="str">
        <f>IF(P60=0,"",VLOOKUP(P60,Engagés!$A$4:$K$103,2,FALSE))</f>
        <v/>
      </c>
      <c r="R60" s="539" t="str">
        <f>IF(P60=0,"",VLOOKUP(P60,Engagés!$A$4:$K$103,3,FALSE))</f>
        <v/>
      </c>
      <c r="S60" s="539" t="str">
        <f>IF(P60=0,"",VLOOKUP(P60,Engagés!$A$4:$K$103,8,FALSE))</f>
        <v/>
      </c>
      <c r="T60" s="545" t="str">
        <f>IF(I60=0,"",VLOOKUP(P60,Engagés!$A$4:$K$103,9,FALSE))</f>
        <v/>
      </c>
      <c r="U60" s="537"/>
      <c r="V60" s="553">
        <f t="shared" si="3"/>
        <v>50</v>
      </c>
      <c r="W60" s="539"/>
      <c r="X60" s="539"/>
      <c r="Y60" s="539"/>
      <c r="Z60" s="539"/>
      <c r="AA60" s="545"/>
      <c r="AC60" s="553">
        <f t="shared" si="4"/>
        <v>50</v>
      </c>
      <c r="AD60" s="539"/>
      <c r="AE60" s="539"/>
      <c r="AF60" s="539"/>
      <c r="AG60" s="539"/>
      <c r="AH60" s="545"/>
      <c r="AJ60" s="553">
        <f t="shared" si="5"/>
        <v>50</v>
      </c>
      <c r="AK60" s="539"/>
      <c r="AL60" s="539"/>
      <c r="AM60" s="539"/>
      <c r="AN60" s="539"/>
      <c r="AO60" s="545"/>
      <c r="AQ60" s="553">
        <f t="shared" si="6"/>
        <v>50</v>
      </c>
      <c r="AR60" s="539"/>
      <c r="AS60" s="539"/>
      <c r="AT60" s="539"/>
      <c r="AU60" s="539"/>
      <c r="AV60" s="545"/>
      <c r="AY60" s="553">
        <f t="shared" si="7"/>
        <v>50</v>
      </c>
      <c r="AZ60" s="539"/>
      <c r="BA60" s="539"/>
      <c r="BB60" s="539"/>
      <c r="BC60" s="539"/>
      <c r="BD60" s="545"/>
    </row>
    <row r="61" spans="1:56" ht="18.600000000000001" thickBot="1" x14ac:dyDescent="0.4">
      <c r="A61" s="591">
        <f t="shared" si="0"/>
        <v>51</v>
      </c>
      <c r="B61" s="675">
        <f t="array" ref="B61">MIN(IF(Cat_de_Valeur=Résultats!$D$8,IF(Engagés!$O$4:$O$103=Résultats!$A61,N°_DOS)))</f>
        <v>0</v>
      </c>
      <c r="C61" s="539" t="str">
        <f>IF($B61=0,"",VLOOKUP($B61,Engagés!$A$4:$K$103,2,FALSE))</f>
        <v/>
      </c>
      <c r="D61" s="539" t="str">
        <f>IF($B61=0,"",VLOOKUP($B61,Engagés!$A$4:$K$103,3,FALSE))</f>
        <v/>
      </c>
      <c r="E61" s="539" t="str">
        <f>IF($B61=0,"",VLOOKUP($B61,Engagés!$A$4:$K$103,8,FALSE))</f>
        <v/>
      </c>
      <c r="F61" s="545" t="str">
        <f>IF($B61=0,"",VLOOKUP($B61,Engagés!$A$4:$K$103,9,FALSE))</f>
        <v/>
      </c>
      <c r="G61" s="537"/>
      <c r="H61" s="591">
        <f t="shared" si="1"/>
        <v>51</v>
      </c>
      <c r="I61" s="675">
        <f t="array" ref="I61">MIN(IF(Cat_de_Valeur=Résultats!K$8,IF(Engagés!$O$4:$O$103=Résultats!$A61,N°_DOS)))</f>
        <v>0</v>
      </c>
      <c r="J61" s="539" t="str">
        <f>IF(I61=0,"",VLOOKUP(I61,Engagés!$A$4:$K$103,2,FALSE))</f>
        <v/>
      </c>
      <c r="K61" s="539" t="str">
        <f>IF(I61=0,"",VLOOKUP(I61,Engagés!$A$4:$K$103,3,FALSE))</f>
        <v/>
      </c>
      <c r="L61" s="539" t="str">
        <f>IF(I61=0,"",VLOOKUP(I61,Engagés!$A$4:$K$103,8,FALSE))</f>
        <v/>
      </c>
      <c r="M61" s="545" t="str">
        <f>IF(B61=0,"",VLOOKUP(I61,Engagés!$A$4:$K$103,9,FALSE))</f>
        <v/>
      </c>
      <c r="N61" s="537"/>
      <c r="O61" s="591">
        <f t="shared" si="2"/>
        <v>51</v>
      </c>
      <c r="P61" s="675">
        <f t="array" ref="P61">MIN(IF(Cat_de_Valeur=Résultats!R$8,IF(Engagés!$O$4:$O$103=Résultats!$A61,N°_DOS)))</f>
        <v>0</v>
      </c>
      <c r="Q61" s="539" t="str">
        <f>IF(P61=0,"",VLOOKUP(P61,Engagés!$A$4:$K$103,2,FALSE))</f>
        <v/>
      </c>
      <c r="R61" s="539" t="str">
        <f>IF(P61=0,"",VLOOKUP(P61,Engagés!$A$4:$K$103,3,FALSE))</f>
        <v/>
      </c>
      <c r="S61" s="539" t="str">
        <f>IF(P61=0,"",VLOOKUP(P61,Engagés!$A$4:$K$103,8,FALSE))</f>
        <v/>
      </c>
      <c r="T61" s="545" t="str">
        <f>IF(I61=0,"",VLOOKUP(P61,Engagés!$A$4:$K$103,9,FALSE))</f>
        <v/>
      </c>
      <c r="U61" s="537"/>
      <c r="V61" s="591">
        <f t="shared" si="3"/>
        <v>51</v>
      </c>
      <c r="W61" s="546"/>
      <c r="X61" s="546"/>
      <c r="Y61" s="546"/>
      <c r="Z61" s="546"/>
      <c r="AA61" s="547"/>
      <c r="AC61" s="591">
        <f t="shared" si="4"/>
        <v>51</v>
      </c>
      <c r="AD61" s="546"/>
      <c r="AE61" s="546"/>
      <c r="AF61" s="546"/>
      <c r="AG61" s="546"/>
      <c r="AH61" s="547"/>
      <c r="AJ61" s="591">
        <f t="shared" si="5"/>
        <v>51</v>
      </c>
      <c r="AK61" s="546"/>
      <c r="AL61" s="546"/>
      <c r="AM61" s="546"/>
      <c r="AN61" s="546"/>
      <c r="AO61" s="547"/>
      <c r="AQ61" s="591">
        <f t="shared" si="6"/>
        <v>51</v>
      </c>
      <c r="AR61" s="548"/>
      <c r="AS61" s="548"/>
      <c r="AT61" s="548"/>
      <c r="AU61" s="548"/>
      <c r="AV61" s="549"/>
      <c r="AY61" s="591">
        <f t="shared" si="7"/>
        <v>51</v>
      </c>
      <c r="AZ61" s="548"/>
      <c r="BA61" s="548"/>
      <c r="BB61" s="548"/>
      <c r="BC61" s="548"/>
      <c r="BD61" s="549"/>
    </row>
    <row r="62" spans="1:56" x14ac:dyDescent="0.25">
      <c r="B62" s="530"/>
      <c r="I62" s="530"/>
      <c r="P62" s="530"/>
      <c r="W62" s="530"/>
      <c r="AD62" s="530"/>
      <c r="AK62" s="530"/>
      <c r="AR62" s="530"/>
      <c r="AZ62" s="530"/>
    </row>
    <row r="63" spans="1:56" x14ac:dyDescent="0.25">
      <c r="B63" s="530"/>
      <c r="I63" s="530"/>
      <c r="P63" s="530"/>
      <c r="W63" s="530"/>
      <c r="AD63" s="530"/>
      <c r="AK63" s="530"/>
      <c r="AR63" s="530"/>
      <c r="AZ63" s="530"/>
    </row>
    <row r="64" spans="1:56" x14ac:dyDescent="0.25">
      <c r="B64" s="530"/>
      <c r="I64" s="530"/>
      <c r="P64" s="530"/>
      <c r="W64" s="530"/>
      <c r="AD64" s="530"/>
      <c r="AK64" s="530"/>
      <c r="AR64" s="530"/>
      <c r="AZ64" s="530"/>
    </row>
    <row r="65" spans="2:52" x14ac:dyDescent="0.25">
      <c r="B65" s="530"/>
      <c r="I65" s="530"/>
      <c r="P65" s="530"/>
      <c r="W65" s="530"/>
      <c r="AD65" s="530"/>
      <c r="AK65" s="530"/>
      <c r="AR65" s="530"/>
      <c r="AZ65" s="530"/>
    </row>
    <row r="66" spans="2:52" x14ac:dyDescent="0.25">
      <c r="B66" s="530"/>
      <c r="I66" s="530"/>
      <c r="P66" s="530"/>
      <c r="W66" s="530"/>
      <c r="AD66" s="530"/>
      <c r="AK66" s="530"/>
      <c r="AR66" s="530"/>
      <c r="AZ66" s="530"/>
    </row>
    <row r="67" spans="2:52" x14ac:dyDescent="0.25">
      <c r="B67" s="530"/>
      <c r="I67" s="530"/>
      <c r="P67" s="530"/>
      <c r="W67" s="530"/>
      <c r="AD67" s="530"/>
      <c r="AK67" s="530"/>
      <c r="AR67" s="530"/>
      <c r="AZ67" s="530"/>
    </row>
    <row r="68" spans="2:52" x14ac:dyDescent="0.25">
      <c r="B68" s="530"/>
      <c r="I68" s="530"/>
      <c r="P68" s="530"/>
      <c r="W68" s="530"/>
      <c r="AD68" s="530"/>
      <c r="AK68" s="530"/>
      <c r="AR68" s="530"/>
      <c r="AZ68" s="530"/>
    </row>
    <row r="69" spans="2:52" x14ac:dyDescent="0.25">
      <c r="B69" s="530"/>
      <c r="I69" s="530"/>
      <c r="P69" s="530"/>
      <c r="W69" s="530"/>
      <c r="AD69" s="530"/>
      <c r="AK69" s="530"/>
      <c r="AR69" s="530"/>
      <c r="AZ69" s="530"/>
    </row>
    <row r="70" spans="2:52" x14ac:dyDescent="0.25">
      <c r="B70" s="530"/>
      <c r="I70" s="530"/>
      <c r="P70" s="530"/>
      <c r="W70" s="530"/>
      <c r="AD70" s="530"/>
      <c r="AK70" s="530"/>
      <c r="AR70" s="530"/>
      <c r="AZ70" s="530"/>
    </row>
    <row r="71" spans="2:52" x14ac:dyDescent="0.25">
      <c r="B71" s="530"/>
      <c r="I71" s="530"/>
      <c r="P71" s="530"/>
      <c r="W71" s="530"/>
      <c r="AD71" s="530"/>
      <c r="AK71" s="530"/>
      <c r="AR71" s="530"/>
      <c r="AZ71" s="530"/>
    </row>
    <row r="72" spans="2:52" x14ac:dyDescent="0.25">
      <c r="B72" s="530"/>
      <c r="I72" s="530"/>
      <c r="P72" s="530"/>
      <c r="W72" s="530"/>
      <c r="AD72" s="530"/>
      <c r="AK72" s="530"/>
      <c r="AR72" s="530"/>
      <c r="AZ72" s="530"/>
    </row>
    <row r="73" spans="2:52" x14ac:dyDescent="0.25">
      <c r="B73" s="530"/>
      <c r="I73" s="530"/>
      <c r="P73" s="530"/>
      <c r="W73" s="530"/>
      <c r="AD73" s="530"/>
      <c r="AK73" s="530"/>
      <c r="AR73" s="530"/>
      <c r="AZ73" s="530"/>
    </row>
    <row r="74" spans="2:52" x14ac:dyDescent="0.25">
      <c r="B74" s="530"/>
      <c r="I74" s="530"/>
      <c r="P74" s="530"/>
      <c r="W74" s="530"/>
      <c r="AD74" s="530"/>
      <c r="AK74" s="530"/>
      <c r="AR74" s="530"/>
      <c r="AZ74" s="530"/>
    </row>
    <row r="75" spans="2:52" x14ac:dyDescent="0.25">
      <c r="B75" s="530"/>
      <c r="I75" s="530"/>
      <c r="P75" s="530"/>
      <c r="W75" s="530"/>
      <c r="AD75" s="530"/>
      <c r="AK75" s="530"/>
      <c r="AR75" s="530"/>
      <c r="AZ75" s="530"/>
    </row>
    <row r="76" spans="2:52" x14ac:dyDescent="0.25">
      <c r="B76" s="530"/>
      <c r="I76" s="530"/>
      <c r="P76" s="530"/>
      <c r="W76" s="530"/>
      <c r="AD76" s="530"/>
      <c r="AK76" s="530"/>
      <c r="AR76" s="530"/>
      <c r="AZ76" s="530"/>
    </row>
    <row r="77" spans="2:52" x14ac:dyDescent="0.25">
      <c r="B77" s="530"/>
      <c r="I77" s="530"/>
      <c r="P77" s="530"/>
      <c r="W77" s="530"/>
      <c r="AD77" s="530"/>
      <c r="AK77" s="530"/>
      <c r="AR77" s="530"/>
      <c r="AZ77" s="530"/>
    </row>
    <row r="78" spans="2:52" x14ac:dyDescent="0.25">
      <c r="B78" s="530"/>
      <c r="I78" s="530"/>
      <c r="P78" s="530"/>
      <c r="W78" s="530"/>
      <c r="AD78" s="530"/>
      <c r="AK78" s="530"/>
      <c r="AR78" s="530"/>
      <c r="AZ78" s="530"/>
    </row>
    <row r="79" spans="2:52" x14ac:dyDescent="0.25">
      <c r="B79" s="530"/>
      <c r="I79" s="530"/>
      <c r="P79" s="530"/>
      <c r="W79" s="530"/>
      <c r="AD79" s="530"/>
      <c r="AK79" s="530"/>
      <c r="AR79" s="530"/>
      <c r="AZ79" s="530"/>
    </row>
    <row r="80" spans="2:52" x14ac:dyDescent="0.25">
      <c r="B80" s="530"/>
      <c r="I80" s="530"/>
      <c r="P80" s="530"/>
      <c r="W80" s="530"/>
      <c r="AD80" s="530"/>
      <c r="AK80" s="530"/>
      <c r="AR80" s="530"/>
      <c r="AZ80" s="530"/>
    </row>
    <row r="81" spans="2:52" x14ac:dyDescent="0.25">
      <c r="B81" s="530"/>
      <c r="I81" s="530"/>
      <c r="P81" s="530"/>
      <c r="W81" s="530"/>
      <c r="AD81" s="530"/>
      <c r="AK81" s="530"/>
      <c r="AR81" s="530"/>
      <c r="AZ81" s="530"/>
    </row>
    <row r="82" spans="2:52" x14ac:dyDescent="0.25">
      <c r="B82" s="530"/>
      <c r="I82" s="530"/>
      <c r="P82" s="530"/>
      <c r="W82" s="530"/>
      <c r="AD82" s="530"/>
      <c r="AK82" s="530"/>
      <c r="AR82" s="530"/>
      <c r="AZ82" s="530"/>
    </row>
    <row r="83" spans="2:52" x14ac:dyDescent="0.25">
      <c r="B83" s="530"/>
      <c r="I83" s="530"/>
      <c r="P83" s="530"/>
      <c r="W83" s="530"/>
      <c r="AD83" s="530"/>
      <c r="AK83" s="530"/>
      <c r="AR83" s="530"/>
      <c r="AZ83" s="530"/>
    </row>
    <row r="84" spans="2:52" x14ac:dyDescent="0.25">
      <c r="B84" s="530"/>
      <c r="I84" s="530"/>
      <c r="P84" s="530"/>
      <c r="W84" s="530"/>
      <c r="AD84" s="530"/>
      <c r="AK84" s="530"/>
      <c r="AR84" s="530"/>
      <c r="AZ84" s="530"/>
    </row>
    <row r="85" spans="2:52" x14ac:dyDescent="0.25">
      <c r="B85" s="530"/>
      <c r="I85" s="530"/>
      <c r="P85" s="530"/>
      <c r="W85" s="530"/>
      <c r="AD85" s="530"/>
      <c r="AK85" s="530"/>
      <c r="AR85" s="530"/>
      <c r="AZ85" s="530"/>
    </row>
    <row r="86" spans="2:52" x14ac:dyDescent="0.25">
      <c r="B86" s="530"/>
      <c r="I86" s="530"/>
      <c r="P86" s="530"/>
      <c r="W86" s="530"/>
      <c r="AD86" s="530"/>
      <c r="AK86" s="530"/>
      <c r="AR86" s="530"/>
      <c r="AZ86" s="530"/>
    </row>
    <row r="87" spans="2:52" x14ac:dyDescent="0.25">
      <c r="B87" s="530"/>
      <c r="I87" s="530"/>
      <c r="P87" s="530"/>
      <c r="W87" s="530"/>
      <c r="AD87" s="530"/>
      <c r="AK87" s="530"/>
      <c r="AR87" s="530"/>
      <c r="AZ87" s="530"/>
    </row>
    <row r="88" spans="2:52" x14ac:dyDescent="0.25">
      <c r="B88" s="530"/>
      <c r="I88" s="530"/>
      <c r="P88" s="530"/>
      <c r="W88" s="530"/>
      <c r="AD88" s="530"/>
      <c r="AK88" s="530"/>
      <c r="AR88" s="530"/>
      <c r="AZ88" s="530"/>
    </row>
    <row r="89" spans="2:52" x14ac:dyDescent="0.25">
      <c r="B89" s="530"/>
      <c r="I89" s="530"/>
      <c r="P89" s="530"/>
      <c r="W89" s="530"/>
      <c r="AD89" s="530"/>
      <c r="AK89" s="530"/>
      <c r="AR89" s="530"/>
      <c r="AZ89" s="530"/>
    </row>
    <row r="90" spans="2:52" x14ac:dyDescent="0.25">
      <c r="B90" s="530"/>
      <c r="I90" s="530"/>
      <c r="P90" s="530"/>
      <c r="W90" s="530"/>
      <c r="AD90" s="530"/>
      <c r="AK90" s="530"/>
      <c r="AR90" s="530"/>
      <c r="AZ90" s="530"/>
    </row>
    <row r="91" spans="2:52" x14ac:dyDescent="0.25">
      <c r="B91" s="530"/>
      <c r="I91" s="530"/>
      <c r="P91" s="530"/>
      <c r="W91" s="530"/>
      <c r="AD91" s="530"/>
      <c r="AK91" s="530"/>
      <c r="AR91" s="530"/>
      <c r="AZ91" s="530"/>
    </row>
    <row r="92" spans="2:52" x14ac:dyDescent="0.25">
      <c r="B92" s="530"/>
      <c r="I92" s="530"/>
      <c r="P92" s="530"/>
      <c r="W92" s="530"/>
      <c r="AD92" s="530"/>
      <c r="AK92" s="530"/>
      <c r="AR92" s="530"/>
      <c r="AZ92" s="530"/>
    </row>
    <row r="93" spans="2:52" x14ac:dyDescent="0.25">
      <c r="B93" s="530"/>
      <c r="I93" s="530"/>
      <c r="P93" s="530"/>
      <c r="W93" s="530"/>
      <c r="AD93" s="530"/>
      <c r="AK93" s="530"/>
      <c r="AR93" s="530"/>
      <c r="AZ93" s="530"/>
    </row>
    <row r="94" spans="2:52" x14ac:dyDescent="0.25">
      <c r="B94" s="530"/>
      <c r="I94" s="530"/>
      <c r="P94" s="530"/>
      <c r="W94" s="530"/>
      <c r="AD94" s="530"/>
      <c r="AK94" s="530"/>
      <c r="AR94" s="530"/>
      <c r="AZ94" s="530"/>
    </row>
    <row r="95" spans="2:52" x14ac:dyDescent="0.25">
      <c r="B95" s="530"/>
      <c r="I95" s="530"/>
      <c r="P95" s="530"/>
      <c r="W95" s="530"/>
      <c r="AD95" s="530"/>
      <c r="AK95" s="530"/>
      <c r="AR95" s="530"/>
      <c r="AZ95" s="530"/>
    </row>
    <row r="96" spans="2:52" x14ac:dyDescent="0.25">
      <c r="B96" s="530"/>
      <c r="I96" s="530"/>
      <c r="P96" s="530"/>
      <c r="W96" s="530"/>
      <c r="AD96" s="530"/>
      <c r="AK96" s="530"/>
      <c r="AR96" s="530"/>
      <c r="AZ96" s="530"/>
    </row>
    <row r="97" spans="2:52" x14ac:dyDescent="0.25">
      <c r="B97" s="530"/>
      <c r="I97" s="530"/>
      <c r="P97" s="530"/>
      <c r="W97" s="530"/>
      <c r="AD97" s="530"/>
      <c r="AK97" s="530"/>
      <c r="AR97" s="530"/>
      <c r="AZ97" s="530"/>
    </row>
    <row r="98" spans="2:52" x14ac:dyDescent="0.25">
      <c r="B98" s="530"/>
      <c r="I98" s="530"/>
      <c r="P98" s="530"/>
      <c r="W98" s="530"/>
      <c r="AD98" s="530"/>
      <c r="AK98" s="530"/>
      <c r="AR98" s="530"/>
      <c r="AZ98" s="530"/>
    </row>
    <row r="99" spans="2:52" x14ac:dyDescent="0.25">
      <c r="B99" s="530"/>
      <c r="I99" s="530"/>
      <c r="P99" s="530"/>
      <c r="W99" s="530"/>
      <c r="AD99" s="530"/>
      <c r="AK99" s="530"/>
      <c r="AR99" s="530"/>
      <c r="AZ99" s="530"/>
    </row>
    <row r="100" spans="2:52" x14ac:dyDescent="0.25">
      <c r="B100" s="530"/>
      <c r="I100" s="530"/>
      <c r="P100" s="530"/>
      <c r="W100" s="530"/>
      <c r="AD100" s="530"/>
      <c r="AK100" s="530"/>
      <c r="AR100" s="530"/>
      <c r="AZ100" s="530"/>
    </row>
    <row r="101" spans="2:52" x14ac:dyDescent="0.25">
      <c r="B101" s="530"/>
      <c r="I101" s="530"/>
      <c r="P101" s="530"/>
      <c r="W101" s="530"/>
      <c r="AD101" s="530"/>
      <c r="AK101" s="530"/>
      <c r="AR101" s="530"/>
      <c r="AZ101" s="530"/>
    </row>
    <row r="102" spans="2:52" x14ac:dyDescent="0.25">
      <c r="B102" s="530"/>
      <c r="I102" s="530"/>
      <c r="P102" s="530"/>
      <c r="W102" s="530"/>
      <c r="AD102" s="530"/>
      <c r="AK102" s="530"/>
      <c r="AR102" s="530"/>
      <c r="AZ102" s="530"/>
    </row>
    <row r="103" spans="2:52" x14ac:dyDescent="0.25">
      <c r="B103" s="530"/>
      <c r="I103" s="530"/>
      <c r="P103" s="530"/>
      <c r="W103" s="530"/>
      <c r="AD103" s="530"/>
      <c r="AK103" s="530"/>
      <c r="AR103" s="530"/>
      <c r="AZ103" s="530"/>
    </row>
    <row r="104" spans="2:52" x14ac:dyDescent="0.25">
      <c r="B104" s="530"/>
      <c r="I104" s="530"/>
      <c r="P104" s="530"/>
      <c r="W104" s="530"/>
      <c r="AD104" s="530"/>
      <c r="AK104" s="530"/>
      <c r="AR104" s="530"/>
      <c r="AZ104" s="530"/>
    </row>
    <row r="105" spans="2:52" x14ac:dyDescent="0.25">
      <c r="B105" s="530"/>
      <c r="I105" s="530"/>
      <c r="P105" s="530"/>
      <c r="W105" s="530"/>
      <c r="AD105" s="530"/>
      <c r="AK105" s="530"/>
      <c r="AR105" s="530"/>
      <c r="AZ105" s="530"/>
    </row>
    <row r="106" spans="2:52" x14ac:dyDescent="0.25">
      <c r="B106" s="530"/>
      <c r="I106" s="530"/>
      <c r="P106" s="530"/>
      <c r="W106" s="530"/>
      <c r="AD106" s="530"/>
      <c r="AK106" s="530"/>
      <c r="AR106" s="530"/>
      <c r="AZ106" s="530"/>
    </row>
    <row r="107" spans="2:52" x14ac:dyDescent="0.25">
      <c r="B107" s="530"/>
      <c r="I107" s="530"/>
      <c r="P107" s="530"/>
      <c r="W107" s="530"/>
      <c r="AD107" s="530"/>
      <c r="AK107" s="530"/>
      <c r="AR107" s="530"/>
      <c r="AZ107" s="530"/>
    </row>
    <row r="108" spans="2:52" x14ac:dyDescent="0.25">
      <c r="B108" s="530"/>
      <c r="I108" s="530"/>
      <c r="P108" s="530"/>
      <c r="W108" s="530"/>
      <c r="AD108" s="530"/>
      <c r="AK108" s="530"/>
      <c r="AR108" s="530"/>
      <c r="AZ108" s="530"/>
    </row>
    <row r="109" spans="2:52" x14ac:dyDescent="0.25">
      <c r="B109" s="530"/>
      <c r="I109" s="530"/>
      <c r="P109" s="530"/>
      <c r="W109" s="530"/>
      <c r="AD109" s="530"/>
      <c r="AK109" s="530"/>
      <c r="AR109" s="530"/>
      <c r="AZ109" s="530"/>
    </row>
    <row r="110" spans="2:52" x14ac:dyDescent="0.25">
      <c r="B110" s="530"/>
      <c r="I110" s="530"/>
      <c r="P110" s="530"/>
      <c r="W110" s="530"/>
      <c r="AD110" s="530"/>
      <c r="AK110" s="530"/>
      <c r="AR110" s="530"/>
      <c r="AZ110" s="530"/>
    </row>
  </sheetData>
  <mergeCells count="16">
    <mergeCell ref="BC3:BD3"/>
    <mergeCell ref="B3:D3"/>
    <mergeCell ref="E3:F3"/>
    <mergeCell ref="I3:K3"/>
    <mergeCell ref="L3:M3"/>
    <mergeCell ref="AZ3:BB3"/>
    <mergeCell ref="AK3:AM3"/>
    <mergeCell ref="AN3:AO3"/>
    <mergeCell ref="AR3:AT3"/>
    <mergeCell ref="AU3:AV3"/>
    <mergeCell ref="P3:R3"/>
    <mergeCell ref="S3:T3"/>
    <mergeCell ref="W3:Y3"/>
    <mergeCell ref="Z3:AA3"/>
    <mergeCell ref="AD3:AF3"/>
    <mergeCell ref="AG3:AH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orientation="portrait" horizontalDpi="0" verticalDpi="0" r:id="rId1"/>
  <colBreaks count="7" manualBreakCount="7">
    <brk id="6" max="1048575" man="1"/>
    <brk id="13" max="1048575" man="1"/>
    <brk id="20" max="1048575" man="1"/>
    <brk id="27" max="1048575" man="1"/>
    <brk id="34" max="1048575" man="1"/>
    <brk id="41" max="1048575" man="1"/>
    <brk id="4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8000"/>
  </sheetPr>
  <dimension ref="A1:O204"/>
  <sheetViews>
    <sheetView workbookViewId="0">
      <pane ySplit="3" topLeftCell="A88" activePane="bottomLeft" state="frozen"/>
      <selection activeCell="F11" sqref="F11:M11"/>
      <selection pane="bottomLeft" activeCell="L4" sqref="L4:L103"/>
    </sheetView>
  </sheetViews>
  <sheetFormatPr baseColWidth="10" defaultColWidth="12" defaultRowHeight="17.399999999999999" x14ac:dyDescent="0.3"/>
  <cols>
    <col min="1" max="1" width="20.77734375" style="36" customWidth="1"/>
    <col min="2" max="3" width="14.109375" style="11" customWidth="1"/>
    <col min="4" max="4" width="16.77734375" style="50" customWidth="1"/>
    <col min="5" max="5" width="12" style="11"/>
    <col min="6" max="6" width="16.44140625" style="11" customWidth="1"/>
    <col min="7" max="7" width="17.6640625" style="11" customWidth="1"/>
    <col min="8" max="8" width="14.6640625" style="11" customWidth="1"/>
    <col min="9" max="9" width="23" style="11" customWidth="1"/>
    <col min="10" max="10" width="20.44140625" style="11" customWidth="1"/>
    <col min="11" max="12" width="15.6640625" style="11" customWidth="1"/>
    <col min="13" max="16384" width="12" style="11"/>
  </cols>
  <sheetData>
    <row r="1" spans="1:15" s="9" customFormat="1" ht="121.5" customHeight="1" thickBot="1" x14ac:dyDescent="0.55000000000000004">
      <c r="A1" s="172" t="e">
        <f>"A"&amp;MATCH(LOOKUP(D2,A4:A103),A4:A103)+3</f>
        <v>#N/A</v>
      </c>
      <c r="B1" s="13">
        <f>MAX(A4:A103)</f>
        <v>30</v>
      </c>
      <c r="C1" s="14"/>
      <c r="D1" s="53"/>
      <c r="E1" s="28"/>
      <c r="F1" s="28"/>
      <c r="G1" s="28"/>
      <c r="H1" s="28"/>
      <c r="I1" s="28"/>
      <c r="J1" s="27"/>
      <c r="M1" s="617"/>
      <c r="N1" s="617"/>
      <c r="O1" s="617"/>
    </row>
    <row r="2" spans="1:15" s="9" customFormat="1" ht="29.25" customHeight="1" thickBot="1" x14ac:dyDescent="0.55000000000000004">
      <c r="A2" s="419"/>
      <c r="B2" s="615" t="s">
        <v>25</v>
      </c>
      <c r="C2" s="616"/>
      <c r="D2" s="569"/>
      <c r="E2" s="560"/>
      <c r="F2" s="561"/>
      <c r="G2" s="585" t="s">
        <v>25</v>
      </c>
      <c r="H2" s="588"/>
      <c r="I2" s="570"/>
      <c r="J2" s="10" t="s">
        <v>3</v>
      </c>
      <c r="K2" s="37" t="s">
        <v>29</v>
      </c>
      <c r="L2" s="72"/>
      <c r="M2" s="55"/>
      <c r="N2" s="55"/>
      <c r="O2" s="55"/>
    </row>
    <row r="3" spans="1:15" s="9" customFormat="1" ht="40.5" customHeight="1" thickBot="1" x14ac:dyDescent="0.3">
      <c r="A3" s="150" t="s">
        <v>2</v>
      </c>
      <c r="B3" s="94" t="s">
        <v>0</v>
      </c>
      <c r="C3" s="94" t="s">
        <v>1</v>
      </c>
      <c r="D3" s="82" t="s">
        <v>21</v>
      </c>
      <c r="E3" s="122" t="s">
        <v>87</v>
      </c>
      <c r="F3" s="95" t="s">
        <v>133</v>
      </c>
      <c r="G3" s="83" t="s">
        <v>125</v>
      </c>
      <c r="H3" s="123" t="s">
        <v>14</v>
      </c>
      <c r="I3" s="395"/>
    </row>
    <row r="4" spans="1:15" ht="18.75" customHeight="1" thickTop="1" x14ac:dyDescent="0.3">
      <c r="A4" s="565">
        <f>IF(Engagés!A4="","",Engagés!A4)</f>
        <v>1</v>
      </c>
      <c r="B4" s="568">
        <v>0.36296296296296293</v>
      </c>
      <c r="C4" s="567">
        <v>0.39773148148148146</v>
      </c>
      <c r="D4" s="81">
        <f>IF(OR(Récap!C4&gt;=1,A4=""),"",IF(Récap!AC108="TERMINE",Récap!Z108,IF(Récap!AS108="TERMINE",Récap!AP108,IF(Récap!BI108="TERMINE",Récap!BF108,Dép_Arr!C4-Dép_Arr!B4))))</f>
        <v>3.4768518518518532E-2</v>
      </c>
      <c r="E4" s="98" t="str">
        <f>IF($A4="","",Engagés!$E4)</f>
        <v>AM</v>
      </c>
      <c r="F4" s="104"/>
      <c r="G4" s="105">
        <f>IF($A4="","",IF($E4="MJ",Récap!$L$4,IF($E4="CF",Récap!$K$4,IF($E4="JS",Récap!$J$4,IF($E4="AM",Récap!$I$4)))))</f>
        <v>3.4722222222222224E-2</v>
      </c>
      <c r="H4" s="117"/>
      <c r="I4" s="435" t="str">
        <f>IF(A4="","",IF(L4&lt;&gt;"",L4,K4))</f>
        <v>TERMINE</v>
      </c>
      <c r="J4" s="102"/>
      <c r="K4" s="412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93" t="str">
        <f>IFERROR(IF(AND($E4="AM",Récap!BZ$208="TERMINE"),"TERMINE",IF(AND($E4="JS",Récap!BI$208="TERMINE"),"TERMINE",IF(AND($E4="CF",Récap!AS$208="TERMINE"),"TERMINE",IF(AND($E4="MJ",Récap!AC$208="TERMINE"),"TERMINE","")))),"")</f>
        <v>TERMINE</v>
      </c>
    </row>
    <row r="5" spans="1:15" ht="18.75" customHeight="1" x14ac:dyDescent="0.3">
      <c r="A5" s="408">
        <f>IF(Engagés!A5="","",Engagés!A5)</f>
        <v>2</v>
      </c>
      <c r="B5" s="555">
        <v>0.36296296296296293</v>
      </c>
      <c r="C5" s="420"/>
      <c r="D5" s="81">
        <f>IF(OR(Récap!C5&gt;=1,A5=""),"",IF(Récap!AC109="TERMINE",Récap!Z109,IF(Récap!AS109="TERMINE",Récap!AP109,IF(Récap!BI109="TERMINE",Récap!BF109,Dép_Arr!C5-Dép_Arr!B5))))</f>
        <v>2.7928240740740795E-2</v>
      </c>
      <c r="E5" s="98" t="str">
        <f>IF($A5="","",Engagés!$E5)</f>
        <v>JS</v>
      </c>
      <c r="F5" s="104"/>
      <c r="G5" s="105">
        <f>IF($A5="","",IF($E5="MJ",Récap!$L$4,IF($E5="CF",Récap!$K$4,IF($E5="JS",Récap!$J$4,IF($E5="AM",Récap!$I$4)))))</f>
        <v>2.7777777777777776E-2</v>
      </c>
      <c r="H5" s="117"/>
      <c r="I5" s="444" t="str">
        <f>IF(A5="","",IF(L5&lt;&gt;"",L5,K5))</f>
        <v>TERMINE</v>
      </c>
      <c r="J5" s="102"/>
      <c r="K5" s="412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93" t="str">
        <f>IFERROR(IF(AND($E5="AM",Récap!BZ$208="TERMINE"),"TERMINE",IF(AND($E5="JS",Récap!BI$208="TERMINE"),"TERMINE",IF(AND($E5="CF",Récap!AS$208="TERMINE"),"TERMINE",IF(AND($E5="MJ",Récap!AC$208="TERMINE"),"TERMINE","")))),"")</f>
        <v>TERMINE</v>
      </c>
      <c r="N5" s="141"/>
    </row>
    <row r="6" spans="1:15" x14ac:dyDescent="0.3">
      <c r="A6" s="408">
        <f>IF(Engagés!A6="","",Engagés!A6)</f>
        <v>3</v>
      </c>
      <c r="B6" s="555">
        <v>0.36296296296296293</v>
      </c>
      <c r="C6" s="420"/>
      <c r="D6" s="81">
        <f>IF(OR(Récap!C6&gt;=1,A6=""),"",IF(Récap!AC110="TERMINE",Récap!Z110,IF(Récap!AS110="TERMINE",Récap!AP110,IF(Récap!BI110="TERMINE",Récap!BF110,Dép_Arr!C6-Dép_Arr!B6))))</f>
        <v>2.1099537037037042E-2</v>
      </c>
      <c r="E6" s="98" t="str">
        <f>IF($A6="","",Engagés!$E6)</f>
        <v>CF</v>
      </c>
      <c r="F6" s="104"/>
      <c r="G6" s="105">
        <f>IF($A6="","",IF($E6="MJ",Récap!$L$4,IF($E6="CF",Récap!$K$4,IF($E6="JS",Récap!$J$4,IF($E6="AM",Récap!$I$4)))))</f>
        <v>2.0833333333333332E-2</v>
      </c>
      <c r="H6" s="117"/>
      <c r="I6" s="444" t="str">
        <f t="shared" ref="I6:I69" si="0">IF(A6="","",IF(L6&lt;&gt;"",L6,K6))</f>
        <v>TERMINE</v>
      </c>
      <c r="J6" s="161"/>
      <c r="K6" s="412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93" t="str">
        <f>IFERROR(IF(AND($E6="AM",Récap!BZ$208="TERMINE"),"TERMINE",IF(AND($E6="JS",Récap!BI$208="TERMINE"),"TERMINE",IF(AND($E6="CF",Récap!AS$208="TERMINE"),"TERMINE",IF(AND($E6="MJ",Récap!AC$208="TERMINE"),"TERMINE","")))),"")</f>
        <v>TERMINE</v>
      </c>
      <c r="N6" s="141"/>
      <c r="O6" s="57"/>
    </row>
    <row r="7" spans="1:15" x14ac:dyDescent="0.3">
      <c r="A7" s="408">
        <f>IF(Engagés!A7="","",Engagés!A7)</f>
        <v>4</v>
      </c>
      <c r="B7" s="555">
        <v>0.36296296296296293</v>
      </c>
      <c r="C7" s="420"/>
      <c r="D7" s="81">
        <f>IF(OR(Récap!C7&gt;=1,A7=""),"",IF(Récap!AC111="TERMINE",Récap!Z111,IF(Récap!AS111="TERMINE",Récap!AP111,IF(Récap!BI111="TERMINE",Récap!BF111,Dép_Arr!C7-Dép_Arr!B7))))</f>
        <v>1.7997685185185242E-2</v>
      </c>
      <c r="E7" s="98" t="str">
        <f>IF($A7="","",Engagés!$E7)</f>
        <v>MJ</v>
      </c>
      <c r="F7" s="104"/>
      <c r="G7" s="105">
        <f>IF($A7="","",IF($E7="MJ",Récap!$L$4,IF($E7="CF",Récap!$K$4,IF($E7="JS",Récap!$J$4,IF($E7="AM",Récap!$I$4)))))</f>
        <v>1.3888888888888888E-2</v>
      </c>
      <c r="H7" s="117"/>
      <c r="I7" s="444" t="str">
        <f t="shared" si="0"/>
        <v>TERMINE</v>
      </c>
      <c r="J7" s="102"/>
      <c r="K7" s="412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93" t="str">
        <f>IFERROR(IF(AND($E7="AM",Récap!BZ$208="TERMINE"),"TERMINE",IF(AND($E7="JS",Récap!BI$208="TERMINE"),"TERMINE",IF(AND($E7="CF",Récap!AS$208="TERMINE"),"TERMINE",IF(AND($E7="MJ",Récap!AC$208="TERMINE"),"TERMINE","")))),"")</f>
        <v>TERMINE</v>
      </c>
      <c r="N7" s="141"/>
      <c r="O7" s="57"/>
    </row>
    <row r="8" spans="1:15" x14ac:dyDescent="0.3">
      <c r="A8" s="408">
        <f>IF(Engagés!A8="","",Engagés!A8)</f>
        <v>5</v>
      </c>
      <c r="B8" s="555">
        <v>0.36296296296296293</v>
      </c>
      <c r="C8" s="420"/>
      <c r="D8" s="81" t="str">
        <f>IF(OR(Récap!C8&gt;=1,A8=""),"",IF(Récap!AC112="TERMINE",Récap!Z112,IF(Récap!AS112="TERMINE",Récap!AP112,IF(Récap!BI112="TERMINE",Récap!BF112,Dép_Arr!C8-Dép_Arr!B8))))</f>
        <v/>
      </c>
      <c r="E8" s="98" t="str">
        <f>IF($A8="","",Engagés!$E8)</f>
        <v>AM</v>
      </c>
      <c r="F8" s="104"/>
      <c r="G8" s="105">
        <f>IF($A8="","",IF($E8="MJ",Récap!$L$4,IF($E8="CF",Récap!$K$4,IF($E8="JS",Récap!$J$4,IF($E8="AM",Récap!$I$4)))))</f>
        <v>3.4722222222222224E-2</v>
      </c>
      <c r="H8" s="117"/>
      <c r="I8" s="444" t="str">
        <f t="shared" si="0"/>
        <v>TERMINE</v>
      </c>
      <c r="J8" s="102"/>
      <c r="K8" s="412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93" t="str">
        <f>IFERROR(IF(AND($E8="AM",Récap!BZ$208="TERMINE"),"TERMINE",IF(AND($E8="JS",Récap!BI$208="TERMINE"),"TERMINE",IF(AND($E8="CF",Récap!AS$208="TERMINE"),"TERMINE",IF(AND($E8="MJ",Récap!AC$208="TERMINE"),"TERMINE","")))),"")</f>
        <v>TERMINE</v>
      </c>
      <c r="O8" s="57"/>
    </row>
    <row r="9" spans="1:15" ht="18.75" customHeight="1" x14ac:dyDescent="0.3">
      <c r="A9" s="408">
        <f>IF(Engagés!A9="","",Engagés!A9)</f>
        <v>6</v>
      </c>
      <c r="B9" s="555">
        <v>0.36296296296296293</v>
      </c>
      <c r="C9" s="420"/>
      <c r="D9" s="81">
        <f>IF(OR(Récap!C9&gt;=1,A9=""),"",IF(Récap!AC113="TERMINE",Récap!Z113,IF(Récap!AS113="TERMINE",Récap!AP113,IF(Récap!BI113="TERMINE",Récap!BF113,Dép_Arr!C9-Dép_Arr!B9))))</f>
        <v>2.7986111111111101E-2</v>
      </c>
      <c r="E9" s="98" t="str">
        <f>IF($A9="","",Engagés!$E9)</f>
        <v>JS</v>
      </c>
      <c r="F9" s="104"/>
      <c r="G9" s="105">
        <f>IF($A9="","",IF($E9="MJ",Récap!$L$4,IF($E9="CF",Récap!$K$4,IF($E9="JS",Récap!$J$4,IF($E9="AM",Récap!$I$4)))))</f>
        <v>2.7777777777777776E-2</v>
      </c>
      <c r="H9" s="117"/>
      <c r="I9" s="444" t="str">
        <f t="shared" si="0"/>
        <v>TERMINE</v>
      </c>
      <c r="J9" s="102"/>
      <c r="K9" s="412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93" t="str">
        <f>IFERROR(IF(AND($E9="AM",Récap!BZ$208="TERMINE"),"TERMINE",IF(AND($E9="JS",Récap!BI$208="TERMINE"),"TERMINE",IF(AND($E9="CF",Récap!AS$208="TERMINE"),"TERMINE",IF(AND($E9="MJ",Récap!AC$208="TERMINE"),"TERMINE","")))),"")</f>
        <v>TERMINE</v>
      </c>
      <c r="O9" s="57"/>
    </row>
    <row r="10" spans="1:15" x14ac:dyDescent="0.3">
      <c r="A10" s="565">
        <f>IF(Engagés!A10="","",Engagés!A10)</f>
        <v>7</v>
      </c>
      <c r="B10" s="566">
        <v>0.36296296296296293</v>
      </c>
      <c r="C10" s="567">
        <v>0.39777777777777779</v>
      </c>
      <c r="D10" s="81">
        <f>IF(OR(Récap!C10&gt;=1,A10=""),"",IF(Récap!AC114="TERMINE",Récap!Z114,IF(Récap!AS114="TERMINE",Récap!AP114,IF(Récap!BI114="TERMINE",Récap!BF114,Dép_Arr!C10-Dép_Arr!B10))))</f>
        <v>3.4814814814814854E-2</v>
      </c>
      <c r="E10" s="98" t="str">
        <f>IF($A10="","",Engagés!$E10)</f>
        <v>AM</v>
      </c>
      <c r="F10" s="104"/>
      <c r="G10" s="105">
        <f>IF($A10="","",IF($E10="MJ",Récap!$L$4,IF($E10="CF",Récap!$K$4,IF($E10="JS",Récap!$J$4,IF($E10="AM",Récap!$I$4)))))</f>
        <v>3.4722222222222224E-2</v>
      </c>
      <c r="H10" s="117"/>
      <c r="I10" s="444" t="str">
        <f t="shared" si="0"/>
        <v>TERMINE</v>
      </c>
      <c r="J10" s="102"/>
      <c r="K10" s="412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93" t="str">
        <f>IFERROR(IF(AND($E10="AM",Récap!BZ$208="TERMINE"),"TERMINE",IF(AND($E10="JS",Récap!BI$208="TERMINE"),"TERMINE",IF(AND($E10="CF",Récap!AS$208="TERMINE"),"TERMINE",IF(AND($E10="MJ",Récap!AC$208="TERMINE"),"TERMINE","")))),"")</f>
        <v>TERMINE</v>
      </c>
      <c r="O10" s="57"/>
    </row>
    <row r="11" spans="1:15" x14ac:dyDescent="0.3">
      <c r="A11" s="408">
        <f>IF(Engagés!A11="","",Engagés!A11)</f>
        <v>8</v>
      </c>
      <c r="B11" s="555">
        <v>0.36296296296296293</v>
      </c>
      <c r="C11" s="420">
        <v>0.3979166666666667</v>
      </c>
      <c r="D11" s="81">
        <f>IF(OR(Récap!C11&gt;=1,A11=""),"",IF(Récap!AC115="TERMINE",Récap!Z115,IF(Récap!AS115="TERMINE",Récap!AP115,IF(Récap!BI115="TERMINE",Récap!BF115,Dép_Arr!C11-Dép_Arr!B11))))</f>
        <v>3.4953703703703765E-2</v>
      </c>
      <c r="E11" s="98" t="str">
        <f>IF($A11="","",Engagés!$E11)</f>
        <v>AM</v>
      </c>
      <c r="F11" s="104"/>
      <c r="G11" s="105">
        <f>IF($A11="","",IF($E11="MJ",Récap!$L$4,IF($E11="CF",Récap!$K$4,IF($E11="JS",Récap!$J$4,IF($E11="AM",Récap!$I$4)))))</f>
        <v>3.4722222222222224E-2</v>
      </c>
      <c r="H11" s="117"/>
      <c r="I11" s="444" t="str">
        <f t="shared" si="0"/>
        <v>TERMINE</v>
      </c>
      <c r="J11" s="102"/>
      <c r="K11" s="412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93" t="str">
        <f>IFERROR(IF(AND($E11="AM",Récap!BZ$208="TERMINE"),"TERMINE",IF(AND($E11="JS",Récap!BI$208="TERMINE"),"TERMINE",IF(AND($E11="CF",Récap!AS$208="TERMINE"),"TERMINE",IF(AND($E11="MJ",Récap!AC$208="TERMINE"),"TERMINE","")))),"")</f>
        <v>TERMINE</v>
      </c>
      <c r="O11" s="57"/>
    </row>
    <row r="12" spans="1:15" x14ac:dyDescent="0.3">
      <c r="A12" s="565">
        <f>IF(Engagés!A12="","",Engagés!A12)</f>
        <v>9</v>
      </c>
      <c r="B12" s="566">
        <v>0.36296296296296293</v>
      </c>
      <c r="C12" s="567">
        <v>0.39781249999999996</v>
      </c>
      <c r="D12" s="81">
        <f>IF(OR(Récap!C12&gt;=1,A12=""),"",IF(Récap!AC116="TERMINE",Récap!Z116,IF(Récap!AS116="TERMINE",Récap!AP116,IF(Récap!BI116="TERMINE",Récap!BF116,Dép_Arr!C12-Dép_Arr!B12))))</f>
        <v>3.4849537037037026E-2</v>
      </c>
      <c r="E12" s="98" t="str">
        <f>IF($A12="","",Engagés!$E12)</f>
        <v>AM</v>
      </c>
      <c r="F12" s="104"/>
      <c r="G12" s="105">
        <f>IF($A12="","",IF($E12="MJ",Récap!$L$4,IF($E12="CF",Récap!$K$4,IF($E12="JS",Récap!$J$4,IF($E12="AM",Récap!$I$4)))))</f>
        <v>3.4722222222222224E-2</v>
      </c>
      <c r="H12" s="117"/>
      <c r="I12" s="444" t="str">
        <f t="shared" si="0"/>
        <v>TERMINE</v>
      </c>
      <c r="J12" s="102"/>
      <c r="K12" s="412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93" t="str">
        <f>IFERROR(IF(AND($E12="AM",Récap!BZ$208="TERMINE"),"TERMINE",IF(AND($E12="JS",Récap!BI$208="TERMINE"),"TERMINE",IF(AND($E12="CF",Récap!AS$208="TERMINE"),"TERMINE",IF(AND($E12="MJ",Récap!AC$208="TERMINE"),"TERMINE","")))),"")</f>
        <v>TERMINE</v>
      </c>
      <c r="O12" s="57"/>
    </row>
    <row r="13" spans="1:15" x14ac:dyDescent="0.3">
      <c r="A13" s="408">
        <f>IF(Engagés!A13="","",Engagés!A13)</f>
        <v>10</v>
      </c>
      <c r="B13" s="555">
        <v>0.36296296296296293</v>
      </c>
      <c r="C13" s="420"/>
      <c r="D13" s="81">
        <f>IF(OR(Récap!C13&gt;=1,A13=""),"",IF(Récap!AC117="TERMINE",Récap!Z117,IF(Récap!AS117="TERMINE",Récap!AP117,IF(Récap!BI117="TERMINE",Récap!BF117,Dép_Arr!C13-Dép_Arr!B13))))</f>
        <v>2.8032407407407423E-2</v>
      </c>
      <c r="E13" s="98" t="str">
        <f>IF($A13="","",Engagés!$E13)</f>
        <v>JS</v>
      </c>
      <c r="F13" s="104"/>
      <c r="G13" s="105">
        <f>IF($A13="","",IF($E13="MJ",Récap!$L$4,IF($E13="CF",Récap!$K$4,IF($E13="JS",Récap!$J$4,IF($E13="AM",Récap!$I$4)))))</f>
        <v>2.7777777777777776E-2</v>
      </c>
      <c r="H13" s="117"/>
      <c r="I13" s="444" t="str">
        <f t="shared" si="0"/>
        <v>TERMINE</v>
      </c>
      <c r="J13" s="102"/>
      <c r="K13" s="412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93" t="str">
        <f>IFERROR(IF(AND($E13="AM",Récap!BZ$208="TERMINE"),"TERMINE",IF(AND($E13="JS",Récap!BI$208="TERMINE"),"TERMINE",IF(AND($E13="CF",Récap!AS$208="TERMINE"),"TERMINE",IF(AND($E13="MJ",Récap!AC$208="TERMINE"),"TERMINE","")))),"")</f>
        <v>TERMINE</v>
      </c>
      <c r="O13" s="57"/>
    </row>
    <row r="14" spans="1:15" x14ac:dyDescent="0.3">
      <c r="A14" s="408">
        <f>IF(Engagés!A14="","",Engagés!A14)</f>
        <v>11</v>
      </c>
      <c r="B14" s="555">
        <v>0.36296296296296293</v>
      </c>
      <c r="C14" s="420"/>
      <c r="D14" s="81">
        <f>IF(OR(Récap!C14&gt;=1,A14=""),"",IF(Récap!AC118="TERMINE",Récap!Z118,IF(Récap!AS118="TERMINE",Récap!AP118,IF(Récap!BI118="TERMINE",Récap!BF118,Dép_Arr!C14-Dép_Arr!B14))))</f>
        <v>2.2314814814814843E-2</v>
      </c>
      <c r="E14" s="98" t="str">
        <f>IF($A14="","",Engagés!$E14)</f>
        <v>CF</v>
      </c>
      <c r="F14" s="104"/>
      <c r="G14" s="105">
        <f>IF($A14="","",IF($E14="MJ",Récap!$L$4,IF($E14="CF",Récap!$K$4,IF($E14="JS",Récap!$J$4,IF($E14="AM",Récap!$I$4)))))</f>
        <v>2.0833333333333332E-2</v>
      </c>
      <c r="H14" s="117"/>
      <c r="I14" s="444" t="str">
        <f t="shared" si="0"/>
        <v>TERMINE</v>
      </c>
      <c r="J14" s="102"/>
      <c r="K14" s="412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93" t="str">
        <f>IFERROR(IF(AND($E14="AM",Récap!BZ$208="TERMINE"),"TERMINE",IF(AND($E14="JS",Récap!BI$208="TERMINE"),"TERMINE",IF(AND($E14="CF",Récap!AS$208="TERMINE"),"TERMINE",IF(AND($E14="MJ",Récap!AC$208="TERMINE"),"TERMINE","")))),"")</f>
        <v>TERMINE</v>
      </c>
      <c r="O14" s="57"/>
    </row>
    <row r="15" spans="1:15" x14ac:dyDescent="0.3">
      <c r="A15" s="408">
        <f>IF(Engagés!A15="","",Engagés!A15)</f>
        <v>12</v>
      </c>
      <c r="B15" s="555">
        <v>0.36296296296296293</v>
      </c>
      <c r="C15" s="420"/>
      <c r="D15" s="81">
        <f>IF(OR(Récap!C15&gt;=1,A15=""),"",IF(Récap!AC119="TERMINE",Récap!Z119,IF(Récap!AS119="TERMINE",Récap!AP119,IF(Récap!BI119="TERMINE",Récap!BF119,Dép_Arr!C15-Dép_Arr!B15))))</f>
        <v>1.809027777777783E-2</v>
      </c>
      <c r="E15" s="98" t="str">
        <f>IF($A15="","",Engagés!$E15)</f>
        <v>MJ</v>
      </c>
      <c r="F15" s="104"/>
      <c r="G15" s="105">
        <f>IF($A15="","",IF($E15="MJ",Récap!$L$4,IF($E15="CF",Récap!$K$4,IF($E15="JS",Récap!$J$4,IF($E15="AM",Récap!$I$4)))))</f>
        <v>1.3888888888888888E-2</v>
      </c>
      <c r="H15" s="117"/>
      <c r="I15" s="444" t="str">
        <f t="shared" si="0"/>
        <v>TERMINE</v>
      </c>
      <c r="J15" s="102"/>
      <c r="K15" s="412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93" t="str">
        <f>IFERROR(IF(AND($E15="AM",Récap!BZ$208="TERMINE"),"TERMINE",IF(AND($E15="JS",Récap!BI$208="TERMINE"),"TERMINE",IF(AND($E15="CF",Récap!AS$208="TERMINE"),"TERMINE",IF(AND($E15="MJ",Récap!AC$208="TERMINE"),"TERMINE","")))),"")</f>
        <v>TERMINE</v>
      </c>
      <c r="O15" s="57"/>
    </row>
    <row r="16" spans="1:15" x14ac:dyDescent="0.3">
      <c r="A16" s="565">
        <f>IF(Engagés!A16="","",Engagés!A16)</f>
        <v>13</v>
      </c>
      <c r="B16" s="566">
        <v>0.36296296296296293</v>
      </c>
      <c r="C16" s="567">
        <v>0.39960648148148148</v>
      </c>
      <c r="D16" s="81">
        <f>IF(OR(Récap!C16&gt;=1,A16=""),"",IF(Récap!AC120="TERMINE",Récap!Z120,IF(Récap!AS120="TERMINE",Récap!AP120,IF(Récap!BI120="TERMINE",Récap!BF120,Dép_Arr!C16-Dép_Arr!B16))))</f>
        <v>3.6643518518518547E-2</v>
      </c>
      <c r="E16" s="98" t="str">
        <f>IF($A16="","",Engagés!$E16)</f>
        <v>AM</v>
      </c>
      <c r="F16" s="104"/>
      <c r="G16" s="105">
        <f>IF($A16="","",IF($E16="MJ",Récap!$L$4,IF($E16="CF",Récap!$K$4,IF($E16="JS",Récap!$J$4,IF($E16="AM",Récap!$I$4)))))</f>
        <v>3.4722222222222224E-2</v>
      </c>
      <c r="H16" s="117"/>
      <c r="I16" s="444" t="str">
        <f t="shared" si="0"/>
        <v>TERMINE</v>
      </c>
      <c r="J16" s="102"/>
      <c r="K16" s="412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93" t="str">
        <f>IFERROR(IF(AND($E16="AM",Récap!BZ$208="TERMINE"),"TERMINE",IF(AND($E16="JS",Récap!BI$208="TERMINE"),"TERMINE",IF(AND($E16="CF",Récap!AS$208="TERMINE"),"TERMINE",IF(AND($E16="MJ",Récap!AC$208="TERMINE"),"TERMINE","")))),"")</f>
        <v>TERMINE</v>
      </c>
      <c r="O16" s="57"/>
    </row>
    <row r="17" spans="1:15" x14ac:dyDescent="0.3">
      <c r="A17" s="408">
        <f>IF(Engagés!A17="","",Engagés!A17)</f>
        <v>14</v>
      </c>
      <c r="B17" s="555">
        <v>0.36296296296296293</v>
      </c>
      <c r="C17" s="420"/>
      <c r="D17" s="81">
        <f>IF(OR(Récap!C17&gt;=1,A17=""),"",IF(Récap!AC121="TERMINE",Récap!Z121,IF(Récap!AS121="TERMINE",Récap!AP121,IF(Récap!BI121="TERMINE",Récap!BF121,Dép_Arr!C17-Dép_Arr!B17))))</f>
        <v>2.8067129629629706E-2</v>
      </c>
      <c r="E17" s="98" t="str">
        <f>IF($A17="","",Engagés!$E17)</f>
        <v>JS</v>
      </c>
      <c r="F17" s="104"/>
      <c r="G17" s="105">
        <f>IF($A17="","",IF($E17="MJ",Récap!$L$4,IF($E17="CF",Récap!$K$4,IF($E17="JS",Récap!$J$4,IF($E17="AM",Récap!$I$4)))))</f>
        <v>2.7777777777777776E-2</v>
      </c>
      <c r="H17" s="117"/>
      <c r="I17" s="444" t="str">
        <f t="shared" si="0"/>
        <v>TERMINE</v>
      </c>
      <c r="J17" s="102"/>
      <c r="K17" s="412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93" t="str">
        <f>IFERROR(IF(AND($E17="AM",Récap!BZ$208="TERMINE"),"TERMINE",IF(AND($E17="JS",Récap!BI$208="TERMINE"),"TERMINE",IF(AND($E17="CF",Récap!AS$208="TERMINE"),"TERMINE",IF(AND($E17="MJ",Récap!AC$208="TERMINE"),"TERMINE","")))),"")</f>
        <v>TERMINE</v>
      </c>
      <c r="O17" s="57"/>
    </row>
    <row r="18" spans="1:15" x14ac:dyDescent="0.3">
      <c r="A18" s="408">
        <f>IF(Engagés!A18="","",Engagés!A18)</f>
        <v>15</v>
      </c>
      <c r="B18" s="555">
        <v>0.36296296296296293</v>
      </c>
      <c r="C18" s="420"/>
      <c r="D18" s="81" t="str">
        <f>IF(OR(Récap!C18&gt;=1,A18=""),"",IF(Récap!AC122="TERMINE",Récap!Z122,IF(Récap!AS122="TERMINE",Récap!AP122,IF(Récap!BI122="TERMINE",Récap!BF122,Dép_Arr!C18-Dép_Arr!B18))))</f>
        <v/>
      </c>
      <c r="E18" s="98" t="str">
        <f>IF($A18="","",Engagés!$E18)</f>
        <v>AM</v>
      </c>
      <c r="F18" s="104"/>
      <c r="G18" s="105">
        <f>IF($A18="","",IF($E18="MJ",Récap!$L$4,IF($E18="CF",Récap!$K$4,IF($E18="JS",Récap!$J$4,IF($E18="AM",Récap!$I$4)))))</f>
        <v>3.4722222222222224E-2</v>
      </c>
      <c r="H18" s="117"/>
      <c r="I18" s="444" t="str">
        <f t="shared" si="0"/>
        <v>TERMINE</v>
      </c>
      <c r="J18" s="102"/>
      <c r="K18" s="412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93" t="str">
        <f>IFERROR(IF(AND($E18="AM",Récap!BZ$208="TERMINE"),"TERMINE",IF(AND($E18="JS",Récap!BI$208="TERMINE"),"TERMINE",IF(AND($E18="CF",Récap!AS$208="TERMINE"),"TERMINE",IF(AND($E18="MJ",Récap!AC$208="TERMINE"),"TERMINE","")))),"")</f>
        <v>TERMINE</v>
      </c>
      <c r="O18" s="57"/>
    </row>
    <row r="19" spans="1:15" x14ac:dyDescent="0.3">
      <c r="A19" s="565">
        <f>IF(Engagés!A19="","",Engagés!A19)</f>
        <v>16</v>
      </c>
      <c r="B19" s="566">
        <v>0.36296296296296293</v>
      </c>
      <c r="C19" s="567">
        <v>0.39784722222222224</v>
      </c>
      <c r="D19" s="81">
        <f>IF(OR(Récap!C19&gt;=1,A19=""),"",IF(Récap!AC123="TERMINE",Récap!Z123,IF(Récap!AS123="TERMINE",Récap!AP123,IF(Récap!BI123="TERMINE",Récap!BF123,Dép_Arr!C19-Dép_Arr!B19))))</f>
        <v>3.4884259259259309E-2</v>
      </c>
      <c r="E19" s="98" t="str">
        <f>IF($A19="","",Engagés!$E19)</f>
        <v>AM</v>
      </c>
      <c r="F19" s="104"/>
      <c r="G19" s="105">
        <f>IF($A19="","",IF($E19="MJ",Récap!$L$4,IF($E19="CF",Récap!$K$4,IF($E19="JS",Récap!$J$4,IF($E19="AM",Récap!$I$4)))))</f>
        <v>3.4722222222222224E-2</v>
      </c>
      <c r="H19" s="117"/>
      <c r="I19" s="444" t="str">
        <f t="shared" si="0"/>
        <v>TERMINE</v>
      </c>
      <c r="J19" s="102"/>
      <c r="K19" s="412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93" t="str">
        <f>IFERROR(IF(AND($E19="AM",Récap!BZ$208="TERMINE"),"TERMINE",IF(AND($E19="JS",Récap!BI$208="TERMINE"),"TERMINE",IF(AND($E19="CF",Récap!AS$208="TERMINE"),"TERMINE",IF(AND($E19="MJ",Récap!AC$208="TERMINE"),"TERMINE","")))),"")</f>
        <v>TERMINE</v>
      </c>
      <c r="O19" s="57"/>
    </row>
    <row r="20" spans="1:15" x14ac:dyDescent="0.3">
      <c r="A20" s="565">
        <f>IF(Engagés!A20="","",Engagés!A20)</f>
        <v>17</v>
      </c>
      <c r="B20" s="566">
        <v>0.36296296296296293</v>
      </c>
      <c r="C20" s="567">
        <v>0.39789351851851856</v>
      </c>
      <c r="D20" s="81">
        <f>IF(OR(Récap!C20&gt;=1,A20=""),"",IF(Récap!AC124="TERMINE",Récap!Z124,IF(Récap!AS124="TERMINE",Récap!AP124,IF(Récap!BI124="TERMINE",Récap!BF124,Dép_Arr!C20-Dép_Arr!B20))))</f>
        <v>3.4930555555555631E-2</v>
      </c>
      <c r="E20" s="98" t="str">
        <f>IF($A20="","",Engagés!$E20)</f>
        <v>AM</v>
      </c>
      <c r="F20" s="104"/>
      <c r="G20" s="105">
        <f>IF($A20="","",IF($E20="MJ",Récap!$L$4,IF($E20="CF",Récap!$K$4,IF($E20="JS",Récap!$J$4,IF($E20="AM",Récap!$I$4)))))</f>
        <v>3.4722222222222224E-2</v>
      </c>
      <c r="H20" s="117"/>
      <c r="I20" s="444" t="str">
        <f t="shared" si="0"/>
        <v>TERMINE</v>
      </c>
      <c r="J20" s="102"/>
      <c r="K20" s="412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93" t="str">
        <f>IFERROR(IF(AND($E20="AM",Récap!BZ$208="TERMINE"),"TERMINE",IF(AND($E20="JS",Récap!BI$208="TERMINE"),"TERMINE",IF(AND($E20="CF",Récap!AS$208="TERMINE"),"TERMINE",IF(AND($E20="MJ",Récap!AC$208="TERMINE"),"TERMINE","")))),"")</f>
        <v>TERMINE</v>
      </c>
      <c r="O20" s="57"/>
    </row>
    <row r="21" spans="1:15" ht="18.75" customHeight="1" x14ac:dyDescent="0.3">
      <c r="A21" s="565">
        <f>IF(Engagés!A21="","",Engagés!A21)</f>
        <v>18</v>
      </c>
      <c r="B21" s="566">
        <v>0.36296296296296293</v>
      </c>
      <c r="C21" s="567">
        <v>0.39792824074074074</v>
      </c>
      <c r="D21" s="81">
        <f>IF(OR(Récap!C21&gt;=1,A21=""),"",IF(Récap!AC125="TERMINE",Récap!Z125,IF(Récap!AS125="TERMINE",Récap!AP125,IF(Récap!BI125="TERMINE",Récap!BF125,Dép_Arr!C21-Dép_Arr!B21))))</f>
        <v>3.4965277777777803E-2</v>
      </c>
      <c r="E21" s="98" t="str">
        <f>IF($A21="","",Engagés!$E21)</f>
        <v>AM</v>
      </c>
      <c r="F21" s="104"/>
      <c r="G21" s="105">
        <f>IF($A21="","",IF($E21="MJ",Récap!$L$4,IF($E21="CF",Récap!$K$4,IF($E21="JS",Récap!$J$4,IF($E21="AM",Récap!$I$4)))))</f>
        <v>3.4722222222222224E-2</v>
      </c>
      <c r="H21" s="117"/>
      <c r="I21" s="444" t="str">
        <f t="shared" si="0"/>
        <v>TERMINE</v>
      </c>
      <c r="J21" s="102"/>
      <c r="K21" s="412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93" t="str">
        <f>IFERROR(IF(AND($E21="AM",Récap!BZ$208="TERMINE"),"TERMINE",IF(AND($E21="JS",Récap!BI$208="TERMINE"),"TERMINE",IF(AND($E21="CF",Récap!AS$208="TERMINE"),"TERMINE",IF(AND($E21="MJ",Récap!AC$208="TERMINE"),"TERMINE","")))),"")</f>
        <v>TERMINE</v>
      </c>
      <c r="O21" s="57"/>
    </row>
    <row r="22" spans="1:15" ht="18.75" customHeight="1" x14ac:dyDescent="0.3">
      <c r="A22" s="408">
        <f>IF(Engagés!A22="","",Engagés!A22)</f>
        <v>19</v>
      </c>
      <c r="B22" s="555">
        <v>0.36296296296296293</v>
      </c>
      <c r="C22" s="420"/>
      <c r="D22" s="81">
        <f>IF(OR(Récap!C22&gt;=1,A22=""),"",IF(Récap!AC126="TERMINE",Récap!Z126,IF(Récap!AS126="TERMINE",Récap!AP126,IF(Récap!BI126="TERMINE",Récap!BF126,Dép_Arr!C22-Dép_Arr!B22))))</f>
        <v>2.1898148148148167E-2</v>
      </c>
      <c r="E22" s="98" t="str">
        <f>IF($A22="","",Engagés!$E22)</f>
        <v>CF</v>
      </c>
      <c r="F22" s="104"/>
      <c r="G22" s="105">
        <f>IF($A22="","",IF($E22="MJ",Récap!$L$4,IF($E22="CF",Récap!$K$4,IF($E22="JS",Récap!$J$4,IF($E22="AM",Récap!$I$4)))))</f>
        <v>2.0833333333333332E-2</v>
      </c>
      <c r="H22" s="117"/>
      <c r="I22" s="444" t="str">
        <f t="shared" si="0"/>
        <v>TERMINE</v>
      </c>
      <c r="J22" s="102"/>
      <c r="K22" s="412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93" t="str">
        <f>IFERROR(IF(AND($E22="AM",Récap!BZ$208="TERMINE"),"TERMINE",IF(AND($E22="JS",Récap!BI$208="TERMINE"),"TERMINE",IF(AND($E22="CF",Récap!AS$208="TERMINE"),"TERMINE",IF(AND($E22="MJ",Récap!AC$208="TERMINE"),"TERMINE","")))),"")</f>
        <v>TERMINE</v>
      </c>
      <c r="O22" s="57"/>
    </row>
    <row r="23" spans="1:15" x14ac:dyDescent="0.3">
      <c r="A23" s="408">
        <f>IF(Engagés!A23="","",Engagés!A23)</f>
        <v>20</v>
      </c>
      <c r="B23" s="555">
        <v>0.36296296296296293</v>
      </c>
      <c r="C23" s="420"/>
      <c r="D23" s="81">
        <f>IF(OR(Récap!C23&gt;=1,A23=""),"",IF(Récap!AC127="TERMINE",Récap!Z127,IF(Récap!AS127="TERMINE",Récap!AP127,IF(Récap!BI127="TERMINE",Récap!BF127,Dép_Arr!C23-Dép_Arr!B23))))</f>
        <v>1.8125000000000002E-2</v>
      </c>
      <c r="E23" s="98" t="str">
        <f>IF($A23="","",Engagés!$E23)</f>
        <v>MJ</v>
      </c>
      <c r="F23" s="104"/>
      <c r="G23" s="105">
        <f>IF($A23="","",IF($E23="MJ",Récap!$L$4,IF($E23="CF",Récap!$K$4,IF($E23="JS",Récap!$J$4,IF($E23="AM",Récap!$I$4)))))</f>
        <v>1.3888888888888888E-2</v>
      </c>
      <c r="H23" s="117"/>
      <c r="I23" s="444" t="str">
        <f t="shared" si="0"/>
        <v>TERMINE</v>
      </c>
      <c r="J23" s="102"/>
      <c r="K23" s="412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93" t="str">
        <f>IFERROR(IF(AND($E23="AM",Récap!BZ$208="TERMINE"),"TERMINE",IF(AND($E23="JS",Récap!BI$208="TERMINE"),"TERMINE",IF(AND($E23="CF",Récap!AS$208="TERMINE"),"TERMINE",IF(AND($E23="MJ",Récap!AC$208="TERMINE"),"TERMINE","")))),"")</f>
        <v>TERMINE</v>
      </c>
      <c r="O23" s="57"/>
    </row>
    <row r="24" spans="1:15" x14ac:dyDescent="0.3">
      <c r="A24" s="565">
        <f>IF(Engagés!A24="","",Engagés!A24)</f>
        <v>21</v>
      </c>
      <c r="B24" s="566">
        <v>0.36296296296296293</v>
      </c>
      <c r="C24" s="567">
        <v>0.39797453703703706</v>
      </c>
      <c r="D24" s="81">
        <f>IF(OR(Récap!C24&gt;=1,A24=""),"",IF(Récap!AC128="TERMINE",Récap!Z128,IF(Récap!AS128="TERMINE",Récap!AP128,IF(Récap!BI128="TERMINE",Récap!BF128,Dép_Arr!C24-Dép_Arr!B24))))</f>
        <v>3.5011574074074125E-2</v>
      </c>
      <c r="E24" s="98" t="str">
        <f>IF($A24="","",Engagés!$E24)</f>
        <v>AM</v>
      </c>
      <c r="F24" s="104"/>
      <c r="G24" s="105">
        <f>IF($A24="","",IF($E24="MJ",Récap!$L$4,IF($E24="CF",Récap!$K$4,IF($E24="JS",Récap!$J$4,IF($E24="AM",Récap!$I$4)))))</f>
        <v>3.4722222222222224E-2</v>
      </c>
      <c r="H24" s="117"/>
      <c r="I24" s="444" t="str">
        <f t="shared" si="0"/>
        <v>TERMINE</v>
      </c>
      <c r="J24" s="102"/>
      <c r="K24" s="412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93" t="str">
        <f>IFERROR(IF(AND($E24="AM",Récap!BZ$208="TERMINE"),"TERMINE",IF(AND($E24="JS",Récap!BI$208="TERMINE"),"TERMINE",IF(AND($E24="CF",Récap!AS$208="TERMINE"),"TERMINE",IF(AND($E24="MJ",Récap!AC$208="TERMINE"),"TERMINE","")))),"")</f>
        <v>TERMINE</v>
      </c>
      <c r="O24" s="57"/>
    </row>
    <row r="25" spans="1:15" x14ac:dyDescent="0.3">
      <c r="A25" s="408">
        <f>IF(Engagés!A25="","",Engagés!A25)</f>
        <v>22</v>
      </c>
      <c r="B25" s="555">
        <v>0.36296296296296293</v>
      </c>
      <c r="C25" s="420"/>
      <c r="D25" s="81">
        <f>IF(OR(Récap!C25&gt;=1,A25=""),"",IF(Récap!AC129="TERMINE",Récap!Z129,IF(Récap!AS129="TERMINE",Récap!AP129,IF(Récap!BI129="TERMINE",Récap!BF129,Dép_Arr!C25-Dép_Arr!B25))))</f>
        <v>2.8159722222222239E-2</v>
      </c>
      <c r="E25" s="98" t="str">
        <f>IF($A25="","",Engagés!$E25)</f>
        <v>JS</v>
      </c>
      <c r="F25" s="104"/>
      <c r="G25" s="105">
        <f>IF($A25="","",IF($E25="MJ",Récap!$L$4,IF($E25="CF",Récap!$K$4,IF($E25="JS",Récap!$J$4,IF($E25="AM",Récap!$I$4)))))</f>
        <v>2.7777777777777776E-2</v>
      </c>
      <c r="H25" s="117"/>
      <c r="I25" s="444" t="str">
        <f t="shared" si="0"/>
        <v>TERMINE</v>
      </c>
      <c r="J25" s="102"/>
      <c r="K25" s="412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93" t="str">
        <f>IFERROR(IF(AND($E25="AM",Récap!BZ$208="TERMINE"),"TERMINE",IF(AND($E25="JS",Récap!BI$208="TERMINE"),"TERMINE",IF(AND($E25="CF",Récap!AS$208="TERMINE"),"TERMINE",IF(AND($E25="MJ",Récap!AC$208="TERMINE"),"TERMINE","")))),"")</f>
        <v>TERMINE</v>
      </c>
      <c r="O25" s="57"/>
    </row>
    <row r="26" spans="1:15" x14ac:dyDescent="0.3">
      <c r="A26" s="408">
        <f>IF(Engagés!A26="","",Engagés!A26)</f>
        <v>23</v>
      </c>
      <c r="B26" s="555">
        <v>0.36296296296296293</v>
      </c>
      <c r="C26" s="420"/>
      <c r="D26" s="81">
        <f>IF(OR(Récap!C26&gt;=1,A26=""),"",IF(Récap!AC130="TERMINE",Récap!Z130,IF(Récap!AS130="TERMINE",Récap!AP130,IF(Récap!BI130="TERMINE",Récap!BF130,Dép_Arr!C26-Dép_Arr!B26))))</f>
        <v>2.19212962962963E-2</v>
      </c>
      <c r="E26" s="98" t="str">
        <f>IF($A26="","",Engagés!$E26)</f>
        <v>CF</v>
      </c>
      <c r="F26" s="104"/>
      <c r="G26" s="105">
        <f>IF($A26="","",IF($E26="MJ",Récap!$L$4,IF($E26="CF",Récap!$K$4,IF($E26="JS",Récap!$J$4,IF($E26="AM",Récap!$I$4)))))</f>
        <v>2.0833333333333332E-2</v>
      </c>
      <c r="H26" s="117"/>
      <c r="I26" s="444" t="str">
        <f t="shared" si="0"/>
        <v>TERMINE</v>
      </c>
      <c r="J26" s="102"/>
      <c r="K26" s="412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93" t="str">
        <f>IFERROR(IF(AND($E26="AM",Récap!BZ$208="TERMINE"),"TERMINE",IF(AND($E26="JS",Récap!BI$208="TERMINE"),"TERMINE",IF(AND($E26="CF",Récap!AS$208="TERMINE"),"TERMINE",IF(AND($E26="MJ",Récap!AC$208="TERMINE"),"TERMINE","")))),"")</f>
        <v>TERMINE</v>
      </c>
      <c r="O26" s="57"/>
    </row>
    <row r="27" spans="1:15" x14ac:dyDescent="0.3">
      <c r="A27" s="408">
        <f>IF(Engagés!A27="","",Engagés!A27)</f>
        <v>24</v>
      </c>
      <c r="B27" s="555">
        <v>0.36296296296296293</v>
      </c>
      <c r="C27" s="420"/>
      <c r="D27" s="81">
        <f>IF(OR(Récap!C27&gt;=1,A27=""),"",IF(Récap!AC131="TERMINE",Récap!Z131,IF(Récap!AS131="TERMINE",Récap!AP131,IF(Récap!BI131="TERMINE",Récap!BF131,Dép_Arr!C27-Dép_Arr!B27))))</f>
        <v>1.8518518518518545E-2</v>
      </c>
      <c r="E27" s="98" t="str">
        <f>IF($A27="","",Engagés!$E27)</f>
        <v>MJ</v>
      </c>
      <c r="F27" s="104"/>
      <c r="G27" s="105">
        <f>IF($A27="","",IF($E27="MJ",Récap!$L$4,IF($E27="CF",Récap!$K$4,IF($E27="JS",Récap!$J$4,IF($E27="AM",Récap!$I$4)))))</f>
        <v>1.3888888888888888E-2</v>
      </c>
      <c r="H27" s="117"/>
      <c r="I27" s="444" t="str">
        <f t="shared" si="0"/>
        <v>TERMINE</v>
      </c>
      <c r="J27" s="102"/>
      <c r="K27" s="412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93" t="str">
        <f>IFERROR(IF(AND($E27="AM",Récap!BZ$208="TERMINE"),"TERMINE",IF(AND($E27="JS",Récap!BI$208="TERMINE"),"TERMINE",IF(AND($E27="CF",Récap!AS$208="TERMINE"),"TERMINE",IF(AND($E27="MJ",Récap!AC$208="TERMINE"),"TERMINE","")))),"")</f>
        <v>TERMINE</v>
      </c>
      <c r="O27" s="57"/>
    </row>
    <row r="28" spans="1:15" x14ac:dyDescent="0.3">
      <c r="A28" s="565">
        <f>IF(Engagés!A28="","",Engagés!A28)</f>
        <v>25</v>
      </c>
      <c r="B28" s="566">
        <v>0.36296296296296293</v>
      </c>
      <c r="C28" s="567">
        <v>0.39802083333333332</v>
      </c>
      <c r="D28" s="81">
        <f>IF(OR(Récap!C28&gt;=1,A28=""),"",IF(Récap!AC132="TERMINE",Récap!Z132,IF(Récap!AS132="TERMINE",Récap!AP132,IF(Récap!BI132="TERMINE",Récap!BF132,Dép_Arr!C28-Dép_Arr!B28))))</f>
        <v>3.5057870370370392E-2</v>
      </c>
      <c r="E28" s="98" t="str">
        <f>IF($A28="","",Engagés!$E28)</f>
        <v>AM</v>
      </c>
      <c r="F28" s="104"/>
      <c r="G28" s="105">
        <f>IF($A28="","",IF($E28="MJ",Récap!$L$4,IF($E28="CF",Récap!$K$4,IF($E28="JS",Récap!$J$4,IF($E28="AM",Récap!$I$4)))))</f>
        <v>3.4722222222222224E-2</v>
      </c>
      <c r="H28" s="117"/>
      <c r="I28" s="444" t="str">
        <f t="shared" si="0"/>
        <v>TERMINE</v>
      </c>
      <c r="J28" s="102"/>
      <c r="K28" s="412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93" t="str">
        <f>IFERROR(IF(AND($E28="AM",Récap!BZ$208="TERMINE"),"TERMINE",IF(AND($E28="JS",Récap!BI$208="TERMINE"),"TERMINE",IF(AND($E28="CF",Récap!AS$208="TERMINE"),"TERMINE",IF(AND($E28="MJ",Récap!AC$208="TERMINE"),"TERMINE","")))),"")</f>
        <v>TERMINE</v>
      </c>
      <c r="O28" s="57"/>
    </row>
    <row r="29" spans="1:15" x14ac:dyDescent="0.3">
      <c r="A29" s="408">
        <f>IF(Engagés!A29="","",Engagés!A29)</f>
        <v>26</v>
      </c>
      <c r="B29" s="555">
        <v>0.36296296296296293</v>
      </c>
      <c r="C29" s="420"/>
      <c r="D29" s="81">
        <f>IF(OR(Récap!C29&gt;=1,A29=""),"",IF(Récap!AC133="TERMINE",Récap!Z133,IF(Récap!AS133="TERMINE",Récap!AP133,IF(Récap!BI133="TERMINE",Récap!BF133,Dép_Arr!C29-Dép_Arr!B29))))</f>
        <v>2.8240740740740788E-2</v>
      </c>
      <c r="E29" s="98" t="str">
        <f>IF($A29="","",Engagés!$E29)</f>
        <v>JS</v>
      </c>
      <c r="F29" s="104"/>
      <c r="G29" s="105">
        <f>IF($A29="","",IF($E29="MJ",Récap!$L$4,IF($E29="CF",Récap!$K$4,IF($E29="JS",Récap!$J$4,IF($E29="AM",Récap!$I$4)))))</f>
        <v>2.7777777777777776E-2</v>
      </c>
      <c r="H29" s="117"/>
      <c r="I29" s="444" t="str">
        <f t="shared" si="0"/>
        <v>TERMINE</v>
      </c>
      <c r="J29" s="102"/>
      <c r="K29" s="412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93" t="str">
        <f>IFERROR(IF(AND($E29="AM",Récap!BZ$208="TERMINE"),"TERMINE",IF(AND($E29="JS",Récap!BI$208="TERMINE"),"TERMINE",IF(AND($E29="CF",Récap!AS$208="TERMINE"),"TERMINE",IF(AND($E29="MJ",Récap!AC$208="TERMINE"),"TERMINE","")))),"")</f>
        <v>TERMINE</v>
      </c>
      <c r="O29" s="57"/>
    </row>
    <row r="30" spans="1:15" x14ac:dyDescent="0.3">
      <c r="A30" s="408">
        <f>IF(Engagés!A30="","",Engagés!A30)</f>
        <v>27</v>
      </c>
      <c r="B30" s="555">
        <v>0.36296296296296293</v>
      </c>
      <c r="C30" s="420"/>
      <c r="D30" s="81">
        <f>IF(OR(Récap!C30&gt;=1,A30=""),"",IF(Récap!AC134="TERMINE",Récap!Z134,IF(Récap!AS134="TERMINE",Récap!AP134,IF(Récap!BI134="TERMINE",Récap!BF134,Dép_Arr!C30-Dép_Arr!B30))))</f>
        <v>2.2002314814814794E-2</v>
      </c>
      <c r="E30" s="98" t="str">
        <f>IF($A30="","",Engagés!$E30)</f>
        <v>CF</v>
      </c>
      <c r="F30" s="104"/>
      <c r="G30" s="105">
        <f>IF($A30="","",IF($E30="MJ",Récap!$L$4,IF($E30="CF",Récap!$K$4,IF($E30="JS",Récap!$J$4,IF($E30="AM",Récap!$I$4)))))</f>
        <v>2.0833333333333332E-2</v>
      </c>
      <c r="H30" s="117"/>
      <c r="I30" s="444" t="str">
        <f t="shared" si="0"/>
        <v>TERMINE</v>
      </c>
      <c r="J30" s="102"/>
      <c r="K30" s="412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93" t="str">
        <f>IFERROR(IF(AND($E30="AM",Récap!BZ$208="TERMINE"),"TERMINE",IF(AND($E30="JS",Récap!BI$208="TERMINE"),"TERMINE",IF(AND($E30="CF",Récap!AS$208="TERMINE"),"TERMINE",IF(AND($E30="MJ",Récap!AC$208="TERMINE"),"TERMINE","")))),"")</f>
        <v>TERMINE</v>
      </c>
      <c r="O30" s="57"/>
    </row>
    <row r="31" spans="1:15" x14ac:dyDescent="0.3">
      <c r="A31" s="408">
        <f>IF(Engagés!A31="","",Engagés!A31)</f>
        <v>28</v>
      </c>
      <c r="B31" s="555">
        <v>0.36296296296296293</v>
      </c>
      <c r="C31" s="420"/>
      <c r="D31" s="81">
        <f>IF(OR(Récap!C31&gt;=1,A31=""),"",IF(Récap!AC135="TERMINE",Récap!Z135,IF(Récap!AS135="TERMINE",Récap!AP135,IF(Récap!BI135="TERMINE",Récap!BF135,Dép_Arr!C31-Dép_Arr!B31))))</f>
        <v>1.5023148148148202E-2</v>
      </c>
      <c r="E31" s="98" t="str">
        <f>IF($A31="","",Engagés!$E31)</f>
        <v>MJ</v>
      </c>
      <c r="F31" s="104"/>
      <c r="G31" s="105">
        <f>IF($A31="","",IF($E31="MJ",Récap!$L$4,IF($E31="CF",Récap!$K$4,IF($E31="JS",Récap!$J$4,IF($E31="AM",Récap!$I$4)))))</f>
        <v>1.3888888888888888E-2</v>
      </c>
      <c r="H31" s="117"/>
      <c r="I31" s="444" t="str">
        <f t="shared" si="0"/>
        <v>TERMINE</v>
      </c>
      <c r="J31" s="102"/>
      <c r="K31" s="412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93" t="str">
        <f>IFERROR(IF(AND($E31="AM",Récap!BZ$208="TERMINE"),"TERMINE",IF(AND($E31="JS",Récap!BI$208="TERMINE"),"TERMINE",IF(AND($E31="CF",Récap!AS$208="TERMINE"),"TERMINE",IF(AND($E31="MJ",Récap!AC$208="TERMINE"),"TERMINE","")))),"")</f>
        <v>TERMINE</v>
      </c>
      <c r="O31" s="57"/>
    </row>
    <row r="32" spans="1:15" x14ac:dyDescent="0.3">
      <c r="A32" s="565">
        <f>IF(Engagés!A32="","",Engagés!A32)</f>
        <v>29</v>
      </c>
      <c r="B32" s="566">
        <v>0.36296296296296293</v>
      </c>
      <c r="C32" s="567">
        <v>0.39805555555555555</v>
      </c>
      <c r="D32" s="81">
        <f>IF(OR(Récap!C32&gt;=1,A32=""),"",IF(Récap!AC136="TERMINE",Récap!Z136,IF(Récap!AS136="TERMINE",Récap!AP136,IF(Récap!BI136="TERMINE",Récap!BF136,Dép_Arr!C32-Dép_Arr!B32))))</f>
        <v>3.509259259259262E-2</v>
      </c>
      <c r="E32" s="98" t="str">
        <f>IF($A32="","",Engagés!$E32)</f>
        <v>AM</v>
      </c>
      <c r="F32" s="104"/>
      <c r="G32" s="105">
        <f>IF($A32="","",IF($E32="MJ",Récap!$L$4,IF($E32="CF",Récap!$K$4,IF($E32="JS",Récap!$J$4,IF($E32="AM",Récap!$I$4)))))</f>
        <v>3.4722222222222224E-2</v>
      </c>
      <c r="H32" s="117"/>
      <c r="I32" s="444" t="str">
        <f t="shared" si="0"/>
        <v>TERMINE</v>
      </c>
      <c r="J32" s="102"/>
      <c r="K32" s="412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93" t="str">
        <f>IFERROR(IF(AND($E32="AM",Récap!BZ$208="TERMINE"),"TERMINE",IF(AND($E32="JS",Récap!BI$208="TERMINE"),"TERMINE",IF(AND($E32="CF",Récap!AS$208="TERMINE"),"TERMINE",IF(AND($E32="MJ",Récap!AC$208="TERMINE"),"TERMINE","")))),"")</f>
        <v>TERMINE</v>
      </c>
      <c r="O32" s="57"/>
    </row>
    <row r="33" spans="1:15" x14ac:dyDescent="0.3">
      <c r="A33" s="408">
        <f>IF(Engagés!A33="","",Engagés!A33)</f>
        <v>30</v>
      </c>
      <c r="B33" s="555">
        <v>0.36296296296296293</v>
      </c>
      <c r="C33" s="420"/>
      <c r="D33" s="81">
        <f>IF(OR(Récap!C33&gt;=1,A33=""),"",IF(Récap!AC137="TERMINE",Récap!Z137,IF(Récap!AS137="TERMINE",Récap!AP137,IF(Récap!BI137="TERMINE",Récap!BF137,Dép_Arr!C33-Dép_Arr!B33))))</f>
        <v>2.2025462962962983E-2</v>
      </c>
      <c r="E33" s="98" t="str">
        <f>IF($A33="","",Engagés!$E33)</f>
        <v>CF</v>
      </c>
      <c r="F33" s="104"/>
      <c r="G33" s="105">
        <f>IF($A33="","",IF($E33="MJ",Récap!$L$4,IF($E33="CF",Récap!$K$4,IF($E33="JS",Récap!$J$4,IF($E33="AM",Récap!$I$4)))))</f>
        <v>2.0833333333333332E-2</v>
      </c>
      <c r="H33" s="117"/>
      <c r="I33" s="444" t="str">
        <f t="shared" si="0"/>
        <v>TERMINE</v>
      </c>
      <c r="J33" s="102"/>
      <c r="K33" s="412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93" t="str">
        <f>IFERROR(IF(AND($E33="AM",Récap!BZ$208="TERMINE"),"TERMINE",IF(AND($E33="JS",Récap!BI$208="TERMINE"),"TERMINE",IF(AND($E33="CF",Récap!AS$208="TERMINE"),"TERMINE",IF(AND($E33="MJ",Récap!AC$208="TERMINE"),"TERMINE","")))),"")</f>
        <v>TERMINE</v>
      </c>
      <c r="O33" s="57"/>
    </row>
    <row r="34" spans="1:15" x14ac:dyDescent="0.3">
      <c r="A34" s="408" t="str">
        <f>IF(Engagés!A34="","",Engagés!A34)</f>
        <v/>
      </c>
      <c r="B34" s="555">
        <v>0.36296296296296293</v>
      </c>
      <c r="C34" s="420"/>
      <c r="D34" s="81" t="str">
        <f>IF(OR(Récap!C34&gt;=1,A34=""),"",IF(Récap!AC138="TERMINE",Récap!Z138,IF(Récap!AS138="TERMINE",Récap!AP138,IF(Récap!BI138="TERMINE",Récap!BF138,Dép_Arr!C34-Dép_Arr!B34))))</f>
        <v/>
      </c>
      <c r="E34" s="98" t="str">
        <f>IF($A34="","",Engagés!$E34)</f>
        <v/>
      </c>
      <c r="F34" s="104"/>
      <c r="G34" s="105" t="str">
        <f>IF($A34="","",IF($E34="MJ",Récap!$L$4,IF($E34="CF",Récap!$K$4,IF($E34="JS",Récap!$J$4,IF($E34="AM",Récap!$I$4)))))</f>
        <v/>
      </c>
      <c r="H34" s="117"/>
      <c r="I34" s="444" t="str">
        <f t="shared" si="0"/>
        <v/>
      </c>
      <c r="J34" s="102"/>
      <c r="K34" s="412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93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  <c r="O34" s="57"/>
    </row>
    <row r="35" spans="1:15" x14ac:dyDescent="0.3">
      <c r="A35" s="408" t="str">
        <f>IF(Engagés!A35="","",Engagés!A35)</f>
        <v/>
      </c>
      <c r="B35" s="555">
        <v>0.36296296296296293</v>
      </c>
      <c r="C35" s="420"/>
      <c r="D35" s="81" t="str">
        <f>IF(OR(Récap!C35&gt;=1,A35=""),"",IF(Récap!AC139="TERMINE",Récap!Z139,IF(Récap!AS139="TERMINE",Récap!AP139,IF(Récap!BI139="TERMINE",Récap!BF139,Dép_Arr!C35-Dép_Arr!B35))))</f>
        <v/>
      </c>
      <c r="E35" s="98" t="str">
        <f>IF($A35="","",Engagés!$E35)</f>
        <v/>
      </c>
      <c r="F35" s="104"/>
      <c r="G35" s="105" t="str">
        <f>IF($A35="","",IF($E35="MJ",Récap!$L$4,IF($E35="CF",Récap!$K$4,IF($E35="JS",Récap!$J$4,IF($E35="AM",Récap!$I$4)))))</f>
        <v/>
      </c>
      <c r="H35" s="117"/>
      <c r="I35" s="444" t="str">
        <f t="shared" si="0"/>
        <v/>
      </c>
      <c r="J35" s="102"/>
      <c r="K35" s="412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93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  <c r="O35" s="57"/>
    </row>
    <row r="36" spans="1:15" x14ac:dyDescent="0.3">
      <c r="A36" s="408" t="str">
        <f>IF(Engagés!A36="","",Engagés!A36)</f>
        <v/>
      </c>
      <c r="B36" s="556">
        <v>0.36296296296296293</v>
      </c>
      <c r="C36" s="420"/>
      <c r="D36" s="81" t="str">
        <f>IF(OR(Récap!C36&gt;=1,A36=""),"",IF(Récap!AC140="TERMINE",Récap!Z140,IF(Récap!AS140="TERMINE",Récap!AP140,IF(Récap!BI140="TERMINE",Récap!BF140,Dép_Arr!C36-Dép_Arr!B36))))</f>
        <v/>
      </c>
      <c r="E36" s="98" t="str">
        <f>IF($A36="","",Engagés!$E36)</f>
        <v/>
      </c>
      <c r="F36" s="104"/>
      <c r="G36" s="105" t="str">
        <f>IF($A36="","",IF($E36="MJ",Récap!$L$4,IF($E36="CF",Récap!$K$4,IF($E36="JS",Récap!$J$4,IF($E36="AM",Récap!$I$4)))))</f>
        <v/>
      </c>
      <c r="H36" s="117"/>
      <c r="I36" s="444" t="str">
        <f t="shared" si="0"/>
        <v/>
      </c>
      <c r="J36" s="102"/>
      <c r="K36" s="412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93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  <c r="O36" s="57"/>
    </row>
    <row r="37" spans="1:15" x14ac:dyDescent="0.3">
      <c r="A37" s="408" t="str">
        <f>IF(Engagés!A37="","",Engagés!A37)</f>
        <v/>
      </c>
      <c r="B37" s="556">
        <v>0.36296296296296293</v>
      </c>
      <c r="C37" s="420"/>
      <c r="D37" s="81" t="str">
        <f>IF(OR(Récap!C37&gt;=1,A37=""),"",IF(Récap!AC141="TERMINE",Récap!Z141,IF(Récap!AS141="TERMINE",Récap!AP141,IF(Récap!BI141="TERMINE",Récap!BF141,Dép_Arr!C37-Dép_Arr!B37))))</f>
        <v/>
      </c>
      <c r="E37" s="98" t="str">
        <f>IF($A37="","",Engagés!$E37)</f>
        <v/>
      </c>
      <c r="F37" s="104"/>
      <c r="G37" s="105" t="str">
        <f>IF($A37="","",IF($E37="MJ",Récap!$L$4,IF($E37="CF",Récap!$K$4,IF($E37="JS",Récap!$J$4,IF($E37="AM",Récap!$I$4)))))</f>
        <v/>
      </c>
      <c r="H37" s="117"/>
      <c r="I37" s="444" t="str">
        <f t="shared" si="0"/>
        <v/>
      </c>
      <c r="J37" s="102"/>
      <c r="K37" s="412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93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  <c r="O37" s="57"/>
    </row>
    <row r="38" spans="1:15" x14ac:dyDescent="0.3">
      <c r="A38" s="408" t="str">
        <f>IF(Engagés!A38="","",Engagés!A38)</f>
        <v/>
      </c>
      <c r="B38" s="556">
        <v>0.36296296296296293</v>
      </c>
      <c r="C38" s="420"/>
      <c r="D38" s="81" t="str">
        <f>IF(OR(Récap!C38&gt;=1,A38=""),"",IF(Récap!AC142="TERMINE",Récap!Z142,IF(Récap!AS142="TERMINE",Récap!AP142,IF(Récap!BI142="TERMINE",Récap!BF142,Dép_Arr!C38-Dép_Arr!B38))))</f>
        <v/>
      </c>
      <c r="E38" s="98" t="str">
        <f>IF($A38="","",Engagés!$E38)</f>
        <v/>
      </c>
      <c r="F38" s="104"/>
      <c r="G38" s="105" t="str">
        <f>IF($A38="","",IF($E38="MJ",Récap!$L$4,IF($E38="CF",Récap!$K$4,IF($E38="JS",Récap!$J$4,IF($E38="AM",Récap!$I$4)))))</f>
        <v/>
      </c>
      <c r="H38" s="117"/>
      <c r="I38" s="444" t="str">
        <f t="shared" si="0"/>
        <v/>
      </c>
      <c r="J38" s="102"/>
      <c r="K38" s="412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93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  <c r="O38" s="57"/>
    </row>
    <row r="39" spans="1:15" x14ac:dyDescent="0.3">
      <c r="A39" s="408" t="str">
        <f>IF(Engagés!A39="","",Engagés!A39)</f>
        <v/>
      </c>
      <c r="B39" s="556">
        <v>0.36296296296296293</v>
      </c>
      <c r="C39" s="420"/>
      <c r="D39" s="81" t="str">
        <f>IF(OR(Récap!C39&gt;=1,A39=""),"",IF(Récap!AC143="TERMINE",Récap!Z143,IF(Récap!AS143="TERMINE",Récap!AP143,IF(Récap!BI143="TERMINE",Récap!BF143,Dép_Arr!C39-Dép_Arr!B39))))</f>
        <v/>
      </c>
      <c r="E39" s="98" t="str">
        <f>IF($A39="","",Engagés!$E39)</f>
        <v/>
      </c>
      <c r="F39" s="104"/>
      <c r="G39" s="105" t="str">
        <f>IF($A39="","",IF($E39="MJ",Récap!$L$4,IF($E39="CF",Récap!$K$4,IF($E39="JS",Récap!$J$4,IF($E39="AM",Récap!$I$4)))))</f>
        <v/>
      </c>
      <c r="H39" s="117"/>
      <c r="I39" s="444" t="str">
        <f t="shared" si="0"/>
        <v/>
      </c>
      <c r="J39" s="102"/>
      <c r="K39" s="412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93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  <c r="O39" s="57"/>
    </row>
    <row r="40" spans="1:15" x14ac:dyDescent="0.3">
      <c r="A40" s="408" t="str">
        <f>IF(Engagés!A40="","",Engagés!A40)</f>
        <v/>
      </c>
      <c r="B40" s="556">
        <v>0.36296296296296293</v>
      </c>
      <c r="C40" s="420"/>
      <c r="D40" s="81" t="str">
        <f>IF(OR(Récap!C40&gt;=1,A40=""),"",IF(Récap!AC144="TERMINE",Récap!Z144,IF(Récap!AS144="TERMINE",Récap!AP144,IF(Récap!BI144="TERMINE",Récap!BF144,Dép_Arr!C40-Dép_Arr!B40))))</f>
        <v/>
      </c>
      <c r="E40" s="98" t="str">
        <f>IF($A40="","",Engagés!$E40)</f>
        <v/>
      </c>
      <c r="F40" s="104"/>
      <c r="G40" s="105" t="str">
        <f>IF($A40="","",IF($E40="MJ",Récap!$L$4,IF($E40="CF",Récap!$K$4,IF($E40="JS",Récap!$J$4,IF($E40="AM",Récap!$I$4)))))</f>
        <v/>
      </c>
      <c r="H40" s="117"/>
      <c r="I40" s="444" t="str">
        <f t="shared" si="0"/>
        <v/>
      </c>
      <c r="J40" s="102"/>
      <c r="K40" s="412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93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  <c r="O40" s="57"/>
    </row>
    <row r="41" spans="1:15" x14ac:dyDescent="0.3">
      <c r="A41" s="408" t="str">
        <f>IF(Engagés!A41="","",Engagés!A41)</f>
        <v/>
      </c>
      <c r="B41" s="556">
        <v>0.36296296296296293</v>
      </c>
      <c r="C41" s="420"/>
      <c r="D41" s="81" t="str">
        <f>IF(OR(Récap!C41&gt;=1,A41=""),"",IF(Récap!AC145="TERMINE",Récap!Z145,IF(Récap!AS145="TERMINE",Récap!AP145,IF(Récap!BI145="TERMINE",Récap!BF145,Dép_Arr!C41-Dép_Arr!B41))))</f>
        <v/>
      </c>
      <c r="E41" s="98" t="str">
        <f>IF($A41="","",Engagés!$E41)</f>
        <v/>
      </c>
      <c r="F41" s="104"/>
      <c r="G41" s="105" t="str">
        <f>IF($A41="","",IF($E41="MJ",Récap!$L$4,IF($E41="CF",Récap!$K$4,IF($E41="JS",Récap!$J$4,IF($E41="AM",Récap!$I$4)))))</f>
        <v/>
      </c>
      <c r="H41" s="117"/>
      <c r="I41" s="444" t="str">
        <f t="shared" si="0"/>
        <v/>
      </c>
      <c r="J41" s="102"/>
      <c r="K41" s="412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93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  <c r="O41" s="57"/>
    </row>
    <row r="42" spans="1:15" x14ac:dyDescent="0.3">
      <c r="A42" s="408" t="str">
        <f>IF(Engagés!A42="","",Engagés!A42)</f>
        <v/>
      </c>
      <c r="B42" s="556">
        <v>0.36296296296296293</v>
      </c>
      <c r="C42" s="420"/>
      <c r="D42" s="81" t="str">
        <f>IF(OR(Récap!C42&gt;=1,A42=""),"",IF(Récap!AC146="TERMINE",Récap!Z146,IF(Récap!AS146="TERMINE",Récap!AP146,IF(Récap!BI146="TERMINE",Récap!BF146,Dép_Arr!C42-Dép_Arr!B42))))</f>
        <v/>
      </c>
      <c r="E42" s="98" t="str">
        <f>IF($A42="","",Engagés!$E42)</f>
        <v/>
      </c>
      <c r="F42" s="104"/>
      <c r="G42" s="105" t="str">
        <f>IF($A42="","",IF($E42="MJ",Récap!$L$4,IF($E42="CF",Récap!$K$4,IF($E42="JS",Récap!$J$4,IF($E42="AM",Récap!$I$4)))))</f>
        <v/>
      </c>
      <c r="H42" s="117"/>
      <c r="I42" s="444" t="str">
        <f t="shared" si="0"/>
        <v/>
      </c>
      <c r="J42" s="102"/>
      <c r="K42" s="412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93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  <c r="O42" s="57"/>
    </row>
    <row r="43" spans="1:15" x14ac:dyDescent="0.3">
      <c r="A43" s="408" t="str">
        <f>IF(Engagés!A43="","",Engagés!A43)</f>
        <v/>
      </c>
      <c r="B43" s="556">
        <v>0.36296296296296293</v>
      </c>
      <c r="C43" s="420"/>
      <c r="D43" s="81" t="str">
        <f>IF(OR(Récap!C43&gt;=1,A43=""),"",IF(Récap!AC147="TERMINE",Récap!Z147,IF(Récap!AS147="TERMINE",Récap!AP147,IF(Récap!BI147="TERMINE",Récap!BF147,Dép_Arr!C43-Dép_Arr!B43))))</f>
        <v/>
      </c>
      <c r="E43" s="98" t="str">
        <f>IF($A43="","",Engagés!$E43)</f>
        <v/>
      </c>
      <c r="F43" s="104"/>
      <c r="G43" s="105" t="str">
        <f>IF($A43="","",IF($E43="MJ",Récap!$L$4,IF($E43="CF",Récap!$K$4,IF($E43="JS",Récap!$J$4,IF($E43="AM",Récap!$I$4)))))</f>
        <v/>
      </c>
      <c r="H43" s="117"/>
      <c r="I43" s="444" t="str">
        <f t="shared" si="0"/>
        <v/>
      </c>
      <c r="J43" s="102"/>
      <c r="K43" s="412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93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  <c r="O43" s="57"/>
    </row>
    <row r="44" spans="1:15" x14ac:dyDescent="0.3">
      <c r="A44" s="408" t="str">
        <f>IF(Engagés!A44="","",Engagés!A44)</f>
        <v/>
      </c>
      <c r="B44" s="556">
        <v>0.36296296296296293</v>
      </c>
      <c r="C44" s="420"/>
      <c r="D44" s="81" t="str">
        <f>IF(OR(Récap!C44&gt;=1,A44=""),"",IF(Récap!AC148="TERMINE",Récap!Z148,IF(Récap!AS148="TERMINE",Récap!AP148,IF(Récap!BI148="TERMINE",Récap!BF148,Dép_Arr!C44-Dép_Arr!B44))))</f>
        <v/>
      </c>
      <c r="E44" s="98" t="str">
        <f>IF($A44="","",Engagés!$E44)</f>
        <v/>
      </c>
      <c r="F44" s="104"/>
      <c r="G44" s="105" t="str">
        <f>IF($A44="","",IF($E44="MJ",Récap!$L$4,IF($E44="CF",Récap!$K$4,IF($E44="JS",Récap!$J$4,IF($E44="AM",Récap!$I$4)))))</f>
        <v/>
      </c>
      <c r="H44" s="117"/>
      <c r="I44" s="444" t="str">
        <f t="shared" si="0"/>
        <v/>
      </c>
      <c r="J44" s="102"/>
      <c r="K44" s="412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93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  <c r="O44" s="57"/>
    </row>
    <row r="45" spans="1:15" x14ac:dyDescent="0.3">
      <c r="A45" s="408" t="str">
        <f>IF(Engagés!A45="","",Engagés!A45)</f>
        <v/>
      </c>
      <c r="B45" s="556">
        <v>0.36296296296296293</v>
      </c>
      <c r="C45" s="420"/>
      <c r="D45" s="81" t="str">
        <f>IF(OR(Récap!C45&gt;=1,A45=""),"",IF(Récap!AC149="TERMINE",Récap!Z149,IF(Récap!AS149="TERMINE",Récap!AP149,IF(Récap!BI149="TERMINE",Récap!BF149,Dép_Arr!C45-Dép_Arr!B45))))</f>
        <v/>
      </c>
      <c r="E45" s="98" t="str">
        <f>IF($A45="","",Engagés!$E45)</f>
        <v/>
      </c>
      <c r="F45" s="104"/>
      <c r="G45" s="105" t="str">
        <f>IF($A45="","",IF($E45="MJ",Récap!$L$4,IF($E45="CF",Récap!$K$4,IF($E45="JS",Récap!$J$4,IF($E45="AM",Récap!$I$4)))))</f>
        <v/>
      </c>
      <c r="H45" s="117"/>
      <c r="I45" s="444" t="str">
        <f t="shared" si="0"/>
        <v/>
      </c>
      <c r="J45" s="102"/>
      <c r="K45" s="412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93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  <c r="O45" s="57"/>
    </row>
    <row r="46" spans="1:15" x14ac:dyDescent="0.3">
      <c r="A46" s="408" t="str">
        <f>IF(Engagés!A46="","",Engagés!A46)</f>
        <v/>
      </c>
      <c r="B46" s="556">
        <v>0.36296296296296293</v>
      </c>
      <c r="C46" s="420"/>
      <c r="D46" s="81" t="str">
        <f>IF(OR(Récap!C46&gt;=1,A46=""),"",IF(Récap!AC150="TERMINE",Récap!Z150,IF(Récap!AS150="TERMINE",Récap!AP150,IF(Récap!BI150="TERMINE",Récap!BF150,Dép_Arr!C46-Dép_Arr!B46))))</f>
        <v/>
      </c>
      <c r="E46" s="98" t="str">
        <f>IF($A46="","",Engagés!$E46)</f>
        <v/>
      </c>
      <c r="F46" s="104"/>
      <c r="G46" s="105" t="str">
        <f>IF($A46="","",IF($E46="MJ",Récap!$L$4,IF($E46="CF",Récap!$K$4,IF($E46="JS",Récap!$J$4,IF($E46="AM",Récap!$I$4)))))</f>
        <v/>
      </c>
      <c r="H46" s="117"/>
      <c r="I46" s="444" t="str">
        <f t="shared" si="0"/>
        <v/>
      </c>
      <c r="J46" s="102"/>
      <c r="K46" s="412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93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  <c r="O46" s="57"/>
    </row>
    <row r="47" spans="1:15" x14ac:dyDescent="0.3">
      <c r="A47" s="408" t="str">
        <f>IF(Engagés!A47="","",Engagés!A47)</f>
        <v/>
      </c>
      <c r="B47" s="556">
        <v>0.36296296296296293</v>
      </c>
      <c r="C47" s="420"/>
      <c r="D47" s="81" t="str">
        <f>IF(OR(Récap!C47&gt;=1,A47=""),"",IF(Récap!AC151="TERMINE",Récap!Z151,IF(Récap!AS151="TERMINE",Récap!AP151,IF(Récap!BI151="TERMINE",Récap!BF151,Dép_Arr!C47-Dép_Arr!B47))))</f>
        <v/>
      </c>
      <c r="E47" s="98" t="str">
        <f>IF($A47="","",Engagés!$E47)</f>
        <v/>
      </c>
      <c r="F47" s="104"/>
      <c r="G47" s="105" t="str">
        <f>IF($A47="","",IF($E47="MJ",Récap!$L$4,IF($E47="CF",Récap!$K$4,IF($E47="JS",Récap!$J$4,IF($E47="AM",Récap!$I$4)))))</f>
        <v/>
      </c>
      <c r="H47" s="117"/>
      <c r="I47" s="444" t="str">
        <f t="shared" si="0"/>
        <v/>
      </c>
      <c r="J47" s="102"/>
      <c r="K47" s="412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93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  <c r="O47" s="57"/>
    </row>
    <row r="48" spans="1:15" x14ac:dyDescent="0.3">
      <c r="A48" s="408" t="str">
        <f>IF(Engagés!A48="","",Engagés!A48)</f>
        <v/>
      </c>
      <c r="B48" s="556">
        <v>0.36296296296296293</v>
      </c>
      <c r="C48" s="420"/>
      <c r="D48" s="81" t="str">
        <f>IF(OR(Récap!C48&gt;=1,A48=""),"",IF(Récap!AC152="TERMINE",Récap!Z152,IF(Récap!AS152="TERMINE",Récap!AP152,IF(Récap!BI152="TERMINE",Récap!BF152,Dép_Arr!C48-Dép_Arr!B48))))</f>
        <v/>
      </c>
      <c r="E48" s="98" t="str">
        <f>IF($A48="","",Engagés!$E48)</f>
        <v/>
      </c>
      <c r="F48" s="104"/>
      <c r="G48" s="105" t="str">
        <f>IF($A48="","",IF($E48="MJ",Récap!$L$4,IF($E48="CF",Récap!$K$4,IF($E48="JS",Récap!$J$4,IF($E48="AM",Récap!$I$4)))))</f>
        <v/>
      </c>
      <c r="H48" s="117"/>
      <c r="I48" s="444" t="str">
        <f t="shared" si="0"/>
        <v/>
      </c>
      <c r="J48" s="102"/>
      <c r="K48" s="412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93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  <c r="O48" s="57"/>
    </row>
    <row r="49" spans="1:15" x14ac:dyDescent="0.3">
      <c r="A49" s="408" t="str">
        <f>IF(Engagés!A49="","",Engagés!A49)</f>
        <v/>
      </c>
      <c r="B49" s="556">
        <v>0.36296296296296293</v>
      </c>
      <c r="C49" s="420"/>
      <c r="D49" s="81" t="str">
        <f>IF(OR(Récap!C49&gt;=1,A49=""),"",IF(Récap!AC153="TERMINE",Récap!Z153,IF(Récap!AS153="TERMINE",Récap!AP153,IF(Récap!BI153="TERMINE",Récap!BF153,Dép_Arr!C49-Dép_Arr!B49))))</f>
        <v/>
      </c>
      <c r="E49" s="98" t="str">
        <f>IF($A49="","",Engagés!$E49)</f>
        <v/>
      </c>
      <c r="F49" s="104"/>
      <c r="G49" s="105" t="str">
        <f>IF($A49="","",IF($E49="MJ",Récap!$L$4,IF($E49="CF",Récap!$K$4,IF($E49="JS",Récap!$J$4,IF($E49="AM",Récap!$I$4)))))</f>
        <v/>
      </c>
      <c r="H49" s="117"/>
      <c r="I49" s="444" t="str">
        <f t="shared" si="0"/>
        <v/>
      </c>
      <c r="J49" s="102"/>
      <c r="K49" s="412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93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  <c r="O49" s="57"/>
    </row>
    <row r="50" spans="1:15" x14ac:dyDescent="0.3">
      <c r="A50" s="408" t="str">
        <f>IF(Engagés!A50="","",Engagés!A50)</f>
        <v/>
      </c>
      <c r="B50" s="556">
        <v>0.36296296296296293</v>
      </c>
      <c r="C50" s="420"/>
      <c r="D50" s="81" t="str">
        <f>IF(OR(Récap!C50&gt;=1,A50=""),"",IF(Récap!AC154="TERMINE",Récap!Z154,IF(Récap!AS154="TERMINE",Récap!AP154,IF(Récap!BI154="TERMINE",Récap!BF154,Dép_Arr!C50-Dép_Arr!B50))))</f>
        <v/>
      </c>
      <c r="E50" s="98" t="str">
        <f>IF($A50="","",Engagés!$E50)</f>
        <v/>
      </c>
      <c r="F50" s="104"/>
      <c r="G50" s="105" t="str">
        <f>IF($A50="","",IF($E50="MJ",Récap!$L$4,IF($E50="CF",Récap!$K$4,IF($E50="JS",Récap!$J$4,IF($E50="AM",Récap!$I$4)))))</f>
        <v/>
      </c>
      <c r="H50" s="117"/>
      <c r="I50" s="444" t="str">
        <f t="shared" si="0"/>
        <v/>
      </c>
      <c r="J50" s="102"/>
      <c r="K50" s="412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93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  <c r="O50" s="57"/>
    </row>
    <row r="51" spans="1:15" x14ac:dyDescent="0.3">
      <c r="A51" s="408" t="str">
        <f>IF(Engagés!A51="","",Engagés!A51)</f>
        <v/>
      </c>
      <c r="B51" s="556">
        <v>0.36296296296296293</v>
      </c>
      <c r="C51" s="420"/>
      <c r="D51" s="81" t="str">
        <f>IF(OR(Récap!C51&gt;=1,A51=""),"",IF(Récap!AC155="TERMINE",Récap!Z155,IF(Récap!AS155="TERMINE",Récap!AP155,IF(Récap!BI155="TERMINE",Récap!BF155,Dép_Arr!C51-Dép_Arr!B51))))</f>
        <v/>
      </c>
      <c r="E51" s="98" t="str">
        <f>IF($A51="","",Engagés!$E51)</f>
        <v/>
      </c>
      <c r="F51" s="104"/>
      <c r="G51" s="105" t="str">
        <f>IF($A51="","",IF($E51="MJ",Récap!$L$4,IF($E51="CF",Récap!$K$4,IF($E51="JS",Récap!$J$4,IF($E51="AM",Récap!$I$4)))))</f>
        <v/>
      </c>
      <c r="H51" s="117"/>
      <c r="I51" s="444" t="str">
        <f t="shared" si="0"/>
        <v/>
      </c>
      <c r="J51" s="102"/>
      <c r="K51" s="412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93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  <c r="O51" s="57"/>
    </row>
    <row r="52" spans="1:15" x14ac:dyDescent="0.3">
      <c r="A52" s="408" t="str">
        <f>IF(Engagés!A52="","",Engagés!A52)</f>
        <v/>
      </c>
      <c r="B52" s="556">
        <v>0.36296296296296293</v>
      </c>
      <c r="C52" s="420"/>
      <c r="D52" s="81" t="str">
        <f>IF(OR(Récap!C52&gt;=1,A52=""),"",IF(Récap!AC156="TERMINE",Récap!Z156,IF(Récap!AS156="TERMINE",Récap!AP156,IF(Récap!BI156="TERMINE",Récap!BF156,Dép_Arr!C52-Dép_Arr!B52))))</f>
        <v/>
      </c>
      <c r="E52" s="98" t="str">
        <f>IF($A52="","",Engagés!$E52)</f>
        <v/>
      </c>
      <c r="F52" s="104"/>
      <c r="G52" s="105" t="str">
        <f>IF($A52="","",IF($E52="MJ",Récap!$L$4,IF($E52="CF",Récap!$K$4,IF($E52="JS",Récap!$J$4,IF($E52="AM",Récap!$I$4)))))</f>
        <v/>
      </c>
      <c r="H52" s="117"/>
      <c r="I52" s="444" t="str">
        <f t="shared" si="0"/>
        <v/>
      </c>
      <c r="J52" s="102"/>
      <c r="K52" s="412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93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  <c r="O52" s="57"/>
    </row>
    <row r="53" spans="1:15" x14ac:dyDescent="0.3">
      <c r="A53" s="408" t="str">
        <f>IF(Engagés!A53="","",Engagés!A53)</f>
        <v/>
      </c>
      <c r="B53" s="556">
        <v>0.36296296296296293</v>
      </c>
      <c r="C53" s="420"/>
      <c r="D53" s="81" t="str">
        <f>IF(OR(Récap!C53&gt;=1,A53=""),"",IF(Récap!AC157="TERMINE",Récap!Z157,IF(Récap!AS157="TERMINE",Récap!AP157,IF(Récap!BI157="TERMINE",Récap!BF157,Dép_Arr!C53-Dép_Arr!B53))))</f>
        <v/>
      </c>
      <c r="E53" s="98" t="str">
        <f>IF($A53="","",Engagés!$E53)</f>
        <v/>
      </c>
      <c r="F53" s="104"/>
      <c r="G53" s="105" t="str">
        <f>IF($A53="","",IF($E53="MJ",Récap!$L$4,IF($E53="CF",Récap!$K$4,IF($E53="JS",Récap!$J$4,IF($E53="AM",Récap!$I$4)))))</f>
        <v/>
      </c>
      <c r="H53" s="117"/>
      <c r="I53" s="444" t="str">
        <f t="shared" si="0"/>
        <v/>
      </c>
      <c r="J53" s="102"/>
      <c r="K53" s="412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93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  <c r="O53" s="57"/>
    </row>
    <row r="54" spans="1:15" x14ac:dyDescent="0.3">
      <c r="A54" s="408" t="str">
        <f>IF(Engagés!A54="","",Engagés!A54)</f>
        <v/>
      </c>
      <c r="B54" s="556">
        <v>0.36296296296296293</v>
      </c>
      <c r="C54" s="420"/>
      <c r="D54" s="81" t="str">
        <f>IF(OR(Récap!C54&gt;=1,A54=""),"",IF(Récap!AC158="TERMINE",Récap!Z158,IF(Récap!AS158="TERMINE",Récap!AP158,IF(Récap!BI158="TERMINE",Récap!BF158,Dép_Arr!C54-Dép_Arr!B54))))</f>
        <v/>
      </c>
      <c r="E54" s="98" t="str">
        <f>IF($A54="","",Engagés!$E54)</f>
        <v/>
      </c>
      <c r="F54" s="104"/>
      <c r="G54" s="105" t="str">
        <f>IF($A54="","",IF($E54="MJ",Récap!$L$4,IF($E54="CF",Récap!$K$4,IF($E54="JS",Récap!$J$4,IF($E54="AM",Récap!$I$4)))))</f>
        <v/>
      </c>
      <c r="H54" s="117"/>
      <c r="I54" s="444" t="str">
        <f t="shared" si="0"/>
        <v/>
      </c>
      <c r="J54" s="102"/>
      <c r="K54" s="412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93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  <c r="O54" s="57"/>
    </row>
    <row r="55" spans="1:15" x14ac:dyDescent="0.3">
      <c r="A55" s="408" t="str">
        <f>IF(Engagés!A55="","",Engagés!A55)</f>
        <v/>
      </c>
      <c r="B55" s="556">
        <v>0.36296296296296293</v>
      </c>
      <c r="C55" s="420"/>
      <c r="D55" s="81" t="str">
        <f>IF(OR(Récap!C55&gt;=1,A55=""),"",IF(Récap!AC159="TERMINE",Récap!Z159,IF(Récap!AS159="TERMINE",Récap!AP159,IF(Récap!BI159="TERMINE",Récap!BF159,Dép_Arr!C55-Dép_Arr!B55))))</f>
        <v/>
      </c>
      <c r="E55" s="98" t="str">
        <f>IF($A55="","",Engagés!$E55)</f>
        <v/>
      </c>
      <c r="F55" s="104"/>
      <c r="G55" s="105" t="str">
        <f>IF($A55="","",IF($E55="MJ",Récap!$L$4,IF($E55="CF",Récap!$K$4,IF($E55="JS",Récap!$J$4,IF($E55="AM",Récap!$I$4)))))</f>
        <v/>
      </c>
      <c r="H55" s="117"/>
      <c r="I55" s="444" t="str">
        <f t="shared" si="0"/>
        <v/>
      </c>
      <c r="J55" s="102"/>
      <c r="K55" s="412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93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  <c r="O55" s="57"/>
    </row>
    <row r="56" spans="1:15" x14ac:dyDescent="0.3">
      <c r="A56" s="408" t="str">
        <f>IF(Engagés!A56="","",Engagés!A56)</f>
        <v/>
      </c>
      <c r="B56" s="556">
        <v>0.36296296296296293</v>
      </c>
      <c r="C56" s="420"/>
      <c r="D56" s="81" t="str">
        <f>IF(OR(Récap!C56&gt;=1,A56=""),"",IF(Récap!AC160="TERMINE",Récap!Z160,IF(Récap!AS160="TERMINE",Récap!AP160,IF(Récap!BI160="TERMINE",Récap!BF160,Dép_Arr!C56-Dép_Arr!B56))))</f>
        <v/>
      </c>
      <c r="E56" s="98" t="str">
        <f>IF($A56="","",Engagés!$E56)</f>
        <v/>
      </c>
      <c r="F56" s="104"/>
      <c r="G56" s="105" t="str">
        <f>IF($A56="","",IF($E56="MJ",Récap!$L$4,IF($E56="CF",Récap!$K$4,IF($E56="JS",Récap!$J$4,IF($E56="AM",Récap!$I$4)))))</f>
        <v/>
      </c>
      <c r="H56" s="117"/>
      <c r="I56" s="444" t="str">
        <f t="shared" si="0"/>
        <v/>
      </c>
      <c r="J56" s="102"/>
      <c r="K56" s="412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93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  <c r="O56" s="57"/>
    </row>
    <row r="57" spans="1:15" x14ac:dyDescent="0.3">
      <c r="A57" s="408" t="str">
        <f>IF(Engagés!A57="","",Engagés!A57)</f>
        <v/>
      </c>
      <c r="B57" s="556">
        <v>0.36296296296296293</v>
      </c>
      <c r="C57" s="420"/>
      <c r="D57" s="81" t="str">
        <f>IF(OR(Récap!C57&gt;=1,A57=""),"",IF(Récap!AC161="TERMINE",Récap!Z161,IF(Récap!AS161="TERMINE",Récap!AP161,IF(Récap!BI161="TERMINE",Récap!BF161,Dép_Arr!C57-Dép_Arr!B57))))</f>
        <v/>
      </c>
      <c r="E57" s="98" t="str">
        <f>IF($A57="","",Engagés!$E57)</f>
        <v/>
      </c>
      <c r="F57" s="104"/>
      <c r="G57" s="105" t="str">
        <f>IF($A57="","",IF($E57="MJ",Récap!$L$4,IF($E57="CF",Récap!$K$4,IF($E57="JS",Récap!$J$4,IF($E57="AM",Récap!$I$4)))))</f>
        <v/>
      </c>
      <c r="H57" s="117"/>
      <c r="I57" s="444" t="str">
        <f t="shared" si="0"/>
        <v/>
      </c>
      <c r="J57" s="102"/>
      <c r="K57" s="412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93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  <c r="O57" s="57"/>
    </row>
    <row r="58" spans="1:15" x14ac:dyDescent="0.3">
      <c r="A58" s="408" t="str">
        <f>IF(Engagés!A58="","",Engagés!A58)</f>
        <v/>
      </c>
      <c r="B58" s="556">
        <v>0.36296296296296293</v>
      </c>
      <c r="C58" s="420"/>
      <c r="D58" s="81" t="str">
        <f>IF(OR(Récap!C58&gt;=1,A58=""),"",IF(Récap!AC162="TERMINE",Récap!Z162,IF(Récap!AS162="TERMINE",Récap!AP162,IF(Récap!BI162="TERMINE",Récap!BF162,Dép_Arr!C58-Dép_Arr!B58))))</f>
        <v/>
      </c>
      <c r="E58" s="98" t="str">
        <f>IF($A58="","",Engagés!$E58)</f>
        <v/>
      </c>
      <c r="F58" s="104"/>
      <c r="G58" s="105" t="str">
        <f>IF($A58="","",IF($E58="MJ",Récap!$L$4,IF($E58="CF",Récap!$K$4,IF($E58="JS",Récap!$J$4,IF($E58="AM",Récap!$I$4)))))</f>
        <v/>
      </c>
      <c r="H58" s="117"/>
      <c r="I58" s="444" t="str">
        <f t="shared" si="0"/>
        <v/>
      </c>
      <c r="J58" s="102"/>
      <c r="K58" s="412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93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  <c r="O58" s="57"/>
    </row>
    <row r="59" spans="1:15" x14ac:dyDescent="0.3">
      <c r="A59" s="408" t="str">
        <f>IF(Engagés!A59="","",Engagés!A59)</f>
        <v/>
      </c>
      <c r="B59" s="556">
        <v>0.36296296296296293</v>
      </c>
      <c r="C59" s="420"/>
      <c r="D59" s="81" t="str">
        <f>IF(OR(Récap!C59&gt;=1,A59=""),"",IF(Récap!AC163="TERMINE",Récap!Z163,IF(Récap!AS163="TERMINE",Récap!AP163,IF(Récap!BI163="TERMINE",Récap!BF163,Dép_Arr!C59-Dép_Arr!B59))))</f>
        <v/>
      </c>
      <c r="E59" s="98" t="str">
        <f>IF($A59="","",Engagés!$E59)</f>
        <v/>
      </c>
      <c r="F59" s="104"/>
      <c r="G59" s="105" t="str">
        <f>IF($A59="","",IF($E59="MJ",Récap!$L$4,IF($E59="CF",Récap!$K$4,IF($E59="JS",Récap!$J$4,IF($E59="AM",Récap!$I$4)))))</f>
        <v/>
      </c>
      <c r="H59" s="117"/>
      <c r="I59" s="444" t="str">
        <f t="shared" si="0"/>
        <v/>
      </c>
      <c r="J59" s="102"/>
      <c r="K59" s="412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93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  <c r="O59" s="57"/>
    </row>
    <row r="60" spans="1:15" x14ac:dyDescent="0.3">
      <c r="A60" s="408" t="str">
        <f>IF(Engagés!A60="","",Engagés!A60)</f>
        <v/>
      </c>
      <c r="B60" s="556">
        <v>0.36296296296296293</v>
      </c>
      <c r="C60" s="420"/>
      <c r="D60" s="81" t="str">
        <f>IF(OR(Récap!C60&gt;=1,A60=""),"",IF(Récap!AC164="TERMINE",Récap!Z164,IF(Récap!AS164="TERMINE",Récap!AP164,IF(Récap!BI164="TERMINE",Récap!BF164,Dép_Arr!C60-Dép_Arr!B60))))</f>
        <v/>
      </c>
      <c r="E60" s="98" t="str">
        <f>IF($A60="","",Engagés!$E60)</f>
        <v/>
      </c>
      <c r="F60" s="104"/>
      <c r="G60" s="105" t="str">
        <f>IF($A60="","",IF($E60="MJ",Récap!$L$4,IF($E60="CF",Récap!$K$4,IF($E60="JS",Récap!$J$4,IF($E60="AM",Récap!$I$4)))))</f>
        <v/>
      </c>
      <c r="H60" s="117"/>
      <c r="I60" s="444" t="str">
        <f t="shared" si="0"/>
        <v/>
      </c>
      <c r="J60" s="102"/>
      <c r="K60" s="412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93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  <c r="O60" s="57"/>
    </row>
    <row r="61" spans="1:15" x14ac:dyDescent="0.3">
      <c r="A61" s="408" t="str">
        <f>IF(Engagés!A61="","",Engagés!A61)</f>
        <v/>
      </c>
      <c r="B61" s="556">
        <v>0.36296296296296293</v>
      </c>
      <c r="C61" s="420"/>
      <c r="D61" s="81" t="str">
        <f>IF(OR(Récap!C61&gt;=1,A61=""),"",IF(Récap!AC165="TERMINE",Récap!Z165,IF(Récap!AS165="TERMINE",Récap!AP165,IF(Récap!BI165="TERMINE",Récap!BF165,Dép_Arr!C61-Dép_Arr!B61))))</f>
        <v/>
      </c>
      <c r="E61" s="98" t="str">
        <f>IF($A61="","",Engagés!$E61)</f>
        <v/>
      </c>
      <c r="F61" s="104"/>
      <c r="G61" s="105" t="str">
        <f>IF($A61="","",IF($E61="MJ",Récap!$L$4,IF($E61="CF",Récap!$K$4,IF($E61="JS",Récap!$J$4,IF($E61="AM",Récap!$I$4)))))</f>
        <v/>
      </c>
      <c r="H61" s="117"/>
      <c r="I61" s="444" t="str">
        <f t="shared" si="0"/>
        <v/>
      </c>
      <c r="J61" s="102"/>
      <c r="K61" s="412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93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  <c r="O61" s="57"/>
    </row>
    <row r="62" spans="1:15" x14ac:dyDescent="0.3">
      <c r="A62" s="408" t="str">
        <f>IF(Engagés!A62="","",Engagés!A62)</f>
        <v/>
      </c>
      <c r="B62" s="556">
        <v>0.36296296296296293</v>
      </c>
      <c r="C62" s="420"/>
      <c r="D62" s="81" t="str">
        <f>IF(OR(Récap!C62&gt;=1,A62=""),"",IF(Récap!AC166="TERMINE",Récap!Z166,IF(Récap!AS166="TERMINE",Récap!AP166,IF(Récap!BI166="TERMINE",Récap!BF166,Dép_Arr!C62-Dép_Arr!B62))))</f>
        <v/>
      </c>
      <c r="E62" s="98" t="str">
        <f>IF($A62="","",Engagés!$E62)</f>
        <v/>
      </c>
      <c r="F62" s="104"/>
      <c r="G62" s="105" t="str">
        <f>IF($A62="","",IF($E62="MJ",Récap!$L$4,IF($E62="CF",Récap!$K$4,IF($E62="JS",Récap!$J$4,IF($E62="AM",Récap!$I$4)))))</f>
        <v/>
      </c>
      <c r="H62" s="117"/>
      <c r="I62" s="444" t="str">
        <f t="shared" si="0"/>
        <v/>
      </c>
      <c r="J62" s="102"/>
      <c r="K62" s="412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93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  <c r="O62" s="57"/>
    </row>
    <row r="63" spans="1:15" x14ac:dyDescent="0.3">
      <c r="A63" s="408" t="str">
        <f>IF(Engagés!A63="","",Engagés!A63)</f>
        <v/>
      </c>
      <c r="B63" s="556">
        <v>0.36296296296296293</v>
      </c>
      <c r="C63" s="420"/>
      <c r="D63" s="81" t="str">
        <f>IF(OR(Récap!C63&gt;=1,A63=""),"",IF(Récap!AC167="TERMINE",Récap!Z167,IF(Récap!AS167="TERMINE",Récap!AP167,IF(Récap!BI167="TERMINE",Récap!BF167,Dép_Arr!C63-Dép_Arr!B63))))</f>
        <v/>
      </c>
      <c r="E63" s="98" t="str">
        <f>IF($A63="","",Engagés!$E63)</f>
        <v/>
      </c>
      <c r="F63" s="104"/>
      <c r="G63" s="105" t="str">
        <f>IF($A63="","",IF($E63="MJ",Récap!$L$4,IF($E63="CF",Récap!$K$4,IF($E63="JS",Récap!$J$4,IF($E63="AM",Récap!$I$4)))))</f>
        <v/>
      </c>
      <c r="H63" s="117"/>
      <c r="I63" s="444" t="str">
        <f t="shared" si="0"/>
        <v/>
      </c>
      <c r="J63" s="102"/>
      <c r="K63" s="412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93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  <c r="O63" s="57"/>
    </row>
    <row r="64" spans="1:15" x14ac:dyDescent="0.3">
      <c r="A64" s="408" t="str">
        <f>IF(Engagés!A64="","",Engagés!A64)</f>
        <v/>
      </c>
      <c r="B64" s="556">
        <v>0.36296296296296293</v>
      </c>
      <c r="C64" s="420"/>
      <c r="D64" s="81" t="str">
        <f>IF(OR(Récap!C64&gt;=1,A64=""),"",IF(Récap!AC168="TERMINE",Récap!Z168,IF(Récap!AS168="TERMINE",Récap!AP168,IF(Récap!BI168="TERMINE",Récap!BF168,Dép_Arr!C64-Dép_Arr!B64))))</f>
        <v/>
      </c>
      <c r="E64" s="98" t="str">
        <f>IF($A64="","",Engagés!$E64)</f>
        <v/>
      </c>
      <c r="F64" s="104"/>
      <c r="G64" s="105" t="str">
        <f>IF($A64="","",IF($E64="MJ",Récap!$L$4,IF($E64="CF",Récap!$K$4,IF($E64="JS",Récap!$J$4,IF($E64="AM",Récap!$I$4)))))</f>
        <v/>
      </c>
      <c r="H64" s="117"/>
      <c r="I64" s="444" t="str">
        <f t="shared" si="0"/>
        <v/>
      </c>
      <c r="J64" s="102"/>
      <c r="K64" s="412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93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  <c r="O64" s="57"/>
    </row>
    <row r="65" spans="1:15" x14ac:dyDescent="0.3">
      <c r="A65" s="408" t="str">
        <f>IF(Engagés!A65="","",Engagés!A65)</f>
        <v/>
      </c>
      <c r="B65" s="556">
        <v>0.36296296296296293</v>
      </c>
      <c r="C65" s="420"/>
      <c r="D65" s="81" t="str">
        <f>IF(OR(Récap!C65&gt;=1,A65=""),"",IF(Récap!AC169="TERMINE",Récap!Z169,IF(Récap!AS169="TERMINE",Récap!AP169,IF(Récap!BI169="TERMINE",Récap!BF169,Dép_Arr!C65-Dép_Arr!B65))))</f>
        <v/>
      </c>
      <c r="E65" s="98" t="str">
        <f>IF($A65="","",Engagés!$E65)</f>
        <v/>
      </c>
      <c r="F65" s="104"/>
      <c r="G65" s="105" t="str">
        <f>IF($A65="","",IF($E65="MJ",Récap!$L$4,IF($E65="CF",Récap!$K$4,IF($E65="JS",Récap!$J$4,IF($E65="AM",Récap!$I$4)))))</f>
        <v/>
      </c>
      <c r="H65" s="117"/>
      <c r="I65" s="444" t="str">
        <f t="shared" si="0"/>
        <v/>
      </c>
      <c r="J65" s="102"/>
      <c r="K65" s="412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93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  <c r="O65" s="57"/>
    </row>
    <row r="66" spans="1:15" x14ac:dyDescent="0.3">
      <c r="A66" s="408" t="str">
        <f>IF(Engagés!A66="","",Engagés!A66)</f>
        <v/>
      </c>
      <c r="B66" s="556">
        <v>0.36296296296296293</v>
      </c>
      <c r="C66" s="420"/>
      <c r="D66" s="81" t="str">
        <f>IF(OR(Récap!C66&gt;=1,A66=""),"",IF(Récap!AC170="TERMINE",Récap!Z170,IF(Récap!AS170="TERMINE",Récap!AP170,IF(Récap!BI170="TERMINE",Récap!BF170,Dép_Arr!C66-Dép_Arr!B66))))</f>
        <v/>
      </c>
      <c r="E66" s="98" t="str">
        <f>IF($A66="","",Engagés!$E66)</f>
        <v/>
      </c>
      <c r="F66" s="104"/>
      <c r="G66" s="105" t="str">
        <f>IF($A66="","",IF($E66="MJ",Récap!$L$4,IF($E66="CF",Récap!$K$4,IF($E66="JS",Récap!$J$4,IF($E66="AM",Récap!$I$4)))))</f>
        <v/>
      </c>
      <c r="H66" s="117"/>
      <c r="I66" s="444" t="str">
        <f t="shared" si="0"/>
        <v/>
      </c>
      <c r="J66" s="102"/>
      <c r="K66" s="412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93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  <c r="O66" s="57"/>
    </row>
    <row r="67" spans="1:15" x14ac:dyDescent="0.3">
      <c r="A67" s="408" t="str">
        <f>IF(Engagés!A67="","",Engagés!A67)</f>
        <v/>
      </c>
      <c r="B67" s="556">
        <v>0.36296296296296293</v>
      </c>
      <c r="C67" s="420"/>
      <c r="D67" s="81" t="str">
        <f>IF(OR(Récap!C67&gt;=1,A67=""),"",IF(Récap!AC171="TERMINE",Récap!Z171,IF(Récap!AS171="TERMINE",Récap!AP171,IF(Récap!BI171="TERMINE",Récap!BF171,Dép_Arr!C67-Dép_Arr!B67))))</f>
        <v/>
      </c>
      <c r="E67" s="98" t="str">
        <f>IF($A67="","",Engagés!$E67)</f>
        <v/>
      </c>
      <c r="F67" s="104"/>
      <c r="G67" s="105" t="str">
        <f>IF($A67="","",IF($E67="MJ",Récap!$L$4,IF($E67="CF",Récap!$K$4,IF($E67="JS",Récap!$J$4,IF($E67="AM",Récap!$I$4)))))</f>
        <v/>
      </c>
      <c r="H67" s="117"/>
      <c r="I67" s="444" t="str">
        <f t="shared" si="0"/>
        <v/>
      </c>
      <c r="J67" s="102"/>
      <c r="K67" s="412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93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  <c r="O67" s="57"/>
    </row>
    <row r="68" spans="1:15" x14ac:dyDescent="0.3">
      <c r="A68" s="408" t="str">
        <f>IF(Engagés!A68="","",Engagés!A68)</f>
        <v/>
      </c>
      <c r="B68" s="556">
        <v>0.36296296296296293</v>
      </c>
      <c r="C68" s="420"/>
      <c r="D68" s="81" t="str">
        <f>IF(OR(Récap!C68&gt;=1,A68=""),"",IF(Récap!AC172="TERMINE",Récap!Z172,IF(Récap!AS172="TERMINE",Récap!AP172,IF(Récap!BI172="TERMINE",Récap!BF172,Dép_Arr!C68-Dép_Arr!B68))))</f>
        <v/>
      </c>
      <c r="E68" s="98" t="str">
        <f>IF($A68="","",Engagés!$E68)</f>
        <v/>
      </c>
      <c r="F68" s="104"/>
      <c r="G68" s="105" t="str">
        <f>IF($A68="","",IF($E68="MJ",Récap!$L$4,IF($E68="CF",Récap!$K$4,IF($E68="JS",Récap!$J$4,IF($E68="AM",Récap!$I$4)))))</f>
        <v/>
      </c>
      <c r="H68" s="117"/>
      <c r="I68" s="444" t="str">
        <f t="shared" si="0"/>
        <v/>
      </c>
      <c r="J68" s="102"/>
      <c r="K68" s="412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93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  <c r="O68" s="57"/>
    </row>
    <row r="69" spans="1:15" x14ac:dyDescent="0.3">
      <c r="A69" s="408" t="str">
        <f>IF(Engagés!A69="","",Engagés!A69)</f>
        <v/>
      </c>
      <c r="B69" s="556">
        <v>0.36296296296296293</v>
      </c>
      <c r="C69" s="420"/>
      <c r="D69" s="81" t="str">
        <f>IF(OR(Récap!C69&gt;=1,A69=""),"",IF(Récap!AC173="TERMINE",Récap!Z173,IF(Récap!AS173="TERMINE",Récap!AP173,IF(Récap!BI173="TERMINE",Récap!BF173,Dép_Arr!C69-Dép_Arr!B69))))</f>
        <v/>
      </c>
      <c r="E69" s="98" t="str">
        <f>IF($A69="","",Engagés!$E69)</f>
        <v/>
      </c>
      <c r="F69" s="104"/>
      <c r="G69" s="105" t="str">
        <f>IF($A69="","",IF($E69="MJ",Récap!$L$4,IF($E69="CF",Récap!$K$4,IF($E69="JS",Récap!$J$4,IF($E69="AM",Récap!$I$4)))))</f>
        <v/>
      </c>
      <c r="H69" s="117"/>
      <c r="I69" s="444" t="str">
        <f t="shared" si="0"/>
        <v/>
      </c>
      <c r="J69" s="102"/>
      <c r="K69" s="412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93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  <c r="O69" s="57"/>
    </row>
    <row r="70" spans="1:15" x14ac:dyDescent="0.3">
      <c r="A70" s="408" t="str">
        <f>IF(Engagés!A70="","",Engagés!A70)</f>
        <v/>
      </c>
      <c r="B70" s="556">
        <v>0.36296296296296293</v>
      </c>
      <c r="C70" s="420"/>
      <c r="D70" s="81" t="str">
        <f>IF(OR(Récap!C70&gt;=1,A70=""),"",IF(Récap!AC174="TERMINE",Récap!Z174,IF(Récap!AS174="TERMINE",Récap!AP174,IF(Récap!BI174="TERMINE",Récap!BF174,Dép_Arr!C70-Dép_Arr!B70))))</f>
        <v/>
      </c>
      <c r="E70" s="98" t="str">
        <f>IF($A70="","",Engagés!$E70)</f>
        <v/>
      </c>
      <c r="F70" s="104"/>
      <c r="G70" s="105" t="str">
        <f>IF($A70="","",IF($E70="MJ",Récap!$L$4,IF($E70="CF",Récap!$K$4,IF($E70="JS",Récap!$J$4,IF($E70="AM",Récap!$I$4)))))</f>
        <v/>
      </c>
      <c r="H70" s="117"/>
      <c r="I70" s="444" t="str">
        <f t="shared" ref="I70:I103" si="1">IF(A70="","",IF(L70&lt;&gt;"",L70,K70))</f>
        <v/>
      </c>
      <c r="J70" s="102"/>
      <c r="K70" s="412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93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  <c r="O70" s="57"/>
    </row>
    <row r="71" spans="1:15" x14ac:dyDescent="0.3">
      <c r="A71" s="408" t="str">
        <f>IF(Engagés!A71="","",Engagés!A71)</f>
        <v/>
      </c>
      <c r="B71" s="556">
        <v>0.36296296296296293</v>
      </c>
      <c r="C71" s="420"/>
      <c r="D71" s="81" t="str">
        <f>IF(OR(Récap!C71&gt;=1,A71=""),"",IF(Récap!AC175="TERMINE",Récap!Z175,IF(Récap!AS175="TERMINE",Récap!AP175,IF(Récap!BI175="TERMINE",Récap!BF175,Dép_Arr!C71-Dép_Arr!B71))))</f>
        <v/>
      </c>
      <c r="E71" s="98" t="str">
        <f>IF($A71="","",Engagés!$E71)</f>
        <v/>
      </c>
      <c r="F71" s="104"/>
      <c r="G71" s="105" t="str">
        <f>IF($A71="","",IF($E71="MJ",Récap!$L$4,IF($E71="CF",Récap!$K$4,IF($E71="JS",Récap!$J$4,IF($E71="AM",Récap!$I$4)))))</f>
        <v/>
      </c>
      <c r="H71" s="117"/>
      <c r="I71" s="444" t="str">
        <f t="shared" si="1"/>
        <v/>
      </c>
      <c r="J71" s="102"/>
      <c r="K71" s="412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93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  <c r="O71" s="57"/>
    </row>
    <row r="72" spans="1:15" x14ac:dyDescent="0.3">
      <c r="A72" s="408" t="str">
        <f>IF(Engagés!A72="","",Engagés!A72)</f>
        <v/>
      </c>
      <c r="B72" s="556">
        <v>0.36296296296296293</v>
      </c>
      <c r="C72" s="420"/>
      <c r="D72" s="81" t="str">
        <f>IF(OR(Récap!C72&gt;=1,A72=""),"",IF(Récap!AC176="TERMINE",Récap!Z176,IF(Récap!AS176="TERMINE",Récap!AP176,IF(Récap!BI176="TERMINE",Récap!BF176,Dép_Arr!C72-Dép_Arr!B72))))</f>
        <v/>
      </c>
      <c r="E72" s="98" t="str">
        <f>IF($A72="","",Engagés!$E72)</f>
        <v/>
      </c>
      <c r="F72" s="104"/>
      <c r="G72" s="105" t="str">
        <f>IF($A72="","",IF($E72="MJ",Récap!$L$4,IF($E72="CF",Récap!$K$4,IF($E72="JS",Récap!$J$4,IF($E72="AM",Récap!$I$4)))))</f>
        <v/>
      </c>
      <c r="H72" s="117"/>
      <c r="I72" s="444" t="str">
        <f t="shared" si="1"/>
        <v/>
      </c>
      <c r="J72" s="102"/>
      <c r="K72" s="412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93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  <c r="O72" s="57"/>
    </row>
    <row r="73" spans="1:15" x14ac:dyDescent="0.3">
      <c r="A73" s="408" t="str">
        <f>IF(Engagés!A73="","",Engagés!A73)</f>
        <v/>
      </c>
      <c r="B73" s="556">
        <v>0.36296296296296293</v>
      </c>
      <c r="C73" s="420"/>
      <c r="D73" s="81" t="str">
        <f>IF(OR(Récap!C73&gt;=1,A73=""),"",IF(Récap!AC177="TERMINE",Récap!Z177,IF(Récap!AS177="TERMINE",Récap!AP177,IF(Récap!BI177="TERMINE",Récap!BF177,Dép_Arr!C73-Dép_Arr!B73))))</f>
        <v/>
      </c>
      <c r="E73" s="98" t="str">
        <f>IF($A73="","",Engagés!$E73)</f>
        <v/>
      </c>
      <c r="F73" s="104"/>
      <c r="G73" s="105" t="str">
        <f>IF($A73="","",IF($E73="MJ",Récap!$L$4,IF($E73="CF",Récap!$K$4,IF($E73="JS",Récap!$J$4,IF($E73="AM",Récap!$I$4)))))</f>
        <v/>
      </c>
      <c r="H73" s="117"/>
      <c r="I73" s="444" t="str">
        <f t="shared" si="1"/>
        <v/>
      </c>
      <c r="J73" s="102"/>
      <c r="K73" s="412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93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  <c r="O73" s="57"/>
    </row>
    <row r="74" spans="1:15" x14ac:dyDescent="0.3">
      <c r="A74" s="408" t="str">
        <f>IF(Engagés!A74="","",Engagés!A74)</f>
        <v/>
      </c>
      <c r="B74" s="556">
        <v>0.36296296296296293</v>
      </c>
      <c r="C74" s="420"/>
      <c r="D74" s="81" t="str">
        <f>IF(OR(Récap!C74&gt;=1,A74=""),"",IF(Récap!AC178="TERMINE",Récap!Z178,IF(Récap!AS178="TERMINE",Récap!AP178,IF(Récap!BI178="TERMINE",Récap!BF178,Dép_Arr!C74-Dép_Arr!B74))))</f>
        <v/>
      </c>
      <c r="E74" s="98" t="str">
        <f>IF($A74="","",Engagés!$E74)</f>
        <v/>
      </c>
      <c r="F74" s="104"/>
      <c r="G74" s="105" t="str">
        <f>IF($A74="","",IF($E74="MJ",Récap!$L$4,IF($E74="CF",Récap!$K$4,IF($E74="JS",Récap!$J$4,IF($E74="AM",Récap!$I$4)))))</f>
        <v/>
      </c>
      <c r="H74" s="117"/>
      <c r="I74" s="444" t="str">
        <f t="shared" si="1"/>
        <v/>
      </c>
      <c r="J74" s="102"/>
      <c r="K74" s="412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93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  <c r="O74" s="57"/>
    </row>
    <row r="75" spans="1:15" x14ac:dyDescent="0.3">
      <c r="A75" s="408" t="str">
        <f>IF(Engagés!A75="","",Engagés!A75)</f>
        <v/>
      </c>
      <c r="B75" s="556">
        <v>0.36296296296296293</v>
      </c>
      <c r="C75" s="420"/>
      <c r="D75" s="81" t="str">
        <f>IF(OR(Récap!C75&gt;=1,A75=""),"",IF(Récap!AC179="TERMINE",Récap!Z179,IF(Récap!AS179="TERMINE",Récap!AP179,IF(Récap!BI179="TERMINE",Récap!BF179,Dép_Arr!C75-Dép_Arr!B75))))</f>
        <v/>
      </c>
      <c r="E75" s="98" t="str">
        <f>IF($A75="","",Engagés!$E75)</f>
        <v/>
      </c>
      <c r="F75" s="104"/>
      <c r="G75" s="105" t="str">
        <f>IF($A75="","",IF($E75="MJ",Récap!$L$4,IF($E75="CF",Récap!$K$4,IF($E75="JS",Récap!$J$4,IF($E75="AM",Récap!$I$4)))))</f>
        <v/>
      </c>
      <c r="H75" s="117"/>
      <c r="I75" s="444" t="str">
        <f t="shared" si="1"/>
        <v/>
      </c>
      <c r="J75" s="102"/>
      <c r="K75" s="412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93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  <c r="O75" s="57"/>
    </row>
    <row r="76" spans="1:15" x14ac:dyDescent="0.3">
      <c r="A76" s="408" t="str">
        <f>IF(Engagés!A76="","",Engagés!A76)</f>
        <v/>
      </c>
      <c r="B76" s="556">
        <v>0.36296296296296293</v>
      </c>
      <c r="C76" s="420"/>
      <c r="D76" s="81" t="str">
        <f>IF(OR(Récap!C76&gt;=1,A76=""),"",IF(Récap!AC180="TERMINE",Récap!Z180,IF(Récap!AS180="TERMINE",Récap!AP180,IF(Récap!BI180="TERMINE",Récap!BF180,Dép_Arr!C76-Dép_Arr!B76))))</f>
        <v/>
      </c>
      <c r="E76" s="98" t="str">
        <f>IF($A76="","",Engagés!$E76)</f>
        <v/>
      </c>
      <c r="F76" s="104"/>
      <c r="G76" s="105" t="str">
        <f>IF($A76="","",IF($E76="MJ",Récap!$L$4,IF($E76="CF",Récap!$K$4,IF($E76="JS",Récap!$J$4,IF($E76="AM",Récap!$I$4)))))</f>
        <v/>
      </c>
      <c r="H76" s="117"/>
      <c r="I76" s="444" t="str">
        <f t="shared" si="1"/>
        <v/>
      </c>
      <c r="J76" s="102"/>
      <c r="K76" s="412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93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  <c r="O76" s="57"/>
    </row>
    <row r="77" spans="1:15" x14ac:dyDescent="0.3">
      <c r="A77" s="408" t="str">
        <f>IF(Engagés!A77="","",Engagés!A77)</f>
        <v/>
      </c>
      <c r="B77" s="556">
        <v>0.36296296296296293</v>
      </c>
      <c r="C77" s="420"/>
      <c r="D77" s="81" t="str">
        <f>IF(OR(Récap!C77&gt;=1,A77=""),"",IF(Récap!AC181="TERMINE",Récap!Z181,IF(Récap!AS181="TERMINE",Récap!AP181,IF(Récap!BI181="TERMINE",Récap!BF181,Dép_Arr!C77-Dép_Arr!B77))))</f>
        <v/>
      </c>
      <c r="E77" s="98" t="str">
        <f>IF($A77="","",Engagés!$E77)</f>
        <v/>
      </c>
      <c r="F77" s="104"/>
      <c r="G77" s="105" t="str">
        <f>IF($A77="","",IF($E77="MJ",Récap!$L$4,IF($E77="CF",Récap!$K$4,IF($E77="JS",Récap!$J$4,IF($E77="AM",Récap!$I$4)))))</f>
        <v/>
      </c>
      <c r="H77" s="117"/>
      <c r="I77" s="444" t="str">
        <f t="shared" si="1"/>
        <v/>
      </c>
      <c r="J77" s="102"/>
      <c r="K77" s="412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93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  <c r="O77" s="57"/>
    </row>
    <row r="78" spans="1:15" x14ac:dyDescent="0.3">
      <c r="A78" s="408" t="str">
        <f>IF(Engagés!A78="","",Engagés!A78)</f>
        <v/>
      </c>
      <c r="B78" s="556">
        <v>0.36296296296296293</v>
      </c>
      <c r="C78" s="420"/>
      <c r="D78" s="81" t="str">
        <f>IF(OR(Récap!C78&gt;=1,A78=""),"",IF(Récap!AC182="TERMINE",Récap!Z182,IF(Récap!AS182="TERMINE",Récap!AP182,IF(Récap!BI182="TERMINE",Récap!BF182,Dép_Arr!C78-Dép_Arr!B78))))</f>
        <v/>
      </c>
      <c r="E78" s="98" t="str">
        <f>IF($A78="","",Engagés!$E78)</f>
        <v/>
      </c>
      <c r="F78" s="104"/>
      <c r="G78" s="105" t="str">
        <f>IF($A78="","",IF($E78="MJ",Récap!$L$4,IF($E78="CF",Récap!$K$4,IF($E78="JS",Récap!$J$4,IF($E78="AM",Récap!$I$4)))))</f>
        <v/>
      </c>
      <c r="H78" s="117"/>
      <c r="I78" s="444" t="str">
        <f t="shared" si="1"/>
        <v/>
      </c>
      <c r="J78" s="102"/>
      <c r="K78" s="412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93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  <c r="O78" s="57"/>
    </row>
    <row r="79" spans="1:15" x14ac:dyDescent="0.3">
      <c r="A79" s="408" t="str">
        <f>IF(Engagés!A79="","",Engagés!A79)</f>
        <v/>
      </c>
      <c r="B79" s="556">
        <v>0.36296296296296293</v>
      </c>
      <c r="C79" s="420"/>
      <c r="D79" s="81" t="str">
        <f>IF(OR(Récap!C79&gt;=1,A79=""),"",IF(Récap!AC183="TERMINE",Récap!Z183,IF(Récap!AS183="TERMINE",Récap!AP183,IF(Récap!BI183="TERMINE",Récap!BF183,Dép_Arr!C79-Dép_Arr!B79))))</f>
        <v/>
      </c>
      <c r="E79" s="98" t="str">
        <f>IF($A79="","",Engagés!$E79)</f>
        <v/>
      </c>
      <c r="F79" s="104"/>
      <c r="G79" s="105" t="str">
        <f>IF($A79="","",IF($E79="MJ",Récap!$L$4,IF($E79="CF",Récap!$K$4,IF($E79="JS",Récap!$J$4,IF($E79="AM",Récap!$I$4)))))</f>
        <v/>
      </c>
      <c r="H79" s="117"/>
      <c r="I79" s="444" t="str">
        <f t="shared" si="1"/>
        <v/>
      </c>
      <c r="J79" s="102"/>
      <c r="K79" s="412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93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  <c r="O79" s="57"/>
    </row>
    <row r="80" spans="1:15" x14ac:dyDescent="0.3">
      <c r="A80" s="408" t="str">
        <f>IF(Engagés!A80="","",Engagés!A80)</f>
        <v/>
      </c>
      <c r="B80" s="556">
        <v>0.36296296296296293</v>
      </c>
      <c r="C80" s="420"/>
      <c r="D80" s="81" t="str">
        <f>IF(OR(Récap!C80&gt;=1,A80=""),"",IF(Récap!AC184="TERMINE",Récap!Z184,IF(Récap!AS184="TERMINE",Récap!AP184,IF(Récap!BI184="TERMINE",Récap!BF184,Dép_Arr!C80-Dép_Arr!B80))))</f>
        <v/>
      </c>
      <c r="E80" s="98" t="str">
        <f>IF($A80="","",Engagés!$E80)</f>
        <v/>
      </c>
      <c r="F80" s="104"/>
      <c r="G80" s="105" t="str">
        <f>IF($A80="","",IF($E80="MJ",Récap!$L$4,IF($E80="CF",Récap!$K$4,IF($E80="JS",Récap!$J$4,IF($E80="AM",Récap!$I$4)))))</f>
        <v/>
      </c>
      <c r="H80" s="117"/>
      <c r="I80" s="444" t="str">
        <f t="shared" si="1"/>
        <v/>
      </c>
      <c r="J80" s="102"/>
      <c r="K80" s="412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93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  <c r="O80" s="57"/>
    </row>
    <row r="81" spans="1:15" x14ac:dyDescent="0.3">
      <c r="A81" s="408" t="str">
        <f>IF(Engagés!A81="","",Engagés!A81)</f>
        <v/>
      </c>
      <c r="B81" s="556">
        <v>0.36296296296296293</v>
      </c>
      <c r="C81" s="420"/>
      <c r="D81" s="81" t="str">
        <f>IF(OR(Récap!C81&gt;=1,A81=""),"",IF(Récap!AC185="TERMINE",Récap!Z185,IF(Récap!AS185="TERMINE",Récap!AP185,IF(Récap!BI185="TERMINE",Récap!BF185,Dép_Arr!C81-Dép_Arr!B81))))</f>
        <v/>
      </c>
      <c r="E81" s="98" t="str">
        <f>IF($A81="","",Engagés!$E81)</f>
        <v/>
      </c>
      <c r="F81" s="104"/>
      <c r="G81" s="105" t="str">
        <f>IF($A81="","",IF($E81="MJ",Récap!$L$4,IF($E81="CF",Récap!$K$4,IF($E81="JS",Récap!$J$4,IF($E81="AM",Récap!$I$4)))))</f>
        <v/>
      </c>
      <c r="H81" s="117"/>
      <c r="I81" s="444" t="str">
        <f t="shared" si="1"/>
        <v/>
      </c>
      <c r="J81" s="102"/>
      <c r="K81" s="412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93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  <c r="O81" s="57"/>
    </row>
    <row r="82" spans="1:15" x14ac:dyDescent="0.3">
      <c r="A82" s="408" t="str">
        <f>IF(Engagés!A82="","",Engagés!A82)</f>
        <v/>
      </c>
      <c r="B82" s="556">
        <v>0.36296296296296293</v>
      </c>
      <c r="C82" s="420"/>
      <c r="D82" s="81" t="str">
        <f>IF(OR(Récap!C82&gt;=1,A82=""),"",IF(Récap!AC186="TERMINE",Récap!Z186,IF(Récap!AS186="TERMINE",Récap!AP186,IF(Récap!BI186="TERMINE",Récap!BF186,Dép_Arr!C82-Dép_Arr!B82))))</f>
        <v/>
      </c>
      <c r="E82" s="98" t="str">
        <f>IF($A82="","",Engagés!$E82)</f>
        <v/>
      </c>
      <c r="F82" s="104"/>
      <c r="G82" s="105" t="str">
        <f>IF($A82="","",IF($E82="MJ",Récap!$L$4,IF($E82="CF",Récap!$K$4,IF($E82="JS",Récap!$J$4,IF($E82="AM",Récap!$I$4)))))</f>
        <v/>
      </c>
      <c r="H82" s="117"/>
      <c r="I82" s="444" t="str">
        <f t="shared" si="1"/>
        <v/>
      </c>
      <c r="J82" s="102"/>
      <c r="K82" s="412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93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  <c r="O82" s="57"/>
    </row>
    <row r="83" spans="1:15" x14ac:dyDescent="0.3">
      <c r="A83" s="408" t="str">
        <f>IF(Engagés!A83="","",Engagés!A83)</f>
        <v/>
      </c>
      <c r="B83" s="556">
        <v>0.36296296296296293</v>
      </c>
      <c r="C83" s="420"/>
      <c r="D83" s="81" t="str">
        <f>IF(OR(Récap!C83&gt;=1,A83=""),"",IF(Récap!AC187="TERMINE",Récap!Z187,IF(Récap!AS187="TERMINE",Récap!AP187,IF(Récap!BI187="TERMINE",Récap!BF187,Dép_Arr!C83-Dép_Arr!B83))))</f>
        <v/>
      </c>
      <c r="E83" s="98" t="str">
        <f>IF($A83="","",Engagés!$E83)</f>
        <v/>
      </c>
      <c r="F83" s="104"/>
      <c r="G83" s="105" t="str">
        <f>IF($A83="","",IF($E83="MJ",Récap!$L$4,IF($E83="CF",Récap!$K$4,IF($E83="JS",Récap!$J$4,IF($E83="AM",Récap!$I$4)))))</f>
        <v/>
      </c>
      <c r="H83" s="117"/>
      <c r="I83" s="444" t="str">
        <f t="shared" si="1"/>
        <v/>
      </c>
      <c r="J83" s="102"/>
      <c r="K83" s="412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93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  <c r="O83" s="57"/>
    </row>
    <row r="84" spans="1:15" x14ac:dyDescent="0.3">
      <c r="A84" s="408" t="str">
        <f>IF(Engagés!A84="","",Engagés!A84)</f>
        <v/>
      </c>
      <c r="B84" s="556">
        <v>0.36296296296296293</v>
      </c>
      <c r="C84" s="420"/>
      <c r="D84" s="81" t="str">
        <f>IF(OR(Récap!C84&gt;=1,A84=""),"",IF(Récap!AC188="TERMINE",Récap!Z188,IF(Récap!AS188="TERMINE",Récap!AP188,IF(Récap!BI188="TERMINE",Récap!BF188,Dép_Arr!C84-Dép_Arr!B84))))</f>
        <v/>
      </c>
      <c r="E84" s="98" t="str">
        <f>IF($A84="","",Engagés!$E84)</f>
        <v/>
      </c>
      <c r="F84" s="104"/>
      <c r="G84" s="105" t="str">
        <f>IF($A84="","",IF($E84="MJ",Récap!$L$4,IF($E84="CF",Récap!$K$4,IF($E84="JS",Récap!$J$4,IF($E84="AM",Récap!$I$4)))))</f>
        <v/>
      </c>
      <c r="H84" s="117"/>
      <c r="I84" s="444" t="str">
        <f t="shared" si="1"/>
        <v/>
      </c>
      <c r="J84" s="102"/>
      <c r="K84" s="102"/>
      <c r="L84" s="594"/>
      <c r="O84" s="57"/>
    </row>
    <row r="85" spans="1:15" x14ac:dyDescent="0.3">
      <c r="A85" s="408" t="str">
        <f>IF(Engagés!A85="","",Engagés!A85)</f>
        <v/>
      </c>
      <c r="B85" s="556">
        <v>0.36296296296296293</v>
      </c>
      <c r="C85" s="420"/>
      <c r="D85" s="81" t="str">
        <f>IF(OR(Récap!C85&gt;=1,A85=""),"",IF(Récap!AC189="TERMINE",Récap!Z189,IF(Récap!AS189="TERMINE",Récap!AP189,IF(Récap!BI189="TERMINE",Récap!BF189,Dép_Arr!C85-Dép_Arr!B85))))</f>
        <v/>
      </c>
      <c r="E85" s="98" t="str">
        <f>IF($A85="","",Engagés!$E85)</f>
        <v/>
      </c>
      <c r="F85" s="104"/>
      <c r="G85" s="105" t="str">
        <f>IF($A85="","",IF($E85="MJ",Récap!$L$4,IF($E85="CF",Récap!$K$4,IF($E85="JS",Récap!$J$4,IF($E85="AM",Récap!$I$4)))))</f>
        <v/>
      </c>
      <c r="H85" s="117"/>
      <c r="I85" s="444" t="str">
        <f t="shared" si="1"/>
        <v/>
      </c>
      <c r="J85" s="102"/>
      <c r="K85" s="102"/>
      <c r="L85" s="594"/>
      <c r="O85" s="57"/>
    </row>
    <row r="86" spans="1:15" x14ac:dyDescent="0.3">
      <c r="A86" s="408" t="str">
        <f>IF(Engagés!A86="","",Engagés!A86)</f>
        <v/>
      </c>
      <c r="B86" s="556">
        <v>0.36296296296296293</v>
      </c>
      <c r="C86" s="420"/>
      <c r="D86" s="81" t="str">
        <f>IF(OR(Récap!C86&gt;=1,A86=""),"",IF(Récap!AC190="TERMINE",Récap!Z190,IF(Récap!AS190="TERMINE",Récap!AP190,IF(Récap!BI190="TERMINE",Récap!BF190,Dép_Arr!C86-Dép_Arr!B86))))</f>
        <v/>
      </c>
      <c r="E86" s="98" t="str">
        <f>IF($A86="","",Engagés!$E86)</f>
        <v/>
      </c>
      <c r="F86" s="104"/>
      <c r="G86" s="105" t="str">
        <f>IF($A86="","",IF($E86="MJ",Récap!$L$4,IF($E86="CF",Récap!$K$4,IF($E86="JS",Récap!$J$4,IF($E86="AM",Récap!$I$4)))))</f>
        <v/>
      </c>
      <c r="H86" s="117"/>
      <c r="I86" s="444" t="str">
        <f t="shared" si="1"/>
        <v/>
      </c>
      <c r="J86" s="102"/>
      <c r="K86" s="102"/>
      <c r="L86" s="594"/>
      <c r="O86" s="57"/>
    </row>
    <row r="87" spans="1:15" x14ac:dyDescent="0.3">
      <c r="A87" s="408" t="str">
        <f>IF(Engagés!A87="","",Engagés!A87)</f>
        <v/>
      </c>
      <c r="B87" s="556">
        <v>0.36296296296296293</v>
      </c>
      <c r="C87" s="420"/>
      <c r="D87" s="81" t="str">
        <f>IF(OR(Récap!C87&gt;=1,A87=""),"",IF(Récap!AC191="TERMINE",Récap!Z191,IF(Récap!AS191="TERMINE",Récap!AP191,IF(Récap!BI191="TERMINE",Récap!BF191,Dép_Arr!C87-Dép_Arr!B87))))</f>
        <v/>
      </c>
      <c r="E87" s="98" t="str">
        <f>IF($A87="","",Engagés!$E87)</f>
        <v/>
      </c>
      <c r="F87" s="104"/>
      <c r="G87" s="105" t="str">
        <f>IF($A87="","",IF($E87="MJ",Récap!$L$4,IF($E87="CF",Récap!$K$4,IF($E87="JS",Récap!$J$4,IF($E87="AM",Récap!$I$4)))))</f>
        <v/>
      </c>
      <c r="H87" s="117"/>
      <c r="I87" s="444" t="str">
        <f t="shared" si="1"/>
        <v/>
      </c>
      <c r="J87" s="102"/>
      <c r="K87" s="102"/>
      <c r="L87" s="594"/>
      <c r="O87" s="57"/>
    </row>
    <row r="88" spans="1:15" x14ac:dyDescent="0.3">
      <c r="A88" s="408" t="str">
        <f>IF(Engagés!A88="","",Engagés!A88)</f>
        <v/>
      </c>
      <c r="B88" s="556">
        <v>0.36296296296296293</v>
      </c>
      <c r="C88" s="420"/>
      <c r="D88" s="81" t="str">
        <f>IF(OR(Récap!C88&gt;=1,A88=""),"",IF(Récap!AC192="TERMINE",Récap!Z192,IF(Récap!AS192="TERMINE",Récap!AP192,IF(Récap!BI192="TERMINE",Récap!BF192,Dép_Arr!C88-Dép_Arr!B88))))</f>
        <v/>
      </c>
      <c r="E88" s="98" t="str">
        <f>IF($A88="","",Engagés!$E88)</f>
        <v/>
      </c>
      <c r="F88" s="104"/>
      <c r="G88" s="105" t="str">
        <f>IF($A88="","",IF($E88="MJ",Récap!$L$4,IF($E88="CF",Récap!$K$4,IF($E88="JS",Récap!$J$4,IF($E88="AM",Récap!$I$4)))))</f>
        <v/>
      </c>
      <c r="H88" s="117"/>
      <c r="I88" s="444" t="str">
        <f t="shared" si="1"/>
        <v/>
      </c>
      <c r="J88" s="102"/>
      <c r="K88" s="102"/>
      <c r="L88" s="594"/>
      <c r="O88" s="57"/>
    </row>
    <row r="89" spans="1:15" x14ac:dyDescent="0.3">
      <c r="A89" s="408" t="str">
        <f>IF(Engagés!A89="","",Engagés!A89)</f>
        <v/>
      </c>
      <c r="B89" s="556">
        <v>0.36296296296296293</v>
      </c>
      <c r="C89" s="420"/>
      <c r="D89" s="81" t="str">
        <f>IF(OR(Récap!C89&gt;=1,A89=""),"",IF(Récap!AC193="TERMINE",Récap!Z193,IF(Récap!AS193="TERMINE",Récap!AP193,IF(Récap!BI193="TERMINE",Récap!BF193,Dép_Arr!C89-Dép_Arr!B89))))</f>
        <v/>
      </c>
      <c r="E89" s="98" t="str">
        <f>IF($A89="","",Engagés!$E89)</f>
        <v/>
      </c>
      <c r="F89" s="104"/>
      <c r="G89" s="105" t="str">
        <f>IF($A89="","",IF($E89="MJ",Récap!$L$4,IF($E89="CF",Récap!$K$4,IF($E89="JS",Récap!$J$4,IF($E89="AM",Récap!$I$4)))))</f>
        <v/>
      </c>
      <c r="H89" s="117"/>
      <c r="I89" s="444" t="str">
        <f t="shared" si="1"/>
        <v/>
      </c>
      <c r="J89" s="102"/>
      <c r="K89" s="102"/>
      <c r="L89" s="594"/>
      <c r="O89" s="57"/>
    </row>
    <row r="90" spans="1:15" x14ac:dyDescent="0.3">
      <c r="A90" s="408" t="str">
        <f>IF(Engagés!A90="","",Engagés!A90)</f>
        <v/>
      </c>
      <c r="B90" s="556">
        <v>0.36296296296296293</v>
      </c>
      <c r="C90" s="420"/>
      <c r="D90" s="81" t="str">
        <f>IF(OR(Récap!C90&gt;=1,A90=""),"",IF(Récap!AC194="TERMINE",Récap!Z194,IF(Récap!AS194="TERMINE",Récap!AP194,IF(Récap!BI194="TERMINE",Récap!BF194,Dép_Arr!C90-Dép_Arr!B90))))</f>
        <v/>
      </c>
      <c r="E90" s="98" t="str">
        <f>IF($A90="","",Engagés!$E90)</f>
        <v/>
      </c>
      <c r="F90" s="104"/>
      <c r="G90" s="105" t="str">
        <f>IF($A90="","",IF($E90="MJ",Récap!$L$4,IF($E90="CF",Récap!$K$4,IF($E90="JS",Récap!$J$4,IF($E90="AM",Récap!$I$4)))))</f>
        <v/>
      </c>
      <c r="H90" s="117"/>
      <c r="I90" s="444" t="str">
        <f t="shared" si="1"/>
        <v/>
      </c>
      <c r="J90" s="102"/>
      <c r="K90" s="102"/>
      <c r="L90" s="594"/>
      <c r="O90" s="57"/>
    </row>
    <row r="91" spans="1:15" x14ac:dyDescent="0.3">
      <c r="A91" s="408" t="str">
        <f>IF(Engagés!A91="","",Engagés!A91)</f>
        <v/>
      </c>
      <c r="B91" s="556">
        <v>0.36296296296296293</v>
      </c>
      <c r="C91" s="420"/>
      <c r="D91" s="81" t="str">
        <f>IF(OR(Récap!C91&gt;=1,A91=""),"",IF(Récap!AC195="TERMINE",Récap!Z195,IF(Récap!AS195="TERMINE",Récap!AP195,IF(Récap!BI195="TERMINE",Récap!BF195,Dép_Arr!C91-Dép_Arr!B91))))</f>
        <v/>
      </c>
      <c r="E91" s="98" t="str">
        <f>IF($A91="","",Engagés!$E91)</f>
        <v/>
      </c>
      <c r="F91" s="104"/>
      <c r="G91" s="105" t="str">
        <f>IF($A91="","",IF($E91="MJ",Récap!$L$4,IF($E91="CF",Récap!$K$4,IF($E91="JS",Récap!$J$4,IF($E91="AM",Récap!$I$4)))))</f>
        <v/>
      </c>
      <c r="H91" s="117"/>
      <c r="I91" s="444" t="str">
        <f t="shared" si="1"/>
        <v/>
      </c>
      <c r="J91" s="102"/>
      <c r="K91" s="102"/>
      <c r="L91" s="594"/>
      <c r="O91" s="57"/>
    </row>
    <row r="92" spans="1:15" x14ac:dyDescent="0.3">
      <c r="A92" s="408" t="str">
        <f>IF(Engagés!A92="","",Engagés!A92)</f>
        <v/>
      </c>
      <c r="B92" s="556">
        <v>0.36296296296296293</v>
      </c>
      <c r="C92" s="420"/>
      <c r="D92" s="81" t="str">
        <f>IF(OR(Récap!C92&gt;=1,A92=""),"",IF(Récap!AC196="TERMINE",Récap!Z196,IF(Récap!AS196="TERMINE",Récap!AP196,IF(Récap!BI196="TERMINE",Récap!BF196,Dép_Arr!C92-Dép_Arr!B92))))</f>
        <v/>
      </c>
      <c r="E92" s="98" t="str">
        <f>IF($A92="","",Engagés!$E92)</f>
        <v/>
      </c>
      <c r="F92" s="104"/>
      <c r="G92" s="105" t="str">
        <f>IF($A92="","",IF($E92="MJ",Récap!$L$4,IF($E92="CF",Récap!$K$4,IF($E92="JS",Récap!$J$4,IF($E92="AM",Récap!$I$4)))))</f>
        <v/>
      </c>
      <c r="H92" s="117"/>
      <c r="I92" s="444" t="str">
        <f t="shared" si="1"/>
        <v/>
      </c>
      <c r="J92" s="102"/>
      <c r="K92" s="102"/>
      <c r="L92" s="594"/>
      <c r="O92" s="57"/>
    </row>
    <row r="93" spans="1:15" x14ac:dyDescent="0.3">
      <c r="A93" s="408" t="str">
        <f>IF(Engagés!A93="","",Engagés!A93)</f>
        <v/>
      </c>
      <c r="B93" s="556">
        <v>0.36296296296296293</v>
      </c>
      <c r="C93" s="420"/>
      <c r="D93" s="81" t="str">
        <f>IF(OR(Récap!C93&gt;=1,A93=""),"",IF(Récap!AC197="TERMINE",Récap!Z197,IF(Récap!AS197="TERMINE",Récap!AP197,IF(Récap!BI197="TERMINE",Récap!BF197,Dép_Arr!C93-Dép_Arr!B93))))</f>
        <v/>
      </c>
      <c r="E93" s="98" t="str">
        <f>IF($A93="","",Engagés!$E93)</f>
        <v/>
      </c>
      <c r="F93" s="104"/>
      <c r="G93" s="105" t="str">
        <f>IF($A93="","",IF($E93="MJ",Récap!$L$4,IF($E93="CF",Récap!$K$4,IF($E93="JS",Récap!$J$4,IF($E93="AM",Récap!$I$4)))))</f>
        <v/>
      </c>
      <c r="H93" s="117"/>
      <c r="I93" s="444" t="str">
        <f t="shared" si="1"/>
        <v/>
      </c>
      <c r="J93" s="102"/>
      <c r="K93" s="102"/>
      <c r="L93" s="594"/>
      <c r="O93" s="57"/>
    </row>
    <row r="94" spans="1:15" x14ac:dyDescent="0.3">
      <c r="A94" s="408" t="str">
        <f>IF(Engagés!A94="","",Engagés!A94)</f>
        <v/>
      </c>
      <c r="B94" s="556">
        <v>0.36296296296296293</v>
      </c>
      <c r="C94" s="420"/>
      <c r="D94" s="81" t="str">
        <f>IF(OR(Récap!C94&gt;=1,A94=""),"",IF(Récap!AC198="TERMINE",Récap!Z198,IF(Récap!AS198="TERMINE",Récap!AP198,IF(Récap!BI198="TERMINE",Récap!BF198,Dép_Arr!C94-Dép_Arr!B94))))</f>
        <v/>
      </c>
      <c r="E94" s="98" t="str">
        <f>IF($A94="","",Engagés!$E94)</f>
        <v/>
      </c>
      <c r="F94" s="104"/>
      <c r="G94" s="105" t="str">
        <f>IF($A94="","",IF($E94="MJ",Récap!$L$4,IF($E94="CF",Récap!$K$4,IF($E94="JS",Récap!$J$4,IF($E94="AM",Récap!$I$4)))))</f>
        <v/>
      </c>
      <c r="H94" s="117"/>
      <c r="I94" s="444" t="str">
        <f t="shared" si="1"/>
        <v/>
      </c>
      <c r="J94" s="102"/>
      <c r="K94" s="102"/>
      <c r="L94" s="594"/>
      <c r="O94" s="57"/>
    </row>
    <row r="95" spans="1:15" x14ac:dyDescent="0.3">
      <c r="A95" s="408" t="str">
        <f>IF(Engagés!A95="","",Engagés!A95)</f>
        <v/>
      </c>
      <c r="B95" s="556">
        <v>0.36296296296296293</v>
      </c>
      <c r="C95" s="420"/>
      <c r="D95" s="81" t="str">
        <f>IF(OR(Récap!C95&gt;=1,A95=""),"",IF(Récap!AC199="TERMINE",Récap!Z199,IF(Récap!AS199="TERMINE",Récap!AP199,IF(Récap!BI199="TERMINE",Récap!BF199,Dép_Arr!C95-Dép_Arr!B95))))</f>
        <v/>
      </c>
      <c r="E95" s="98" t="str">
        <f>IF($A95="","",Engagés!$E95)</f>
        <v/>
      </c>
      <c r="F95" s="104"/>
      <c r="G95" s="105" t="str">
        <f>IF($A95="","",IF($E95="MJ",Récap!$L$4,IF($E95="CF",Récap!$K$4,IF($E95="JS",Récap!$J$4,IF($E95="AM",Récap!$I$4)))))</f>
        <v/>
      </c>
      <c r="H95" s="117"/>
      <c r="I95" s="444" t="str">
        <f t="shared" si="1"/>
        <v/>
      </c>
      <c r="J95" s="102"/>
      <c r="K95" s="102"/>
      <c r="L95" s="594"/>
      <c r="O95" s="57"/>
    </row>
    <row r="96" spans="1:15" x14ac:dyDescent="0.3">
      <c r="A96" s="408" t="str">
        <f>IF(Engagés!A96="","",Engagés!A96)</f>
        <v/>
      </c>
      <c r="B96" s="556">
        <v>0.36296296296296293</v>
      </c>
      <c r="C96" s="420"/>
      <c r="D96" s="81" t="str">
        <f>IF(OR(Récap!C96&gt;=1,A96=""),"",IF(Récap!AC200="TERMINE",Récap!Z200,IF(Récap!AS200="TERMINE",Récap!AP200,IF(Récap!BI200="TERMINE",Récap!BF200,Dép_Arr!C96-Dép_Arr!B96))))</f>
        <v/>
      </c>
      <c r="E96" s="98" t="str">
        <f>IF($A96="","",Engagés!$E96)</f>
        <v/>
      </c>
      <c r="F96" s="104"/>
      <c r="G96" s="105" t="str">
        <f>IF($A96="","",IF($E96="MJ",Récap!$L$4,IF($E96="CF",Récap!$K$4,IF($E96="JS",Récap!$J$4,IF($E96="AM",Récap!$I$4)))))</f>
        <v/>
      </c>
      <c r="H96" s="117"/>
      <c r="I96" s="444" t="str">
        <f t="shared" si="1"/>
        <v/>
      </c>
      <c r="J96" s="102"/>
      <c r="K96" s="102"/>
      <c r="L96" s="594"/>
      <c r="O96" s="57"/>
    </row>
    <row r="97" spans="1:15" x14ac:dyDescent="0.3">
      <c r="A97" s="408" t="str">
        <f>IF(Engagés!A97="","",Engagés!A97)</f>
        <v/>
      </c>
      <c r="B97" s="556">
        <v>0.36296296296296293</v>
      </c>
      <c r="C97" s="420"/>
      <c r="D97" s="81" t="str">
        <f>IF(OR(Récap!C97&gt;=1,A97=""),"",IF(Récap!AC201="TERMINE",Récap!Z201,IF(Récap!AS201="TERMINE",Récap!AP201,IF(Récap!BI201="TERMINE",Récap!BF201,Dép_Arr!C97-Dép_Arr!B97))))</f>
        <v/>
      </c>
      <c r="E97" s="98" t="str">
        <f>IF($A97="","",Engagés!$E97)</f>
        <v/>
      </c>
      <c r="F97" s="104"/>
      <c r="G97" s="105" t="str">
        <f>IF($A97="","",IF($E97="MJ",Récap!$L$4,IF($E97="CF",Récap!$K$4,IF($E97="JS",Récap!$J$4,IF($E97="AM",Récap!$I$4)))))</f>
        <v/>
      </c>
      <c r="H97" s="117"/>
      <c r="I97" s="444" t="str">
        <f t="shared" si="1"/>
        <v/>
      </c>
      <c r="J97" s="102"/>
      <c r="K97" s="102"/>
      <c r="L97" s="594"/>
      <c r="O97" s="57"/>
    </row>
    <row r="98" spans="1:15" x14ac:dyDescent="0.3">
      <c r="A98" s="408" t="str">
        <f>IF(Engagés!A98="","",Engagés!A98)</f>
        <v/>
      </c>
      <c r="B98" s="556">
        <v>0.36296296296296293</v>
      </c>
      <c r="C98" s="420"/>
      <c r="D98" s="81" t="str">
        <f>IF(OR(Récap!C98&gt;=1,A98=""),"",IF(Récap!AC202="TERMINE",Récap!Z202,IF(Récap!AS202="TERMINE",Récap!AP202,IF(Récap!BI202="TERMINE",Récap!BF202,Dép_Arr!C98-Dép_Arr!B98))))</f>
        <v/>
      </c>
      <c r="E98" s="98" t="str">
        <f>IF($A98="","",Engagés!$E98)</f>
        <v/>
      </c>
      <c r="F98" s="104"/>
      <c r="G98" s="105" t="str">
        <f>IF($A98="","",IF($E98="MJ",Récap!$L$4,IF($E98="CF",Récap!$K$4,IF($E98="JS",Récap!$J$4,IF($E98="AM",Récap!$I$4)))))</f>
        <v/>
      </c>
      <c r="H98" s="117"/>
      <c r="I98" s="444" t="str">
        <f t="shared" si="1"/>
        <v/>
      </c>
      <c r="J98" s="102"/>
      <c r="K98" s="102"/>
      <c r="L98" s="594"/>
      <c r="O98" s="57"/>
    </row>
    <row r="99" spans="1:15" x14ac:dyDescent="0.3">
      <c r="A99" s="408" t="str">
        <f>IF(Engagés!A99="","",Engagés!A99)</f>
        <v/>
      </c>
      <c r="B99" s="556">
        <v>0.36296296296296293</v>
      </c>
      <c r="C99" s="420"/>
      <c r="D99" s="81" t="str">
        <f>IF(OR(Récap!C99&gt;=1,A99=""),"",IF(Récap!AC203="TERMINE",Récap!Z203,IF(Récap!AS203="TERMINE",Récap!AP203,IF(Récap!BI203="TERMINE",Récap!BF203,Dép_Arr!C99-Dép_Arr!B99))))</f>
        <v/>
      </c>
      <c r="E99" s="98" t="str">
        <f>IF($A99="","",Engagés!$E99)</f>
        <v/>
      </c>
      <c r="F99" s="104"/>
      <c r="G99" s="105" t="str">
        <f>IF($A99="","",IF($E99="MJ",Récap!$L$4,IF($E99="CF",Récap!$K$4,IF($E99="JS",Récap!$J$4,IF($E99="AM",Récap!$I$4)))))</f>
        <v/>
      </c>
      <c r="H99" s="117"/>
      <c r="I99" s="444" t="str">
        <f t="shared" si="1"/>
        <v/>
      </c>
      <c r="J99" s="102"/>
      <c r="K99" s="102"/>
      <c r="L99" s="594"/>
      <c r="O99" s="57"/>
    </row>
    <row r="100" spans="1:15" x14ac:dyDescent="0.3">
      <c r="A100" s="408" t="str">
        <f>IF(Engagés!A100="","",Engagés!A100)</f>
        <v/>
      </c>
      <c r="B100" s="556">
        <v>0.36296296296296293</v>
      </c>
      <c r="C100" s="420"/>
      <c r="D100" s="81" t="str">
        <f>IF(OR(Récap!C100&gt;=1,A100=""),"",IF(Récap!AC204="TERMINE",Récap!Z204,IF(Récap!AS204="TERMINE",Récap!AP204,IF(Récap!BI204="TERMINE",Récap!BF204,Dép_Arr!C100-Dép_Arr!B100))))</f>
        <v/>
      </c>
      <c r="E100" s="98" t="str">
        <f>IF($A100="","",Engagés!$E100)</f>
        <v/>
      </c>
      <c r="F100" s="104"/>
      <c r="G100" s="105" t="str">
        <f>IF($A100="","",IF($E100="MJ",Récap!$L$4,IF($E100="CF",Récap!$K$4,IF($E100="JS",Récap!$J$4,IF($E100="AM",Récap!$I$4)))))</f>
        <v/>
      </c>
      <c r="H100" s="117"/>
      <c r="I100" s="444" t="str">
        <f t="shared" si="1"/>
        <v/>
      </c>
      <c r="J100" s="102"/>
      <c r="K100" s="102"/>
      <c r="L100" s="594"/>
      <c r="O100" s="57"/>
    </row>
    <row r="101" spans="1:15" x14ac:dyDescent="0.3">
      <c r="A101" s="408" t="str">
        <f>IF(Engagés!A101="","",Engagés!A101)</f>
        <v/>
      </c>
      <c r="B101" s="556">
        <v>0.36296296296296293</v>
      </c>
      <c r="C101" s="420"/>
      <c r="D101" s="81" t="str">
        <f>IF(OR(Récap!C101&gt;=1,A101=""),"",IF(Récap!AC205="TERMINE",Récap!Z205,IF(Récap!AS205="TERMINE",Récap!AP205,IF(Récap!BI205="TERMINE",Récap!BF205,Dép_Arr!C101-Dép_Arr!B101))))</f>
        <v/>
      </c>
      <c r="E101" s="98" t="str">
        <f>IF($A101="","",Engagés!$E101)</f>
        <v/>
      </c>
      <c r="F101" s="104"/>
      <c r="G101" s="105" t="str">
        <f>IF($A101="","",IF($E101="MJ",Récap!$L$4,IF($E101="CF",Récap!$K$4,IF($E101="JS",Récap!$J$4,IF($E101="AM",Récap!$I$4)))))</f>
        <v/>
      </c>
      <c r="H101" s="117"/>
      <c r="I101" s="444" t="str">
        <f t="shared" si="1"/>
        <v/>
      </c>
      <c r="J101" s="102"/>
      <c r="K101" s="102"/>
      <c r="L101" s="594"/>
      <c r="O101" s="57"/>
    </row>
    <row r="102" spans="1:15" x14ac:dyDescent="0.3">
      <c r="A102" s="408" t="str">
        <f>IF(Engagés!A102="","",Engagés!A102)</f>
        <v/>
      </c>
      <c r="B102" s="556">
        <v>0.36296296296296293</v>
      </c>
      <c r="C102" s="420"/>
      <c r="D102" s="81" t="str">
        <f>IF(OR(Récap!C102&gt;=1,A102=""),"",IF(Récap!AC206="TERMINE",Récap!Z206,IF(Récap!AS206="TERMINE",Récap!AP206,IF(Récap!BI206="TERMINE",Récap!BF206,Dép_Arr!C102-Dép_Arr!B102))))</f>
        <v/>
      </c>
      <c r="E102" s="98" t="str">
        <f>IF($A102="","",Engagés!$E102)</f>
        <v/>
      </c>
      <c r="F102" s="104"/>
      <c r="G102" s="105" t="str">
        <f>IF($A102="","",IF($E102="MJ",Récap!$L$4,IF($E102="CF",Récap!$K$4,IF($E102="JS",Récap!$J$4,IF($E102="AM",Récap!$I$4)))))</f>
        <v/>
      </c>
      <c r="H102" s="117"/>
      <c r="I102" s="444" t="str">
        <f t="shared" si="1"/>
        <v/>
      </c>
      <c r="J102" s="102"/>
      <c r="K102" s="102"/>
      <c r="L102" s="594"/>
      <c r="O102" s="57"/>
    </row>
    <row r="103" spans="1:15" ht="18" thickBot="1" x14ac:dyDescent="0.35">
      <c r="A103" s="409" t="str">
        <f>IF(Engagés!A103="","",Engagés!A103)</f>
        <v/>
      </c>
      <c r="B103" s="557">
        <v>0.36296296296296293</v>
      </c>
      <c r="C103" s="171"/>
      <c r="D103" s="80" t="str">
        <f>IF(OR(Récap!C103&gt;=1,A103=""),"",IF(Récap!AC207="TERMINE",Récap!Z207,IF(Récap!AS207="TERMINE",Récap!AP207,IF(Récap!BI207="TERMINE",Récap!BF207,Dép_Arr!C103-Dép_Arr!B103))))</f>
        <v/>
      </c>
      <c r="E103" s="97" t="str">
        <f>IF($A103="","",Engagés!$E103)</f>
        <v/>
      </c>
      <c r="F103" s="106"/>
      <c r="G103" s="110" t="str">
        <f>IF($A103="","",IF($E103="MJ",Récap!$L$4,IF($E103="CF",Récap!$K$4,IF($E103="JS",Récap!$J$4,IF($E103="AM",Récap!$I$4)))))</f>
        <v/>
      </c>
      <c r="H103" s="118"/>
      <c r="I103" s="120" t="str">
        <f t="shared" si="1"/>
        <v/>
      </c>
      <c r="J103" s="102"/>
      <c r="K103" s="102"/>
      <c r="L103" s="594"/>
      <c r="O103" s="57"/>
    </row>
    <row r="104" spans="1:15" ht="24.6" x14ac:dyDescent="0.25">
      <c r="A104" s="399"/>
      <c r="B104" s="92"/>
      <c r="C104" s="9"/>
      <c r="O104" s="57"/>
    </row>
    <row r="105" spans="1:15" x14ac:dyDescent="0.25">
      <c r="A105" s="34"/>
      <c r="B105" s="92"/>
      <c r="C105" s="9"/>
      <c r="O105" s="57"/>
    </row>
    <row r="106" spans="1:15" x14ac:dyDescent="0.25">
      <c r="A106" s="34"/>
      <c r="B106" s="92"/>
      <c r="C106" s="9"/>
    </row>
    <row r="107" spans="1:15" x14ac:dyDescent="0.25">
      <c r="A107" s="34"/>
      <c r="B107" s="92"/>
      <c r="C107" s="9"/>
    </row>
    <row r="108" spans="1:15" x14ac:dyDescent="0.3">
      <c r="A108" s="41"/>
      <c r="B108" s="92"/>
      <c r="C108" s="9"/>
    </row>
    <row r="109" spans="1:15" x14ac:dyDescent="0.3">
      <c r="A109" s="41"/>
      <c r="B109" s="92"/>
      <c r="C109" s="9"/>
    </row>
    <row r="110" spans="1:15" x14ac:dyDescent="0.3">
      <c r="A110" s="41"/>
      <c r="B110" s="92"/>
      <c r="C110" s="9"/>
    </row>
    <row r="111" spans="1:15" x14ac:dyDescent="0.3">
      <c r="A111" s="41"/>
      <c r="B111" s="121"/>
      <c r="C111" s="9"/>
    </row>
    <row r="112" spans="1:15" x14ac:dyDescent="0.3">
      <c r="A112" s="41"/>
      <c r="B112" s="9"/>
      <c r="C112" s="9"/>
    </row>
    <row r="113" spans="1:3" x14ac:dyDescent="0.3">
      <c r="A113" s="41"/>
      <c r="B113" s="9"/>
      <c r="C113" s="9"/>
    </row>
    <row r="114" spans="1:3" x14ac:dyDescent="0.3">
      <c r="A114" s="41"/>
      <c r="B114" s="9"/>
      <c r="C114" s="9"/>
    </row>
    <row r="115" spans="1:3" x14ac:dyDescent="0.3">
      <c r="A115" s="41"/>
      <c r="B115" s="9"/>
      <c r="C115" s="9"/>
    </row>
    <row r="116" spans="1:3" x14ac:dyDescent="0.3">
      <c r="A116" s="41"/>
      <c r="B116" s="9"/>
      <c r="C116" s="9"/>
    </row>
    <row r="117" spans="1:3" x14ac:dyDescent="0.3">
      <c r="A117" s="41"/>
      <c r="B117" s="9"/>
      <c r="C117" s="9"/>
    </row>
    <row r="118" spans="1:3" x14ac:dyDescent="0.3">
      <c r="A118" s="41"/>
      <c r="B118" s="9"/>
      <c r="C118" s="9"/>
    </row>
    <row r="119" spans="1:3" x14ac:dyDescent="0.3">
      <c r="A119" s="41"/>
      <c r="B119" s="9"/>
      <c r="C119" s="9"/>
    </row>
    <row r="120" spans="1:3" x14ac:dyDescent="0.3">
      <c r="A120" s="41"/>
      <c r="B120" s="9"/>
      <c r="C120" s="9"/>
    </row>
    <row r="121" spans="1:3" x14ac:dyDescent="0.3">
      <c r="A121" s="41"/>
      <c r="B121" s="9"/>
      <c r="C121" s="9"/>
    </row>
    <row r="122" spans="1:3" x14ac:dyDescent="0.3">
      <c r="A122" s="41"/>
      <c r="B122" s="9"/>
      <c r="C122" s="9"/>
    </row>
    <row r="123" spans="1:3" x14ac:dyDescent="0.3">
      <c r="A123" s="41"/>
      <c r="B123" s="9"/>
      <c r="C123" s="9"/>
    </row>
    <row r="124" spans="1:3" x14ac:dyDescent="0.3">
      <c r="A124" s="41"/>
      <c r="B124" s="9"/>
      <c r="C124" s="9"/>
    </row>
    <row r="125" spans="1:3" x14ac:dyDescent="0.3">
      <c r="A125" s="41"/>
      <c r="B125" s="9"/>
      <c r="C125" s="9"/>
    </row>
    <row r="126" spans="1:3" x14ac:dyDescent="0.3">
      <c r="A126" s="41"/>
      <c r="B126" s="9"/>
      <c r="C126" s="9"/>
    </row>
    <row r="127" spans="1:3" x14ac:dyDescent="0.3">
      <c r="A127" s="41"/>
      <c r="B127" s="9"/>
      <c r="C127" s="9"/>
    </row>
    <row r="128" spans="1:3" x14ac:dyDescent="0.3">
      <c r="A128" s="41"/>
      <c r="B128" s="9"/>
      <c r="C128" s="9"/>
    </row>
    <row r="129" spans="1:3" x14ac:dyDescent="0.3">
      <c r="A129" s="41"/>
      <c r="B129" s="9"/>
      <c r="C129" s="9"/>
    </row>
    <row r="130" spans="1:3" x14ac:dyDescent="0.3">
      <c r="A130" s="41"/>
      <c r="B130" s="9"/>
      <c r="C130" s="9"/>
    </row>
    <row r="131" spans="1:3" x14ac:dyDescent="0.3">
      <c r="A131" s="41"/>
      <c r="B131" s="9"/>
      <c r="C131" s="9"/>
    </row>
    <row r="132" spans="1:3" x14ac:dyDescent="0.3">
      <c r="A132" s="41"/>
      <c r="B132" s="9"/>
      <c r="C132" s="9"/>
    </row>
    <row r="133" spans="1:3" x14ac:dyDescent="0.3">
      <c r="A133" s="41"/>
      <c r="B133" s="9"/>
      <c r="C133" s="9"/>
    </row>
    <row r="134" spans="1:3" x14ac:dyDescent="0.3">
      <c r="A134" s="41"/>
      <c r="B134" s="9"/>
      <c r="C134" s="9"/>
    </row>
    <row r="135" spans="1:3" x14ac:dyDescent="0.3">
      <c r="A135" s="41"/>
      <c r="B135" s="9"/>
      <c r="C135" s="9"/>
    </row>
    <row r="136" spans="1:3" x14ac:dyDescent="0.3">
      <c r="A136" s="41"/>
      <c r="B136" s="9"/>
      <c r="C136" s="9"/>
    </row>
    <row r="137" spans="1:3" x14ac:dyDescent="0.3">
      <c r="A137" s="41"/>
      <c r="B137" s="9"/>
      <c r="C137" s="9"/>
    </row>
    <row r="138" spans="1:3" x14ac:dyDescent="0.3">
      <c r="A138" s="41"/>
      <c r="B138" s="9"/>
      <c r="C138" s="9"/>
    </row>
    <row r="139" spans="1:3" x14ac:dyDescent="0.3">
      <c r="A139" s="41"/>
      <c r="B139" s="9"/>
      <c r="C139" s="9"/>
    </row>
    <row r="140" spans="1:3" x14ac:dyDescent="0.3">
      <c r="A140" s="41"/>
      <c r="B140" s="9"/>
      <c r="C140" s="9"/>
    </row>
    <row r="141" spans="1:3" x14ac:dyDescent="0.3">
      <c r="A141" s="41"/>
      <c r="B141" s="9"/>
      <c r="C141" s="9"/>
    </row>
    <row r="142" spans="1:3" x14ac:dyDescent="0.3">
      <c r="A142" s="41"/>
      <c r="B142" s="9"/>
      <c r="C142" s="9"/>
    </row>
    <row r="143" spans="1:3" x14ac:dyDescent="0.3">
      <c r="A143" s="41"/>
      <c r="B143" s="9"/>
      <c r="C143" s="9"/>
    </row>
    <row r="144" spans="1:3" x14ac:dyDescent="0.3">
      <c r="A144" s="41"/>
      <c r="B144" s="9"/>
      <c r="C144" s="9"/>
    </row>
    <row r="145" spans="1:3" x14ac:dyDescent="0.3">
      <c r="A145" s="41"/>
      <c r="B145" s="9"/>
      <c r="C145" s="9"/>
    </row>
    <row r="146" spans="1:3" x14ac:dyDescent="0.3">
      <c r="A146" s="41"/>
      <c r="B146" s="9"/>
      <c r="C146" s="9"/>
    </row>
    <row r="147" spans="1:3" x14ac:dyDescent="0.3">
      <c r="A147" s="41"/>
      <c r="B147" s="9"/>
      <c r="C147" s="9"/>
    </row>
    <row r="148" spans="1:3" x14ac:dyDescent="0.3">
      <c r="A148" s="41"/>
      <c r="B148" s="9"/>
      <c r="C148" s="9"/>
    </row>
    <row r="149" spans="1:3" x14ac:dyDescent="0.3">
      <c r="A149" s="41"/>
      <c r="B149" s="9"/>
      <c r="C149" s="9"/>
    </row>
    <row r="150" spans="1:3" x14ac:dyDescent="0.3">
      <c r="A150" s="41"/>
      <c r="B150" s="9"/>
      <c r="C150" s="9"/>
    </row>
    <row r="151" spans="1:3" x14ac:dyDescent="0.3">
      <c r="A151" s="41"/>
      <c r="B151" s="9"/>
      <c r="C151" s="9"/>
    </row>
    <row r="152" spans="1:3" x14ac:dyDescent="0.3">
      <c r="A152" s="41"/>
      <c r="B152" s="9"/>
      <c r="C152" s="9"/>
    </row>
    <row r="153" spans="1:3" x14ac:dyDescent="0.3">
      <c r="A153" s="41"/>
      <c r="B153" s="9"/>
      <c r="C153" s="9"/>
    </row>
    <row r="154" spans="1:3" x14ac:dyDescent="0.3">
      <c r="A154" s="41"/>
      <c r="B154" s="9"/>
      <c r="C154" s="9"/>
    </row>
    <row r="155" spans="1:3" x14ac:dyDescent="0.3">
      <c r="A155" s="41"/>
      <c r="B155" s="9"/>
      <c r="C155" s="9"/>
    </row>
    <row r="156" spans="1:3" x14ac:dyDescent="0.3">
      <c r="A156" s="41"/>
      <c r="B156" s="9"/>
      <c r="C156" s="9"/>
    </row>
    <row r="157" spans="1:3" x14ac:dyDescent="0.3">
      <c r="A157" s="41"/>
      <c r="B157" s="9"/>
      <c r="C157" s="9"/>
    </row>
    <row r="158" spans="1:3" x14ac:dyDescent="0.3">
      <c r="A158" s="41"/>
      <c r="B158" s="9"/>
      <c r="C158" s="9"/>
    </row>
    <row r="159" spans="1:3" x14ac:dyDescent="0.3">
      <c r="A159" s="41"/>
      <c r="B159" s="9"/>
      <c r="C159" s="9"/>
    </row>
    <row r="160" spans="1:3" x14ac:dyDescent="0.3">
      <c r="A160" s="41"/>
      <c r="B160" s="9"/>
      <c r="C160" s="9"/>
    </row>
    <row r="161" spans="1:3" x14ac:dyDescent="0.3">
      <c r="A161" s="41"/>
      <c r="B161" s="9"/>
      <c r="C161" s="9"/>
    </row>
    <row r="162" spans="1:3" x14ac:dyDescent="0.3">
      <c r="A162" s="41"/>
      <c r="B162" s="9"/>
      <c r="C162" s="9"/>
    </row>
    <row r="163" spans="1:3" x14ac:dyDescent="0.3">
      <c r="A163" s="41"/>
      <c r="B163" s="9"/>
      <c r="C163" s="9"/>
    </row>
    <row r="164" spans="1:3" x14ac:dyDescent="0.3">
      <c r="A164" s="41"/>
      <c r="B164" s="9"/>
      <c r="C164" s="9"/>
    </row>
    <row r="165" spans="1:3" x14ac:dyDescent="0.3">
      <c r="A165" s="41"/>
      <c r="B165" s="9"/>
      <c r="C165" s="9"/>
    </row>
    <row r="166" spans="1:3" x14ac:dyDescent="0.3">
      <c r="A166" s="41"/>
      <c r="B166" s="9"/>
      <c r="C166" s="9"/>
    </row>
    <row r="167" spans="1:3" x14ac:dyDescent="0.3">
      <c r="A167" s="41"/>
      <c r="B167" s="9"/>
      <c r="C167" s="9"/>
    </row>
    <row r="168" spans="1:3" x14ac:dyDescent="0.3">
      <c r="A168" s="41"/>
      <c r="B168" s="9"/>
      <c r="C168" s="9"/>
    </row>
    <row r="169" spans="1:3" x14ac:dyDescent="0.3">
      <c r="A169" s="41"/>
      <c r="B169" s="9"/>
      <c r="C169" s="9"/>
    </row>
    <row r="170" spans="1:3" x14ac:dyDescent="0.3">
      <c r="A170" s="41"/>
      <c r="B170" s="9"/>
      <c r="C170" s="9"/>
    </row>
    <row r="171" spans="1:3" x14ac:dyDescent="0.3">
      <c r="A171" s="41"/>
      <c r="B171" s="9"/>
      <c r="C171" s="9"/>
    </row>
    <row r="172" spans="1:3" x14ac:dyDescent="0.3">
      <c r="A172" s="41"/>
      <c r="B172" s="9"/>
      <c r="C172" s="9"/>
    </row>
    <row r="173" spans="1:3" x14ac:dyDescent="0.3">
      <c r="A173" s="41"/>
      <c r="B173" s="9"/>
      <c r="C173" s="9"/>
    </row>
    <row r="174" spans="1:3" x14ac:dyDescent="0.3">
      <c r="A174" s="41"/>
      <c r="B174" s="9"/>
      <c r="C174" s="9"/>
    </row>
    <row r="175" spans="1:3" x14ac:dyDescent="0.3">
      <c r="A175" s="41"/>
      <c r="B175" s="9"/>
      <c r="C175" s="9"/>
    </row>
    <row r="176" spans="1:3" x14ac:dyDescent="0.3">
      <c r="A176" s="41"/>
      <c r="B176" s="9"/>
      <c r="C176" s="9"/>
    </row>
    <row r="177" spans="1:3" x14ac:dyDescent="0.3">
      <c r="A177" s="41"/>
      <c r="B177" s="9"/>
      <c r="C177" s="9"/>
    </row>
    <row r="178" spans="1:3" x14ac:dyDescent="0.3">
      <c r="A178" s="41"/>
      <c r="B178" s="9"/>
      <c r="C178" s="9"/>
    </row>
    <row r="179" spans="1:3" x14ac:dyDescent="0.3">
      <c r="A179" s="41"/>
      <c r="B179" s="9"/>
      <c r="C179" s="9"/>
    </row>
    <row r="180" spans="1:3" x14ac:dyDescent="0.3">
      <c r="A180" s="41"/>
      <c r="B180" s="9"/>
      <c r="C180" s="9"/>
    </row>
    <row r="181" spans="1:3" x14ac:dyDescent="0.3">
      <c r="A181" s="41"/>
      <c r="B181" s="9"/>
      <c r="C181" s="9"/>
    </row>
    <row r="182" spans="1:3" x14ac:dyDescent="0.3">
      <c r="A182" s="41"/>
      <c r="B182" s="9"/>
      <c r="C182" s="9"/>
    </row>
    <row r="183" spans="1:3" x14ac:dyDescent="0.3">
      <c r="A183" s="41"/>
      <c r="B183" s="9"/>
      <c r="C183" s="9"/>
    </row>
    <row r="184" spans="1:3" x14ac:dyDescent="0.3">
      <c r="A184" s="41"/>
      <c r="B184" s="9"/>
      <c r="C184" s="9"/>
    </row>
    <row r="185" spans="1:3" x14ac:dyDescent="0.3">
      <c r="A185" s="41"/>
      <c r="B185" s="9"/>
      <c r="C185" s="9"/>
    </row>
    <row r="186" spans="1:3" x14ac:dyDescent="0.3">
      <c r="A186" s="41"/>
      <c r="B186" s="9"/>
      <c r="C186" s="9"/>
    </row>
    <row r="187" spans="1:3" x14ac:dyDescent="0.3">
      <c r="A187" s="41"/>
      <c r="B187" s="9"/>
      <c r="C187" s="9"/>
    </row>
    <row r="188" spans="1:3" x14ac:dyDescent="0.3">
      <c r="A188" s="41"/>
      <c r="B188" s="9"/>
      <c r="C188" s="9"/>
    </row>
    <row r="189" spans="1:3" x14ac:dyDescent="0.3">
      <c r="A189" s="41"/>
      <c r="B189" s="9"/>
      <c r="C189" s="9"/>
    </row>
    <row r="190" spans="1:3" x14ac:dyDescent="0.3">
      <c r="A190" s="41"/>
      <c r="B190" s="9"/>
      <c r="C190" s="9"/>
    </row>
    <row r="191" spans="1:3" x14ac:dyDescent="0.3">
      <c r="A191" s="41"/>
      <c r="B191" s="9"/>
      <c r="C191" s="9"/>
    </row>
    <row r="192" spans="1:3" x14ac:dyDescent="0.3">
      <c r="A192" s="41"/>
      <c r="B192" s="9"/>
      <c r="C192" s="9"/>
    </row>
    <row r="193" spans="1:3" x14ac:dyDescent="0.3">
      <c r="A193" s="41"/>
      <c r="B193" s="9"/>
      <c r="C193" s="9"/>
    </row>
    <row r="194" spans="1:3" x14ac:dyDescent="0.3">
      <c r="A194" s="41"/>
      <c r="B194" s="9"/>
      <c r="C194" s="9"/>
    </row>
    <row r="195" spans="1:3" x14ac:dyDescent="0.3">
      <c r="A195" s="41"/>
      <c r="B195" s="9"/>
      <c r="C195" s="9"/>
    </row>
    <row r="196" spans="1:3" x14ac:dyDescent="0.3">
      <c r="A196" s="41"/>
      <c r="B196" s="9"/>
      <c r="C196" s="9"/>
    </row>
    <row r="197" spans="1:3" x14ac:dyDescent="0.3">
      <c r="A197" s="41"/>
      <c r="B197" s="9"/>
      <c r="C197" s="9"/>
    </row>
    <row r="198" spans="1:3" x14ac:dyDescent="0.3">
      <c r="A198" s="41"/>
      <c r="B198" s="9"/>
      <c r="C198" s="9"/>
    </row>
    <row r="199" spans="1:3" x14ac:dyDescent="0.3">
      <c r="A199" s="41"/>
      <c r="B199" s="9"/>
      <c r="C199" s="9"/>
    </row>
    <row r="200" spans="1:3" x14ac:dyDescent="0.3">
      <c r="A200" s="41"/>
      <c r="B200" s="9"/>
      <c r="C200" s="9"/>
    </row>
    <row r="201" spans="1:3" x14ac:dyDescent="0.3">
      <c r="A201" s="41"/>
      <c r="B201" s="9"/>
      <c r="C201" s="9"/>
    </row>
    <row r="202" spans="1:3" x14ac:dyDescent="0.3">
      <c r="A202" s="41"/>
      <c r="B202" s="9"/>
      <c r="C202" s="9"/>
    </row>
    <row r="203" spans="1:3" x14ac:dyDescent="0.3">
      <c r="A203" s="41"/>
      <c r="B203" s="9"/>
      <c r="C203" s="9"/>
    </row>
    <row r="204" spans="1:3" x14ac:dyDescent="0.3">
      <c r="A204" s="42"/>
      <c r="B204" s="9"/>
      <c r="C204" s="9"/>
    </row>
  </sheetData>
  <sheetProtection sheet="1" formatCells="0" formatColumns="0" formatRows="0" insertColumns="0" insertRows="0" insertHyperlinks="0" deleteColumns="0" deleteRows="0" sort="0" autoFilter="0" pivotTables="0"/>
  <mergeCells count="2">
    <mergeCell ref="B2:C2"/>
    <mergeCell ref="M1:O1"/>
  </mergeCells>
  <phoneticPr fontId="0" type="noConversion"/>
  <conditionalFormatting sqref="B104:B110">
    <cfRule type="expression" dxfId="584" priority="103">
      <formula>$A104=""</formula>
    </cfRule>
  </conditionalFormatting>
  <conditionalFormatting sqref="B36:B103">
    <cfRule type="expression" dxfId="583" priority="74">
      <formula>$A36=""</formula>
    </cfRule>
  </conditionalFormatting>
  <conditionalFormatting sqref="A8 C8:F8">
    <cfRule type="expression" dxfId="582" priority="73">
      <formula>$H8&gt;=1</formula>
    </cfRule>
  </conditionalFormatting>
  <conditionalFormatting sqref="A8 C8:F8">
    <cfRule type="expression" dxfId="581" priority="72">
      <formula>$H8&gt;=1</formula>
    </cfRule>
  </conditionalFormatting>
  <conditionalFormatting sqref="A7 C7:F7">
    <cfRule type="expression" dxfId="580" priority="70">
      <formula>$I7="TERMINE"</formula>
    </cfRule>
  </conditionalFormatting>
  <conditionalFormatting sqref="A19 C19:F19">
    <cfRule type="expression" dxfId="579" priority="69">
      <formula>$I19="TERMINE"</formula>
    </cfRule>
  </conditionalFormatting>
  <conditionalFormatting sqref="A23 C23:F23">
    <cfRule type="expression" dxfId="578" priority="68">
      <formula>$I23="TERMINE"</formula>
    </cfRule>
  </conditionalFormatting>
  <conditionalFormatting sqref="A27 C27:F27">
    <cfRule type="expression" dxfId="577" priority="67">
      <formula>$I27="TERMINE"</formula>
    </cfRule>
  </conditionalFormatting>
  <conditionalFormatting sqref="A31 C31:F31">
    <cfRule type="expression" dxfId="576" priority="66">
      <formula>$I31="TERMINE"</formula>
    </cfRule>
  </conditionalFormatting>
  <conditionalFormatting sqref="B5">
    <cfRule type="expression" dxfId="575" priority="48">
      <formula>$A5=""</formula>
    </cfRule>
  </conditionalFormatting>
  <conditionalFormatting sqref="A35 C35:F35">
    <cfRule type="expression" dxfId="574" priority="65">
      <formula>$I35="TERMINE"</formula>
    </cfRule>
  </conditionalFormatting>
  <conditionalFormatting sqref="A34 C34:F34 D4:D103">
    <cfRule type="expression" dxfId="573" priority="64">
      <formula>$I4="TERMINE"</formula>
    </cfRule>
  </conditionalFormatting>
  <conditionalFormatting sqref="A33 C33:F33">
    <cfRule type="expression" dxfId="572" priority="63">
      <formula>$I33="TERMINE"</formula>
    </cfRule>
  </conditionalFormatting>
  <conditionalFormatting sqref="A32 C32:F32">
    <cfRule type="expression" dxfId="571" priority="62">
      <formula>$I32="TERMINE"</formula>
    </cfRule>
  </conditionalFormatting>
  <conditionalFormatting sqref="B36:B103">
    <cfRule type="expression" dxfId="570" priority="61">
      <formula>$A36=""</formula>
    </cfRule>
  </conditionalFormatting>
  <conditionalFormatting sqref="A36:F103">
    <cfRule type="expression" dxfId="569" priority="60">
      <formula>$I36="TERMINE"</formula>
    </cfRule>
  </conditionalFormatting>
  <conditionalFormatting sqref="H7">
    <cfRule type="expression" dxfId="568" priority="59">
      <formula>$I7="TERMINE"</formula>
    </cfRule>
  </conditionalFormatting>
  <conditionalFormatting sqref="H19">
    <cfRule type="expression" dxfId="567" priority="58">
      <formula>$I19="TERMINE"</formula>
    </cfRule>
  </conditionalFormatting>
  <conditionalFormatting sqref="H23">
    <cfRule type="expression" dxfId="566" priority="57">
      <formula>$I23="TERMINE"</formula>
    </cfRule>
  </conditionalFormatting>
  <conditionalFormatting sqref="H27">
    <cfRule type="expression" dxfId="565" priority="56">
      <formula>$I27="TERMINE"</formula>
    </cfRule>
  </conditionalFormatting>
  <conditionalFormatting sqref="H31">
    <cfRule type="expression" dxfId="564" priority="55">
      <formula>$I31="TERMINE"</formula>
    </cfRule>
  </conditionalFormatting>
  <conditionalFormatting sqref="H35">
    <cfRule type="expression" dxfId="563" priority="54">
      <formula>$I35="TERMINE"</formula>
    </cfRule>
  </conditionalFormatting>
  <conditionalFormatting sqref="H34">
    <cfRule type="expression" dxfId="562" priority="53">
      <formula>$I34="TERMINE"</formula>
    </cfRule>
  </conditionalFormatting>
  <conditionalFormatting sqref="H33">
    <cfRule type="expression" dxfId="561" priority="52">
      <formula>$I33="TERMINE"</formula>
    </cfRule>
  </conditionalFormatting>
  <conditionalFormatting sqref="H32">
    <cfRule type="expression" dxfId="560" priority="51">
      <formula>$I32="TERMINE"</formula>
    </cfRule>
  </conditionalFormatting>
  <conditionalFormatting sqref="H36:H103">
    <cfRule type="expression" dxfId="559" priority="50">
      <formula>$I36="TERMINE"</formula>
    </cfRule>
  </conditionalFormatting>
  <conditionalFormatting sqref="B34:B35">
    <cfRule type="expression" dxfId="558" priority="49">
      <formula>$A34=""</formula>
    </cfRule>
  </conditionalFormatting>
  <conditionalFormatting sqref="B6:B35">
    <cfRule type="expression" dxfId="557" priority="47">
      <formula>$A6=""</formula>
    </cfRule>
  </conditionalFormatting>
  <conditionalFormatting sqref="B7">
    <cfRule type="expression" dxfId="556" priority="46">
      <formula>$A7=""</formula>
    </cfRule>
  </conditionalFormatting>
  <conditionalFormatting sqref="B9">
    <cfRule type="expression" dxfId="555" priority="45">
      <formula>$A9=""</formula>
    </cfRule>
  </conditionalFormatting>
  <conditionalFormatting sqref="B11">
    <cfRule type="expression" dxfId="554" priority="44">
      <formula>$A11=""</formula>
    </cfRule>
  </conditionalFormatting>
  <conditionalFormatting sqref="B12">
    <cfRule type="expression" dxfId="553" priority="43">
      <formula>$A12=""</formula>
    </cfRule>
  </conditionalFormatting>
  <conditionalFormatting sqref="B14">
    <cfRule type="expression" dxfId="552" priority="42">
      <formula>$A14=""</formula>
    </cfRule>
  </conditionalFormatting>
  <conditionalFormatting sqref="B16">
    <cfRule type="expression" dxfId="551" priority="41">
      <formula>$A16=""</formula>
    </cfRule>
  </conditionalFormatting>
  <conditionalFormatting sqref="B18">
    <cfRule type="expression" dxfId="550" priority="40">
      <formula>$A18=""</formula>
    </cfRule>
  </conditionalFormatting>
  <conditionalFormatting sqref="B19">
    <cfRule type="expression" dxfId="549" priority="39">
      <formula>$A19=""</formula>
    </cfRule>
  </conditionalFormatting>
  <conditionalFormatting sqref="B21">
    <cfRule type="expression" dxfId="548" priority="38">
      <formula>$A21=""</formula>
    </cfRule>
  </conditionalFormatting>
  <conditionalFormatting sqref="B23">
    <cfRule type="expression" dxfId="547" priority="37">
      <formula>$A23=""</formula>
    </cfRule>
  </conditionalFormatting>
  <conditionalFormatting sqref="B25">
    <cfRule type="expression" dxfId="546" priority="36">
      <formula>$A25=""</formula>
    </cfRule>
  </conditionalFormatting>
  <conditionalFormatting sqref="B26">
    <cfRule type="expression" dxfId="545" priority="35">
      <formula>$A26=""</formula>
    </cfRule>
  </conditionalFormatting>
  <conditionalFormatting sqref="B28">
    <cfRule type="expression" dxfId="544" priority="34">
      <formula>$A28=""</formula>
    </cfRule>
  </conditionalFormatting>
  <conditionalFormatting sqref="B30">
    <cfRule type="expression" dxfId="543" priority="33">
      <formula>$A30=""</formula>
    </cfRule>
  </conditionalFormatting>
  <conditionalFormatting sqref="B32">
    <cfRule type="expression" dxfId="542" priority="32">
      <formula>$A32=""</formula>
    </cfRule>
  </conditionalFormatting>
  <conditionalFormatting sqref="B33">
    <cfRule type="expression" dxfId="541" priority="31">
      <formula>$A33=""</formula>
    </cfRule>
  </conditionalFormatting>
  <conditionalFormatting sqref="B35">
    <cfRule type="expression" dxfId="540" priority="30">
      <formula>$A35=""</formula>
    </cfRule>
  </conditionalFormatting>
  <conditionalFormatting sqref="A4:F103 H4:H103">
    <cfRule type="expression" dxfId="539" priority="29">
      <formula>$I4="TERMINE"</formula>
    </cfRule>
  </conditionalFormatting>
  <conditionalFormatting sqref="G8">
    <cfRule type="expression" dxfId="538" priority="28">
      <formula>$H8&gt;=1</formula>
    </cfRule>
  </conditionalFormatting>
  <conditionalFormatting sqref="G8">
    <cfRule type="expression" dxfId="537" priority="27">
      <formula>$H8&gt;=1</formula>
    </cfRule>
  </conditionalFormatting>
  <conditionalFormatting sqref="G7">
    <cfRule type="expression" dxfId="536" priority="25">
      <formula>$I7="TERMINE"</formula>
    </cfRule>
  </conditionalFormatting>
  <conditionalFormatting sqref="G19">
    <cfRule type="expression" dxfId="535" priority="24">
      <formula>$I19="TERMINE"</formula>
    </cfRule>
  </conditionalFormatting>
  <conditionalFormatting sqref="G23">
    <cfRule type="expression" dxfId="534" priority="23">
      <formula>$I23="TERMINE"</formula>
    </cfRule>
  </conditionalFormatting>
  <conditionalFormatting sqref="G27">
    <cfRule type="expression" dxfId="533" priority="22">
      <formula>$I27="TERMINE"</formula>
    </cfRule>
  </conditionalFormatting>
  <conditionalFormatting sqref="G31">
    <cfRule type="expression" dxfId="532" priority="21">
      <formula>$I31="TERMINE"</formula>
    </cfRule>
  </conditionalFormatting>
  <conditionalFormatting sqref="G35">
    <cfRule type="expression" dxfId="531" priority="20">
      <formula>$I35="TERMINE"</formula>
    </cfRule>
  </conditionalFormatting>
  <conditionalFormatting sqref="G34">
    <cfRule type="expression" dxfId="530" priority="19">
      <formula>$I34="TERMINE"</formula>
    </cfRule>
  </conditionalFormatting>
  <conditionalFormatting sqref="G33">
    <cfRule type="expression" dxfId="529" priority="18">
      <formula>$I33="TERMINE"</formula>
    </cfRule>
  </conditionalFormatting>
  <conditionalFormatting sqref="G32">
    <cfRule type="expression" dxfId="528" priority="17">
      <formula>$I32="TERMINE"</formula>
    </cfRule>
  </conditionalFormatting>
  <conditionalFormatting sqref="G36:G103">
    <cfRule type="expression" dxfId="527" priority="16">
      <formula>$I36="TERMINE"</formula>
    </cfRule>
  </conditionalFormatting>
  <conditionalFormatting sqref="G4:G103">
    <cfRule type="expression" dxfId="526" priority="15">
      <formula>$I4="TERMINE"</formula>
    </cfRule>
  </conditionalFormatting>
  <conditionalFormatting sqref="I8 I19 I30 I41 I52 I63 I74 I85 I96">
    <cfRule type="expression" dxfId="525" priority="14">
      <formula>$H8&gt;=1</formula>
    </cfRule>
  </conditionalFormatting>
  <conditionalFormatting sqref="I8 I19 I30 I41 I52 I63 I74 I85 I96">
    <cfRule type="expression" dxfId="524" priority="13">
      <formula>$H8&gt;=1</formula>
    </cfRule>
  </conditionalFormatting>
  <conditionalFormatting sqref="I7 I18 I29 I40 I51 I62 I73 I84 I95">
    <cfRule type="expression" dxfId="523" priority="11">
      <formula>$I7="TERMINE"</formula>
    </cfRule>
  </conditionalFormatting>
  <conditionalFormatting sqref="I19">
    <cfRule type="expression" dxfId="522" priority="10">
      <formula>$I19="TERMINE"</formula>
    </cfRule>
  </conditionalFormatting>
  <conditionalFormatting sqref="I4:I103">
    <cfRule type="expression" dxfId="521" priority="9">
      <formula>$I4="TERMINE"</formula>
    </cfRule>
  </conditionalFormatting>
  <conditionalFormatting sqref="I27">
    <cfRule type="expression" dxfId="520" priority="8">
      <formula>$I27="TERMINE"</formula>
    </cfRule>
  </conditionalFormatting>
  <conditionalFormatting sqref="I31">
    <cfRule type="expression" dxfId="519" priority="7">
      <formula>$I31="TERMINE"</formula>
    </cfRule>
  </conditionalFormatting>
  <conditionalFormatting sqref="I35">
    <cfRule type="expression" dxfId="518" priority="6">
      <formula>$I35="TERMINE"</formula>
    </cfRule>
  </conditionalFormatting>
  <conditionalFormatting sqref="I34">
    <cfRule type="expression" dxfId="517" priority="5">
      <formula>$I34="TERMINE"</formula>
    </cfRule>
  </conditionalFormatting>
  <conditionalFormatting sqref="I33">
    <cfRule type="expression" dxfId="516" priority="4">
      <formula>$I33="TERMINE"</formula>
    </cfRule>
  </conditionalFormatting>
  <conditionalFormatting sqref="I32">
    <cfRule type="expression" dxfId="515" priority="3">
      <formula>$I32="TERMINE"</formula>
    </cfRule>
  </conditionalFormatting>
  <conditionalFormatting sqref="I36:I103">
    <cfRule type="expression" dxfId="514" priority="2">
      <formula>$I36="TERMINE"</formula>
    </cfRule>
  </conditionalFormatting>
  <conditionalFormatting sqref="I4:I103">
    <cfRule type="expression" dxfId="513" priority="1">
      <formula>$I4="TERMINE"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1" id="{2E4144F4-BEE8-49EB-A6C3-39C56B3E90E2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0" tint="-0.499984740745262"/>
  </sheetPr>
  <dimension ref="A1:AU265"/>
  <sheetViews>
    <sheetView showGridLines="0" zoomScaleNormal="100" workbookViewId="0">
      <pane ySplit="3" topLeftCell="A4" activePane="bottomLeft" state="frozen"/>
      <selection activeCell="F11" sqref="F11:M11"/>
      <selection pane="bottomLeft" activeCell="M17" sqref="M17"/>
    </sheetView>
  </sheetViews>
  <sheetFormatPr baseColWidth="10" defaultColWidth="12" defaultRowHeight="17.399999999999999" x14ac:dyDescent="0.3"/>
  <cols>
    <col min="1" max="1" width="13.6640625" style="163" customWidth="1"/>
    <col min="2" max="2" width="12.6640625" style="418" customWidth="1"/>
    <col min="3" max="3" width="14.77734375" style="102" customWidth="1"/>
    <col min="4" max="4" width="16.77734375" style="336" customWidth="1"/>
    <col min="5" max="5" width="12" style="102"/>
    <col min="6" max="6" width="16.6640625" style="102" customWidth="1"/>
    <col min="7" max="7" width="15.44140625" style="102" customWidth="1"/>
    <col min="8" max="8" width="14.77734375" style="102" customWidth="1"/>
    <col min="9" max="16384" width="12" style="11"/>
  </cols>
  <sheetData>
    <row r="1" spans="1:13" s="9" customFormat="1" ht="115.5" customHeight="1" thickBot="1" x14ac:dyDescent="0.45">
      <c r="A1" s="35" t="e">
        <f>"A"&amp;MATCH(LOOKUP(D2,A4:A103),A4:A103)+3</f>
        <v>#N/A</v>
      </c>
      <c r="B1" s="88">
        <f>MAX(A4:A103)</f>
        <v>30</v>
      </c>
      <c r="C1" s="14"/>
      <c r="D1" s="413">
        <v>1</v>
      </c>
      <c r="E1" s="619" t="s">
        <v>97</v>
      </c>
      <c r="F1" s="619"/>
      <c r="G1" s="619"/>
      <c r="H1" s="14"/>
      <c r="I1" s="11"/>
      <c r="K1" s="618"/>
      <c r="L1" s="618"/>
      <c r="M1" s="618"/>
    </row>
    <row r="2" spans="1:13" s="9" customFormat="1" ht="29.25" customHeight="1" thickBot="1" x14ac:dyDescent="0.55000000000000004">
      <c r="B2" s="576"/>
      <c r="C2" s="576" t="s">
        <v>25</v>
      </c>
      <c r="D2" s="569"/>
      <c r="E2" s="560"/>
      <c r="F2" s="551"/>
      <c r="G2" s="584" t="s">
        <v>25</v>
      </c>
      <c r="H2" s="564"/>
      <c r="I2" s="11"/>
      <c r="K2" s="394"/>
      <c r="L2" s="394"/>
      <c r="M2" s="394"/>
    </row>
    <row r="3" spans="1:13" s="187" customFormat="1" ht="40.5" customHeight="1" thickBot="1" x14ac:dyDescent="0.3">
      <c r="A3" s="93" t="s">
        <v>2</v>
      </c>
      <c r="B3" s="94" t="s">
        <v>0</v>
      </c>
      <c r="C3" s="181" t="s">
        <v>1</v>
      </c>
      <c r="D3" s="182" t="s">
        <v>21</v>
      </c>
      <c r="E3" s="183" t="s">
        <v>87</v>
      </c>
      <c r="F3" s="184" t="s">
        <v>133</v>
      </c>
      <c r="G3" s="185" t="s">
        <v>103</v>
      </c>
      <c r="H3" s="563" t="s">
        <v>14</v>
      </c>
      <c r="K3" s="405"/>
    </row>
    <row r="4" spans="1:13" ht="18" thickTop="1" x14ac:dyDescent="0.3">
      <c r="A4" s="565">
        <f>IF(Engagés!A4="","",Engagés!A4)</f>
        <v>1</v>
      </c>
      <c r="B4" s="568">
        <v>0.36296296296296293</v>
      </c>
      <c r="C4" s="567">
        <v>0.3674074074074074</v>
      </c>
      <c r="D4" s="81">
        <f t="shared" ref="D4:D68" si="0">IF(C4="","",C4-B4)</f>
        <v>4.4444444444444731E-3</v>
      </c>
      <c r="E4" s="382" t="str">
        <f>IF($A4="","",Engagés!$E4)</f>
        <v>AM</v>
      </c>
      <c r="F4" s="158" t="str">
        <f>IF(AND('1ér_Tour'!D4="",'2ème'!D4&lt;&gt;""),1,"")</f>
        <v/>
      </c>
      <c r="G4" s="105">
        <f>IF($A4="","",IF($E4="MJ",Récap!$L$4,IF($E4="CF",Récap!$K$4,IF($E4="JS",Récap!$J$4,IF($E4="AM",Récap!$I$4)))))</f>
        <v>3.4722222222222224E-2</v>
      </c>
      <c r="H4" s="446"/>
      <c r="I4" s="196"/>
      <c r="K4" s="58"/>
    </row>
    <row r="5" spans="1:13" x14ac:dyDescent="0.3">
      <c r="A5" s="565">
        <f>IF(Engagés!A5="","",Engagés!A5)</f>
        <v>2</v>
      </c>
      <c r="B5" s="566">
        <v>0.36296296296296293</v>
      </c>
      <c r="C5" s="567">
        <v>0.36739583333333337</v>
      </c>
      <c r="D5" s="81">
        <f t="shared" si="0"/>
        <v>4.4328703703704342E-3</v>
      </c>
      <c r="E5" s="382" t="str">
        <f>IF($A5="","",Engagés!$E5)</f>
        <v>JS</v>
      </c>
      <c r="F5" s="158" t="str">
        <f>IF(AND('1ér_Tour'!D5="",'2ème'!D5&lt;&gt;""),1,"")</f>
        <v/>
      </c>
      <c r="G5" s="105">
        <f>IF($A5="","",IF($E5="MJ",Récap!$L$4,IF($E5="CF",Récap!$K$4,IF($E5="JS",Récap!$J$4,IF($E5="AM",Récap!$I$4)))))</f>
        <v>2.7777777777777776E-2</v>
      </c>
      <c r="H5" s="446"/>
      <c r="I5" s="196"/>
    </row>
    <row r="6" spans="1:13" x14ac:dyDescent="0.3">
      <c r="A6" s="565">
        <f>IF(Engagés!A6="","",Engagés!A6)</f>
        <v>3</v>
      </c>
      <c r="B6" s="566">
        <v>0.36296296296296293</v>
      </c>
      <c r="C6" s="567">
        <v>0.36738425925925927</v>
      </c>
      <c r="D6" s="81">
        <f t="shared" si="0"/>
        <v>4.4212962962963398E-3</v>
      </c>
      <c r="E6" s="382" t="str">
        <f>IF($A6="","",Engagés!$E6)</f>
        <v>CF</v>
      </c>
      <c r="F6" s="158" t="str">
        <f>IF(AND('1ér_Tour'!D6="",'2ème'!D6&lt;&gt;""),1,"")</f>
        <v/>
      </c>
      <c r="G6" s="105">
        <f>IF($A6="","",IF($E6="MJ",Récap!$L$4,IF($E6="CF",Récap!$K$4,IF($E6="JS",Récap!$J$4,IF($E6="AM",Récap!$I$4)))))</f>
        <v>2.0833333333333332E-2</v>
      </c>
      <c r="H6" s="446"/>
      <c r="I6" s="196"/>
    </row>
    <row r="7" spans="1:13" x14ac:dyDescent="0.3">
      <c r="A7" s="565">
        <f>IF(Engagés!A7="","",Engagés!A7)</f>
        <v>4</v>
      </c>
      <c r="B7" s="566">
        <v>0.36296296296296293</v>
      </c>
      <c r="C7" s="567">
        <v>0.36737268518518523</v>
      </c>
      <c r="D7" s="81">
        <f t="shared" si="0"/>
        <v>4.4097222222223009E-3</v>
      </c>
      <c r="E7" s="382" t="str">
        <f>IF($A7="","",Engagés!$E7)</f>
        <v>MJ</v>
      </c>
      <c r="F7" s="158" t="str">
        <f>IF(AND('1ér_Tour'!D7="",'2ème'!D7&lt;&gt;""),1,"")</f>
        <v/>
      </c>
      <c r="G7" s="105">
        <f>IF($A7="","",IF($E7="MJ",Récap!$L$4,IF($E7="CF",Récap!$K$4,IF($E7="JS",Récap!$J$4,IF($E7="AM",Récap!$I$4)))))</f>
        <v>1.3888888888888888E-2</v>
      </c>
      <c r="H7" s="446"/>
      <c r="I7" s="196"/>
    </row>
    <row r="8" spans="1:13" x14ac:dyDescent="0.3">
      <c r="A8" s="565">
        <f>IF(Engagés!A8="","",Engagés!A8)</f>
        <v>5</v>
      </c>
      <c r="B8" s="566">
        <v>0.36296296296296293</v>
      </c>
      <c r="C8" s="567">
        <v>0.36734953703703704</v>
      </c>
      <c r="D8" s="81">
        <f t="shared" si="0"/>
        <v>4.3865740740741122E-3</v>
      </c>
      <c r="E8" s="382" t="str">
        <f>IF($A8="","",Engagés!$E8)</f>
        <v>AM</v>
      </c>
      <c r="F8" s="158" t="str">
        <f>IF(AND('1ér_Tour'!D8="",'2ème'!D8&lt;&gt;""),1,"")</f>
        <v/>
      </c>
      <c r="G8" s="105">
        <f>IF($A8="","",IF($E8="MJ",Récap!$L$4,IF($E8="CF",Récap!$K$4,IF($E8="JS",Récap!$J$4,IF($E8="AM",Récap!$I$4)))))</f>
        <v>3.4722222222222224E-2</v>
      </c>
      <c r="H8" s="446"/>
      <c r="I8" s="196"/>
    </row>
    <row r="9" spans="1:13" x14ac:dyDescent="0.3">
      <c r="A9" s="565">
        <f>IF(Engagés!A9="","",Engagés!A9)</f>
        <v>6</v>
      </c>
      <c r="B9" s="566">
        <v>0.36296296296296293</v>
      </c>
      <c r="C9" s="567">
        <v>0.36733796296296295</v>
      </c>
      <c r="D9" s="81">
        <f t="shared" si="0"/>
        <v>4.3750000000000178E-3</v>
      </c>
      <c r="E9" s="382" t="str">
        <f>IF($A9="","",Engagés!$E9)</f>
        <v>JS</v>
      </c>
      <c r="F9" s="158" t="str">
        <f>IF(AND('1ér_Tour'!D9="",'2ème'!D9&lt;&gt;""),1,"")</f>
        <v/>
      </c>
      <c r="G9" s="105">
        <f>IF($A9="","",IF($E9="MJ",Récap!$L$4,IF($E9="CF",Récap!$K$4,IF($E9="JS",Récap!$J$4,IF($E9="AM",Récap!$I$4)))))</f>
        <v>2.7777777777777776E-2</v>
      </c>
      <c r="H9" s="446"/>
      <c r="I9" s="196"/>
    </row>
    <row r="10" spans="1:13" x14ac:dyDescent="0.3">
      <c r="A10" s="565">
        <f>IF(Engagés!A10="","",Engagés!A10)</f>
        <v>7</v>
      </c>
      <c r="B10" s="566">
        <v>0.36296296296296293</v>
      </c>
      <c r="C10" s="567">
        <v>0.36733796296296295</v>
      </c>
      <c r="D10" s="81">
        <f t="shared" si="0"/>
        <v>4.3750000000000178E-3</v>
      </c>
      <c r="E10" s="382" t="str">
        <f>IF($A10="","",Engagés!$E10)</f>
        <v>AM</v>
      </c>
      <c r="F10" s="158" t="str">
        <f>IF(AND('1ér_Tour'!D10="",'2ème'!D10&lt;&gt;""),1,"")</f>
        <v/>
      </c>
      <c r="G10" s="105">
        <f>IF($A10="","",IF($E10="MJ",Récap!$L$4,IF($E10="CF",Récap!$K$4,IF($E10="JS",Récap!$J$4,IF($E10="AM",Récap!$I$4)))))</f>
        <v>3.4722222222222224E-2</v>
      </c>
      <c r="H10" s="446"/>
      <c r="I10" s="196"/>
    </row>
    <row r="11" spans="1:13" x14ac:dyDescent="0.3">
      <c r="A11" s="565">
        <f>IF(Engagés!A11="","",Engagés!A11)</f>
        <v>8</v>
      </c>
      <c r="B11" s="566">
        <v>0.36296296296296293</v>
      </c>
      <c r="C11" s="567">
        <v>0.36732638888888891</v>
      </c>
      <c r="D11" s="81">
        <f t="shared" si="0"/>
        <v>4.3634259259259789E-3</v>
      </c>
      <c r="E11" s="382" t="str">
        <f>IF($A11="","",Engagés!$E11)</f>
        <v>AM</v>
      </c>
      <c r="F11" s="158" t="str">
        <f>IF(AND('1ér_Tour'!D11="",'2ème'!D11&lt;&gt;""),1,"")</f>
        <v/>
      </c>
      <c r="G11" s="105">
        <f>IF($A11="","",IF($E11="MJ",Récap!$L$4,IF($E11="CF",Récap!$K$4,IF($E11="JS",Récap!$J$4,IF($E11="AM",Récap!$I$4)))))</f>
        <v>3.4722222222222224E-2</v>
      </c>
      <c r="H11" s="446"/>
      <c r="I11" s="196"/>
    </row>
    <row r="12" spans="1:13" x14ac:dyDescent="0.3">
      <c r="A12" s="565">
        <f>IF(Engagés!A12="","",Engagés!A12)</f>
        <v>9</v>
      </c>
      <c r="B12" s="566">
        <v>0.36296296296296293</v>
      </c>
      <c r="C12" s="567">
        <v>0.36730324074074078</v>
      </c>
      <c r="D12" s="81">
        <f t="shared" si="0"/>
        <v>4.3402777777778456E-3</v>
      </c>
      <c r="E12" s="382" t="str">
        <f>IF($A12="","",Engagés!$E12)</f>
        <v>AM</v>
      </c>
      <c r="F12" s="158" t="str">
        <f>IF(AND('1ér_Tour'!D12="",'2ème'!D12&lt;&gt;""),1,"")</f>
        <v/>
      </c>
      <c r="G12" s="105">
        <f>IF($A12="","",IF($E12="MJ",Récap!$L$4,IF($E12="CF",Récap!$K$4,IF($E12="JS",Récap!$J$4,IF($E12="AM",Récap!$I$4)))))</f>
        <v>3.4722222222222224E-2</v>
      </c>
      <c r="H12" s="446"/>
      <c r="I12" s="196"/>
    </row>
    <row r="13" spans="1:13" x14ac:dyDescent="0.3">
      <c r="A13" s="565">
        <f>IF(Engagés!A13="","",Engagés!A13)</f>
        <v>10</v>
      </c>
      <c r="B13" s="566">
        <v>0.36296296296296293</v>
      </c>
      <c r="C13" s="567">
        <v>0.36726851851851849</v>
      </c>
      <c r="D13" s="81">
        <f t="shared" si="0"/>
        <v>4.3055555555555625E-3</v>
      </c>
      <c r="E13" s="382" t="str">
        <f>IF($A13="","",Engagés!$E13)</f>
        <v>JS</v>
      </c>
      <c r="F13" s="158" t="str">
        <f>IF(AND('1ér_Tour'!D13="",'2ème'!D13&lt;&gt;""),1,"")</f>
        <v/>
      </c>
      <c r="G13" s="105">
        <f>IF($A13="","",IF($E13="MJ",Récap!$L$4,IF($E13="CF",Récap!$K$4,IF($E13="JS",Récap!$J$4,IF($E13="AM",Récap!$I$4)))))</f>
        <v>2.7777777777777776E-2</v>
      </c>
      <c r="H13" s="446"/>
      <c r="I13" s="196"/>
    </row>
    <row r="14" spans="1:13" x14ac:dyDescent="0.3">
      <c r="A14" s="565">
        <f>IF(Engagés!A14="","",Engagés!A14)</f>
        <v>11</v>
      </c>
      <c r="B14" s="566">
        <v>0.36296296296296293</v>
      </c>
      <c r="C14" s="567">
        <v>0.36744212962962958</v>
      </c>
      <c r="D14" s="81">
        <f t="shared" si="0"/>
        <v>4.4791666666666452E-3</v>
      </c>
      <c r="E14" s="382" t="str">
        <f>IF($A14="","",Engagés!$E14)</f>
        <v>CF</v>
      </c>
      <c r="F14" s="158" t="str">
        <f>IF(AND('1ér_Tour'!D14="",'2ème'!D14&lt;&gt;""),1,"")</f>
        <v/>
      </c>
      <c r="G14" s="105">
        <f>IF($A14="","",IF($E14="MJ",Récap!$L$4,IF($E14="CF",Récap!$K$4,IF($E14="JS",Récap!$J$4,IF($E14="AM",Récap!$I$4)))))</f>
        <v>2.0833333333333332E-2</v>
      </c>
      <c r="H14" s="446"/>
      <c r="I14" s="196"/>
    </row>
    <row r="15" spans="1:13" x14ac:dyDescent="0.3">
      <c r="A15" s="565">
        <f>IF(Engagés!A15="","",Engagés!A15)</f>
        <v>12</v>
      </c>
      <c r="B15" s="566">
        <v>0.36296296296296293</v>
      </c>
      <c r="C15" s="567">
        <v>0.36746527777777777</v>
      </c>
      <c r="D15" s="81">
        <f t="shared" si="0"/>
        <v>4.502314814814834E-3</v>
      </c>
      <c r="E15" s="382" t="str">
        <f>IF($A15="","",Engagés!$E15)</f>
        <v>MJ</v>
      </c>
      <c r="F15" s="158" t="str">
        <f>IF(AND('1ér_Tour'!D15="",'2ème'!D15&lt;&gt;""),1,"")</f>
        <v/>
      </c>
      <c r="G15" s="105">
        <f>IF($A15="","",IF($E15="MJ",Récap!$L$4,IF($E15="CF",Récap!$K$4,IF($E15="JS",Récap!$J$4,IF($E15="AM",Récap!$I$4)))))</f>
        <v>1.3888888888888888E-2</v>
      </c>
      <c r="H15" s="446"/>
      <c r="I15" s="196"/>
    </row>
    <row r="16" spans="1:13" x14ac:dyDescent="0.3">
      <c r="A16" s="565">
        <f>IF(Engagés!A16="","",Engagés!A16)</f>
        <v>13</v>
      </c>
      <c r="B16" s="566">
        <v>0.36296296296296293</v>
      </c>
      <c r="C16" s="567">
        <v>0.36747685185185186</v>
      </c>
      <c r="D16" s="81">
        <f t="shared" si="0"/>
        <v>4.5138888888889284E-3</v>
      </c>
      <c r="E16" s="382" t="str">
        <f>IF($A16="","",Engagés!$E16)</f>
        <v>AM</v>
      </c>
      <c r="F16" s="158" t="str">
        <f>IF(AND('1ér_Tour'!D16="",'2ème'!D16&lt;&gt;""),1,"")</f>
        <v/>
      </c>
      <c r="G16" s="105">
        <f>IF($A16="","",IF($E16="MJ",Récap!$L$4,IF($E16="CF",Récap!$K$4,IF($E16="JS",Récap!$J$4,IF($E16="AM",Récap!$I$4)))))</f>
        <v>3.4722222222222224E-2</v>
      </c>
      <c r="H16" s="446"/>
      <c r="I16" s="196"/>
    </row>
    <row r="17" spans="1:9" x14ac:dyDescent="0.3">
      <c r="A17" s="565">
        <v>14</v>
      </c>
      <c r="B17" s="566">
        <v>0.36296296296296293</v>
      </c>
      <c r="C17" s="567">
        <v>0.3674884259259259</v>
      </c>
      <c r="D17" s="81">
        <f t="shared" si="0"/>
        <v>4.5254629629629672E-3</v>
      </c>
      <c r="E17" s="382" t="str">
        <f>IF($A17="","",Engagés!$E17)</f>
        <v>JS</v>
      </c>
      <c r="F17" s="158" t="str">
        <f>IF(AND('1ér_Tour'!D17="",'2ème'!D17&lt;&gt;""),1,"")</f>
        <v/>
      </c>
      <c r="G17" s="105">
        <f>IF($A17="","",IF($E17="MJ",Récap!$L$4,IF($E17="CF",Récap!$K$4,IF($E17="JS",Récap!$J$4,IF($E17="AM",Récap!$I$4)))))</f>
        <v>2.7777777777777776E-2</v>
      </c>
      <c r="H17" s="446"/>
      <c r="I17" s="196"/>
    </row>
    <row r="18" spans="1:9" x14ac:dyDescent="0.3">
      <c r="A18" s="565">
        <v>15</v>
      </c>
      <c r="B18" s="566">
        <v>0.36296296296296293</v>
      </c>
      <c r="C18" s="567">
        <v>0.36749999999999999</v>
      </c>
      <c r="D18" s="81">
        <f t="shared" si="0"/>
        <v>4.5370370370370616E-3</v>
      </c>
      <c r="E18" s="382" t="str">
        <f>IF($A18="","",Engagés!$E18)</f>
        <v>AM</v>
      </c>
      <c r="F18" s="158" t="str">
        <f>IF(AND('1ér_Tour'!D18="",'2ème'!D18&lt;&gt;""),1,"")</f>
        <v/>
      </c>
      <c r="G18" s="105">
        <f>IF($A18="","",IF($E18="MJ",Récap!$L$4,IF($E18="CF",Récap!$K$4,IF($E18="JS",Récap!$J$4,IF($E18="AM",Récap!$I$4)))))</f>
        <v>3.4722222222222224E-2</v>
      </c>
      <c r="H18" s="446"/>
      <c r="I18" s="196"/>
    </row>
    <row r="19" spans="1:9" x14ac:dyDescent="0.3">
      <c r="A19" s="565">
        <v>16</v>
      </c>
      <c r="B19" s="566">
        <v>0.36296296296296293</v>
      </c>
      <c r="C19" s="567">
        <v>0.36755787037037035</v>
      </c>
      <c r="D19" s="81">
        <f t="shared" si="0"/>
        <v>4.5949074074074225E-3</v>
      </c>
      <c r="E19" s="382" t="str">
        <f>IF($A19="","",Engagés!$E19)</f>
        <v>AM</v>
      </c>
      <c r="F19" s="158" t="str">
        <f>IF(AND('1ér_Tour'!D19="",'2ème'!D19&lt;&gt;""),1,"")</f>
        <v/>
      </c>
      <c r="G19" s="105">
        <f>IF($A19="","",IF($E19="MJ",Récap!$L$4,IF($E19="CF",Récap!$K$4,IF($E19="JS",Récap!$J$4,IF($E19="AM",Récap!$I$4)))))</f>
        <v>3.4722222222222224E-2</v>
      </c>
      <c r="H19" s="446"/>
      <c r="I19" s="196"/>
    </row>
    <row r="20" spans="1:9" x14ac:dyDescent="0.3">
      <c r="A20" s="565">
        <v>17</v>
      </c>
      <c r="B20" s="566">
        <v>0.36296296296296293</v>
      </c>
      <c r="C20" s="567">
        <v>0.36754629629629632</v>
      </c>
      <c r="D20" s="81">
        <f t="shared" si="0"/>
        <v>4.5833333333333837E-3</v>
      </c>
      <c r="E20" s="382" t="str">
        <f>IF($A20="","",Engagés!$E20)</f>
        <v>AM</v>
      </c>
      <c r="F20" s="158" t="str">
        <f>IF(AND('1ér_Tour'!D20="",'2ème'!D20&lt;&gt;""),1,"")</f>
        <v/>
      </c>
      <c r="G20" s="105">
        <f>IF($A20="","",IF($E20="MJ",Récap!$L$4,IF($E20="CF",Récap!$K$4,IF($E20="JS",Récap!$J$4,IF($E20="AM",Récap!$I$4)))))</f>
        <v>3.4722222222222224E-2</v>
      </c>
      <c r="H20" s="446"/>
      <c r="I20" s="196"/>
    </row>
    <row r="21" spans="1:9" x14ac:dyDescent="0.3">
      <c r="A21" s="565">
        <v>18</v>
      </c>
      <c r="B21" s="566">
        <v>0.36296296296296293</v>
      </c>
      <c r="C21" s="567">
        <v>0.36790509259259258</v>
      </c>
      <c r="D21" s="81">
        <f t="shared" si="0"/>
        <v>4.9421296296296435E-3</v>
      </c>
      <c r="E21" s="382" t="str">
        <f>IF($A21="","",Engagés!$E21)</f>
        <v>AM</v>
      </c>
      <c r="F21" s="158" t="str">
        <f>IF(AND('1ér_Tour'!D21="",'2ème'!D21&lt;&gt;""),1,"")</f>
        <v/>
      </c>
      <c r="G21" s="105">
        <f>IF($A21="","",IF($E21="MJ",Récap!$L$4,IF($E21="CF",Récap!$K$4,IF($E21="JS",Récap!$J$4,IF($E21="AM",Récap!$I$4)))))</f>
        <v>3.4722222222222224E-2</v>
      </c>
      <c r="H21" s="446"/>
      <c r="I21" s="196"/>
    </row>
    <row r="22" spans="1:9" x14ac:dyDescent="0.3">
      <c r="A22" s="565">
        <v>19</v>
      </c>
      <c r="B22" s="566">
        <v>0.36296296296296293</v>
      </c>
      <c r="C22" s="567">
        <v>0.36789351851851854</v>
      </c>
      <c r="D22" s="81">
        <f t="shared" si="0"/>
        <v>4.9305555555556047E-3</v>
      </c>
      <c r="E22" s="382" t="str">
        <f>IF($A22="","",Engagés!$E22)</f>
        <v>CF</v>
      </c>
      <c r="F22" s="158" t="str">
        <f>IF(AND('1ér_Tour'!D22="",'2ème'!D22&lt;&gt;""),1,"")</f>
        <v/>
      </c>
      <c r="G22" s="105">
        <f>IF($A22="","",IF($E22="MJ",Récap!$L$4,IF($E22="CF",Récap!$K$4,IF($E22="JS",Récap!$J$4,IF($E22="AM",Récap!$I$4)))))</f>
        <v>2.0833333333333332E-2</v>
      </c>
      <c r="H22" s="446"/>
      <c r="I22" s="196"/>
    </row>
    <row r="23" spans="1:9" x14ac:dyDescent="0.3">
      <c r="A23" s="565">
        <f>IF(Engagés!A23="","",Engagés!A23)</f>
        <v>20</v>
      </c>
      <c r="B23" s="566">
        <v>0.36296296296296293</v>
      </c>
      <c r="C23" s="567">
        <v>0.36751157407407403</v>
      </c>
      <c r="D23" s="81">
        <f t="shared" si="0"/>
        <v>4.5486111111111005E-3</v>
      </c>
      <c r="E23" s="382" t="str">
        <f>IF($A23="","",Engagés!$E23)</f>
        <v>MJ</v>
      </c>
      <c r="F23" s="158" t="str">
        <f>IF(AND('1ér_Tour'!D23="",'2ème'!D23&lt;&gt;""),1,"")</f>
        <v/>
      </c>
      <c r="G23" s="105">
        <f>IF($A23="","",IF($E23="MJ",Récap!$L$4,IF($E23="CF",Récap!$K$4,IF($E23="JS",Récap!$J$4,IF($E23="AM",Récap!$I$4)))))</f>
        <v>1.3888888888888888E-2</v>
      </c>
      <c r="H23" s="446"/>
      <c r="I23" s="196"/>
    </row>
    <row r="24" spans="1:9" x14ac:dyDescent="0.3">
      <c r="A24" s="565">
        <f>IF(Engagés!A24="","",Engagés!A24)</f>
        <v>21</v>
      </c>
      <c r="B24" s="566">
        <v>0.36296296296296293</v>
      </c>
      <c r="C24" s="567">
        <v>0.36756944444444445</v>
      </c>
      <c r="D24" s="81">
        <f t="shared" si="0"/>
        <v>4.6064814814815169E-3</v>
      </c>
      <c r="E24" s="382" t="str">
        <f>IF($A24="","",Engagés!$E24)</f>
        <v>AM</v>
      </c>
      <c r="F24" s="158" t="str">
        <f>IF(AND('1ér_Tour'!D24="",'2ème'!D24&lt;&gt;""),1,"")</f>
        <v/>
      </c>
      <c r="G24" s="105">
        <f>IF($A24="","",IF($E24="MJ",Récap!$L$4,IF($E24="CF",Récap!$K$4,IF($E24="JS",Récap!$J$4,IF($E24="AM",Récap!$I$4)))))</f>
        <v>3.4722222222222224E-2</v>
      </c>
      <c r="H24" s="446"/>
      <c r="I24" s="196"/>
    </row>
    <row r="25" spans="1:9" x14ac:dyDescent="0.3">
      <c r="A25" s="565">
        <f>IF(Engagés!A25="","",Engagés!A25)</f>
        <v>22</v>
      </c>
      <c r="B25" s="566">
        <v>0.36296296296296293</v>
      </c>
      <c r="C25" s="567">
        <v>0.36758101851851849</v>
      </c>
      <c r="D25" s="81">
        <f t="shared" si="0"/>
        <v>4.6180555555555558E-3</v>
      </c>
      <c r="E25" s="382" t="str">
        <f>IF($A25="","",Engagés!$E25)</f>
        <v>JS</v>
      </c>
      <c r="F25" s="158" t="str">
        <f>IF(AND('1ér_Tour'!D25="",'2ème'!D25&lt;&gt;""),1,"")</f>
        <v/>
      </c>
      <c r="G25" s="105">
        <f>IF($A25="","",IF($E25="MJ",Récap!$L$4,IF($E25="CF",Récap!$K$4,IF($E25="JS",Récap!$J$4,IF($E25="AM",Récap!$I$4)))))</f>
        <v>2.7777777777777776E-2</v>
      </c>
      <c r="H25" s="446"/>
      <c r="I25" s="196"/>
    </row>
    <row r="26" spans="1:9" x14ac:dyDescent="0.3">
      <c r="A26" s="565">
        <f>IF(Engagés!A26="","",Engagés!A26)</f>
        <v>23</v>
      </c>
      <c r="B26" s="566">
        <v>0.36296296296296293</v>
      </c>
      <c r="C26" s="567">
        <v>0.36759259259259264</v>
      </c>
      <c r="D26" s="81">
        <f t="shared" si="0"/>
        <v>4.6296296296297057E-3</v>
      </c>
      <c r="E26" s="382" t="str">
        <f>IF($A26="","",Engagés!$E26)</f>
        <v>CF</v>
      </c>
      <c r="F26" s="158" t="str">
        <f>IF(AND('1ér_Tour'!D26="",'2ème'!D26&lt;&gt;""),1,"")</f>
        <v/>
      </c>
      <c r="G26" s="105">
        <f>IF($A26="","",IF($E26="MJ",Récap!$L$4,IF($E26="CF",Récap!$K$4,IF($E26="JS",Récap!$J$4,IF($E26="AM",Récap!$I$4)))))</f>
        <v>2.0833333333333332E-2</v>
      </c>
      <c r="H26" s="446"/>
      <c r="I26" s="196"/>
    </row>
    <row r="27" spans="1:9" x14ac:dyDescent="0.3">
      <c r="A27" s="565">
        <f>IF(Engagés!A27="","",Engagés!A27)</f>
        <v>24</v>
      </c>
      <c r="B27" s="566">
        <v>0.36296296296296293</v>
      </c>
      <c r="C27" s="567">
        <v>0.36760416666666668</v>
      </c>
      <c r="D27" s="81">
        <f t="shared" si="0"/>
        <v>4.6412037037037446E-3</v>
      </c>
      <c r="E27" s="382" t="str">
        <f>IF($A27="","",Engagés!$E27)</f>
        <v>MJ</v>
      </c>
      <c r="F27" s="158" t="str">
        <f>IF(AND('1ér_Tour'!D27="",'2ème'!D27&lt;&gt;""),1,"")</f>
        <v/>
      </c>
      <c r="G27" s="105">
        <f>IF($A27="","",IF($E27="MJ",Récap!$L$4,IF($E27="CF",Récap!$K$4,IF($E27="JS",Récap!$J$4,IF($E27="AM",Récap!$I$4)))))</f>
        <v>1.3888888888888888E-2</v>
      </c>
      <c r="H27" s="446"/>
      <c r="I27" s="196"/>
    </row>
    <row r="28" spans="1:9" x14ac:dyDescent="0.3">
      <c r="A28" s="565">
        <f>IF(Engagés!A28="","",Engagés!A28)</f>
        <v>25</v>
      </c>
      <c r="B28" s="566">
        <v>0.36296296296296293</v>
      </c>
      <c r="C28" s="567">
        <v>0.36760416666666668</v>
      </c>
      <c r="D28" s="81">
        <f t="shared" si="0"/>
        <v>4.6412037037037446E-3</v>
      </c>
      <c r="E28" s="382" t="str">
        <f>IF($A28="","",Engagés!$E28)</f>
        <v>AM</v>
      </c>
      <c r="F28" s="158" t="str">
        <f>IF(AND('1ér_Tour'!D28="",'2ème'!D28&lt;&gt;""),1,"")</f>
        <v/>
      </c>
      <c r="G28" s="105">
        <f>IF($A28="","",IF($E28="MJ",Récap!$L$4,IF($E28="CF",Récap!$K$4,IF($E28="JS",Récap!$J$4,IF($E28="AM",Récap!$I$4)))))</f>
        <v>3.4722222222222224E-2</v>
      </c>
      <c r="H28" s="446"/>
      <c r="I28" s="196"/>
    </row>
    <row r="29" spans="1:9" x14ac:dyDescent="0.3">
      <c r="A29" s="565">
        <f>IF(Engagés!A29="","",Engagés!A29)</f>
        <v>26</v>
      </c>
      <c r="B29" s="566">
        <v>0.36296296296296293</v>
      </c>
      <c r="C29" s="567">
        <v>0.36778935185185185</v>
      </c>
      <c r="D29" s="81">
        <f t="shared" si="0"/>
        <v>4.8263888888889217E-3</v>
      </c>
      <c r="E29" s="382" t="str">
        <f>IF($A29="","",Engagés!$E29)</f>
        <v>JS</v>
      </c>
      <c r="F29" s="158" t="str">
        <f>IF(AND('1ér_Tour'!D29="",'2ème'!D29&lt;&gt;""),1,"")</f>
        <v/>
      </c>
      <c r="G29" s="105">
        <f>IF($A29="","",IF($E29="MJ",Récap!$L$4,IF($E29="CF",Récap!$K$4,IF($E29="JS",Récap!$J$4,IF($E29="AM",Récap!$I$4)))))</f>
        <v>2.7777777777777776E-2</v>
      </c>
      <c r="H29" s="446"/>
      <c r="I29" s="196"/>
    </row>
    <row r="30" spans="1:9" x14ac:dyDescent="0.3">
      <c r="A30" s="565">
        <f>IF(Engagés!A30="","",Engagés!A30)</f>
        <v>27</v>
      </c>
      <c r="B30" s="566">
        <v>0.36296296296296293</v>
      </c>
      <c r="C30" s="567">
        <v>0.36777777777777776</v>
      </c>
      <c r="D30" s="81">
        <f t="shared" si="0"/>
        <v>4.8148148148148273E-3</v>
      </c>
      <c r="E30" s="382" t="str">
        <f>IF($A30="","",Engagés!$E30)</f>
        <v>CF</v>
      </c>
      <c r="F30" s="158" t="str">
        <f>IF(AND('1ér_Tour'!D30="",'2ème'!D30&lt;&gt;""),1,"")</f>
        <v/>
      </c>
      <c r="G30" s="105">
        <f>IF($A30="","",IF($E30="MJ",Récap!$L$4,IF($E30="CF",Récap!$K$4,IF($E30="JS",Récap!$J$4,IF($E30="AM",Récap!$I$4)))))</f>
        <v>2.0833333333333332E-2</v>
      </c>
      <c r="H30" s="446"/>
      <c r="I30" s="196"/>
    </row>
    <row r="31" spans="1:9" x14ac:dyDescent="0.3">
      <c r="A31" s="565">
        <f>IF(Engagés!A31="","",Engagés!A31)</f>
        <v>28</v>
      </c>
      <c r="B31" s="566">
        <v>0.36296296296296293</v>
      </c>
      <c r="C31" s="567">
        <v>0.36769675925925926</v>
      </c>
      <c r="D31" s="81">
        <f t="shared" si="0"/>
        <v>4.7337962962963331E-3</v>
      </c>
      <c r="E31" s="382" t="str">
        <f>IF($A31="","",Engagés!$E31)</f>
        <v>MJ</v>
      </c>
      <c r="F31" s="158" t="str">
        <f>IF(AND('1ér_Tour'!D31="",'2ème'!D31&lt;&gt;""),1,"")</f>
        <v/>
      </c>
      <c r="G31" s="105">
        <f>IF($A31="","",IF($E31="MJ",Récap!$L$4,IF($E31="CF",Récap!$K$4,IF($E31="JS",Récap!$J$4,IF($E31="AM",Récap!$I$4)))))</f>
        <v>1.3888888888888888E-2</v>
      </c>
      <c r="H31" s="446"/>
      <c r="I31" s="196"/>
    </row>
    <row r="32" spans="1:9" x14ac:dyDescent="0.3">
      <c r="A32" s="565">
        <f>IF(Engagés!A32="","",Engagés!A32)</f>
        <v>29</v>
      </c>
      <c r="B32" s="566">
        <v>0.36296296296296293</v>
      </c>
      <c r="C32" s="567">
        <v>0.36774305555555559</v>
      </c>
      <c r="D32" s="81">
        <f t="shared" si="0"/>
        <v>4.7800925925926552E-3</v>
      </c>
      <c r="E32" s="382" t="str">
        <f>IF($A32="","",Engagés!$E32)</f>
        <v>AM</v>
      </c>
      <c r="F32" s="158" t="str">
        <f>IF(AND('1ér_Tour'!D32="",'2ème'!D32&lt;&gt;""),1,"")</f>
        <v/>
      </c>
      <c r="G32" s="105">
        <f>IF($A32="","",IF($E32="MJ",Récap!$L$4,IF($E32="CF",Récap!$K$4,IF($E32="JS",Récap!$J$4,IF($E32="AM",Récap!$I$4)))))</f>
        <v>3.4722222222222224E-2</v>
      </c>
      <c r="H32" s="446"/>
      <c r="I32" s="196"/>
    </row>
    <row r="33" spans="1:9" x14ac:dyDescent="0.3">
      <c r="A33" s="565">
        <f>IF(Engagés!A33="","",Engagés!A33)</f>
        <v>30</v>
      </c>
      <c r="B33" s="566">
        <v>0.36296296296296293</v>
      </c>
      <c r="C33" s="567">
        <v>0.36753472222222222</v>
      </c>
      <c r="D33" s="81">
        <f t="shared" si="0"/>
        <v>4.5717592592592893E-3</v>
      </c>
      <c r="E33" s="382" t="str">
        <f>IF($A33="","",Engagés!$E33)</f>
        <v>CF</v>
      </c>
      <c r="F33" s="158" t="str">
        <f>IF(AND('1ér_Tour'!D33="",'2ème'!D33&lt;&gt;""),1,"")</f>
        <v/>
      </c>
      <c r="G33" s="105">
        <f>IF($A33="","",IF($E33="MJ",Récap!$L$4,IF($E33="CF",Récap!$K$4,IF($E33="JS",Récap!$J$4,IF($E33="AM",Récap!$I$4)))))</f>
        <v>2.0833333333333332E-2</v>
      </c>
      <c r="H33" s="446"/>
      <c r="I33" s="196"/>
    </row>
    <row r="34" spans="1:9" x14ac:dyDescent="0.3">
      <c r="A34" s="408" t="str">
        <f>IF(Engagés!A34="","",Engagés!A34)</f>
        <v/>
      </c>
      <c r="B34" s="555">
        <v>0.36296296296296293</v>
      </c>
      <c r="C34" s="420"/>
      <c r="D34" s="81" t="str">
        <f t="shared" si="0"/>
        <v/>
      </c>
      <c r="E34" s="382" t="str">
        <f>IF($A34="","",Engagés!$E34)</f>
        <v/>
      </c>
      <c r="F34" s="158" t="str">
        <f>IF(AND('1ér_Tour'!D34="",'2ème'!D34&lt;&gt;""),1,"")</f>
        <v/>
      </c>
      <c r="G34" s="105" t="str">
        <f>IF($A34="","",IF($E34="MJ",Récap!$L$4,IF($E34="CF",Récap!$K$4,IF($E34="JS",Récap!$J$4,IF($E34="AM",Récap!$I$4)))))</f>
        <v/>
      </c>
      <c r="H34" s="446"/>
      <c r="I34" s="196"/>
    </row>
    <row r="35" spans="1:9" x14ac:dyDescent="0.3">
      <c r="A35" s="408" t="str">
        <f>IF(Engagés!A35="","",Engagés!A35)</f>
        <v/>
      </c>
      <c r="B35" s="555">
        <v>0.36296296296296293</v>
      </c>
      <c r="C35" s="420"/>
      <c r="D35" s="81" t="str">
        <f t="shared" si="0"/>
        <v/>
      </c>
      <c r="E35" s="382" t="str">
        <f>IF($A35="","",Engagés!$E35)</f>
        <v/>
      </c>
      <c r="F35" s="158" t="str">
        <f>IF(AND('1ér_Tour'!D35="",'2ème'!D35&lt;&gt;""),1,"")</f>
        <v/>
      </c>
      <c r="G35" s="105" t="str">
        <f>IF($A35="","",IF($E35="MJ",Récap!$L$4,IF($E35="CF",Récap!$K$4,IF($E35="JS",Récap!$J$4,IF($E35="AM",Récap!$I$4)))))</f>
        <v/>
      </c>
      <c r="H35" s="446"/>
      <c r="I35" s="196"/>
    </row>
    <row r="36" spans="1:9" x14ac:dyDescent="0.3">
      <c r="A36" s="408" t="str">
        <f>IF(Engagés!A36="","",Engagés!A36)</f>
        <v/>
      </c>
      <c r="B36" s="556">
        <v>0.36296296296296293</v>
      </c>
      <c r="C36" s="420"/>
      <c r="D36" s="81" t="str">
        <f t="shared" si="0"/>
        <v/>
      </c>
      <c r="E36" s="382" t="str">
        <f>IF($A36="","",Engagés!$E36)</f>
        <v/>
      </c>
      <c r="F36" s="158" t="str">
        <f>IF(AND('1ér_Tour'!D36="",'2ème'!D36&lt;&gt;""),1,"")</f>
        <v/>
      </c>
      <c r="G36" s="105" t="str">
        <f>IF($A36="","",IF($E36="MJ",Récap!$L$4,IF($E36="CF",Récap!$K$4,IF($E36="JS",Récap!$J$4,IF($E36="AM",Récap!$I$4)))))</f>
        <v/>
      </c>
      <c r="H36" s="446"/>
      <c r="I36" s="196"/>
    </row>
    <row r="37" spans="1:9" x14ac:dyDescent="0.3">
      <c r="A37" s="408" t="str">
        <f>IF(Engagés!A37="","",Engagés!A37)</f>
        <v/>
      </c>
      <c r="B37" s="556">
        <v>0.36296296296296293</v>
      </c>
      <c r="C37" s="420"/>
      <c r="D37" s="81" t="str">
        <f t="shared" si="0"/>
        <v/>
      </c>
      <c r="E37" s="382" t="str">
        <f>IF($A37="","",Engagés!$E37)</f>
        <v/>
      </c>
      <c r="F37" s="158" t="str">
        <f>IF(AND('1ér_Tour'!D37="",'2ème'!D37&lt;&gt;""),1,"")</f>
        <v/>
      </c>
      <c r="G37" s="105" t="str">
        <f>IF($A37="","",IF($E37="MJ",Récap!$L$4,IF($E37="CF",Récap!$K$4,IF($E37="JS",Récap!$J$4,IF($E37="AM",Récap!$I$4)))))</f>
        <v/>
      </c>
      <c r="H37" s="446"/>
      <c r="I37" s="196"/>
    </row>
    <row r="38" spans="1:9" x14ac:dyDescent="0.3">
      <c r="A38" s="408" t="str">
        <f>IF(Engagés!A38="","",Engagés!A38)</f>
        <v/>
      </c>
      <c r="B38" s="556">
        <v>0.36296296296296293</v>
      </c>
      <c r="C38" s="420"/>
      <c r="D38" s="81" t="str">
        <f t="shared" si="0"/>
        <v/>
      </c>
      <c r="E38" s="382" t="str">
        <f>IF($A38="","",Engagés!$E38)</f>
        <v/>
      </c>
      <c r="F38" s="158" t="str">
        <f>IF(AND('1ér_Tour'!D38="",'2ème'!D38&lt;&gt;""),1,"")</f>
        <v/>
      </c>
      <c r="G38" s="105" t="str">
        <f>IF($A38="","",IF($E38="MJ",Récap!$L$4,IF($E38="CF",Récap!$K$4,IF($E38="JS",Récap!$J$4,IF($E38="AM",Récap!$I$4)))))</f>
        <v/>
      </c>
      <c r="H38" s="446"/>
      <c r="I38" s="196"/>
    </row>
    <row r="39" spans="1:9" x14ac:dyDescent="0.3">
      <c r="A39" s="408" t="str">
        <f>IF(Engagés!A39="","",Engagés!A39)</f>
        <v/>
      </c>
      <c r="B39" s="556">
        <v>0.36296296296296293</v>
      </c>
      <c r="C39" s="420"/>
      <c r="D39" s="81" t="str">
        <f t="shared" si="0"/>
        <v/>
      </c>
      <c r="E39" s="382" t="str">
        <f>IF($A39="","",Engagés!$E39)</f>
        <v/>
      </c>
      <c r="F39" s="158" t="str">
        <f>IF(AND('1ér_Tour'!D39="",'2ème'!D39&lt;&gt;""),1,"")</f>
        <v/>
      </c>
      <c r="G39" s="105" t="str">
        <f>IF($A39="","",IF($E39="MJ",Récap!$L$4,IF($E39="CF",Récap!$K$4,IF($E39="JS",Récap!$J$4,IF($E39="AM",Récap!$I$4)))))</f>
        <v/>
      </c>
      <c r="H39" s="446"/>
      <c r="I39" s="196"/>
    </row>
    <row r="40" spans="1:9" x14ac:dyDescent="0.3">
      <c r="A40" s="408" t="str">
        <f>IF(Engagés!A40="","",Engagés!A40)</f>
        <v/>
      </c>
      <c r="B40" s="556">
        <v>0.36296296296296293</v>
      </c>
      <c r="C40" s="420"/>
      <c r="D40" s="81" t="str">
        <f t="shared" si="0"/>
        <v/>
      </c>
      <c r="E40" s="382" t="str">
        <f>IF($A40="","",Engagés!$E40)</f>
        <v/>
      </c>
      <c r="F40" s="158" t="str">
        <f>IF(AND('1ér_Tour'!D40="",'2ème'!D40&lt;&gt;""),1,"")</f>
        <v/>
      </c>
      <c r="G40" s="105" t="str">
        <f>IF($A40="","",IF($E40="MJ",Récap!$L$4,IF($E40="CF",Récap!$K$4,IF($E40="JS",Récap!$J$4,IF($E40="AM",Récap!$I$4)))))</f>
        <v/>
      </c>
      <c r="H40" s="446"/>
      <c r="I40" s="196"/>
    </row>
    <row r="41" spans="1:9" x14ac:dyDescent="0.3">
      <c r="A41" s="408" t="str">
        <f>IF(Engagés!A41="","",Engagés!A41)</f>
        <v/>
      </c>
      <c r="B41" s="556">
        <v>0.36296296296296293</v>
      </c>
      <c r="C41" s="420"/>
      <c r="D41" s="81" t="str">
        <f t="shared" si="0"/>
        <v/>
      </c>
      <c r="E41" s="382" t="str">
        <f>IF($A41="","",Engagés!$E41)</f>
        <v/>
      </c>
      <c r="F41" s="158" t="str">
        <f>IF(AND('1ér_Tour'!D41="",'2ème'!D41&lt;&gt;""),1,"")</f>
        <v/>
      </c>
      <c r="G41" s="105" t="str">
        <f>IF($A41="","",IF($E41="MJ",Récap!$L$4,IF($E41="CF",Récap!$K$4,IF($E41="JS",Récap!$J$4,IF($E41="AM",Récap!$I$4)))))</f>
        <v/>
      </c>
      <c r="H41" s="446"/>
      <c r="I41" s="196"/>
    </row>
    <row r="42" spans="1:9" x14ac:dyDescent="0.3">
      <c r="A42" s="408" t="str">
        <f>IF(Engagés!A42="","",Engagés!A42)</f>
        <v/>
      </c>
      <c r="B42" s="556">
        <v>0.36296296296296293</v>
      </c>
      <c r="C42" s="420"/>
      <c r="D42" s="81" t="str">
        <f t="shared" si="0"/>
        <v/>
      </c>
      <c r="E42" s="382" t="str">
        <f>IF($A42="","",Engagés!$E42)</f>
        <v/>
      </c>
      <c r="F42" s="158" t="str">
        <f>IF(AND('1ér_Tour'!D42="",'2ème'!D42&lt;&gt;""),1,"")</f>
        <v/>
      </c>
      <c r="G42" s="105" t="str">
        <f>IF($A42="","",IF($E42="MJ",Récap!$L$4,IF($E42="CF",Récap!$K$4,IF($E42="JS",Récap!$J$4,IF($E42="AM",Récap!$I$4)))))</f>
        <v/>
      </c>
      <c r="H42" s="446"/>
      <c r="I42" s="196"/>
    </row>
    <row r="43" spans="1:9" x14ac:dyDescent="0.3">
      <c r="A43" s="408" t="str">
        <f>IF(Engagés!A43="","",Engagés!A43)</f>
        <v/>
      </c>
      <c r="B43" s="556">
        <v>0.36296296296296293</v>
      </c>
      <c r="C43" s="420"/>
      <c r="D43" s="81" t="str">
        <f t="shared" si="0"/>
        <v/>
      </c>
      <c r="E43" s="382" t="str">
        <f>IF($A43="","",Engagés!$E43)</f>
        <v/>
      </c>
      <c r="F43" s="158" t="str">
        <f>IF(AND('1ér_Tour'!D43="",'2ème'!D43&lt;&gt;""),1,"")</f>
        <v/>
      </c>
      <c r="G43" s="105" t="str">
        <f>IF($A43="","",IF($E43="MJ",Récap!$L$4,IF($E43="CF",Récap!$K$4,IF($E43="JS",Récap!$J$4,IF($E43="AM",Récap!$I$4)))))</f>
        <v/>
      </c>
      <c r="H43" s="446"/>
      <c r="I43" s="196"/>
    </row>
    <row r="44" spans="1:9" x14ac:dyDescent="0.3">
      <c r="A44" s="408" t="str">
        <f>IF(Engagés!A44="","",Engagés!A44)</f>
        <v/>
      </c>
      <c r="B44" s="556">
        <v>0.36296296296296293</v>
      </c>
      <c r="C44" s="420"/>
      <c r="D44" s="81" t="str">
        <f t="shared" si="0"/>
        <v/>
      </c>
      <c r="E44" s="382" t="str">
        <f>IF($A44="","",Engagés!$E44)</f>
        <v/>
      </c>
      <c r="F44" s="158" t="str">
        <f>IF(AND('1ér_Tour'!D44="",'2ème'!D44&lt;&gt;""),1,"")</f>
        <v/>
      </c>
      <c r="G44" s="105" t="str">
        <f>IF($A44="","",IF($E44="MJ",Récap!$L$4,IF($E44="CF",Récap!$K$4,IF($E44="JS",Récap!$J$4,IF($E44="AM",Récap!$I$4)))))</f>
        <v/>
      </c>
      <c r="H44" s="446"/>
      <c r="I44" s="196"/>
    </row>
    <row r="45" spans="1:9" x14ac:dyDescent="0.3">
      <c r="A45" s="408" t="str">
        <f>IF(Engagés!A45="","",Engagés!A45)</f>
        <v/>
      </c>
      <c r="B45" s="556">
        <v>0.36296296296296293</v>
      </c>
      <c r="C45" s="420"/>
      <c r="D45" s="81" t="str">
        <f t="shared" si="0"/>
        <v/>
      </c>
      <c r="E45" s="382" t="str">
        <f>IF($A45="","",Engagés!$E45)</f>
        <v/>
      </c>
      <c r="F45" s="158" t="str">
        <f>IF(AND('1ér_Tour'!D45="",'2ème'!D45&lt;&gt;""),1,"")</f>
        <v/>
      </c>
      <c r="G45" s="105" t="str">
        <f>IF($A45="","",IF($E45="MJ",Récap!$L$4,IF($E45="CF",Récap!$K$4,IF($E45="JS",Récap!$J$4,IF($E45="AM",Récap!$I$4)))))</f>
        <v/>
      </c>
      <c r="H45" s="446"/>
      <c r="I45" s="196"/>
    </row>
    <row r="46" spans="1:9" x14ac:dyDescent="0.3">
      <c r="A46" s="408" t="str">
        <f>IF(Engagés!A46="","",Engagés!A46)</f>
        <v/>
      </c>
      <c r="B46" s="556">
        <v>0.36296296296296293</v>
      </c>
      <c r="C46" s="420"/>
      <c r="D46" s="81" t="str">
        <f t="shared" si="0"/>
        <v/>
      </c>
      <c r="E46" s="382" t="str">
        <f>IF($A46="","",Engagés!$E46)</f>
        <v/>
      </c>
      <c r="F46" s="158" t="str">
        <f>IF(AND('1ér_Tour'!D46="",'2ème'!D46&lt;&gt;""),1,"")</f>
        <v/>
      </c>
      <c r="G46" s="105" t="str">
        <f>IF($A46="","",IF($E46="MJ",Récap!$L$4,IF($E46="CF",Récap!$K$4,IF($E46="JS",Récap!$J$4,IF($E46="AM",Récap!$I$4)))))</f>
        <v/>
      </c>
      <c r="H46" s="446"/>
      <c r="I46" s="196"/>
    </row>
    <row r="47" spans="1:9" x14ac:dyDescent="0.3">
      <c r="A47" s="408" t="str">
        <f>IF(Engagés!A47="","",Engagés!A47)</f>
        <v/>
      </c>
      <c r="B47" s="556">
        <v>0.36296296296296293</v>
      </c>
      <c r="C47" s="420"/>
      <c r="D47" s="81" t="str">
        <f t="shared" si="0"/>
        <v/>
      </c>
      <c r="E47" s="382" t="str">
        <f>IF($A47="","",Engagés!$E47)</f>
        <v/>
      </c>
      <c r="F47" s="158" t="str">
        <f>IF(AND('1ér_Tour'!D47="",'2ème'!D47&lt;&gt;""),1,"")</f>
        <v/>
      </c>
      <c r="G47" s="105" t="str">
        <f>IF($A47="","",IF($E47="MJ",Récap!$L$4,IF($E47="CF",Récap!$K$4,IF($E47="JS",Récap!$J$4,IF($E47="AM",Récap!$I$4)))))</f>
        <v/>
      </c>
      <c r="H47" s="446"/>
      <c r="I47" s="196"/>
    </row>
    <row r="48" spans="1:9" x14ac:dyDescent="0.3">
      <c r="A48" s="408" t="str">
        <f>IF(Engagés!A48="","",Engagés!A48)</f>
        <v/>
      </c>
      <c r="B48" s="556">
        <v>0.36296296296296293</v>
      </c>
      <c r="C48" s="420"/>
      <c r="D48" s="81" t="str">
        <f t="shared" si="0"/>
        <v/>
      </c>
      <c r="E48" s="382" t="str">
        <f>IF($A48="","",Engagés!$E48)</f>
        <v/>
      </c>
      <c r="F48" s="158" t="str">
        <f>IF(AND('1ér_Tour'!D48="",'2ème'!D48&lt;&gt;""),1,"")</f>
        <v/>
      </c>
      <c r="G48" s="105" t="str">
        <f>IF($A48="","",IF($E48="MJ",Récap!$L$4,IF($E48="CF",Récap!$K$4,IF($E48="JS",Récap!$J$4,IF($E48="AM",Récap!$I$4)))))</f>
        <v/>
      </c>
      <c r="H48" s="446"/>
      <c r="I48" s="196"/>
    </row>
    <row r="49" spans="1:9" x14ac:dyDescent="0.3">
      <c r="A49" s="408" t="str">
        <f>IF(Engagés!A49="","",Engagés!A49)</f>
        <v/>
      </c>
      <c r="B49" s="556">
        <v>0.36296296296296293</v>
      </c>
      <c r="C49" s="420"/>
      <c r="D49" s="81" t="str">
        <f t="shared" si="0"/>
        <v/>
      </c>
      <c r="E49" s="382" t="str">
        <f>IF($A49="","",Engagés!$E49)</f>
        <v/>
      </c>
      <c r="F49" s="158" t="str">
        <f>IF(AND('1ér_Tour'!D49="",'2ème'!D49&lt;&gt;""),1,"")</f>
        <v/>
      </c>
      <c r="G49" s="105" t="str">
        <f>IF($A49="","",IF($E49="MJ",Récap!$L$4,IF($E49="CF",Récap!$K$4,IF($E49="JS",Récap!$J$4,IF($E49="AM",Récap!$I$4)))))</f>
        <v/>
      </c>
      <c r="H49" s="446"/>
      <c r="I49" s="196"/>
    </row>
    <row r="50" spans="1:9" x14ac:dyDescent="0.3">
      <c r="A50" s="408" t="str">
        <f>IF(Engagés!A50="","",Engagés!A50)</f>
        <v/>
      </c>
      <c r="B50" s="556">
        <v>0.36296296296296293</v>
      </c>
      <c r="C50" s="420"/>
      <c r="D50" s="81" t="str">
        <f t="shared" si="0"/>
        <v/>
      </c>
      <c r="E50" s="382" t="str">
        <f>IF($A50="","",Engagés!$E50)</f>
        <v/>
      </c>
      <c r="F50" s="158" t="str">
        <f>IF(AND('1ér_Tour'!D50="",'2ème'!D50&lt;&gt;""),1,"")</f>
        <v/>
      </c>
      <c r="G50" s="105" t="str">
        <f>IF($A50="","",IF($E50="MJ",Récap!$L$4,IF($E50="CF",Récap!$K$4,IF($E50="JS",Récap!$J$4,IF($E50="AM",Récap!$I$4)))))</f>
        <v/>
      </c>
      <c r="H50" s="446"/>
      <c r="I50" s="196"/>
    </row>
    <row r="51" spans="1:9" x14ac:dyDescent="0.3">
      <c r="A51" s="408" t="str">
        <f>IF(Engagés!A51="","",Engagés!A51)</f>
        <v/>
      </c>
      <c r="B51" s="556">
        <v>0.36296296296296293</v>
      </c>
      <c r="C51" s="420"/>
      <c r="D51" s="81" t="str">
        <f t="shared" si="0"/>
        <v/>
      </c>
      <c r="E51" s="382" t="str">
        <f>IF($A51="","",Engagés!$E51)</f>
        <v/>
      </c>
      <c r="F51" s="158" t="str">
        <f>IF(AND('1ér_Tour'!D51="",'2ème'!D51&lt;&gt;""),1,"")</f>
        <v/>
      </c>
      <c r="G51" s="105" t="str">
        <f>IF($A51="","",IF($E51="MJ",Récap!$L$4,IF($E51="CF",Récap!$K$4,IF($E51="JS",Récap!$J$4,IF($E51="AM",Récap!$I$4)))))</f>
        <v/>
      </c>
      <c r="H51" s="446"/>
      <c r="I51" s="196"/>
    </row>
    <row r="52" spans="1:9" x14ac:dyDescent="0.3">
      <c r="A52" s="408" t="str">
        <f>IF(Engagés!A52="","",Engagés!A52)</f>
        <v/>
      </c>
      <c r="B52" s="556">
        <v>0.36296296296296293</v>
      </c>
      <c r="C52" s="420"/>
      <c r="D52" s="81" t="str">
        <f t="shared" si="0"/>
        <v/>
      </c>
      <c r="E52" s="382" t="str">
        <f>IF($A52="","",Engagés!$E52)</f>
        <v/>
      </c>
      <c r="F52" s="158" t="str">
        <f>IF(AND('1ér_Tour'!D52="",'2ème'!D52&lt;&gt;""),1,"")</f>
        <v/>
      </c>
      <c r="G52" s="105" t="str">
        <f>IF($A52="","",IF($E52="MJ",Récap!$L$4,IF($E52="CF",Récap!$K$4,IF($E52="JS",Récap!$J$4,IF($E52="AM",Récap!$I$4)))))</f>
        <v/>
      </c>
      <c r="H52" s="446"/>
      <c r="I52" s="196"/>
    </row>
    <row r="53" spans="1:9" x14ac:dyDescent="0.3">
      <c r="A53" s="408" t="str">
        <f>IF(Engagés!A53="","",Engagés!A53)</f>
        <v/>
      </c>
      <c r="B53" s="556">
        <v>0.36296296296296293</v>
      </c>
      <c r="C53" s="420"/>
      <c r="D53" s="81" t="str">
        <f t="shared" si="0"/>
        <v/>
      </c>
      <c r="E53" s="382" t="str">
        <f>IF($A53="","",Engagés!$E53)</f>
        <v/>
      </c>
      <c r="F53" s="158" t="str">
        <f>IF(AND('1ér_Tour'!D53="",'2ème'!D53&lt;&gt;""),1,"")</f>
        <v/>
      </c>
      <c r="G53" s="105" t="str">
        <f>IF($A53="","",IF($E53="MJ",Récap!$L$4,IF($E53="CF",Récap!$K$4,IF($E53="JS",Récap!$J$4,IF($E53="AM",Récap!$I$4)))))</f>
        <v/>
      </c>
      <c r="H53" s="446"/>
      <c r="I53" s="196"/>
    </row>
    <row r="54" spans="1:9" x14ac:dyDescent="0.3">
      <c r="A54" s="408" t="str">
        <f>IF(Engagés!A54="","",Engagés!A54)</f>
        <v/>
      </c>
      <c r="B54" s="556">
        <v>0.36296296296296293</v>
      </c>
      <c r="C54" s="420"/>
      <c r="D54" s="81" t="str">
        <f t="shared" si="0"/>
        <v/>
      </c>
      <c r="E54" s="382" t="str">
        <f>IF($A54="","",Engagés!$E54)</f>
        <v/>
      </c>
      <c r="F54" s="158" t="str">
        <f>IF(AND('1ér_Tour'!D54="",'2ème'!D54&lt;&gt;""),1,"")</f>
        <v/>
      </c>
      <c r="G54" s="105" t="str">
        <f>IF($A54="","",IF($E54="MJ",Récap!$L$4,IF($E54="CF",Récap!$K$4,IF($E54="JS",Récap!$J$4,IF($E54="AM",Récap!$I$4)))))</f>
        <v/>
      </c>
      <c r="H54" s="446"/>
      <c r="I54" s="196"/>
    </row>
    <row r="55" spans="1:9" x14ac:dyDescent="0.3">
      <c r="A55" s="408" t="str">
        <f>IF(Engagés!A55="","",Engagés!A55)</f>
        <v/>
      </c>
      <c r="B55" s="556">
        <v>0.36296296296296293</v>
      </c>
      <c r="C55" s="420"/>
      <c r="D55" s="81" t="str">
        <f t="shared" si="0"/>
        <v/>
      </c>
      <c r="E55" s="382" t="str">
        <f>IF($A55="","",Engagés!$E55)</f>
        <v/>
      </c>
      <c r="F55" s="158" t="str">
        <f>IF(AND('1ér_Tour'!D55="",'2ème'!D55&lt;&gt;""),1,"")</f>
        <v/>
      </c>
      <c r="G55" s="105" t="str">
        <f>IF($A55="","",IF($E55="MJ",Récap!$L$4,IF($E55="CF",Récap!$K$4,IF($E55="JS",Récap!$J$4,IF($E55="AM",Récap!$I$4)))))</f>
        <v/>
      </c>
      <c r="H55" s="446"/>
      <c r="I55" s="196"/>
    </row>
    <row r="56" spans="1:9" x14ac:dyDescent="0.3">
      <c r="A56" s="408" t="str">
        <f>IF(Engagés!A56="","",Engagés!A56)</f>
        <v/>
      </c>
      <c r="B56" s="556">
        <v>0.36296296296296293</v>
      </c>
      <c r="C56" s="420"/>
      <c r="D56" s="81" t="str">
        <f t="shared" si="0"/>
        <v/>
      </c>
      <c r="E56" s="382" t="str">
        <f>IF($A56="","",Engagés!$E56)</f>
        <v/>
      </c>
      <c r="F56" s="158" t="str">
        <f>IF(AND('1ér_Tour'!D56="",'2ème'!D56&lt;&gt;""),1,"")</f>
        <v/>
      </c>
      <c r="G56" s="105" t="str">
        <f>IF($A56="","",IF($E56="MJ",Récap!$L$4,IF($E56="CF",Récap!$K$4,IF($E56="JS",Récap!$J$4,IF($E56="AM",Récap!$I$4)))))</f>
        <v/>
      </c>
      <c r="H56" s="446"/>
      <c r="I56" s="196"/>
    </row>
    <row r="57" spans="1:9" x14ac:dyDescent="0.3">
      <c r="A57" s="408" t="str">
        <f>IF(Engagés!A57="","",Engagés!A57)</f>
        <v/>
      </c>
      <c r="B57" s="556">
        <v>0.36296296296296293</v>
      </c>
      <c r="C57" s="420"/>
      <c r="D57" s="81" t="str">
        <f t="shared" si="0"/>
        <v/>
      </c>
      <c r="E57" s="382" t="str">
        <f>IF($A57="","",Engagés!$E57)</f>
        <v/>
      </c>
      <c r="F57" s="158" t="str">
        <f>IF(AND('1ér_Tour'!D57="",'2ème'!D57&lt;&gt;""),1,"")</f>
        <v/>
      </c>
      <c r="G57" s="105" t="str">
        <f>IF($A57="","",IF($E57="MJ",Récap!$L$4,IF($E57="CF",Récap!$K$4,IF($E57="JS",Récap!$J$4,IF($E57="AM",Récap!$I$4)))))</f>
        <v/>
      </c>
      <c r="H57" s="446"/>
      <c r="I57" s="196"/>
    </row>
    <row r="58" spans="1:9" x14ac:dyDescent="0.3">
      <c r="A58" s="408" t="str">
        <f>IF(Engagés!A58="","",Engagés!A58)</f>
        <v/>
      </c>
      <c r="B58" s="556">
        <v>0.36296296296296293</v>
      </c>
      <c r="C58" s="420"/>
      <c r="D58" s="81" t="str">
        <f t="shared" si="0"/>
        <v/>
      </c>
      <c r="E58" s="382" t="str">
        <f>IF($A58="","",Engagés!$E58)</f>
        <v/>
      </c>
      <c r="F58" s="158" t="str">
        <f>IF(AND('1ér_Tour'!D58="",'2ème'!D58&lt;&gt;""),1,"")</f>
        <v/>
      </c>
      <c r="G58" s="105" t="str">
        <f>IF($A58="","",IF($E58="MJ",Récap!$L$4,IF($E58="CF",Récap!$K$4,IF($E58="JS",Récap!$J$4,IF($E58="AM",Récap!$I$4)))))</f>
        <v/>
      </c>
      <c r="H58" s="446"/>
      <c r="I58" s="196"/>
    </row>
    <row r="59" spans="1:9" x14ac:dyDescent="0.3">
      <c r="A59" s="408" t="str">
        <f>IF(Engagés!A59="","",Engagés!A59)</f>
        <v/>
      </c>
      <c r="B59" s="556">
        <v>0.36296296296296293</v>
      </c>
      <c r="C59" s="420"/>
      <c r="D59" s="81" t="str">
        <f t="shared" si="0"/>
        <v/>
      </c>
      <c r="E59" s="382" t="str">
        <f>IF($A59="","",Engagés!$E59)</f>
        <v/>
      </c>
      <c r="F59" s="158" t="str">
        <f>IF(AND('1ér_Tour'!D59="",'2ème'!D59&lt;&gt;""),1,"")</f>
        <v/>
      </c>
      <c r="G59" s="105" t="str">
        <f>IF($A59="","",IF($E59="MJ",Récap!$L$4,IF($E59="CF",Récap!$K$4,IF($E59="JS",Récap!$J$4,IF($E59="AM",Récap!$I$4)))))</f>
        <v/>
      </c>
      <c r="H59" s="446"/>
      <c r="I59" s="196"/>
    </row>
    <row r="60" spans="1:9" x14ac:dyDescent="0.3">
      <c r="A60" s="408" t="str">
        <f>IF(Engagés!A60="","",Engagés!A60)</f>
        <v/>
      </c>
      <c r="B60" s="556">
        <v>0.36296296296296293</v>
      </c>
      <c r="C60" s="420"/>
      <c r="D60" s="81" t="str">
        <f t="shared" si="0"/>
        <v/>
      </c>
      <c r="E60" s="382" t="str">
        <f>IF($A60="","",Engagés!$E60)</f>
        <v/>
      </c>
      <c r="F60" s="158" t="str">
        <f>IF(AND('1ér_Tour'!D60="",'2ème'!D60&lt;&gt;""),1,"")</f>
        <v/>
      </c>
      <c r="G60" s="105" t="str">
        <f>IF($A60="","",IF($E60="MJ",Récap!$L$4,IF($E60="CF",Récap!$K$4,IF($E60="JS",Récap!$J$4,IF($E60="AM",Récap!$I$4)))))</f>
        <v/>
      </c>
      <c r="H60" s="446"/>
      <c r="I60" s="196"/>
    </row>
    <row r="61" spans="1:9" x14ac:dyDescent="0.3">
      <c r="A61" s="408" t="str">
        <f>IF(Engagés!A61="","",Engagés!A61)</f>
        <v/>
      </c>
      <c r="B61" s="556">
        <v>0.36296296296296293</v>
      </c>
      <c r="C61" s="420"/>
      <c r="D61" s="81" t="str">
        <f t="shared" si="0"/>
        <v/>
      </c>
      <c r="E61" s="382" t="str">
        <f>IF($A61="","",Engagés!$E61)</f>
        <v/>
      </c>
      <c r="F61" s="158" t="str">
        <f>IF(AND('1ér_Tour'!D61="",'2ème'!D61&lt;&gt;""),1,"")</f>
        <v/>
      </c>
      <c r="G61" s="105" t="str">
        <f>IF($A61="","",IF($E61="MJ",Récap!$L$4,IF($E61="CF",Récap!$K$4,IF($E61="JS",Récap!$J$4,IF($E61="AM",Récap!$I$4)))))</f>
        <v/>
      </c>
      <c r="H61" s="446"/>
      <c r="I61" s="196"/>
    </row>
    <row r="62" spans="1:9" x14ac:dyDescent="0.3">
      <c r="A62" s="408" t="str">
        <f>IF(Engagés!A62="","",Engagés!A62)</f>
        <v/>
      </c>
      <c r="B62" s="556">
        <v>0.36296296296296293</v>
      </c>
      <c r="C62" s="420"/>
      <c r="D62" s="81" t="str">
        <f t="shared" si="0"/>
        <v/>
      </c>
      <c r="E62" s="382" t="str">
        <f>IF($A62="","",Engagés!$E62)</f>
        <v/>
      </c>
      <c r="F62" s="158" t="str">
        <f>IF(AND('1ér_Tour'!D62="",'2ème'!D62&lt;&gt;""),1,"")</f>
        <v/>
      </c>
      <c r="G62" s="105" t="str">
        <f>IF($A62="","",IF($E62="MJ",Récap!$L$4,IF($E62="CF",Récap!$K$4,IF($E62="JS",Récap!$J$4,IF($E62="AM",Récap!$I$4)))))</f>
        <v/>
      </c>
      <c r="H62" s="446"/>
      <c r="I62" s="196"/>
    </row>
    <row r="63" spans="1:9" x14ac:dyDescent="0.3">
      <c r="A63" s="408" t="str">
        <f>IF(Engagés!A63="","",Engagés!A63)</f>
        <v/>
      </c>
      <c r="B63" s="556">
        <v>0.36296296296296293</v>
      </c>
      <c r="C63" s="420"/>
      <c r="D63" s="81" t="str">
        <f t="shared" si="0"/>
        <v/>
      </c>
      <c r="E63" s="382" t="str">
        <f>IF($A63="","",Engagés!$E63)</f>
        <v/>
      </c>
      <c r="F63" s="158" t="str">
        <f>IF(AND('1ér_Tour'!D63="",'2ème'!D63&lt;&gt;""),1,"")</f>
        <v/>
      </c>
      <c r="G63" s="105" t="str">
        <f>IF($A63="","",IF($E63="MJ",Récap!$L$4,IF($E63="CF",Récap!$K$4,IF($E63="JS",Récap!$J$4,IF($E63="AM",Récap!$I$4)))))</f>
        <v/>
      </c>
      <c r="H63" s="446"/>
      <c r="I63" s="196"/>
    </row>
    <row r="64" spans="1:9" x14ac:dyDescent="0.3">
      <c r="A64" s="408" t="str">
        <f>IF(Engagés!A64="","",Engagés!A64)</f>
        <v/>
      </c>
      <c r="B64" s="556">
        <v>0.36296296296296293</v>
      </c>
      <c r="C64" s="420"/>
      <c r="D64" s="81" t="str">
        <f t="shared" si="0"/>
        <v/>
      </c>
      <c r="E64" s="382" t="str">
        <f>IF($A64="","",Engagés!$E64)</f>
        <v/>
      </c>
      <c r="F64" s="158" t="str">
        <f>IF(AND('1ér_Tour'!D64="",'2ème'!D64&lt;&gt;""),1,"")</f>
        <v/>
      </c>
      <c r="G64" s="105" t="str">
        <f>IF($A64="","",IF($E64="MJ",Récap!$L$4,IF($E64="CF",Récap!$K$4,IF($E64="JS",Récap!$J$4,IF($E64="AM",Récap!$I$4)))))</f>
        <v/>
      </c>
      <c r="H64" s="446"/>
      <c r="I64" s="196"/>
    </row>
    <row r="65" spans="1:9" x14ac:dyDescent="0.3">
      <c r="A65" s="408" t="str">
        <f>IF(Engagés!A65="","",Engagés!A65)</f>
        <v/>
      </c>
      <c r="B65" s="556">
        <v>0.36296296296296293</v>
      </c>
      <c r="C65" s="420"/>
      <c r="D65" s="81" t="str">
        <f t="shared" si="0"/>
        <v/>
      </c>
      <c r="E65" s="382" t="str">
        <f>IF($A65="","",Engagés!$E65)</f>
        <v/>
      </c>
      <c r="F65" s="158" t="str">
        <f>IF(AND('1ér_Tour'!D65="",'2ème'!D65&lt;&gt;""),1,"")</f>
        <v/>
      </c>
      <c r="G65" s="105" t="str">
        <f>IF($A65="","",IF($E65="MJ",Récap!$L$4,IF($E65="CF",Récap!$K$4,IF($E65="JS",Récap!$J$4,IF($E65="AM",Récap!$I$4)))))</f>
        <v/>
      </c>
      <c r="H65" s="446"/>
      <c r="I65" s="196"/>
    </row>
    <row r="66" spans="1:9" x14ac:dyDescent="0.3">
      <c r="A66" s="408" t="str">
        <f>IF(Engagés!A66="","",Engagés!A66)</f>
        <v/>
      </c>
      <c r="B66" s="556">
        <v>0.36296296296296293</v>
      </c>
      <c r="C66" s="420"/>
      <c r="D66" s="81" t="str">
        <f t="shared" si="0"/>
        <v/>
      </c>
      <c r="E66" s="382" t="str">
        <f>IF($A66="","",Engagés!$E66)</f>
        <v/>
      </c>
      <c r="F66" s="158" t="str">
        <f>IF(AND('1ér_Tour'!D66="",'2ème'!D66&lt;&gt;""),1,"")</f>
        <v/>
      </c>
      <c r="G66" s="105" t="str">
        <f>IF($A66="","",IF($E66="MJ",Récap!$L$4,IF($E66="CF",Récap!$K$4,IF($E66="JS",Récap!$J$4,IF($E66="AM",Récap!$I$4)))))</f>
        <v/>
      </c>
      <c r="H66" s="446"/>
      <c r="I66" s="196"/>
    </row>
    <row r="67" spans="1:9" x14ac:dyDescent="0.3">
      <c r="A67" s="408" t="str">
        <f>IF(Engagés!A67="","",Engagés!A67)</f>
        <v/>
      </c>
      <c r="B67" s="556">
        <v>0.36296296296296293</v>
      </c>
      <c r="C67" s="420"/>
      <c r="D67" s="81" t="str">
        <f t="shared" si="0"/>
        <v/>
      </c>
      <c r="E67" s="382" t="str">
        <f>IF($A67="","",Engagés!$E67)</f>
        <v/>
      </c>
      <c r="F67" s="158" t="str">
        <f>IF(AND('1ér_Tour'!D67="",'2ème'!D67&lt;&gt;""),1,"")</f>
        <v/>
      </c>
      <c r="G67" s="105" t="str">
        <f>IF($A67="","",IF($E67="MJ",Récap!$L$4,IF($E67="CF",Récap!$K$4,IF($E67="JS",Récap!$J$4,IF($E67="AM",Récap!$I$4)))))</f>
        <v/>
      </c>
      <c r="H67" s="446"/>
      <c r="I67" s="196"/>
    </row>
    <row r="68" spans="1:9" x14ac:dyDescent="0.3">
      <c r="A68" s="408" t="str">
        <f>IF(Engagés!A68="","",Engagés!A68)</f>
        <v/>
      </c>
      <c r="B68" s="556">
        <v>0.36296296296296293</v>
      </c>
      <c r="C68" s="420"/>
      <c r="D68" s="81" t="str">
        <f t="shared" si="0"/>
        <v/>
      </c>
      <c r="E68" s="382" t="str">
        <f>IF($A68="","",Engagés!$E68)</f>
        <v/>
      </c>
      <c r="F68" s="158" t="str">
        <f>IF(AND('1ér_Tour'!D68="",'2ème'!D68&lt;&gt;""),1,"")</f>
        <v/>
      </c>
      <c r="G68" s="105" t="str">
        <f>IF($A68="","",IF($E68="MJ",Récap!$L$4,IF($E68="CF",Récap!$K$4,IF($E68="JS",Récap!$J$4,IF($E68="AM",Récap!$I$4)))))</f>
        <v/>
      </c>
      <c r="H68" s="446"/>
      <c r="I68" s="196"/>
    </row>
    <row r="69" spans="1:9" x14ac:dyDescent="0.3">
      <c r="A69" s="408" t="str">
        <f>IF(Engagés!A69="","",Engagés!A69)</f>
        <v/>
      </c>
      <c r="B69" s="556">
        <v>0.36296296296296293</v>
      </c>
      <c r="C69" s="420"/>
      <c r="D69" s="81" t="str">
        <f t="shared" ref="D69:D103" si="1">IF(C69="","",C69-B69)</f>
        <v/>
      </c>
      <c r="E69" s="382" t="str">
        <f>IF($A69="","",Engagés!$E69)</f>
        <v/>
      </c>
      <c r="F69" s="158" t="str">
        <f>IF(AND('1ér_Tour'!D69="",'2ème'!D69&lt;&gt;""),1,"")</f>
        <v/>
      </c>
      <c r="G69" s="105" t="str">
        <f>IF($A69="","",IF($E69="MJ",Récap!$L$4,IF($E69="CF",Récap!$K$4,IF($E69="JS",Récap!$J$4,IF($E69="AM",Récap!$I$4)))))</f>
        <v/>
      </c>
      <c r="H69" s="446"/>
      <c r="I69" s="196"/>
    </row>
    <row r="70" spans="1:9" x14ac:dyDescent="0.3">
      <c r="A70" s="408" t="str">
        <f>IF(Engagés!A70="","",Engagés!A70)</f>
        <v/>
      </c>
      <c r="B70" s="556">
        <v>0.36296296296296293</v>
      </c>
      <c r="C70" s="420"/>
      <c r="D70" s="81" t="str">
        <f t="shared" si="1"/>
        <v/>
      </c>
      <c r="E70" s="382" t="str">
        <f>IF($A70="","",Engagés!$E70)</f>
        <v/>
      </c>
      <c r="F70" s="158" t="str">
        <f>IF(AND('1ér_Tour'!D70="",'2ème'!D70&lt;&gt;""),1,"")</f>
        <v/>
      </c>
      <c r="G70" s="105" t="str">
        <f>IF($A70="","",IF($E70="MJ",Récap!$L$4,IF($E70="CF",Récap!$K$4,IF($E70="JS",Récap!$J$4,IF($E70="AM",Récap!$I$4)))))</f>
        <v/>
      </c>
      <c r="H70" s="446"/>
      <c r="I70" s="196"/>
    </row>
    <row r="71" spans="1:9" x14ac:dyDescent="0.3">
      <c r="A71" s="408" t="str">
        <f>IF(Engagés!A71="","",Engagés!A71)</f>
        <v/>
      </c>
      <c r="B71" s="556">
        <v>0.36296296296296293</v>
      </c>
      <c r="C71" s="420"/>
      <c r="D71" s="81" t="str">
        <f t="shared" si="1"/>
        <v/>
      </c>
      <c r="E71" s="382" t="str">
        <f>IF($A71="","",Engagés!$E71)</f>
        <v/>
      </c>
      <c r="F71" s="158" t="str">
        <f>IF(AND('1ér_Tour'!D71="",'2ème'!D71&lt;&gt;""),1,"")</f>
        <v/>
      </c>
      <c r="G71" s="105" t="str">
        <f>IF($A71="","",IF($E71="MJ",Récap!$L$4,IF($E71="CF",Récap!$K$4,IF($E71="JS",Récap!$J$4,IF($E71="AM",Récap!$I$4)))))</f>
        <v/>
      </c>
      <c r="H71" s="446"/>
      <c r="I71" s="196"/>
    </row>
    <row r="72" spans="1:9" x14ac:dyDescent="0.3">
      <c r="A72" s="408" t="str">
        <f>IF(Engagés!A72="","",Engagés!A72)</f>
        <v/>
      </c>
      <c r="B72" s="556">
        <v>0.36296296296296293</v>
      </c>
      <c r="C72" s="420"/>
      <c r="D72" s="81" t="str">
        <f t="shared" si="1"/>
        <v/>
      </c>
      <c r="E72" s="382" t="str">
        <f>IF($A72="","",Engagés!$E72)</f>
        <v/>
      </c>
      <c r="F72" s="158" t="str">
        <f>IF(AND('1ér_Tour'!D72="",'2ème'!D72&lt;&gt;""),1,"")</f>
        <v/>
      </c>
      <c r="G72" s="105" t="str">
        <f>IF($A72="","",IF($E72="MJ",Récap!$L$4,IF($E72="CF",Récap!$K$4,IF($E72="JS",Récap!$J$4,IF($E72="AM",Récap!$I$4)))))</f>
        <v/>
      </c>
      <c r="H72" s="446"/>
      <c r="I72" s="196"/>
    </row>
    <row r="73" spans="1:9" x14ac:dyDescent="0.3">
      <c r="A73" s="408" t="str">
        <f>IF(Engagés!A73="","",Engagés!A73)</f>
        <v/>
      </c>
      <c r="B73" s="556">
        <v>0.36296296296296293</v>
      </c>
      <c r="C73" s="420"/>
      <c r="D73" s="81" t="str">
        <f t="shared" si="1"/>
        <v/>
      </c>
      <c r="E73" s="382" t="str">
        <f>IF($A73="","",Engagés!$E73)</f>
        <v/>
      </c>
      <c r="F73" s="158" t="str">
        <f>IF(AND('1ér_Tour'!D73="",'2ème'!D73&lt;&gt;""),1,"")</f>
        <v/>
      </c>
      <c r="G73" s="105" t="str">
        <f>IF($A73="","",IF($E73="MJ",Récap!$L$4,IF($E73="CF",Récap!$K$4,IF($E73="JS",Récap!$J$4,IF($E73="AM",Récap!$I$4)))))</f>
        <v/>
      </c>
      <c r="H73" s="446"/>
      <c r="I73" s="196"/>
    </row>
    <row r="74" spans="1:9" x14ac:dyDescent="0.3">
      <c r="A74" s="408" t="str">
        <f>IF(Engagés!A74="","",Engagés!A74)</f>
        <v/>
      </c>
      <c r="B74" s="556">
        <v>0.36296296296296293</v>
      </c>
      <c r="C74" s="420"/>
      <c r="D74" s="81" t="str">
        <f t="shared" si="1"/>
        <v/>
      </c>
      <c r="E74" s="382" t="str">
        <f>IF($A74="","",Engagés!$E74)</f>
        <v/>
      </c>
      <c r="F74" s="158" t="str">
        <f>IF(AND('1ér_Tour'!D74="",'2ème'!D74&lt;&gt;""),1,"")</f>
        <v/>
      </c>
      <c r="G74" s="105" t="str">
        <f>IF($A74="","",IF($E74="MJ",Récap!$L$4,IF($E74="CF",Récap!$K$4,IF($E74="JS",Récap!$J$4,IF($E74="AM",Récap!$I$4)))))</f>
        <v/>
      </c>
      <c r="H74" s="446"/>
      <c r="I74" s="196"/>
    </row>
    <row r="75" spans="1:9" x14ac:dyDescent="0.3">
      <c r="A75" s="408" t="str">
        <f>IF(Engagés!A75="","",Engagés!A75)</f>
        <v/>
      </c>
      <c r="B75" s="556">
        <v>0.36296296296296293</v>
      </c>
      <c r="C75" s="420"/>
      <c r="D75" s="81" t="str">
        <f t="shared" si="1"/>
        <v/>
      </c>
      <c r="E75" s="382" t="str">
        <f>IF($A75="","",Engagés!$E75)</f>
        <v/>
      </c>
      <c r="F75" s="158" t="str">
        <f>IF(AND('1ér_Tour'!D75="",'2ème'!D75&lt;&gt;""),1,"")</f>
        <v/>
      </c>
      <c r="G75" s="105" t="str">
        <f>IF($A75="","",IF($E75="MJ",Récap!$L$4,IF($E75="CF",Récap!$K$4,IF($E75="JS",Récap!$J$4,IF($E75="AM",Récap!$I$4)))))</f>
        <v/>
      </c>
      <c r="H75" s="446"/>
      <c r="I75" s="196"/>
    </row>
    <row r="76" spans="1:9" x14ac:dyDescent="0.3">
      <c r="A76" s="408" t="str">
        <f>IF(Engagés!A76="","",Engagés!A76)</f>
        <v/>
      </c>
      <c r="B76" s="556">
        <v>0.36296296296296293</v>
      </c>
      <c r="C76" s="420"/>
      <c r="D76" s="81" t="str">
        <f t="shared" si="1"/>
        <v/>
      </c>
      <c r="E76" s="382" t="str">
        <f>IF($A76="","",Engagés!$E76)</f>
        <v/>
      </c>
      <c r="F76" s="158" t="str">
        <f>IF(AND('1ér_Tour'!D76="",'2ème'!D76&lt;&gt;""),1,"")</f>
        <v/>
      </c>
      <c r="G76" s="105" t="str">
        <f>IF($A76="","",IF($E76="MJ",Récap!$L$4,IF($E76="CF",Récap!$K$4,IF($E76="JS",Récap!$J$4,IF($E76="AM",Récap!$I$4)))))</f>
        <v/>
      </c>
      <c r="H76" s="446"/>
      <c r="I76" s="196"/>
    </row>
    <row r="77" spans="1:9" x14ac:dyDescent="0.3">
      <c r="A77" s="408" t="str">
        <f>IF(Engagés!A77="","",Engagés!A77)</f>
        <v/>
      </c>
      <c r="B77" s="556">
        <v>0.36296296296296293</v>
      </c>
      <c r="C77" s="420"/>
      <c r="D77" s="81" t="str">
        <f t="shared" si="1"/>
        <v/>
      </c>
      <c r="E77" s="382" t="str">
        <f>IF($A77="","",Engagés!$E77)</f>
        <v/>
      </c>
      <c r="F77" s="158" t="str">
        <f>IF(AND('1ér_Tour'!D77="",'2ème'!D77&lt;&gt;""),1,"")</f>
        <v/>
      </c>
      <c r="G77" s="105" t="str">
        <f>IF($A77="","",IF($E77="MJ",Récap!$L$4,IF($E77="CF",Récap!$K$4,IF($E77="JS",Récap!$J$4,IF($E77="AM",Récap!$I$4)))))</f>
        <v/>
      </c>
      <c r="H77" s="446"/>
      <c r="I77" s="196"/>
    </row>
    <row r="78" spans="1:9" x14ac:dyDescent="0.3">
      <c r="A78" s="408" t="str">
        <f>IF(Engagés!A78="","",Engagés!A78)</f>
        <v/>
      </c>
      <c r="B78" s="556">
        <v>0.36296296296296293</v>
      </c>
      <c r="C78" s="420"/>
      <c r="D78" s="81" t="str">
        <f t="shared" si="1"/>
        <v/>
      </c>
      <c r="E78" s="382" t="str">
        <f>IF($A78="","",Engagés!$E78)</f>
        <v/>
      </c>
      <c r="F78" s="158" t="str">
        <f>IF(AND('1ér_Tour'!D78="",'2ème'!D78&lt;&gt;""),1,"")</f>
        <v/>
      </c>
      <c r="G78" s="105" t="str">
        <f>IF($A78="","",IF($E78="MJ",Récap!$L$4,IF($E78="CF",Récap!$K$4,IF($E78="JS",Récap!$J$4,IF($E78="AM",Récap!$I$4)))))</f>
        <v/>
      </c>
      <c r="H78" s="446"/>
      <c r="I78" s="196"/>
    </row>
    <row r="79" spans="1:9" x14ac:dyDescent="0.3">
      <c r="A79" s="408" t="str">
        <f>IF(Engagés!A79="","",Engagés!A79)</f>
        <v/>
      </c>
      <c r="B79" s="556">
        <v>0.36296296296296293</v>
      </c>
      <c r="C79" s="420"/>
      <c r="D79" s="81" t="str">
        <f t="shared" si="1"/>
        <v/>
      </c>
      <c r="E79" s="382" t="str">
        <f>IF($A79="","",Engagés!$E79)</f>
        <v/>
      </c>
      <c r="F79" s="158" t="str">
        <f>IF(AND('1ér_Tour'!D79="",'2ème'!D79&lt;&gt;""),1,"")</f>
        <v/>
      </c>
      <c r="G79" s="105" t="str">
        <f>IF($A79="","",IF($E79="MJ",Récap!$L$4,IF($E79="CF",Récap!$K$4,IF($E79="JS",Récap!$J$4,IF($E79="AM",Récap!$I$4)))))</f>
        <v/>
      </c>
      <c r="H79" s="446"/>
      <c r="I79" s="196"/>
    </row>
    <row r="80" spans="1:9" x14ac:dyDescent="0.3">
      <c r="A80" s="408" t="str">
        <f>IF(Engagés!A80="","",Engagés!A80)</f>
        <v/>
      </c>
      <c r="B80" s="556">
        <v>0.36296296296296293</v>
      </c>
      <c r="C80" s="420"/>
      <c r="D80" s="81" t="str">
        <f t="shared" si="1"/>
        <v/>
      </c>
      <c r="E80" s="382" t="str">
        <f>IF($A80="","",Engagés!$E80)</f>
        <v/>
      </c>
      <c r="F80" s="158" t="str">
        <f>IF(AND('1ér_Tour'!D80="",'2ème'!D80&lt;&gt;""),1,"")</f>
        <v/>
      </c>
      <c r="G80" s="105" t="str">
        <f>IF($A80="","",IF($E80="MJ",Récap!$L$4,IF($E80="CF",Récap!$K$4,IF($E80="JS",Récap!$J$4,IF($E80="AM",Récap!$I$4)))))</f>
        <v/>
      </c>
      <c r="H80" s="446"/>
      <c r="I80" s="196"/>
    </row>
    <row r="81" spans="1:9" x14ac:dyDescent="0.3">
      <c r="A81" s="408" t="str">
        <f>IF(Engagés!A81="","",Engagés!A81)</f>
        <v/>
      </c>
      <c r="B81" s="556">
        <v>0.36296296296296293</v>
      </c>
      <c r="C81" s="420"/>
      <c r="D81" s="81" t="str">
        <f t="shared" si="1"/>
        <v/>
      </c>
      <c r="E81" s="382" t="str">
        <f>IF($A81="","",Engagés!$E81)</f>
        <v/>
      </c>
      <c r="F81" s="158" t="str">
        <f>IF(AND('1ér_Tour'!D81="",'2ème'!D81&lt;&gt;""),1,"")</f>
        <v/>
      </c>
      <c r="G81" s="105" t="str">
        <f>IF($A81="","",IF($E81="MJ",Récap!$L$4,IF($E81="CF",Récap!$K$4,IF($E81="JS",Récap!$J$4,IF($E81="AM",Récap!$I$4)))))</f>
        <v/>
      </c>
      <c r="H81" s="446"/>
      <c r="I81" s="196"/>
    </row>
    <row r="82" spans="1:9" x14ac:dyDescent="0.3">
      <c r="A82" s="408" t="str">
        <f>IF(Engagés!A82="","",Engagés!A82)</f>
        <v/>
      </c>
      <c r="B82" s="556">
        <v>0.36296296296296293</v>
      </c>
      <c r="C82" s="420"/>
      <c r="D82" s="81" t="str">
        <f t="shared" si="1"/>
        <v/>
      </c>
      <c r="E82" s="382" t="str">
        <f>IF($A82="","",Engagés!$E82)</f>
        <v/>
      </c>
      <c r="F82" s="158" t="str">
        <f>IF(AND('1ér_Tour'!D82="",'2ème'!D82&lt;&gt;""),1,"")</f>
        <v/>
      </c>
      <c r="G82" s="105" t="str">
        <f>IF($A82="","",IF($E82="MJ",Récap!$L$4,IF($E82="CF",Récap!$K$4,IF($E82="JS",Récap!$J$4,IF($E82="AM",Récap!$I$4)))))</f>
        <v/>
      </c>
      <c r="H82" s="446"/>
      <c r="I82" s="196"/>
    </row>
    <row r="83" spans="1:9" x14ac:dyDescent="0.3">
      <c r="A83" s="408" t="str">
        <f>IF(Engagés!A83="","",Engagés!A83)</f>
        <v/>
      </c>
      <c r="B83" s="556">
        <v>0.36296296296296293</v>
      </c>
      <c r="C83" s="420"/>
      <c r="D83" s="81" t="str">
        <f t="shared" si="1"/>
        <v/>
      </c>
      <c r="E83" s="382" t="str">
        <f>IF($A83="","",Engagés!$E83)</f>
        <v/>
      </c>
      <c r="F83" s="158" t="str">
        <f>IF(AND('1ér_Tour'!D83="",'2ème'!D83&lt;&gt;""),1,"")</f>
        <v/>
      </c>
      <c r="G83" s="105" t="str">
        <f>IF($A83="","",IF($E83="MJ",Récap!$L$4,IF($E83="CF",Récap!$K$4,IF($E83="JS",Récap!$J$4,IF($E83="AM",Récap!$I$4)))))</f>
        <v/>
      </c>
      <c r="H83" s="446"/>
      <c r="I83" s="196"/>
    </row>
    <row r="84" spans="1:9" x14ac:dyDescent="0.3">
      <c r="A84" s="408" t="str">
        <f>IF(Engagés!A84="","",Engagés!A84)</f>
        <v/>
      </c>
      <c r="B84" s="556">
        <v>0.36296296296296293</v>
      </c>
      <c r="C84" s="420"/>
      <c r="D84" s="81" t="str">
        <f t="shared" si="1"/>
        <v/>
      </c>
      <c r="E84" s="382" t="str">
        <f>IF($A84="","",Engagés!$E84)</f>
        <v/>
      </c>
      <c r="F84" s="158" t="str">
        <f>IF(AND('1ér_Tour'!D84="",'2ème'!D84&lt;&gt;""),1,"")</f>
        <v/>
      </c>
      <c r="G84" s="105" t="str">
        <f>IF($A84="","",IF($E84="MJ",Récap!$L$4,IF($E84="CF",Récap!$K$4,IF($E84="JS",Récap!$J$4,IF($E84="AM",Récap!$I$4)))))</f>
        <v/>
      </c>
      <c r="H84" s="446"/>
      <c r="I84" s="196"/>
    </row>
    <row r="85" spans="1:9" x14ac:dyDescent="0.3">
      <c r="A85" s="408" t="str">
        <f>IF(Engagés!A85="","",Engagés!A85)</f>
        <v/>
      </c>
      <c r="B85" s="556">
        <v>0.36296296296296293</v>
      </c>
      <c r="C85" s="420"/>
      <c r="D85" s="81" t="str">
        <f t="shared" si="1"/>
        <v/>
      </c>
      <c r="E85" s="382" t="str">
        <f>IF($A85="","",Engagés!$E85)</f>
        <v/>
      </c>
      <c r="F85" s="158" t="str">
        <f>IF(AND('1ér_Tour'!D85="",'2ème'!D85&lt;&gt;""),1,"")</f>
        <v/>
      </c>
      <c r="G85" s="105" t="str">
        <f>IF($A85="","",IF($E85="MJ",Récap!$L$4,IF($E85="CF",Récap!$K$4,IF($E85="JS",Récap!$J$4,IF($E85="AM",Récap!$I$4)))))</f>
        <v/>
      </c>
      <c r="H85" s="446"/>
      <c r="I85" s="196"/>
    </row>
    <row r="86" spans="1:9" x14ac:dyDescent="0.3">
      <c r="A86" s="408" t="str">
        <f>IF(Engagés!A86="","",Engagés!A86)</f>
        <v/>
      </c>
      <c r="B86" s="556">
        <v>0.36296296296296293</v>
      </c>
      <c r="C86" s="420"/>
      <c r="D86" s="81" t="str">
        <f t="shared" si="1"/>
        <v/>
      </c>
      <c r="E86" s="382" t="str">
        <f>IF($A86="","",Engagés!$E86)</f>
        <v/>
      </c>
      <c r="F86" s="158" t="str">
        <f>IF(AND('1ér_Tour'!D86="",'2ème'!D86&lt;&gt;""),1,"")</f>
        <v/>
      </c>
      <c r="G86" s="105" t="str">
        <f>IF($A86="","",IF($E86="MJ",Récap!$L$4,IF($E86="CF",Récap!$K$4,IF($E86="JS",Récap!$J$4,IF($E86="AM",Récap!$I$4)))))</f>
        <v/>
      </c>
      <c r="H86" s="446"/>
      <c r="I86" s="196"/>
    </row>
    <row r="87" spans="1:9" x14ac:dyDescent="0.3">
      <c r="A87" s="408" t="str">
        <f>IF(Engagés!A87="","",Engagés!A87)</f>
        <v/>
      </c>
      <c r="B87" s="556">
        <v>0.36296296296296293</v>
      </c>
      <c r="C87" s="420"/>
      <c r="D87" s="81" t="str">
        <f t="shared" si="1"/>
        <v/>
      </c>
      <c r="E87" s="382" t="str">
        <f>IF($A87="","",Engagés!$E87)</f>
        <v/>
      </c>
      <c r="F87" s="158" t="str">
        <f>IF(AND('1ér_Tour'!D87="",'2ème'!D87&lt;&gt;""),1,"")</f>
        <v/>
      </c>
      <c r="G87" s="105" t="str">
        <f>IF($A87="","",IF($E87="MJ",Récap!$L$4,IF($E87="CF",Récap!$K$4,IF($E87="JS",Récap!$J$4,IF($E87="AM",Récap!$I$4)))))</f>
        <v/>
      </c>
      <c r="H87" s="446"/>
      <c r="I87" s="196"/>
    </row>
    <row r="88" spans="1:9" x14ac:dyDescent="0.3">
      <c r="A88" s="408" t="str">
        <f>IF(Engagés!A88="","",Engagés!A88)</f>
        <v/>
      </c>
      <c r="B88" s="556">
        <v>0.36296296296296293</v>
      </c>
      <c r="C88" s="420"/>
      <c r="D88" s="81" t="str">
        <f t="shared" si="1"/>
        <v/>
      </c>
      <c r="E88" s="382" t="str">
        <f>IF($A88="","",Engagés!$E88)</f>
        <v/>
      </c>
      <c r="F88" s="158" t="str">
        <f>IF(AND('1ér_Tour'!D88="",'2ème'!D88&lt;&gt;""),1,"")</f>
        <v/>
      </c>
      <c r="G88" s="105" t="str">
        <f>IF($A88="","",IF($E88="MJ",Récap!$L$4,IF($E88="CF",Récap!$K$4,IF($E88="JS",Récap!$J$4,IF($E88="AM",Récap!$I$4)))))</f>
        <v/>
      </c>
      <c r="H88" s="446"/>
      <c r="I88" s="196"/>
    </row>
    <row r="89" spans="1:9" x14ac:dyDescent="0.3">
      <c r="A89" s="408" t="str">
        <f>IF(Engagés!A89="","",Engagés!A89)</f>
        <v/>
      </c>
      <c r="B89" s="556">
        <v>0.36296296296296293</v>
      </c>
      <c r="C89" s="420"/>
      <c r="D89" s="81" t="str">
        <f t="shared" si="1"/>
        <v/>
      </c>
      <c r="E89" s="382" t="str">
        <f>IF($A89="","",Engagés!$E89)</f>
        <v/>
      </c>
      <c r="F89" s="158" t="str">
        <f>IF(AND('1ér_Tour'!D89="",'2ème'!D89&lt;&gt;""),1,"")</f>
        <v/>
      </c>
      <c r="G89" s="105" t="str">
        <f>IF($A89="","",IF($E89="MJ",Récap!$L$4,IF($E89="CF",Récap!$K$4,IF($E89="JS",Récap!$J$4,IF($E89="AM",Récap!$I$4)))))</f>
        <v/>
      </c>
      <c r="H89" s="446"/>
      <c r="I89" s="196"/>
    </row>
    <row r="90" spans="1:9" x14ac:dyDescent="0.3">
      <c r="A90" s="408" t="str">
        <f>IF(Engagés!A90="","",Engagés!A90)</f>
        <v/>
      </c>
      <c r="B90" s="556">
        <v>0.36296296296296293</v>
      </c>
      <c r="C90" s="420"/>
      <c r="D90" s="81" t="str">
        <f t="shared" si="1"/>
        <v/>
      </c>
      <c r="E90" s="382" t="str">
        <f>IF($A90="","",Engagés!$E90)</f>
        <v/>
      </c>
      <c r="F90" s="158" t="str">
        <f>IF(AND('1ér_Tour'!D90="",'2ème'!D90&lt;&gt;""),1,"")</f>
        <v/>
      </c>
      <c r="G90" s="105" t="str">
        <f>IF($A90="","",IF($E90="MJ",Récap!$L$4,IF($E90="CF",Récap!$K$4,IF($E90="JS",Récap!$J$4,IF($E90="AM",Récap!$I$4)))))</f>
        <v/>
      </c>
      <c r="H90" s="446"/>
      <c r="I90" s="196"/>
    </row>
    <row r="91" spans="1:9" x14ac:dyDescent="0.3">
      <c r="A91" s="408" t="str">
        <f>IF(Engagés!A91="","",Engagés!A91)</f>
        <v/>
      </c>
      <c r="B91" s="556">
        <v>0.36296296296296293</v>
      </c>
      <c r="C91" s="420"/>
      <c r="D91" s="81" t="str">
        <f t="shared" si="1"/>
        <v/>
      </c>
      <c r="E91" s="382" t="str">
        <f>IF($A91="","",Engagés!$E91)</f>
        <v/>
      </c>
      <c r="F91" s="158" t="str">
        <f>IF(AND('1ér_Tour'!D91="",'2ème'!D91&lt;&gt;""),1,"")</f>
        <v/>
      </c>
      <c r="G91" s="105" t="str">
        <f>IF($A91="","",IF($E91="MJ",Récap!$L$4,IF($E91="CF",Récap!$K$4,IF($E91="JS",Récap!$J$4,IF($E91="AM",Récap!$I$4)))))</f>
        <v/>
      </c>
      <c r="H91" s="446"/>
      <c r="I91" s="196"/>
    </row>
    <row r="92" spans="1:9" x14ac:dyDescent="0.3">
      <c r="A92" s="408" t="str">
        <f>IF(Engagés!A92="","",Engagés!A92)</f>
        <v/>
      </c>
      <c r="B92" s="556">
        <v>0.36296296296296293</v>
      </c>
      <c r="C92" s="420"/>
      <c r="D92" s="81" t="str">
        <f t="shared" si="1"/>
        <v/>
      </c>
      <c r="E92" s="382" t="str">
        <f>IF($A92="","",Engagés!$E92)</f>
        <v/>
      </c>
      <c r="F92" s="158" t="str">
        <f>IF(AND('1ér_Tour'!D92="",'2ème'!D92&lt;&gt;""),1,"")</f>
        <v/>
      </c>
      <c r="G92" s="105" t="str">
        <f>IF($A92="","",IF($E92="MJ",Récap!$L$4,IF($E92="CF",Récap!$K$4,IF($E92="JS",Récap!$J$4,IF($E92="AM",Récap!$I$4)))))</f>
        <v/>
      </c>
      <c r="H92" s="446"/>
      <c r="I92" s="196"/>
    </row>
    <row r="93" spans="1:9" x14ac:dyDescent="0.3">
      <c r="A93" s="408" t="str">
        <f>IF(Engagés!A93="","",Engagés!A93)</f>
        <v/>
      </c>
      <c r="B93" s="556">
        <v>0.36296296296296293</v>
      </c>
      <c r="C93" s="420"/>
      <c r="D93" s="81" t="str">
        <f t="shared" si="1"/>
        <v/>
      </c>
      <c r="E93" s="382" t="str">
        <f>IF($A93="","",Engagés!$E93)</f>
        <v/>
      </c>
      <c r="F93" s="158" t="str">
        <f>IF(AND('1ér_Tour'!D93="",'2ème'!D93&lt;&gt;""),1,"")</f>
        <v/>
      </c>
      <c r="G93" s="105" t="str">
        <f>IF($A93="","",IF($E93="MJ",Récap!$L$4,IF($E93="CF",Récap!$K$4,IF($E93="JS",Récap!$J$4,IF($E93="AM",Récap!$I$4)))))</f>
        <v/>
      </c>
      <c r="H93" s="446"/>
      <c r="I93" s="196"/>
    </row>
    <row r="94" spans="1:9" x14ac:dyDescent="0.3">
      <c r="A94" s="408" t="str">
        <f>IF(Engagés!A94="","",Engagés!A94)</f>
        <v/>
      </c>
      <c r="B94" s="556">
        <v>0.36296296296296293</v>
      </c>
      <c r="C94" s="420"/>
      <c r="D94" s="81" t="str">
        <f t="shared" si="1"/>
        <v/>
      </c>
      <c r="E94" s="382" t="str">
        <f>IF($A94="","",Engagés!$E94)</f>
        <v/>
      </c>
      <c r="F94" s="158" t="str">
        <f>IF(AND('1ér_Tour'!D94="",'2ème'!D94&lt;&gt;""),1,"")</f>
        <v/>
      </c>
      <c r="G94" s="105" t="str">
        <f>IF($A94="","",IF($E94="MJ",Récap!$L$4,IF($E94="CF",Récap!$K$4,IF($E94="JS",Récap!$J$4,IF($E94="AM",Récap!$I$4)))))</f>
        <v/>
      </c>
      <c r="H94" s="446"/>
      <c r="I94" s="196"/>
    </row>
    <row r="95" spans="1:9" x14ac:dyDescent="0.3">
      <c r="A95" s="408" t="str">
        <f>IF(Engagés!A95="","",Engagés!A95)</f>
        <v/>
      </c>
      <c r="B95" s="556">
        <v>0.36296296296296293</v>
      </c>
      <c r="C95" s="420"/>
      <c r="D95" s="81" t="str">
        <f t="shared" si="1"/>
        <v/>
      </c>
      <c r="E95" s="382" t="str">
        <f>IF($A95="","",Engagés!$E95)</f>
        <v/>
      </c>
      <c r="F95" s="158" t="str">
        <f>IF(AND('1ér_Tour'!D95="",'2ème'!D95&lt;&gt;""),1,"")</f>
        <v/>
      </c>
      <c r="G95" s="105" t="str">
        <f>IF($A95="","",IF($E95="MJ",Récap!$L$4,IF($E95="CF",Récap!$K$4,IF($E95="JS",Récap!$J$4,IF($E95="AM",Récap!$I$4)))))</f>
        <v/>
      </c>
      <c r="H95" s="446"/>
      <c r="I95" s="196"/>
    </row>
    <row r="96" spans="1:9" x14ac:dyDescent="0.3">
      <c r="A96" s="408" t="str">
        <f>IF(Engagés!A96="","",Engagés!A96)</f>
        <v/>
      </c>
      <c r="B96" s="556">
        <v>0.36296296296296293</v>
      </c>
      <c r="C96" s="420"/>
      <c r="D96" s="81" t="str">
        <f t="shared" si="1"/>
        <v/>
      </c>
      <c r="E96" s="382" t="str">
        <f>IF($A96="","",Engagés!$E96)</f>
        <v/>
      </c>
      <c r="F96" s="158" t="str">
        <f>IF(AND('1ér_Tour'!D96="",'2ème'!D96&lt;&gt;""),1,"")</f>
        <v/>
      </c>
      <c r="G96" s="105" t="str">
        <f>IF($A96="","",IF($E96="MJ",Récap!$L$4,IF($E96="CF",Récap!$K$4,IF($E96="JS",Récap!$J$4,IF($E96="AM",Récap!$I$4)))))</f>
        <v/>
      </c>
      <c r="H96" s="446"/>
      <c r="I96" s="196"/>
    </row>
    <row r="97" spans="1:9" x14ac:dyDescent="0.3">
      <c r="A97" s="408" t="str">
        <f>IF(Engagés!A97="","",Engagés!A97)</f>
        <v/>
      </c>
      <c r="B97" s="556">
        <v>0.36296296296296293</v>
      </c>
      <c r="C97" s="420"/>
      <c r="D97" s="81" t="str">
        <f t="shared" si="1"/>
        <v/>
      </c>
      <c r="E97" s="382" t="str">
        <f>IF($A97="","",Engagés!$E97)</f>
        <v/>
      </c>
      <c r="F97" s="158" t="str">
        <f>IF(AND('1ér_Tour'!D97="",'2ème'!D97&lt;&gt;""),1,"")</f>
        <v/>
      </c>
      <c r="G97" s="105" t="str">
        <f>IF($A97="","",IF($E97="MJ",Récap!$L$4,IF($E97="CF",Récap!$K$4,IF($E97="JS",Récap!$J$4,IF($E97="AM",Récap!$I$4)))))</f>
        <v/>
      </c>
      <c r="H97" s="446"/>
      <c r="I97" s="196"/>
    </row>
    <row r="98" spans="1:9" x14ac:dyDescent="0.3">
      <c r="A98" s="408" t="str">
        <f>IF(Engagés!A98="","",Engagés!A98)</f>
        <v/>
      </c>
      <c r="B98" s="556">
        <v>0.36296296296296293</v>
      </c>
      <c r="C98" s="420"/>
      <c r="D98" s="81" t="str">
        <f t="shared" si="1"/>
        <v/>
      </c>
      <c r="E98" s="382" t="str">
        <f>IF($A98="","",Engagés!$E98)</f>
        <v/>
      </c>
      <c r="F98" s="158" t="str">
        <f>IF(AND('1ér_Tour'!D98="",'2ème'!D98&lt;&gt;""),1,"")</f>
        <v/>
      </c>
      <c r="G98" s="105" t="str">
        <f>IF($A98="","",IF($E98="MJ",Récap!$L$4,IF($E98="CF",Récap!$K$4,IF($E98="JS",Récap!$J$4,IF($E98="AM",Récap!$I$4)))))</f>
        <v/>
      </c>
      <c r="H98" s="446"/>
      <c r="I98" s="196"/>
    </row>
    <row r="99" spans="1:9" x14ac:dyDescent="0.3">
      <c r="A99" s="408" t="str">
        <f>IF(Engagés!A99="","",Engagés!A99)</f>
        <v/>
      </c>
      <c r="B99" s="556">
        <v>0.36296296296296293</v>
      </c>
      <c r="C99" s="420"/>
      <c r="D99" s="81" t="str">
        <f t="shared" si="1"/>
        <v/>
      </c>
      <c r="E99" s="382" t="str">
        <f>IF($A99="","",Engagés!$E99)</f>
        <v/>
      </c>
      <c r="F99" s="158" t="str">
        <f>IF(AND('1ér_Tour'!D99="",'2ème'!D99&lt;&gt;""),1,"")</f>
        <v/>
      </c>
      <c r="G99" s="105" t="str">
        <f>IF($A99="","",IF($E99="MJ",Récap!$L$4,IF($E99="CF",Récap!$K$4,IF($E99="JS",Récap!$J$4,IF($E99="AM",Récap!$I$4)))))</f>
        <v/>
      </c>
      <c r="H99" s="446"/>
      <c r="I99" s="196"/>
    </row>
    <row r="100" spans="1:9" x14ac:dyDescent="0.3">
      <c r="A100" s="408" t="str">
        <f>IF(Engagés!A100="","",Engagés!A100)</f>
        <v/>
      </c>
      <c r="B100" s="556">
        <v>0.36296296296296293</v>
      </c>
      <c r="C100" s="420"/>
      <c r="D100" s="81" t="str">
        <f t="shared" si="1"/>
        <v/>
      </c>
      <c r="E100" s="382" t="str">
        <f>IF($A100="","",Engagés!$E100)</f>
        <v/>
      </c>
      <c r="F100" s="158" t="str">
        <f>IF(AND('1ér_Tour'!D100="",'2ème'!D100&lt;&gt;""),1,"")</f>
        <v/>
      </c>
      <c r="G100" s="105" t="str">
        <f>IF($A100="","",IF($E100="MJ",Récap!$L$4,IF($E100="CF",Récap!$K$4,IF($E100="JS",Récap!$J$4,IF($E100="AM",Récap!$I$4)))))</f>
        <v/>
      </c>
      <c r="H100" s="446"/>
      <c r="I100" s="196"/>
    </row>
    <row r="101" spans="1:9" x14ac:dyDescent="0.3">
      <c r="A101" s="408" t="str">
        <f>IF(Engagés!A101="","",Engagés!A101)</f>
        <v/>
      </c>
      <c r="B101" s="556">
        <v>0.36296296296296293</v>
      </c>
      <c r="C101" s="420"/>
      <c r="D101" s="81" t="str">
        <f t="shared" si="1"/>
        <v/>
      </c>
      <c r="E101" s="382" t="str">
        <f>IF($A101="","",Engagés!$E101)</f>
        <v/>
      </c>
      <c r="F101" s="158" t="str">
        <f>IF(AND('1ér_Tour'!D101="",'2ème'!D101&lt;&gt;""),1,"")</f>
        <v/>
      </c>
      <c r="G101" s="105" t="str">
        <f>IF($A101="","",IF($E101="MJ",Récap!$L$4,IF($E101="CF",Récap!$K$4,IF($E101="JS",Récap!$J$4,IF($E101="AM",Récap!$I$4)))))</f>
        <v/>
      </c>
      <c r="H101" s="446"/>
      <c r="I101" s="196"/>
    </row>
    <row r="102" spans="1:9" x14ac:dyDescent="0.3">
      <c r="A102" s="408" t="str">
        <f>IF(Engagés!A102="","",Engagés!A102)</f>
        <v/>
      </c>
      <c r="B102" s="556">
        <v>0.36296296296296293</v>
      </c>
      <c r="C102" s="420"/>
      <c r="D102" s="81" t="str">
        <f t="shared" si="1"/>
        <v/>
      </c>
      <c r="E102" s="382" t="str">
        <f>IF($A102="","",Engagés!$E102)</f>
        <v/>
      </c>
      <c r="F102" s="158" t="str">
        <f>IF(AND('1ér_Tour'!D102="",'2ème'!D102&lt;&gt;""),1,"")</f>
        <v/>
      </c>
      <c r="G102" s="105" t="str">
        <f>IF($A102="","",IF($E102="MJ",Récap!$L$4,IF($E102="CF",Récap!$K$4,IF($E102="JS",Récap!$J$4,IF($E102="AM",Récap!$I$4)))))</f>
        <v/>
      </c>
      <c r="H102" s="446"/>
      <c r="I102" s="196"/>
    </row>
    <row r="103" spans="1:9" ht="18" thickBot="1" x14ac:dyDescent="0.35">
      <c r="A103" s="409" t="str">
        <f>IF(Engagés!A103="","",Engagés!A103)</f>
        <v/>
      </c>
      <c r="B103" s="557">
        <v>0.36296296296296293</v>
      </c>
      <c r="C103" s="171"/>
      <c r="D103" s="80" t="str">
        <f t="shared" si="1"/>
        <v/>
      </c>
      <c r="E103" s="383" t="str">
        <f>IF($A103="","",Engagés!$E103)</f>
        <v/>
      </c>
      <c r="F103" s="159" t="str">
        <f>IF(AND('1ér_Tour'!D103="",'2ème'!D103&lt;&gt;""),1,"")</f>
        <v/>
      </c>
      <c r="G103" s="105" t="str">
        <f>IF($A103="","",IF($E103="MJ",Récap!$L$4,IF($E103="CF",Récap!$K$4,IF($E103="JS",Récap!$J$4,IF($E103="AM",Récap!$I$4)))))</f>
        <v/>
      </c>
      <c r="H103" s="447"/>
      <c r="I103" s="196"/>
    </row>
    <row r="104" spans="1:9" ht="25.2" thickBot="1" x14ac:dyDescent="0.35">
      <c r="A104" s="562">
        <v>1918</v>
      </c>
      <c r="B104" s="414"/>
      <c r="C104" s="14"/>
      <c r="F104" s="415"/>
      <c r="G104" s="416"/>
    </row>
    <row r="105" spans="1:9" x14ac:dyDescent="0.3">
      <c r="A105" s="41"/>
      <c r="B105" s="414"/>
      <c r="C105" s="14"/>
      <c r="F105" s="161"/>
      <c r="G105" s="417" t="str">
        <f>IF($A105="","",IF($E105="MJ",Récap!$L$3,IF($E105="CF",Récap!$K$3,IF($E105="JS",Récap!$J$3,IF($E105="AM",Récap!$I$3)))))</f>
        <v/>
      </c>
    </row>
    <row r="106" spans="1:9" x14ac:dyDescent="0.3">
      <c r="A106" s="41"/>
      <c r="B106" s="414"/>
      <c r="C106" s="14"/>
      <c r="F106" s="161"/>
      <c r="G106" s="417" t="str">
        <f>IF($A106="","",IF($E106="MJ",Récap!$L$3,IF($E106="CF",Récap!$K$3,IF($E106="JS",Récap!$J$3,IF($E106="AM",Récap!$I$3)))))</f>
        <v/>
      </c>
    </row>
    <row r="107" spans="1:9" x14ac:dyDescent="0.3">
      <c r="A107" s="41"/>
      <c r="B107" s="414"/>
      <c r="C107" s="14"/>
      <c r="F107" s="161"/>
      <c r="G107" s="417" t="str">
        <f>IF($A107="","",IF($E107="MJ",Récap!$L$3,IF($E107="CF",Récap!$K$3,IF($E107="JS",Récap!$J$3,IF($E107="AM",Récap!$I$3)))))</f>
        <v/>
      </c>
    </row>
    <row r="108" spans="1:9" x14ac:dyDescent="0.3">
      <c r="A108" s="41"/>
      <c r="B108" s="414"/>
      <c r="C108" s="14"/>
      <c r="F108" s="161"/>
      <c r="G108" s="417" t="str">
        <f>IF($A108="","",IF($E108="MJ",Récap!$L$3,IF($E108="CF",Récap!$K$3,IF($E108="JS",Récap!$J$3,IF($E108="AM",Récap!$I$3)))))</f>
        <v/>
      </c>
    </row>
    <row r="109" spans="1:9" x14ac:dyDescent="0.3">
      <c r="A109" s="41"/>
      <c r="B109" s="414"/>
      <c r="C109" s="14"/>
      <c r="F109" s="161"/>
      <c r="G109" s="417" t="str">
        <f>IF($A109="","",IF($E109="MJ",Récap!$L$3,IF($E109="CF",Récap!$K$3,IF($E109="JS",Récap!$J$3,IF($E109="AM",Récap!$I$3)))))</f>
        <v/>
      </c>
    </row>
    <row r="110" spans="1:9" x14ac:dyDescent="0.3">
      <c r="A110" s="41"/>
      <c r="B110" s="414"/>
      <c r="C110" s="14"/>
      <c r="F110" s="161"/>
      <c r="G110" s="417" t="str">
        <f>IF($A110="","",IF($E110="MJ",Récap!$L$3,IF($E110="CF",Récap!$K$3,IF($E110="JS",Récap!$J$3,IF($E110="AM",Récap!$I$3)))))</f>
        <v/>
      </c>
    </row>
    <row r="111" spans="1:9" x14ac:dyDescent="0.3">
      <c r="A111" s="41"/>
      <c r="B111" s="414"/>
      <c r="C111" s="14"/>
      <c r="F111" s="161"/>
      <c r="G111" s="417" t="str">
        <f>IF($A111="","",IF($E111="MJ",Récap!$L$3,IF($E111="CF",Récap!$K$3,IF($E111="JS",Récap!$J$3,IF($E111="AM",Récap!$I$3)))))</f>
        <v/>
      </c>
    </row>
    <row r="112" spans="1:9" x14ac:dyDescent="0.3">
      <c r="A112" s="41"/>
      <c r="B112" s="414"/>
      <c r="C112" s="14"/>
      <c r="F112" s="161"/>
      <c r="G112" s="417" t="str">
        <f>IF($A112="","",IF($E112="MJ",Récap!$L$3,IF($E112="CF",Récap!$K$3,IF($E112="JS",Récap!$J$3,IF($E112="AM",Récap!$I$3)))))</f>
        <v/>
      </c>
    </row>
    <row r="113" spans="1:7" x14ac:dyDescent="0.3">
      <c r="A113" s="41"/>
      <c r="B113" s="414"/>
      <c r="C113" s="14"/>
      <c r="F113" s="161"/>
      <c r="G113" s="161"/>
    </row>
    <row r="114" spans="1:7" x14ac:dyDescent="0.3">
      <c r="A114" s="41"/>
      <c r="B114" s="414"/>
      <c r="C114" s="14"/>
      <c r="F114" s="161"/>
      <c r="G114" s="161"/>
    </row>
    <row r="115" spans="1:7" x14ac:dyDescent="0.3">
      <c r="A115" s="41"/>
      <c r="B115" s="414"/>
      <c r="C115" s="14"/>
      <c r="F115" s="161"/>
      <c r="G115" s="161"/>
    </row>
    <row r="116" spans="1:7" x14ac:dyDescent="0.3">
      <c r="A116" s="41"/>
      <c r="B116" s="414"/>
      <c r="C116" s="14"/>
    </row>
    <row r="117" spans="1:7" x14ac:dyDescent="0.3">
      <c r="A117" s="41"/>
      <c r="B117" s="414"/>
      <c r="C117" s="14"/>
    </row>
    <row r="118" spans="1:7" x14ac:dyDescent="0.3">
      <c r="A118" s="41"/>
      <c r="B118" s="414"/>
      <c r="C118" s="14"/>
    </row>
    <row r="119" spans="1:7" x14ac:dyDescent="0.3">
      <c r="A119" s="41"/>
      <c r="B119" s="414"/>
      <c r="C119" s="14"/>
    </row>
    <row r="120" spans="1:7" x14ac:dyDescent="0.3">
      <c r="A120" s="41"/>
      <c r="B120" s="414"/>
      <c r="C120" s="14"/>
    </row>
    <row r="121" spans="1:7" x14ac:dyDescent="0.3">
      <c r="A121" s="41"/>
      <c r="B121" s="414"/>
      <c r="C121" s="14"/>
    </row>
    <row r="122" spans="1:7" x14ac:dyDescent="0.3">
      <c r="A122" s="41"/>
      <c r="B122" s="414"/>
      <c r="C122" s="14"/>
    </row>
    <row r="123" spans="1:7" x14ac:dyDescent="0.3">
      <c r="A123" s="41"/>
      <c r="B123" s="414"/>
      <c r="C123" s="14"/>
    </row>
    <row r="124" spans="1:7" x14ac:dyDescent="0.3">
      <c r="A124" s="41"/>
      <c r="B124" s="414"/>
      <c r="C124" s="14"/>
    </row>
    <row r="125" spans="1:7" x14ac:dyDescent="0.3">
      <c r="A125" s="41"/>
      <c r="B125" s="414"/>
      <c r="C125" s="14"/>
    </row>
    <row r="126" spans="1:7" x14ac:dyDescent="0.3">
      <c r="A126" s="41"/>
      <c r="B126" s="414"/>
      <c r="C126" s="14"/>
    </row>
    <row r="127" spans="1:7" x14ac:dyDescent="0.3">
      <c r="A127" s="41"/>
      <c r="B127" s="414"/>
      <c r="C127" s="14"/>
    </row>
    <row r="128" spans="1:7" x14ac:dyDescent="0.3">
      <c r="A128" s="41"/>
      <c r="B128" s="414"/>
      <c r="C128" s="14"/>
    </row>
    <row r="129" spans="1:3" x14ac:dyDescent="0.3">
      <c r="A129" s="41"/>
      <c r="B129" s="414"/>
      <c r="C129" s="14"/>
    </row>
    <row r="130" spans="1:3" x14ac:dyDescent="0.3">
      <c r="A130" s="41"/>
      <c r="B130" s="414"/>
      <c r="C130" s="14"/>
    </row>
    <row r="131" spans="1:3" x14ac:dyDescent="0.3">
      <c r="A131" s="41"/>
      <c r="B131" s="414"/>
      <c r="C131" s="14"/>
    </row>
    <row r="132" spans="1:3" x14ac:dyDescent="0.3">
      <c r="A132" s="41"/>
      <c r="B132" s="414"/>
      <c r="C132" s="14"/>
    </row>
    <row r="133" spans="1:3" x14ac:dyDescent="0.3">
      <c r="A133" s="41"/>
      <c r="B133" s="414"/>
      <c r="C133" s="14"/>
    </row>
    <row r="134" spans="1:3" x14ac:dyDescent="0.3">
      <c r="A134" s="41"/>
      <c r="B134" s="414"/>
      <c r="C134" s="14"/>
    </row>
    <row r="135" spans="1:3" x14ac:dyDescent="0.3">
      <c r="A135" s="41"/>
      <c r="B135" s="414"/>
      <c r="C135" s="14"/>
    </row>
    <row r="136" spans="1:3" x14ac:dyDescent="0.3">
      <c r="A136" s="41"/>
      <c r="B136" s="414"/>
      <c r="C136" s="14"/>
    </row>
    <row r="137" spans="1:3" x14ac:dyDescent="0.3">
      <c r="A137" s="41"/>
      <c r="B137" s="414"/>
      <c r="C137" s="14"/>
    </row>
    <row r="138" spans="1:3" x14ac:dyDescent="0.3">
      <c r="A138" s="41"/>
      <c r="B138" s="414"/>
      <c r="C138" s="14"/>
    </row>
    <row r="139" spans="1:3" x14ac:dyDescent="0.3">
      <c r="A139" s="41"/>
      <c r="B139" s="414"/>
      <c r="C139" s="14"/>
    </row>
    <row r="140" spans="1:3" x14ac:dyDescent="0.3">
      <c r="A140" s="41"/>
      <c r="B140" s="414"/>
      <c r="C140" s="14"/>
    </row>
    <row r="141" spans="1:3" x14ac:dyDescent="0.3">
      <c r="A141" s="41"/>
      <c r="B141" s="414"/>
      <c r="C141" s="14"/>
    </row>
    <row r="142" spans="1:3" x14ac:dyDescent="0.3">
      <c r="A142" s="41"/>
      <c r="B142" s="414"/>
      <c r="C142" s="14"/>
    </row>
    <row r="143" spans="1:3" x14ac:dyDescent="0.3">
      <c r="A143" s="41"/>
      <c r="B143" s="414"/>
      <c r="C143" s="14"/>
    </row>
    <row r="144" spans="1:3" x14ac:dyDescent="0.3">
      <c r="A144" s="41"/>
      <c r="B144" s="414"/>
      <c r="C144" s="14"/>
    </row>
    <row r="145" spans="1:3" x14ac:dyDescent="0.3">
      <c r="A145" s="41"/>
      <c r="B145" s="414"/>
      <c r="C145" s="14"/>
    </row>
    <row r="146" spans="1:3" x14ac:dyDescent="0.3">
      <c r="A146" s="41"/>
      <c r="B146" s="414"/>
      <c r="C146" s="14"/>
    </row>
    <row r="147" spans="1:3" x14ac:dyDescent="0.3">
      <c r="A147" s="41"/>
      <c r="B147" s="414"/>
      <c r="C147" s="14"/>
    </row>
    <row r="148" spans="1:3" x14ac:dyDescent="0.3">
      <c r="A148" s="41"/>
      <c r="B148" s="414"/>
      <c r="C148" s="14"/>
    </row>
    <row r="149" spans="1:3" x14ac:dyDescent="0.3">
      <c r="A149" s="41"/>
      <c r="B149" s="414"/>
      <c r="C149" s="14"/>
    </row>
    <row r="150" spans="1:3" x14ac:dyDescent="0.3">
      <c r="A150" s="41"/>
      <c r="B150" s="414"/>
      <c r="C150" s="14"/>
    </row>
    <row r="151" spans="1:3" x14ac:dyDescent="0.3">
      <c r="A151" s="41"/>
      <c r="B151" s="414"/>
      <c r="C151" s="14"/>
    </row>
    <row r="152" spans="1:3" x14ac:dyDescent="0.3">
      <c r="A152" s="41"/>
      <c r="B152" s="414"/>
      <c r="C152" s="14"/>
    </row>
    <row r="153" spans="1:3" x14ac:dyDescent="0.3">
      <c r="A153" s="41"/>
      <c r="B153" s="414"/>
      <c r="C153" s="14"/>
    </row>
    <row r="154" spans="1:3" x14ac:dyDescent="0.3">
      <c r="A154" s="41"/>
      <c r="B154" s="414"/>
      <c r="C154" s="14"/>
    </row>
    <row r="155" spans="1:3" x14ac:dyDescent="0.3">
      <c r="A155" s="41"/>
      <c r="B155" s="414"/>
      <c r="C155" s="14"/>
    </row>
    <row r="156" spans="1:3" x14ac:dyDescent="0.3">
      <c r="A156" s="41"/>
      <c r="B156" s="414"/>
      <c r="C156" s="14"/>
    </row>
    <row r="157" spans="1:3" x14ac:dyDescent="0.3">
      <c r="A157" s="41"/>
      <c r="B157" s="414"/>
      <c r="C157" s="14"/>
    </row>
    <row r="158" spans="1:3" x14ac:dyDescent="0.3">
      <c r="A158" s="41"/>
      <c r="B158" s="414"/>
      <c r="C158" s="14"/>
    </row>
    <row r="159" spans="1:3" x14ac:dyDescent="0.3">
      <c r="A159" s="41"/>
      <c r="B159" s="414"/>
      <c r="C159" s="14"/>
    </row>
    <row r="160" spans="1:3" x14ac:dyDescent="0.3">
      <c r="A160" s="41"/>
      <c r="B160" s="414"/>
      <c r="C160" s="14"/>
    </row>
    <row r="161" spans="1:3" x14ac:dyDescent="0.3">
      <c r="A161" s="41"/>
      <c r="B161" s="414"/>
      <c r="C161" s="14"/>
    </row>
    <row r="162" spans="1:3" x14ac:dyDescent="0.3">
      <c r="A162" s="41"/>
      <c r="B162" s="414"/>
      <c r="C162" s="14"/>
    </row>
    <row r="163" spans="1:3" x14ac:dyDescent="0.3">
      <c r="A163" s="41"/>
      <c r="B163" s="414"/>
      <c r="C163" s="14"/>
    </row>
    <row r="164" spans="1:3" x14ac:dyDescent="0.3">
      <c r="A164" s="41"/>
      <c r="B164" s="414"/>
      <c r="C164" s="14"/>
    </row>
    <row r="165" spans="1:3" x14ac:dyDescent="0.3">
      <c r="A165" s="41"/>
      <c r="B165" s="414"/>
      <c r="C165" s="14"/>
    </row>
    <row r="166" spans="1:3" x14ac:dyDescent="0.3">
      <c r="A166" s="41"/>
      <c r="B166" s="414"/>
      <c r="C166" s="14"/>
    </row>
    <row r="167" spans="1:3" x14ac:dyDescent="0.3">
      <c r="A167" s="41"/>
      <c r="B167" s="414"/>
      <c r="C167" s="14"/>
    </row>
    <row r="168" spans="1:3" x14ac:dyDescent="0.3">
      <c r="A168" s="41"/>
      <c r="B168" s="414"/>
      <c r="C168" s="14"/>
    </row>
    <row r="169" spans="1:3" x14ac:dyDescent="0.3">
      <c r="A169" s="41"/>
      <c r="B169" s="414"/>
      <c r="C169" s="14"/>
    </row>
    <row r="170" spans="1:3" x14ac:dyDescent="0.3">
      <c r="A170" s="41"/>
      <c r="B170" s="414"/>
      <c r="C170" s="14"/>
    </row>
    <row r="171" spans="1:3" x14ac:dyDescent="0.3">
      <c r="A171" s="41"/>
      <c r="B171" s="414"/>
      <c r="C171" s="14"/>
    </row>
    <row r="172" spans="1:3" x14ac:dyDescent="0.3">
      <c r="A172" s="41"/>
      <c r="B172" s="414"/>
      <c r="C172" s="14"/>
    </row>
    <row r="173" spans="1:3" x14ac:dyDescent="0.3">
      <c r="A173" s="41"/>
      <c r="B173" s="414"/>
      <c r="C173" s="14"/>
    </row>
    <row r="174" spans="1:3" x14ac:dyDescent="0.3">
      <c r="A174" s="41"/>
      <c r="B174" s="414"/>
      <c r="C174" s="14"/>
    </row>
    <row r="175" spans="1:3" x14ac:dyDescent="0.3">
      <c r="A175" s="41"/>
      <c r="B175" s="414"/>
      <c r="C175" s="14"/>
    </row>
    <row r="176" spans="1:3" x14ac:dyDescent="0.3">
      <c r="A176" s="41"/>
      <c r="B176" s="414"/>
      <c r="C176" s="14"/>
    </row>
    <row r="177" spans="1:3" x14ac:dyDescent="0.3">
      <c r="A177" s="41"/>
      <c r="B177" s="414"/>
      <c r="C177" s="14"/>
    </row>
    <row r="178" spans="1:3" x14ac:dyDescent="0.3">
      <c r="A178" s="41"/>
      <c r="B178" s="414"/>
      <c r="C178" s="14"/>
    </row>
    <row r="179" spans="1:3" x14ac:dyDescent="0.3">
      <c r="A179" s="41"/>
      <c r="B179" s="414"/>
      <c r="C179" s="14"/>
    </row>
    <row r="180" spans="1:3" x14ac:dyDescent="0.3">
      <c r="A180" s="41"/>
      <c r="B180" s="414"/>
      <c r="C180" s="14"/>
    </row>
    <row r="181" spans="1:3" x14ac:dyDescent="0.3">
      <c r="A181" s="41"/>
      <c r="B181" s="414"/>
      <c r="C181" s="14"/>
    </row>
    <row r="182" spans="1:3" x14ac:dyDescent="0.3">
      <c r="A182" s="41"/>
      <c r="B182" s="414"/>
      <c r="C182" s="14"/>
    </row>
    <row r="183" spans="1:3" x14ac:dyDescent="0.3">
      <c r="A183" s="41"/>
      <c r="B183" s="414"/>
      <c r="C183" s="14"/>
    </row>
    <row r="184" spans="1:3" x14ac:dyDescent="0.3">
      <c r="A184" s="41"/>
      <c r="B184" s="414"/>
      <c r="C184" s="14"/>
    </row>
    <row r="185" spans="1:3" x14ac:dyDescent="0.3">
      <c r="A185" s="41"/>
      <c r="B185" s="414"/>
      <c r="C185" s="14"/>
    </row>
    <row r="186" spans="1:3" x14ac:dyDescent="0.3">
      <c r="A186" s="41"/>
      <c r="B186" s="414"/>
      <c r="C186" s="14"/>
    </row>
    <row r="187" spans="1:3" x14ac:dyDescent="0.3">
      <c r="A187" s="41"/>
      <c r="B187" s="414"/>
      <c r="C187" s="14"/>
    </row>
    <row r="188" spans="1:3" x14ac:dyDescent="0.3">
      <c r="A188" s="41"/>
      <c r="B188" s="414"/>
      <c r="C188" s="14"/>
    </row>
    <row r="189" spans="1:3" x14ac:dyDescent="0.3">
      <c r="A189" s="41"/>
      <c r="B189" s="414"/>
      <c r="C189" s="14"/>
    </row>
    <row r="190" spans="1:3" x14ac:dyDescent="0.3">
      <c r="A190" s="41"/>
      <c r="B190" s="414"/>
      <c r="C190" s="14"/>
    </row>
    <row r="191" spans="1:3" x14ac:dyDescent="0.3">
      <c r="A191" s="41"/>
      <c r="B191" s="414"/>
      <c r="C191" s="14"/>
    </row>
    <row r="192" spans="1:3" x14ac:dyDescent="0.3">
      <c r="A192" s="41"/>
      <c r="B192" s="414"/>
      <c r="C192" s="14"/>
    </row>
    <row r="193" spans="1:3" x14ac:dyDescent="0.3">
      <c r="A193" s="41"/>
      <c r="B193" s="414"/>
      <c r="C193" s="14"/>
    </row>
    <row r="194" spans="1:3" x14ac:dyDescent="0.3">
      <c r="A194" s="41"/>
      <c r="B194" s="414"/>
      <c r="C194" s="14"/>
    </row>
    <row r="195" spans="1:3" x14ac:dyDescent="0.3">
      <c r="A195" s="41"/>
      <c r="B195" s="414"/>
      <c r="C195" s="14"/>
    </row>
    <row r="196" spans="1:3" x14ac:dyDescent="0.3">
      <c r="A196" s="41"/>
      <c r="B196" s="414"/>
      <c r="C196" s="14"/>
    </row>
    <row r="197" spans="1:3" x14ac:dyDescent="0.3">
      <c r="A197" s="41"/>
      <c r="B197" s="414"/>
      <c r="C197" s="14"/>
    </row>
    <row r="198" spans="1:3" x14ac:dyDescent="0.3">
      <c r="A198" s="41"/>
      <c r="B198" s="414"/>
      <c r="C198" s="14"/>
    </row>
    <row r="199" spans="1:3" x14ac:dyDescent="0.3">
      <c r="A199" s="41"/>
      <c r="B199" s="414"/>
      <c r="C199" s="14"/>
    </row>
    <row r="200" spans="1:3" x14ac:dyDescent="0.3">
      <c r="A200" s="41"/>
      <c r="B200" s="414"/>
      <c r="C200" s="14"/>
    </row>
    <row r="201" spans="1:3" x14ac:dyDescent="0.3">
      <c r="A201" s="41"/>
      <c r="B201" s="414"/>
      <c r="C201" s="14"/>
    </row>
    <row r="202" spans="1:3" x14ac:dyDescent="0.3">
      <c r="A202" s="41"/>
      <c r="B202" s="414"/>
      <c r="C202" s="14"/>
    </row>
    <row r="203" spans="1:3" x14ac:dyDescent="0.3">
      <c r="A203" s="41"/>
      <c r="B203" s="414"/>
      <c r="C203" s="14"/>
    </row>
    <row r="204" spans="1:3" x14ac:dyDescent="0.3">
      <c r="A204" s="42"/>
      <c r="B204" s="414"/>
      <c r="C204" s="14"/>
    </row>
    <row r="205" spans="1:3" x14ac:dyDescent="0.3">
      <c r="A205" s="36"/>
    </row>
    <row r="206" spans="1:3" x14ac:dyDescent="0.3">
      <c r="A206" s="36"/>
    </row>
    <row r="207" spans="1:3" x14ac:dyDescent="0.3">
      <c r="A207" s="36"/>
    </row>
    <row r="208" spans="1:3" x14ac:dyDescent="0.3">
      <c r="A208" s="36"/>
    </row>
    <row r="209" spans="1:47" x14ac:dyDescent="0.3">
      <c r="A209" s="36"/>
    </row>
    <row r="210" spans="1:47" x14ac:dyDescent="0.3">
      <c r="A210" s="36"/>
    </row>
    <row r="211" spans="1:47" x14ac:dyDescent="0.3">
      <c r="A211" s="36"/>
    </row>
    <row r="212" spans="1:47" x14ac:dyDescent="0.3">
      <c r="A212" s="36"/>
    </row>
    <row r="213" spans="1:47" x14ac:dyDescent="0.3">
      <c r="A213" s="36"/>
    </row>
    <row r="214" spans="1:47" x14ac:dyDescent="0.3">
      <c r="A214" s="36"/>
      <c r="AU214" s="11" t="str">
        <f>IF('1ér_Tour'!D4="","",IF('1ér_Tour'!$E107=1,'1ér_Tour'!$D107,""))</f>
        <v/>
      </c>
    </row>
    <row r="215" spans="1:47" x14ac:dyDescent="0.3">
      <c r="A215" s="36"/>
    </row>
    <row r="216" spans="1:47" x14ac:dyDescent="0.3">
      <c r="A216" s="36"/>
    </row>
    <row r="217" spans="1:47" x14ac:dyDescent="0.3">
      <c r="A217" s="36"/>
    </row>
    <row r="218" spans="1:47" x14ac:dyDescent="0.3">
      <c r="A218" s="36"/>
    </row>
    <row r="219" spans="1:47" x14ac:dyDescent="0.3">
      <c r="A219" s="36"/>
    </row>
    <row r="220" spans="1:47" x14ac:dyDescent="0.3">
      <c r="A220" s="36"/>
    </row>
    <row r="221" spans="1:47" x14ac:dyDescent="0.3">
      <c r="A221" s="36"/>
    </row>
    <row r="222" spans="1:47" x14ac:dyDescent="0.3">
      <c r="A222" s="36"/>
    </row>
    <row r="223" spans="1:47" x14ac:dyDescent="0.3">
      <c r="A223" s="36"/>
    </row>
    <row r="224" spans="1:47" x14ac:dyDescent="0.3">
      <c r="A224" s="36"/>
    </row>
    <row r="225" spans="1:1" x14ac:dyDescent="0.3">
      <c r="A225" s="36"/>
    </row>
    <row r="226" spans="1:1" x14ac:dyDescent="0.3">
      <c r="A226" s="36"/>
    </row>
    <row r="227" spans="1:1" x14ac:dyDescent="0.3">
      <c r="A227" s="36"/>
    </row>
    <row r="228" spans="1:1" x14ac:dyDescent="0.3">
      <c r="A228" s="36"/>
    </row>
    <row r="229" spans="1:1" x14ac:dyDescent="0.3">
      <c r="A229" s="36"/>
    </row>
    <row r="230" spans="1:1" x14ac:dyDescent="0.3">
      <c r="A230" s="36"/>
    </row>
    <row r="231" spans="1:1" x14ac:dyDescent="0.3">
      <c r="A231" s="36"/>
    </row>
    <row r="232" spans="1:1" x14ac:dyDescent="0.3">
      <c r="A232" s="36"/>
    </row>
    <row r="233" spans="1:1" x14ac:dyDescent="0.3">
      <c r="A233" s="36"/>
    </row>
    <row r="234" spans="1:1" x14ac:dyDescent="0.3">
      <c r="A234" s="36"/>
    </row>
    <row r="235" spans="1:1" x14ac:dyDescent="0.3">
      <c r="A235" s="36"/>
    </row>
    <row r="236" spans="1:1" x14ac:dyDescent="0.3">
      <c r="A236" s="36"/>
    </row>
    <row r="237" spans="1:1" x14ac:dyDescent="0.3">
      <c r="A237" s="36"/>
    </row>
    <row r="238" spans="1:1" x14ac:dyDescent="0.3">
      <c r="A238" s="36"/>
    </row>
    <row r="239" spans="1:1" x14ac:dyDescent="0.3">
      <c r="A239" s="36"/>
    </row>
    <row r="240" spans="1:1" x14ac:dyDescent="0.3">
      <c r="A240" s="36"/>
    </row>
    <row r="241" spans="1:1" x14ac:dyDescent="0.3">
      <c r="A241" s="36"/>
    </row>
    <row r="242" spans="1:1" x14ac:dyDescent="0.3">
      <c r="A242" s="36"/>
    </row>
    <row r="243" spans="1:1" x14ac:dyDescent="0.3">
      <c r="A243" s="36"/>
    </row>
    <row r="244" spans="1:1" x14ac:dyDescent="0.3">
      <c r="A244" s="36"/>
    </row>
    <row r="245" spans="1:1" x14ac:dyDescent="0.3">
      <c r="A245" s="36"/>
    </row>
    <row r="246" spans="1:1" x14ac:dyDescent="0.3">
      <c r="A246" s="36"/>
    </row>
    <row r="247" spans="1:1" x14ac:dyDescent="0.3">
      <c r="A247" s="36"/>
    </row>
    <row r="248" spans="1:1" x14ac:dyDescent="0.3">
      <c r="A248" s="36"/>
    </row>
    <row r="249" spans="1:1" x14ac:dyDescent="0.3">
      <c r="A249" s="36"/>
    </row>
    <row r="250" spans="1:1" x14ac:dyDescent="0.3">
      <c r="A250" s="36"/>
    </row>
    <row r="251" spans="1:1" x14ac:dyDescent="0.3">
      <c r="A251" s="36"/>
    </row>
    <row r="252" spans="1:1" x14ac:dyDescent="0.3">
      <c r="A252" s="36"/>
    </row>
    <row r="253" spans="1:1" x14ac:dyDescent="0.3">
      <c r="A253" s="36"/>
    </row>
    <row r="254" spans="1:1" x14ac:dyDescent="0.3">
      <c r="A254" s="36"/>
    </row>
    <row r="255" spans="1:1" x14ac:dyDescent="0.3">
      <c r="A255" s="36"/>
    </row>
    <row r="256" spans="1:1" x14ac:dyDescent="0.3">
      <c r="A256" s="36"/>
    </row>
    <row r="257" spans="1:1" x14ac:dyDescent="0.3">
      <c r="A257" s="36"/>
    </row>
    <row r="258" spans="1:1" x14ac:dyDescent="0.3">
      <c r="A258" s="36"/>
    </row>
    <row r="259" spans="1:1" x14ac:dyDescent="0.3">
      <c r="A259" s="36"/>
    </row>
    <row r="260" spans="1:1" x14ac:dyDescent="0.3">
      <c r="A260" s="36"/>
    </row>
    <row r="261" spans="1:1" x14ac:dyDescent="0.3">
      <c r="A261" s="36"/>
    </row>
    <row r="262" spans="1:1" x14ac:dyDescent="0.3">
      <c r="A262" s="36"/>
    </row>
    <row r="263" spans="1:1" x14ac:dyDescent="0.3">
      <c r="A263" s="36"/>
    </row>
    <row r="264" spans="1:1" x14ac:dyDescent="0.3">
      <c r="A264" s="36"/>
    </row>
    <row r="265" spans="1:1" x14ac:dyDescent="0.3">
      <c r="A265" s="36"/>
    </row>
  </sheetData>
  <sheetProtection sheet="1" formatCells="0" formatColumns="0" formatRows="0" insertColumns="0" insertRows="0" insertHyperlinks="0" deleteColumns="0" deleteRows="0" sort="0" autoFilter="0" pivotTables="0"/>
  <mergeCells count="2">
    <mergeCell ref="K1:M1"/>
    <mergeCell ref="E1:G1"/>
  </mergeCells>
  <conditionalFormatting sqref="B36:B103">
    <cfRule type="expression" dxfId="511" priority="54">
      <formula>$A36=""</formula>
    </cfRule>
  </conditionalFormatting>
  <conditionalFormatting sqref="A8 C8:G8">
    <cfRule type="expression" dxfId="510" priority="52">
      <formula>$H8&gt;=1</formula>
    </cfRule>
  </conditionalFormatting>
  <conditionalFormatting sqref="A8 C8:G8">
    <cfRule type="expression" dxfId="509" priority="50">
      <formula>$H8&gt;=1</formula>
    </cfRule>
  </conditionalFormatting>
  <conditionalFormatting sqref="B5">
    <cfRule type="expression" dxfId="508" priority="21">
      <formula>$A5=""</formula>
    </cfRule>
  </conditionalFormatting>
  <conditionalFormatting sqref="B36:B103">
    <cfRule type="expression" dxfId="507" priority="36">
      <formula>$A36=""</formula>
    </cfRule>
  </conditionalFormatting>
  <conditionalFormatting sqref="B34:B35">
    <cfRule type="expression" dxfId="506" priority="22">
      <formula>$A34=""</formula>
    </cfRule>
  </conditionalFormatting>
  <conditionalFormatting sqref="B6:B35">
    <cfRule type="expression" dxfId="505" priority="20">
      <formula>$A6=""</formula>
    </cfRule>
  </conditionalFormatting>
  <conditionalFormatting sqref="B7">
    <cfRule type="expression" dxfId="504" priority="18">
      <formula>$A7=""</formula>
    </cfRule>
  </conditionalFormatting>
  <conditionalFormatting sqref="B9">
    <cfRule type="expression" dxfId="503" priority="17">
      <formula>$A9=""</formula>
    </cfRule>
  </conditionalFormatting>
  <conditionalFormatting sqref="B11">
    <cfRule type="expression" dxfId="502" priority="16">
      <formula>$A11=""</formula>
    </cfRule>
  </conditionalFormatting>
  <conditionalFormatting sqref="B12">
    <cfRule type="expression" dxfId="501" priority="15">
      <formula>$A12=""</formula>
    </cfRule>
  </conditionalFormatting>
  <conditionalFormatting sqref="B14">
    <cfRule type="expression" dxfId="500" priority="14">
      <formula>$A14=""</formula>
    </cfRule>
  </conditionalFormatting>
  <conditionalFormatting sqref="B16">
    <cfRule type="expression" dxfId="499" priority="13">
      <formula>$A16=""</formula>
    </cfRule>
  </conditionalFormatting>
  <conditionalFormatting sqref="B18">
    <cfRule type="expression" dxfId="498" priority="12">
      <formula>$A18=""</formula>
    </cfRule>
  </conditionalFormatting>
  <conditionalFormatting sqref="B19">
    <cfRule type="expression" dxfId="497" priority="11">
      <formula>$A19=""</formula>
    </cfRule>
  </conditionalFormatting>
  <conditionalFormatting sqref="B21">
    <cfRule type="expression" dxfId="496" priority="10">
      <formula>$A21=""</formula>
    </cfRule>
  </conditionalFormatting>
  <conditionalFormatting sqref="B23">
    <cfRule type="expression" dxfId="495" priority="9">
      <formula>$A23=""</formula>
    </cfRule>
  </conditionalFormatting>
  <conditionalFormatting sqref="B25">
    <cfRule type="expression" dxfId="494" priority="8">
      <formula>$A25=""</formula>
    </cfRule>
  </conditionalFormatting>
  <conditionalFormatting sqref="B26">
    <cfRule type="expression" dxfId="493" priority="7">
      <formula>$A26=""</formula>
    </cfRule>
  </conditionalFormatting>
  <conditionalFormatting sqref="B28">
    <cfRule type="expression" dxfId="492" priority="6">
      <formula>$A28=""</formula>
    </cfRule>
  </conditionalFormatting>
  <conditionalFormatting sqref="B30">
    <cfRule type="expression" dxfId="491" priority="5">
      <formula>$A30=""</formula>
    </cfRule>
  </conditionalFormatting>
  <conditionalFormatting sqref="B32">
    <cfRule type="expression" dxfId="490" priority="4">
      <formula>$A32=""</formula>
    </cfRule>
  </conditionalFormatting>
  <conditionalFormatting sqref="B33">
    <cfRule type="expression" dxfId="489" priority="3">
      <formula>$A33=""</formula>
    </cfRule>
  </conditionalFormatting>
  <conditionalFormatting sqref="B35">
    <cfRule type="expression" dxfId="488" priority="2">
      <formula>$A35=""</formula>
    </cfRule>
  </conditionalFormatting>
  <conditionalFormatting sqref="A7 A19 A23 A27 A31:A35 C31:G35 A36:G103 C7:H7 C19:H19 C23:H23 C27:H27 H31:H103">
    <cfRule type="expression" dxfId="487" priority="458">
      <formula>#REF!="TERMINE"</formula>
    </cfRule>
  </conditionalFormatting>
  <conditionalFormatting sqref="A4:H103">
    <cfRule type="expression" dxfId="486" priority="487">
      <formula>#REF!="TERMINE"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27F37D75-8DBE-470A-A8A3-50CFD933C38D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A4:H103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-0.249977111117893"/>
  </sheetPr>
  <dimension ref="A1:N204"/>
  <sheetViews>
    <sheetView showGridLines="0" workbookViewId="0">
      <pane ySplit="3" topLeftCell="A94" activePane="bottomLeft" state="frozen"/>
      <selection activeCell="F11" sqref="F11:M11"/>
      <selection pane="bottomLeft" activeCell="L4" sqref="L4:L103"/>
    </sheetView>
  </sheetViews>
  <sheetFormatPr baseColWidth="10" defaultRowHeight="17.399999999999999" x14ac:dyDescent="0.3"/>
  <cols>
    <col min="1" max="1" width="13.6640625" style="33" customWidth="1"/>
    <col min="2" max="2" width="15.77734375" style="62" customWidth="1"/>
    <col min="3" max="3" width="15.33203125" style="50" customWidth="1"/>
    <col min="4" max="4" width="16.77734375" style="50" customWidth="1"/>
    <col min="6" max="6" width="16" customWidth="1"/>
    <col min="7" max="7" width="17" customWidth="1"/>
    <col min="8" max="8" width="14.77734375" customWidth="1"/>
    <col min="9" max="9" width="22.6640625" style="102" customWidth="1"/>
    <col min="11" max="12" width="16.77734375" style="103" customWidth="1"/>
  </cols>
  <sheetData>
    <row r="1" spans="1:14" s="1" customFormat="1" ht="115.5" customHeight="1" thickBot="1" x14ac:dyDescent="0.45">
      <c r="A1" s="406" t="e">
        <f>"A"&amp;MATCH(LOOKUP(D2,A4:A103),A4:A103)+3</f>
        <v>#N/A</v>
      </c>
      <c r="B1" s="407">
        <f>MAX(A4:A103)</f>
        <v>30</v>
      </c>
      <c r="C1" s="388"/>
      <c r="D1" s="100">
        <v>2</v>
      </c>
      <c r="E1" s="621" t="s">
        <v>96</v>
      </c>
      <c r="F1" s="621"/>
      <c r="G1" s="621"/>
      <c r="I1" s="101"/>
      <c r="K1" s="137"/>
      <c r="L1" s="620"/>
      <c r="M1" s="620"/>
      <c r="N1" s="620"/>
    </row>
    <row r="2" spans="1:14" s="1" customFormat="1" ht="29.25" customHeight="1" thickBot="1" x14ac:dyDescent="0.55000000000000004">
      <c r="A2" s="404"/>
      <c r="C2" s="552" t="s">
        <v>25</v>
      </c>
      <c r="D2" s="569"/>
      <c r="E2" s="577"/>
      <c r="F2" s="552"/>
      <c r="G2" s="584" t="s">
        <v>25</v>
      </c>
      <c r="H2" s="578"/>
      <c r="I2" s="75"/>
      <c r="K2" s="622" t="s">
        <v>141</v>
      </c>
      <c r="L2" s="622"/>
      <c r="M2" s="56"/>
      <c r="N2" s="56"/>
    </row>
    <row r="3" spans="1:14" s="39" customFormat="1" ht="40.5" customHeight="1" thickBot="1" x14ac:dyDescent="0.3">
      <c r="A3" s="93" t="s">
        <v>2</v>
      </c>
      <c r="B3" s="94" t="s">
        <v>101</v>
      </c>
      <c r="C3" s="402" t="s">
        <v>102</v>
      </c>
      <c r="D3" s="182" t="s">
        <v>21</v>
      </c>
      <c r="E3" s="183" t="s">
        <v>87</v>
      </c>
      <c r="F3" s="184" t="s">
        <v>133</v>
      </c>
      <c r="G3" s="155" t="s">
        <v>125</v>
      </c>
      <c r="H3" s="186" t="s">
        <v>14</v>
      </c>
      <c r="I3" s="186" t="s">
        <v>124</v>
      </c>
      <c r="K3" s="623">
        <f>Récap!O314</f>
        <v>4.5625000000000327E-3</v>
      </c>
      <c r="L3" s="623"/>
    </row>
    <row r="4" spans="1:14" ht="18" thickTop="1" x14ac:dyDescent="0.3">
      <c r="A4" s="571">
        <f>IF(Engagés!A4="","",Engagés!A4)</f>
        <v>1</v>
      </c>
      <c r="B4" s="568">
        <v>0.36296296296296293</v>
      </c>
      <c r="C4" s="573">
        <v>0.37030092592592595</v>
      </c>
      <c r="D4" s="81">
        <f t="shared" ref="D4:D35" si="0">IF(C4="","",C4-B4)</f>
        <v>7.3379629629630183E-3</v>
      </c>
      <c r="E4" s="382" t="str">
        <f>IF($A4="","",Engagés!$E4)</f>
        <v>AM</v>
      </c>
      <c r="F4" s="158" t="str">
        <f>IF(AND('1ér_Tour'!D4="",'2ème'!D4&lt;&gt;""),1,"")</f>
        <v/>
      </c>
      <c r="G4" s="105">
        <f>IF($A4="","",IF($E4="MJ",Récap!$L$4,IF($E4="CF",Récap!$K$4,IF($E4="JS",Récap!$J$4,IF($E4="AM",Récap!$I$4)))))</f>
        <v>3.4722222222222224E-2</v>
      </c>
      <c r="H4" s="117"/>
      <c r="I4" s="435" t="str">
        <f t="shared" ref="I4:I22" si="1">IF(C4="","",IF(L4&lt;&gt;"",L4,K4))</f>
        <v>TERMINE</v>
      </c>
      <c r="K4" s="412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90" t="str">
        <f>IF($D4="","",IFERROR(IF(AND($E4="AM",Récap!BZ$208="TERMINE"),"TERMINE",IF(AND($E4="JS",Récap!BI$208="TERMINE"),"TERMINE",IF(AND($E4="CF",Récap!AS$208="TERMINE"),"TERMINE",IF(AND($E4="MJ",Récap!AC$208="TERMINE"),"TERMINE","")))),""))</f>
        <v>TERMINE</v>
      </c>
    </row>
    <row r="5" spans="1:14" x14ac:dyDescent="0.3">
      <c r="A5" s="571">
        <f>IF(Engagés!A5="","",Engagés!A5)</f>
        <v>2</v>
      </c>
      <c r="B5" s="566">
        <v>0.36296296296296293</v>
      </c>
      <c r="C5" s="572">
        <v>0.3702893518518518</v>
      </c>
      <c r="D5" s="81">
        <f t="shared" si="0"/>
        <v>7.3263888888888684E-3</v>
      </c>
      <c r="E5" s="382" t="str">
        <f>IF($A5="","",Engagés!$E5)</f>
        <v>JS</v>
      </c>
      <c r="F5" s="158" t="str">
        <f>IF(AND('1ér_Tour'!D5="",'2ème'!D5&lt;&gt;""),1,"")</f>
        <v/>
      </c>
      <c r="G5" s="105">
        <f>IF($A5="","",IF($E5="MJ",Récap!$L$4,IF($E5="CF",Récap!$K$4,IF($E5="JS",Récap!$J$4,IF($E5="AM",Récap!$I$4)))))</f>
        <v>2.7777777777777776E-2</v>
      </c>
      <c r="H5" s="117"/>
      <c r="I5" s="119" t="str">
        <f t="shared" si="1"/>
        <v>TERMINE</v>
      </c>
      <c r="K5" s="412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90" t="str">
        <f>IF($D5="","",IFERROR(IF(AND($E5="AM",Récap!BZ$208="TERMINE"),"TERMINE",IF(AND($E5="JS",Récap!BI$208="TERMINE"),"TERMINE",IF(AND($E5="CF",Récap!AS$208="TERMINE"),"TERMINE",IF(AND($E5="MJ",Récap!AC$208="TERMINE"),"TERMINE","")))),""))</f>
        <v>TERMINE</v>
      </c>
    </row>
    <row r="6" spans="1:14" x14ac:dyDescent="0.3">
      <c r="A6" s="571">
        <f>IF(Engagés!A6="","",Engagés!A6)</f>
        <v>3</v>
      </c>
      <c r="B6" s="566">
        <v>0.36296296296296293</v>
      </c>
      <c r="C6" s="572">
        <v>0.37027777777777776</v>
      </c>
      <c r="D6" s="81">
        <f>IF(C6="","",C6-B6)</f>
        <v>7.3148148148148295E-3</v>
      </c>
      <c r="E6" s="382" t="str">
        <f>IF($A6="","",Engagés!$E6)</f>
        <v>CF</v>
      </c>
      <c r="F6" s="158" t="str">
        <f>IF(AND('1ér_Tour'!D6="",'2ème'!D6&lt;&gt;""),1,"")</f>
        <v/>
      </c>
      <c r="G6" s="105">
        <f>IF($A6="","",IF($E6="MJ",Récap!$L$4,IF($E6="CF",Récap!$K$4,IF($E6="JS",Récap!$J$4,IF($E6="AM",Récap!$I$4)))))</f>
        <v>2.0833333333333332E-2</v>
      </c>
      <c r="H6" s="117"/>
      <c r="I6" s="119" t="str">
        <f t="shared" si="1"/>
        <v>TERMINE</v>
      </c>
      <c r="K6" s="412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90" t="str">
        <f>IF($D6="","",IFERROR(IF(AND($E6="AM",Récap!BZ$208="TERMINE"),"TERMINE",IF(AND($E6="JS",Récap!BI$208="TERMINE"),"TERMINE",IF(AND($E6="CF",Récap!AS$208="TERMINE"),"TERMINE",IF(AND($E6="MJ",Récap!AC$208="TERMINE"),"TERMINE","")))),""))</f>
        <v>TERMINE</v>
      </c>
    </row>
    <row r="7" spans="1:14" x14ac:dyDescent="0.3">
      <c r="A7" s="571">
        <f>IF(Engagés!A7="","",Engagés!A7)</f>
        <v>4</v>
      </c>
      <c r="B7" s="566">
        <v>0.36296296296296293</v>
      </c>
      <c r="C7" s="572">
        <v>0.37026620370370367</v>
      </c>
      <c r="D7" s="81">
        <f t="shared" si="0"/>
        <v>7.3032407407407351E-3</v>
      </c>
      <c r="E7" s="382" t="str">
        <f>IF($A7="","",Engagés!$E7)</f>
        <v>MJ</v>
      </c>
      <c r="F7" s="158" t="str">
        <f>IF(AND('1ér_Tour'!D7="",'2ème'!D7&lt;&gt;""),1,"")</f>
        <v/>
      </c>
      <c r="G7" s="105">
        <f>IF($A7="","",IF($E7="MJ",Récap!$L$4,IF($E7="CF",Récap!$K$4,IF($E7="JS",Récap!$J$4,IF($E7="AM",Récap!$I$4)))))</f>
        <v>1.3888888888888888E-2</v>
      </c>
      <c r="H7" s="117"/>
      <c r="I7" s="119" t="str">
        <f t="shared" si="1"/>
        <v>TERMINE</v>
      </c>
      <c r="K7" s="412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90" t="str">
        <f>IF($D7="","",IFERROR(IF(AND($E7="AM",Récap!BZ$208="TERMINE"),"TERMINE",IF(AND($E7="JS",Récap!BI$208="TERMINE"),"TERMINE",IF(AND($E7="CF",Récap!AS$208="TERMINE"),"TERMINE",IF(AND($E7="MJ",Récap!AC$208="TERMINE"),"TERMINE","")))),""))</f>
        <v>TERMINE</v>
      </c>
    </row>
    <row r="8" spans="1:14" x14ac:dyDescent="0.3">
      <c r="A8" s="571">
        <f>IF(Engagés!A8="","",Engagés!A8)</f>
        <v>5</v>
      </c>
      <c r="B8" s="566">
        <v>0.36296296296296293</v>
      </c>
      <c r="C8" s="572">
        <v>0.37025462962962963</v>
      </c>
      <c r="D8" s="81">
        <f t="shared" si="0"/>
        <v>7.2916666666666963E-3</v>
      </c>
      <c r="E8" s="382" t="str">
        <f>IF($A8="","",Engagés!$E8)</f>
        <v>AM</v>
      </c>
      <c r="F8" s="158" t="str">
        <f>IF(AND('1ér_Tour'!D8="",'2ème'!D8&lt;&gt;""),1,"")</f>
        <v/>
      </c>
      <c r="G8" s="105">
        <f>IF($A8="","",IF($E8="MJ",Récap!$L$4,IF($E8="CF",Récap!$K$4,IF($E8="JS",Récap!$J$4,IF($E8="AM",Récap!$I$4)))))</f>
        <v>3.4722222222222224E-2</v>
      </c>
      <c r="H8" s="117"/>
      <c r="I8" s="119" t="str">
        <f t="shared" si="1"/>
        <v>TERMINE</v>
      </c>
      <c r="K8" s="412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90" t="str">
        <f>IF($D8="","",IFERROR(IF(AND($E8="AM",Récap!BZ$208="TERMINE"),"TERMINE",IF(AND($E8="JS",Récap!BI$208="TERMINE"),"TERMINE",IF(AND($E8="CF",Récap!AS$208="TERMINE"),"TERMINE",IF(AND($E8="MJ",Récap!AC$208="TERMINE"),"TERMINE","")))),""))</f>
        <v>TERMINE</v>
      </c>
    </row>
    <row r="9" spans="1:14" x14ac:dyDescent="0.3">
      <c r="A9" s="571">
        <f>IF(Engagés!A9="","",Engagés!A9)</f>
        <v>6</v>
      </c>
      <c r="B9" s="566">
        <v>0.36296296296296293</v>
      </c>
      <c r="C9" s="572">
        <v>0.37025462962962963</v>
      </c>
      <c r="D9" s="81">
        <f t="shared" si="0"/>
        <v>7.2916666666666963E-3</v>
      </c>
      <c r="E9" s="382" t="str">
        <f>IF($A9="","",Engagés!$E9)</f>
        <v>JS</v>
      </c>
      <c r="F9" s="158" t="str">
        <f>IF(AND('1ér_Tour'!D9="",'2ème'!D9&lt;&gt;""),1,"")</f>
        <v/>
      </c>
      <c r="G9" s="105">
        <f>IF($A9="","",IF($E9="MJ",Récap!$L$4,IF($E9="CF",Récap!$K$4,IF($E9="JS",Récap!$J$4,IF($E9="AM",Récap!$I$4)))))</f>
        <v>2.7777777777777776E-2</v>
      </c>
      <c r="H9" s="117"/>
      <c r="I9" s="119" t="str">
        <f t="shared" si="1"/>
        <v>TERMINE</v>
      </c>
      <c r="K9" s="412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90" t="str">
        <f>IF($D9="","",IFERROR(IF(AND($E9="AM",Récap!BZ$208="TERMINE"),"TERMINE",IF(AND($E9="JS",Récap!BI$208="TERMINE"),"TERMINE",IF(AND($E9="CF",Récap!AS$208="TERMINE"),"TERMINE",IF(AND($E9="MJ",Récap!AC$208="TERMINE"),"TERMINE","")))),""))</f>
        <v>TERMINE</v>
      </c>
    </row>
    <row r="10" spans="1:14" x14ac:dyDescent="0.3">
      <c r="A10" s="571">
        <f>IF(Engagés!A10="","",Engagés!A10)</f>
        <v>7</v>
      </c>
      <c r="B10" s="566">
        <v>0.36296296296296293</v>
      </c>
      <c r="C10" s="572">
        <v>0.37024305555555559</v>
      </c>
      <c r="D10" s="81">
        <f t="shared" si="0"/>
        <v>7.2800925925926574E-3</v>
      </c>
      <c r="E10" s="382" t="str">
        <f>IF($A10="","",Engagés!$E10)</f>
        <v>AM</v>
      </c>
      <c r="F10" s="158" t="str">
        <f>IF(AND('1ér_Tour'!D10="",'2ème'!D10&lt;&gt;""),1,"")</f>
        <v/>
      </c>
      <c r="G10" s="105">
        <f>IF($A10="","",IF($E10="MJ",Récap!$L$4,IF($E10="CF",Récap!$K$4,IF($E10="JS",Récap!$J$4,IF($E10="AM",Récap!$I$4)))))</f>
        <v>3.4722222222222224E-2</v>
      </c>
      <c r="H10" s="117"/>
      <c r="I10" s="119" t="str">
        <f t="shared" si="1"/>
        <v>TERMINE</v>
      </c>
      <c r="K10" s="412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90" t="str">
        <f>IF($D10="","",IFERROR(IF(AND($E10="AM",Récap!BZ$208="TERMINE"),"TERMINE",IF(AND($E10="JS",Récap!BI$208="TERMINE"),"TERMINE",IF(AND($E10="CF",Récap!AS$208="TERMINE"),"TERMINE",IF(AND($E10="MJ",Récap!AC$208="TERMINE"),"TERMINE","")))),""))</f>
        <v>TERMINE</v>
      </c>
    </row>
    <row r="11" spans="1:14" x14ac:dyDescent="0.3">
      <c r="A11" s="571">
        <f>IF(Engagés!A11="","",Engagés!A11)</f>
        <v>8</v>
      </c>
      <c r="B11" s="566">
        <v>0.36296296296296293</v>
      </c>
      <c r="C11" s="572">
        <v>0.37023148148148149</v>
      </c>
      <c r="D11" s="81">
        <f t="shared" si="0"/>
        <v>7.268518518518563E-3</v>
      </c>
      <c r="E11" s="382" t="str">
        <f>IF($A11="","",Engagés!$E11)</f>
        <v>AM</v>
      </c>
      <c r="F11" s="158" t="str">
        <f>IF(AND('1ér_Tour'!D11="",'2ème'!D11&lt;&gt;""),1,"")</f>
        <v/>
      </c>
      <c r="G11" s="105">
        <f>IF($A11="","",IF($E11="MJ",Récap!$L$4,IF($E11="CF",Récap!$K$4,IF($E11="JS",Récap!$J$4,IF($E11="AM",Récap!$I$4)))))</f>
        <v>3.4722222222222224E-2</v>
      </c>
      <c r="H11" s="117"/>
      <c r="I11" s="119" t="str">
        <f t="shared" si="1"/>
        <v>TERMINE</v>
      </c>
      <c r="K11" s="412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90" t="str">
        <f>IF($D11="","",IFERROR(IF(AND($E11="AM",Récap!BZ$208="TERMINE"),"TERMINE",IF(AND($E11="JS",Récap!BI$208="TERMINE"),"TERMINE",IF(AND($E11="CF",Récap!AS$208="TERMINE"),"TERMINE",IF(AND($E11="MJ",Récap!AC$208="TERMINE"),"TERMINE","")))),""))</f>
        <v>TERMINE</v>
      </c>
    </row>
    <row r="12" spans="1:14" x14ac:dyDescent="0.3">
      <c r="A12" s="571">
        <f>IF(Engagés!A12="","",Engagés!A12)</f>
        <v>9</v>
      </c>
      <c r="B12" s="566">
        <v>0.36296296296296293</v>
      </c>
      <c r="C12" s="572">
        <v>0.37021990740740746</v>
      </c>
      <c r="D12" s="81">
        <f t="shared" si="0"/>
        <v>7.2569444444445241E-3</v>
      </c>
      <c r="E12" s="382" t="str">
        <f>IF($A12="","",Engagés!$E12)</f>
        <v>AM</v>
      </c>
      <c r="F12" s="158" t="str">
        <f>IF(AND('1ér_Tour'!D12="",'2ème'!D12&lt;&gt;""),1,"")</f>
        <v/>
      </c>
      <c r="G12" s="105">
        <f>IF($A12="","",IF($E12="MJ",Récap!$L$4,IF($E12="CF",Récap!$K$4,IF($E12="JS",Récap!$J$4,IF($E12="AM",Récap!$I$4)))))</f>
        <v>3.4722222222222224E-2</v>
      </c>
      <c r="H12" s="117"/>
      <c r="I12" s="119" t="str">
        <f t="shared" si="1"/>
        <v>TERMINE</v>
      </c>
      <c r="K12" s="412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90" t="str">
        <f>IF($D12="","",IFERROR(IF(AND($E12="AM",Récap!BZ$208="TERMINE"),"TERMINE",IF(AND($E12="JS",Récap!BI$208="TERMINE"),"TERMINE",IF(AND($E12="CF",Récap!AS$208="TERMINE"),"TERMINE",IF(AND($E12="MJ",Récap!AC$208="TERMINE"),"TERMINE","")))),""))</f>
        <v>TERMINE</v>
      </c>
    </row>
    <row r="13" spans="1:14" x14ac:dyDescent="0.3">
      <c r="A13" s="571">
        <f>IF(Engagés!A13="","",Engagés!A13)</f>
        <v>10</v>
      </c>
      <c r="B13" s="566">
        <v>0.36296296296296293</v>
      </c>
      <c r="C13" s="572">
        <v>0.37019675925925927</v>
      </c>
      <c r="D13" s="81">
        <f t="shared" si="0"/>
        <v>7.2337962962963354E-3</v>
      </c>
      <c r="E13" s="382" t="str">
        <f>IF($A13="","",Engagés!$E13)</f>
        <v>JS</v>
      </c>
      <c r="F13" s="158" t="str">
        <f>IF(AND('1ér_Tour'!D13="",'2ème'!D13&lt;&gt;""),1,"")</f>
        <v/>
      </c>
      <c r="G13" s="105">
        <f>IF($A13="","",IF($E13="MJ",Récap!$L$4,IF($E13="CF",Récap!$K$4,IF($E13="JS",Récap!$J$4,IF($E13="AM",Récap!$I$4)))))</f>
        <v>2.7777777777777776E-2</v>
      </c>
      <c r="H13" s="117"/>
      <c r="I13" s="119" t="str">
        <f t="shared" si="1"/>
        <v>TERMINE</v>
      </c>
      <c r="K13" s="412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90" t="str">
        <f>IF($D13="","",IFERROR(IF(AND($E13="AM",Récap!BZ$208="TERMINE"),"TERMINE",IF(AND($E13="JS",Récap!BI$208="TERMINE"),"TERMINE",IF(AND($E13="CF",Récap!AS$208="TERMINE"),"TERMINE",IF(AND($E13="MJ",Récap!AC$208="TERMINE"),"TERMINE","")))),""))</f>
        <v>TERMINE</v>
      </c>
    </row>
    <row r="14" spans="1:14" x14ac:dyDescent="0.3">
      <c r="A14" s="571">
        <f>IF(Engagés!A14="","",Engagés!A14)</f>
        <v>11</v>
      </c>
      <c r="B14" s="566">
        <v>0.36296296296296293</v>
      </c>
      <c r="C14" s="572">
        <v>0.37033564814814812</v>
      </c>
      <c r="D14" s="81">
        <f t="shared" si="0"/>
        <v>7.3726851851851904E-3</v>
      </c>
      <c r="E14" s="382" t="str">
        <f>IF($A14="","",Engagés!$E14)</f>
        <v>CF</v>
      </c>
      <c r="F14" s="158" t="str">
        <f>IF(AND('1ér_Tour'!D14="",'2ème'!D14&lt;&gt;""),1,"")</f>
        <v/>
      </c>
      <c r="G14" s="105">
        <f>IF($A14="","",IF($E14="MJ",Récap!$L$4,IF($E14="CF",Récap!$K$4,IF($E14="JS",Récap!$J$4,IF($E14="AM",Récap!$I$4)))))</f>
        <v>2.0833333333333332E-2</v>
      </c>
      <c r="H14" s="117"/>
      <c r="I14" s="119" t="str">
        <f t="shared" si="1"/>
        <v>TERMINE</v>
      </c>
      <c r="K14" s="412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90" t="str">
        <f>IF($D14="","",IFERROR(IF(AND($E14="AM",Récap!BZ$208="TERMINE"),"TERMINE",IF(AND($E14="JS",Récap!BI$208="TERMINE"),"TERMINE",IF(AND($E14="CF",Récap!AS$208="TERMINE"),"TERMINE",IF(AND($E14="MJ",Récap!AC$208="TERMINE"),"TERMINE","")))),""))</f>
        <v>TERMINE</v>
      </c>
    </row>
    <row r="15" spans="1:14" x14ac:dyDescent="0.3">
      <c r="A15" s="571">
        <f>IF(Engagés!A15="","",Engagés!A15)</f>
        <v>12</v>
      </c>
      <c r="B15" s="566">
        <v>0.36296296296296293</v>
      </c>
      <c r="C15" s="572">
        <v>0.37034722222222222</v>
      </c>
      <c r="D15" s="81">
        <f t="shared" si="0"/>
        <v>7.3842592592592848E-3</v>
      </c>
      <c r="E15" s="382" t="str">
        <f>IF($A15="","",Engagés!$E15)</f>
        <v>MJ</v>
      </c>
      <c r="F15" s="158" t="str">
        <f>IF(AND('1ér_Tour'!D15="",'2ème'!D15&lt;&gt;""),1,"")</f>
        <v/>
      </c>
      <c r="G15" s="105">
        <f>IF($A15="","",IF($E15="MJ",Récap!$L$4,IF($E15="CF",Récap!$K$4,IF($E15="JS",Récap!$J$4,IF($E15="AM",Récap!$I$4)))))</f>
        <v>1.3888888888888888E-2</v>
      </c>
      <c r="H15" s="117"/>
      <c r="I15" s="119" t="str">
        <f t="shared" si="1"/>
        <v>TERMINE</v>
      </c>
      <c r="K15" s="412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90" t="str">
        <f>IF($D15="","",IFERROR(IF(AND($E15="AM",Récap!BZ$208="TERMINE"),"TERMINE",IF(AND($E15="JS",Récap!BI$208="TERMINE"),"TERMINE",IF(AND($E15="CF",Récap!AS$208="TERMINE"),"TERMINE",IF(AND($E15="MJ",Récap!AC$208="TERMINE"),"TERMINE","")))),""))</f>
        <v>TERMINE</v>
      </c>
    </row>
    <row r="16" spans="1:14" x14ac:dyDescent="0.3">
      <c r="A16" s="571">
        <f>IF(Engagés!A16="","",Engagés!A16)</f>
        <v>13</v>
      </c>
      <c r="B16" s="566">
        <v>0.36296296296296293</v>
      </c>
      <c r="C16" s="572">
        <v>0.37035879629629626</v>
      </c>
      <c r="D16" s="81">
        <f t="shared" si="0"/>
        <v>7.3958333333333237E-3</v>
      </c>
      <c r="E16" s="382" t="str">
        <f>IF($A16="","",Engagés!$E16)</f>
        <v>AM</v>
      </c>
      <c r="F16" s="158" t="str">
        <f>IF(AND('1ér_Tour'!D16="",'2ème'!D16&lt;&gt;""),1,"")</f>
        <v/>
      </c>
      <c r="G16" s="105">
        <f>IF($A16="","",IF($E16="MJ",Récap!$L$4,IF($E16="CF",Récap!$K$4,IF($E16="JS",Récap!$J$4,IF($E16="AM",Récap!$I$4)))))</f>
        <v>3.4722222222222224E-2</v>
      </c>
      <c r="H16" s="117"/>
      <c r="I16" s="119" t="str">
        <f t="shared" si="1"/>
        <v>TERMINE</v>
      </c>
      <c r="K16" s="412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90" t="str">
        <f>IF($D16="","",IFERROR(IF(AND($E16="AM",Récap!BZ$208="TERMINE"),"TERMINE",IF(AND($E16="JS",Récap!BI$208="TERMINE"),"TERMINE",IF(AND($E16="CF",Récap!AS$208="TERMINE"),"TERMINE",IF(AND($E16="MJ",Récap!AC$208="TERMINE"),"TERMINE","")))),""))</f>
        <v>TERMINE</v>
      </c>
    </row>
    <row r="17" spans="1:12" x14ac:dyDescent="0.3">
      <c r="A17" s="571">
        <f>IF(Engagés!A17="","",Engagés!A17)</f>
        <v>14</v>
      </c>
      <c r="B17" s="566">
        <v>0.36296296296296293</v>
      </c>
      <c r="C17" s="572">
        <v>0.37037037037037041</v>
      </c>
      <c r="D17" s="81">
        <f t="shared" si="0"/>
        <v>7.4074074074074736E-3</v>
      </c>
      <c r="E17" s="382" t="str">
        <f>IF($A17="","",Engagés!$E17)</f>
        <v>JS</v>
      </c>
      <c r="F17" s="158" t="str">
        <f>IF(AND('1ér_Tour'!D17="",'2ème'!D17&lt;&gt;""),1,"")</f>
        <v/>
      </c>
      <c r="G17" s="105">
        <f>IF($A17="","",IF($E17="MJ",Récap!$L$4,IF($E17="CF",Récap!$K$4,IF($E17="JS",Récap!$J$4,IF($E17="AM",Récap!$I$4)))))</f>
        <v>2.7777777777777776E-2</v>
      </c>
      <c r="H17" s="117"/>
      <c r="I17" s="119" t="str">
        <f t="shared" si="1"/>
        <v>TERMINE</v>
      </c>
      <c r="K17" s="412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90" t="str">
        <f>IF($D17="","",IFERROR(IF(AND($E17="AM",Récap!BZ$208="TERMINE"),"TERMINE",IF(AND($E17="JS",Récap!BI$208="TERMINE"),"TERMINE",IF(AND($E17="CF",Récap!AS$208="TERMINE"),"TERMINE",IF(AND($E17="MJ",Récap!AC$208="TERMINE"),"TERMINE","")))),""))</f>
        <v>TERMINE</v>
      </c>
    </row>
    <row r="18" spans="1:12" x14ac:dyDescent="0.3">
      <c r="A18" s="571">
        <f>IF(Engagés!A18="","",Engagés!A18)</f>
        <v>15</v>
      </c>
      <c r="B18" s="566">
        <v>0.36296296296296293</v>
      </c>
      <c r="C18" s="572">
        <v>0.37038194444444444</v>
      </c>
      <c r="D18" s="81">
        <f t="shared" si="0"/>
        <v>7.4189814814815125E-3</v>
      </c>
      <c r="E18" s="382" t="str">
        <f>IF($A18="","",Engagés!$E18)</f>
        <v>AM</v>
      </c>
      <c r="F18" s="158" t="str">
        <f>IF(AND('1ér_Tour'!D18="",'2ème'!D18&lt;&gt;""),1,"")</f>
        <v/>
      </c>
      <c r="G18" s="105">
        <f>IF($A18="","",IF($E18="MJ",Récap!$L$4,IF($E18="CF",Récap!$K$4,IF($E18="JS",Récap!$J$4,IF($E18="AM",Récap!$I$4)))))</f>
        <v>3.4722222222222224E-2</v>
      </c>
      <c r="H18" s="117"/>
      <c r="I18" s="119" t="str">
        <f t="shared" si="1"/>
        <v>TERMINE</v>
      </c>
      <c r="K18" s="412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90" t="str">
        <f>IF($D18="","",IFERROR(IF(AND($E18="AM",Récap!BZ$208="TERMINE"),"TERMINE",IF(AND($E18="JS",Récap!BI$208="TERMINE"),"TERMINE",IF(AND($E18="CF",Récap!AS$208="TERMINE"),"TERMINE",IF(AND($E18="MJ",Récap!AC$208="TERMINE"),"TERMINE","")))),""))</f>
        <v>TERMINE</v>
      </c>
    </row>
    <row r="19" spans="1:12" x14ac:dyDescent="0.3">
      <c r="A19" s="571">
        <f>IF(Engagés!A19="","",Engagés!A19)</f>
        <v>16</v>
      </c>
      <c r="B19" s="566">
        <v>0.36296296296296293</v>
      </c>
      <c r="C19" s="572">
        <v>0.37042824074074071</v>
      </c>
      <c r="D19" s="81">
        <f t="shared" si="0"/>
        <v>7.465277777777779E-3</v>
      </c>
      <c r="E19" s="382" t="str">
        <f>IF($A19="","",Engagés!$E19)</f>
        <v>AM</v>
      </c>
      <c r="F19" s="158" t="str">
        <f>IF(AND('1ér_Tour'!D19="",'2ème'!D19&lt;&gt;""),1,"")</f>
        <v/>
      </c>
      <c r="G19" s="105">
        <f>IF($A19="","",IF($E19="MJ",Récap!$L$4,IF($E19="CF",Récap!$K$4,IF($E19="JS",Récap!$J$4,IF($E19="AM",Récap!$I$4)))))</f>
        <v>3.4722222222222224E-2</v>
      </c>
      <c r="H19" s="117"/>
      <c r="I19" s="119" t="str">
        <f t="shared" si="1"/>
        <v>TERMINE</v>
      </c>
      <c r="K19" s="412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90" t="str">
        <f>IF($D19="","",IFERROR(IF(AND($E19="AM",Récap!BZ$208="TERMINE"),"TERMINE",IF(AND($E19="JS",Récap!BI$208="TERMINE"),"TERMINE",IF(AND($E19="CF",Récap!AS$208="TERMINE"),"TERMINE",IF(AND($E19="MJ",Récap!AC$208="TERMINE"),"TERMINE","")))),""))</f>
        <v>TERMINE</v>
      </c>
    </row>
    <row r="20" spans="1:12" x14ac:dyDescent="0.3">
      <c r="A20" s="571">
        <f>IF(Engagés!A20="","",Engagés!A20)</f>
        <v>17</v>
      </c>
      <c r="B20" s="566">
        <v>0.36296296296296293</v>
      </c>
      <c r="C20" s="572">
        <v>0.37043981481481486</v>
      </c>
      <c r="D20" s="81">
        <f t="shared" si="0"/>
        <v>7.4768518518519289E-3</v>
      </c>
      <c r="E20" s="382" t="str">
        <f>IF($A20="","",Engagés!$E20)</f>
        <v>AM</v>
      </c>
      <c r="F20" s="158" t="str">
        <f>IF(AND('1ér_Tour'!D20="",'2ème'!D20&lt;&gt;""),1,"")</f>
        <v/>
      </c>
      <c r="G20" s="105">
        <f>IF($A20="","",IF($E20="MJ",Récap!$L$4,IF($E20="CF",Récap!$K$4,IF($E20="JS",Récap!$J$4,IF($E20="AM",Récap!$I$4)))))</f>
        <v>3.4722222222222224E-2</v>
      </c>
      <c r="H20" s="117"/>
      <c r="I20" s="119" t="str">
        <f t="shared" si="1"/>
        <v>TERMINE</v>
      </c>
      <c r="K20" s="412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90" t="str">
        <f>IFERROR(IF(AND($E20="AM",Récap!BZ$208="TERMINE"),"TERMINE",IF(AND($E20="JS",Récap!BI$208="TERMINE"),"TERMINE",IF(AND($E20="CF",Récap!AS$208="TERMINE"),"TERMINE",IF(AND($E20="MJ",Récap!AC$208="TERMINE"),"TERMINE","")))),"")</f>
        <v>TERMINE</v>
      </c>
    </row>
    <row r="21" spans="1:12" x14ac:dyDescent="0.3">
      <c r="A21" s="571">
        <f>IF(Engagés!A21="","",Engagés!A21)</f>
        <v>18</v>
      </c>
      <c r="B21" s="566">
        <v>0.36296296296296293</v>
      </c>
      <c r="C21" s="572">
        <v>0.3704513888888889</v>
      </c>
      <c r="D21" s="81">
        <f t="shared" si="0"/>
        <v>7.4884259259259678E-3</v>
      </c>
      <c r="E21" s="382" t="str">
        <f>IF($A21="","",Engagés!$E21)</f>
        <v>AM</v>
      </c>
      <c r="F21" s="158" t="str">
        <f>IF(AND('1ér_Tour'!D21="",'2ème'!D21&lt;&gt;""),1,"")</f>
        <v/>
      </c>
      <c r="G21" s="105">
        <f>IF($A21="","",IF($E21="MJ",Récap!$L$4,IF($E21="CF",Récap!$K$4,IF($E21="JS",Récap!$J$4,IF($E21="AM",Récap!$I$4)))))</f>
        <v>3.4722222222222224E-2</v>
      </c>
      <c r="H21" s="117"/>
      <c r="I21" s="119" t="str">
        <f t="shared" si="1"/>
        <v>TERMINE</v>
      </c>
      <c r="K21" s="412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90" t="str">
        <f>IFERROR(IF(AND($E21="AM",Récap!BZ$208="TERMINE"),"TERMINE",IF(AND($E21="JS",Récap!BI$208="TERMINE"),"TERMINE",IF(AND($E21="CF",Récap!AS$208="TERMINE"),"TERMINE",IF(AND($E21="MJ",Récap!AC$208="TERMINE"),"TERMINE","")))),"")</f>
        <v>TERMINE</v>
      </c>
    </row>
    <row r="22" spans="1:12" x14ac:dyDescent="0.3">
      <c r="A22" s="571">
        <f>IF(Engagés!A22="","",Engagés!A22)</f>
        <v>19</v>
      </c>
      <c r="B22" s="566">
        <v>0.36296296296296293</v>
      </c>
      <c r="C22" s="572">
        <v>0.37047453703703703</v>
      </c>
      <c r="D22" s="81">
        <f t="shared" si="0"/>
        <v>7.511574074074101E-3</v>
      </c>
      <c r="E22" s="382" t="str">
        <f>IF($A22="","",Engagés!$E22)</f>
        <v>CF</v>
      </c>
      <c r="F22" s="158" t="str">
        <f>IF(AND('1ér_Tour'!D22="",'2ème'!D22&lt;&gt;""),1,"")</f>
        <v/>
      </c>
      <c r="G22" s="105">
        <f>IF($A22="","",IF($E22="MJ",Récap!$L$4,IF($E22="CF",Récap!$K$4,IF($E22="JS",Récap!$J$4,IF($E22="AM",Récap!$I$4)))))</f>
        <v>2.0833333333333332E-2</v>
      </c>
      <c r="H22" s="117"/>
      <c r="I22" s="119" t="str">
        <f t="shared" si="1"/>
        <v>TERMINE</v>
      </c>
      <c r="K22" s="412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90" t="str">
        <f>IFERROR(IF(AND($E22="AM",Récap!BZ$208="TERMINE"),"TERMINE",IF(AND($E22="JS",Récap!BI$208="TERMINE"),"TERMINE",IF(AND($E22="CF",Récap!AS$208="TERMINE"),"TERMINE",IF(AND($E22="MJ",Récap!AC$208="TERMINE"),"TERMINE","")))),"")</f>
        <v>TERMINE</v>
      </c>
    </row>
    <row r="23" spans="1:12" x14ac:dyDescent="0.3">
      <c r="A23" s="571">
        <f>IF(Engagés!A23="","",Engagés!A23)</f>
        <v>20</v>
      </c>
      <c r="B23" s="566">
        <v>0.36296296296296293</v>
      </c>
      <c r="C23" s="572">
        <v>0.37048611111111113</v>
      </c>
      <c r="D23" s="81">
        <f t="shared" si="0"/>
        <v>7.5231481481481954E-3</v>
      </c>
      <c r="E23" s="382" t="str">
        <f>IF($A23="","",Engagés!$E23)</f>
        <v>MJ</v>
      </c>
      <c r="F23" s="158" t="str">
        <f>IF(AND('1ér_Tour'!D23="",'2ème'!D23&lt;&gt;""),1,"")</f>
        <v/>
      </c>
      <c r="G23" s="105">
        <f>IF($A23="","",IF($E23="MJ",Récap!$L$4,IF($E23="CF",Récap!$K$4,IF($E23="JS",Récap!$J$4,IF($E23="AM",Récap!$I$4)))))</f>
        <v>1.3888888888888888E-2</v>
      </c>
      <c r="H23" s="117"/>
      <c r="I23" s="119" t="str">
        <f>IF(C23="","",IF(L23&lt;&gt;"",L23,K23))</f>
        <v>TERMINE</v>
      </c>
      <c r="K23" s="412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90" t="str">
        <f>IFERROR(IF(AND($E23="AM",Récap!BZ$208="TERMINE"),"TERMINE",IF(AND($E23="JS",Récap!BI$208="TERMINE"),"TERMINE",IF(AND($E23="CF",Récap!AS$208="TERMINE"),"TERMINE",IF(AND($E23="MJ",Récap!AC$208="TERMINE"),"TERMINE","")))),"")</f>
        <v>TERMINE</v>
      </c>
    </row>
    <row r="24" spans="1:12" x14ac:dyDescent="0.3">
      <c r="A24" s="571">
        <f>IF(Engagés!A24="","",Engagés!A24)</f>
        <v>21</v>
      </c>
      <c r="B24" s="566">
        <v>0.36296296296296293</v>
      </c>
      <c r="C24" s="572">
        <v>0.37055555555555553</v>
      </c>
      <c r="D24" s="81">
        <f t="shared" si="0"/>
        <v>7.5925925925925952E-3</v>
      </c>
      <c r="E24" s="382" t="str">
        <f>IF($A24="","",Engagés!$E24)</f>
        <v>AM</v>
      </c>
      <c r="F24" s="158" t="str">
        <f>IF(AND('1ér_Tour'!D24="",'2ème'!D24&lt;&gt;""),1,"")</f>
        <v/>
      </c>
      <c r="G24" s="105">
        <f>IF($A24="","",IF($E24="MJ",Récap!$L$4,IF($E24="CF",Récap!$K$4,IF($E24="JS",Récap!$J$4,IF($E24="AM",Récap!$I$4)))))</f>
        <v>3.4722222222222224E-2</v>
      </c>
      <c r="H24" s="117"/>
      <c r="I24" s="119" t="str">
        <f t="shared" ref="I24:I87" si="2">IF(C24="","",IF(L24&lt;&gt;"",L24,K24))</f>
        <v>TERMINE</v>
      </c>
      <c r="K24" s="412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90" t="str">
        <f>IFERROR(IF(AND($E24="AM",Récap!BZ$208="TERMINE"),"TERMINE",IF(AND($E24="JS",Récap!BI$208="TERMINE"),"TERMINE",IF(AND($E24="CF",Récap!AS$208="TERMINE"),"TERMINE",IF(AND($E24="MJ",Récap!AC$208="TERMINE"),"TERMINE","")))),"")</f>
        <v>TERMINE</v>
      </c>
    </row>
    <row r="25" spans="1:12" x14ac:dyDescent="0.3">
      <c r="A25" s="571">
        <f>IF(Engagés!A25="","",Engagés!A25)</f>
        <v>22</v>
      </c>
      <c r="B25" s="566">
        <v>0.36296296296296293</v>
      </c>
      <c r="C25" s="572">
        <v>0.37054398148148149</v>
      </c>
      <c r="D25" s="81">
        <f t="shared" si="0"/>
        <v>7.5810185185185563E-3</v>
      </c>
      <c r="E25" s="382" t="str">
        <f>IF($A25="","",Engagés!$E25)</f>
        <v>JS</v>
      </c>
      <c r="F25" s="158" t="str">
        <f>IF(AND('1ér_Tour'!D25="",'2ème'!D25&lt;&gt;""),1,"")</f>
        <v/>
      </c>
      <c r="G25" s="105">
        <f>IF($A25="","",IF($E25="MJ",Récap!$L$4,IF($E25="CF",Récap!$K$4,IF($E25="JS",Récap!$J$4,IF($E25="AM",Récap!$I$4)))))</f>
        <v>2.7777777777777776E-2</v>
      </c>
      <c r="H25" s="117"/>
      <c r="I25" s="119" t="str">
        <f t="shared" si="2"/>
        <v>TERMINE</v>
      </c>
      <c r="K25" s="412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90" t="str">
        <f>IFERROR(IF(AND($E25="AM",Récap!BZ$208="TERMINE"),"TERMINE",IF(AND($E25="JS",Récap!BI$208="TERMINE"),"TERMINE",IF(AND($E25="CF",Récap!AS$208="TERMINE"),"TERMINE",IF(AND($E25="MJ",Récap!AC$208="TERMINE"),"TERMINE","")))),"")</f>
        <v>TERMINE</v>
      </c>
    </row>
    <row r="26" spans="1:12" x14ac:dyDescent="0.3">
      <c r="A26" s="571">
        <f>IF(Engagés!A26="","",Engagés!A26)</f>
        <v>23</v>
      </c>
      <c r="B26" s="566">
        <v>0.36296296296296293</v>
      </c>
      <c r="C26" s="572">
        <v>0.37053240740740739</v>
      </c>
      <c r="D26" s="81">
        <f t="shared" si="0"/>
        <v>7.569444444444462E-3</v>
      </c>
      <c r="E26" s="382" t="str">
        <f>IF($A26="","",Engagés!$E26)</f>
        <v>CF</v>
      </c>
      <c r="F26" s="158" t="str">
        <f>IF(AND('1ér_Tour'!D26="",'2ème'!D26&lt;&gt;""),1,"")</f>
        <v/>
      </c>
      <c r="G26" s="105">
        <f>IF($A26="","",IF($E26="MJ",Récap!$L$4,IF($E26="CF",Récap!$K$4,IF($E26="JS",Récap!$J$4,IF($E26="AM",Récap!$I$4)))))</f>
        <v>2.0833333333333332E-2</v>
      </c>
      <c r="H26" s="117"/>
      <c r="I26" s="119" t="str">
        <f t="shared" si="2"/>
        <v>TERMINE</v>
      </c>
      <c r="K26" s="412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90" t="str">
        <f>IFERROR(IF(AND($E26="AM",Récap!BZ$208="TERMINE"),"TERMINE",IF(AND($E26="JS",Récap!BI$208="TERMINE"),"TERMINE",IF(AND($E26="CF",Récap!AS$208="TERMINE"),"TERMINE",IF(AND($E26="MJ",Récap!AC$208="TERMINE"),"TERMINE","")))),"")</f>
        <v>TERMINE</v>
      </c>
    </row>
    <row r="27" spans="1:12" x14ac:dyDescent="0.3">
      <c r="A27" s="571">
        <f>IF(Engagés!A27="","",Engagés!A27)</f>
        <v>24</v>
      </c>
      <c r="B27" s="566">
        <v>0.36296296296296293</v>
      </c>
      <c r="C27" s="572">
        <v>0.37053240740740739</v>
      </c>
      <c r="D27" s="81">
        <f t="shared" si="0"/>
        <v>7.569444444444462E-3</v>
      </c>
      <c r="E27" s="382" t="str">
        <f>IF($A27="","",Engagés!$E27)</f>
        <v>MJ</v>
      </c>
      <c r="F27" s="158" t="str">
        <f>IF(AND('1ér_Tour'!D27="",'2ème'!D27&lt;&gt;""),1,"")</f>
        <v/>
      </c>
      <c r="G27" s="105">
        <f>IF($A27="","",IF($E27="MJ",Récap!$L$4,IF($E27="CF",Récap!$K$4,IF($E27="JS",Récap!$J$4,IF($E27="AM",Récap!$I$4)))))</f>
        <v>1.3888888888888888E-2</v>
      </c>
      <c r="H27" s="117"/>
      <c r="I27" s="119" t="str">
        <f t="shared" si="2"/>
        <v>TERMINE</v>
      </c>
      <c r="K27" s="412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90" t="str">
        <f>IFERROR(IF(AND($E27="AM",Récap!BZ$208="TERMINE"),"TERMINE",IF(AND($E27="JS",Récap!BI$208="TERMINE"),"TERMINE",IF(AND($E27="CF",Récap!AS$208="TERMINE"),"TERMINE",IF(AND($E27="MJ",Récap!AC$208="TERMINE"),"TERMINE","")))),"")</f>
        <v>TERMINE</v>
      </c>
    </row>
    <row r="28" spans="1:12" x14ac:dyDescent="0.3">
      <c r="A28" s="571">
        <f>IF(Engagés!A28="","",Engagés!A28)</f>
        <v>25</v>
      </c>
      <c r="B28" s="566">
        <v>0.36296296296296293</v>
      </c>
      <c r="C28" s="572">
        <v>0.3705092592592592</v>
      </c>
      <c r="D28" s="81">
        <f t="shared" si="0"/>
        <v>7.5462962962962732E-3</v>
      </c>
      <c r="E28" s="382" t="str">
        <f>IF($A28="","",Engagés!$E28)</f>
        <v>AM</v>
      </c>
      <c r="F28" s="158" t="str">
        <f>IF(AND('1ér_Tour'!D28="",'2ème'!D28&lt;&gt;""),1,"")</f>
        <v/>
      </c>
      <c r="G28" s="105">
        <f>IF($A28="","",IF($E28="MJ",Récap!$L$4,IF($E28="CF",Récap!$K$4,IF($E28="JS",Récap!$J$4,IF($E28="AM",Récap!$I$4)))))</f>
        <v>3.4722222222222224E-2</v>
      </c>
      <c r="H28" s="117"/>
      <c r="I28" s="119" t="str">
        <f t="shared" si="2"/>
        <v>TERMINE</v>
      </c>
      <c r="K28" s="412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90" t="str">
        <f>IFERROR(IF(AND($E28="AM",Récap!BZ$208="TERMINE"),"TERMINE",IF(AND($E28="JS",Récap!BI$208="TERMINE"),"TERMINE",IF(AND($E28="CF",Récap!AS$208="TERMINE"),"TERMINE",IF(AND($E28="MJ",Récap!AC$208="TERMINE"),"TERMINE","")))),"")</f>
        <v>TERMINE</v>
      </c>
    </row>
    <row r="29" spans="1:12" x14ac:dyDescent="0.3">
      <c r="A29" s="571">
        <f>IF(Engagés!A29="","",Engagés!A29)</f>
        <v>26</v>
      </c>
      <c r="B29" s="566">
        <v>0.36296296296296293</v>
      </c>
      <c r="C29" s="572">
        <v>0.3706712962962963</v>
      </c>
      <c r="D29" s="81">
        <f t="shared" si="0"/>
        <v>7.7083333333333726E-3</v>
      </c>
      <c r="E29" s="382" t="str">
        <f>IF($A29="","",Engagés!$E29)</f>
        <v>JS</v>
      </c>
      <c r="F29" s="158" t="str">
        <f>IF(AND('1ér_Tour'!D29="",'2ème'!D29&lt;&gt;""),1,"")</f>
        <v/>
      </c>
      <c r="G29" s="105">
        <f>IF($A29="","",IF($E29="MJ",Récap!$L$4,IF($E29="CF",Récap!$K$4,IF($E29="JS",Récap!$J$4,IF($E29="AM",Récap!$I$4)))))</f>
        <v>2.7777777777777776E-2</v>
      </c>
      <c r="H29" s="117"/>
      <c r="I29" s="119" t="str">
        <f t="shared" si="2"/>
        <v>TERMINE</v>
      </c>
      <c r="K29" s="412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90" t="str">
        <f>IFERROR(IF(AND($E29="AM",Récap!BZ$208="TERMINE"),"TERMINE",IF(AND($E29="JS",Récap!BI$208="TERMINE"),"TERMINE",IF(AND($E29="CF",Récap!AS$208="TERMINE"),"TERMINE",IF(AND($E29="MJ",Récap!AC$208="TERMINE"),"TERMINE","")))),"")</f>
        <v>TERMINE</v>
      </c>
    </row>
    <row r="30" spans="1:12" x14ac:dyDescent="0.3">
      <c r="A30" s="571">
        <f>IF(Engagés!A30="","",Engagés!A30)</f>
        <v>27</v>
      </c>
      <c r="B30" s="566">
        <v>0.36296296296296293</v>
      </c>
      <c r="C30" s="572">
        <v>0.37061342592592594</v>
      </c>
      <c r="D30" s="81">
        <f t="shared" si="0"/>
        <v>7.6504629629630116E-3</v>
      </c>
      <c r="E30" s="382" t="str">
        <f>IF($A30="","",Engagés!$E30)</f>
        <v>CF</v>
      </c>
      <c r="F30" s="158" t="str">
        <f>IF(AND('1ér_Tour'!D30="",'2ème'!D30&lt;&gt;""),1,"")</f>
        <v/>
      </c>
      <c r="G30" s="105">
        <f>IF($A30="","",IF($E30="MJ",Récap!$L$4,IF($E30="CF",Récap!$K$4,IF($E30="JS",Récap!$J$4,IF($E30="AM",Récap!$I$4)))))</f>
        <v>2.0833333333333332E-2</v>
      </c>
      <c r="H30" s="117"/>
      <c r="I30" s="119" t="str">
        <f t="shared" si="2"/>
        <v>TERMINE</v>
      </c>
      <c r="K30" s="412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90" t="str">
        <f>IFERROR(IF(AND($E30="AM",Récap!BZ$208="TERMINE"),"TERMINE",IF(AND($E30="JS",Récap!BI$208="TERMINE"),"TERMINE",IF(AND($E30="CF",Récap!AS$208="TERMINE"),"TERMINE",IF(AND($E30="MJ",Récap!AC$208="TERMINE"),"TERMINE","")))),"")</f>
        <v>TERMINE</v>
      </c>
    </row>
    <row r="31" spans="1:12" x14ac:dyDescent="0.3">
      <c r="A31" s="571">
        <f>IF(Engagés!A31="","",Engagés!A31)</f>
        <v>28</v>
      </c>
      <c r="B31" s="566">
        <v>0.36296296296296293</v>
      </c>
      <c r="C31" s="572">
        <v>0.37062499999999998</v>
      </c>
      <c r="D31" s="81">
        <f t="shared" si="0"/>
        <v>7.6620370370370505E-3</v>
      </c>
      <c r="E31" s="382" t="str">
        <f>IF($A31="","",Engagés!$E31)</f>
        <v>MJ</v>
      </c>
      <c r="F31" s="158" t="str">
        <f>IF(AND('1ér_Tour'!D31="",'2ème'!D31&lt;&gt;""),1,"")</f>
        <v/>
      </c>
      <c r="G31" s="105">
        <f>IF($A31="","",IF($E31="MJ",Récap!$L$4,IF($E31="CF",Récap!$K$4,IF($E31="JS",Récap!$J$4,IF($E31="AM",Récap!$I$4)))))</f>
        <v>1.3888888888888888E-2</v>
      </c>
      <c r="H31" s="117"/>
      <c r="I31" s="119" t="str">
        <f t="shared" si="2"/>
        <v>TERMINE</v>
      </c>
      <c r="K31" s="412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90" t="str">
        <f>IFERROR(IF(AND($E31="AM",Récap!BZ$208="TERMINE"),"TERMINE",IF(AND($E31="JS",Récap!BI$208="TERMINE"),"TERMINE",IF(AND($E31="CF",Récap!AS$208="TERMINE"),"TERMINE",IF(AND($E31="MJ",Récap!AC$208="TERMINE"),"TERMINE","")))),"")</f>
        <v>TERMINE</v>
      </c>
    </row>
    <row r="32" spans="1:12" x14ac:dyDescent="0.3">
      <c r="A32" s="571">
        <f>IF(Engagés!A32="","",Engagés!A32)</f>
        <v>29</v>
      </c>
      <c r="B32" s="566">
        <v>0.36296296296296293</v>
      </c>
      <c r="C32" s="572">
        <v>0.37063657407407408</v>
      </c>
      <c r="D32" s="81">
        <f t="shared" si="0"/>
        <v>7.6736111111111449E-3</v>
      </c>
      <c r="E32" s="382" t="str">
        <f>IF($A32="","",Engagés!$E32)</f>
        <v>AM</v>
      </c>
      <c r="F32" s="158" t="str">
        <f>IF(AND('1ér_Tour'!D32="",'2ème'!D32&lt;&gt;""),1,"")</f>
        <v/>
      </c>
      <c r="G32" s="105">
        <f>IF($A32="","",IF($E32="MJ",Récap!$L$4,IF($E32="CF",Récap!$K$4,IF($E32="JS",Récap!$J$4,IF($E32="AM",Récap!$I$4)))))</f>
        <v>3.4722222222222224E-2</v>
      </c>
      <c r="H32" s="117"/>
      <c r="I32" s="119" t="str">
        <f t="shared" si="2"/>
        <v>TERMINE</v>
      </c>
      <c r="K32" s="412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90" t="str">
        <f>IFERROR(IF(AND($E32="AM",Récap!BZ$208="TERMINE"),"TERMINE",IF(AND($E32="JS",Récap!BI$208="TERMINE"),"TERMINE",IF(AND($E32="CF",Récap!AS$208="TERMINE"),"TERMINE",IF(AND($E32="MJ",Récap!AC$208="TERMINE"),"TERMINE","")))),"")</f>
        <v>TERMINE</v>
      </c>
    </row>
    <row r="33" spans="1:12" x14ac:dyDescent="0.3">
      <c r="A33" s="571">
        <f>IF(Engagés!A33="","",Engagés!A33)</f>
        <v>30</v>
      </c>
      <c r="B33" s="566">
        <v>0.36296296296296293</v>
      </c>
      <c r="C33" s="572">
        <v>0.37064814814814812</v>
      </c>
      <c r="D33" s="81">
        <f t="shared" si="0"/>
        <v>7.6851851851851838E-3</v>
      </c>
      <c r="E33" s="382" t="str">
        <f>IF($A33="","",Engagés!$E33)</f>
        <v>CF</v>
      </c>
      <c r="F33" s="158" t="str">
        <f>IF(AND('1ér_Tour'!D33="",'2ème'!D33&lt;&gt;""),1,"")</f>
        <v/>
      </c>
      <c r="G33" s="105">
        <f>IF($A33="","",IF($E33="MJ",Récap!$L$4,IF($E33="CF",Récap!$K$4,IF($E33="JS",Récap!$J$4,IF($E33="AM",Récap!$I$4)))))</f>
        <v>2.0833333333333332E-2</v>
      </c>
      <c r="H33" s="117"/>
      <c r="I33" s="119" t="str">
        <f t="shared" si="2"/>
        <v>TERMINE</v>
      </c>
      <c r="K33" s="412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90" t="str">
        <f>IFERROR(IF(AND($E33="AM",Récap!BZ$208="TERMINE"),"TERMINE",IF(AND($E33="JS",Récap!BI$208="TERMINE"),"TERMINE",IF(AND($E33="CF",Récap!AS$208="TERMINE"),"TERMINE",IF(AND($E33="MJ",Récap!AC$208="TERMINE"),"TERMINE","")))),"")</f>
        <v>TERMINE</v>
      </c>
    </row>
    <row r="34" spans="1:12" x14ac:dyDescent="0.3">
      <c r="A34" s="169" t="str">
        <f>IF(Engagés!A34="","",Engagés!A34)</f>
        <v/>
      </c>
      <c r="B34" s="555">
        <v>0.36296296296296293</v>
      </c>
      <c r="C34" s="421"/>
      <c r="D34" s="81" t="str">
        <f t="shared" si="0"/>
        <v/>
      </c>
      <c r="E34" s="382" t="str">
        <f>IF($A34="","",Engagés!$E34)</f>
        <v/>
      </c>
      <c r="F34" s="158" t="str">
        <f>IF(AND('1ér_Tour'!D34="",'2ème'!D34&lt;&gt;""),1,"")</f>
        <v/>
      </c>
      <c r="G34" s="105" t="str">
        <f>IF($A34="","",IF($E34="MJ",Récap!$L$4,IF($E34="CF",Récap!$K$4,IF($E34="JS",Récap!$J$4,IF($E34="AM",Récap!$I$4)))))</f>
        <v/>
      </c>
      <c r="H34" s="117"/>
      <c r="I34" s="119" t="str">
        <f t="shared" si="2"/>
        <v/>
      </c>
      <c r="K34" s="412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90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</row>
    <row r="35" spans="1:12" x14ac:dyDescent="0.3">
      <c r="A35" s="169" t="str">
        <f>IF(Engagés!A35="","",Engagés!A35)</f>
        <v/>
      </c>
      <c r="B35" s="555">
        <v>0.36296296296296293</v>
      </c>
      <c r="C35" s="421"/>
      <c r="D35" s="81" t="str">
        <f t="shared" si="0"/>
        <v/>
      </c>
      <c r="E35" s="382" t="str">
        <f>IF($A35="","",Engagés!$E35)</f>
        <v/>
      </c>
      <c r="F35" s="158" t="str">
        <f>IF(AND('1ér_Tour'!D35="",'2ème'!D35&lt;&gt;""),1,"")</f>
        <v/>
      </c>
      <c r="G35" s="105" t="str">
        <f>IF($A35="","",IF($E35="MJ",Récap!$L$4,IF($E35="CF",Récap!$K$4,IF($E35="JS",Récap!$J$4,IF($E35="AM",Récap!$I$4)))))</f>
        <v/>
      </c>
      <c r="H35" s="117"/>
      <c r="I35" s="119" t="str">
        <f t="shared" si="2"/>
        <v/>
      </c>
      <c r="K35" s="412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90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</row>
    <row r="36" spans="1:12" x14ac:dyDescent="0.3">
      <c r="A36" s="169" t="str">
        <f>IF(Engagés!A36="","",Engagés!A36)</f>
        <v/>
      </c>
      <c r="B36" s="556">
        <v>0.36296296296296293</v>
      </c>
      <c r="C36" s="421"/>
      <c r="D36" s="81" t="str">
        <f t="shared" ref="D36:D67" si="3">IF(C36="","",C36-B36)</f>
        <v/>
      </c>
      <c r="E36" s="382" t="str">
        <f>IF($A36="","",Engagés!$E36)</f>
        <v/>
      </c>
      <c r="F36" s="158" t="str">
        <f>IF(AND('1ér_Tour'!D36="",'2ème'!D36&lt;&gt;""),1,"")</f>
        <v/>
      </c>
      <c r="G36" s="105" t="str">
        <f>IF($A36="","",IF($E36="MJ",Récap!$L$4,IF($E36="CF",Récap!$K$4,IF($E36="JS",Récap!$J$4,IF($E36="AM",Récap!$I$4)))))</f>
        <v/>
      </c>
      <c r="H36" s="117"/>
      <c r="I36" s="119" t="str">
        <f t="shared" si="2"/>
        <v/>
      </c>
      <c r="K36" s="412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90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</row>
    <row r="37" spans="1:12" x14ac:dyDescent="0.3">
      <c r="A37" s="169" t="str">
        <f>IF(Engagés!A37="","",Engagés!A37)</f>
        <v/>
      </c>
      <c r="B37" s="556">
        <v>0.36296296296296293</v>
      </c>
      <c r="C37" s="421"/>
      <c r="D37" s="81" t="str">
        <f t="shared" si="3"/>
        <v/>
      </c>
      <c r="E37" s="382" t="str">
        <f>IF($A37="","",Engagés!$E37)</f>
        <v/>
      </c>
      <c r="F37" s="158" t="str">
        <f>IF(AND('1ér_Tour'!D37="",'2ème'!D37&lt;&gt;""),1,"")</f>
        <v/>
      </c>
      <c r="G37" s="105" t="str">
        <f>IF($A37="","",IF($E37="MJ",Récap!$L$4,IF($E37="CF",Récap!$K$4,IF($E37="JS",Récap!$J$4,IF($E37="AM",Récap!$I$4)))))</f>
        <v/>
      </c>
      <c r="H37" s="117"/>
      <c r="I37" s="119" t="str">
        <f t="shared" si="2"/>
        <v/>
      </c>
      <c r="K37" s="412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90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</row>
    <row r="38" spans="1:12" x14ac:dyDescent="0.3">
      <c r="A38" s="169" t="str">
        <f>IF(Engagés!A38="","",Engagés!A38)</f>
        <v/>
      </c>
      <c r="B38" s="556">
        <v>0.36296296296296293</v>
      </c>
      <c r="C38" s="421"/>
      <c r="D38" s="81" t="str">
        <f t="shared" si="3"/>
        <v/>
      </c>
      <c r="E38" s="382" t="str">
        <f>IF($A38="","",Engagés!$E38)</f>
        <v/>
      </c>
      <c r="F38" s="158" t="str">
        <f>IF(AND('1ér_Tour'!D38="",'2ème'!D38&lt;&gt;""),1,"")</f>
        <v/>
      </c>
      <c r="G38" s="105" t="str">
        <f>IF($A38="","",IF($E38="MJ",Récap!$L$4,IF($E38="CF",Récap!$K$4,IF($E38="JS",Récap!$J$4,IF($E38="AM",Récap!$I$4)))))</f>
        <v/>
      </c>
      <c r="H38" s="117"/>
      <c r="I38" s="119" t="str">
        <f t="shared" si="2"/>
        <v/>
      </c>
      <c r="K38" s="412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90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</row>
    <row r="39" spans="1:12" x14ac:dyDescent="0.3">
      <c r="A39" s="169" t="str">
        <f>IF(Engagés!A39="","",Engagés!A39)</f>
        <v/>
      </c>
      <c r="B39" s="556">
        <v>0.36296296296296293</v>
      </c>
      <c r="C39" s="421"/>
      <c r="D39" s="81" t="str">
        <f t="shared" si="3"/>
        <v/>
      </c>
      <c r="E39" s="382" t="str">
        <f>IF($A39="","",Engagés!$E39)</f>
        <v/>
      </c>
      <c r="F39" s="158" t="str">
        <f>IF(AND('1ér_Tour'!D39="",'2ème'!D39&lt;&gt;""),1,"")</f>
        <v/>
      </c>
      <c r="G39" s="105" t="str">
        <f>IF($A39="","",IF($E39="MJ",Récap!$L$4,IF($E39="CF",Récap!$K$4,IF($E39="JS",Récap!$J$4,IF($E39="AM",Récap!$I$4)))))</f>
        <v/>
      </c>
      <c r="H39" s="117"/>
      <c r="I39" s="119" t="str">
        <f t="shared" si="2"/>
        <v/>
      </c>
      <c r="K39" s="412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90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</row>
    <row r="40" spans="1:12" x14ac:dyDescent="0.3">
      <c r="A40" s="169" t="str">
        <f>IF(Engagés!A40="","",Engagés!A40)</f>
        <v/>
      </c>
      <c r="B40" s="556">
        <v>0.36296296296296293</v>
      </c>
      <c r="C40" s="421"/>
      <c r="D40" s="81" t="str">
        <f t="shared" si="3"/>
        <v/>
      </c>
      <c r="E40" s="382" t="str">
        <f>IF($A40="","",Engagés!$E40)</f>
        <v/>
      </c>
      <c r="F40" s="158" t="str">
        <f>IF(AND('1ér_Tour'!D40="",'2ème'!D40&lt;&gt;""),1,"")</f>
        <v/>
      </c>
      <c r="G40" s="105" t="str">
        <f>IF($A40="","",IF($E40="MJ",Récap!$L$4,IF($E40="CF",Récap!$K$4,IF($E40="JS",Récap!$J$4,IF($E40="AM",Récap!$I$4)))))</f>
        <v/>
      </c>
      <c r="H40" s="117"/>
      <c r="I40" s="119" t="str">
        <f t="shared" si="2"/>
        <v/>
      </c>
      <c r="K40" s="412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90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</row>
    <row r="41" spans="1:12" x14ac:dyDescent="0.3">
      <c r="A41" s="169" t="str">
        <f>IF(Engagés!A41="","",Engagés!A41)</f>
        <v/>
      </c>
      <c r="B41" s="556">
        <v>0.36296296296296293</v>
      </c>
      <c r="C41" s="421"/>
      <c r="D41" s="81" t="str">
        <f t="shared" si="3"/>
        <v/>
      </c>
      <c r="E41" s="382" t="str">
        <f>IF($A41="","",Engagés!$E41)</f>
        <v/>
      </c>
      <c r="F41" s="158" t="str">
        <f>IF(AND('1ér_Tour'!D41="",'2ème'!D41&lt;&gt;""),1,"")</f>
        <v/>
      </c>
      <c r="G41" s="105" t="str">
        <f>IF($A41="","",IF($E41="MJ",Récap!$L$4,IF($E41="CF",Récap!$K$4,IF($E41="JS",Récap!$J$4,IF($E41="AM",Récap!$I$4)))))</f>
        <v/>
      </c>
      <c r="H41" s="117"/>
      <c r="I41" s="119" t="str">
        <f t="shared" si="2"/>
        <v/>
      </c>
      <c r="K41" s="412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90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</row>
    <row r="42" spans="1:12" x14ac:dyDescent="0.3">
      <c r="A42" s="169" t="str">
        <f>IF(Engagés!A42="","",Engagés!A42)</f>
        <v/>
      </c>
      <c r="B42" s="556">
        <v>0.36296296296296293</v>
      </c>
      <c r="C42" s="421"/>
      <c r="D42" s="81" t="str">
        <f t="shared" si="3"/>
        <v/>
      </c>
      <c r="E42" s="382" t="str">
        <f>IF($A42="","",Engagés!$E42)</f>
        <v/>
      </c>
      <c r="F42" s="158" t="str">
        <f>IF(AND('1ér_Tour'!D42="",'2ème'!D42&lt;&gt;""),1,"")</f>
        <v/>
      </c>
      <c r="G42" s="105" t="str">
        <f>IF($A42="","",IF($E42="MJ",Récap!$L$4,IF($E42="CF",Récap!$K$4,IF($E42="JS",Récap!$J$4,IF($E42="AM",Récap!$I$4)))))</f>
        <v/>
      </c>
      <c r="H42" s="117"/>
      <c r="I42" s="119" t="str">
        <f t="shared" si="2"/>
        <v/>
      </c>
      <c r="K42" s="412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90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</row>
    <row r="43" spans="1:12" x14ac:dyDescent="0.3">
      <c r="A43" s="169" t="str">
        <f>IF(Engagés!A43="","",Engagés!A43)</f>
        <v/>
      </c>
      <c r="B43" s="556">
        <v>0.36296296296296293</v>
      </c>
      <c r="C43" s="421"/>
      <c r="D43" s="81" t="str">
        <f t="shared" si="3"/>
        <v/>
      </c>
      <c r="E43" s="382" t="str">
        <f>IF($A43="","",Engagés!$E43)</f>
        <v/>
      </c>
      <c r="F43" s="158" t="str">
        <f>IF(AND('1ér_Tour'!D43="",'2ème'!D43&lt;&gt;""),1,"")</f>
        <v/>
      </c>
      <c r="G43" s="105" t="str">
        <f>IF($A43="","",IF($E43="MJ",Récap!$L$4,IF($E43="CF",Récap!$K$4,IF($E43="JS",Récap!$J$4,IF($E43="AM",Récap!$I$4)))))</f>
        <v/>
      </c>
      <c r="H43" s="117"/>
      <c r="I43" s="119" t="str">
        <f t="shared" si="2"/>
        <v/>
      </c>
      <c r="K43" s="412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90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</row>
    <row r="44" spans="1:12" x14ac:dyDescent="0.3">
      <c r="A44" s="169" t="str">
        <f>IF(Engagés!A44="","",Engagés!A44)</f>
        <v/>
      </c>
      <c r="B44" s="556">
        <v>0.36296296296296293</v>
      </c>
      <c r="C44" s="421"/>
      <c r="D44" s="81" t="str">
        <f t="shared" si="3"/>
        <v/>
      </c>
      <c r="E44" s="382" t="str">
        <f>IF($A44="","",Engagés!$E44)</f>
        <v/>
      </c>
      <c r="F44" s="158" t="str">
        <f>IF(AND('1ér_Tour'!D44="",'2ème'!D44&lt;&gt;""),1,"")</f>
        <v/>
      </c>
      <c r="G44" s="105" t="str">
        <f>IF($A44="","",IF($E44="MJ",Récap!$L$4,IF($E44="CF",Récap!$K$4,IF($E44="JS",Récap!$J$4,IF($E44="AM",Récap!$I$4)))))</f>
        <v/>
      </c>
      <c r="H44" s="117"/>
      <c r="I44" s="119" t="str">
        <f t="shared" si="2"/>
        <v/>
      </c>
      <c r="K44" s="412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90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</row>
    <row r="45" spans="1:12" x14ac:dyDescent="0.3">
      <c r="A45" s="169" t="str">
        <f>IF(Engagés!A45="","",Engagés!A45)</f>
        <v/>
      </c>
      <c r="B45" s="556">
        <v>0.36296296296296293</v>
      </c>
      <c r="C45" s="421"/>
      <c r="D45" s="81" t="str">
        <f t="shared" si="3"/>
        <v/>
      </c>
      <c r="E45" s="382" t="str">
        <f>IF($A45="","",Engagés!$E45)</f>
        <v/>
      </c>
      <c r="F45" s="158" t="str">
        <f>IF(AND('1ér_Tour'!D45="",'2ème'!D45&lt;&gt;""),1,"")</f>
        <v/>
      </c>
      <c r="G45" s="105" t="str">
        <f>IF($A45="","",IF($E45="MJ",Récap!$L$4,IF($E45="CF",Récap!$K$4,IF($E45="JS",Récap!$J$4,IF($E45="AM",Récap!$I$4)))))</f>
        <v/>
      </c>
      <c r="H45" s="117"/>
      <c r="I45" s="119" t="str">
        <f t="shared" si="2"/>
        <v/>
      </c>
      <c r="K45" s="412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90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</row>
    <row r="46" spans="1:12" x14ac:dyDescent="0.3">
      <c r="A46" s="169" t="str">
        <f>IF(Engagés!A46="","",Engagés!A46)</f>
        <v/>
      </c>
      <c r="B46" s="556">
        <v>0.36296296296296293</v>
      </c>
      <c r="C46" s="421"/>
      <c r="D46" s="81" t="str">
        <f t="shared" si="3"/>
        <v/>
      </c>
      <c r="E46" s="382" t="str">
        <f>IF($A46="","",Engagés!$E46)</f>
        <v/>
      </c>
      <c r="F46" s="158" t="str">
        <f>IF(AND('1ér_Tour'!D46="",'2ème'!D46&lt;&gt;""),1,"")</f>
        <v/>
      </c>
      <c r="G46" s="105" t="str">
        <f>IF($A46="","",IF($E46="MJ",Récap!$L$4,IF($E46="CF",Récap!$K$4,IF($E46="JS",Récap!$J$4,IF($E46="AM",Récap!$I$4)))))</f>
        <v/>
      </c>
      <c r="H46" s="117"/>
      <c r="I46" s="119" t="str">
        <f t="shared" si="2"/>
        <v/>
      </c>
      <c r="K46" s="412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90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</row>
    <row r="47" spans="1:12" x14ac:dyDescent="0.3">
      <c r="A47" s="169" t="str">
        <f>IF(Engagés!A47="","",Engagés!A47)</f>
        <v/>
      </c>
      <c r="B47" s="556">
        <v>0.36296296296296293</v>
      </c>
      <c r="C47" s="421"/>
      <c r="D47" s="81" t="str">
        <f t="shared" si="3"/>
        <v/>
      </c>
      <c r="E47" s="382" t="str">
        <f>IF($A47="","",Engagés!$E47)</f>
        <v/>
      </c>
      <c r="F47" s="158" t="str">
        <f>IF(AND('1ér_Tour'!D47="",'2ème'!D47&lt;&gt;""),1,"")</f>
        <v/>
      </c>
      <c r="G47" s="105" t="str">
        <f>IF($A47="","",IF($E47="MJ",Récap!$L$4,IF($E47="CF",Récap!$K$4,IF($E47="JS",Récap!$J$4,IF($E47="AM",Récap!$I$4)))))</f>
        <v/>
      </c>
      <c r="H47" s="117"/>
      <c r="I47" s="119" t="str">
        <f t="shared" si="2"/>
        <v/>
      </c>
      <c r="K47" s="412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90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</row>
    <row r="48" spans="1:12" x14ac:dyDescent="0.3">
      <c r="A48" s="169" t="str">
        <f>IF(Engagés!A48="","",Engagés!A48)</f>
        <v/>
      </c>
      <c r="B48" s="556">
        <v>0.36296296296296293</v>
      </c>
      <c r="C48" s="421"/>
      <c r="D48" s="81" t="str">
        <f t="shared" si="3"/>
        <v/>
      </c>
      <c r="E48" s="382" t="str">
        <f>IF($A48="","",Engagés!$E48)</f>
        <v/>
      </c>
      <c r="F48" s="158" t="str">
        <f>IF(AND('1ér_Tour'!D48="",'2ème'!D48&lt;&gt;""),1,"")</f>
        <v/>
      </c>
      <c r="G48" s="105" t="str">
        <f>IF($A48="","",IF($E48="MJ",Récap!$L$4,IF($E48="CF",Récap!$K$4,IF($E48="JS",Récap!$J$4,IF($E48="AM",Récap!$I$4)))))</f>
        <v/>
      </c>
      <c r="H48" s="117"/>
      <c r="I48" s="119" t="str">
        <f t="shared" si="2"/>
        <v/>
      </c>
      <c r="K48" s="412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90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</row>
    <row r="49" spans="1:12" x14ac:dyDescent="0.3">
      <c r="A49" s="169" t="str">
        <f>IF(Engagés!A49="","",Engagés!A49)</f>
        <v/>
      </c>
      <c r="B49" s="556">
        <v>0.36296296296296293</v>
      </c>
      <c r="C49" s="421"/>
      <c r="D49" s="81" t="str">
        <f t="shared" si="3"/>
        <v/>
      </c>
      <c r="E49" s="382" t="str">
        <f>IF($A49="","",Engagés!$E49)</f>
        <v/>
      </c>
      <c r="F49" s="158" t="str">
        <f>IF(AND('1ér_Tour'!D49="",'2ème'!D49&lt;&gt;""),1,"")</f>
        <v/>
      </c>
      <c r="G49" s="105" t="str">
        <f>IF($A49="","",IF($E49="MJ",Récap!$L$4,IF($E49="CF",Récap!$K$4,IF($E49="JS",Récap!$J$4,IF($E49="AM",Récap!$I$4)))))</f>
        <v/>
      </c>
      <c r="H49" s="117"/>
      <c r="I49" s="119" t="str">
        <f t="shared" si="2"/>
        <v/>
      </c>
      <c r="K49" s="412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90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</row>
    <row r="50" spans="1:12" x14ac:dyDescent="0.3">
      <c r="A50" s="169" t="str">
        <f>IF(Engagés!A50="","",Engagés!A50)</f>
        <v/>
      </c>
      <c r="B50" s="556">
        <v>0.36296296296296293</v>
      </c>
      <c r="C50" s="421"/>
      <c r="D50" s="81" t="str">
        <f t="shared" si="3"/>
        <v/>
      </c>
      <c r="E50" s="382" t="str">
        <f>IF($A50="","",Engagés!$E50)</f>
        <v/>
      </c>
      <c r="F50" s="158" t="str">
        <f>IF(AND('1ér_Tour'!D50="",'2ème'!D50&lt;&gt;""),1,"")</f>
        <v/>
      </c>
      <c r="G50" s="105" t="str">
        <f>IF($A50="","",IF($E50="MJ",Récap!$L$4,IF($E50="CF",Récap!$K$4,IF($E50="JS",Récap!$J$4,IF($E50="AM",Récap!$I$4)))))</f>
        <v/>
      </c>
      <c r="H50" s="117"/>
      <c r="I50" s="119" t="str">
        <f t="shared" si="2"/>
        <v/>
      </c>
      <c r="K50" s="412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90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</row>
    <row r="51" spans="1:12" x14ac:dyDescent="0.3">
      <c r="A51" s="169" t="str">
        <f>IF(Engagés!A51="","",Engagés!A51)</f>
        <v/>
      </c>
      <c r="B51" s="556">
        <v>0.36296296296296293</v>
      </c>
      <c r="C51" s="421"/>
      <c r="D51" s="81" t="str">
        <f t="shared" si="3"/>
        <v/>
      </c>
      <c r="E51" s="382" t="str">
        <f>IF($A51="","",Engagés!$E51)</f>
        <v/>
      </c>
      <c r="F51" s="158" t="str">
        <f>IF(AND('1ér_Tour'!D51="",'2ème'!D51&lt;&gt;""),1,"")</f>
        <v/>
      </c>
      <c r="G51" s="105" t="str">
        <f>IF($A51="","",IF($E51="MJ",Récap!$L$4,IF($E51="CF",Récap!$K$4,IF($E51="JS",Récap!$J$4,IF($E51="AM",Récap!$I$4)))))</f>
        <v/>
      </c>
      <c r="H51" s="117"/>
      <c r="I51" s="119" t="str">
        <f t="shared" si="2"/>
        <v/>
      </c>
      <c r="K51" s="412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90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</row>
    <row r="52" spans="1:12" x14ac:dyDescent="0.3">
      <c r="A52" s="169" t="str">
        <f>IF(Engagés!A52="","",Engagés!A52)</f>
        <v/>
      </c>
      <c r="B52" s="556">
        <v>0.36296296296296293</v>
      </c>
      <c r="C52" s="421"/>
      <c r="D52" s="81" t="str">
        <f t="shared" si="3"/>
        <v/>
      </c>
      <c r="E52" s="382" t="str">
        <f>IF($A52="","",Engagés!$E52)</f>
        <v/>
      </c>
      <c r="F52" s="158" t="str">
        <f>IF(AND('1ér_Tour'!D52="",'2ème'!D52&lt;&gt;""),1,"")</f>
        <v/>
      </c>
      <c r="G52" s="105" t="str">
        <f>IF($A52="","",IF($E52="MJ",Récap!$L$4,IF($E52="CF",Récap!$K$4,IF($E52="JS",Récap!$J$4,IF($E52="AM",Récap!$I$4)))))</f>
        <v/>
      </c>
      <c r="H52" s="117"/>
      <c r="I52" s="119" t="str">
        <f t="shared" si="2"/>
        <v/>
      </c>
      <c r="K52" s="412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90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</row>
    <row r="53" spans="1:12" x14ac:dyDescent="0.3">
      <c r="A53" s="169" t="str">
        <f>IF(Engagés!A53="","",Engagés!A53)</f>
        <v/>
      </c>
      <c r="B53" s="556">
        <v>0.36296296296296293</v>
      </c>
      <c r="C53" s="421"/>
      <c r="D53" s="81" t="str">
        <f t="shared" si="3"/>
        <v/>
      </c>
      <c r="E53" s="382" t="str">
        <f>IF($A53="","",Engagés!$E53)</f>
        <v/>
      </c>
      <c r="F53" s="158" t="str">
        <f>IF(AND('1ér_Tour'!D53="",'2ème'!D53&lt;&gt;""),1,"")</f>
        <v/>
      </c>
      <c r="G53" s="105" t="str">
        <f>IF($A53="","",IF($E53="MJ",Récap!$L$4,IF($E53="CF",Récap!$K$4,IF($E53="JS",Récap!$J$4,IF($E53="AM",Récap!$I$4)))))</f>
        <v/>
      </c>
      <c r="H53" s="117"/>
      <c r="I53" s="119" t="str">
        <f t="shared" si="2"/>
        <v/>
      </c>
      <c r="K53" s="412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90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</row>
    <row r="54" spans="1:12" x14ac:dyDescent="0.3">
      <c r="A54" s="169" t="str">
        <f>IF(Engagés!A54="","",Engagés!A54)</f>
        <v/>
      </c>
      <c r="B54" s="556">
        <v>0.36296296296296293</v>
      </c>
      <c r="C54" s="421"/>
      <c r="D54" s="81" t="str">
        <f t="shared" si="3"/>
        <v/>
      </c>
      <c r="E54" s="382" t="str">
        <f>IF($A54="","",Engagés!$E54)</f>
        <v/>
      </c>
      <c r="F54" s="158" t="str">
        <f>IF(AND('1ér_Tour'!D54="",'2ème'!D54&lt;&gt;""),1,"")</f>
        <v/>
      </c>
      <c r="G54" s="105" t="str">
        <f>IF($A54="","",IF($E54="MJ",Récap!$L$4,IF($E54="CF",Récap!$K$4,IF($E54="JS",Récap!$J$4,IF($E54="AM",Récap!$I$4)))))</f>
        <v/>
      </c>
      <c r="H54" s="117"/>
      <c r="I54" s="119" t="str">
        <f t="shared" si="2"/>
        <v/>
      </c>
      <c r="K54" s="412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90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</row>
    <row r="55" spans="1:12" x14ac:dyDescent="0.3">
      <c r="A55" s="169" t="str">
        <f>IF(Engagés!A55="","",Engagés!A55)</f>
        <v/>
      </c>
      <c r="B55" s="556">
        <v>0.36296296296296293</v>
      </c>
      <c r="C55" s="421"/>
      <c r="D55" s="81" t="str">
        <f t="shared" si="3"/>
        <v/>
      </c>
      <c r="E55" s="382" t="str">
        <f>IF($A55="","",Engagés!$E55)</f>
        <v/>
      </c>
      <c r="F55" s="158" t="str">
        <f>IF(AND('1ér_Tour'!D55="",'2ème'!D55&lt;&gt;""),1,"")</f>
        <v/>
      </c>
      <c r="G55" s="105" t="str">
        <f>IF($A55="","",IF($E55="MJ",Récap!$L$4,IF($E55="CF",Récap!$K$4,IF($E55="JS",Récap!$J$4,IF($E55="AM",Récap!$I$4)))))</f>
        <v/>
      </c>
      <c r="H55" s="117"/>
      <c r="I55" s="119" t="str">
        <f t="shared" si="2"/>
        <v/>
      </c>
      <c r="K55" s="412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90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</row>
    <row r="56" spans="1:12" x14ac:dyDescent="0.3">
      <c r="A56" s="169" t="str">
        <f>IF(Engagés!A56="","",Engagés!A56)</f>
        <v/>
      </c>
      <c r="B56" s="556">
        <v>0.36296296296296293</v>
      </c>
      <c r="C56" s="421"/>
      <c r="D56" s="81" t="str">
        <f t="shared" si="3"/>
        <v/>
      </c>
      <c r="E56" s="382" t="str">
        <f>IF($A56="","",Engagés!$E56)</f>
        <v/>
      </c>
      <c r="F56" s="158" t="str">
        <f>IF(AND('1ér_Tour'!D56="",'2ème'!D56&lt;&gt;""),1,"")</f>
        <v/>
      </c>
      <c r="G56" s="105" t="str">
        <f>IF($A56="","",IF($E56="MJ",Récap!$L$4,IF($E56="CF",Récap!$K$4,IF($E56="JS",Récap!$J$4,IF($E56="AM",Récap!$I$4)))))</f>
        <v/>
      </c>
      <c r="H56" s="117"/>
      <c r="I56" s="119" t="str">
        <f t="shared" si="2"/>
        <v/>
      </c>
      <c r="K56" s="412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90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</row>
    <row r="57" spans="1:12" x14ac:dyDescent="0.3">
      <c r="A57" s="169" t="str">
        <f>IF(Engagés!A57="","",Engagés!A57)</f>
        <v/>
      </c>
      <c r="B57" s="556">
        <v>0.36296296296296293</v>
      </c>
      <c r="C57" s="421"/>
      <c r="D57" s="81" t="str">
        <f t="shared" si="3"/>
        <v/>
      </c>
      <c r="E57" s="382" t="str">
        <f>IF($A57="","",Engagés!$E57)</f>
        <v/>
      </c>
      <c r="F57" s="158" t="str">
        <f>IF(AND('1ér_Tour'!D57="",'2ème'!D57&lt;&gt;""),1,"")</f>
        <v/>
      </c>
      <c r="G57" s="105" t="str">
        <f>IF($A57="","",IF($E57="MJ",Récap!$L$4,IF($E57="CF",Récap!$K$4,IF($E57="JS",Récap!$J$4,IF($E57="AM",Récap!$I$4)))))</f>
        <v/>
      </c>
      <c r="H57" s="117"/>
      <c r="I57" s="119" t="str">
        <f t="shared" si="2"/>
        <v/>
      </c>
      <c r="K57" s="412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90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</row>
    <row r="58" spans="1:12" x14ac:dyDescent="0.3">
      <c r="A58" s="169" t="str">
        <f>IF(Engagés!A58="","",Engagés!A58)</f>
        <v/>
      </c>
      <c r="B58" s="556">
        <v>0.36296296296296293</v>
      </c>
      <c r="C58" s="421"/>
      <c r="D58" s="81" t="str">
        <f t="shared" si="3"/>
        <v/>
      </c>
      <c r="E58" s="382" t="str">
        <f>IF($A58="","",Engagés!$E58)</f>
        <v/>
      </c>
      <c r="F58" s="158" t="str">
        <f>IF(AND('1ér_Tour'!D58="",'2ème'!D58&lt;&gt;""),1,"")</f>
        <v/>
      </c>
      <c r="G58" s="105" t="str">
        <f>IF($A58="","",IF($E58="MJ",Récap!$L$4,IF($E58="CF",Récap!$K$4,IF($E58="JS",Récap!$J$4,IF($E58="AM",Récap!$I$4)))))</f>
        <v/>
      </c>
      <c r="H58" s="117"/>
      <c r="I58" s="119" t="str">
        <f t="shared" si="2"/>
        <v/>
      </c>
      <c r="K58" s="412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90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</row>
    <row r="59" spans="1:12" x14ac:dyDescent="0.3">
      <c r="A59" s="169" t="str">
        <f>IF(Engagés!A59="","",Engagés!A59)</f>
        <v/>
      </c>
      <c r="B59" s="556">
        <v>0.36296296296296293</v>
      </c>
      <c r="C59" s="421"/>
      <c r="D59" s="81" t="str">
        <f t="shared" si="3"/>
        <v/>
      </c>
      <c r="E59" s="382" t="str">
        <f>IF($A59="","",Engagés!$E59)</f>
        <v/>
      </c>
      <c r="F59" s="158" t="str">
        <f>IF(AND('1ér_Tour'!D59="",'2ème'!D59&lt;&gt;""),1,"")</f>
        <v/>
      </c>
      <c r="G59" s="105" t="str">
        <f>IF($A59="","",IF($E59="MJ",Récap!$L$4,IF($E59="CF",Récap!$K$4,IF($E59="JS",Récap!$J$4,IF($E59="AM",Récap!$I$4)))))</f>
        <v/>
      </c>
      <c r="H59" s="117"/>
      <c r="I59" s="119" t="str">
        <f t="shared" si="2"/>
        <v/>
      </c>
      <c r="K59" s="412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90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</row>
    <row r="60" spans="1:12" x14ac:dyDescent="0.3">
      <c r="A60" s="169" t="str">
        <f>IF(Engagés!A60="","",Engagés!A60)</f>
        <v/>
      </c>
      <c r="B60" s="556">
        <v>0.36296296296296293</v>
      </c>
      <c r="C60" s="421"/>
      <c r="D60" s="81" t="str">
        <f t="shared" si="3"/>
        <v/>
      </c>
      <c r="E60" s="382" t="str">
        <f>IF($A60="","",Engagés!$E60)</f>
        <v/>
      </c>
      <c r="F60" s="158" t="str">
        <f>IF(AND('1ér_Tour'!D60="",'2ème'!D60&lt;&gt;""),1,"")</f>
        <v/>
      </c>
      <c r="G60" s="105" t="str">
        <f>IF($A60="","",IF($E60="MJ",Récap!$L$4,IF($E60="CF",Récap!$K$4,IF($E60="JS",Récap!$J$4,IF($E60="AM",Récap!$I$4)))))</f>
        <v/>
      </c>
      <c r="H60" s="117"/>
      <c r="I60" s="119" t="str">
        <f t="shared" si="2"/>
        <v/>
      </c>
      <c r="K60" s="412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90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</row>
    <row r="61" spans="1:12" x14ac:dyDescent="0.3">
      <c r="A61" s="169" t="str">
        <f>IF(Engagés!A61="","",Engagés!A61)</f>
        <v/>
      </c>
      <c r="B61" s="556">
        <v>0.36296296296296293</v>
      </c>
      <c r="C61" s="421"/>
      <c r="D61" s="81" t="str">
        <f t="shared" si="3"/>
        <v/>
      </c>
      <c r="E61" s="382" t="str">
        <f>IF($A61="","",Engagés!$E61)</f>
        <v/>
      </c>
      <c r="F61" s="158" t="str">
        <f>IF(AND('1ér_Tour'!D61="",'2ème'!D61&lt;&gt;""),1,"")</f>
        <v/>
      </c>
      <c r="G61" s="105" t="str">
        <f>IF($A61="","",IF($E61="MJ",Récap!$L$4,IF($E61="CF",Récap!$K$4,IF($E61="JS",Récap!$J$4,IF($E61="AM",Récap!$I$4)))))</f>
        <v/>
      </c>
      <c r="H61" s="117"/>
      <c r="I61" s="119" t="str">
        <f t="shared" si="2"/>
        <v/>
      </c>
      <c r="K61" s="412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90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</row>
    <row r="62" spans="1:12" x14ac:dyDescent="0.3">
      <c r="A62" s="169" t="str">
        <f>IF(Engagés!A62="","",Engagés!A62)</f>
        <v/>
      </c>
      <c r="B62" s="556">
        <v>0.36296296296296293</v>
      </c>
      <c r="C62" s="421"/>
      <c r="D62" s="81" t="str">
        <f t="shared" si="3"/>
        <v/>
      </c>
      <c r="E62" s="382" t="str">
        <f>IF($A62="","",Engagés!$E62)</f>
        <v/>
      </c>
      <c r="F62" s="158" t="str">
        <f>IF(AND('1ér_Tour'!D62="",'2ème'!D62&lt;&gt;""),1,"")</f>
        <v/>
      </c>
      <c r="G62" s="105" t="str">
        <f>IF($A62="","",IF($E62="MJ",Récap!$L$4,IF($E62="CF",Récap!$K$4,IF($E62="JS",Récap!$J$4,IF($E62="AM",Récap!$I$4)))))</f>
        <v/>
      </c>
      <c r="H62" s="117"/>
      <c r="I62" s="119" t="str">
        <f t="shared" si="2"/>
        <v/>
      </c>
      <c r="K62" s="412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90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</row>
    <row r="63" spans="1:12" x14ac:dyDescent="0.3">
      <c r="A63" s="169" t="str">
        <f>IF(Engagés!A63="","",Engagés!A63)</f>
        <v/>
      </c>
      <c r="B63" s="556">
        <v>0.36296296296296293</v>
      </c>
      <c r="C63" s="421"/>
      <c r="D63" s="81" t="str">
        <f t="shared" si="3"/>
        <v/>
      </c>
      <c r="E63" s="382" t="str">
        <f>IF($A63="","",Engagés!$E63)</f>
        <v/>
      </c>
      <c r="F63" s="158" t="str">
        <f>IF(AND('1ér_Tour'!D63="",'2ème'!D63&lt;&gt;""),1,"")</f>
        <v/>
      </c>
      <c r="G63" s="105" t="str">
        <f>IF($A63="","",IF($E63="MJ",Récap!$L$4,IF($E63="CF",Récap!$K$4,IF($E63="JS",Récap!$J$4,IF($E63="AM",Récap!$I$4)))))</f>
        <v/>
      </c>
      <c r="H63" s="117"/>
      <c r="I63" s="119" t="str">
        <f t="shared" si="2"/>
        <v/>
      </c>
      <c r="K63" s="412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90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</row>
    <row r="64" spans="1:12" x14ac:dyDescent="0.3">
      <c r="A64" s="169" t="str">
        <f>IF(Engagés!A64="","",Engagés!A64)</f>
        <v/>
      </c>
      <c r="B64" s="556">
        <v>0.36296296296296293</v>
      </c>
      <c r="C64" s="421"/>
      <c r="D64" s="81" t="str">
        <f t="shared" si="3"/>
        <v/>
      </c>
      <c r="E64" s="382" t="str">
        <f>IF($A64="","",Engagés!$E64)</f>
        <v/>
      </c>
      <c r="F64" s="158" t="str">
        <f>IF(AND('1ér_Tour'!D64="",'2ème'!D64&lt;&gt;""),1,"")</f>
        <v/>
      </c>
      <c r="G64" s="105" t="str">
        <f>IF($A64="","",IF($E64="MJ",Récap!$L$4,IF($E64="CF",Récap!$K$4,IF($E64="JS",Récap!$J$4,IF($E64="AM",Récap!$I$4)))))</f>
        <v/>
      </c>
      <c r="H64" s="117"/>
      <c r="I64" s="119" t="str">
        <f t="shared" si="2"/>
        <v/>
      </c>
      <c r="K64" s="412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90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</row>
    <row r="65" spans="1:12" x14ac:dyDescent="0.3">
      <c r="A65" s="169" t="str">
        <f>IF(Engagés!A65="","",Engagés!A65)</f>
        <v/>
      </c>
      <c r="B65" s="556">
        <v>0.36296296296296293</v>
      </c>
      <c r="C65" s="421"/>
      <c r="D65" s="81" t="str">
        <f t="shared" si="3"/>
        <v/>
      </c>
      <c r="E65" s="382" t="str">
        <f>IF($A65="","",Engagés!$E65)</f>
        <v/>
      </c>
      <c r="F65" s="158" t="str">
        <f>IF(AND('1ér_Tour'!D65="",'2ème'!D65&lt;&gt;""),1,"")</f>
        <v/>
      </c>
      <c r="G65" s="105" t="str">
        <f>IF($A65="","",IF($E65="MJ",Récap!$L$4,IF($E65="CF",Récap!$K$4,IF($E65="JS",Récap!$J$4,IF($E65="AM",Récap!$I$4)))))</f>
        <v/>
      </c>
      <c r="H65" s="117"/>
      <c r="I65" s="119" t="str">
        <f t="shared" si="2"/>
        <v/>
      </c>
      <c r="K65" s="412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90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</row>
    <row r="66" spans="1:12" x14ac:dyDescent="0.3">
      <c r="A66" s="169" t="str">
        <f>IF(Engagés!A66="","",Engagés!A66)</f>
        <v/>
      </c>
      <c r="B66" s="556">
        <v>0.36296296296296293</v>
      </c>
      <c r="C66" s="421"/>
      <c r="D66" s="81" t="str">
        <f t="shared" si="3"/>
        <v/>
      </c>
      <c r="E66" s="382" t="str">
        <f>IF($A66="","",Engagés!$E66)</f>
        <v/>
      </c>
      <c r="F66" s="158" t="str">
        <f>IF(AND('1ér_Tour'!D66="",'2ème'!D66&lt;&gt;""),1,"")</f>
        <v/>
      </c>
      <c r="G66" s="105" t="str">
        <f>IF($A66="","",IF($E66="MJ",Récap!$L$4,IF($E66="CF",Récap!$K$4,IF($E66="JS",Récap!$J$4,IF($E66="AM",Récap!$I$4)))))</f>
        <v/>
      </c>
      <c r="H66" s="117"/>
      <c r="I66" s="119" t="str">
        <f t="shared" si="2"/>
        <v/>
      </c>
      <c r="K66" s="412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90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</row>
    <row r="67" spans="1:12" x14ac:dyDescent="0.3">
      <c r="A67" s="169" t="str">
        <f>IF(Engagés!A67="","",Engagés!A67)</f>
        <v/>
      </c>
      <c r="B67" s="556">
        <v>0.36296296296296293</v>
      </c>
      <c r="C67" s="421"/>
      <c r="D67" s="81" t="str">
        <f t="shared" si="3"/>
        <v/>
      </c>
      <c r="E67" s="382" t="str">
        <f>IF($A67="","",Engagés!$E67)</f>
        <v/>
      </c>
      <c r="F67" s="158" t="str">
        <f>IF(AND('1ér_Tour'!D67="",'2ème'!D67&lt;&gt;""),1,"")</f>
        <v/>
      </c>
      <c r="G67" s="105" t="str">
        <f>IF($A67="","",IF($E67="MJ",Récap!$L$4,IF($E67="CF",Récap!$K$4,IF($E67="JS",Récap!$J$4,IF($E67="AM",Récap!$I$4)))))</f>
        <v/>
      </c>
      <c r="H67" s="117"/>
      <c r="I67" s="119" t="str">
        <f t="shared" si="2"/>
        <v/>
      </c>
      <c r="K67" s="412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90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</row>
    <row r="68" spans="1:12" x14ac:dyDescent="0.3">
      <c r="A68" s="169" t="str">
        <f>IF(Engagés!A68="","",Engagés!A68)</f>
        <v/>
      </c>
      <c r="B68" s="556">
        <v>0.36296296296296293</v>
      </c>
      <c r="C68" s="421"/>
      <c r="D68" s="81" t="str">
        <f>IF(C68="","",C68-B68)</f>
        <v/>
      </c>
      <c r="E68" s="382" t="str">
        <f>IF($A68="","",Engagés!$E68)</f>
        <v/>
      </c>
      <c r="F68" s="158" t="str">
        <f>IF(AND('1ér_Tour'!D68="",'2ème'!D68&lt;&gt;""),1,"")</f>
        <v/>
      </c>
      <c r="G68" s="105" t="str">
        <f>IF($A68="","",IF($E68="MJ",Récap!$L$4,IF($E68="CF",Récap!$K$4,IF($E68="JS",Récap!$J$4,IF($E68="AM",Récap!$I$4)))))</f>
        <v/>
      </c>
      <c r="H68" s="117"/>
      <c r="I68" s="119" t="str">
        <f t="shared" si="2"/>
        <v/>
      </c>
      <c r="K68" s="412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90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</row>
    <row r="69" spans="1:12" x14ac:dyDescent="0.3">
      <c r="A69" s="169" t="str">
        <f>IF(Engagés!A69="","",Engagés!A69)</f>
        <v/>
      </c>
      <c r="B69" s="556">
        <v>0.36296296296296293</v>
      </c>
      <c r="C69" s="421"/>
      <c r="D69" s="81" t="str">
        <f t="shared" ref="D69:D102" si="4">IF(C69="","",C69-B69)</f>
        <v/>
      </c>
      <c r="E69" s="382" t="str">
        <f>IF($A69="","",Engagés!$E69)</f>
        <v/>
      </c>
      <c r="F69" s="158" t="str">
        <f>IF(AND('1ér_Tour'!D69="",'2ème'!D69&lt;&gt;""),1,"")</f>
        <v/>
      </c>
      <c r="G69" s="105" t="str">
        <f>IF($A69="","",IF($E69="MJ",Récap!$L$4,IF($E69="CF",Récap!$K$4,IF($E69="JS",Récap!$J$4,IF($E69="AM",Récap!$I$4)))))</f>
        <v/>
      </c>
      <c r="H69" s="117"/>
      <c r="I69" s="119" t="str">
        <f t="shared" si="2"/>
        <v/>
      </c>
      <c r="K69" s="412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90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</row>
    <row r="70" spans="1:12" x14ac:dyDescent="0.3">
      <c r="A70" s="169" t="str">
        <f>IF(Engagés!A70="","",Engagés!A70)</f>
        <v/>
      </c>
      <c r="B70" s="556">
        <v>0.36296296296296293</v>
      </c>
      <c r="C70" s="421"/>
      <c r="D70" s="81" t="str">
        <f t="shared" si="4"/>
        <v/>
      </c>
      <c r="E70" s="382" t="str">
        <f>IF($A70="","",Engagés!$E70)</f>
        <v/>
      </c>
      <c r="F70" s="158" t="str">
        <f>IF(AND('1ér_Tour'!D70="",'2ème'!D70&lt;&gt;""),1,"")</f>
        <v/>
      </c>
      <c r="G70" s="105" t="str">
        <f>IF($A70="","",IF($E70="MJ",Récap!$L$4,IF($E70="CF",Récap!$K$4,IF($E70="JS",Récap!$J$4,IF($E70="AM",Récap!$I$4)))))</f>
        <v/>
      </c>
      <c r="H70" s="117"/>
      <c r="I70" s="119" t="str">
        <f t="shared" si="2"/>
        <v/>
      </c>
      <c r="K70" s="412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90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</row>
    <row r="71" spans="1:12" x14ac:dyDescent="0.3">
      <c r="A71" s="169" t="str">
        <f>IF(Engagés!A71="","",Engagés!A71)</f>
        <v/>
      </c>
      <c r="B71" s="556">
        <v>0.36296296296296293</v>
      </c>
      <c r="C71" s="421"/>
      <c r="D71" s="81" t="str">
        <f t="shared" si="4"/>
        <v/>
      </c>
      <c r="E71" s="382" t="str">
        <f>IF($A71="","",Engagés!$E71)</f>
        <v/>
      </c>
      <c r="F71" s="158" t="str">
        <f>IF(AND('1ér_Tour'!D71="",'2ème'!D71&lt;&gt;""),1,"")</f>
        <v/>
      </c>
      <c r="G71" s="105" t="str">
        <f>IF($A71="","",IF($E71="MJ",Récap!$L$4,IF($E71="CF",Récap!$K$4,IF($E71="JS",Récap!$J$4,IF($E71="AM",Récap!$I$4)))))</f>
        <v/>
      </c>
      <c r="H71" s="117"/>
      <c r="I71" s="119" t="str">
        <f t="shared" si="2"/>
        <v/>
      </c>
      <c r="K71" s="412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90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</row>
    <row r="72" spans="1:12" x14ac:dyDescent="0.3">
      <c r="A72" s="169" t="str">
        <f>IF(Engagés!A72="","",Engagés!A72)</f>
        <v/>
      </c>
      <c r="B72" s="556">
        <v>0.36296296296296293</v>
      </c>
      <c r="C72" s="421"/>
      <c r="D72" s="81" t="str">
        <f t="shared" si="4"/>
        <v/>
      </c>
      <c r="E72" s="382" t="str">
        <f>IF($A72="","",Engagés!$E72)</f>
        <v/>
      </c>
      <c r="F72" s="158" t="str">
        <f>IF(AND('1ér_Tour'!D72="",'2ème'!D72&lt;&gt;""),1,"")</f>
        <v/>
      </c>
      <c r="G72" s="105" t="str">
        <f>IF($A72="","",IF($E72="MJ",Récap!$L$4,IF($E72="CF",Récap!$K$4,IF($E72="JS",Récap!$J$4,IF($E72="AM",Récap!$I$4)))))</f>
        <v/>
      </c>
      <c r="H72" s="117"/>
      <c r="I72" s="119" t="str">
        <f t="shared" si="2"/>
        <v/>
      </c>
      <c r="K72" s="412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90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</row>
    <row r="73" spans="1:12" x14ac:dyDescent="0.3">
      <c r="A73" s="169" t="str">
        <f>IF(Engagés!A73="","",Engagés!A73)</f>
        <v/>
      </c>
      <c r="B73" s="556">
        <v>0.36296296296296293</v>
      </c>
      <c r="C73" s="421"/>
      <c r="D73" s="81" t="str">
        <f t="shared" si="4"/>
        <v/>
      </c>
      <c r="E73" s="382" t="str">
        <f>IF($A73="","",Engagés!$E73)</f>
        <v/>
      </c>
      <c r="F73" s="158" t="str">
        <f>IF(AND('1ér_Tour'!D73="",'2ème'!D73&lt;&gt;""),1,"")</f>
        <v/>
      </c>
      <c r="G73" s="105" t="str">
        <f>IF($A73="","",IF($E73="MJ",Récap!$L$4,IF($E73="CF",Récap!$K$4,IF($E73="JS",Récap!$J$4,IF($E73="AM",Récap!$I$4)))))</f>
        <v/>
      </c>
      <c r="H73" s="117"/>
      <c r="I73" s="119" t="str">
        <f t="shared" si="2"/>
        <v/>
      </c>
      <c r="K73" s="412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90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</row>
    <row r="74" spans="1:12" x14ac:dyDescent="0.3">
      <c r="A74" s="169" t="str">
        <f>IF(Engagés!A74="","",Engagés!A74)</f>
        <v/>
      </c>
      <c r="B74" s="556">
        <v>0.36296296296296293</v>
      </c>
      <c r="C74" s="421"/>
      <c r="D74" s="81" t="str">
        <f t="shared" si="4"/>
        <v/>
      </c>
      <c r="E74" s="382" t="str">
        <f>IF($A74="","",Engagés!$E74)</f>
        <v/>
      </c>
      <c r="F74" s="158" t="str">
        <f>IF(AND('1ér_Tour'!D74="",'2ème'!D74&lt;&gt;""),1,"")</f>
        <v/>
      </c>
      <c r="G74" s="105" t="str">
        <f>IF($A74="","",IF($E74="MJ",Récap!$L$4,IF($E74="CF",Récap!$K$4,IF($E74="JS",Récap!$J$4,IF($E74="AM",Récap!$I$4)))))</f>
        <v/>
      </c>
      <c r="H74" s="117"/>
      <c r="I74" s="119" t="str">
        <f t="shared" si="2"/>
        <v/>
      </c>
      <c r="K74" s="412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90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</row>
    <row r="75" spans="1:12" x14ac:dyDescent="0.3">
      <c r="A75" s="169" t="str">
        <f>IF(Engagés!A75="","",Engagés!A75)</f>
        <v/>
      </c>
      <c r="B75" s="556">
        <v>0.36296296296296293</v>
      </c>
      <c r="C75" s="421"/>
      <c r="D75" s="81" t="str">
        <f t="shared" si="4"/>
        <v/>
      </c>
      <c r="E75" s="382" t="str">
        <f>IF($A75="","",Engagés!$E75)</f>
        <v/>
      </c>
      <c r="F75" s="158" t="str">
        <f>IF(AND('1ér_Tour'!D75="",'2ème'!D75&lt;&gt;""),1,"")</f>
        <v/>
      </c>
      <c r="G75" s="105" t="str">
        <f>IF($A75="","",IF($E75="MJ",Récap!$L$4,IF($E75="CF",Récap!$K$4,IF($E75="JS",Récap!$J$4,IF($E75="AM",Récap!$I$4)))))</f>
        <v/>
      </c>
      <c r="H75" s="117"/>
      <c r="I75" s="119" t="str">
        <f t="shared" si="2"/>
        <v/>
      </c>
      <c r="K75" s="412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90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</row>
    <row r="76" spans="1:12" x14ac:dyDescent="0.3">
      <c r="A76" s="169" t="str">
        <f>IF(Engagés!A76="","",Engagés!A76)</f>
        <v/>
      </c>
      <c r="B76" s="556">
        <v>0.36296296296296293</v>
      </c>
      <c r="C76" s="421"/>
      <c r="D76" s="81" t="str">
        <f t="shared" si="4"/>
        <v/>
      </c>
      <c r="E76" s="382" t="str">
        <f>IF($A76="","",Engagés!$E76)</f>
        <v/>
      </c>
      <c r="F76" s="158" t="str">
        <f>IF(AND('1ér_Tour'!D76="",'2ème'!D76&lt;&gt;""),1,"")</f>
        <v/>
      </c>
      <c r="G76" s="105" t="str">
        <f>IF($A76="","",IF($E76="MJ",Récap!$L$4,IF($E76="CF",Récap!$K$4,IF($E76="JS",Récap!$J$4,IF($E76="AM",Récap!$I$4)))))</f>
        <v/>
      </c>
      <c r="H76" s="117"/>
      <c r="I76" s="119" t="str">
        <f t="shared" si="2"/>
        <v/>
      </c>
      <c r="K76" s="412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90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</row>
    <row r="77" spans="1:12" x14ac:dyDescent="0.3">
      <c r="A77" s="169" t="str">
        <f>IF(Engagés!A77="","",Engagés!A77)</f>
        <v/>
      </c>
      <c r="B77" s="556">
        <v>0.36296296296296293</v>
      </c>
      <c r="C77" s="421"/>
      <c r="D77" s="81" t="str">
        <f t="shared" si="4"/>
        <v/>
      </c>
      <c r="E77" s="382" t="str">
        <f>IF($A77="","",Engagés!$E77)</f>
        <v/>
      </c>
      <c r="F77" s="158" t="str">
        <f>IF(AND('1ér_Tour'!D77="",'2ème'!D77&lt;&gt;""),1,"")</f>
        <v/>
      </c>
      <c r="G77" s="105" t="str">
        <f>IF($A77="","",IF($E77="MJ",Récap!$L$4,IF($E77="CF",Récap!$K$4,IF($E77="JS",Récap!$J$4,IF($E77="AM",Récap!$I$4)))))</f>
        <v/>
      </c>
      <c r="H77" s="117"/>
      <c r="I77" s="119" t="str">
        <f t="shared" si="2"/>
        <v/>
      </c>
      <c r="K77" s="412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90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</row>
    <row r="78" spans="1:12" x14ac:dyDescent="0.3">
      <c r="A78" s="169" t="str">
        <f>IF(Engagés!A78="","",Engagés!A78)</f>
        <v/>
      </c>
      <c r="B78" s="556">
        <v>0.36296296296296293</v>
      </c>
      <c r="C78" s="421"/>
      <c r="D78" s="81" t="str">
        <f t="shared" si="4"/>
        <v/>
      </c>
      <c r="E78" s="382" t="str">
        <f>IF($A78="","",Engagés!$E78)</f>
        <v/>
      </c>
      <c r="F78" s="158" t="str">
        <f>IF(AND('1ér_Tour'!D78="",'2ème'!D78&lt;&gt;""),1,"")</f>
        <v/>
      </c>
      <c r="G78" s="105" t="str">
        <f>IF($A78="","",IF($E78="MJ",Récap!$L$4,IF($E78="CF",Récap!$K$4,IF($E78="JS",Récap!$J$4,IF($E78="AM",Récap!$I$4)))))</f>
        <v/>
      </c>
      <c r="H78" s="117"/>
      <c r="I78" s="119" t="str">
        <f t="shared" si="2"/>
        <v/>
      </c>
      <c r="K78" s="412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90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</row>
    <row r="79" spans="1:12" x14ac:dyDescent="0.3">
      <c r="A79" s="169" t="str">
        <f>IF(Engagés!A79="","",Engagés!A79)</f>
        <v/>
      </c>
      <c r="B79" s="556">
        <v>0.36296296296296293</v>
      </c>
      <c r="C79" s="421"/>
      <c r="D79" s="81" t="str">
        <f t="shared" si="4"/>
        <v/>
      </c>
      <c r="E79" s="382" t="str">
        <f>IF($A79="","",Engagés!$E79)</f>
        <v/>
      </c>
      <c r="F79" s="158" t="str">
        <f>IF(AND('1ér_Tour'!D79="",'2ème'!D79&lt;&gt;""),1,"")</f>
        <v/>
      </c>
      <c r="G79" s="105" t="str">
        <f>IF($A79="","",IF($E79="MJ",Récap!$L$4,IF($E79="CF",Récap!$K$4,IF($E79="JS",Récap!$J$4,IF($E79="AM",Récap!$I$4)))))</f>
        <v/>
      </c>
      <c r="H79" s="117"/>
      <c r="I79" s="119" t="str">
        <f t="shared" si="2"/>
        <v/>
      </c>
      <c r="K79" s="412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90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</row>
    <row r="80" spans="1:12" x14ac:dyDescent="0.3">
      <c r="A80" s="169" t="str">
        <f>IF(Engagés!A80="","",Engagés!A80)</f>
        <v/>
      </c>
      <c r="B80" s="556">
        <v>0.36296296296296293</v>
      </c>
      <c r="C80" s="421"/>
      <c r="D80" s="81" t="str">
        <f t="shared" si="4"/>
        <v/>
      </c>
      <c r="E80" s="382" t="str">
        <f>IF($A80="","",Engagés!$E80)</f>
        <v/>
      </c>
      <c r="F80" s="158" t="str">
        <f>IF(AND('1ér_Tour'!D80="",'2ème'!D80&lt;&gt;""),1,"")</f>
        <v/>
      </c>
      <c r="G80" s="105" t="str">
        <f>IF($A80="","",IF($E80="MJ",Récap!$L$4,IF($E80="CF",Récap!$K$4,IF($E80="JS",Récap!$J$4,IF($E80="AM",Récap!$I$4)))))</f>
        <v/>
      </c>
      <c r="H80" s="117"/>
      <c r="I80" s="119" t="str">
        <f t="shared" si="2"/>
        <v/>
      </c>
      <c r="K80" s="412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90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</row>
    <row r="81" spans="1:12" x14ac:dyDescent="0.3">
      <c r="A81" s="169" t="str">
        <f>IF(Engagés!A81="","",Engagés!A81)</f>
        <v/>
      </c>
      <c r="B81" s="556">
        <v>0.36296296296296293</v>
      </c>
      <c r="C81" s="421"/>
      <c r="D81" s="81" t="str">
        <f t="shared" si="4"/>
        <v/>
      </c>
      <c r="E81" s="382" t="str">
        <f>IF($A81="","",Engagés!$E81)</f>
        <v/>
      </c>
      <c r="F81" s="158" t="str">
        <f>IF(AND('1ér_Tour'!D81="",'2ème'!D81&lt;&gt;""),1,"")</f>
        <v/>
      </c>
      <c r="G81" s="105" t="str">
        <f>IF($A81="","",IF($E81="MJ",Récap!$L$4,IF($E81="CF",Récap!$K$4,IF($E81="JS",Récap!$J$4,IF($E81="AM",Récap!$I$4)))))</f>
        <v/>
      </c>
      <c r="H81" s="117"/>
      <c r="I81" s="119" t="str">
        <f t="shared" si="2"/>
        <v/>
      </c>
      <c r="K81" s="412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90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</row>
    <row r="82" spans="1:12" x14ac:dyDescent="0.3">
      <c r="A82" s="169" t="str">
        <f>IF(Engagés!A82="","",Engagés!A82)</f>
        <v/>
      </c>
      <c r="B82" s="556">
        <v>0.36296296296296293</v>
      </c>
      <c r="C82" s="421"/>
      <c r="D82" s="81" t="str">
        <f t="shared" si="4"/>
        <v/>
      </c>
      <c r="E82" s="382" t="str">
        <f>IF($A82="","",Engagés!$E82)</f>
        <v/>
      </c>
      <c r="F82" s="158" t="str">
        <f>IF(AND('1ér_Tour'!D82="",'2ème'!D82&lt;&gt;""),1,"")</f>
        <v/>
      </c>
      <c r="G82" s="105" t="str">
        <f>IF($A82="","",IF($E82="MJ",Récap!$L$4,IF($E82="CF",Récap!$K$4,IF($E82="JS",Récap!$J$4,IF($E82="AM",Récap!$I$4)))))</f>
        <v/>
      </c>
      <c r="H82" s="117"/>
      <c r="I82" s="119" t="str">
        <f t="shared" si="2"/>
        <v/>
      </c>
      <c r="K82" s="412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90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</row>
    <row r="83" spans="1:12" x14ac:dyDescent="0.3">
      <c r="A83" s="169" t="str">
        <f>IF(Engagés!A83="","",Engagés!A83)</f>
        <v/>
      </c>
      <c r="B83" s="556">
        <v>0.36296296296296293</v>
      </c>
      <c r="C83" s="421"/>
      <c r="D83" s="81" t="str">
        <f t="shared" si="4"/>
        <v/>
      </c>
      <c r="E83" s="382" t="str">
        <f>IF($A83="","",Engagés!$E83)</f>
        <v/>
      </c>
      <c r="F83" s="158" t="str">
        <f>IF(AND('1ér_Tour'!D83="",'2ème'!D83&lt;&gt;""),1,"")</f>
        <v/>
      </c>
      <c r="G83" s="105" t="str">
        <f>IF($A83="","",IF($E83="MJ",Récap!$L$4,IF($E83="CF",Récap!$K$4,IF($E83="JS",Récap!$J$4,IF($E83="AM",Récap!$I$4)))))</f>
        <v/>
      </c>
      <c r="H83" s="117"/>
      <c r="I83" s="119" t="str">
        <f t="shared" si="2"/>
        <v/>
      </c>
      <c r="K83" s="412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90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</row>
    <row r="84" spans="1:12" x14ac:dyDescent="0.3">
      <c r="A84" s="169" t="str">
        <f>IF(Engagés!A84="","",Engagés!A84)</f>
        <v/>
      </c>
      <c r="B84" s="556">
        <v>0.36296296296296293</v>
      </c>
      <c r="C84" s="421"/>
      <c r="D84" s="81" t="str">
        <f t="shared" si="4"/>
        <v/>
      </c>
      <c r="E84" s="382" t="str">
        <f>IF($A84="","",Engagés!$E84)</f>
        <v/>
      </c>
      <c r="F84" s="158" t="str">
        <f>IF(AND('1ér_Tour'!D84="",'2ème'!D84&lt;&gt;""),1,"")</f>
        <v/>
      </c>
      <c r="G84" s="105" t="str">
        <f>IF($A84="","",IF($E84="MJ",Récap!$L$4,IF($E84="CF",Récap!$K$4,IF($E84="JS",Récap!$J$4,IF($E84="AM",Récap!$I$4)))))</f>
        <v/>
      </c>
      <c r="H84" s="117"/>
      <c r="I84" s="119" t="str">
        <f t="shared" si="2"/>
        <v/>
      </c>
      <c r="K84" s="412" t="str">
        <f>IF($D84="","",IFERROR(IF(AND($E84="AM",Récap!BY$208="DERNIER TOUR"),"DERNIER TOUR",IF(AND($E84="JS",Récap!BH$208="DERNIER TOUR"),"DERNIER TOUR",IF(AND($E84="CF",Récap!AR$208="DERNIER TOUR"),"DERNIER TOUR",IF(AND($E84="MJ",Récap!AB$208="DERNIER TOUR"),"DERNIER TOUR","")))),""))</f>
        <v/>
      </c>
      <c r="L84" s="590" t="str">
        <f>IFERROR(IF(AND($E84="AM",Récap!BZ$208="TERMINE"),"TERMINE",IF(AND($E84="JS",Récap!BI$208="TERMINE"),"TERMINE",IF(AND($E84="CF",Récap!AS$208="TERMINE"),"TERMINE",IF(AND($E84="MJ",Récap!AC$208="TERMINE"),"TERMINE","")))),"")</f>
        <v/>
      </c>
    </row>
    <row r="85" spans="1:12" x14ac:dyDescent="0.3">
      <c r="A85" s="169" t="str">
        <f>IF(Engagés!A85="","",Engagés!A85)</f>
        <v/>
      </c>
      <c r="B85" s="556">
        <v>0.36296296296296293</v>
      </c>
      <c r="C85" s="421"/>
      <c r="D85" s="81" t="str">
        <f t="shared" si="4"/>
        <v/>
      </c>
      <c r="E85" s="382" t="str">
        <f>IF($A85="","",Engagés!$E85)</f>
        <v/>
      </c>
      <c r="F85" s="158" t="str">
        <f>IF(AND('1ér_Tour'!D85="",'2ème'!D85&lt;&gt;""),1,"")</f>
        <v/>
      </c>
      <c r="G85" s="105" t="str">
        <f>IF($A85="","",IF($E85="MJ",Récap!$L$4,IF($E85="CF",Récap!$K$4,IF($E85="JS",Récap!$J$4,IF($E85="AM",Récap!$I$4)))))</f>
        <v/>
      </c>
      <c r="H85" s="117"/>
      <c r="I85" s="119" t="str">
        <f t="shared" si="2"/>
        <v/>
      </c>
      <c r="K85" s="412" t="str">
        <f>IF($D85="","",IFERROR(IF(AND($E85="AM",Récap!BY$208="DERNIER TOUR"),"DERNIER TOUR",IF(AND($E85="JS",Récap!BH$208="DERNIER TOUR"),"DERNIER TOUR",IF(AND($E85="CF",Récap!AR$208="DERNIER TOUR"),"DERNIER TOUR",IF(AND($E85="MJ",Récap!AB$208="DERNIER TOUR"),"DERNIER TOUR","")))),""))</f>
        <v/>
      </c>
      <c r="L85" s="590" t="str">
        <f>IFERROR(IF(AND($E85="AM",Récap!BZ$208="TERMINE"),"TERMINE",IF(AND($E85="JS",Récap!BI$208="TERMINE"),"TERMINE",IF(AND($E85="CF",Récap!AS$208="TERMINE"),"TERMINE",IF(AND($E85="MJ",Récap!AC$208="TERMINE"),"TERMINE","")))),"")</f>
        <v/>
      </c>
    </row>
    <row r="86" spans="1:12" x14ac:dyDescent="0.3">
      <c r="A86" s="169" t="str">
        <f>IF(Engagés!A86="","",Engagés!A86)</f>
        <v/>
      </c>
      <c r="B86" s="556">
        <v>0.36296296296296293</v>
      </c>
      <c r="C86" s="421"/>
      <c r="D86" s="81" t="str">
        <f t="shared" si="4"/>
        <v/>
      </c>
      <c r="E86" s="382" t="str">
        <f>IF($A86="","",Engagés!$E86)</f>
        <v/>
      </c>
      <c r="F86" s="158" t="str">
        <f>IF(AND('1ér_Tour'!D86="",'2ème'!D86&lt;&gt;""),1,"")</f>
        <v/>
      </c>
      <c r="G86" s="105" t="str">
        <f>IF($A86="","",IF($E86="MJ",Récap!$L$4,IF($E86="CF",Récap!$K$4,IF($E86="JS",Récap!$J$4,IF($E86="AM",Récap!$I$4)))))</f>
        <v/>
      </c>
      <c r="H86" s="117"/>
      <c r="I86" s="119" t="str">
        <f t="shared" si="2"/>
        <v/>
      </c>
      <c r="K86" s="412" t="str">
        <f>IF($D86="","",IFERROR(IF(AND($E86="AM",Récap!BY$208="DERNIER TOUR"),"DERNIER TOUR",IF(AND($E86="JS",Récap!BH$208="DERNIER TOUR"),"DERNIER TOUR",IF(AND($E86="CF",Récap!AR$208="DERNIER TOUR"),"DERNIER TOUR",IF(AND($E86="MJ",Récap!AB$208="DERNIER TOUR"),"DERNIER TOUR","")))),""))</f>
        <v/>
      </c>
      <c r="L86" s="590" t="str">
        <f>IFERROR(IF(AND($E86="AM",Récap!BZ$208="TERMINE"),"TERMINE",IF(AND($E86="JS",Récap!BI$208="TERMINE"),"TERMINE",IF(AND($E86="CF",Récap!AS$208="TERMINE"),"TERMINE",IF(AND($E86="MJ",Récap!AC$208="TERMINE"),"TERMINE","")))),"")</f>
        <v/>
      </c>
    </row>
    <row r="87" spans="1:12" x14ac:dyDescent="0.3">
      <c r="A87" s="169" t="str">
        <f>IF(Engagés!A87="","",Engagés!A87)</f>
        <v/>
      </c>
      <c r="B87" s="556">
        <v>0.36296296296296293</v>
      </c>
      <c r="C87" s="421"/>
      <c r="D87" s="81" t="str">
        <f t="shared" si="4"/>
        <v/>
      </c>
      <c r="E87" s="382" t="str">
        <f>IF($A87="","",Engagés!$E87)</f>
        <v/>
      </c>
      <c r="F87" s="158" t="str">
        <f>IF(AND('1ér_Tour'!D87="",'2ème'!D87&lt;&gt;""),1,"")</f>
        <v/>
      </c>
      <c r="G87" s="105" t="str">
        <f>IF($A87="","",IF($E87="MJ",Récap!$L$4,IF($E87="CF",Récap!$K$4,IF($E87="JS",Récap!$J$4,IF($E87="AM",Récap!$I$4)))))</f>
        <v/>
      </c>
      <c r="H87" s="117"/>
      <c r="I87" s="119" t="str">
        <f t="shared" si="2"/>
        <v/>
      </c>
      <c r="K87" s="412" t="str">
        <f>IF($D87="","",IFERROR(IF(AND($E87="AM",Récap!BY$208="DERNIER TOUR"),"DERNIER TOUR",IF(AND($E87="JS",Récap!BH$208="DERNIER TOUR"),"DERNIER TOUR",IF(AND($E87="CF",Récap!AR$208="DERNIER TOUR"),"DERNIER TOUR",IF(AND($E87="MJ",Récap!AB$208="DERNIER TOUR"),"DERNIER TOUR","")))),""))</f>
        <v/>
      </c>
      <c r="L87" s="590" t="str">
        <f>IFERROR(IF(AND($E87="AM",Récap!BZ$208="TERMINE"),"TERMINE",IF(AND($E87="JS",Récap!BI$208="TERMINE"),"TERMINE",IF(AND($E87="CF",Récap!AS$208="TERMINE"),"TERMINE",IF(AND($E87="MJ",Récap!AC$208="TERMINE"),"TERMINE","")))),"")</f>
        <v/>
      </c>
    </row>
    <row r="88" spans="1:12" x14ac:dyDescent="0.3">
      <c r="A88" s="169" t="str">
        <f>IF(Engagés!A88="","",Engagés!A88)</f>
        <v/>
      </c>
      <c r="B88" s="556">
        <v>0.36296296296296293</v>
      </c>
      <c r="C88" s="421"/>
      <c r="D88" s="81" t="str">
        <f t="shared" si="4"/>
        <v/>
      </c>
      <c r="E88" s="382" t="str">
        <f>IF($A88="","",Engagés!$E88)</f>
        <v/>
      </c>
      <c r="F88" s="158" t="str">
        <f>IF(AND('1ér_Tour'!D88="",'2ème'!D88&lt;&gt;""),1,"")</f>
        <v/>
      </c>
      <c r="G88" s="105" t="str">
        <f>IF($A88="","",IF($E88="MJ",Récap!$L$4,IF($E88="CF",Récap!$K$4,IF($E88="JS",Récap!$J$4,IF($E88="AM",Récap!$I$4)))))</f>
        <v/>
      </c>
      <c r="H88" s="117"/>
      <c r="I88" s="119" t="str">
        <f t="shared" ref="I88:I103" si="5">IF(C88="","",IF(L88&lt;&gt;"",L88,K88))</f>
        <v/>
      </c>
      <c r="K88" s="412" t="str">
        <f>IF($D88="","",IFERROR(IF(AND($E88="AM",Récap!BY$208="DERNIER TOUR"),"DERNIER TOUR",IF(AND($E88="JS",Récap!BH$208="DERNIER TOUR"),"DERNIER TOUR",IF(AND($E88="CF",Récap!AR$208="DERNIER TOUR"),"DERNIER TOUR",IF(AND($E88="MJ",Récap!AB$208="DERNIER TOUR"),"DERNIER TOUR","")))),""))</f>
        <v/>
      </c>
      <c r="L88" s="590" t="str">
        <f>IFERROR(IF(AND($E88="AM",Récap!BZ$208="TERMINE"),"TERMINE",IF(AND($E88="JS",Récap!BI$208="TERMINE"),"TERMINE",IF(AND($E88="CF",Récap!AS$208="TERMINE"),"TERMINE",IF(AND($E88="MJ",Récap!AC$208="TERMINE"),"TERMINE","")))),"")</f>
        <v/>
      </c>
    </row>
    <row r="89" spans="1:12" x14ac:dyDescent="0.3">
      <c r="A89" s="169" t="str">
        <f>IF(Engagés!A89="","",Engagés!A89)</f>
        <v/>
      </c>
      <c r="B89" s="556">
        <v>0.36296296296296293</v>
      </c>
      <c r="C89" s="421"/>
      <c r="D89" s="81" t="str">
        <f t="shared" si="4"/>
        <v/>
      </c>
      <c r="E89" s="382" t="str">
        <f>IF($A89="","",Engagés!$E89)</f>
        <v/>
      </c>
      <c r="F89" s="158" t="str">
        <f>IF(AND('1ér_Tour'!D89="",'2ème'!D89&lt;&gt;""),1,"")</f>
        <v/>
      </c>
      <c r="G89" s="105" t="str">
        <f>IF($A89="","",IF($E89="MJ",Récap!$L$4,IF($E89="CF",Récap!$K$4,IF($E89="JS",Récap!$J$4,IF($E89="AM",Récap!$I$4)))))</f>
        <v/>
      </c>
      <c r="H89" s="117"/>
      <c r="I89" s="119" t="str">
        <f t="shared" si="5"/>
        <v/>
      </c>
      <c r="K89" s="412" t="str">
        <f>IF($D89="","",IFERROR(IF(AND($E89="AM",Récap!BY$208="DERNIER TOUR"),"DERNIER TOUR",IF(AND($E89="JS",Récap!BH$208="DERNIER TOUR"),"DERNIER TOUR",IF(AND($E89="CF",Récap!AR$208="DERNIER TOUR"),"DERNIER TOUR",IF(AND($E89="MJ",Récap!AB$208="DERNIER TOUR"),"DERNIER TOUR","")))),""))</f>
        <v/>
      </c>
      <c r="L89" s="590" t="str">
        <f>IFERROR(IF(AND($E89="AM",Récap!BZ$208="TERMINE"),"TERMINE",IF(AND($E89="JS",Récap!BI$208="TERMINE"),"TERMINE",IF(AND($E89="CF",Récap!AS$208="TERMINE"),"TERMINE",IF(AND($E89="MJ",Récap!AC$208="TERMINE"),"TERMINE","")))),"")</f>
        <v/>
      </c>
    </row>
    <row r="90" spans="1:12" x14ac:dyDescent="0.3">
      <c r="A90" s="169" t="str">
        <f>IF(Engagés!A90="","",Engagés!A90)</f>
        <v/>
      </c>
      <c r="B90" s="556">
        <v>0.36296296296296293</v>
      </c>
      <c r="C90" s="421"/>
      <c r="D90" s="81" t="str">
        <f t="shared" si="4"/>
        <v/>
      </c>
      <c r="E90" s="382" t="str">
        <f>IF($A90="","",Engagés!$E90)</f>
        <v/>
      </c>
      <c r="F90" s="158" t="str">
        <f>IF(AND('1ér_Tour'!D90="",'2ème'!D90&lt;&gt;""),1,"")</f>
        <v/>
      </c>
      <c r="G90" s="105" t="str">
        <f>IF($A90="","",IF($E90="MJ",Récap!$L$4,IF($E90="CF",Récap!$K$4,IF($E90="JS",Récap!$J$4,IF($E90="AM",Récap!$I$4)))))</f>
        <v/>
      </c>
      <c r="H90" s="117"/>
      <c r="I90" s="119" t="str">
        <f t="shared" si="5"/>
        <v/>
      </c>
      <c r="K90" s="412" t="str">
        <f>IF($D90="","",IFERROR(IF(AND($E90="AM",Récap!BY$208="DERNIER TOUR"),"DERNIER TOUR",IF(AND($E90="JS",Récap!BH$208="DERNIER TOUR"),"DERNIER TOUR",IF(AND($E90="CF",Récap!AR$208="DERNIER TOUR"),"DERNIER TOUR",IF(AND($E90="MJ",Récap!AB$208="DERNIER TOUR"),"DERNIER TOUR","")))),""))</f>
        <v/>
      </c>
      <c r="L90" s="590" t="str">
        <f>IFERROR(IF(AND($E90="AM",Récap!BZ$208="TERMINE"),"TERMINE",IF(AND($E90="JS",Récap!BI$208="TERMINE"),"TERMINE",IF(AND($E90="CF",Récap!AS$208="TERMINE"),"TERMINE",IF(AND($E90="MJ",Récap!AC$208="TERMINE"),"TERMINE","")))),"")</f>
        <v/>
      </c>
    </row>
    <row r="91" spans="1:12" x14ac:dyDescent="0.3">
      <c r="A91" s="169" t="str">
        <f>IF(Engagés!A91="","",Engagés!A91)</f>
        <v/>
      </c>
      <c r="B91" s="556">
        <v>0.36296296296296293</v>
      </c>
      <c r="C91" s="421"/>
      <c r="D91" s="81" t="str">
        <f t="shared" si="4"/>
        <v/>
      </c>
      <c r="E91" s="382" t="str">
        <f>IF($A91="","",Engagés!$E91)</f>
        <v/>
      </c>
      <c r="F91" s="158" t="str">
        <f>IF(AND('1ér_Tour'!D91="",'2ème'!D91&lt;&gt;""),1,"")</f>
        <v/>
      </c>
      <c r="G91" s="105" t="str">
        <f>IF($A91="","",IF($E91="MJ",Récap!$L$4,IF($E91="CF",Récap!$K$4,IF($E91="JS",Récap!$J$4,IF($E91="AM",Récap!$I$4)))))</f>
        <v/>
      </c>
      <c r="H91" s="117"/>
      <c r="I91" s="119" t="str">
        <f t="shared" si="5"/>
        <v/>
      </c>
      <c r="K91" s="412" t="str">
        <f>IF($D91="","",IFERROR(IF(AND($E91="AM",Récap!BY$208="DERNIER TOUR"),"DERNIER TOUR",IF(AND($E91="JS",Récap!BH$208="DERNIER TOUR"),"DERNIER TOUR",IF(AND($E91="CF",Récap!AR$208="DERNIER TOUR"),"DERNIER TOUR",IF(AND($E91="MJ",Récap!AB$208="DERNIER TOUR"),"DERNIER TOUR","")))),""))</f>
        <v/>
      </c>
      <c r="L91" s="590" t="str">
        <f>IFERROR(IF(AND($E91="AM",Récap!BZ$208="TERMINE"),"TERMINE",IF(AND($E91="JS",Récap!BI$208="TERMINE"),"TERMINE",IF(AND($E91="CF",Récap!AS$208="TERMINE"),"TERMINE",IF(AND($E91="MJ",Récap!AC$208="TERMINE"),"TERMINE","")))),"")</f>
        <v/>
      </c>
    </row>
    <row r="92" spans="1:12" x14ac:dyDescent="0.3">
      <c r="A92" s="169" t="str">
        <f>IF(Engagés!A92="","",Engagés!A92)</f>
        <v/>
      </c>
      <c r="B92" s="556">
        <v>0.36296296296296293</v>
      </c>
      <c r="C92" s="421"/>
      <c r="D92" s="81" t="str">
        <f t="shared" si="4"/>
        <v/>
      </c>
      <c r="E92" s="382" t="str">
        <f>IF($A92="","",Engagés!$E92)</f>
        <v/>
      </c>
      <c r="F92" s="158" t="str">
        <f>IF(AND('1ér_Tour'!D92="",'2ème'!D92&lt;&gt;""),1,"")</f>
        <v/>
      </c>
      <c r="G92" s="105" t="str">
        <f>IF($A92="","",IF($E92="MJ",Récap!$L$4,IF($E92="CF",Récap!$K$4,IF($E92="JS",Récap!$J$4,IF($E92="AM",Récap!$I$4)))))</f>
        <v/>
      </c>
      <c r="H92" s="117"/>
      <c r="I92" s="119" t="str">
        <f t="shared" si="5"/>
        <v/>
      </c>
      <c r="K92" s="412" t="str">
        <f>IF($D92="","",IFERROR(IF(AND($E92="AM",Récap!BY$208="DERNIER TOUR"),"DERNIER TOUR",IF(AND($E92="JS",Récap!BH$208="DERNIER TOUR"),"DERNIER TOUR",IF(AND($E92="CF",Récap!AR$208="DERNIER TOUR"),"DERNIER TOUR",IF(AND($E92="MJ",Récap!AB$208="DERNIER TOUR"),"DERNIER TOUR","")))),""))</f>
        <v/>
      </c>
      <c r="L92" s="590" t="str">
        <f>IFERROR(IF(AND($E92="AM",Récap!BZ$208="TERMINE"),"TERMINE",IF(AND($E92="JS",Récap!BI$208="TERMINE"),"TERMINE",IF(AND($E92="CF",Récap!AS$208="TERMINE"),"TERMINE",IF(AND($E92="MJ",Récap!AC$208="TERMINE"),"TERMINE","")))),"")</f>
        <v/>
      </c>
    </row>
    <row r="93" spans="1:12" x14ac:dyDescent="0.3">
      <c r="A93" s="169" t="str">
        <f>IF(Engagés!A93="","",Engagés!A93)</f>
        <v/>
      </c>
      <c r="B93" s="556">
        <v>0.36296296296296293</v>
      </c>
      <c r="C93" s="421"/>
      <c r="D93" s="81" t="str">
        <f t="shared" si="4"/>
        <v/>
      </c>
      <c r="E93" s="382" t="str">
        <f>IF($A93="","",Engagés!$E93)</f>
        <v/>
      </c>
      <c r="F93" s="158" t="str">
        <f>IF(AND('1ér_Tour'!D93="",'2ème'!D93&lt;&gt;""),1,"")</f>
        <v/>
      </c>
      <c r="G93" s="105" t="str">
        <f>IF($A93="","",IF($E93="MJ",Récap!$L$4,IF($E93="CF",Récap!$K$4,IF($E93="JS",Récap!$J$4,IF($E93="AM",Récap!$I$4)))))</f>
        <v/>
      </c>
      <c r="H93" s="117"/>
      <c r="I93" s="119" t="str">
        <f t="shared" si="5"/>
        <v/>
      </c>
      <c r="K93" s="412" t="str">
        <f>IF($D93="","",IFERROR(IF(AND($E93="AM",Récap!BY$208="DERNIER TOUR"),"DERNIER TOUR",IF(AND($E93="JS",Récap!BH$208="DERNIER TOUR"),"DERNIER TOUR",IF(AND($E93="CF",Récap!AR$208="DERNIER TOUR"),"DERNIER TOUR",IF(AND($E93="MJ",Récap!AB$208="DERNIER TOUR"),"DERNIER TOUR","")))),""))</f>
        <v/>
      </c>
      <c r="L93" s="590" t="str">
        <f>IFERROR(IF(AND($E93="AM",Récap!BZ$208="TERMINE"),"TERMINE",IF(AND($E93="JS",Récap!BI$208="TERMINE"),"TERMINE",IF(AND($E93="CF",Récap!AS$208="TERMINE"),"TERMINE",IF(AND($E93="MJ",Récap!AC$208="TERMINE"),"TERMINE","")))),"")</f>
        <v/>
      </c>
    </row>
    <row r="94" spans="1:12" x14ac:dyDescent="0.3">
      <c r="A94" s="169" t="str">
        <f>IF(Engagés!A94="","",Engagés!A94)</f>
        <v/>
      </c>
      <c r="B94" s="556">
        <v>0.36296296296296293</v>
      </c>
      <c r="C94" s="421"/>
      <c r="D94" s="81" t="str">
        <f t="shared" si="4"/>
        <v/>
      </c>
      <c r="E94" s="382" t="str">
        <f>IF($A94="","",Engagés!$E94)</f>
        <v/>
      </c>
      <c r="F94" s="158" t="str">
        <f>IF(AND('1ér_Tour'!D94="",'2ème'!D94&lt;&gt;""),1,"")</f>
        <v/>
      </c>
      <c r="G94" s="105" t="str">
        <f>IF($A94="","",IF($E94="MJ",Récap!$L$4,IF($E94="CF",Récap!$K$4,IF($E94="JS",Récap!$J$4,IF($E94="AM",Récap!$I$4)))))</f>
        <v/>
      </c>
      <c r="H94" s="117"/>
      <c r="I94" s="119" t="str">
        <f t="shared" si="5"/>
        <v/>
      </c>
      <c r="K94" s="412" t="str">
        <f>IF($D94="","",IFERROR(IF(AND($E94="AM",Récap!BY$208="DERNIER TOUR"),"DERNIER TOUR",IF(AND($E94="JS",Récap!BH$208="DERNIER TOUR"),"DERNIER TOUR",IF(AND($E94="CF",Récap!AR$208="DERNIER TOUR"),"DERNIER TOUR",IF(AND($E94="MJ",Récap!AB$208="DERNIER TOUR"),"DERNIER TOUR","")))),""))</f>
        <v/>
      </c>
      <c r="L94" s="590" t="str">
        <f>IFERROR(IF(AND($E94="AM",Récap!BZ$208="TERMINE"),"TERMINE",IF(AND($E94="JS",Récap!BI$208="TERMINE"),"TERMINE",IF(AND($E94="CF",Récap!AS$208="TERMINE"),"TERMINE",IF(AND($E94="MJ",Récap!AC$208="TERMINE"),"TERMINE","")))),"")</f>
        <v/>
      </c>
    </row>
    <row r="95" spans="1:12" x14ac:dyDescent="0.3">
      <c r="A95" s="169" t="str">
        <f>IF(Engagés!A95="","",Engagés!A95)</f>
        <v/>
      </c>
      <c r="B95" s="556">
        <v>0.36296296296296293</v>
      </c>
      <c r="C95" s="421"/>
      <c r="D95" s="81" t="str">
        <f t="shared" si="4"/>
        <v/>
      </c>
      <c r="E95" s="382" t="str">
        <f>IF($A95="","",Engagés!$E95)</f>
        <v/>
      </c>
      <c r="F95" s="158" t="str">
        <f>IF(AND('1ér_Tour'!D95="",'2ème'!D95&lt;&gt;""),1,"")</f>
        <v/>
      </c>
      <c r="G95" s="105" t="str">
        <f>IF($A95="","",IF($E95="MJ",Récap!$L$4,IF($E95="CF",Récap!$K$4,IF($E95="JS",Récap!$J$4,IF($E95="AM",Récap!$I$4)))))</f>
        <v/>
      </c>
      <c r="H95" s="117"/>
      <c r="I95" s="119" t="str">
        <f t="shared" si="5"/>
        <v/>
      </c>
      <c r="K95" s="412" t="str">
        <f>IF($D95="","",IFERROR(IF(AND($E95="AM",Récap!BY$208="DERNIER TOUR"),"DERNIER TOUR",IF(AND($E95="JS",Récap!BH$208="DERNIER TOUR"),"DERNIER TOUR",IF(AND($E95="CF",Récap!AR$208="DERNIER TOUR"),"DERNIER TOUR",IF(AND($E95="MJ",Récap!AB$208="DERNIER TOUR"),"DERNIER TOUR","")))),""))</f>
        <v/>
      </c>
      <c r="L95" s="590" t="str">
        <f>IFERROR(IF(AND($E95="AM",Récap!BZ$208="TERMINE"),"TERMINE",IF(AND($E95="JS",Récap!BI$208="TERMINE"),"TERMINE",IF(AND($E95="CF",Récap!AS$208="TERMINE"),"TERMINE",IF(AND($E95="MJ",Récap!AC$208="TERMINE"),"TERMINE","")))),"")</f>
        <v/>
      </c>
    </row>
    <row r="96" spans="1:12" x14ac:dyDescent="0.3">
      <c r="A96" s="169" t="str">
        <f>IF(Engagés!A96="","",Engagés!A96)</f>
        <v/>
      </c>
      <c r="B96" s="556">
        <v>0.36296296296296293</v>
      </c>
      <c r="C96" s="421"/>
      <c r="D96" s="81" t="str">
        <f t="shared" si="4"/>
        <v/>
      </c>
      <c r="E96" s="382" t="str">
        <f>IF($A96="","",Engagés!$E96)</f>
        <v/>
      </c>
      <c r="F96" s="158" t="str">
        <f>IF(AND('1ér_Tour'!D96="",'2ème'!D96&lt;&gt;""),1,"")</f>
        <v/>
      </c>
      <c r="G96" s="105" t="str">
        <f>IF($A96="","",IF($E96="MJ",Récap!$L$4,IF($E96="CF",Récap!$K$4,IF($E96="JS",Récap!$J$4,IF($E96="AM",Récap!$I$4)))))</f>
        <v/>
      </c>
      <c r="H96" s="117"/>
      <c r="I96" s="119" t="str">
        <f t="shared" si="5"/>
        <v/>
      </c>
      <c r="K96" s="412" t="str">
        <f>IF($D96="","",IFERROR(IF(AND($E96="AM",Récap!BY$208="DERNIER TOUR"),"DERNIER TOUR",IF(AND($E96="JS",Récap!BH$208="DERNIER TOUR"),"DERNIER TOUR",IF(AND($E96="CF",Récap!AR$208="DERNIER TOUR"),"DERNIER TOUR",IF(AND($E96="MJ",Récap!AB$208="DERNIER TOUR"),"DERNIER TOUR","")))),""))</f>
        <v/>
      </c>
      <c r="L96" s="590" t="str">
        <f>IFERROR(IF(AND($E96="AM",Récap!BZ$208="TERMINE"),"TERMINE",IF(AND($E96="JS",Récap!BI$208="TERMINE"),"TERMINE",IF(AND($E96="CF",Récap!AS$208="TERMINE"),"TERMINE",IF(AND($E96="MJ",Récap!AC$208="TERMINE"),"TERMINE","")))),"")</f>
        <v/>
      </c>
    </row>
    <row r="97" spans="1:12" x14ac:dyDescent="0.3">
      <c r="A97" s="169" t="str">
        <f>IF(Engagés!A97="","",Engagés!A97)</f>
        <v/>
      </c>
      <c r="B97" s="556">
        <v>0.36296296296296293</v>
      </c>
      <c r="C97" s="421"/>
      <c r="D97" s="81" t="str">
        <f t="shared" si="4"/>
        <v/>
      </c>
      <c r="E97" s="382" t="str">
        <f>IF($A97="","",Engagés!$E97)</f>
        <v/>
      </c>
      <c r="F97" s="158" t="str">
        <f>IF(AND('1ér_Tour'!D97="",'2ème'!D97&lt;&gt;""),1,"")</f>
        <v/>
      </c>
      <c r="G97" s="105" t="str">
        <f>IF($A97="","",IF($E97="MJ",Récap!$L$4,IF($E97="CF",Récap!$K$4,IF($E97="JS",Récap!$J$4,IF($E97="AM",Récap!$I$4)))))</f>
        <v/>
      </c>
      <c r="H97" s="117"/>
      <c r="I97" s="119" t="str">
        <f t="shared" si="5"/>
        <v/>
      </c>
      <c r="K97" s="412" t="str">
        <f>IF($D97="","",IFERROR(IF(AND($E97="AM",Récap!BY$208="DERNIER TOUR"),"DERNIER TOUR",IF(AND($E97="JS",Récap!BH$208="DERNIER TOUR"),"DERNIER TOUR",IF(AND($E97="CF",Récap!AR$208="DERNIER TOUR"),"DERNIER TOUR",IF(AND($E97="MJ",Récap!AB$208="DERNIER TOUR"),"DERNIER TOUR","")))),""))</f>
        <v/>
      </c>
      <c r="L97" s="590" t="str">
        <f>IFERROR(IF(AND($E97="AM",Récap!BZ$208="TERMINE"),"TERMINE",IF(AND($E97="JS",Récap!BI$208="TERMINE"),"TERMINE",IF(AND($E97="CF",Récap!AS$208="TERMINE"),"TERMINE",IF(AND($E97="MJ",Récap!AC$208="TERMINE"),"TERMINE","")))),"")</f>
        <v/>
      </c>
    </row>
    <row r="98" spans="1:12" x14ac:dyDescent="0.3">
      <c r="A98" s="169" t="str">
        <f>IF(Engagés!A98="","",Engagés!A98)</f>
        <v/>
      </c>
      <c r="B98" s="556">
        <v>0.36296296296296293</v>
      </c>
      <c r="C98" s="421"/>
      <c r="D98" s="81" t="str">
        <f t="shared" si="4"/>
        <v/>
      </c>
      <c r="E98" s="382" t="str">
        <f>IF($A98="","",Engagés!$E98)</f>
        <v/>
      </c>
      <c r="F98" s="158" t="str">
        <f>IF(AND('1ér_Tour'!D98="",'2ème'!D98&lt;&gt;""),1,"")</f>
        <v/>
      </c>
      <c r="G98" s="105" t="str">
        <f>IF($A98="","",IF($E98="MJ",Récap!$L$4,IF($E98="CF",Récap!$K$4,IF($E98="JS",Récap!$J$4,IF($E98="AM",Récap!$I$4)))))</f>
        <v/>
      </c>
      <c r="H98" s="117"/>
      <c r="I98" s="119" t="str">
        <f t="shared" si="5"/>
        <v/>
      </c>
      <c r="K98" s="412" t="str">
        <f>IF($D98="","",IFERROR(IF(AND($E98="AM",Récap!BY$208="DERNIER TOUR"),"DERNIER TOUR",IF(AND($E98="JS",Récap!BH$208="DERNIER TOUR"),"DERNIER TOUR",IF(AND($E98="CF",Récap!AR$208="DERNIER TOUR"),"DERNIER TOUR",IF(AND($E98="MJ",Récap!AB$208="DERNIER TOUR"),"DERNIER TOUR","")))),""))</f>
        <v/>
      </c>
      <c r="L98" s="590" t="str">
        <f>IFERROR(IF(AND($E98="AM",Récap!BZ$208="TERMINE"),"TERMINE",IF(AND($E98="JS",Récap!BI$208="TERMINE"),"TERMINE",IF(AND($E98="CF",Récap!AS$208="TERMINE"),"TERMINE",IF(AND($E98="MJ",Récap!AC$208="TERMINE"),"TERMINE","")))),"")</f>
        <v/>
      </c>
    </row>
    <row r="99" spans="1:12" x14ac:dyDescent="0.3">
      <c r="A99" s="169" t="str">
        <f>IF(Engagés!A99="","",Engagés!A99)</f>
        <v/>
      </c>
      <c r="B99" s="556">
        <v>0.36296296296296293</v>
      </c>
      <c r="C99" s="421"/>
      <c r="D99" s="81" t="str">
        <f t="shared" si="4"/>
        <v/>
      </c>
      <c r="E99" s="382" t="str">
        <f>IF($A99="","",Engagés!$E99)</f>
        <v/>
      </c>
      <c r="F99" s="158" t="str">
        <f>IF(AND('1ér_Tour'!D99="",'2ème'!D99&lt;&gt;""),1,"")</f>
        <v/>
      </c>
      <c r="G99" s="105" t="str">
        <f>IF($A99="","",IF($E99="MJ",Récap!$L$4,IF($E99="CF",Récap!$K$4,IF($E99="JS",Récap!$J$4,IF($E99="AM",Récap!$I$4)))))</f>
        <v/>
      </c>
      <c r="H99" s="117"/>
      <c r="I99" s="119" t="str">
        <f t="shared" si="5"/>
        <v/>
      </c>
      <c r="K99" s="412" t="str">
        <f>IF($D99="","",IFERROR(IF(AND($E99="AM",Récap!BY$208="DERNIER TOUR"),"DERNIER TOUR",IF(AND($E99="JS",Récap!BH$208="DERNIER TOUR"),"DERNIER TOUR",IF(AND($E99="CF",Récap!AR$208="DERNIER TOUR"),"DERNIER TOUR",IF(AND($E99="MJ",Récap!AB$208="DERNIER TOUR"),"DERNIER TOUR","")))),""))</f>
        <v/>
      </c>
      <c r="L99" s="590" t="str">
        <f>IFERROR(IF(AND($E99="AM",Récap!BZ$208="TERMINE"),"TERMINE",IF(AND($E99="JS",Récap!BI$208="TERMINE"),"TERMINE",IF(AND($E99="CF",Récap!AS$208="TERMINE"),"TERMINE",IF(AND($E99="MJ",Récap!AC$208="TERMINE"),"TERMINE","")))),"")</f>
        <v/>
      </c>
    </row>
    <row r="100" spans="1:12" x14ac:dyDescent="0.3">
      <c r="A100" s="169" t="str">
        <f>IF(Engagés!A100="","",Engagés!A100)</f>
        <v/>
      </c>
      <c r="B100" s="556">
        <v>0.36296296296296293</v>
      </c>
      <c r="C100" s="421"/>
      <c r="D100" s="81" t="str">
        <f t="shared" si="4"/>
        <v/>
      </c>
      <c r="E100" s="382" t="str">
        <f>IF($A100="","",Engagés!$E100)</f>
        <v/>
      </c>
      <c r="F100" s="158" t="str">
        <f>IF(AND('1ér_Tour'!D100="",'2ème'!D100&lt;&gt;""),1,"")</f>
        <v/>
      </c>
      <c r="G100" s="105" t="str">
        <f>IF($A100="","",IF($E100="MJ",Récap!$L$4,IF($E100="CF",Récap!$K$4,IF($E100="JS",Récap!$J$4,IF($E100="AM",Récap!$I$4)))))</f>
        <v/>
      </c>
      <c r="H100" s="117"/>
      <c r="I100" s="119" t="str">
        <f t="shared" si="5"/>
        <v/>
      </c>
      <c r="K100" s="412" t="str">
        <f>IF($D100="","",IFERROR(IF(AND($E100="AM",Récap!BY$208="DERNIER TOUR"),"DERNIER TOUR",IF(AND($E100="JS",Récap!BH$208="DERNIER TOUR"),"DERNIER TOUR",IF(AND($E100="CF",Récap!AR$208="DERNIER TOUR"),"DERNIER TOUR",IF(AND($E100="MJ",Récap!AB$208="DERNIER TOUR"),"DERNIER TOUR","")))),""))</f>
        <v/>
      </c>
      <c r="L100" s="590" t="str">
        <f>IFERROR(IF(AND($E100="AM",Récap!BZ$208="TERMINE"),"TERMINE",IF(AND($E100="JS",Récap!BI$208="TERMINE"),"TERMINE",IF(AND($E100="CF",Récap!AS$208="TERMINE"),"TERMINE",IF(AND($E100="MJ",Récap!AC$208="TERMINE"),"TERMINE","")))),"")</f>
        <v/>
      </c>
    </row>
    <row r="101" spans="1:12" x14ac:dyDescent="0.3">
      <c r="A101" s="169" t="str">
        <f>IF(Engagés!A101="","",Engagés!A101)</f>
        <v/>
      </c>
      <c r="B101" s="556">
        <v>0.36296296296296293</v>
      </c>
      <c r="C101" s="421"/>
      <c r="D101" s="81" t="str">
        <f t="shared" si="4"/>
        <v/>
      </c>
      <c r="E101" s="382" t="str">
        <f>IF($A101="","",Engagés!$E101)</f>
        <v/>
      </c>
      <c r="F101" s="158" t="str">
        <f>IF(AND('1ér_Tour'!D101="",'2ème'!D101&lt;&gt;""),1,"")</f>
        <v/>
      </c>
      <c r="G101" s="105" t="str">
        <f>IF($A101="","",IF($E101="MJ",Récap!$L$4,IF($E101="CF",Récap!$K$4,IF($E101="JS",Récap!$J$4,IF($E101="AM",Récap!$I$4)))))</f>
        <v/>
      </c>
      <c r="H101" s="117"/>
      <c r="I101" s="119" t="str">
        <f t="shared" si="5"/>
        <v/>
      </c>
      <c r="K101" s="412" t="str">
        <f>IF($D101="","",IFERROR(IF(AND($E101="AM",Récap!BY$208="DERNIER TOUR"),"DERNIER TOUR",IF(AND($E101="JS",Récap!BH$208="DERNIER TOUR"),"DERNIER TOUR",IF(AND($E101="CF",Récap!AR$208="DERNIER TOUR"),"DERNIER TOUR",IF(AND($E101="MJ",Récap!AB$208="DERNIER TOUR"),"DERNIER TOUR","")))),""))</f>
        <v/>
      </c>
      <c r="L101" s="590" t="str">
        <f>IFERROR(IF(AND($E101="AM",Récap!BZ$208="TERMINE"),"TERMINE",IF(AND($E101="JS",Récap!BI$208="TERMINE"),"TERMINE",IF(AND($E101="CF",Récap!AS$208="TERMINE"),"TERMINE",IF(AND($E101="MJ",Récap!AC$208="TERMINE"),"TERMINE","")))),"")</f>
        <v/>
      </c>
    </row>
    <row r="102" spans="1:12" x14ac:dyDescent="0.3">
      <c r="A102" s="169" t="str">
        <f>IF(Engagés!A102="","",Engagés!A102)</f>
        <v/>
      </c>
      <c r="B102" s="556">
        <v>0.36296296296296293</v>
      </c>
      <c r="C102" s="421"/>
      <c r="D102" s="81" t="str">
        <f t="shared" si="4"/>
        <v/>
      </c>
      <c r="E102" s="382" t="str">
        <f>IF($A102="","",Engagés!$E102)</f>
        <v/>
      </c>
      <c r="F102" s="158" t="str">
        <f>IF(AND('1ér_Tour'!D102="",'2ème'!D102&lt;&gt;""),1,"")</f>
        <v/>
      </c>
      <c r="G102" s="105" t="str">
        <f>IF($A102="","",IF($E102="MJ",Récap!$L$4,IF($E102="CF",Récap!$K$4,IF($E102="JS",Récap!$J$4,IF($E102="AM",Récap!$I$4)))))</f>
        <v/>
      </c>
      <c r="H102" s="117"/>
      <c r="I102" s="119" t="str">
        <f t="shared" si="5"/>
        <v/>
      </c>
      <c r="K102" s="412" t="str">
        <f>IF($D102="","",IFERROR(IF(AND($E102="AM",Récap!BY$208="DERNIER TOUR"),"DERNIER TOUR",IF(AND($E102="JS",Récap!BH$208="DERNIER TOUR"),"DERNIER TOUR",IF(AND($E102="CF",Récap!AR$208="DERNIER TOUR"),"DERNIER TOUR",IF(AND($E102="MJ",Récap!AB$208="DERNIER TOUR"),"DERNIER TOUR","")))),""))</f>
        <v/>
      </c>
      <c r="L102" s="590" t="str">
        <f>IFERROR(IF(AND($E102="AM",Récap!BZ$208="TERMINE"),"TERMINE",IF(AND($E102="JS",Récap!BI$208="TERMINE"),"TERMINE",IF(AND($E102="CF",Récap!AS$208="TERMINE"),"TERMINE",IF(AND($E102="MJ",Récap!AC$208="TERMINE"),"TERMINE","")))),"")</f>
        <v/>
      </c>
    </row>
    <row r="103" spans="1:12" ht="18" thickBot="1" x14ac:dyDescent="0.35">
      <c r="A103" s="170" t="str">
        <f>IF(Engagés!A103="","",Engagés!A103)</f>
        <v/>
      </c>
      <c r="B103" s="557">
        <v>0.36296296296296293</v>
      </c>
      <c r="C103" s="401"/>
      <c r="D103" s="80" t="str">
        <f>IF(C103="","",C103-B103)</f>
        <v/>
      </c>
      <c r="E103" s="383" t="str">
        <f>IF($A103="","",Engagés!$E103)</f>
        <v/>
      </c>
      <c r="F103" s="159" t="str">
        <f>IF(AND('1ér_Tour'!D103="",'2ème'!D103&lt;&gt;""),1,"")</f>
        <v/>
      </c>
      <c r="G103" s="110" t="str">
        <f>IF($A103="","",IF($E103="MJ",Récap!$L$4,IF($E103="CF",Récap!$K$4,IF($E103="JS",Récap!$J$4,IF($E103="AM",Récap!$I$4)))))</f>
        <v/>
      </c>
      <c r="H103" s="118"/>
      <c r="I103" s="120" t="str">
        <f t="shared" si="5"/>
        <v/>
      </c>
      <c r="K103" s="412" t="str">
        <f>IF($D103="","",IFERROR(IF(AND($E103="AM",Récap!BY$208="DERNIER TOUR"),"DERNIER TOUR",IF(AND($E103="JS",Récap!BH$208="DERNIER TOUR"),"DERNIER TOUR",IF(AND($E103="CF",Récap!AR$208="DERNIER TOUR"),"DERNIER TOUR",IF(AND($E103="MJ",Récap!AB$208="DERNIER TOUR"),"DERNIER TOUR","")))),""))</f>
        <v/>
      </c>
      <c r="L103" s="590" t="str">
        <f>IFERROR(IF(AND($E103="AM",Récap!BZ$208="TERMINE"),"TERMINE",IF(AND($E103="JS",Récap!BI$208="TERMINE"),"TERMINE",IF(AND($E103="CF",Récap!AS$208="TERMINE"),"TERMINE",IF(AND($E103="MJ",Récap!AC$208="TERMINE"),"TERMINE","")))),"")</f>
        <v/>
      </c>
    </row>
    <row r="104" spans="1:12" ht="24.6" x14ac:dyDescent="0.25">
      <c r="A104" s="399"/>
      <c r="B104" s="61"/>
      <c r="C104" s="389"/>
      <c r="E104" s="59"/>
      <c r="F104" s="59"/>
      <c r="L104" s="412" t="str">
        <f>IFERROR(IF(AND($E104="AM",Récap!BZ$208="TERMINE"),"TERMINE",IF(AND($E104="JS",Récap!BI$208="TERMINE"),"TERMINE",IF(AND($E104="CF",Récap!AS$208="TERMINE"),"TERMINE",IF(AND($E104="MJ",Récap!AC$208="TERMINE"),"TERMINE","")))),"")</f>
        <v/>
      </c>
    </row>
    <row r="105" spans="1:12" x14ac:dyDescent="0.25">
      <c r="A105" s="425"/>
      <c r="B105" s="61"/>
      <c r="C105" s="390"/>
      <c r="L105" s="412" t="str">
        <f>IFERROR(IF(AND($E105="AM",Récap!BZ$208="TERMINE"),"TERMINE",IF(AND($E105="JS",Récap!BI$208="TERMINE"),"TERMINE",IF(AND($E105="CF",Récap!AS$208="TERMINE"),"TERMINE",IF(AND($E105="MJ",Récap!AC$208="TERMINE"),"TERMINE","")))),"")</f>
        <v/>
      </c>
    </row>
    <row r="106" spans="1:12" x14ac:dyDescent="0.25">
      <c r="A106" s="425"/>
      <c r="B106" s="61"/>
      <c r="C106" s="390"/>
      <c r="L106" s="412" t="str">
        <f>IFERROR(IF(AND($E106="AM",Récap!BZ$208="TERMINE"),"TERMINE",IF(AND($E106="JS",Récap!BI$208="TERMINE"),"TERMINE",IF(AND($E106="CF",Récap!AS$208="TERMINE"),"TERMINE",IF(AND($E106="MJ",Récap!AC$208="TERMINE"),"TERMINE","")))),"")</f>
        <v/>
      </c>
    </row>
    <row r="107" spans="1:12" x14ac:dyDescent="0.3">
      <c r="A107" s="41"/>
      <c r="B107" s="61"/>
      <c r="C107" s="390"/>
      <c r="L107" s="412" t="str">
        <f>IFERROR(IF(AND($E107="AM",Récap!BZ$208="TERMINE"),"TERMINE",IF(AND($E107="JS",Récap!BI$208="TERMINE"),"TERMINE",IF(AND($E107="CF",Récap!AS$208="TERMINE"),"TERMINE",IF(AND($E107="MJ",Récap!AC$208="TERMINE"),"TERMINE","")))),"")</f>
        <v/>
      </c>
    </row>
    <row r="108" spans="1:12" x14ac:dyDescent="0.3">
      <c r="A108" s="41"/>
      <c r="B108" s="61"/>
      <c r="C108" s="390"/>
      <c r="L108" s="412" t="str">
        <f>IFERROR(IF(AND($E108="AM",Récap!BZ$208="TERMINE"),"TERMINE",IF(AND($E108="JS",Récap!BI$208="TERMINE"),"TERMINE",IF(AND($E108="CF",Récap!AS$208="TERMINE"),"TERMINE",IF(AND($E108="MJ",Récap!AC$208="TERMINE"),"TERMINE","")))),"")</f>
        <v/>
      </c>
    </row>
    <row r="109" spans="1:12" x14ac:dyDescent="0.3">
      <c r="A109" s="41"/>
      <c r="B109" s="61"/>
      <c r="C109" s="390"/>
      <c r="L109" s="412" t="str">
        <f>IFERROR(IF(AND($E109="AM",Récap!BZ$208="TERMINE"),"TERMINE",IF(AND($E109="JS",Récap!BI$208="TERMINE"),"TERMINE",IF(AND($E109="CF",Récap!AS$208="TERMINE"),"TERMINE",IF(AND($E109="MJ",Récap!AC$208="TERMINE"),"TERMINE","")))),"")</f>
        <v/>
      </c>
    </row>
    <row r="110" spans="1:12" x14ac:dyDescent="0.3">
      <c r="A110" s="41"/>
      <c r="B110" s="61"/>
      <c r="C110" s="390"/>
      <c r="L110" s="412" t="str">
        <f>IFERROR(IF(AND($E110="AM",Récap!BZ$208="TERMINE"),"TERMINE",IF(AND($E110="JS",Récap!BI$208="TERMINE"),"TERMINE",IF(AND($E110="CF",Récap!AS$208="TERMINE"),"TERMINE",IF(AND($E110="MJ",Récap!AC$208="TERMINE"),"TERMINE","")))),"")</f>
        <v/>
      </c>
    </row>
    <row r="111" spans="1:12" x14ac:dyDescent="0.3">
      <c r="A111" s="41"/>
      <c r="B111" s="61"/>
      <c r="C111" s="390"/>
      <c r="L111" s="412" t="str">
        <f>IFERROR(IF(AND($E111="AM",Récap!BZ$208="TERMINE"),"TERMINE",IF(AND($E111="JS",Récap!BI$208="TERMINE"),"TERMINE",IF(AND($E111="CF",Récap!AS$208="TERMINE"),"TERMINE",IF(AND($E111="MJ",Récap!AC$208="TERMINE"),"TERMINE","")))),"")</f>
        <v/>
      </c>
    </row>
    <row r="112" spans="1:12" x14ac:dyDescent="0.3">
      <c r="A112" s="41"/>
      <c r="B112" s="61"/>
      <c r="C112" s="390"/>
      <c r="L112" s="412" t="str">
        <f>IFERROR(IF(AND($E112="AM",Récap!BZ$208="TERMINE"),"TERMINE",IF(AND($E112="JS",Récap!BI$208="TERMINE"),"TERMINE",IF(AND($E112="CF",Récap!AS$208="TERMINE"),"TERMINE",IF(AND($E112="MJ",Récap!AC$208="TERMINE"),"TERMINE","")))),"")</f>
        <v/>
      </c>
    </row>
    <row r="113" spans="1:12" x14ac:dyDescent="0.3">
      <c r="A113" s="41"/>
      <c r="B113" s="61"/>
      <c r="C113" s="390"/>
      <c r="L113" s="412" t="str">
        <f>IFERROR(IF(AND($E113="AM",Récap!BZ$208="TERMINE"),"TERMINE",IF(AND($E113="JS",Récap!BI$208="TERMINE"),"TERMINE",IF(AND($E113="CF",Récap!AS$208="TERMINE"),"TERMINE",IF(AND($E113="MJ",Récap!AC$208="TERMINE"),"TERMINE","")))),"")</f>
        <v/>
      </c>
    </row>
    <row r="114" spans="1:12" x14ac:dyDescent="0.3">
      <c r="A114" s="41"/>
      <c r="B114" s="61"/>
      <c r="C114" s="390"/>
      <c r="L114" s="412" t="str">
        <f>IFERROR(IF(AND($E114="AM",Récap!BZ$208="TERMINE"),"TERMINE",IF(AND($E114="JS",Récap!BI$208="TERMINE"),"TERMINE",IF(AND($E114="CF",Récap!AS$208="TERMINE"),"TERMINE",IF(AND($E114="MJ",Récap!AC$208="TERMINE"),"TERMINE","")))),"")</f>
        <v/>
      </c>
    </row>
    <row r="115" spans="1:12" x14ac:dyDescent="0.3">
      <c r="A115" s="41"/>
      <c r="B115" s="61"/>
      <c r="C115" s="390"/>
      <c r="L115" s="412" t="str">
        <f>IFERROR(IF(AND($E115="AM",Récap!BZ$208="TERMINE"),"TERMINE",IF(AND($E115="JS",Récap!BI$208="TERMINE"),"TERMINE",IF(AND($E115="CF",Récap!AS$208="TERMINE"),"TERMINE",IF(AND($E115="MJ",Récap!AC$208="TERMINE"),"TERMINE","")))),"")</f>
        <v/>
      </c>
    </row>
    <row r="116" spans="1:12" x14ac:dyDescent="0.3">
      <c r="A116" s="41"/>
      <c r="B116" s="61"/>
      <c r="C116" s="390"/>
      <c r="L116" s="412" t="str">
        <f>IFERROR(IF(AND($E116="AM",Récap!BZ$208="TERMINE"),"TERMINE",IF(AND($E116="JS",Récap!BI$208="TERMINE"),"TERMINE",IF(AND($E116="CF",Récap!AS$208="TERMINE"),"TERMINE",IF(AND($E116="MJ",Récap!AC$208="TERMINE"),"TERMINE","")))),"")</f>
        <v/>
      </c>
    </row>
    <row r="117" spans="1:12" x14ac:dyDescent="0.3">
      <c r="A117" s="41"/>
      <c r="B117" s="61"/>
      <c r="C117" s="390"/>
      <c r="L117" s="412" t="str">
        <f>IFERROR(IF(AND($E117="AM",Récap!BZ$208="TERMINE"),"TERMINE",IF(AND($E117="JS",Récap!BI$208="TERMINE"),"TERMINE",IF(AND($E117="CF",Récap!AS$208="TERMINE"),"TERMINE",IF(AND($E117="MJ",Récap!AC$208="TERMINE"),"TERMINE","")))),"")</f>
        <v/>
      </c>
    </row>
    <row r="118" spans="1:12" x14ac:dyDescent="0.3">
      <c r="A118" s="41"/>
      <c r="B118" s="61"/>
      <c r="C118" s="390"/>
      <c r="L118" s="412" t="str">
        <f>IFERROR(IF(AND($E118="AM",Récap!BZ$208="TERMINE"),"TERMINE",IF(AND($E118="JS",Récap!BI$208="TERMINE"),"TERMINE",IF(AND($E118="CF",Récap!AS$208="TERMINE"),"TERMINE",IF(AND($E118="MJ",Récap!AC$208="TERMINE"),"TERMINE","")))),"")</f>
        <v/>
      </c>
    </row>
    <row r="119" spans="1:12" x14ac:dyDescent="0.3">
      <c r="A119" s="41"/>
      <c r="B119" s="61"/>
      <c r="C119" s="390"/>
      <c r="L119" s="412" t="str">
        <f>IFERROR(IF(AND($E119="AM",Récap!BZ$208="TERMINE"),"TERMINE",IF(AND($E119="JS",Récap!BI$208="TERMINE"),"TERMINE",IF(AND($E119="CF",Récap!AS$208="TERMINE"),"TERMINE",IF(AND($E119="MJ",Récap!AC$208="TERMINE"),"TERMINE","")))),"")</f>
        <v/>
      </c>
    </row>
    <row r="120" spans="1:12" x14ac:dyDescent="0.3">
      <c r="A120" s="41"/>
      <c r="B120" s="61"/>
      <c r="C120" s="390"/>
    </row>
    <row r="121" spans="1:12" x14ac:dyDescent="0.3">
      <c r="A121" s="41"/>
      <c r="B121" s="61"/>
      <c r="C121" s="390"/>
    </row>
    <row r="122" spans="1:12" x14ac:dyDescent="0.3">
      <c r="A122" s="41"/>
      <c r="B122" s="61"/>
      <c r="C122" s="390"/>
    </row>
    <row r="123" spans="1:12" x14ac:dyDescent="0.3">
      <c r="A123" s="41"/>
      <c r="B123" s="61"/>
      <c r="C123" s="390"/>
    </row>
    <row r="124" spans="1:12" x14ac:dyDescent="0.3">
      <c r="A124" s="41"/>
      <c r="B124" s="61"/>
      <c r="C124" s="390"/>
    </row>
    <row r="125" spans="1:12" x14ac:dyDescent="0.3">
      <c r="A125" s="41"/>
      <c r="B125" s="61"/>
      <c r="C125" s="390"/>
    </row>
    <row r="126" spans="1:12" x14ac:dyDescent="0.3">
      <c r="A126" s="41"/>
      <c r="B126" s="61"/>
      <c r="C126" s="390"/>
    </row>
    <row r="127" spans="1:12" x14ac:dyDescent="0.3">
      <c r="A127" s="41"/>
      <c r="B127" s="61"/>
      <c r="C127" s="390"/>
    </row>
    <row r="128" spans="1:12" x14ac:dyDescent="0.3">
      <c r="A128" s="41"/>
      <c r="B128" s="61"/>
      <c r="C128" s="390"/>
    </row>
    <row r="129" spans="1:3" x14ac:dyDescent="0.3">
      <c r="A129" s="41"/>
      <c r="B129" s="61"/>
      <c r="C129" s="390"/>
    </row>
    <row r="130" spans="1:3" x14ac:dyDescent="0.3">
      <c r="A130" s="41"/>
      <c r="B130" s="61"/>
      <c r="C130" s="390"/>
    </row>
    <row r="131" spans="1:3" x14ac:dyDescent="0.3">
      <c r="A131" s="41"/>
      <c r="B131" s="61"/>
      <c r="C131" s="390"/>
    </row>
    <row r="132" spans="1:3" x14ac:dyDescent="0.3">
      <c r="A132" s="41"/>
      <c r="B132" s="61"/>
      <c r="C132" s="390"/>
    </row>
    <row r="133" spans="1:3" x14ac:dyDescent="0.3">
      <c r="A133" s="41"/>
      <c r="B133" s="61"/>
      <c r="C133" s="390"/>
    </row>
    <row r="134" spans="1:3" x14ac:dyDescent="0.3">
      <c r="A134" s="41"/>
      <c r="B134" s="61"/>
      <c r="C134" s="390"/>
    </row>
    <row r="135" spans="1:3" x14ac:dyDescent="0.3">
      <c r="A135" s="41"/>
      <c r="B135" s="61"/>
      <c r="C135" s="390"/>
    </row>
    <row r="136" spans="1:3" x14ac:dyDescent="0.3">
      <c r="A136" s="41"/>
      <c r="B136" s="61"/>
      <c r="C136" s="390"/>
    </row>
    <row r="137" spans="1:3" x14ac:dyDescent="0.3">
      <c r="A137" s="41"/>
      <c r="B137" s="61"/>
      <c r="C137" s="390"/>
    </row>
    <row r="138" spans="1:3" x14ac:dyDescent="0.3">
      <c r="A138" s="41"/>
      <c r="B138" s="61"/>
      <c r="C138" s="390"/>
    </row>
    <row r="139" spans="1:3" x14ac:dyDescent="0.3">
      <c r="A139" s="41"/>
      <c r="B139" s="61"/>
      <c r="C139" s="390"/>
    </row>
    <row r="140" spans="1:3" x14ac:dyDescent="0.3">
      <c r="A140" s="41"/>
      <c r="B140" s="61"/>
      <c r="C140" s="390"/>
    </row>
    <row r="141" spans="1:3" x14ac:dyDescent="0.3">
      <c r="A141" s="41"/>
      <c r="B141" s="61"/>
      <c r="C141" s="390"/>
    </row>
    <row r="142" spans="1:3" x14ac:dyDescent="0.3">
      <c r="A142" s="41"/>
      <c r="B142" s="61"/>
      <c r="C142" s="390"/>
    </row>
    <row r="143" spans="1:3" x14ac:dyDescent="0.3">
      <c r="A143" s="41"/>
      <c r="B143" s="61"/>
      <c r="C143" s="390"/>
    </row>
    <row r="144" spans="1:3" x14ac:dyDescent="0.3">
      <c r="A144" s="41"/>
      <c r="B144" s="61"/>
      <c r="C144" s="390"/>
    </row>
    <row r="145" spans="1:3" x14ac:dyDescent="0.3">
      <c r="A145" s="41"/>
      <c r="B145" s="61"/>
      <c r="C145" s="390"/>
    </row>
    <row r="146" spans="1:3" x14ac:dyDescent="0.3">
      <c r="A146" s="41"/>
      <c r="B146" s="61"/>
      <c r="C146" s="390"/>
    </row>
    <row r="147" spans="1:3" x14ac:dyDescent="0.3">
      <c r="A147" s="41"/>
      <c r="B147" s="61"/>
      <c r="C147" s="390"/>
    </row>
    <row r="148" spans="1:3" x14ac:dyDescent="0.3">
      <c r="A148" s="41"/>
      <c r="B148" s="61"/>
      <c r="C148" s="390"/>
    </row>
    <row r="149" spans="1:3" x14ac:dyDescent="0.3">
      <c r="A149" s="41"/>
      <c r="B149" s="61"/>
      <c r="C149" s="390"/>
    </row>
    <row r="150" spans="1:3" x14ac:dyDescent="0.3">
      <c r="A150" s="41"/>
      <c r="B150" s="61"/>
      <c r="C150" s="390"/>
    </row>
    <row r="151" spans="1:3" x14ac:dyDescent="0.3">
      <c r="A151" s="41"/>
      <c r="B151" s="61"/>
      <c r="C151" s="390"/>
    </row>
    <row r="152" spans="1:3" x14ac:dyDescent="0.3">
      <c r="A152" s="41"/>
      <c r="B152" s="61"/>
      <c r="C152" s="390"/>
    </row>
    <row r="153" spans="1:3" x14ac:dyDescent="0.3">
      <c r="A153" s="41"/>
      <c r="B153" s="61"/>
      <c r="C153" s="390"/>
    </row>
    <row r="154" spans="1:3" x14ac:dyDescent="0.3">
      <c r="A154" s="41"/>
      <c r="B154" s="61"/>
      <c r="C154" s="390"/>
    </row>
    <row r="155" spans="1:3" x14ac:dyDescent="0.3">
      <c r="A155" s="41"/>
      <c r="B155" s="61"/>
      <c r="C155" s="390"/>
    </row>
    <row r="156" spans="1:3" x14ac:dyDescent="0.3">
      <c r="A156" s="41"/>
      <c r="B156" s="61"/>
      <c r="C156" s="390"/>
    </row>
    <row r="157" spans="1:3" x14ac:dyDescent="0.3">
      <c r="A157" s="41"/>
      <c r="B157" s="61"/>
      <c r="C157" s="390"/>
    </row>
    <row r="158" spans="1:3" x14ac:dyDescent="0.3">
      <c r="A158" s="41"/>
      <c r="B158" s="61"/>
      <c r="C158" s="390"/>
    </row>
    <row r="159" spans="1:3" x14ac:dyDescent="0.3">
      <c r="A159" s="41"/>
      <c r="B159" s="61"/>
      <c r="C159" s="390"/>
    </row>
    <row r="160" spans="1:3" x14ac:dyDescent="0.3">
      <c r="A160" s="41"/>
      <c r="B160" s="61"/>
      <c r="C160" s="390"/>
    </row>
    <row r="161" spans="1:3" x14ac:dyDescent="0.3">
      <c r="A161" s="41"/>
      <c r="B161" s="61"/>
      <c r="C161" s="390"/>
    </row>
    <row r="162" spans="1:3" x14ac:dyDescent="0.3">
      <c r="A162" s="41"/>
      <c r="B162" s="61"/>
      <c r="C162" s="390"/>
    </row>
    <row r="163" spans="1:3" x14ac:dyDescent="0.3">
      <c r="A163" s="41"/>
      <c r="B163" s="61"/>
      <c r="C163" s="390"/>
    </row>
    <row r="164" spans="1:3" x14ac:dyDescent="0.3">
      <c r="A164" s="41"/>
      <c r="B164" s="61"/>
      <c r="C164" s="390"/>
    </row>
    <row r="165" spans="1:3" x14ac:dyDescent="0.3">
      <c r="A165" s="41"/>
      <c r="B165" s="61"/>
      <c r="C165" s="390"/>
    </row>
    <row r="166" spans="1:3" x14ac:dyDescent="0.3">
      <c r="A166" s="41"/>
      <c r="B166" s="61"/>
      <c r="C166" s="390"/>
    </row>
    <row r="167" spans="1:3" x14ac:dyDescent="0.3">
      <c r="A167" s="41"/>
      <c r="B167" s="61"/>
      <c r="C167" s="390"/>
    </row>
    <row r="168" spans="1:3" x14ac:dyDescent="0.3">
      <c r="A168" s="41"/>
      <c r="B168" s="61"/>
      <c r="C168" s="390"/>
    </row>
    <row r="169" spans="1:3" x14ac:dyDescent="0.3">
      <c r="A169" s="41"/>
      <c r="B169" s="61"/>
      <c r="C169" s="390"/>
    </row>
    <row r="170" spans="1:3" x14ac:dyDescent="0.3">
      <c r="A170" s="41"/>
      <c r="B170" s="61"/>
      <c r="C170" s="390"/>
    </row>
    <row r="171" spans="1:3" x14ac:dyDescent="0.3">
      <c r="A171" s="41"/>
      <c r="B171" s="61"/>
      <c r="C171" s="390"/>
    </row>
    <row r="172" spans="1:3" x14ac:dyDescent="0.3">
      <c r="A172" s="41"/>
      <c r="B172" s="61"/>
      <c r="C172" s="390"/>
    </row>
    <row r="173" spans="1:3" x14ac:dyDescent="0.3">
      <c r="A173" s="41"/>
      <c r="B173" s="61"/>
      <c r="C173" s="390"/>
    </row>
    <row r="174" spans="1:3" x14ac:dyDescent="0.3">
      <c r="A174" s="41"/>
      <c r="B174" s="61"/>
      <c r="C174" s="390"/>
    </row>
    <row r="175" spans="1:3" x14ac:dyDescent="0.3">
      <c r="A175" s="41"/>
      <c r="B175" s="61"/>
      <c r="C175" s="390"/>
    </row>
    <row r="176" spans="1:3" x14ac:dyDescent="0.3">
      <c r="A176" s="41"/>
      <c r="B176" s="61"/>
      <c r="C176" s="390"/>
    </row>
    <row r="177" spans="1:3" x14ac:dyDescent="0.3">
      <c r="A177" s="41"/>
      <c r="B177" s="61"/>
      <c r="C177" s="390"/>
    </row>
    <row r="178" spans="1:3" x14ac:dyDescent="0.3">
      <c r="A178" s="41"/>
      <c r="B178" s="61"/>
      <c r="C178" s="390"/>
    </row>
    <row r="179" spans="1:3" x14ac:dyDescent="0.3">
      <c r="A179" s="41"/>
      <c r="B179" s="61"/>
      <c r="C179" s="390"/>
    </row>
    <row r="180" spans="1:3" x14ac:dyDescent="0.3">
      <c r="A180" s="41"/>
      <c r="B180" s="61"/>
      <c r="C180" s="390"/>
    </row>
    <row r="181" spans="1:3" x14ac:dyDescent="0.3">
      <c r="A181" s="41"/>
      <c r="B181" s="61"/>
      <c r="C181" s="390"/>
    </row>
    <row r="182" spans="1:3" x14ac:dyDescent="0.3">
      <c r="A182" s="41"/>
      <c r="B182" s="61"/>
      <c r="C182" s="390"/>
    </row>
    <row r="183" spans="1:3" x14ac:dyDescent="0.3">
      <c r="A183" s="41"/>
      <c r="B183" s="61"/>
      <c r="C183" s="390"/>
    </row>
    <row r="184" spans="1:3" x14ac:dyDescent="0.3">
      <c r="A184" s="41"/>
      <c r="B184" s="61"/>
      <c r="C184" s="390"/>
    </row>
    <row r="185" spans="1:3" x14ac:dyDescent="0.3">
      <c r="A185" s="41"/>
      <c r="B185" s="61"/>
      <c r="C185" s="390"/>
    </row>
    <row r="186" spans="1:3" x14ac:dyDescent="0.3">
      <c r="A186" s="41"/>
      <c r="B186" s="61"/>
      <c r="C186" s="390"/>
    </row>
    <row r="187" spans="1:3" x14ac:dyDescent="0.3">
      <c r="A187" s="41"/>
      <c r="B187" s="61"/>
      <c r="C187" s="390"/>
    </row>
    <row r="188" spans="1:3" x14ac:dyDescent="0.3">
      <c r="A188" s="41"/>
      <c r="B188" s="61"/>
      <c r="C188" s="390"/>
    </row>
    <row r="189" spans="1:3" x14ac:dyDescent="0.3">
      <c r="A189" s="41"/>
      <c r="B189" s="61"/>
      <c r="C189" s="390"/>
    </row>
    <row r="190" spans="1:3" x14ac:dyDescent="0.3">
      <c r="A190" s="41"/>
      <c r="B190" s="61"/>
      <c r="C190" s="390"/>
    </row>
    <row r="191" spans="1:3" x14ac:dyDescent="0.3">
      <c r="A191" s="41"/>
      <c r="B191" s="61"/>
      <c r="C191" s="390"/>
    </row>
    <row r="192" spans="1:3" x14ac:dyDescent="0.3">
      <c r="A192" s="41"/>
      <c r="B192" s="61"/>
      <c r="C192" s="390"/>
    </row>
    <row r="193" spans="1:3" x14ac:dyDescent="0.3">
      <c r="A193" s="41"/>
      <c r="B193" s="61"/>
      <c r="C193" s="390"/>
    </row>
    <row r="194" spans="1:3" x14ac:dyDescent="0.3">
      <c r="A194" s="41"/>
      <c r="B194" s="61"/>
      <c r="C194" s="390"/>
    </row>
    <row r="195" spans="1:3" x14ac:dyDescent="0.3">
      <c r="A195" s="41"/>
      <c r="B195" s="61"/>
      <c r="C195" s="390"/>
    </row>
    <row r="196" spans="1:3" x14ac:dyDescent="0.3">
      <c r="A196" s="41"/>
      <c r="B196" s="61"/>
      <c r="C196" s="390"/>
    </row>
    <row r="197" spans="1:3" x14ac:dyDescent="0.3">
      <c r="A197" s="41"/>
      <c r="B197" s="61"/>
      <c r="C197" s="390"/>
    </row>
    <row r="198" spans="1:3" x14ac:dyDescent="0.3">
      <c r="A198" s="41"/>
      <c r="B198" s="61"/>
      <c r="C198" s="390"/>
    </row>
    <row r="199" spans="1:3" x14ac:dyDescent="0.3">
      <c r="A199" s="41"/>
      <c r="B199" s="61"/>
      <c r="C199" s="390"/>
    </row>
    <row r="200" spans="1:3" x14ac:dyDescent="0.3">
      <c r="A200" s="41"/>
      <c r="B200" s="61"/>
      <c r="C200" s="390"/>
    </row>
    <row r="201" spans="1:3" x14ac:dyDescent="0.3">
      <c r="A201" s="41"/>
      <c r="B201" s="61"/>
      <c r="C201" s="390"/>
    </row>
    <row r="202" spans="1:3" x14ac:dyDescent="0.3">
      <c r="A202" s="41"/>
      <c r="B202" s="61"/>
      <c r="C202" s="390"/>
    </row>
    <row r="203" spans="1:3" x14ac:dyDescent="0.3">
      <c r="A203" s="41"/>
      <c r="B203" s="61"/>
      <c r="C203" s="390"/>
    </row>
    <row r="204" spans="1:3" x14ac:dyDescent="0.3">
      <c r="A204" s="42"/>
      <c r="B204" s="61"/>
      <c r="C204" s="390"/>
    </row>
  </sheetData>
  <sheetProtection sheet="1" formatCells="0" formatColumns="0" formatRows="0" insertColumns="0" insertRows="0" insertHyperlinks="0" deleteColumns="0" deleteRows="0" sort="0" autoFilter="0" pivotTables="0"/>
  <mergeCells count="4">
    <mergeCell ref="L1:N1"/>
    <mergeCell ref="E1:G1"/>
    <mergeCell ref="K2:L2"/>
    <mergeCell ref="K3:L3"/>
  </mergeCells>
  <conditionalFormatting sqref="B36:B103">
    <cfRule type="expression" dxfId="484" priority="49">
      <formula>$A36=""</formula>
    </cfRule>
  </conditionalFormatting>
  <conditionalFormatting sqref="A8 I8 C8:G8 I19 I30 I41 I52 I63 I74 I85 I96">
    <cfRule type="expression" dxfId="483" priority="48">
      <formula>$H8&gt;=1</formula>
    </cfRule>
  </conditionalFormatting>
  <conditionalFormatting sqref="A8 I8 C8:G8 I19 I30 I41 I52 I63 I74 I85 I96">
    <cfRule type="expression" dxfId="482" priority="47">
      <formula>$H8&gt;=1</formula>
    </cfRule>
  </conditionalFormatting>
  <conditionalFormatting sqref="A7 I7 C7:G7 I18 I29 I40 I51 I62 I73 I84 I95">
    <cfRule type="expression" dxfId="481" priority="45">
      <formula>$I7="TERMINE"</formula>
    </cfRule>
  </conditionalFormatting>
  <conditionalFormatting sqref="A4:A103">
    <cfRule type="expression" dxfId="480" priority="44">
      <formula>$I4="TERMINE"</formula>
    </cfRule>
  </conditionalFormatting>
  <conditionalFormatting sqref="A19 I19 C19:G19">
    <cfRule type="expression" dxfId="479" priority="43">
      <formula>$I19="TERMINE"</formula>
    </cfRule>
  </conditionalFormatting>
  <conditionalFormatting sqref="A23 C23:G23 I4:I103">
    <cfRule type="expression" dxfId="478" priority="42">
      <formula>$I4="TERMINE"</formula>
    </cfRule>
  </conditionalFormatting>
  <conditionalFormatting sqref="A27 I27 C27:G27">
    <cfRule type="expression" dxfId="477" priority="41">
      <formula>$I27="TERMINE"</formula>
    </cfRule>
  </conditionalFormatting>
  <conditionalFormatting sqref="A31 I31 C31:G31">
    <cfRule type="expression" dxfId="476" priority="40">
      <formula>$I31="TERMINE"</formula>
    </cfRule>
  </conditionalFormatting>
  <conditionalFormatting sqref="B5">
    <cfRule type="expression" dxfId="475" priority="21">
      <formula>$A5=""</formula>
    </cfRule>
  </conditionalFormatting>
  <conditionalFormatting sqref="A35 I35 C35:G35">
    <cfRule type="expression" dxfId="474" priority="39">
      <formula>$I35="TERMINE"</formula>
    </cfRule>
  </conditionalFormatting>
  <conditionalFormatting sqref="A34 I34 C34:G34">
    <cfRule type="expression" dxfId="473" priority="38">
      <formula>$I34="TERMINE"</formula>
    </cfRule>
  </conditionalFormatting>
  <conditionalFormatting sqref="A33 I33 C33:G33">
    <cfRule type="expression" dxfId="472" priority="37">
      <formula>$I33="TERMINE"</formula>
    </cfRule>
  </conditionalFormatting>
  <conditionalFormatting sqref="A32 I32 C32:G32">
    <cfRule type="expression" dxfId="471" priority="36">
      <formula>$I32="TERMINE"</formula>
    </cfRule>
  </conditionalFormatting>
  <conditionalFormatting sqref="B36:B103">
    <cfRule type="expression" dxfId="470" priority="35">
      <formula>$A36=""</formula>
    </cfRule>
  </conditionalFormatting>
  <conditionalFormatting sqref="A36:G103 I36:I103">
    <cfRule type="expression" dxfId="469" priority="34">
      <formula>$I36="TERMINE"</formula>
    </cfRule>
  </conditionalFormatting>
  <conditionalFormatting sqref="H7">
    <cfRule type="expression" dxfId="468" priority="33">
      <formula>$I7="TERMINE"</formula>
    </cfRule>
  </conditionalFormatting>
  <conditionalFormatting sqref="H4:H35">
    <cfRule type="expression" dxfId="467" priority="32">
      <formula>$I4="TERMINE"</formula>
    </cfRule>
  </conditionalFormatting>
  <conditionalFormatting sqref="H19">
    <cfRule type="expression" dxfId="466" priority="31">
      <formula>$I19="TERMINE"</formula>
    </cfRule>
  </conditionalFormatting>
  <conditionalFormatting sqref="H23">
    <cfRule type="expression" dxfId="465" priority="30">
      <formula>$I23="TERMINE"</formula>
    </cfRule>
  </conditionalFormatting>
  <conditionalFormatting sqref="H27">
    <cfRule type="expression" dxfId="464" priority="29">
      <formula>$I27="TERMINE"</formula>
    </cfRule>
  </conditionalFormatting>
  <conditionalFormatting sqref="H31">
    <cfRule type="expression" dxfId="463" priority="28">
      <formula>$I31="TERMINE"</formula>
    </cfRule>
  </conditionalFormatting>
  <conditionalFormatting sqref="H35">
    <cfRule type="expression" dxfId="462" priority="27">
      <formula>$I35="TERMINE"</formula>
    </cfRule>
  </conditionalFormatting>
  <conditionalFormatting sqref="H34">
    <cfRule type="expression" dxfId="461" priority="26">
      <formula>$I34="TERMINE"</formula>
    </cfRule>
  </conditionalFormatting>
  <conditionalFormatting sqref="H33">
    <cfRule type="expression" dxfId="460" priority="25">
      <formula>$I33="TERMINE"</formula>
    </cfRule>
  </conditionalFormatting>
  <conditionalFormatting sqref="H32">
    <cfRule type="expression" dxfId="459" priority="24">
      <formula>$I32="TERMINE"</formula>
    </cfRule>
  </conditionalFormatting>
  <conditionalFormatting sqref="H36:H103">
    <cfRule type="expression" dxfId="458" priority="23">
      <formula>$I36="TERMINE"</formula>
    </cfRule>
  </conditionalFormatting>
  <conditionalFormatting sqref="B34:B35">
    <cfRule type="expression" dxfId="457" priority="22">
      <formula>$A34=""</formula>
    </cfRule>
  </conditionalFormatting>
  <conditionalFormatting sqref="B6:B35">
    <cfRule type="expression" dxfId="456" priority="20">
      <formula>$A6=""</formula>
    </cfRule>
  </conditionalFormatting>
  <conditionalFormatting sqref="B4:B35">
    <cfRule type="expression" dxfId="455" priority="19">
      <formula>$H4&gt;=1</formula>
    </cfRule>
  </conditionalFormatting>
  <conditionalFormatting sqref="B7">
    <cfRule type="expression" dxfId="454" priority="18">
      <formula>$A7=""</formula>
    </cfRule>
  </conditionalFormatting>
  <conditionalFormatting sqref="B9">
    <cfRule type="expression" dxfId="453" priority="17">
      <formula>$A9=""</formula>
    </cfRule>
  </conditionalFormatting>
  <conditionalFormatting sqref="B11">
    <cfRule type="expression" dxfId="452" priority="16">
      <formula>$A11=""</formula>
    </cfRule>
  </conditionalFormatting>
  <conditionalFormatting sqref="B12">
    <cfRule type="expression" dxfId="451" priority="15">
      <formula>$A12=""</formula>
    </cfRule>
  </conditionalFormatting>
  <conditionalFormatting sqref="B14">
    <cfRule type="expression" dxfId="450" priority="14">
      <formula>$A14=""</formula>
    </cfRule>
  </conditionalFormatting>
  <conditionalFormatting sqref="B16">
    <cfRule type="expression" dxfId="449" priority="13">
      <formula>$A16=""</formula>
    </cfRule>
  </conditionalFormatting>
  <conditionalFormatting sqref="B18">
    <cfRule type="expression" dxfId="448" priority="12">
      <formula>$A18=""</formula>
    </cfRule>
  </conditionalFormatting>
  <conditionalFormatting sqref="B19">
    <cfRule type="expression" dxfId="447" priority="11">
      <formula>$A19=""</formula>
    </cfRule>
  </conditionalFormatting>
  <conditionalFormatting sqref="B21">
    <cfRule type="expression" dxfId="446" priority="10">
      <formula>$A21=""</formula>
    </cfRule>
  </conditionalFormatting>
  <conditionalFormatting sqref="B23">
    <cfRule type="expression" dxfId="445" priority="9">
      <formula>$A23=""</formula>
    </cfRule>
  </conditionalFormatting>
  <conditionalFormatting sqref="B25">
    <cfRule type="expression" dxfId="444" priority="8">
      <formula>$A25=""</formula>
    </cfRule>
  </conditionalFormatting>
  <conditionalFormatting sqref="B26">
    <cfRule type="expression" dxfId="443" priority="7">
      <formula>$A26=""</formula>
    </cfRule>
  </conditionalFormatting>
  <conditionalFormatting sqref="B28">
    <cfRule type="expression" dxfId="442" priority="6">
      <formula>$A28=""</formula>
    </cfRule>
  </conditionalFormatting>
  <conditionalFormatting sqref="B30">
    <cfRule type="expression" dxfId="441" priority="5">
      <formula>$A30=""</formula>
    </cfRule>
  </conditionalFormatting>
  <conditionalFormatting sqref="B32">
    <cfRule type="expression" dxfId="440" priority="4">
      <formula>$A32=""</formula>
    </cfRule>
  </conditionalFormatting>
  <conditionalFormatting sqref="B33">
    <cfRule type="expression" dxfId="439" priority="3">
      <formula>$A33=""</formula>
    </cfRule>
  </conditionalFormatting>
  <conditionalFormatting sqref="B35">
    <cfRule type="expression" dxfId="438" priority="2">
      <formula>$A35=""</formula>
    </cfRule>
  </conditionalFormatting>
  <conditionalFormatting sqref="A4:I103">
    <cfRule type="expression" dxfId="437" priority="1">
      <formula>$I4="TERMINE"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6" id="{C3D50661-159C-4F83-8D4C-88FA3F779A81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-0.249977111117893"/>
  </sheetPr>
  <dimension ref="A1:N204"/>
  <sheetViews>
    <sheetView showGridLines="0" zoomScaleNormal="100" workbookViewId="0">
      <pane ySplit="3" topLeftCell="A84" activePane="bottomLeft" state="frozen"/>
      <selection activeCell="F11" sqref="F11:M11"/>
      <selection pane="bottomLeft" activeCell="K98" sqref="K98"/>
    </sheetView>
  </sheetViews>
  <sheetFormatPr baseColWidth="10" defaultRowHeight="17.399999999999999" x14ac:dyDescent="0.3"/>
  <cols>
    <col min="1" max="1" width="13.6640625" style="36" customWidth="1"/>
    <col min="2" max="2" width="12.6640625" style="191" customWidth="1"/>
    <col min="3" max="3" width="12.6640625" style="11" customWidth="1"/>
    <col min="4" max="4" width="17" style="12" bestFit="1" customWidth="1"/>
    <col min="5" max="5" width="12" style="11"/>
    <col min="6" max="6" width="17" style="11" customWidth="1"/>
    <col min="7" max="7" width="15.6640625" style="11" customWidth="1"/>
    <col min="8" max="8" width="14.77734375" style="11" customWidth="1"/>
    <col min="9" max="9" width="22.6640625" style="11" customWidth="1"/>
    <col min="11" max="11" width="16.33203125" customWidth="1"/>
  </cols>
  <sheetData>
    <row r="1" spans="1:14" s="1" customFormat="1" ht="115.5" customHeight="1" thickBot="1" x14ac:dyDescent="0.55000000000000004">
      <c r="A1" s="35" t="e">
        <f>"A"&amp;MATCH(LOOKUP(D2,A4:A103),A4:A103)+3</f>
        <v>#N/A</v>
      </c>
      <c r="B1" s="410">
        <f>MAX(A4:A103)</f>
        <v>30</v>
      </c>
      <c r="C1" s="174"/>
      <c r="D1" s="403">
        <v>3</v>
      </c>
      <c r="E1" s="403" t="s">
        <v>95</v>
      </c>
      <c r="F1" s="174"/>
      <c r="G1" s="178"/>
      <c r="H1" s="9"/>
      <c r="I1" s="178"/>
      <c r="L1" s="626"/>
      <c r="M1" s="626"/>
      <c r="N1" s="626"/>
    </row>
    <row r="2" spans="1:14" s="1" customFormat="1" ht="29.25" customHeight="1" thickBot="1" x14ac:dyDescent="0.55000000000000004">
      <c r="A2" s="42"/>
      <c r="B2" s="624" t="s">
        <v>4</v>
      </c>
      <c r="C2" s="625"/>
      <c r="D2" s="562"/>
      <c r="E2" s="560"/>
      <c r="F2" s="575"/>
      <c r="G2" s="583" t="s">
        <v>25</v>
      </c>
      <c r="H2" s="564"/>
      <c r="I2" s="75"/>
      <c r="J2" s="14"/>
      <c r="K2" s="627" t="s">
        <v>142</v>
      </c>
      <c r="L2" s="627"/>
      <c r="M2" s="56"/>
      <c r="N2" s="56"/>
    </row>
    <row r="3" spans="1:14" s="39" customFormat="1" ht="40.5" customHeight="1" thickBot="1" x14ac:dyDescent="0.3">
      <c r="A3" s="93" t="s">
        <v>2</v>
      </c>
      <c r="B3" s="151" t="s">
        <v>0</v>
      </c>
      <c r="C3" s="152" t="s">
        <v>1</v>
      </c>
      <c r="D3" s="411" t="s">
        <v>21</v>
      </c>
      <c r="E3" s="153" t="s">
        <v>87</v>
      </c>
      <c r="F3" s="154" t="s">
        <v>133</v>
      </c>
      <c r="G3" s="581" t="s">
        <v>125</v>
      </c>
      <c r="H3" s="156" t="s">
        <v>14</v>
      </c>
      <c r="I3" s="156" t="s">
        <v>124</v>
      </c>
      <c r="J3" s="157"/>
      <c r="K3" s="628">
        <f>Récap!P314</f>
        <v>2.8904320987654273E-3</v>
      </c>
      <c r="L3" s="628"/>
    </row>
    <row r="4" spans="1:14" ht="18" thickTop="1" x14ac:dyDescent="0.3">
      <c r="A4" s="565">
        <f>IF(Engagés!A4="","",Engagés!A4)</f>
        <v>1</v>
      </c>
      <c r="B4" s="568">
        <v>0.36296296296296293</v>
      </c>
      <c r="C4" s="567">
        <v>0.37375000000000003</v>
      </c>
      <c r="D4" s="81">
        <f t="shared" ref="D4:D68" si="0">IF(C4="","",C4-B4)</f>
        <v>1.0787037037037095E-2</v>
      </c>
      <c r="E4" s="382" t="str">
        <f>IF($A4="","",Engagés!$E4)</f>
        <v>AM</v>
      </c>
      <c r="F4" s="158" t="str">
        <f>IF(AND('2ème'!D4="",'3ème'!D4&lt;&gt;""),"oui","")</f>
        <v/>
      </c>
      <c r="G4" s="105">
        <f>IF($A4="","",IF($E4="MJ",Récap!$L$4,IF($E4="CF",Récap!$K$4,IF($E4="JS",Récap!$J$4,IF($E4="AM",Récap!$I$4)))))</f>
        <v>3.4722222222222224E-2</v>
      </c>
      <c r="H4" s="117"/>
      <c r="I4" s="119" t="str">
        <f>IF(L4&lt;&gt;"",L4,K4)</f>
        <v>TERMINE</v>
      </c>
      <c r="J4" s="102"/>
      <c r="K4" s="412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90" t="str">
        <f>IFERROR(IF(AND($E4="AM",Récap!BZ$208="TERMINE"),"TERMINE",IF(AND($E4="JS",Récap!BI$208="TERMINE"),"TERMINE",IF(AND($E4="CF",Récap!AS$208="TERMINE"),"TERMINE",IF(AND($E4="MJ",Récap!AC$208="TERMINE"),"TERMINE","")))),"")</f>
        <v>TERMINE</v>
      </c>
    </row>
    <row r="5" spans="1:14" x14ac:dyDescent="0.3">
      <c r="A5" s="565">
        <f>IF(Engagés!A5="","",Engagés!A5)</f>
        <v>2</v>
      </c>
      <c r="B5" s="566">
        <v>0.36296296296296293</v>
      </c>
      <c r="C5" s="567">
        <v>0.37373842592592593</v>
      </c>
      <c r="D5" s="81">
        <f t="shared" si="0"/>
        <v>1.0775462962963001E-2</v>
      </c>
      <c r="E5" s="382" t="str">
        <f>IF($A5="","",Engagés!$E5)</f>
        <v>JS</v>
      </c>
      <c r="F5" s="158" t="str">
        <f>IF(AND('2ème'!D5="",'3ème'!D5&lt;&gt;""),1,"")</f>
        <v/>
      </c>
      <c r="G5" s="105">
        <f>IF($A5="","",IF($E5="MJ",Récap!$L$4,IF($E5="CF",Récap!$K$4,IF($E5="JS",Récap!$J$4,IF($E5="AM",Récap!$I$4)))))</f>
        <v>2.7777777777777776E-2</v>
      </c>
      <c r="H5" s="117"/>
      <c r="I5" s="119" t="str">
        <f>IF(L5&lt;&gt;"",L5,K5)</f>
        <v>TERMINE</v>
      </c>
      <c r="J5" s="102"/>
      <c r="K5" s="412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90" t="str">
        <f>IFERROR(IF(AND($E5="AM",Récap!BZ$208="TERMINE"),"TERMINE",IF(AND($E5="JS",Récap!BI$208="TERMINE"),"TERMINE",IF(AND($E5="CF",Récap!AS$208="TERMINE"),"TERMINE",IF(AND($E5="MJ",Récap!AC$208="TERMINE"),"TERMINE","")))),"")</f>
        <v>TERMINE</v>
      </c>
    </row>
    <row r="6" spans="1:14" x14ac:dyDescent="0.3">
      <c r="A6" s="565">
        <f>IF(Engagés!A6="","",Engagés!A6)</f>
        <v>3</v>
      </c>
      <c r="B6" s="566">
        <v>0.36296296296296293</v>
      </c>
      <c r="C6" s="567">
        <v>0.37372685185185189</v>
      </c>
      <c r="D6" s="81">
        <f t="shared" si="0"/>
        <v>1.0763888888888962E-2</v>
      </c>
      <c r="E6" s="382" t="str">
        <f>IF($A6="","",Engagés!$E6)</f>
        <v>CF</v>
      </c>
      <c r="F6" s="158" t="str">
        <f>IF(AND('2ème'!D6="",'3ème'!D6&lt;&gt;""),1,"")</f>
        <v/>
      </c>
      <c r="G6" s="105">
        <f>IF($A6="","",IF($E6="MJ",Récap!$L$4,IF($E6="CF",Récap!$K$4,IF($E6="JS",Récap!$J$4,IF($E6="AM",Récap!$I$4)))))</f>
        <v>2.0833333333333332E-2</v>
      </c>
      <c r="H6" s="117"/>
      <c r="I6" s="119" t="str">
        <f t="shared" ref="I6:I69" si="1">IF(L6&lt;&gt;"",L6,K6)</f>
        <v>TERMINE</v>
      </c>
      <c r="J6" s="102"/>
      <c r="K6" s="412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90" t="str">
        <f>IFERROR(IF(AND($E6="AM",Récap!BZ$208="TERMINE"),"TERMINE",IF(AND($E6="JS",Récap!BI$208="TERMINE"),"TERMINE",IF(AND($E6="CF",Récap!AS$208="TERMINE"),"TERMINE",IF(AND($E6="MJ",Récap!AC$208="TERMINE"),"TERMINE","")))),"")</f>
        <v>TERMINE</v>
      </c>
    </row>
    <row r="7" spans="1:14" x14ac:dyDescent="0.3">
      <c r="A7" s="565">
        <f>IF(Engagés!A7="","",Engagés!A7)</f>
        <v>4</v>
      </c>
      <c r="B7" s="566">
        <v>0.36296296296296293</v>
      </c>
      <c r="C7" s="567">
        <v>0.37371527777777774</v>
      </c>
      <c r="D7" s="81">
        <f t="shared" si="0"/>
        <v>1.0752314814814812E-2</v>
      </c>
      <c r="E7" s="382" t="str">
        <f>IF($A7="","",Engagés!$E7)</f>
        <v>MJ</v>
      </c>
      <c r="F7" s="158" t="str">
        <f>IF(AND('2ème'!D7="",'3ème'!D7&lt;&gt;""),1,"")</f>
        <v/>
      </c>
      <c r="G7" s="105">
        <f>IF($A7="","",IF($E7="MJ",Récap!$L$4,IF($E7="CF",Récap!$K$4,IF($E7="JS",Récap!$J$4,IF($E7="AM",Récap!$I$4)))))</f>
        <v>1.3888888888888888E-2</v>
      </c>
      <c r="H7" s="117"/>
      <c r="I7" s="119" t="str">
        <f t="shared" si="1"/>
        <v>TERMINE</v>
      </c>
      <c r="J7" s="102"/>
      <c r="K7" s="412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90" t="str">
        <f>IFERROR(IF(AND($E7="AM",Récap!BZ$208="TERMINE"),"TERMINE",IF(AND($E7="JS",Récap!BI$208="TERMINE"),"TERMINE",IF(AND($E7="CF",Récap!AS$208="TERMINE"),"TERMINE",IF(AND($E7="MJ",Récap!AC$208="TERMINE"),"TERMINE","")))),"")</f>
        <v>TERMINE</v>
      </c>
    </row>
    <row r="8" spans="1:14" x14ac:dyDescent="0.3">
      <c r="A8" s="565">
        <f>IF(Engagés!A8="","",Engagés!A8)</f>
        <v>5</v>
      </c>
      <c r="B8" s="566">
        <v>0.36296296296296293</v>
      </c>
      <c r="C8" s="567">
        <v>0.37371527777777774</v>
      </c>
      <c r="D8" s="81">
        <f t="shared" si="0"/>
        <v>1.0752314814814812E-2</v>
      </c>
      <c r="E8" s="382" t="str">
        <f>IF($A8="","",Engagés!$E8)</f>
        <v>AM</v>
      </c>
      <c r="F8" s="158" t="str">
        <f>IF(AND('2ème'!D8="",'3ème'!D8&lt;&gt;""),1,"")</f>
        <v/>
      </c>
      <c r="G8" s="105">
        <f>IF($A8="","",IF($E8="MJ",Récap!$L$4,IF($E8="CF",Récap!$K$4,IF($E8="JS",Récap!$J$4,IF($E8="AM",Récap!$I$4)))))</f>
        <v>3.4722222222222224E-2</v>
      </c>
      <c r="H8" s="117"/>
      <c r="I8" s="119" t="str">
        <f t="shared" si="1"/>
        <v>TERMINE</v>
      </c>
      <c r="J8" s="102"/>
      <c r="K8" s="412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90" t="str">
        <f>IFERROR(IF(AND($E8="AM",Récap!BZ$208="TERMINE"),"TERMINE",IF(AND($E8="JS",Récap!BI$208="TERMINE"),"TERMINE",IF(AND($E8="CF",Récap!AS$208="TERMINE"),"TERMINE",IF(AND($E8="MJ",Récap!AC$208="TERMINE"),"TERMINE","")))),"")</f>
        <v>TERMINE</v>
      </c>
    </row>
    <row r="9" spans="1:14" x14ac:dyDescent="0.3">
      <c r="A9" s="565">
        <f>IF(Engagés!A9="","",Engagés!A9)</f>
        <v>6</v>
      </c>
      <c r="B9" s="566">
        <v>0.36296296296296293</v>
      </c>
      <c r="C9" s="567">
        <v>0.3737037037037037</v>
      </c>
      <c r="D9" s="81">
        <f t="shared" si="0"/>
        <v>1.0740740740740773E-2</v>
      </c>
      <c r="E9" s="382" t="str">
        <f>IF($A9="","",Engagés!$E9)</f>
        <v>JS</v>
      </c>
      <c r="F9" s="158" t="str">
        <f>IF(AND('2ème'!D9="",'3ème'!D9&lt;&gt;""),1,"")</f>
        <v/>
      </c>
      <c r="G9" s="105">
        <f>IF($A9="","",IF($E9="MJ",Récap!$L$4,IF($E9="CF",Récap!$K$4,IF($E9="JS",Récap!$J$4,IF($E9="AM",Récap!$I$4)))))</f>
        <v>2.7777777777777776E-2</v>
      </c>
      <c r="H9" s="117"/>
      <c r="I9" s="119" t="str">
        <f t="shared" si="1"/>
        <v>TERMINE</v>
      </c>
      <c r="J9" s="102"/>
      <c r="K9" s="412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90" t="str">
        <f>IFERROR(IF(AND($E9="AM",Récap!BZ$208="TERMINE"),"TERMINE",IF(AND($E9="JS",Récap!BI$208="TERMINE"),"TERMINE",IF(AND($E9="CF",Récap!AS$208="TERMINE"),"TERMINE",IF(AND($E9="MJ",Récap!AC$208="TERMINE"),"TERMINE","")))),"")</f>
        <v>TERMINE</v>
      </c>
    </row>
    <row r="10" spans="1:14" x14ac:dyDescent="0.3">
      <c r="A10" s="565">
        <f>IF(Engagés!A10="","",Engagés!A10)</f>
        <v>7</v>
      </c>
      <c r="B10" s="566">
        <v>0.36296296296296293</v>
      </c>
      <c r="C10" s="567">
        <v>0.37369212962962961</v>
      </c>
      <c r="D10" s="81">
        <f t="shared" si="0"/>
        <v>1.0729166666666679E-2</v>
      </c>
      <c r="E10" s="382" t="str">
        <f>IF($A10="","",Engagés!$E10)</f>
        <v>AM</v>
      </c>
      <c r="F10" s="158" t="str">
        <f>IF(AND('2ème'!D10="",'3ème'!D10&lt;&gt;""),1,"")</f>
        <v/>
      </c>
      <c r="G10" s="105">
        <f>IF($A10="","",IF($E10="MJ",Récap!$L$4,IF($E10="CF",Récap!$K$4,IF($E10="JS",Récap!$J$4,IF($E10="AM",Récap!$I$4)))))</f>
        <v>3.4722222222222224E-2</v>
      </c>
      <c r="H10" s="117"/>
      <c r="I10" s="119" t="str">
        <f t="shared" si="1"/>
        <v>TERMINE</v>
      </c>
      <c r="J10" s="102"/>
      <c r="K10" s="412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90" t="str">
        <f>IFERROR(IF(AND($E10="AM",Récap!BZ$208="TERMINE"),"TERMINE",IF(AND($E10="JS",Récap!BI$208="TERMINE"),"TERMINE",IF(AND($E10="CF",Récap!AS$208="TERMINE"),"TERMINE",IF(AND($E10="MJ",Récap!AC$208="TERMINE"),"TERMINE","")))),"")</f>
        <v>TERMINE</v>
      </c>
    </row>
    <row r="11" spans="1:14" x14ac:dyDescent="0.3">
      <c r="A11" s="565">
        <f>IF(Engagés!A11="","",Engagés!A11)</f>
        <v>8</v>
      </c>
      <c r="B11" s="566">
        <v>0.36296296296296293</v>
      </c>
      <c r="C11" s="567">
        <v>0.37368055555555557</v>
      </c>
      <c r="D11" s="81">
        <f t="shared" ref="D11:D29" si="2">IF(C11="","",C11-B11)</f>
        <v>1.071759259259264E-2</v>
      </c>
      <c r="E11" s="382" t="str">
        <f>IF($A11="","",Engagés!$E11)</f>
        <v>AM</v>
      </c>
      <c r="F11" s="158" t="str">
        <f>IF(AND('2ème'!D11="",'3ème'!D11&lt;&gt;""),1,"")</f>
        <v/>
      </c>
      <c r="G11" s="105">
        <f>IF($A11="","",IF($E11="MJ",Récap!$L$4,IF($E11="CF",Récap!$K$4,IF($E11="JS",Récap!$J$4,IF($E11="AM",Récap!$I$4)))))</f>
        <v>3.4722222222222224E-2</v>
      </c>
      <c r="H11" s="117"/>
      <c r="I11" s="119" t="str">
        <f t="shared" si="1"/>
        <v>TERMINE</v>
      </c>
      <c r="J11" s="102"/>
      <c r="K11" s="412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90" t="str">
        <f>IFERROR(IF(AND($E11="AM",Récap!BZ$208="TERMINE"),"TERMINE",IF(AND($E11="JS",Récap!BI$208="TERMINE"),"TERMINE",IF(AND($E11="CF",Récap!AS$208="TERMINE"),"TERMINE",IF(AND($E11="MJ",Récap!AC$208="TERMINE"),"TERMINE","")))),"")</f>
        <v>TERMINE</v>
      </c>
    </row>
    <row r="12" spans="1:14" x14ac:dyDescent="0.3">
      <c r="A12" s="565">
        <f>IF(Engagés!A12="","",Engagés!A12)</f>
        <v>9</v>
      </c>
      <c r="B12" s="566">
        <v>0.36296296296296293</v>
      </c>
      <c r="C12" s="567">
        <v>0.37366898148148148</v>
      </c>
      <c r="D12" s="81">
        <f t="shared" si="2"/>
        <v>1.0706018518518545E-2</v>
      </c>
      <c r="E12" s="382" t="str">
        <f>IF($A12="","",Engagés!$E12)</f>
        <v>AM</v>
      </c>
      <c r="F12" s="158" t="str">
        <f>IF(AND('2ème'!D12="",'3ème'!D12&lt;&gt;""),1,"")</f>
        <v/>
      </c>
      <c r="G12" s="105">
        <f>IF($A12="","",IF($E12="MJ",Récap!$L$4,IF($E12="CF",Récap!$K$4,IF($E12="JS",Récap!$J$4,IF($E12="AM",Récap!$I$4)))))</f>
        <v>3.4722222222222224E-2</v>
      </c>
      <c r="H12" s="117"/>
      <c r="I12" s="119" t="str">
        <f t="shared" si="1"/>
        <v>TERMINE</v>
      </c>
      <c r="J12" s="102"/>
      <c r="K12" s="412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90" t="str">
        <f>IFERROR(IF(AND($E12="AM",Récap!BZ$208="TERMINE"),"TERMINE",IF(AND($E12="JS",Récap!BI$208="TERMINE"),"TERMINE",IF(AND($E12="CF",Récap!AS$208="TERMINE"),"TERMINE",IF(AND($E12="MJ",Récap!AC$208="TERMINE"),"TERMINE","")))),"")</f>
        <v>TERMINE</v>
      </c>
    </row>
    <row r="13" spans="1:14" x14ac:dyDescent="0.3">
      <c r="A13" s="565">
        <f>IF(Engagés!A13="","",Engagés!A13)</f>
        <v>10</v>
      </c>
      <c r="B13" s="566">
        <v>0.36296296296296293</v>
      </c>
      <c r="C13" s="567">
        <v>0.37364583333333329</v>
      </c>
      <c r="D13" s="81">
        <f t="shared" si="2"/>
        <v>1.0682870370370356E-2</v>
      </c>
      <c r="E13" s="382" t="str">
        <f>IF($A13="","",Engagés!$E13)</f>
        <v>JS</v>
      </c>
      <c r="F13" s="158" t="str">
        <f>IF(AND('2ème'!D13="",'3ème'!D13&lt;&gt;""),1,"")</f>
        <v/>
      </c>
      <c r="G13" s="105">
        <f>IF($A13="","",IF($E13="MJ",Récap!$L$4,IF($E13="CF",Récap!$K$4,IF($E13="JS",Récap!$J$4,IF($E13="AM",Récap!$I$4)))))</f>
        <v>2.7777777777777776E-2</v>
      </c>
      <c r="H13" s="117"/>
      <c r="I13" s="119" t="str">
        <f t="shared" si="1"/>
        <v>TERMINE</v>
      </c>
      <c r="J13" s="102"/>
      <c r="K13" s="412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90" t="str">
        <f>IFERROR(IF(AND($E13="AM",Récap!BZ$208="TERMINE"),"TERMINE",IF(AND($E13="JS",Récap!BI$208="TERMINE"),"TERMINE",IF(AND($E13="CF",Récap!AS$208="TERMINE"),"TERMINE",IF(AND($E13="MJ",Récap!AC$208="TERMINE"),"TERMINE","")))),"")</f>
        <v>TERMINE</v>
      </c>
    </row>
    <row r="14" spans="1:14" x14ac:dyDescent="0.3">
      <c r="A14" s="565">
        <f>IF(Engagés!A14="","",Engagés!A14)</f>
        <v>11</v>
      </c>
      <c r="B14" s="566">
        <v>0.36296296296296293</v>
      </c>
      <c r="C14" s="567">
        <v>0.37377314814814816</v>
      </c>
      <c r="D14" s="81">
        <f t="shared" si="2"/>
        <v>1.0810185185185228E-2</v>
      </c>
      <c r="E14" s="382" t="str">
        <f>IF($A14="","",Engagés!$E14)</f>
        <v>CF</v>
      </c>
      <c r="F14" s="158" t="str">
        <f>IF(AND('2ème'!D14="",'3ème'!D14&lt;&gt;""),1,"")</f>
        <v/>
      </c>
      <c r="G14" s="105">
        <f>IF($A14="","",IF($E14="MJ",Récap!$L$4,IF($E14="CF",Récap!$K$4,IF($E14="JS",Récap!$J$4,IF($E14="AM",Récap!$I$4)))))</f>
        <v>2.0833333333333332E-2</v>
      </c>
      <c r="H14" s="117"/>
      <c r="I14" s="119" t="str">
        <f t="shared" si="1"/>
        <v>TERMINE</v>
      </c>
      <c r="J14" s="102"/>
      <c r="K14" s="412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90" t="str">
        <f>IFERROR(IF(AND($E14="AM",Récap!BZ$208="TERMINE"),"TERMINE",IF(AND($E14="JS",Récap!BI$208="TERMINE"),"TERMINE",IF(AND($E14="CF",Récap!AS$208="TERMINE"),"TERMINE",IF(AND($E14="MJ",Récap!AC$208="TERMINE"),"TERMINE","")))),"")</f>
        <v>TERMINE</v>
      </c>
    </row>
    <row r="15" spans="1:14" x14ac:dyDescent="0.3">
      <c r="A15" s="565">
        <f>IF(Engagés!A15="","",Engagés!A15)</f>
        <v>12</v>
      </c>
      <c r="B15" s="566">
        <v>0.36296296296296293</v>
      </c>
      <c r="C15" s="567">
        <v>0.3737847222222222</v>
      </c>
      <c r="D15" s="81">
        <f t="shared" si="2"/>
        <v>1.0821759259259267E-2</v>
      </c>
      <c r="E15" s="382" t="str">
        <f>IF($A15="","",Engagés!$E15)</f>
        <v>MJ</v>
      </c>
      <c r="F15" s="158" t="str">
        <f>IF(AND('2ème'!D15="",'3ème'!D15&lt;&gt;""),1,"")</f>
        <v/>
      </c>
      <c r="G15" s="105">
        <f>IF($A15="","",IF($E15="MJ",Récap!$L$4,IF($E15="CF",Récap!$K$4,IF($E15="JS",Récap!$J$4,IF($E15="AM",Récap!$I$4)))))</f>
        <v>1.3888888888888888E-2</v>
      </c>
      <c r="H15" s="117"/>
      <c r="I15" s="119" t="str">
        <f t="shared" si="1"/>
        <v>TERMINE</v>
      </c>
      <c r="J15" s="102"/>
      <c r="K15" s="412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90" t="str">
        <f>IFERROR(IF(AND($E15="AM",Récap!BZ$208="TERMINE"),"TERMINE",IF(AND($E15="JS",Récap!BI$208="TERMINE"),"TERMINE",IF(AND($E15="CF",Récap!AS$208="TERMINE"),"TERMINE",IF(AND($E15="MJ",Récap!AC$208="TERMINE"),"TERMINE","")))),"")</f>
        <v>TERMINE</v>
      </c>
    </row>
    <row r="16" spans="1:14" x14ac:dyDescent="0.3">
      <c r="A16" s="565">
        <f>IF(Engagés!A16="","",Engagés!A16)</f>
        <v>13</v>
      </c>
      <c r="B16" s="566">
        <v>0.36296296296296293</v>
      </c>
      <c r="C16" s="567">
        <v>0.37379629629629635</v>
      </c>
      <c r="D16" s="81">
        <f t="shared" si="2"/>
        <v>1.0833333333333417E-2</v>
      </c>
      <c r="E16" s="382" t="str">
        <f>IF($A16="","",Engagés!$E16)</f>
        <v>AM</v>
      </c>
      <c r="F16" s="158" t="str">
        <f>IF(AND('2ème'!D16="",'3ème'!D16&lt;&gt;""),1,"")</f>
        <v/>
      </c>
      <c r="G16" s="105">
        <f>IF($A16="","",IF($E16="MJ",Récap!$L$4,IF($E16="CF",Récap!$K$4,IF($E16="JS",Récap!$J$4,IF($E16="AM",Récap!$I$4)))))</f>
        <v>3.4722222222222224E-2</v>
      </c>
      <c r="H16" s="117"/>
      <c r="I16" s="119" t="str">
        <f t="shared" si="1"/>
        <v>TERMINE</v>
      </c>
      <c r="J16" s="102"/>
      <c r="K16" s="412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90" t="str">
        <f>IFERROR(IF(AND($E16="AM",Récap!BZ$208="TERMINE"),"TERMINE",IF(AND($E16="JS",Récap!BI$208="TERMINE"),"TERMINE",IF(AND($E16="CF",Récap!AS$208="TERMINE"),"TERMINE",IF(AND($E16="MJ",Récap!AC$208="TERMINE"),"TERMINE","")))),"")</f>
        <v>TERMINE</v>
      </c>
    </row>
    <row r="17" spans="1:12" x14ac:dyDescent="0.3">
      <c r="A17" s="565">
        <f>IF(Engagés!A17="","",Engagés!A17)</f>
        <v>14</v>
      </c>
      <c r="B17" s="566">
        <v>0.36296296296296293</v>
      </c>
      <c r="C17" s="567">
        <v>0.37380787037037039</v>
      </c>
      <c r="D17" s="81">
        <f t="shared" si="2"/>
        <v>1.0844907407407456E-2</v>
      </c>
      <c r="E17" s="382" t="str">
        <f>IF($A17="","",Engagés!$E17)</f>
        <v>JS</v>
      </c>
      <c r="F17" s="158" t="str">
        <f>IF(AND('2ème'!D17="",'3ème'!D17&lt;&gt;""),1,"")</f>
        <v/>
      </c>
      <c r="G17" s="105">
        <f>IF($A17="","",IF($E17="MJ",Récap!$L$4,IF($E17="CF",Récap!$K$4,IF($E17="JS",Récap!$J$4,IF($E17="AM",Récap!$I$4)))))</f>
        <v>2.7777777777777776E-2</v>
      </c>
      <c r="H17" s="117"/>
      <c r="I17" s="119" t="str">
        <f t="shared" si="1"/>
        <v>TERMINE</v>
      </c>
      <c r="J17" s="102"/>
      <c r="K17" s="412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90" t="str">
        <f>IFERROR(IF(AND($E17="AM",Récap!BZ$208="TERMINE"),"TERMINE",IF(AND($E17="JS",Récap!BI$208="TERMINE"),"TERMINE",IF(AND($E17="CF",Récap!AS$208="TERMINE"),"TERMINE",IF(AND($E17="MJ",Récap!AC$208="TERMINE"),"TERMINE","")))),"")</f>
        <v>TERMINE</v>
      </c>
    </row>
    <row r="18" spans="1:12" x14ac:dyDescent="0.3">
      <c r="A18" s="565">
        <f>IF(Engagés!A18="","",Engagés!A18)</f>
        <v>15</v>
      </c>
      <c r="B18" s="566">
        <v>0.36296296296296293</v>
      </c>
      <c r="C18" s="567">
        <v>0.37381944444444443</v>
      </c>
      <c r="D18" s="81">
        <f t="shared" si="2"/>
        <v>1.0856481481481495E-2</v>
      </c>
      <c r="E18" s="382" t="str">
        <f>IF($A18="","",Engagés!$E18)</f>
        <v>AM</v>
      </c>
      <c r="F18" s="158" t="str">
        <f>IF(AND('2ème'!D18="",'3ème'!D18&lt;&gt;""),1,"")</f>
        <v/>
      </c>
      <c r="G18" s="105">
        <f>IF($A18="","",IF($E18="MJ",Récap!$L$4,IF($E18="CF",Récap!$K$4,IF($E18="JS",Récap!$J$4,IF($E18="AM",Récap!$I$4)))))</f>
        <v>3.4722222222222224E-2</v>
      </c>
      <c r="H18" s="117"/>
      <c r="I18" s="119" t="str">
        <f t="shared" si="1"/>
        <v>TERMINE</v>
      </c>
      <c r="J18" s="102"/>
      <c r="K18" s="412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90" t="str">
        <f>IFERROR(IF(AND($E18="AM",Récap!BZ$208="TERMINE"),"TERMINE",IF(AND($E18="JS",Récap!BI$208="TERMINE"),"TERMINE",IF(AND($E18="CF",Récap!AS$208="TERMINE"),"TERMINE",IF(AND($E18="MJ",Récap!AC$208="TERMINE"),"TERMINE","")))),"")</f>
        <v>TERMINE</v>
      </c>
    </row>
    <row r="19" spans="1:12" x14ac:dyDescent="0.3">
      <c r="A19" s="565">
        <f>IF(Engagés!A19="","",Engagés!A19)</f>
        <v>16</v>
      </c>
      <c r="B19" s="566">
        <v>0.36296296296296293</v>
      </c>
      <c r="C19" s="567">
        <v>0.37384259259259256</v>
      </c>
      <c r="D19" s="81">
        <f t="shared" si="2"/>
        <v>1.0879629629629628E-2</v>
      </c>
      <c r="E19" s="382" t="str">
        <f>IF($A19="","",Engagés!$E19)</f>
        <v>AM</v>
      </c>
      <c r="F19" s="158" t="str">
        <f>IF(AND('2ème'!D19="",'3ème'!D19&lt;&gt;""),1,"")</f>
        <v/>
      </c>
      <c r="G19" s="105">
        <f>IF($A19="","",IF($E19="MJ",Récap!$L$4,IF($E19="CF",Récap!$K$4,IF($E19="JS",Récap!$J$4,IF($E19="AM",Récap!$I$4)))))</f>
        <v>3.4722222222222224E-2</v>
      </c>
      <c r="H19" s="117"/>
      <c r="I19" s="119" t="str">
        <f t="shared" si="1"/>
        <v>TERMINE</v>
      </c>
      <c r="J19" s="102"/>
      <c r="K19" s="412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90" t="str">
        <f>IFERROR(IF(AND($E19="AM",Récap!BZ$208="TERMINE"),"TERMINE",IF(AND($E19="JS",Récap!BI$208="TERMINE"),"TERMINE",IF(AND($E19="CF",Récap!AS$208="TERMINE"),"TERMINE",IF(AND($E19="MJ",Récap!AC$208="TERMINE"),"TERMINE","")))),"")</f>
        <v>TERMINE</v>
      </c>
    </row>
    <row r="20" spans="1:12" x14ac:dyDescent="0.3">
      <c r="A20" s="565">
        <f>IF(Engagés!A20="","",Engagés!A20)</f>
        <v>17</v>
      </c>
      <c r="B20" s="566">
        <v>0.36296296296296293</v>
      </c>
      <c r="C20" s="567">
        <v>0.37385416666666665</v>
      </c>
      <c r="D20" s="81">
        <f t="shared" si="2"/>
        <v>1.0891203703703722E-2</v>
      </c>
      <c r="E20" s="382" t="str">
        <f>IF($A20="","",Engagés!$E20)</f>
        <v>AM</v>
      </c>
      <c r="F20" s="158" t="str">
        <f>IF(AND('2ème'!D20="",'3ème'!D20&lt;&gt;""),1,"")</f>
        <v/>
      </c>
      <c r="G20" s="105">
        <f>IF($A20="","",IF($E20="MJ",Récap!$L$4,IF($E20="CF",Récap!$K$4,IF($E20="JS",Récap!$J$4,IF($E20="AM",Récap!$I$4)))))</f>
        <v>3.4722222222222224E-2</v>
      </c>
      <c r="H20" s="117"/>
      <c r="I20" s="119" t="str">
        <f t="shared" si="1"/>
        <v>TERMINE</v>
      </c>
      <c r="J20" s="102"/>
      <c r="K20" s="412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90" t="str">
        <f>IFERROR(IF(AND($E20="AM",Récap!BZ$208="TERMINE"),"TERMINE",IF(AND($E20="JS",Récap!BI$208="TERMINE"),"TERMINE",IF(AND($E20="CF",Récap!AS$208="TERMINE"),"TERMINE",IF(AND($E20="MJ",Récap!AC$208="TERMINE"),"TERMINE","")))),"")</f>
        <v>TERMINE</v>
      </c>
    </row>
    <row r="21" spans="1:12" x14ac:dyDescent="0.3">
      <c r="A21" s="565">
        <f>IF(Engagés!A21="","",Engagés!A21)</f>
        <v>18</v>
      </c>
      <c r="B21" s="566">
        <v>0.36296296296296293</v>
      </c>
      <c r="C21" s="567">
        <v>0.37386574074074069</v>
      </c>
      <c r="D21" s="81">
        <f t="shared" si="2"/>
        <v>1.0902777777777761E-2</v>
      </c>
      <c r="E21" s="382" t="str">
        <f>IF($A21="","",Engagés!$E21)</f>
        <v>AM</v>
      </c>
      <c r="F21" s="158" t="str">
        <f>IF(AND('2ème'!D21="",'3ème'!D21&lt;&gt;""),1,"")</f>
        <v/>
      </c>
      <c r="G21" s="105">
        <f>IF($A21="","",IF($E21="MJ",Récap!$L$4,IF($E21="CF",Récap!$K$4,IF($E21="JS",Récap!$J$4,IF($E21="AM",Récap!$I$4)))))</f>
        <v>3.4722222222222224E-2</v>
      </c>
      <c r="H21" s="117"/>
      <c r="I21" s="119" t="str">
        <f t="shared" si="1"/>
        <v>TERMINE</v>
      </c>
      <c r="J21" s="102"/>
      <c r="K21" s="412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90" t="str">
        <f>IFERROR(IF(AND($E21="AM",Récap!BZ$208="TERMINE"),"TERMINE",IF(AND($E21="JS",Récap!BI$208="TERMINE"),"TERMINE",IF(AND($E21="CF",Récap!AS$208="TERMINE"),"TERMINE",IF(AND($E21="MJ",Récap!AC$208="TERMINE"),"TERMINE","")))),"")</f>
        <v>TERMINE</v>
      </c>
    </row>
    <row r="22" spans="1:12" x14ac:dyDescent="0.3">
      <c r="A22" s="565">
        <f>IF(Engagés!A22="","",Engagés!A22)</f>
        <v>19</v>
      </c>
      <c r="B22" s="566">
        <v>0.36296296296296293</v>
      </c>
      <c r="C22" s="567">
        <v>0.37387731481481484</v>
      </c>
      <c r="D22" s="81">
        <f t="shared" si="2"/>
        <v>1.0914351851851911E-2</v>
      </c>
      <c r="E22" s="382" t="str">
        <f>IF($A22="","",Engagés!$E22)</f>
        <v>CF</v>
      </c>
      <c r="F22" s="158" t="str">
        <f>IF(AND('2ème'!D22="",'3ème'!D22&lt;&gt;""),1,"")</f>
        <v/>
      </c>
      <c r="G22" s="105">
        <f>IF($A22="","",IF($E22="MJ",Récap!$L$4,IF($E22="CF",Récap!$K$4,IF($E22="JS",Récap!$J$4,IF($E22="AM",Récap!$I$4)))))</f>
        <v>2.0833333333333332E-2</v>
      </c>
      <c r="H22" s="117"/>
      <c r="I22" s="119" t="str">
        <f t="shared" si="1"/>
        <v>TERMINE</v>
      </c>
      <c r="J22" s="102"/>
      <c r="K22" s="412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90" t="str">
        <f>IFERROR(IF(AND($E22="AM",Récap!BZ$208="TERMINE"),"TERMINE",IF(AND($E22="JS",Récap!BI$208="TERMINE"),"TERMINE",IF(AND($E22="CF",Récap!AS$208="TERMINE"),"TERMINE",IF(AND($E22="MJ",Récap!AC$208="TERMINE"),"TERMINE","")))),"")</f>
        <v>TERMINE</v>
      </c>
    </row>
    <row r="23" spans="1:12" x14ac:dyDescent="0.3">
      <c r="A23" s="565">
        <f>IF(Engagés!A23="","",Engagés!A23)</f>
        <v>20</v>
      </c>
      <c r="B23" s="566">
        <v>0.36296296296296293</v>
      </c>
      <c r="C23" s="567">
        <v>0.37388888888888888</v>
      </c>
      <c r="D23" s="81">
        <f t="shared" si="2"/>
        <v>1.092592592592595E-2</v>
      </c>
      <c r="E23" s="382" t="str">
        <f>IF($A23="","",Engagés!$E23)</f>
        <v>MJ</v>
      </c>
      <c r="F23" s="158" t="str">
        <f>IF(AND('2ème'!D23="",'3ème'!D23&lt;&gt;""),1,"")</f>
        <v/>
      </c>
      <c r="G23" s="105">
        <f>IF($A23="","",IF($E23="MJ",Récap!$L$4,IF($E23="CF",Récap!$K$4,IF($E23="JS",Récap!$J$4,IF($E23="AM",Récap!$I$4)))))</f>
        <v>1.3888888888888888E-2</v>
      </c>
      <c r="H23" s="117"/>
      <c r="I23" s="119" t="str">
        <f t="shared" si="1"/>
        <v>TERMINE</v>
      </c>
      <c r="J23" s="102"/>
      <c r="K23" s="412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90" t="str">
        <f>IFERROR(IF(AND($E23="AM",Récap!BZ$208="TERMINE"),"TERMINE",IF(AND($E23="JS",Récap!BI$208="TERMINE"),"TERMINE",IF(AND($E23="CF",Récap!AS$208="TERMINE"),"TERMINE",IF(AND($E23="MJ",Récap!AC$208="TERMINE"),"TERMINE","")))),"")</f>
        <v>TERMINE</v>
      </c>
    </row>
    <row r="24" spans="1:12" x14ac:dyDescent="0.3">
      <c r="A24" s="565">
        <f>IF(Engagés!A24="","",Engagés!A24)</f>
        <v>21</v>
      </c>
      <c r="B24" s="566">
        <v>0.36296296296296293</v>
      </c>
      <c r="C24" s="567">
        <v>0.37403935185185189</v>
      </c>
      <c r="D24" s="81">
        <f t="shared" si="2"/>
        <v>1.1076388888888955E-2</v>
      </c>
      <c r="E24" s="382" t="str">
        <f>IF($A24="","",Engagés!$E24)</f>
        <v>AM</v>
      </c>
      <c r="F24" s="158" t="str">
        <f>IF(AND('2ème'!D24="",'3ème'!D24&lt;&gt;""),1,"")</f>
        <v/>
      </c>
      <c r="G24" s="105">
        <f>IF($A24="","",IF($E24="MJ",Récap!$L$4,IF($E24="CF",Récap!$K$4,IF($E24="JS",Récap!$J$4,IF($E24="AM",Récap!$I$4)))))</f>
        <v>3.4722222222222224E-2</v>
      </c>
      <c r="H24" s="117"/>
      <c r="I24" s="119" t="str">
        <f t="shared" si="1"/>
        <v>TERMINE</v>
      </c>
      <c r="J24" s="102"/>
      <c r="K24" s="412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90" t="str">
        <f>IFERROR(IF(AND($E24="AM",Récap!BZ$208="TERMINE"),"TERMINE",IF(AND($E24="JS",Récap!BI$208="TERMINE"),"TERMINE",IF(AND($E24="CF",Récap!AS$208="TERMINE"),"TERMINE",IF(AND($E24="MJ",Récap!AC$208="TERMINE"),"TERMINE","")))),"")</f>
        <v>TERMINE</v>
      </c>
    </row>
    <row r="25" spans="1:12" x14ac:dyDescent="0.3">
      <c r="A25" s="565">
        <f>IF(Engagés!A25="","",Engagés!A25)</f>
        <v>22</v>
      </c>
      <c r="B25" s="566">
        <v>0.36296296296296293</v>
      </c>
      <c r="C25" s="567">
        <v>0.37402777777777779</v>
      </c>
      <c r="D25" s="81">
        <f t="shared" si="2"/>
        <v>1.1064814814814861E-2</v>
      </c>
      <c r="E25" s="382" t="str">
        <f>IF($A25="","",Engagés!$E25)</f>
        <v>JS</v>
      </c>
      <c r="F25" s="158" t="str">
        <f>IF(AND('2ème'!D25="",'3ème'!D25&lt;&gt;""),1,"")</f>
        <v/>
      </c>
      <c r="G25" s="105">
        <f>IF($A25="","",IF($E25="MJ",Récap!$L$4,IF($E25="CF",Récap!$K$4,IF($E25="JS",Récap!$J$4,IF($E25="AM",Récap!$I$4)))))</f>
        <v>2.7777777777777776E-2</v>
      </c>
      <c r="H25" s="117"/>
      <c r="I25" s="119" t="str">
        <f t="shared" si="1"/>
        <v>TERMINE</v>
      </c>
      <c r="J25" s="102"/>
      <c r="K25" s="412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90" t="str">
        <f>IFERROR(IF(AND($E25="AM",Récap!BZ$208="TERMINE"),"TERMINE",IF(AND($E25="JS",Récap!BI$208="TERMINE"),"TERMINE",IF(AND($E25="CF",Récap!AS$208="TERMINE"),"TERMINE",IF(AND($E25="MJ",Récap!AC$208="TERMINE"),"TERMINE","")))),"")</f>
        <v>TERMINE</v>
      </c>
    </row>
    <row r="26" spans="1:12" x14ac:dyDescent="0.3">
      <c r="A26" s="565">
        <f>IF(Engagés!A26="","",Engagés!A26)</f>
        <v>23</v>
      </c>
      <c r="B26" s="566">
        <v>0.36296296296296293</v>
      </c>
      <c r="C26" s="567">
        <v>0.3740046296296296</v>
      </c>
      <c r="D26" s="81">
        <f t="shared" si="2"/>
        <v>1.1041666666666672E-2</v>
      </c>
      <c r="E26" s="382" t="str">
        <f>IF($A26="","",Engagés!$E26)</f>
        <v>CF</v>
      </c>
      <c r="F26" s="158" t="str">
        <f>IF(AND('2ème'!D26="",'3ème'!D26&lt;&gt;""),1,"")</f>
        <v/>
      </c>
      <c r="G26" s="105">
        <f>IF($A26="","",IF($E26="MJ",Récap!$L$4,IF($E26="CF",Récap!$K$4,IF($E26="JS",Récap!$J$4,IF($E26="AM",Récap!$I$4)))))</f>
        <v>2.0833333333333332E-2</v>
      </c>
      <c r="H26" s="117"/>
      <c r="I26" s="119" t="str">
        <f t="shared" si="1"/>
        <v>TERMINE</v>
      </c>
      <c r="J26" s="102"/>
      <c r="K26" s="412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90" t="str">
        <f>IFERROR(IF(AND($E26="AM",Récap!BZ$208="TERMINE"),"TERMINE",IF(AND($E26="JS",Récap!BI$208="TERMINE"),"TERMINE",IF(AND($E26="CF",Récap!AS$208="TERMINE"),"TERMINE",IF(AND($E26="MJ",Récap!AC$208="TERMINE"),"TERMINE","")))),"")</f>
        <v>TERMINE</v>
      </c>
    </row>
    <row r="27" spans="1:12" x14ac:dyDescent="0.3">
      <c r="A27" s="565">
        <f>IF(Engagés!A27="","",Engagés!A27)</f>
        <v>24</v>
      </c>
      <c r="B27" s="566">
        <v>0.36296296296296293</v>
      </c>
      <c r="C27" s="567">
        <v>0.37399305555555556</v>
      </c>
      <c r="D27" s="81">
        <f t="shared" si="2"/>
        <v>1.1030092592592633E-2</v>
      </c>
      <c r="E27" s="382" t="str">
        <f>IF($A27="","",Engagés!$E27)</f>
        <v>MJ</v>
      </c>
      <c r="F27" s="158" t="str">
        <f>IF(AND('2ème'!D27="",'3ème'!D27&lt;&gt;""),1,"")</f>
        <v/>
      </c>
      <c r="G27" s="105">
        <f>IF($A27="","",IF($E27="MJ",Récap!$L$4,IF($E27="CF",Récap!$K$4,IF($E27="JS",Récap!$J$4,IF($E27="AM",Récap!$I$4)))))</f>
        <v>1.3888888888888888E-2</v>
      </c>
      <c r="H27" s="117"/>
      <c r="I27" s="119" t="str">
        <f t="shared" si="1"/>
        <v>TERMINE</v>
      </c>
      <c r="J27" s="102"/>
      <c r="K27" s="412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90" t="str">
        <f>IFERROR(IF(AND($E27="AM",Récap!BZ$208="TERMINE"),"TERMINE",IF(AND($E27="JS",Récap!BI$208="TERMINE"),"TERMINE",IF(AND($E27="CF",Récap!AS$208="TERMINE"),"TERMINE",IF(AND($E27="MJ",Récap!AC$208="TERMINE"),"TERMINE","")))),"")</f>
        <v>TERMINE</v>
      </c>
    </row>
    <row r="28" spans="1:12" x14ac:dyDescent="0.3">
      <c r="A28" s="565">
        <f>IF(Engagés!A28="","",Engagés!A28)</f>
        <v>25</v>
      </c>
      <c r="B28" s="566">
        <v>0.36296296296296293</v>
      </c>
      <c r="C28" s="567">
        <v>0.37398148148148147</v>
      </c>
      <c r="D28" s="81">
        <f t="shared" si="2"/>
        <v>1.1018518518518539E-2</v>
      </c>
      <c r="E28" s="382" t="str">
        <f>IF($A28="","",Engagés!$E28)</f>
        <v>AM</v>
      </c>
      <c r="F28" s="158" t="str">
        <f>IF(AND('2ème'!D28="",'3ème'!D28&lt;&gt;""),1,"")</f>
        <v/>
      </c>
      <c r="G28" s="105">
        <f>IF($A28="","",IF($E28="MJ",Récap!$L$4,IF($E28="CF",Récap!$K$4,IF($E28="JS",Récap!$J$4,IF($E28="AM",Récap!$I$4)))))</f>
        <v>3.4722222222222224E-2</v>
      </c>
      <c r="H28" s="117"/>
      <c r="I28" s="119" t="str">
        <f t="shared" si="1"/>
        <v>TERMINE</v>
      </c>
      <c r="J28" s="102"/>
      <c r="K28" s="412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90" t="str">
        <f>IFERROR(IF(AND($E28="AM",Récap!BZ$208="TERMINE"),"TERMINE",IF(AND($E28="JS",Récap!BI$208="TERMINE"),"TERMINE",IF(AND($E28="CF",Récap!AS$208="TERMINE"),"TERMINE",IF(AND($E28="MJ",Récap!AC$208="TERMINE"),"TERMINE","")))),"")</f>
        <v>TERMINE</v>
      </c>
    </row>
    <row r="29" spans="1:12" x14ac:dyDescent="0.3">
      <c r="A29" s="565">
        <f>IF(Engagés!A29="","",Engagés!A29)</f>
        <v>26</v>
      </c>
      <c r="B29" s="566">
        <v>0.36296296296296293</v>
      </c>
      <c r="C29" s="567">
        <v>0.37396990740740743</v>
      </c>
      <c r="D29" s="81">
        <f t="shared" si="2"/>
        <v>1.10069444444445E-2</v>
      </c>
      <c r="E29" s="382" t="str">
        <f>IF($A29="","",Engagés!$E29)</f>
        <v>JS</v>
      </c>
      <c r="F29" s="158" t="str">
        <f>IF(AND('2ème'!D29="",'3ème'!D29&lt;&gt;""),1,"")</f>
        <v/>
      </c>
      <c r="G29" s="105">
        <f>IF($A29="","",IF($E29="MJ",Récap!$L$4,IF($E29="CF",Récap!$K$4,IF($E29="JS",Récap!$J$4,IF($E29="AM",Récap!$I$4)))))</f>
        <v>2.7777777777777776E-2</v>
      </c>
      <c r="H29" s="117"/>
      <c r="I29" s="119" t="str">
        <f t="shared" si="1"/>
        <v>TERMINE</v>
      </c>
      <c r="J29" s="102"/>
      <c r="K29" s="412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90" t="str">
        <f>IFERROR(IF(AND($E29="AM",Récap!BZ$208="TERMINE"),"TERMINE",IF(AND($E29="JS",Récap!BI$208="TERMINE"),"TERMINE",IF(AND($E29="CF",Récap!AS$208="TERMINE"),"TERMINE",IF(AND($E29="MJ",Récap!AC$208="TERMINE"),"TERMINE","")))),"")</f>
        <v>TERMINE</v>
      </c>
    </row>
    <row r="30" spans="1:12" x14ac:dyDescent="0.3">
      <c r="A30" s="565">
        <f>IF(Engagés!A30="","",Engagés!A30)</f>
        <v>27</v>
      </c>
      <c r="B30" s="566">
        <v>0.36296296296296293</v>
      </c>
      <c r="C30" s="567">
        <v>0.37395833333333334</v>
      </c>
      <c r="D30" s="81">
        <f t="shared" si="0"/>
        <v>1.0995370370370405E-2</v>
      </c>
      <c r="E30" s="382" t="str">
        <f>IF($A30="","",Engagés!$E30)</f>
        <v>CF</v>
      </c>
      <c r="F30" s="158" t="str">
        <f>IF(AND('2ème'!D30="",'3ème'!D30&lt;&gt;""),1,"")</f>
        <v/>
      </c>
      <c r="G30" s="105">
        <f>IF($A30="","",IF($E30="MJ",Récap!$L$4,IF($E30="CF",Récap!$K$4,IF($E30="JS",Récap!$J$4,IF($E30="AM",Récap!$I$4)))))</f>
        <v>2.0833333333333332E-2</v>
      </c>
      <c r="H30" s="117"/>
      <c r="I30" s="119" t="str">
        <f t="shared" si="1"/>
        <v>TERMINE</v>
      </c>
      <c r="J30" s="102"/>
      <c r="K30" s="412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90" t="str">
        <f>IFERROR(IF(AND($E30="AM",Récap!BZ$208="TERMINE"),"TERMINE",IF(AND($E30="JS",Récap!BI$208="TERMINE"),"TERMINE",IF(AND($E30="CF",Récap!AS$208="TERMINE"),"TERMINE",IF(AND($E30="MJ",Récap!AC$208="TERMINE"),"TERMINE","")))),"")</f>
        <v>TERMINE</v>
      </c>
    </row>
    <row r="31" spans="1:12" x14ac:dyDescent="0.3">
      <c r="A31" s="565">
        <f>IF(Engagés!A31="","",Engagés!A31)</f>
        <v>28</v>
      </c>
      <c r="B31" s="566">
        <v>0.36296296296296293</v>
      </c>
      <c r="C31" s="567">
        <v>0.3739467592592593</v>
      </c>
      <c r="D31" s="81">
        <f t="shared" si="0"/>
        <v>1.0983796296296366E-2</v>
      </c>
      <c r="E31" s="382" t="str">
        <f>IF($A31="","",Engagés!$E31)</f>
        <v>MJ</v>
      </c>
      <c r="F31" s="158" t="str">
        <f>IF(AND('2ème'!D31="",'3ème'!D31&lt;&gt;""),1,"")</f>
        <v/>
      </c>
      <c r="G31" s="105">
        <f>IF($A31="","",IF($E31="MJ",Récap!$L$4,IF($E31="CF",Récap!$K$4,IF($E31="JS",Récap!$J$4,IF($E31="AM",Récap!$I$4)))))</f>
        <v>1.3888888888888888E-2</v>
      </c>
      <c r="H31" s="117"/>
      <c r="I31" s="119" t="str">
        <f t="shared" si="1"/>
        <v>TERMINE</v>
      </c>
      <c r="J31" s="102"/>
      <c r="K31" s="412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90" t="str">
        <f>IFERROR(IF(AND($E31="AM",Récap!BZ$208="TERMINE"),"TERMINE",IF(AND($E31="JS",Récap!BI$208="TERMINE"),"TERMINE",IF(AND($E31="CF",Récap!AS$208="TERMINE"),"TERMINE",IF(AND($E31="MJ",Récap!AC$208="TERMINE"),"TERMINE","")))),"")</f>
        <v>TERMINE</v>
      </c>
    </row>
    <row r="32" spans="1:12" x14ac:dyDescent="0.3">
      <c r="A32" s="565">
        <f>IF(Engagés!A32="","",Engagés!A32)</f>
        <v>29</v>
      </c>
      <c r="B32" s="566">
        <v>0.36296296296296293</v>
      </c>
      <c r="C32" s="567">
        <v>0.37393518518518515</v>
      </c>
      <c r="D32" s="81">
        <f t="shared" si="0"/>
        <v>1.0972222222222217E-2</v>
      </c>
      <c r="E32" s="382" t="str">
        <f>IF($A32="","",Engagés!$E32)</f>
        <v>AM</v>
      </c>
      <c r="F32" s="158" t="str">
        <f>IF(AND('2ème'!D32="",'3ème'!D32&lt;&gt;""),1,"")</f>
        <v/>
      </c>
      <c r="G32" s="105">
        <f>IF($A32="","",IF($E32="MJ",Récap!$L$4,IF($E32="CF",Récap!$K$4,IF($E32="JS",Récap!$J$4,IF($E32="AM",Récap!$I$4)))))</f>
        <v>3.4722222222222224E-2</v>
      </c>
      <c r="H32" s="117"/>
      <c r="I32" s="119" t="str">
        <f t="shared" si="1"/>
        <v>TERMINE</v>
      </c>
      <c r="J32" s="102"/>
      <c r="K32" s="412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90" t="str">
        <f>IFERROR(IF(AND($E32="AM",Récap!BZ$208="TERMINE"),"TERMINE",IF(AND($E32="JS",Récap!BI$208="TERMINE"),"TERMINE",IF(AND($E32="CF",Récap!AS$208="TERMINE"),"TERMINE",IF(AND($E32="MJ",Récap!AC$208="TERMINE"),"TERMINE","")))),"")</f>
        <v>TERMINE</v>
      </c>
    </row>
    <row r="33" spans="1:12" x14ac:dyDescent="0.3">
      <c r="A33" s="565">
        <f>IF(Engagés!A33="","",Engagés!A33)</f>
        <v>30</v>
      </c>
      <c r="B33" s="566">
        <v>0.36296296296296293</v>
      </c>
      <c r="C33" s="567">
        <v>0.37391203703703701</v>
      </c>
      <c r="D33" s="81">
        <f t="shared" si="0"/>
        <v>1.0949074074074083E-2</v>
      </c>
      <c r="E33" s="382" t="str">
        <f>IF($A33="","",Engagés!$E33)</f>
        <v>CF</v>
      </c>
      <c r="F33" s="158" t="str">
        <f>IF(AND('2ème'!D33="",'3ème'!D33&lt;&gt;""),1,"")</f>
        <v/>
      </c>
      <c r="G33" s="105">
        <f>IF($A33="","",IF($E33="MJ",Récap!$L$4,IF($E33="CF",Récap!$K$4,IF($E33="JS",Récap!$J$4,IF($E33="AM",Récap!$I$4)))))</f>
        <v>2.0833333333333332E-2</v>
      </c>
      <c r="H33" s="117"/>
      <c r="I33" s="119" t="str">
        <f t="shared" si="1"/>
        <v>TERMINE</v>
      </c>
      <c r="J33" s="102"/>
      <c r="K33" s="412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90" t="str">
        <f>IFERROR(IF(AND($E33="AM",Récap!BZ$208="TERMINE"),"TERMINE",IF(AND($E33="JS",Récap!BI$208="TERMINE"),"TERMINE",IF(AND($E33="CF",Récap!AS$208="TERMINE"),"TERMINE",IF(AND($E33="MJ",Récap!AC$208="TERMINE"),"TERMINE","")))),"")</f>
        <v>TERMINE</v>
      </c>
    </row>
    <row r="34" spans="1:12" x14ac:dyDescent="0.3">
      <c r="A34" s="408" t="str">
        <f>IF(Engagés!A34="","",Engagés!A34)</f>
        <v/>
      </c>
      <c r="B34" s="555">
        <v>0.36296296296296293</v>
      </c>
      <c r="C34" s="420"/>
      <c r="D34" s="81" t="str">
        <f t="shared" si="0"/>
        <v/>
      </c>
      <c r="E34" s="382" t="str">
        <f>IF($A34="","",Engagés!$E34)</f>
        <v/>
      </c>
      <c r="F34" s="158" t="str">
        <f>IF(AND('2ème'!D34="",'3ème'!D34&lt;&gt;""),1,"")</f>
        <v/>
      </c>
      <c r="G34" s="105" t="str">
        <f>IF($A34="","",IF($E34="MJ",Récap!$L$4,IF($E34="CF",Récap!$K$4,IF($E34="JS",Récap!$J$4,IF($E34="AM",Récap!$I$4)))))</f>
        <v/>
      </c>
      <c r="H34" s="117"/>
      <c r="I34" s="119" t="str">
        <f t="shared" si="1"/>
        <v/>
      </c>
      <c r="J34" s="102"/>
      <c r="K34" s="412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90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</row>
    <row r="35" spans="1:12" x14ac:dyDescent="0.3">
      <c r="A35" s="408" t="str">
        <f>IF(Engagés!A35="","",Engagés!A35)</f>
        <v/>
      </c>
      <c r="B35" s="555">
        <v>0.36296296296296293</v>
      </c>
      <c r="C35" s="420"/>
      <c r="D35" s="81" t="str">
        <f t="shared" si="0"/>
        <v/>
      </c>
      <c r="E35" s="382" t="str">
        <f>IF($A35="","",Engagés!$E35)</f>
        <v/>
      </c>
      <c r="F35" s="158" t="str">
        <f>IF(AND('2ème'!D35="",'3ème'!D35&lt;&gt;""),1,"")</f>
        <v/>
      </c>
      <c r="G35" s="105" t="str">
        <f>IF($A35="","",IF($E35="MJ",Récap!$L$4,IF($E35="CF",Récap!$K$4,IF($E35="JS",Récap!$J$4,IF($E35="AM",Récap!$I$4)))))</f>
        <v/>
      </c>
      <c r="H35" s="117"/>
      <c r="I35" s="119" t="str">
        <f t="shared" si="1"/>
        <v/>
      </c>
      <c r="J35" s="102"/>
      <c r="K35" s="412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90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</row>
    <row r="36" spans="1:12" x14ac:dyDescent="0.3">
      <c r="A36" s="408" t="str">
        <f>IF(Engagés!A36="","",Engagés!A36)</f>
        <v/>
      </c>
      <c r="B36" s="556">
        <v>0.36296296296296293</v>
      </c>
      <c r="C36" s="420"/>
      <c r="D36" s="81" t="str">
        <f t="shared" si="0"/>
        <v/>
      </c>
      <c r="E36" s="382" t="str">
        <f>IF($A36="","",Engagés!$E36)</f>
        <v/>
      </c>
      <c r="F36" s="158" t="str">
        <f>IF(AND('2ème'!D36="",'3ème'!D36&lt;&gt;""),1,"")</f>
        <v/>
      </c>
      <c r="G36" s="105" t="str">
        <f>IF($A36="","",IF($E36="MJ",Récap!$L$4,IF($E36="CF",Récap!$K$4,IF($E36="JS",Récap!$J$4,IF($E36="AM",Récap!$I$4)))))</f>
        <v/>
      </c>
      <c r="H36" s="117"/>
      <c r="I36" s="119" t="str">
        <f t="shared" si="1"/>
        <v/>
      </c>
      <c r="J36" s="102"/>
      <c r="K36" s="412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90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</row>
    <row r="37" spans="1:12" x14ac:dyDescent="0.3">
      <c r="A37" s="408" t="str">
        <f>IF(Engagés!A37="","",Engagés!A37)</f>
        <v/>
      </c>
      <c r="B37" s="556">
        <v>0.36296296296296293</v>
      </c>
      <c r="C37" s="420"/>
      <c r="D37" s="81" t="str">
        <f t="shared" si="0"/>
        <v/>
      </c>
      <c r="E37" s="382" t="str">
        <f>IF($A37="","",Engagés!$E37)</f>
        <v/>
      </c>
      <c r="F37" s="158" t="str">
        <f>IF(AND('2ème'!D37="",'3ème'!D37&lt;&gt;""),1,"")</f>
        <v/>
      </c>
      <c r="G37" s="105" t="str">
        <f>IF($A37="","",IF($E37="MJ",Récap!$L$4,IF($E37="CF",Récap!$K$4,IF($E37="JS",Récap!$J$4,IF($E37="AM",Récap!$I$4)))))</f>
        <v/>
      </c>
      <c r="H37" s="117"/>
      <c r="I37" s="119" t="str">
        <f t="shared" si="1"/>
        <v/>
      </c>
      <c r="J37" s="102"/>
      <c r="K37" s="412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90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</row>
    <row r="38" spans="1:12" x14ac:dyDescent="0.3">
      <c r="A38" s="408" t="str">
        <f>IF(Engagés!A38="","",Engagés!A38)</f>
        <v/>
      </c>
      <c r="B38" s="556">
        <v>0.36296296296296293</v>
      </c>
      <c r="C38" s="420"/>
      <c r="D38" s="81" t="str">
        <f t="shared" si="0"/>
        <v/>
      </c>
      <c r="E38" s="382" t="str">
        <f>IF($A38="","",Engagés!$E38)</f>
        <v/>
      </c>
      <c r="F38" s="158" t="str">
        <f>IF(AND('2ème'!D38="",'3ème'!D38&lt;&gt;""),1,"")</f>
        <v/>
      </c>
      <c r="G38" s="105" t="str">
        <f>IF($A38="","",IF($E38="MJ",Récap!$L$4,IF($E38="CF",Récap!$K$4,IF($E38="JS",Récap!$J$4,IF($E38="AM",Récap!$I$4)))))</f>
        <v/>
      </c>
      <c r="H38" s="117"/>
      <c r="I38" s="119" t="str">
        <f t="shared" si="1"/>
        <v/>
      </c>
      <c r="J38" s="102"/>
      <c r="K38" s="412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90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</row>
    <row r="39" spans="1:12" x14ac:dyDescent="0.3">
      <c r="A39" s="408" t="str">
        <f>IF(Engagés!A39="","",Engagés!A39)</f>
        <v/>
      </c>
      <c r="B39" s="556">
        <v>0.36296296296296293</v>
      </c>
      <c r="C39" s="420"/>
      <c r="D39" s="81" t="str">
        <f t="shared" si="0"/>
        <v/>
      </c>
      <c r="E39" s="382" t="str">
        <f>IF($A39="","",Engagés!$E39)</f>
        <v/>
      </c>
      <c r="F39" s="158" t="str">
        <f>IF(AND('2ème'!D39="",'3ème'!D39&lt;&gt;""),1,"")</f>
        <v/>
      </c>
      <c r="G39" s="105" t="str">
        <f>IF($A39="","",IF($E39="MJ",Récap!$L$4,IF($E39="CF",Récap!$K$4,IF($E39="JS",Récap!$J$4,IF($E39="AM",Récap!$I$4)))))</f>
        <v/>
      </c>
      <c r="H39" s="117"/>
      <c r="I39" s="119" t="str">
        <f t="shared" si="1"/>
        <v/>
      </c>
      <c r="J39" s="102"/>
      <c r="K39" s="412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90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</row>
    <row r="40" spans="1:12" x14ac:dyDescent="0.3">
      <c r="A40" s="408" t="str">
        <f>IF(Engagés!A40="","",Engagés!A40)</f>
        <v/>
      </c>
      <c r="B40" s="556">
        <v>0.36296296296296293</v>
      </c>
      <c r="C40" s="420"/>
      <c r="D40" s="81" t="str">
        <f t="shared" si="0"/>
        <v/>
      </c>
      <c r="E40" s="382" t="str">
        <f>IF($A40="","",Engagés!$E40)</f>
        <v/>
      </c>
      <c r="F40" s="158" t="str">
        <f>IF(AND('2ème'!D40="",'3ème'!D40&lt;&gt;""),1,"")</f>
        <v/>
      </c>
      <c r="G40" s="105" t="str">
        <f>IF($A40="","",IF($E40="MJ",Récap!$L$4,IF($E40="CF",Récap!$K$4,IF($E40="JS",Récap!$J$4,IF($E40="AM",Récap!$I$4)))))</f>
        <v/>
      </c>
      <c r="H40" s="117"/>
      <c r="I40" s="119" t="str">
        <f t="shared" si="1"/>
        <v/>
      </c>
      <c r="J40" s="102"/>
      <c r="K40" s="412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90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</row>
    <row r="41" spans="1:12" x14ac:dyDescent="0.3">
      <c r="A41" s="408" t="str">
        <f>IF(Engagés!A41="","",Engagés!A41)</f>
        <v/>
      </c>
      <c r="B41" s="556">
        <v>0.36296296296296293</v>
      </c>
      <c r="C41" s="420"/>
      <c r="D41" s="81" t="str">
        <f t="shared" si="0"/>
        <v/>
      </c>
      <c r="E41" s="382" t="str">
        <f>IF($A41="","",Engagés!$E41)</f>
        <v/>
      </c>
      <c r="F41" s="158" t="str">
        <f>IF(AND('2ème'!D41="",'3ème'!D41&lt;&gt;""),1,"")</f>
        <v/>
      </c>
      <c r="G41" s="105" t="str">
        <f>IF($A41="","",IF($E41="MJ",Récap!$L$4,IF($E41="CF",Récap!$K$4,IF($E41="JS",Récap!$J$4,IF($E41="AM",Récap!$I$4)))))</f>
        <v/>
      </c>
      <c r="H41" s="117"/>
      <c r="I41" s="119" t="str">
        <f t="shared" si="1"/>
        <v/>
      </c>
      <c r="J41" s="102"/>
      <c r="K41" s="412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90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</row>
    <row r="42" spans="1:12" x14ac:dyDescent="0.3">
      <c r="A42" s="408" t="str">
        <f>IF(Engagés!A42="","",Engagés!A42)</f>
        <v/>
      </c>
      <c r="B42" s="556">
        <v>0.36296296296296293</v>
      </c>
      <c r="C42" s="420"/>
      <c r="D42" s="81" t="str">
        <f t="shared" si="0"/>
        <v/>
      </c>
      <c r="E42" s="382" t="str">
        <f>IF($A42="","",Engagés!$E42)</f>
        <v/>
      </c>
      <c r="F42" s="158" t="str">
        <f>IF(AND('2ème'!D42="",'3ème'!D42&lt;&gt;""),1,"")</f>
        <v/>
      </c>
      <c r="G42" s="105" t="str">
        <f>IF($A42="","",IF($E42="MJ",Récap!$L$4,IF($E42="CF",Récap!$K$4,IF($E42="JS",Récap!$J$4,IF($E42="AM",Récap!$I$4)))))</f>
        <v/>
      </c>
      <c r="H42" s="117"/>
      <c r="I42" s="119" t="str">
        <f t="shared" si="1"/>
        <v/>
      </c>
      <c r="J42" s="102"/>
      <c r="K42" s="412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90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</row>
    <row r="43" spans="1:12" x14ac:dyDescent="0.3">
      <c r="A43" s="408" t="str">
        <f>IF(Engagés!A43="","",Engagés!A43)</f>
        <v/>
      </c>
      <c r="B43" s="556">
        <v>0.36296296296296293</v>
      </c>
      <c r="C43" s="420"/>
      <c r="D43" s="81" t="str">
        <f t="shared" si="0"/>
        <v/>
      </c>
      <c r="E43" s="382" t="str">
        <f>IF($A43="","",Engagés!$E43)</f>
        <v/>
      </c>
      <c r="F43" s="158" t="str">
        <f>IF(AND('2ème'!D43="",'3ème'!D43&lt;&gt;""),1,"")</f>
        <v/>
      </c>
      <c r="G43" s="105" t="str">
        <f>IF($A43="","",IF($E43="MJ",Récap!$L$4,IF($E43="CF",Récap!$K$4,IF($E43="JS",Récap!$J$4,IF($E43="AM",Récap!$I$4)))))</f>
        <v/>
      </c>
      <c r="H43" s="117"/>
      <c r="I43" s="119" t="str">
        <f t="shared" si="1"/>
        <v/>
      </c>
      <c r="J43" s="102"/>
      <c r="K43" s="412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90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</row>
    <row r="44" spans="1:12" x14ac:dyDescent="0.3">
      <c r="A44" s="408" t="str">
        <f>IF(Engagés!A44="","",Engagés!A44)</f>
        <v/>
      </c>
      <c r="B44" s="556">
        <v>0.36296296296296293</v>
      </c>
      <c r="C44" s="420"/>
      <c r="D44" s="81" t="str">
        <f t="shared" si="0"/>
        <v/>
      </c>
      <c r="E44" s="382" t="str">
        <f>IF($A44="","",Engagés!$E44)</f>
        <v/>
      </c>
      <c r="F44" s="158" t="str">
        <f>IF(AND('2ème'!D44="",'3ème'!D44&lt;&gt;""),1,"")</f>
        <v/>
      </c>
      <c r="G44" s="105" t="str">
        <f>IF($A44="","",IF($E44="MJ",Récap!$L$4,IF($E44="CF",Récap!$K$4,IF($E44="JS",Récap!$J$4,IF($E44="AM",Récap!$I$4)))))</f>
        <v/>
      </c>
      <c r="H44" s="117"/>
      <c r="I44" s="119" t="str">
        <f t="shared" si="1"/>
        <v/>
      </c>
      <c r="J44" s="102"/>
      <c r="K44" s="412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90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</row>
    <row r="45" spans="1:12" x14ac:dyDescent="0.3">
      <c r="A45" s="408" t="str">
        <f>IF(Engagés!A45="","",Engagés!A45)</f>
        <v/>
      </c>
      <c r="B45" s="556">
        <v>0.36296296296296293</v>
      </c>
      <c r="C45" s="420"/>
      <c r="D45" s="81" t="str">
        <f t="shared" si="0"/>
        <v/>
      </c>
      <c r="E45" s="382" t="str">
        <f>IF($A45="","",Engagés!$E45)</f>
        <v/>
      </c>
      <c r="F45" s="158" t="str">
        <f>IF(AND('2ème'!D45="",'3ème'!D45&lt;&gt;""),1,"")</f>
        <v/>
      </c>
      <c r="G45" s="105" t="str">
        <f>IF($A45="","",IF($E45="MJ",Récap!$L$4,IF($E45="CF",Récap!$K$4,IF($E45="JS",Récap!$J$4,IF($E45="AM",Récap!$I$4)))))</f>
        <v/>
      </c>
      <c r="H45" s="117"/>
      <c r="I45" s="119" t="str">
        <f t="shared" si="1"/>
        <v/>
      </c>
      <c r="J45" s="102"/>
      <c r="K45" s="412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90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</row>
    <row r="46" spans="1:12" x14ac:dyDescent="0.3">
      <c r="A46" s="408" t="str">
        <f>IF(Engagés!A46="","",Engagés!A46)</f>
        <v/>
      </c>
      <c r="B46" s="556">
        <v>0.36296296296296293</v>
      </c>
      <c r="C46" s="420"/>
      <c r="D46" s="81" t="str">
        <f t="shared" si="0"/>
        <v/>
      </c>
      <c r="E46" s="382" t="str">
        <f>IF($A46="","",Engagés!$E46)</f>
        <v/>
      </c>
      <c r="F46" s="158" t="str">
        <f>IF(AND('2ème'!D46="",'3ème'!D46&lt;&gt;""),1,"")</f>
        <v/>
      </c>
      <c r="G46" s="105" t="str">
        <f>IF($A46="","",IF($E46="MJ",Récap!$L$4,IF($E46="CF",Récap!$K$4,IF($E46="JS",Récap!$J$4,IF($E46="AM",Récap!$I$4)))))</f>
        <v/>
      </c>
      <c r="H46" s="117"/>
      <c r="I46" s="119" t="str">
        <f t="shared" si="1"/>
        <v/>
      </c>
      <c r="J46" s="102"/>
      <c r="K46" s="412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90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</row>
    <row r="47" spans="1:12" x14ac:dyDescent="0.3">
      <c r="A47" s="408" t="str">
        <f>IF(Engagés!A47="","",Engagés!A47)</f>
        <v/>
      </c>
      <c r="B47" s="556">
        <v>0.36296296296296293</v>
      </c>
      <c r="C47" s="420"/>
      <c r="D47" s="81" t="str">
        <f t="shared" si="0"/>
        <v/>
      </c>
      <c r="E47" s="382" t="str">
        <f>IF($A47="","",Engagés!$E47)</f>
        <v/>
      </c>
      <c r="F47" s="158" t="str">
        <f>IF(AND('2ème'!D47="",'3ème'!D47&lt;&gt;""),1,"")</f>
        <v/>
      </c>
      <c r="G47" s="105" t="str">
        <f>IF($A47="","",IF($E47="MJ",Récap!$L$4,IF($E47="CF",Récap!$K$4,IF($E47="JS",Récap!$J$4,IF($E47="AM",Récap!$I$4)))))</f>
        <v/>
      </c>
      <c r="H47" s="117"/>
      <c r="I47" s="119" t="str">
        <f t="shared" si="1"/>
        <v/>
      </c>
      <c r="J47" s="102"/>
      <c r="K47" s="412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90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</row>
    <row r="48" spans="1:12" x14ac:dyDescent="0.3">
      <c r="A48" s="408" t="str">
        <f>IF(Engagés!A48="","",Engagés!A48)</f>
        <v/>
      </c>
      <c r="B48" s="556">
        <v>0.36296296296296293</v>
      </c>
      <c r="C48" s="420"/>
      <c r="D48" s="81" t="str">
        <f t="shared" si="0"/>
        <v/>
      </c>
      <c r="E48" s="382" t="str">
        <f>IF($A48="","",Engagés!$E48)</f>
        <v/>
      </c>
      <c r="F48" s="158" t="str">
        <f>IF(AND('2ème'!D48="",'3ème'!D48&lt;&gt;""),1,"")</f>
        <v/>
      </c>
      <c r="G48" s="105" t="str">
        <f>IF($A48="","",IF($E48="MJ",Récap!$L$4,IF($E48="CF",Récap!$K$4,IF($E48="JS",Récap!$J$4,IF($E48="AM",Récap!$I$4)))))</f>
        <v/>
      </c>
      <c r="H48" s="117"/>
      <c r="I48" s="119" t="str">
        <f t="shared" si="1"/>
        <v/>
      </c>
      <c r="J48" s="102"/>
      <c r="K48" s="412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90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</row>
    <row r="49" spans="1:12" x14ac:dyDescent="0.3">
      <c r="A49" s="408" t="str">
        <f>IF(Engagés!A49="","",Engagés!A49)</f>
        <v/>
      </c>
      <c r="B49" s="556">
        <v>0.36296296296296293</v>
      </c>
      <c r="C49" s="420"/>
      <c r="D49" s="81" t="str">
        <f t="shared" si="0"/>
        <v/>
      </c>
      <c r="E49" s="382" t="str">
        <f>IF($A49="","",Engagés!$E49)</f>
        <v/>
      </c>
      <c r="F49" s="158" t="str">
        <f>IF(AND('2ème'!D49="",'3ème'!D49&lt;&gt;""),1,"")</f>
        <v/>
      </c>
      <c r="G49" s="105" t="str">
        <f>IF($A49="","",IF($E49="MJ",Récap!$L$4,IF($E49="CF",Récap!$K$4,IF($E49="JS",Récap!$J$4,IF($E49="AM",Récap!$I$4)))))</f>
        <v/>
      </c>
      <c r="H49" s="117"/>
      <c r="I49" s="119" t="str">
        <f t="shared" si="1"/>
        <v/>
      </c>
      <c r="J49" s="102"/>
      <c r="K49" s="412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90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</row>
    <row r="50" spans="1:12" x14ac:dyDescent="0.3">
      <c r="A50" s="408" t="str">
        <f>IF(Engagés!A50="","",Engagés!A50)</f>
        <v/>
      </c>
      <c r="B50" s="556">
        <v>0.36296296296296293</v>
      </c>
      <c r="C50" s="420"/>
      <c r="D50" s="81" t="str">
        <f t="shared" si="0"/>
        <v/>
      </c>
      <c r="E50" s="382" t="str">
        <f>IF($A50="","",Engagés!$E50)</f>
        <v/>
      </c>
      <c r="F50" s="158" t="str">
        <f>IF(AND('2ème'!D50="",'3ème'!D50&lt;&gt;""),1,"")</f>
        <v/>
      </c>
      <c r="G50" s="105" t="str">
        <f>IF($A50="","",IF($E50="MJ",Récap!$L$4,IF($E50="CF",Récap!$K$4,IF($E50="JS",Récap!$J$4,IF($E50="AM",Récap!$I$4)))))</f>
        <v/>
      </c>
      <c r="H50" s="117"/>
      <c r="I50" s="119" t="str">
        <f t="shared" si="1"/>
        <v/>
      </c>
      <c r="J50" s="102"/>
      <c r="K50" s="412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90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</row>
    <row r="51" spans="1:12" x14ac:dyDescent="0.3">
      <c r="A51" s="408" t="str">
        <f>IF(Engagés!A51="","",Engagés!A51)</f>
        <v/>
      </c>
      <c r="B51" s="556">
        <v>0.36296296296296293</v>
      </c>
      <c r="C51" s="420"/>
      <c r="D51" s="81" t="str">
        <f t="shared" si="0"/>
        <v/>
      </c>
      <c r="E51" s="382" t="str">
        <f>IF($A51="","",Engagés!$E51)</f>
        <v/>
      </c>
      <c r="F51" s="158" t="str">
        <f>IF(AND('2ème'!D51="",'3ème'!D51&lt;&gt;""),1,"")</f>
        <v/>
      </c>
      <c r="G51" s="105" t="str">
        <f>IF($A51="","",IF($E51="MJ",Récap!$L$4,IF($E51="CF",Récap!$K$4,IF($E51="JS",Récap!$J$4,IF($E51="AM",Récap!$I$4)))))</f>
        <v/>
      </c>
      <c r="H51" s="117"/>
      <c r="I51" s="119" t="str">
        <f t="shared" si="1"/>
        <v/>
      </c>
      <c r="J51" s="102"/>
      <c r="K51" s="412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90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</row>
    <row r="52" spans="1:12" x14ac:dyDescent="0.3">
      <c r="A52" s="408" t="str">
        <f>IF(Engagés!A52="","",Engagés!A52)</f>
        <v/>
      </c>
      <c r="B52" s="556">
        <v>0.36296296296296293</v>
      </c>
      <c r="C52" s="420"/>
      <c r="D52" s="81" t="str">
        <f t="shared" si="0"/>
        <v/>
      </c>
      <c r="E52" s="382" t="str">
        <f>IF($A52="","",Engagés!$E52)</f>
        <v/>
      </c>
      <c r="F52" s="158" t="str">
        <f>IF(AND('2ème'!D52="",'3ème'!D52&lt;&gt;""),1,"")</f>
        <v/>
      </c>
      <c r="G52" s="105" t="str">
        <f>IF($A52="","",IF($E52="MJ",Récap!$L$4,IF($E52="CF",Récap!$K$4,IF($E52="JS",Récap!$J$4,IF($E52="AM",Récap!$I$4)))))</f>
        <v/>
      </c>
      <c r="H52" s="117"/>
      <c r="I52" s="119" t="str">
        <f t="shared" si="1"/>
        <v/>
      </c>
      <c r="J52" s="102"/>
      <c r="K52" s="412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90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</row>
    <row r="53" spans="1:12" x14ac:dyDescent="0.3">
      <c r="A53" s="408" t="str">
        <f>IF(Engagés!A53="","",Engagés!A53)</f>
        <v/>
      </c>
      <c r="B53" s="556">
        <v>0.36296296296296293</v>
      </c>
      <c r="C53" s="420"/>
      <c r="D53" s="81" t="str">
        <f t="shared" si="0"/>
        <v/>
      </c>
      <c r="E53" s="382" t="str">
        <f>IF($A53="","",Engagés!$E53)</f>
        <v/>
      </c>
      <c r="F53" s="158" t="str">
        <f>IF(AND('2ème'!D53="",'3ème'!D53&lt;&gt;""),1,"")</f>
        <v/>
      </c>
      <c r="G53" s="105" t="str">
        <f>IF($A53="","",IF($E53="MJ",Récap!$L$4,IF($E53="CF",Récap!$K$4,IF($E53="JS",Récap!$J$4,IF($E53="AM",Récap!$I$4)))))</f>
        <v/>
      </c>
      <c r="H53" s="117"/>
      <c r="I53" s="119" t="str">
        <f t="shared" si="1"/>
        <v/>
      </c>
      <c r="J53" s="102"/>
      <c r="K53" s="412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90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</row>
    <row r="54" spans="1:12" x14ac:dyDescent="0.3">
      <c r="A54" s="408" t="str">
        <f>IF(Engagés!A54="","",Engagés!A54)</f>
        <v/>
      </c>
      <c r="B54" s="556">
        <v>0.36296296296296293</v>
      </c>
      <c r="C54" s="420"/>
      <c r="D54" s="81" t="str">
        <f t="shared" si="0"/>
        <v/>
      </c>
      <c r="E54" s="382" t="str">
        <f>IF($A54="","",Engagés!$E54)</f>
        <v/>
      </c>
      <c r="F54" s="158" t="str">
        <f>IF(AND('2ème'!D54="",'3ème'!D54&lt;&gt;""),1,"")</f>
        <v/>
      </c>
      <c r="G54" s="105" t="str">
        <f>IF($A54="","",IF($E54="MJ",Récap!$L$4,IF($E54="CF",Récap!$K$4,IF($E54="JS",Récap!$J$4,IF($E54="AM",Récap!$I$4)))))</f>
        <v/>
      </c>
      <c r="H54" s="117"/>
      <c r="I54" s="119" t="str">
        <f t="shared" si="1"/>
        <v/>
      </c>
      <c r="J54" s="102"/>
      <c r="K54" s="412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90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</row>
    <row r="55" spans="1:12" x14ac:dyDescent="0.3">
      <c r="A55" s="408" t="str">
        <f>IF(Engagés!A55="","",Engagés!A55)</f>
        <v/>
      </c>
      <c r="B55" s="556">
        <v>0.36296296296296293</v>
      </c>
      <c r="C55" s="420"/>
      <c r="D55" s="81" t="str">
        <f t="shared" si="0"/>
        <v/>
      </c>
      <c r="E55" s="382" t="str">
        <f>IF($A55="","",Engagés!$E55)</f>
        <v/>
      </c>
      <c r="F55" s="158" t="str">
        <f>IF(AND('2ème'!D55="",'3ème'!D55&lt;&gt;""),1,"")</f>
        <v/>
      </c>
      <c r="G55" s="105" t="str">
        <f>IF($A55="","",IF($E55="MJ",Récap!$L$4,IF($E55="CF",Récap!$K$4,IF($E55="JS",Récap!$J$4,IF($E55="AM",Récap!$I$4)))))</f>
        <v/>
      </c>
      <c r="H55" s="117"/>
      <c r="I55" s="119" t="str">
        <f t="shared" si="1"/>
        <v/>
      </c>
      <c r="J55" s="102"/>
      <c r="K55" s="412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90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</row>
    <row r="56" spans="1:12" x14ac:dyDescent="0.3">
      <c r="A56" s="408" t="str">
        <f>IF(Engagés!A56="","",Engagés!A56)</f>
        <v/>
      </c>
      <c r="B56" s="556">
        <v>0.36296296296296293</v>
      </c>
      <c r="C56" s="420"/>
      <c r="D56" s="81" t="str">
        <f t="shared" si="0"/>
        <v/>
      </c>
      <c r="E56" s="382" t="str">
        <f>IF($A56="","",Engagés!$E56)</f>
        <v/>
      </c>
      <c r="F56" s="158" t="str">
        <f>IF(AND('2ème'!D56="",'3ème'!D56&lt;&gt;""),1,"")</f>
        <v/>
      </c>
      <c r="G56" s="105" t="str">
        <f>IF($A56="","",IF($E56="MJ",Récap!$L$4,IF($E56="CF",Récap!$K$4,IF($E56="JS",Récap!$J$4,IF($E56="AM",Récap!$I$4)))))</f>
        <v/>
      </c>
      <c r="H56" s="117"/>
      <c r="I56" s="119" t="str">
        <f t="shared" si="1"/>
        <v/>
      </c>
      <c r="J56" s="102"/>
      <c r="K56" s="412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90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</row>
    <row r="57" spans="1:12" x14ac:dyDescent="0.3">
      <c r="A57" s="408" t="str">
        <f>IF(Engagés!A57="","",Engagés!A57)</f>
        <v/>
      </c>
      <c r="B57" s="556">
        <v>0.36296296296296293</v>
      </c>
      <c r="C57" s="420"/>
      <c r="D57" s="81" t="str">
        <f t="shared" si="0"/>
        <v/>
      </c>
      <c r="E57" s="382" t="str">
        <f>IF($A57="","",Engagés!$E57)</f>
        <v/>
      </c>
      <c r="F57" s="158" t="str">
        <f>IF(AND('2ème'!D57="",'3ème'!D57&lt;&gt;""),1,"")</f>
        <v/>
      </c>
      <c r="G57" s="105" t="str">
        <f>IF($A57="","",IF($E57="MJ",Récap!$L$4,IF($E57="CF",Récap!$K$4,IF($E57="JS",Récap!$J$4,IF($E57="AM",Récap!$I$4)))))</f>
        <v/>
      </c>
      <c r="H57" s="117"/>
      <c r="I57" s="119" t="str">
        <f t="shared" si="1"/>
        <v/>
      </c>
      <c r="J57" s="102"/>
      <c r="K57" s="412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90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</row>
    <row r="58" spans="1:12" x14ac:dyDescent="0.3">
      <c r="A58" s="408" t="str">
        <f>IF(Engagés!A58="","",Engagés!A58)</f>
        <v/>
      </c>
      <c r="B58" s="556">
        <v>0.36296296296296293</v>
      </c>
      <c r="C58" s="420"/>
      <c r="D58" s="81" t="str">
        <f t="shared" si="0"/>
        <v/>
      </c>
      <c r="E58" s="382" t="str">
        <f>IF($A58="","",Engagés!$E58)</f>
        <v/>
      </c>
      <c r="F58" s="158" t="str">
        <f>IF(AND('2ème'!D58="",'3ème'!D58&lt;&gt;""),1,"")</f>
        <v/>
      </c>
      <c r="G58" s="105" t="str">
        <f>IF($A58="","",IF($E58="MJ",Récap!$L$4,IF($E58="CF",Récap!$K$4,IF($E58="JS",Récap!$J$4,IF($E58="AM",Récap!$I$4)))))</f>
        <v/>
      </c>
      <c r="H58" s="117"/>
      <c r="I58" s="119" t="str">
        <f t="shared" si="1"/>
        <v/>
      </c>
      <c r="J58" s="102"/>
      <c r="K58" s="412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90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</row>
    <row r="59" spans="1:12" x14ac:dyDescent="0.3">
      <c r="A59" s="408" t="str">
        <f>IF(Engagés!A59="","",Engagés!A59)</f>
        <v/>
      </c>
      <c r="B59" s="556">
        <v>0.36296296296296293</v>
      </c>
      <c r="C59" s="420"/>
      <c r="D59" s="81" t="str">
        <f t="shared" si="0"/>
        <v/>
      </c>
      <c r="E59" s="382" t="str">
        <f>IF($A59="","",Engagés!$E59)</f>
        <v/>
      </c>
      <c r="F59" s="158" t="str">
        <f>IF(AND('2ème'!D59="",'3ème'!D59&lt;&gt;""),1,"")</f>
        <v/>
      </c>
      <c r="G59" s="105" t="str">
        <f>IF($A59="","",IF($E59="MJ",Récap!$L$4,IF($E59="CF",Récap!$K$4,IF($E59="JS",Récap!$J$4,IF($E59="AM",Récap!$I$4)))))</f>
        <v/>
      </c>
      <c r="H59" s="117"/>
      <c r="I59" s="119" t="str">
        <f t="shared" si="1"/>
        <v/>
      </c>
      <c r="J59" s="102"/>
      <c r="K59" s="412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90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</row>
    <row r="60" spans="1:12" x14ac:dyDescent="0.3">
      <c r="A60" s="408" t="str">
        <f>IF(Engagés!A60="","",Engagés!A60)</f>
        <v/>
      </c>
      <c r="B60" s="556">
        <v>0.36296296296296293</v>
      </c>
      <c r="C60" s="420"/>
      <c r="D60" s="81" t="str">
        <f t="shared" si="0"/>
        <v/>
      </c>
      <c r="E60" s="382" t="str">
        <f>IF($A60="","",Engagés!$E60)</f>
        <v/>
      </c>
      <c r="F60" s="158" t="str">
        <f>IF(AND('2ème'!D60="",'3ème'!D60&lt;&gt;""),1,"")</f>
        <v/>
      </c>
      <c r="G60" s="105" t="str">
        <f>IF($A60="","",IF($E60="MJ",Récap!$L$4,IF($E60="CF",Récap!$K$4,IF($E60="JS",Récap!$J$4,IF($E60="AM",Récap!$I$4)))))</f>
        <v/>
      </c>
      <c r="H60" s="117"/>
      <c r="I60" s="119" t="str">
        <f t="shared" si="1"/>
        <v/>
      </c>
      <c r="J60" s="102"/>
      <c r="K60" s="412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90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</row>
    <row r="61" spans="1:12" x14ac:dyDescent="0.3">
      <c r="A61" s="408" t="str">
        <f>IF(Engagés!A61="","",Engagés!A61)</f>
        <v/>
      </c>
      <c r="B61" s="556">
        <v>0.36296296296296293</v>
      </c>
      <c r="C61" s="420"/>
      <c r="D61" s="81" t="str">
        <f t="shared" si="0"/>
        <v/>
      </c>
      <c r="E61" s="382" t="str">
        <f>IF($A61="","",Engagés!$E61)</f>
        <v/>
      </c>
      <c r="F61" s="158" t="str">
        <f>IF(AND('2ème'!D61="",'3ème'!D61&lt;&gt;""),1,"")</f>
        <v/>
      </c>
      <c r="G61" s="105" t="str">
        <f>IF($A61="","",IF($E61="MJ",Récap!$L$4,IF($E61="CF",Récap!$K$4,IF($E61="JS",Récap!$J$4,IF($E61="AM",Récap!$I$4)))))</f>
        <v/>
      </c>
      <c r="H61" s="117"/>
      <c r="I61" s="119" t="str">
        <f t="shared" si="1"/>
        <v/>
      </c>
      <c r="J61" s="102"/>
      <c r="K61" s="412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90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</row>
    <row r="62" spans="1:12" x14ac:dyDescent="0.3">
      <c r="A62" s="408" t="str">
        <f>IF(Engagés!A62="","",Engagés!A62)</f>
        <v/>
      </c>
      <c r="B62" s="556">
        <v>0.36296296296296293</v>
      </c>
      <c r="C62" s="420"/>
      <c r="D62" s="81" t="str">
        <f t="shared" si="0"/>
        <v/>
      </c>
      <c r="E62" s="382" t="str">
        <f>IF($A62="","",Engagés!$E62)</f>
        <v/>
      </c>
      <c r="F62" s="158" t="str">
        <f>IF(AND('2ème'!D62="",'3ème'!D62&lt;&gt;""),1,"")</f>
        <v/>
      </c>
      <c r="G62" s="105" t="str">
        <f>IF($A62="","",IF($E62="MJ",Récap!$L$4,IF($E62="CF",Récap!$K$4,IF($E62="JS",Récap!$J$4,IF($E62="AM",Récap!$I$4)))))</f>
        <v/>
      </c>
      <c r="H62" s="117"/>
      <c r="I62" s="119" t="str">
        <f t="shared" si="1"/>
        <v/>
      </c>
      <c r="J62" s="102"/>
      <c r="K62" s="412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90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</row>
    <row r="63" spans="1:12" x14ac:dyDescent="0.3">
      <c r="A63" s="408" t="str">
        <f>IF(Engagés!A63="","",Engagés!A63)</f>
        <v/>
      </c>
      <c r="B63" s="556">
        <v>0.36296296296296293</v>
      </c>
      <c r="C63" s="420"/>
      <c r="D63" s="81" t="str">
        <f t="shared" si="0"/>
        <v/>
      </c>
      <c r="E63" s="382" t="str">
        <f>IF($A63="","",Engagés!$E63)</f>
        <v/>
      </c>
      <c r="F63" s="158" t="str">
        <f>IF(AND('2ème'!D63="",'3ème'!D63&lt;&gt;""),1,"")</f>
        <v/>
      </c>
      <c r="G63" s="105" t="str">
        <f>IF($A63="","",IF($E63="MJ",Récap!$L$4,IF($E63="CF",Récap!$K$4,IF($E63="JS",Récap!$J$4,IF($E63="AM",Récap!$I$4)))))</f>
        <v/>
      </c>
      <c r="H63" s="117"/>
      <c r="I63" s="119" t="str">
        <f t="shared" si="1"/>
        <v/>
      </c>
      <c r="J63" s="102"/>
      <c r="K63" s="412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90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</row>
    <row r="64" spans="1:12" x14ac:dyDescent="0.3">
      <c r="A64" s="408" t="str">
        <f>IF(Engagés!A64="","",Engagés!A64)</f>
        <v/>
      </c>
      <c r="B64" s="556">
        <v>0.36296296296296293</v>
      </c>
      <c r="C64" s="420"/>
      <c r="D64" s="81" t="str">
        <f t="shared" si="0"/>
        <v/>
      </c>
      <c r="E64" s="382" t="str">
        <f>IF($A64="","",Engagés!$E64)</f>
        <v/>
      </c>
      <c r="F64" s="158" t="str">
        <f>IF(AND('2ème'!D64="",'3ème'!D64&lt;&gt;""),1,"")</f>
        <v/>
      </c>
      <c r="G64" s="105" t="str">
        <f>IF($A64="","",IF($E64="MJ",Récap!$L$4,IF($E64="CF",Récap!$K$4,IF($E64="JS",Récap!$J$4,IF($E64="AM",Récap!$I$4)))))</f>
        <v/>
      </c>
      <c r="H64" s="117"/>
      <c r="I64" s="119" t="str">
        <f t="shared" si="1"/>
        <v/>
      </c>
      <c r="J64" s="102"/>
      <c r="K64" s="412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90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</row>
    <row r="65" spans="1:12" x14ac:dyDescent="0.3">
      <c r="A65" s="408" t="str">
        <f>IF(Engagés!A65="","",Engagés!A65)</f>
        <v/>
      </c>
      <c r="B65" s="556">
        <v>0.36296296296296293</v>
      </c>
      <c r="C65" s="420"/>
      <c r="D65" s="81" t="str">
        <f t="shared" si="0"/>
        <v/>
      </c>
      <c r="E65" s="382" t="str">
        <f>IF($A65="","",Engagés!$E65)</f>
        <v/>
      </c>
      <c r="F65" s="158" t="str">
        <f>IF(AND('2ème'!D65="",'3ème'!D65&lt;&gt;""),1,"")</f>
        <v/>
      </c>
      <c r="G65" s="105" t="str">
        <f>IF($A65="","",IF($E65="MJ",Récap!$L$4,IF($E65="CF",Récap!$K$4,IF($E65="JS",Récap!$J$4,IF($E65="AM",Récap!$I$4)))))</f>
        <v/>
      </c>
      <c r="H65" s="117"/>
      <c r="I65" s="119" t="str">
        <f t="shared" si="1"/>
        <v/>
      </c>
      <c r="J65" s="102"/>
      <c r="K65" s="412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90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</row>
    <row r="66" spans="1:12" x14ac:dyDescent="0.3">
      <c r="A66" s="408" t="str">
        <f>IF(Engagés!A66="","",Engagés!A66)</f>
        <v/>
      </c>
      <c r="B66" s="556">
        <v>0.36296296296296293</v>
      </c>
      <c r="C66" s="420"/>
      <c r="D66" s="81" t="str">
        <f t="shared" si="0"/>
        <v/>
      </c>
      <c r="E66" s="382" t="str">
        <f>IF($A66="","",Engagés!$E66)</f>
        <v/>
      </c>
      <c r="F66" s="158" t="str">
        <f>IF(AND('2ème'!D66="",'3ème'!D66&lt;&gt;""),1,"")</f>
        <v/>
      </c>
      <c r="G66" s="105" t="str">
        <f>IF($A66="","",IF($E66="MJ",Récap!$L$4,IF($E66="CF",Récap!$K$4,IF($E66="JS",Récap!$J$4,IF($E66="AM",Récap!$I$4)))))</f>
        <v/>
      </c>
      <c r="H66" s="117"/>
      <c r="I66" s="119" t="str">
        <f t="shared" si="1"/>
        <v/>
      </c>
      <c r="J66" s="102"/>
      <c r="K66" s="412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90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</row>
    <row r="67" spans="1:12" x14ac:dyDescent="0.3">
      <c r="A67" s="408" t="str">
        <f>IF(Engagés!A67="","",Engagés!A67)</f>
        <v/>
      </c>
      <c r="B67" s="556">
        <v>0.36296296296296293</v>
      </c>
      <c r="C67" s="420"/>
      <c r="D67" s="81" t="str">
        <f t="shared" si="0"/>
        <v/>
      </c>
      <c r="E67" s="382" t="str">
        <f>IF($A67="","",Engagés!$E67)</f>
        <v/>
      </c>
      <c r="F67" s="158" t="str">
        <f>IF(AND('2ème'!D67="",'3ème'!D67&lt;&gt;""),1,"")</f>
        <v/>
      </c>
      <c r="G67" s="105" t="str">
        <f>IF($A67="","",IF($E67="MJ",Récap!$L$4,IF($E67="CF",Récap!$K$4,IF($E67="JS",Récap!$J$4,IF($E67="AM",Récap!$I$4)))))</f>
        <v/>
      </c>
      <c r="H67" s="117"/>
      <c r="I67" s="119" t="str">
        <f t="shared" si="1"/>
        <v/>
      </c>
      <c r="J67" s="102"/>
      <c r="K67" s="412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90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</row>
    <row r="68" spans="1:12" x14ac:dyDescent="0.3">
      <c r="A68" s="408" t="str">
        <f>IF(Engagés!A68="","",Engagés!A68)</f>
        <v/>
      </c>
      <c r="B68" s="556">
        <v>0.36296296296296293</v>
      </c>
      <c r="C68" s="420"/>
      <c r="D68" s="81" t="str">
        <f t="shared" si="0"/>
        <v/>
      </c>
      <c r="E68" s="382" t="str">
        <f>IF($A68="","",Engagés!$E68)</f>
        <v/>
      </c>
      <c r="F68" s="158" t="str">
        <f>IF(AND('2ème'!D68="",'3ème'!D68&lt;&gt;""),1,"")</f>
        <v/>
      </c>
      <c r="G68" s="105" t="str">
        <f>IF($A68="","",IF($E68="MJ",Récap!$L$4,IF($E68="CF",Récap!$K$4,IF($E68="JS",Récap!$J$4,IF($E68="AM",Récap!$I$4)))))</f>
        <v/>
      </c>
      <c r="H68" s="117"/>
      <c r="I68" s="119" t="str">
        <f t="shared" si="1"/>
        <v/>
      </c>
      <c r="J68" s="102"/>
      <c r="K68" s="412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90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</row>
    <row r="69" spans="1:12" x14ac:dyDescent="0.3">
      <c r="A69" s="408" t="str">
        <f>IF(Engagés!A69="","",Engagés!A69)</f>
        <v/>
      </c>
      <c r="B69" s="556">
        <v>0.36296296296296293</v>
      </c>
      <c r="C69" s="420"/>
      <c r="D69" s="81" t="str">
        <f t="shared" ref="D69:D102" si="3">IF(C69="","",C69-B69)</f>
        <v/>
      </c>
      <c r="E69" s="382" t="str">
        <f>IF($A69="","",Engagés!$E69)</f>
        <v/>
      </c>
      <c r="F69" s="158" t="str">
        <f>IF(AND('2ème'!D69="",'3ème'!D69&lt;&gt;""),1,"")</f>
        <v/>
      </c>
      <c r="G69" s="105" t="str">
        <f>IF($A69="","",IF($E69="MJ",Récap!$L$4,IF($E69="CF",Récap!$K$4,IF($E69="JS",Récap!$J$4,IF($E69="AM",Récap!$I$4)))))</f>
        <v/>
      </c>
      <c r="H69" s="117"/>
      <c r="I69" s="119" t="str">
        <f t="shared" si="1"/>
        <v/>
      </c>
      <c r="J69" s="102"/>
      <c r="K69" s="412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90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</row>
    <row r="70" spans="1:12" x14ac:dyDescent="0.3">
      <c r="A70" s="408" t="str">
        <f>IF(Engagés!A70="","",Engagés!A70)</f>
        <v/>
      </c>
      <c r="B70" s="556">
        <v>0.36296296296296293</v>
      </c>
      <c r="C70" s="420"/>
      <c r="D70" s="81" t="str">
        <f t="shared" si="3"/>
        <v/>
      </c>
      <c r="E70" s="382" t="str">
        <f>IF($A70="","",Engagés!$E70)</f>
        <v/>
      </c>
      <c r="F70" s="158" t="str">
        <f>IF(AND('2ème'!D70="",'3ème'!D70&lt;&gt;""),1,"")</f>
        <v/>
      </c>
      <c r="G70" s="105" t="str">
        <f>IF($A70="","",IF($E70="MJ",Récap!$L$4,IF($E70="CF",Récap!$K$4,IF($E70="JS",Récap!$J$4,IF($E70="AM",Récap!$I$4)))))</f>
        <v/>
      </c>
      <c r="H70" s="117"/>
      <c r="I70" s="119" t="str">
        <f t="shared" ref="I70:I103" si="4">IF(L70&lt;&gt;"",L70,K70)</f>
        <v/>
      </c>
      <c r="J70" s="102"/>
      <c r="K70" s="412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90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</row>
    <row r="71" spans="1:12" x14ac:dyDescent="0.3">
      <c r="A71" s="408" t="str">
        <f>IF(Engagés!A71="","",Engagés!A71)</f>
        <v/>
      </c>
      <c r="B71" s="556">
        <v>0.36296296296296293</v>
      </c>
      <c r="C71" s="420"/>
      <c r="D71" s="81" t="str">
        <f t="shared" si="3"/>
        <v/>
      </c>
      <c r="E71" s="382" t="str">
        <f>IF($A71="","",Engagés!$E71)</f>
        <v/>
      </c>
      <c r="F71" s="158" t="str">
        <f>IF(AND('2ème'!D71="",'3ème'!D71&lt;&gt;""),1,"")</f>
        <v/>
      </c>
      <c r="G71" s="105" t="str">
        <f>IF($A71="","",IF($E71="MJ",Récap!$L$4,IF($E71="CF",Récap!$K$4,IF($E71="JS",Récap!$J$4,IF($E71="AM",Récap!$I$4)))))</f>
        <v/>
      </c>
      <c r="H71" s="117"/>
      <c r="I71" s="119" t="str">
        <f t="shared" si="4"/>
        <v/>
      </c>
      <c r="J71" s="102"/>
      <c r="K71" s="412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90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</row>
    <row r="72" spans="1:12" x14ac:dyDescent="0.3">
      <c r="A72" s="408" t="str">
        <f>IF(Engagés!A72="","",Engagés!A72)</f>
        <v/>
      </c>
      <c r="B72" s="556">
        <v>0.36296296296296293</v>
      </c>
      <c r="C72" s="420"/>
      <c r="D72" s="81" t="str">
        <f t="shared" si="3"/>
        <v/>
      </c>
      <c r="E72" s="382" t="str">
        <f>IF($A72="","",Engagés!$E72)</f>
        <v/>
      </c>
      <c r="F72" s="158" t="str">
        <f>IF(AND('2ème'!D72="",'3ème'!D72&lt;&gt;""),1,"")</f>
        <v/>
      </c>
      <c r="G72" s="105" t="str">
        <f>IF($A72="","",IF($E72="MJ",Récap!$L$4,IF($E72="CF",Récap!$K$4,IF($E72="JS",Récap!$J$4,IF($E72="AM",Récap!$I$4)))))</f>
        <v/>
      </c>
      <c r="H72" s="117"/>
      <c r="I72" s="119" t="str">
        <f t="shared" si="4"/>
        <v/>
      </c>
      <c r="J72" s="102"/>
      <c r="K72" s="412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90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</row>
    <row r="73" spans="1:12" x14ac:dyDescent="0.3">
      <c r="A73" s="408" t="str">
        <f>IF(Engagés!A73="","",Engagés!A73)</f>
        <v/>
      </c>
      <c r="B73" s="556">
        <v>0.36296296296296293</v>
      </c>
      <c r="C73" s="420"/>
      <c r="D73" s="81" t="str">
        <f t="shared" si="3"/>
        <v/>
      </c>
      <c r="E73" s="382" t="str">
        <f>IF($A73="","",Engagés!$E73)</f>
        <v/>
      </c>
      <c r="F73" s="158" t="str">
        <f>IF(AND('2ème'!D73="",'3ème'!D73&lt;&gt;""),1,"")</f>
        <v/>
      </c>
      <c r="G73" s="105" t="str">
        <f>IF($A73="","",IF($E73="MJ",Récap!$L$4,IF($E73="CF",Récap!$K$4,IF($E73="JS",Récap!$J$4,IF($E73="AM",Récap!$I$4)))))</f>
        <v/>
      </c>
      <c r="H73" s="117"/>
      <c r="I73" s="119" t="str">
        <f t="shared" si="4"/>
        <v/>
      </c>
      <c r="J73" s="102"/>
      <c r="K73" s="412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90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</row>
    <row r="74" spans="1:12" x14ac:dyDescent="0.3">
      <c r="A74" s="408" t="str">
        <f>IF(Engagés!A74="","",Engagés!A74)</f>
        <v/>
      </c>
      <c r="B74" s="556">
        <v>0.36296296296296293</v>
      </c>
      <c r="C74" s="420"/>
      <c r="D74" s="81" t="str">
        <f t="shared" si="3"/>
        <v/>
      </c>
      <c r="E74" s="382" t="str">
        <f>IF($A74="","",Engagés!$E74)</f>
        <v/>
      </c>
      <c r="F74" s="158" t="str">
        <f>IF(AND('2ème'!D74="",'3ème'!D74&lt;&gt;""),1,"")</f>
        <v/>
      </c>
      <c r="G74" s="105" t="str">
        <f>IF($A74="","",IF($E74="MJ",Récap!$L$4,IF($E74="CF",Récap!$K$4,IF($E74="JS",Récap!$J$4,IF($E74="AM",Récap!$I$4)))))</f>
        <v/>
      </c>
      <c r="H74" s="117"/>
      <c r="I74" s="119" t="str">
        <f t="shared" si="4"/>
        <v/>
      </c>
      <c r="J74" s="102"/>
      <c r="K74" s="412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90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</row>
    <row r="75" spans="1:12" x14ac:dyDescent="0.3">
      <c r="A75" s="408" t="str">
        <f>IF(Engagés!A75="","",Engagés!A75)</f>
        <v/>
      </c>
      <c r="B75" s="556">
        <v>0.36296296296296293</v>
      </c>
      <c r="C75" s="420"/>
      <c r="D75" s="81" t="str">
        <f t="shared" si="3"/>
        <v/>
      </c>
      <c r="E75" s="382" t="str">
        <f>IF($A75="","",Engagés!$E75)</f>
        <v/>
      </c>
      <c r="F75" s="158" t="str">
        <f>IF(AND('2ème'!D75="",'3ème'!D75&lt;&gt;""),1,"")</f>
        <v/>
      </c>
      <c r="G75" s="105" t="str">
        <f>IF($A75="","",IF($E75="MJ",Récap!$L$4,IF($E75="CF",Récap!$K$4,IF($E75="JS",Récap!$J$4,IF($E75="AM",Récap!$I$4)))))</f>
        <v/>
      </c>
      <c r="H75" s="117"/>
      <c r="I75" s="119" t="str">
        <f t="shared" si="4"/>
        <v/>
      </c>
      <c r="J75" s="102"/>
      <c r="K75" s="412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90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</row>
    <row r="76" spans="1:12" x14ac:dyDescent="0.3">
      <c r="A76" s="408" t="str">
        <f>IF(Engagés!A76="","",Engagés!A76)</f>
        <v/>
      </c>
      <c r="B76" s="556">
        <v>0.36296296296296293</v>
      </c>
      <c r="C76" s="420"/>
      <c r="D76" s="81" t="str">
        <f t="shared" si="3"/>
        <v/>
      </c>
      <c r="E76" s="382" t="str">
        <f>IF($A76="","",Engagés!$E76)</f>
        <v/>
      </c>
      <c r="F76" s="158" t="str">
        <f>IF(AND('2ème'!D76="",'3ème'!D76&lt;&gt;""),1,"")</f>
        <v/>
      </c>
      <c r="G76" s="105" t="str">
        <f>IF($A76="","",IF($E76="MJ",Récap!$L$4,IF($E76="CF",Récap!$K$4,IF($E76="JS",Récap!$J$4,IF($E76="AM",Récap!$I$4)))))</f>
        <v/>
      </c>
      <c r="H76" s="117"/>
      <c r="I76" s="119" t="str">
        <f t="shared" si="4"/>
        <v/>
      </c>
      <c r="J76" s="102"/>
      <c r="K76" s="412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90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</row>
    <row r="77" spans="1:12" x14ac:dyDescent="0.3">
      <c r="A77" s="408" t="str">
        <f>IF(Engagés!A77="","",Engagés!A77)</f>
        <v/>
      </c>
      <c r="B77" s="556">
        <v>0.36296296296296293</v>
      </c>
      <c r="C77" s="420"/>
      <c r="D77" s="81" t="str">
        <f t="shared" si="3"/>
        <v/>
      </c>
      <c r="E77" s="382" t="str">
        <f>IF($A77="","",Engagés!$E77)</f>
        <v/>
      </c>
      <c r="F77" s="158" t="str">
        <f>IF(AND('2ème'!D77="",'3ème'!D77&lt;&gt;""),1,"")</f>
        <v/>
      </c>
      <c r="G77" s="105" t="str">
        <f>IF($A77="","",IF($E77="MJ",Récap!$L$4,IF($E77="CF",Récap!$K$4,IF($E77="JS",Récap!$J$4,IF($E77="AM",Récap!$I$4)))))</f>
        <v/>
      </c>
      <c r="H77" s="117"/>
      <c r="I77" s="119" t="str">
        <f t="shared" si="4"/>
        <v/>
      </c>
      <c r="J77" s="102"/>
      <c r="K77" s="412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90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</row>
    <row r="78" spans="1:12" x14ac:dyDescent="0.3">
      <c r="A78" s="408" t="str">
        <f>IF(Engagés!A78="","",Engagés!A78)</f>
        <v/>
      </c>
      <c r="B78" s="556">
        <v>0.36296296296296293</v>
      </c>
      <c r="C78" s="420"/>
      <c r="D78" s="81" t="str">
        <f t="shared" si="3"/>
        <v/>
      </c>
      <c r="E78" s="382" t="str">
        <f>IF($A78="","",Engagés!$E78)</f>
        <v/>
      </c>
      <c r="F78" s="158" t="str">
        <f>IF(AND('2ème'!D78="",'3ème'!D78&lt;&gt;""),1,"")</f>
        <v/>
      </c>
      <c r="G78" s="105" t="str">
        <f>IF($A78="","",IF($E78="MJ",Récap!$L$4,IF($E78="CF",Récap!$K$4,IF($E78="JS",Récap!$J$4,IF($E78="AM",Récap!$I$4)))))</f>
        <v/>
      </c>
      <c r="H78" s="117"/>
      <c r="I78" s="119" t="str">
        <f t="shared" si="4"/>
        <v/>
      </c>
      <c r="J78" s="102"/>
      <c r="K78" s="412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90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</row>
    <row r="79" spans="1:12" x14ac:dyDescent="0.3">
      <c r="A79" s="408" t="str">
        <f>IF(Engagés!A79="","",Engagés!A79)</f>
        <v/>
      </c>
      <c r="B79" s="556">
        <v>0.36296296296296293</v>
      </c>
      <c r="C79" s="420"/>
      <c r="D79" s="81" t="str">
        <f t="shared" si="3"/>
        <v/>
      </c>
      <c r="E79" s="382" t="str">
        <f>IF($A79="","",Engagés!$E79)</f>
        <v/>
      </c>
      <c r="F79" s="158" t="str">
        <f>IF(AND('2ème'!D79="",'3ème'!D79&lt;&gt;""),1,"")</f>
        <v/>
      </c>
      <c r="G79" s="105" t="str">
        <f>IF($A79="","",IF($E79="MJ",Récap!$L$4,IF($E79="CF",Récap!$K$4,IF($E79="JS",Récap!$J$4,IF($E79="AM",Récap!$I$4)))))</f>
        <v/>
      </c>
      <c r="H79" s="117"/>
      <c r="I79" s="119" t="str">
        <f t="shared" si="4"/>
        <v/>
      </c>
      <c r="J79" s="102"/>
      <c r="K79" s="412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90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</row>
    <row r="80" spans="1:12" x14ac:dyDescent="0.3">
      <c r="A80" s="408" t="str">
        <f>IF(Engagés!A80="","",Engagés!A80)</f>
        <v/>
      </c>
      <c r="B80" s="556">
        <v>0.36296296296296293</v>
      </c>
      <c r="C80" s="420"/>
      <c r="D80" s="81" t="str">
        <f t="shared" si="3"/>
        <v/>
      </c>
      <c r="E80" s="382" t="str">
        <f>IF($A80="","",Engagés!$E80)</f>
        <v/>
      </c>
      <c r="F80" s="158" t="str">
        <f>IF(AND('2ème'!D80="",'3ème'!D80&lt;&gt;""),1,"")</f>
        <v/>
      </c>
      <c r="G80" s="105" t="str">
        <f>IF($A80="","",IF($E80="MJ",Récap!$L$4,IF($E80="CF",Récap!$K$4,IF($E80="JS",Récap!$J$4,IF($E80="AM",Récap!$I$4)))))</f>
        <v/>
      </c>
      <c r="H80" s="117"/>
      <c r="I80" s="119" t="str">
        <f t="shared" si="4"/>
        <v/>
      </c>
      <c r="J80" s="102"/>
      <c r="K80" s="412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90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</row>
    <row r="81" spans="1:12" x14ac:dyDescent="0.3">
      <c r="A81" s="408" t="str">
        <f>IF(Engagés!A81="","",Engagés!A81)</f>
        <v/>
      </c>
      <c r="B81" s="556">
        <v>0.36296296296296293</v>
      </c>
      <c r="C81" s="420"/>
      <c r="D81" s="81" t="str">
        <f t="shared" si="3"/>
        <v/>
      </c>
      <c r="E81" s="382" t="str">
        <f>IF($A81="","",Engagés!$E81)</f>
        <v/>
      </c>
      <c r="F81" s="158" t="str">
        <f>IF(AND('2ème'!D81="",'3ème'!D81&lt;&gt;""),1,"")</f>
        <v/>
      </c>
      <c r="G81" s="105" t="str">
        <f>IF($A81="","",IF($E81="MJ",Récap!$L$4,IF($E81="CF",Récap!$K$4,IF($E81="JS",Récap!$J$4,IF($E81="AM",Récap!$I$4)))))</f>
        <v/>
      </c>
      <c r="H81" s="117"/>
      <c r="I81" s="119" t="str">
        <f t="shared" si="4"/>
        <v/>
      </c>
      <c r="J81" s="102"/>
      <c r="K81" s="412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90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</row>
    <row r="82" spans="1:12" x14ac:dyDescent="0.3">
      <c r="A82" s="408" t="str">
        <f>IF(Engagés!A82="","",Engagés!A82)</f>
        <v/>
      </c>
      <c r="B82" s="556">
        <v>0.36296296296296293</v>
      </c>
      <c r="C82" s="420"/>
      <c r="D82" s="81" t="str">
        <f t="shared" si="3"/>
        <v/>
      </c>
      <c r="E82" s="382" t="str">
        <f>IF($A82="","",Engagés!$E82)</f>
        <v/>
      </c>
      <c r="F82" s="158" t="str">
        <f>IF(AND('2ème'!D82="",'3ème'!D82&lt;&gt;""),1,"")</f>
        <v/>
      </c>
      <c r="G82" s="105" t="str">
        <f>IF($A82="","",IF($E82="MJ",Récap!$L$4,IF($E82="CF",Récap!$K$4,IF($E82="JS",Récap!$J$4,IF($E82="AM",Récap!$I$4)))))</f>
        <v/>
      </c>
      <c r="H82" s="117"/>
      <c r="I82" s="119" t="str">
        <f t="shared" si="4"/>
        <v/>
      </c>
      <c r="J82" s="102"/>
      <c r="K82" s="412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90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</row>
    <row r="83" spans="1:12" x14ac:dyDescent="0.3">
      <c r="A83" s="408" t="str">
        <f>IF(Engagés!A83="","",Engagés!A83)</f>
        <v/>
      </c>
      <c r="B83" s="556">
        <v>0.36296296296296293</v>
      </c>
      <c r="C83" s="420"/>
      <c r="D83" s="81" t="str">
        <f t="shared" si="3"/>
        <v/>
      </c>
      <c r="E83" s="382" t="str">
        <f>IF($A83="","",Engagés!$E83)</f>
        <v/>
      </c>
      <c r="F83" s="158" t="str">
        <f>IF(AND('2ème'!D83="",'3ème'!D83&lt;&gt;""),1,"")</f>
        <v/>
      </c>
      <c r="G83" s="105" t="str">
        <f>IF($A83="","",IF($E83="MJ",Récap!$L$4,IF($E83="CF",Récap!$K$4,IF($E83="JS",Récap!$J$4,IF($E83="AM",Récap!$I$4)))))</f>
        <v/>
      </c>
      <c r="H83" s="117"/>
      <c r="I83" s="119" t="str">
        <f t="shared" si="4"/>
        <v/>
      </c>
      <c r="J83" s="102"/>
      <c r="K83" s="412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90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</row>
    <row r="84" spans="1:12" x14ac:dyDescent="0.3">
      <c r="A84" s="408" t="str">
        <f>IF(Engagés!A84="","",Engagés!A84)</f>
        <v/>
      </c>
      <c r="B84" s="556">
        <v>0.36296296296296293</v>
      </c>
      <c r="C84" s="420"/>
      <c r="D84" s="81" t="str">
        <f t="shared" si="3"/>
        <v/>
      </c>
      <c r="E84" s="382" t="str">
        <f>IF($A84="","",Engagés!$E84)</f>
        <v/>
      </c>
      <c r="F84" s="158" t="str">
        <f>IF(AND('2ème'!D84="",'3ème'!D84&lt;&gt;""),1,"")</f>
        <v/>
      </c>
      <c r="G84" s="105" t="str">
        <f>IF($A84="","",IF($E84="MJ",Récap!$L$4,IF($E84="CF",Récap!$K$4,IF($E84="JS",Récap!$J$4,IF($E84="AM",Récap!$I$4)))))</f>
        <v/>
      </c>
      <c r="H84" s="117"/>
      <c r="I84" s="119" t="str">
        <f t="shared" si="4"/>
        <v/>
      </c>
      <c r="J84" s="102"/>
      <c r="K84" s="412" t="str">
        <f>IF($D84="","",IFERROR(IF(AND($E84="AM",Récap!BY$208="DERNIER TOUR"),"DERNIER TOUR",IF(AND($E84="JS",Récap!BH$208="DERNIER TOUR"),"DERNIER TOUR",IF(AND($E84="CF",Récap!AR$208="DERNIER TOUR"),"DERNIER TOUR",IF(AND($E84="MJ",Récap!AB$208="DERNIER TOUR"),"DERNIER TOUR","")))),""))</f>
        <v/>
      </c>
      <c r="L84" s="590" t="str">
        <f>IFERROR(IF(AND($E84="AM",Récap!BZ$208="TERMINE"),"TERMINE",IF(AND($E84="JS",Récap!BI$208="TERMINE"),"TERMINE",IF(AND($E84="CF",Récap!AS$208="TERMINE"),"TERMINE",IF(AND($E84="MJ",Récap!AC$208="TERMINE"),"TERMINE","")))),"")</f>
        <v/>
      </c>
    </row>
    <row r="85" spans="1:12" x14ac:dyDescent="0.3">
      <c r="A85" s="408" t="str">
        <f>IF(Engagés!A85="","",Engagés!A85)</f>
        <v/>
      </c>
      <c r="B85" s="556">
        <v>0.36296296296296293</v>
      </c>
      <c r="C85" s="420"/>
      <c r="D85" s="81" t="str">
        <f t="shared" si="3"/>
        <v/>
      </c>
      <c r="E85" s="382" t="str">
        <f>IF($A85="","",Engagés!$E85)</f>
        <v/>
      </c>
      <c r="F85" s="158" t="str">
        <f>IF(AND('2ème'!D85="",'3ème'!D85&lt;&gt;""),1,"")</f>
        <v/>
      </c>
      <c r="G85" s="105" t="str">
        <f>IF($A85="","",IF($E85="MJ",Récap!$L$4,IF($E85="CF",Récap!$K$4,IF($E85="JS",Récap!$J$4,IF($E85="AM",Récap!$I$4)))))</f>
        <v/>
      </c>
      <c r="H85" s="117"/>
      <c r="I85" s="119" t="str">
        <f t="shared" si="4"/>
        <v/>
      </c>
      <c r="J85" s="102"/>
      <c r="K85" s="412" t="str">
        <f>IF($D85="","",IFERROR(IF(AND($E85="AM",Récap!BY$208="DERNIER TOUR"),"DERNIER TOUR",IF(AND($E85="JS",Récap!BH$208="DERNIER TOUR"),"DERNIER TOUR",IF(AND($E85="CF",Récap!AR$208="DERNIER TOUR"),"DERNIER TOUR",IF(AND($E85="MJ",Récap!AB$208="DERNIER TOUR"),"DERNIER TOUR","")))),""))</f>
        <v/>
      </c>
      <c r="L85" s="590" t="str">
        <f>IFERROR(IF(AND($E85="AM",Récap!BZ$208="TERMINE"),"TERMINE",IF(AND($E85="JS",Récap!BI$208="TERMINE"),"TERMINE",IF(AND($E85="CF",Récap!AS$208="TERMINE"),"TERMINE",IF(AND($E85="MJ",Récap!AC$208="TERMINE"),"TERMINE","")))),"")</f>
        <v/>
      </c>
    </row>
    <row r="86" spans="1:12" x14ac:dyDescent="0.3">
      <c r="A86" s="408" t="str">
        <f>IF(Engagés!A86="","",Engagés!A86)</f>
        <v/>
      </c>
      <c r="B86" s="556">
        <v>0.36296296296296293</v>
      </c>
      <c r="C86" s="420"/>
      <c r="D86" s="81" t="str">
        <f t="shared" si="3"/>
        <v/>
      </c>
      <c r="E86" s="382" t="str">
        <f>IF($A86="","",Engagés!$E86)</f>
        <v/>
      </c>
      <c r="F86" s="158" t="str">
        <f>IF(AND('2ème'!D86="",'3ème'!D86&lt;&gt;""),1,"")</f>
        <v/>
      </c>
      <c r="G86" s="105" t="str">
        <f>IF($A86="","",IF($E86="MJ",Récap!$L$4,IF($E86="CF",Récap!$K$4,IF($E86="JS",Récap!$J$4,IF($E86="AM",Récap!$I$4)))))</f>
        <v/>
      </c>
      <c r="H86" s="117"/>
      <c r="I86" s="119" t="str">
        <f t="shared" si="4"/>
        <v/>
      </c>
      <c r="J86" s="102"/>
      <c r="K86" s="412" t="str">
        <f>IF($D86="","",IFERROR(IF(AND($E86="AM",Récap!BY$208="DERNIER TOUR"),"DERNIER TOUR",IF(AND($E86="JS",Récap!BH$208="DERNIER TOUR"),"DERNIER TOUR",IF(AND($E86="CF",Récap!AR$208="DERNIER TOUR"),"DERNIER TOUR",IF(AND($E86="MJ",Récap!AB$208="DERNIER TOUR"),"DERNIER TOUR","")))),""))</f>
        <v/>
      </c>
      <c r="L86" s="590" t="str">
        <f>IFERROR(IF(AND($E86="AM",Récap!BZ$208="TERMINE"),"TERMINE",IF(AND($E86="JS",Récap!BI$208="TERMINE"),"TERMINE",IF(AND($E86="CF",Récap!AS$208="TERMINE"),"TERMINE",IF(AND($E86="MJ",Récap!AC$208="TERMINE"),"TERMINE","")))),"")</f>
        <v/>
      </c>
    </row>
    <row r="87" spans="1:12" x14ac:dyDescent="0.3">
      <c r="A87" s="408" t="str">
        <f>IF(Engagés!A87="","",Engagés!A87)</f>
        <v/>
      </c>
      <c r="B87" s="556">
        <v>0.36296296296296293</v>
      </c>
      <c r="C87" s="420"/>
      <c r="D87" s="81" t="str">
        <f t="shared" si="3"/>
        <v/>
      </c>
      <c r="E87" s="382" t="str">
        <f>IF($A87="","",Engagés!$E87)</f>
        <v/>
      </c>
      <c r="F87" s="158" t="str">
        <f>IF(AND('2ème'!D87="",'3ème'!D87&lt;&gt;""),1,"")</f>
        <v/>
      </c>
      <c r="G87" s="105" t="str">
        <f>IF($A87="","",IF($E87="MJ",Récap!$L$4,IF($E87="CF",Récap!$K$4,IF($E87="JS",Récap!$J$4,IF($E87="AM",Récap!$I$4)))))</f>
        <v/>
      </c>
      <c r="H87" s="117"/>
      <c r="I87" s="119" t="str">
        <f t="shared" si="4"/>
        <v/>
      </c>
      <c r="J87" s="102"/>
      <c r="K87" s="412" t="str">
        <f>IF($D87="","",IFERROR(IF(AND($E87="AM",Récap!BY$208="DERNIER TOUR"),"DERNIER TOUR",IF(AND($E87="JS",Récap!BH$208="DERNIER TOUR"),"DERNIER TOUR",IF(AND($E87="CF",Récap!AR$208="DERNIER TOUR"),"DERNIER TOUR",IF(AND($E87="MJ",Récap!AB$208="DERNIER TOUR"),"DERNIER TOUR","")))),""))</f>
        <v/>
      </c>
      <c r="L87" s="590" t="str">
        <f>IFERROR(IF(AND($E87="AM",Récap!BZ$208="TERMINE"),"TERMINE",IF(AND($E87="JS",Récap!BI$208="TERMINE"),"TERMINE",IF(AND($E87="CF",Récap!AS$208="TERMINE"),"TERMINE",IF(AND($E87="MJ",Récap!AC$208="TERMINE"),"TERMINE","")))),"")</f>
        <v/>
      </c>
    </row>
    <row r="88" spans="1:12" x14ac:dyDescent="0.3">
      <c r="A88" s="408" t="str">
        <f>IF(Engagés!A88="","",Engagés!A88)</f>
        <v/>
      </c>
      <c r="B88" s="556">
        <v>0.36296296296296293</v>
      </c>
      <c r="C88" s="420"/>
      <c r="D88" s="81" t="str">
        <f t="shared" si="3"/>
        <v/>
      </c>
      <c r="E88" s="382" t="str">
        <f>IF($A88="","",Engagés!$E88)</f>
        <v/>
      </c>
      <c r="F88" s="158" t="str">
        <f>IF(AND('2ème'!D88="",'3ème'!D88&lt;&gt;""),1,"")</f>
        <v/>
      </c>
      <c r="G88" s="105" t="str">
        <f>IF($A88="","",IF($E88="MJ",Récap!$L$4,IF($E88="CF",Récap!$K$4,IF($E88="JS",Récap!$J$4,IF($E88="AM",Récap!$I$4)))))</f>
        <v/>
      </c>
      <c r="H88" s="117"/>
      <c r="I88" s="119" t="str">
        <f t="shared" si="4"/>
        <v/>
      </c>
      <c r="J88" s="102"/>
      <c r="K88" s="412" t="str">
        <f>IF($D88="","",IFERROR(IF(AND($E88="AM",Récap!BY$208="DERNIER TOUR"),"DERNIER TOUR",IF(AND($E88="JS",Récap!BH$208="DERNIER TOUR"),"DERNIER TOUR",IF(AND($E88="CF",Récap!AR$208="DERNIER TOUR"),"DERNIER TOUR",IF(AND($E88="MJ",Récap!AB$208="DERNIER TOUR"),"DERNIER TOUR","")))),""))</f>
        <v/>
      </c>
      <c r="L88" s="590" t="str">
        <f>IFERROR(IF(AND($E88="AM",Récap!BZ$208="TERMINE"),"TERMINE",IF(AND($E88="JS",Récap!BI$208="TERMINE"),"TERMINE",IF(AND($E88="CF",Récap!AS$208="TERMINE"),"TERMINE",IF(AND($E88="MJ",Récap!AC$208="TERMINE"),"TERMINE","")))),"")</f>
        <v/>
      </c>
    </row>
    <row r="89" spans="1:12" x14ac:dyDescent="0.3">
      <c r="A89" s="408" t="str">
        <f>IF(Engagés!A89="","",Engagés!A89)</f>
        <v/>
      </c>
      <c r="B89" s="556">
        <v>0.36296296296296293</v>
      </c>
      <c r="C89" s="420"/>
      <c r="D89" s="81" t="str">
        <f t="shared" si="3"/>
        <v/>
      </c>
      <c r="E89" s="382" t="str">
        <f>IF($A89="","",Engagés!$E89)</f>
        <v/>
      </c>
      <c r="F89" s="158" t="str">
        <f>IF(AND('2ème'!D89="",'3ème'!D89&lt;&gt;""),1,"")</f>
        <v/>
      </c>
      <c r="G89" s="105" t="str">
        <f>IF($A89="","",IF($E89="MJ",Récap!$L$4,IF($E89="CF",Récap!$K$4,IF($E89="JS",Récap!$J$4,IF($E89="AM",Récap!$I$4)))))</f>
        <v/>
      </c>
      <c r="H89" s="117"/>
      <c r="I89" s="119" t="str">
        <f t="shared" si="4"/>
        <v/>
      </c>
      <c r="J89" s="102"/>
      <c r="K89" s="412" t="str">
        <f>IF($D89="","",IFERROR(IF(AND($E89="AM",Récap!BY$208="DERNIER TOUR"),"DERNIER TOUR",IF(AND($E89="JS",Récap!BH$208="DERNIER TOUR"),"DERNIER TOUR",IF(AND($E89="CF",Récap!AR$208="DERNIER TOUR"),"DERNIER TOUR",IF(AND($E89="MJ",Récap!AB$208="DERNIER TOUR"),"DERNIER TOUR","")))),""))</f>
        <v/>
      </c>
      <c r="L89" s="590" t="str">
        <f>IFERROR(IF(AND($E89="AM",Récap!BZ$208="TERMINE"),"TERMINE",IF(AND($E89="JS",Récap!BI$208="TERMINE"),"TERMINE",IF(AND($E89="CF",Récap!AS$208="TERMINE"),"TERMINE",IF(AND($E89="MJ",Récap!AC$208="TERMINE"),"TERMINE","")))),"")</f>
        <v/>
      </c>
    </row>
    <row r="90" spans="1:12" x14ac:dyDescent="0.3">
      <c r="A90" s="408" t="str">
        <f>IF(Engagés!A90="","",Engagés!A90)</f>
        <v/>
      </c>
      <c r="B90" s="556">
        <v>0.36296296296296293</v>
      </c>
      <c r="C90" s="420"/>
      <c r="D90" s="81" t="str">
        <f t="shared" si="3"/>
        <v/>
      </c>
      <c r="E90" s="382" t="str">
        <f>IF($A90="","",Engagés!$E90)</f>
        <v/>
      </c>
      <c r="F90" s="158" t="str">
        <f>IF(AND('2ème'!D90="",'3ème'!D90&lt;&gt;""),1,"")</f>
        <v/>
      </c>
      <c r="G90" s="105" t="str">
        <f>IF($A90="","",IF($E90="MJ",Récap!$L$4,IF($E90="CF",Récap!$K$4,IF($E90="JS",Récap!$J$4,IF($E90="AM",Récap!$I$4)))))</f>
        <v/>
      </c>
      <c r="H90" s="117"/>
      <c r="I90" s="119" t="str">
        <f t="shared" si="4"/>
        <v/>
      </c>
      <c r="J90" s="102"/>
      <c r="K90" s="412" t="str">
        <f>IF($D90="","",IFERROR(IF(AND($E90="AM",Récap!BY$208="DERNIER TOUR"),"DERNIER TOUR",IF(AND($E90="JS",Récap!BH$208="DERNIER TOUR"),"DERNIER TOUR",IF(AND($E90="CF",Récap!AR$208="DERNIER TOUR"),"DERNIER TOUR",IF(AND($E90="MJ",Récap!AB$208="DERNIER TOUR"),"DERNIER TOUR","")))),""))</f>
        <v/>
      </c>
      <c r="L90" s="590" t="str">
        <f>IFERROR(IF(AND($E90="AM",Récap!BZ$208="TERMINE"),"TERMINE",IF(AND($E90="JS",Récap!BI$208="TERMINE"),"TERMINE",IF(AND($E90="CF",Récap!AS$208="TERMINE"),"TERMINE",IF(AND($E90="MJ",Récap!AC$208="TERMINE"),"TERMINE","")))),"")</f>
        <v/>
      </c>
    </row>
    <row r="91" spans="1:12" x14ac:dyDescent="0.3">
      <c r="A91" s="408" t="str">
        <f>IF(Engagés!A91="","",Engagés!A91)</f>
        <v/>
      </c>
      <c r="B91" s="556">
        <v>0.36296296296296293</v>
      </c>
      <c r="C91" s="420"/>
      <c r="D91" s="81" t="str">
        <f t="shared" si="3"/>
        <v/>
      </c>
      <c r="E91" s="382" t="str">
        <f>IF($A91="","",Engagés!$E91)</f>
        <v/>
      </c>
      <c r="F91" s="158" t="str">
        <f>IF(AND('2ème'!D91="",'3ème'!D91&lt;&gt;""),1,"")</f>
        <v/>
      </c>
      <c r="G91" s="105" t="str">
        <f>IF($A91="","",IF($E91="MJ",Récap!$L$4,IF($E91="CF",Récap!$K$4,IF($E91="JS",Récap!$J$4,IF($E91="AM",Récap!$I$4)))))</f>
        <v/>
      </c>
      <c r="H91" s="117"/>
      <c r="I91" s="119" t="str">
        <f t="shared" si="4"/>
        <v/>
      </c>
      <c r="J91" s="102"/>
      <c r="K91" s="412" t="str">
        <f>IF($D91="","",IFERROR(IF(AND($E91="AM",Récap!BY$208="DERNIER TOUR"),"DERNIER TOUR",IF(AND($E91="JS",Récap!BH$208="DERNIER TOUR"),"DERNIER TOUR",IF(AND($E91="CF",Récap!AR$208="DERNIER TOUR"),"DERNIER TOUR",IF(AND($E91="MJ",Récap!AB$208="DERNIER TOUR"),"DERNIER TOUR","")))),""))</f>
        <v/>
      </c>
      <c r="L91" s="590" t="str">
        <f>IFERROR(IF(AND($E91="AM",Récap!BZ$208="TERMINE"),"TERMINE",IF(AND($E91="JS",Récap!BI$208="TERMINE"),"TERMINE",IF(AND($E91="CF",Récap!AS$208="TERMINE"),"TERMINE",IF(AND($E91="MJ",Récap!AC$208="TERMINE"),"TERMINE","")))),"")</f>
        <v/>
      </c>
    </row>
    <row r="92" spans="1:12" x14ac:dyDescent="0.3">
      <c r="A92" s="408" t="str">
        <f>IF(Engagés!A92="","",Engagés!A92)</f>
        <v/>
      </c>
      <c r="B92" s="556">
        <v>0.36296296296296293</v>
      </c>
      <c r="C92" s="420"/>
      <c r="D92" s="81" t="str">
        <f t="shared" si="3"/>
        <v/>
      </c>
      <c r="E92" s="382" t="str">
        <f>IF($A92="","",Engagés!$E92)</f>
        <v/>
      </c>
      <c r="F92" s="158" t="str">
        <f>IF(AND('2ème'!D92="",'3ème'!D92&lt;&gt;""),1,"")</f>
        <v/>
      </c>
      <c r="G92" s="105" t="str">
        <f>IF($A92="","",IF($E92="MJ",Récap!$L$4,IF($E92="CF",Récap!$K$4,IF($E92="JS",Récap!$J$4,IF($E92="AM",Récap!$I$4)))))</f>
        <v/>
      </c>
      <c r="H92" s="117"/>
      <c r="I92" s="119" t="str">
        <f t="shared" si="4"/>
        <v/>
      </c>
      <c r="J92" s="102"/>
      <c r="K92" s="412" t="str">
        <f>IF($D92="","",IFERROR(IF(AND($E92="AM",Récap!BY$208="DERNIER TOUR"),"DERNIER TOUR",IF(AND($E92="JS",Récap!BH$208="DERNIER TOUR"),"DERNIER TOUR",IF(AND($E92="CF",Récap!AR$208="DERNIER TOUR"),"DERNIER TOUR",IF(AND($E92="MJ",Récap!AB$208="DERNIER TOUR"),"DERNIER TOUR","")))),""))</f>
        <v/>
      </c>
      <c r="L92" s="590" t="str">
        <f>IFERROR(IF(AND($E92="AM",Récap!BZ$208="TERMINE"),"TERMINE",IF(AND($E92="JS",Récap!BI$208="TERMINE"),"TERMINE",IF(AND($E92="CF",Récap!AS$208="TERMINE"),"TERMINE",IF(AND($E92="MJ",Récap!AC$208="TERMINE"),"TERMINE","")))),"")</f>
        <v/>
      </c>
    </row>
    <row r="93" spans="1:12" x14ac:dyDescent="0.3">
      <c r="A93" s="408" t="str">
        <f>IF(Engagés!A93="","",Engagés!A93)</f>
        <v/>
      </c>
      <c r="B93" s="556">
        <v>0.36296296296296293</v>
      </c>
      <c r="C93" s="420"/>
      <c r="D93" s="81" t="str">
        <f t="shared" si="3"/>
        <v/>
      </c>
      <c r="E93" s="382" t="str">
        <f>IF($A93="","",Engagés!$E93)</f>
        <v/>
      </c>
      <c r="F93" s="158" t="str">
        <f>IF(AND('2ème'!D93="",'3ème'!D93&lt;&gt;""),1,"")</f>
        <v/>
      </c>
      <c r="G93" s="105" t="str">
        <f>IF($A93="","",IF($E93="MJ",Récap!$L$4,IF($E93="CF",Récap!$K$4,IF($E93="JS",Récap!$J$4,IF($E93="AM",Récap!$I$4)))))</f>
        <v/>
      </c>
      <c r="H93" s="117"/>
      <c r="I93" s="119" t="str">
        <f t="shared" si="4"/>
        <v/>
      </c>
      <c r="J93" s="102"/>
      <c r="K93" s="412" t="str">
        <f>IF($D93="","",IFERROR(IF(AND($E93="AM",Récap!BY$208="DERNIER TOUR"),"DERNIER TOUR",IF(AND($E93="JS",Récap!BH$208="DERNIER TOUR"),"DERNIER TOUR",IF(AND($E93="CF",Récap!AR$208="DERNIER TOUR"),"DERNIER TOUR",IF(AND($E93="MJ",Récap!AB$208="DERNIER TOUR"),"DERNIER TOUR","")))),""))</f>
        <v/>
      </c>
      <c r="L93" s="590" t="str">
        <f>IFERROR(IF(AND($E93="AM",Récap!BZ$208="TERMINE"),"TERMINE",IF(AND($E93="JS",Récap!BI$208="TERMINE"),"TERMINE",IF(AND($E93="CF",Récap!AS$208="TERMINE"),"TERMINE",IF(AND($E93="MJ",Récap!AC$208="TERMINE"),"TERMINE","")))),"")</f>
        <v/>
      </c>
    </row>
    <row r="94" spans="1:12" x14ac:dyDescent="0.3">
      <c r="A94" s="408" t="str">
        <f>IF(Engagés!A94="","",Engagés!A94)</f>
        <v/>
      </c>
      <c r="B94" s="556">
        <v>0.36296296296296293</v>
      </c>
      <c r="C94" s="420"/>
      <c r="D94" s="81" t="str">
        <f t="shared" si="3"/>
        <v/>
      </c>
      <c r="E94" s="382" t="str">
        <f>IF($A94="","",Engagés!$E94)</f>
        <v/>
      </c>
      <c r="F94" s="158" t="str">
        <f>IF(AND('2ème'!D94="",'3ème'!D94&lt;&gt;""),1,"")</f>
        <v/>
      </c>
      <c r="G94" s="105" t="str">
        <f>IF($A94="","",IF($E94="MJ",Récap!$L$4,IF($E94="CF",Récap!$K$4,IF($E94="JS",Récap!$J$4,IF($E94="AM",Récap!$I$4)))))</f>
        <v/>
      </c>
      <c r="H94" s="117"/>
      <c r="I94" s="119" t="str">
        <f t="shared" si="4"/>
        <v/>
      </c>
      <c r="J94" s="102"/>
      <c r="K94" s="412" t="str">
        <f>IF($D94="","",IFERROR(IF(AND($E94="AM",Récap!BY$208="DERNIER TOUR"),"DERNIER TOUR",IF(AND($E94="JS",Récap!BH$208="DERNIER TOUR"),"DERNIER TOUR",IF(AND($E94="CF",Récap!AR$208="DERNIER TOUR"),"DERNIER TOUR",IF(AND($E94="MJ",Récap!AB$208="DERNIER TOUR"),"DERNIER TOUR","")))),""))</f>
        <v/>
      </c>
      <c r="L94" s="590" t="str">
        <f>IFERROR(IF(AND($E94="AM",Récap!BZ$208="TERMINE"),"TERMINE",IF(AND($E94="JS",Récap!BI$208="TERMINE"),"TERMINE",IF(AND($E94="CF",Récap!AS$208="TERMINE"),"TERMINE",IF(AND($E94="MJ",Récap!AC$208="TERMINE"),"TERMINE","")))),"")</f>
        <v/>
      </c>
    </row>
    <row r="95" spans="1:12" x14ac:dyDescent="0.3">
      <c r="A95" s="408" t="str">
        <f>IF(Engagés!A95="","",Engagés!A95)</f>
        <v/>
      </c>
      <c r="B95" s="556">
        <v>0.36296296296296293</v>
      </c>
      <c r="C95" s="420"/>
      <c r="D95" s="81" t="str">
        <f t="shared" si="3"/>
        <v/>
      </c>
      <c r="E95" s="382" t="str">
        <f>IF($A95="","",Engagés!$E95)</f>
        <v/>
      </c>
      <c r="F95" s="158" t="str">
        <f>IF(AND('2ème'!D95="",'3ème'!D95&lt;&gt;""),1,"")</f>
        <v/>
      </c>
      <c r="G95" s="105" t="str">
        <f>IF($A95="","",IF($E95="MJ",Récap!$L$4,IF($E95="CF",Récap!$K$4,IF($E95="JS",Récap!$J$4,IF($E95="AM",Récap!$I$4)))))</f>
        <v/>
      </c>
      <c r="H95" s="117"/>
      <c r="I95" s="119" t="str">
        <f t="shared" si="4"/>
        <v/>
      </c>
      <c r="J95" s="102"/>
      <c r="K95" s="412" t="str">
        <f>IF($D95="","",IFERROR(IF(AND($E95="AM",Récap!BY$208="DERNIER TOUR"),"DERNIER TOUR",IF(AND($E95="JS",Récap!BH$208="DERNIER TOUR"),"DERNIER TOUR",IF(AND($E95="CF",Récap!AR$208="DERNIER TOUR"),"DERNIER TOUR",IF(AND($E95="MJ",Récap!AB$208="DERNIER TOUR"),"DERNIER TOUR","")))),""))</f>
        <v/>
      </c>
      <c r="L95" s="590" t="str">
        <f>IFERROR(IF(AND($E95="AM",Récap!BZ$208="TERMINE"),"TERMINE",IF(AND($E95="JS",Récap!BI$208="TERMINE"),"TERMINE",IF(AND($E95="CF",Récap!AS$208="TERMINE"),"TERMINE",IF(AND($E95="MJ",Récap!AC$208="TERMINE"),"TERMINE","")))),"")</f>
        <v/>
      </c>
    </row>
    <row r="96" spans="1:12" x14ac:dyDescent="0.3">
      <c r="A96" s="408" t="str">
        <f>IF(Engagés!A96="","",Engagés!A96)</f>
        <v/>
      </c>
      <c r="B96" s="556">
        <v>0.36296296296296293</v>
      </c>
      <c r="C96" s="420"/>
      <c r="D96" s="81" t="str">
        <f t="shared" si="3"/>
        <v/>
      </c>
      <c r="E96" s="382" t="str">
        <f>IF($A96="","",Engagés!$E96)</f>
        <v/>
      </c>
      <c r="F96" s="158" t="str">
        <f>IF(AND('2ème'!D96="",'3ème'!D96&lt;&gt;""),1,"")</f>
        <v/>
      </c>
      <c r="G96" s="105" t="str">
        <f>IF($A96="","",IF($E96="MJ",Récap!$L$4,IF($E96="CF",Récap!$K$4,IF($E96="JS",Récap!$J$4,IF($E96="AM",Récap!$I$4)))))</f>
        <v/>
      </c>
      <c r="H96" s="117"/>
      <c r="I96" s="119" t="str">
        <f t="shared" si="4"/>
        <v/>
      </c>
      <c r="J96" s="102"/>
      <c r="K96" s="412" t="str">
        <f>IF($D96="","",IFERROR(IF(AND($E96="AM",Récap!BY$208="DERNIER TOUR"),"DERNIER TOUR",IF(AND($E96="JS",Récap!BH$208="DERNIER TOUR"),"DERNIER TOUR",IF(AND($E96="CF",Récap!AR$208="DERNIER TOUR"),"DERNIER TOUR",IF(AND($E96="MJ",Récap!AB$208="DERNIER TOUR"),"DERNIER TOUR","")))),""))</f>
        <v/>
      </c>
      <c r="L96" s="590" t="str">
        <f>IFERROR(IF(AND($E96="AM",Récap!BZ$208="TERMINE"),"TERMINE",IF(AND($E96="JS",Récap!BI$208="TERMINE"),"TERMINE",IF(AND($E96="CF",Récap!AS$208="TERMINE"),"TERMINE",IF(AND($E96="MJ",Récap!AC$208="TERMINE"),"TERMINE","")))),"")</f>
        <v/>
      </c>
    </row>
    <row r="97" spans="1:12" x14ac:dyDescent="0.3">
      <c r="A97" s="408" t="str">
        <f>IF(Engagés!A97="","",Engagés!A97)</f>
        <v/>
      </c>
      <c r="B97" s="556">
        <v>0.36296296296296293</v>
      </c>
      <c r="C97" s="420"/>
      <c r="D97" s="81" t="str">
        <f t="shared" si="3"/>
        <v/>
      </c>
      <c r="E97" s="382" t="str">
        <f>IF($A97="","",Engagés!$E97)</f>
        <v/>
      </c>
      <c r="F97" s="158" t="str">
        <f>IF(AND('2ème'!D97="",'3ème'!D97&lt;&gt;""),1,"")</f>
        <v/>
      </c>
      <c r="G97" s="105" t="str">
        <f>IF($A97="","",IF($E97="MJ",Récap!$L$4,IF($E97="CF",Récap!$K$4,IF($E97="JS",Récap!$J$4,IF($E97="AM",Récap!$I$4)))))</f>
        <v/>
      </c>
      <c r="H97" s="117"/>
      <c r="I97" s="119" t="str">
        <f t="shared" si="4"/>
        <v/>
      </c>
      <c r="J97" s="102"/>
      <c r="K97" s="412" t="str">
        <f>IF($D97="","",IFERROR(IF(AND($E97="AM",Récap!BY$208="DERNIER TOUR"),"DERNIER TOUR",IF(AND($E97="JS",Récap!BH$208="DERNIER TOUR"),"DERNIER TOUR",IF(AND($E97="CF",Récap!AR$208="DERNIER TOUR"),"DERNIER TOUR",IF(AND($E97="MJ",Récap!AB$208="DERNIER TOUR"),"DERNIER TOUR","")))),""))</f>
        <v/>
      </c>
      <c r="L97" s="590" t="str">
        <f>IFERROR(IF(AND($E97="AM",Récap!BZ$208="TERMINE"),"TERMINE",IF(AND($E97="JS",Récap!BI$208="TERMINE"),"TERMINE",IF(AND($E97="CF",Récap!AS$208="TERMINE"),"TERMINE",IF(AND($E97="MJ",Récap!AC$208="TERMINE"),"TERMINE","")))),"")</f>
        <v/>
      </c>
    </row>
    <row r="98" spans="1:12" x14ac:dyDescent="0.3">
      <c r="A98" s="408" t="str">
        <f>IF(Engagés!A98="","",Engagés!A98)</f>
        <v/>
      </c>
      <c r="B98" s="556">
        <v>0.36296296296296293</v>
      </c>
      <c r="C98" s="420"/>
      <c r="D98" s="81" t="str">
        <f t="shared" si="3"/>
        <v/>
      </c>
      <c r="E98" s="382" t="str">
        <f>IF($A98="","",Engagés!$E98)</f>
        <v/>
      </c>
      <c r="F98" s="158" t="str">
        <f>IF(AND('2ème'!D98="",'3ème'!D98&lt;&gt;""),1,"")</f>
        <v/>
      </c>
      <c r="G98" s="105" t="str">
        <f>IF($A98="","",IF($E98="MJ",Récap!$L$4,IF($E98="CF",Récap!$K$4,IF($E98="JS",Récap!$J$4,IF($E98="AM",Récap!$I$4)))))</f>
        <v/>
      </c>
      <c r="H98" s="117"/>
      <c r="I98" s="119" t="str">
        <f t="shared" si="4"/>
        <v/>
      </c>
      <c r="J98" s="102"/>
      <c r="K98" s="412" t="str">
        <f>IF($D98="","",IFERROR(IF(AND($E98="AM",Récap!BY$208="DERNIER TOUR"),"DERNIER TOUR",IF(AND($E98="JS",Récap!BH$208="DERNIER TOUR"),"DERNIER TOUR",IF(AND($E98="CF",Récap!AR$208="DERNIER TOUR"),"DERNIER TOUR",IF(AND($E98="MJ",Récap!AB$208="DERNIER TOUR"),"DERNIER TOUR","")))),""))</f>
        <v/>
      </c>
      <c r="L98" s="590" t="str">
        <f>IFERROR(IF(AND($E98="AM",Récap!BZ$208="TERMINE"),"TERMINE",IF(AND($E98="JS",Récap!BI$208="TERMINE"),"TERMINE",IF(AND($E98="CF",Récap!AS$208="TERMINE"),"TERMINE",IF(AND($E98="MJ",Récap!AC$208="TERMINE"),"TERMINE","")))),"")</f>
        <v/>
      </c>
    </row>
    <row r="99" spans="1:12" x14ac:dyDescent="0.3">
      <c r="A99" s="408" t="str">
        <f>IF(Engagés!A99="","",Engagés!A99)</f>
        <v/>
      </c>
      <c r="B99" s="556">
        <v>0.36296296296296293</v>
      </c>
      <c r="C99" s="420"/>
      <c r="D99" s="81" t="str">
        <f t="shared" si="3"/>
        <v/>
      </c>
      <c r="E99" s="382" t="str">
        <f>IF($A99="","",Engagés!$E99)</f>
        <v/>
      </c>
      <c r="F99" s="158" t="str">
        <f>IF(AND('2ème'!D99="",'3ème'!D99&lt;&gt;""),1,"")</f>
        <v/>
      </c>
      <c r="G99" s="105" t="str">
        <f>IF($A99="","",IF($E99="MJ",Récap!$L$4,IF($E99="CF",Récap!$K$4,IF($E99="JS",Récap!$J$4,IF($E99="AM",Récap!$I$4)))))</f>
        <v/>
      </c>
      <c r="H99" s="117"/>
      <c r="I99" s="119" t="str">
        <f t="shared" si="4"/>
        <v/>
      </c>
      <c r="J99" s="102"/>
      <c r="K99" s="412" t="str">
        <f>IF($D99="","",IFERROR(IF(AND($E99="AM",Récap!BY$208="DERNIER TOUR"),"DERNIER TOUR",IF(AND($E99="JS",Récap!BH$208="DERNIER TOUR"),"DERNIER TOUR",IF(AND($E99="CF",Récap!AR$208="DERNIER TOUR"),"DERNIER TOUR",IF(AND($E99="MJ",Récap!AB$208="DERNIER TOUR"),"DERNIER TOUR","")))),""))</f>
        <v/>
      </c>
      <c r="L99" s="590" t="str">
        <f>IFERROR(IF(AND($E99="AM",Récap!BZ$208="TERMINE"),"TERMINE",IF(AND($E99="JS",Récap!BI$208="TERMINE"),"TERMINE",IF(AND($E99="CF",Récap!AS$208="TERMINE"),"TERMINE",IF(AND($E99="MJ",Récap!AC$208="TERMINE"),"TERMINE","")))),"")</f>
        <v/>
      </c>
    </row>
    <row r="100" spans="1:12" x14ac:dyDescent="0.3">
      <c r="A100" s="408" t="str">
        <f>IF(Engagés!A100="","",Engagés!A100)</f>
        <v/>
      </c>
      <c r="B100" s="556">
        <v>0.36296296296296293</v>
      </c>
      <c r="C100" s="420"/>
      <c r="D100" s="81" t="str">
        <f t="shared" si="3"/>
        <v/>
      </c>
      <c r="E100" s="382" t="str">
        <f>IF($A100="","",Engagés!$E100)</f>
        <v/>
      </c>
      <c r="F100" s="158" t="str">
        <f>IF(AND('2ème'!D100="",'3ème'!D100&lt;&gt;""),1,"")</f>
        <v/>
      </c>
      <c r="G100" s="105" t="str">
        <f>IF($A100="","",IF($E100="MJ",Récap!$L$4,IF($E100="CF",Récap!$K$4,IF($E100="JS",Récap!$J$4,IF($E100="AM",Récap!$I$4)))))</f>
        <v/>
      </c>
      <c r="H100" s="117"/>
      <c r="I100" s="119" t="str">
        <f t="shared" si="4"/>
        <v/>
      </c>
      <c r="J100" s="102"/>
      <c r="K100" s="412" t="str">
        <f>IF($D100="","",IFERROR(IF(AND($E100="AM",Récap!BY$208="DERNIER TOUR"),"DERNIER TOUR",IF(AND($E100="JS",Récap!BH$208="DERNIER TOUR"),"DERNIER TOUR",IF(AND($E100="CF",Récap!AR$208="DERNIER TOUR"),"DERNIER TOUR",IF(AND($E100="MJ",Récap!AB$208="DERNIER TOUR"),"DERNIER TOUR","")))),""))</f>
        <v/>
      </c>
      <c r="L100" s="590" t="str">
        <f>IFERROR(IF(AND($E100="AM",Récap!BZ$208="TERMINE"),"TERMINE",IF(AND($E100="JS",Récap!BI$208="TERMINE"),"TERMINE",IF(AND($E100="CF",Récap!AS$208="TERMINE"),"TERMINE",IF(AND($E100="MJ",Récap!AC$208="TERMINE"),"TERMINE","")))),"")</f>
        <v/>
      </c>
    </row>
    <row r="101" spans="1:12" x14ac:dyDescent="0.3">
      <c r="A101" s="408" t="str">
        <f>IF(Engagés!A101="","",Engagés!A101)</f>
        <v/>
      </c>
      <c r="B101" s="556">
        <v>0.36296296296296293</v>
      </c>
      <c r="C101" s="420"/>
      <c r="D101" s="81" t="str">
        <f t="shared" si="3"/>
        <v/>
      </c>
      <c r="E101" s="382" t="str">
        <f>IF($A101="","",Engagés!$E101)</f>
        <v/>
      </c>
      <c r="F101" s="158" t="str">
        <f>IF(AND('2ème'!D101="",'3ème'!D101&lt;&gt;""),1,"")</f>
        <v/>
      </c>
      <c r="G101" s="105" t="str">
        <f>IF($A101="","",IF($E101="MJ",Récap!$L$4,IF($E101="CF",Récap!$K$4,IF($E101="JS",Récap!$J$4,IF($E101="AM",Récap!$I$4)))))</f>
        <v/>
      </c>
      <c r="H101" s="117"/>
      <c r="I101" s="119" t="str">
        <f t="shared" si="4"/>
        <v/>
      </c>
      <c r="J101" s="102"/>
      <c r="K101" s="412" t="str">
        <f>IF($D101="","",IFERROR(IF(AND($E101="AM",Récap!BY$208="DERNIER TOUR"),"DERNIER TOUR",IF(AND($E101="JS",Récap!BH$208="DERNIER TOUR"),"DERNIER TOUR",IF(AND($E101="CF",Récap!AR$208="DERNIER TOUR"),"DERNIER TOUR",IF(AND($E101="MJ",Récap!AB$208="DERNIER TOUR"),"DERNIER TOUR","")))),""))</f>
        <v/>
      </c>
      <c r="L101" s="590" t="str">
        <f>IFERROR(IF(AND($E101="AM",Récap!BZ$208="TERMINE"),"TERMINE",IF(AND($E101="JS",Récap!BI$208="TERMINE"),"TERMINE",IF(AND($E101="CF",Récap!AS$208="TERMINE"),"TERMINE",IF(AND($E101="MJ",Récap!AC$208="TERMINE"),"TERMINE","")))),"")</f>
        <v/>
      </c>
    </row>
    <row r="102" spans="1:12" x14ac:dyDescent="0.3">
      <c r="A102" s="408" t="str">
        <f>IF(Engagés!A102="","",Engagés!A102)</f>
        <v/>
      </c>
      <c r="B102" s="556">
        <v>0.36296296296296293</v>
      </c>
      <c r="C102" s="420"/>
      <c r="D102" s="81" t="str">
        <f t="shared" si="3"/>
        <v/>
      </c>
      <c r="E102" s="382" t="str">
        <f>IF($A102="","",Engagés!$E102)</f>
        <v/>
      </c>
      <c r="F102" s="158" t="str">
        <f>IF(AND('2ème'!D102="",'3ème'!D102&lt;&gt;""),1,"")</f>
        <v/>
      </c>
      <c r="G102" s="105" t="str">
        <f>IF($A102="","",IF($E102="MJ",Récap!$L$4,IF($E102="CF",Récap!$K$4,IF($E102="JS",Récap!$J$4,IF($E102="AM",Récap!$I$4)))))</f>
        <v/>
      </c>
      <c r="H102" s="117"/>
      <c r="I102" s="119" t="str">
        <f t="shared" si="4"/>
        <v/>
      </c>
      <c r="J102" s="102"/>
      <c r="K102" s="412" t="str">
        <f>IF($D102="","",IFERROR(IF(AND($E102="AM",Récap!BY$208="DERNIER TOUR"),"DERNIER TOUR",IF(AND($E102="JS",Récap!BH$208="DERNIER TOUR"),"DERNIER TOUR",IF(AND($E102="CF",Récap!AR$208="DERNIER TOUR"),"DERNIER TOUR",IF(AND($E102="MJ",Récap!AB$208="DERNIER TOUR"),"DERNIER TOUR","")))),""))</f>
        <v/>
      </c>
      <c r="L102" s="590" t="str">
        <f>IFERROR(IF(AND($E102="AM",Récap!BZ$208="TERMINE"),"TERMINE",IF(AND($E102="JS",Récap!BI$208="TERMINE"),"TERMINE",IF(AND($E102="CF",Récap!AS$208="TERMINE"),"TERMINE",IF(AND($E102="MJ",Récap!AC$208="TERMINE"),"TERMINE","")))),"")</f>
        <v/>
      </c>
    </row>
    <row r="103" spans="1:12" ht="18" thickBot="1" x14ac:dyDescent="0.35">
      <c r="A103" s="409" t="str">
        <f>IF(Engagés!A103="","",Engagés!A103)</f>
        <v/>
      </c>
      <c r="B103" s="557">
        <v>0.36296296296296293</v>
      </c>
      <c r="C103" s="171"/>
      <c r="D103" s="80" t="str">
        <f>IF(C103="","",C103-B103)</f>
        <v/>
      </c>
      <c r="E103" s="383" t="str">
        <f>IF($A103="","",Engagés!$E103)</f>
        <v/>
      </c>
      <c r="F103" s="159" t="str">
        <f>IF(AND('2ème'!D103="",'3ème'!D103&lt;&gt;""),1,"")</f>
        <v/>
      </c>
      <c r="G103" s="110" t="str">
        <f>IF($A103="","",IF($E103="MJ",Récap!$L$4,IF($E103="CF",Récap!$K$4,IF($E103="JS",Récap!$J$4,IF($E103="AM",Récap!$I$4)))))</f>
        <v/>
      </c>
      <c r="H103" s="118"/>
      <c r="I103" s="120" t="str">
        <f t="shared" si="4"/>
        <v/>
      </c>
      <c r="J103" s="102"/>
      <c r="K103" s="412" t="str">
        <f>IF($D103="","",IFERROR(IF(AND($E103="AM",Récap!BY$208="DERNIER TOUR"),"DERNIER TOUR",IF(AND($E103="JS",Récap!BH$208="DERNIER TOUR"),"DERNIER TOUR",IF(AND($E103="CF",Récap!AR$208="DERNIER TOUR"),"DERNIER TOUR",IF(AND($E103="MJ",Récap!AB$208="DERNIER TOUR"),"DERNIER TOUR","")))),""))</f>
        <v/>
      </c>
      <c r="L103" s="590" t="str">
        <f>IFERROR(IF(AND($E103="AM",Récap!BZ$208="TERMINE"),"TERMINE",IF(AND($E103="JS",Récap!BI$208="TERMINE"),"TERMINE",IF(AND($E103="CF",Récap!AS$208="TERMINE"),"TERMINE",IF(AND($E103="MJ",Récap!AC$208="TERMINE"),"TERMINE","")))),"")</f>
        <v/>
      </c>
    </row>
    <row r="104" spans="1:12" ht="24.6" x14ac:dyDescent="0.25">
      <c r="A104" s="399"/>
      <c r="B104" s="189"/>
      <c r="C104" s="9"/>
      <c r="F104" s="190"/>
    </row>
    <row r="105" spans="1:12" x14ac:dyDescent="0.3">
      <c r="A105" s="41"/>
      <c r="B105" s="189"/>
      <c r="C105" s="9"/>
    </row>
    <row r="106" spans="1:12" x14ac:dyDescent="0.3">
      <c r="A106" s="41"/>
      <c r="B106" s="189"/>
      <c r="C106" s="9"/>
    </row>
    <row r="107" spans="1:12" x14ac:dyDescent="0.3">
      <c r="A107" s="41"/>
      <c r="B107" s="189"/>
      <c r="C107" s="9"/>
    </row>
    <row r="108" spans="1:12" x14ac:dyDescent="0.3">
      <c r="A108" s="41"/>
      <c r="B108" s="189"/>
      <c r="C108" s="9"/>
    </row>
    <row r="109" spans="1:12" x14ac:dyDescent="0.3">
      <c r="A109" s="41"/>
      <c r="B109" s="189"/>
      <c r="C109" s="9"/>
    </row>
    <row r="110" spans="1:12" x14ac:dyDescent="0.3">
      <c r="A110" s="41"/>
      <c r="B110" s="189"/>
      <c r="C110" s="9"/>
    </row>
    <row r="111" spans="1:12" x14ac:dyDescent="0.3">
      <c r="A111" s="41"/>
      <c r="B111" s="189"/>
      <c r="C111" s="9"/>
    </row>
    <row r="112" spans="1:12" x14ac:dyDescent="0.3">
      <c r="A112" s="41"/>
      <c r="B112" s="189"/>
      <c r="C112" s="9"/>
    </row>
    <row r="113" spans="1:3" x14ac:dyDescent="0.3">
      <c r="A113" s="41"/>
      <c r="B113" s="189"/>
      <c r="C113" s="9"/>
    </row>
    <row r="114" spans="1:3" x14ac:dyDescent="0.3">
      <c r="A114" s="41"/>
      <c r="B114" s="189"/>
      <c r="C114" s="9"/>
    </row>
    <row r="115" spans="1:3" x14ac:dyDescent="0.3">
      <c r="A115" s="41"/>
      <c r="B115" s="189"/>
      <c r="C115" s="9"/>
    </row>
    <row r="116" spans="1:3" x14ac:dyDescent="0.3">
      <c r="A116" s="41"/>
      <c r="B116" s="189"/>
      <c r="C116" s="9"/>
    </row>
    <row r="117" spans="1:3" x14ac:dyDescent="0.3">
      <c r="A117" s="41"/>
      <c r="B117" s="189"/>
      <c r="C117" s="9"/>
    </row>
    <row r="118" spans="1:3" x14ac:dyDescent="0.3">
      <c r="A118" s="41"/>
      <c r="B118" s="189"/>
      <c r="C118" s="9"/>
    </row>
    <row r="119" spans="1:3" x14ac:dyDescent="0.3">
      <c r="A119" s="41"/>
      <c r="B119" s="189"/>
      <c r="C119" s="9"/>
    </row>
    <row r="120" spans="1:3" x14ac:dyDescent="0.3">
      <c r="A120" s="41"/>
      <c r="B120" s="189"/>
      <c r="C120" s="9"/>
    </row>
    <row r="121" spans="1:3" x14ac:dyDescent="0.3">
      <c r="A121" s="41"/>
      <c r="B121" s="189"/>
      <c r="C121" s="9"/>
    </row>
    <row r="122" spans="1:3" x14ac:dyDescent="0.3">
      <c r="A122" s="41"/>
      <c r="B122" s="189"/>
      <c r="C122" s="9"/>
    </row>
    <row r="123" spans="1:3" x14ac:dyDescent="0.3">
      <c r="A123" s="41"/>
      <c r="B123" s="189"/>
      <c r="C123" s="9"/>
    </row>
    <row r="124" spans="1:3" x14ac:dyDescent="0.3">
      <c r="A124" s="41"/>
      <c r="B124" s="189"/>
      <c r="C124" s="9"/>
    </row>
    <row r="125" spans="1:3" x14ac:dyDescent="0.3">
      <c r="A125" s="41"/>
      <c r="B125" s="189"/>
      <c r="C125" s="9"/>
    </row>
    <row r="126" spans="1:3" x14ac:dyDescent="0.3">
      <c r="A126" s="41"/>
      <c r="B126" s="189"/>
      <c r="C126" s="9"/>
    </row>
    <row r="127" spans="1:3" x14ac:dyDescent="0.3">
      <c r="A127" s="41"/>
      <c r="B127" s="189"/>
      <c r="C127" s="9"/>
    </row>
    <row r="128" spans="1:3" x14ac:dyDescent="0.3">
      <c r="A128" s="41"/>
      <c r="B128" s="189"/>
      <c r="C128" s="9"/>
    </row>
    <row r="129" spans="1:3" x14ac:dyDescent="0.3">
      <c r="A129" s="41"/>
      <c r="B129" s="189"/>
      <c r="C129" s="9"/>
    </row>
    <row r="130" spans="1:3" x14ac:dyDescent="0.3">
      <c r="A130" s="41"/>
      <c r="B130" s="189"/>
      <c r="C130" s="9"/>
    </row>
    <row r="131" spans="1:3" x14ac:dyDescent="0.3">
      <c r="A131" s="41"/>
      <c r="B131" s="189"/>
      <c r="C131" s="9"/>
    </row>
    <row r="132" spans="1:3" x14ac:dyDescent="0.3">
      <c r="A132" s="41"/>
      <c r="B132" s="189"/>
      <c r="C132" s="9"/>
    </row>
    <row r="133" spans="1:3" x14ac:dyDescent="0.3">
      <c r="A133" s="41"/>
      <c r="B133" s="189"/>
      <c r="C133" s="9"/>
    </row>
    <row r="134" spans="1:3" x14ac:dyDescent="0.3">
      <c r="A134" s="41"/>
      <c r="B134" s="189"/>
      <c r="C134" s="9"/>
    </row>
    <row r="135" spans="1:3" x14ac:dyDescent="0.3">
      <c r="A135" s="41"/>
      <c r="B135" s="189"/>
      <c r="C135" s="9"/>
    </row>
    <row r="136" spans="1:3" x14ac:dyDescent="0.3">
      <c r="A136" s="41"/>
      <c r="B136" s="189"/>
      <c r="C136" s="9"/>
    </row>
    <row r="137" spans="1:3" x14ac:dyDescent="0.3">
      <c r="A137" s="41"/>
      <c r="B137" s="189"/>
      <c r="C137" s="9"/>
    </row>
    <row r="138" spans="1:3" x14ac:dyDescent="0.3">
      <c r="A138" s="41"/>
      <c r="B138" s="189"/>
      <c r="C138" s="9"/>
    </row>
    <row r="139" spans="1:3" x14ac:dyDescent="0.3">
      <c r="A139" s="41"/>
      <c r="B139" s="189"/>
      <c r="C139" s="9"/>
    </row>
    <row r="140" spans="1:3" x14ac:dyDescent="0.3">
      <c r="A140" s="41"/>
      <c r="B140" s="189"/>
      <c r="C140" s="9"/>
    </row>
    <row r="141" spans="1:3" x14ac:dyDescent="0.3">
      <c r="A141" s="41"/>
      <c r="B141" s="189"/>
      <c r="C141" s="9"/>
    </row>
    <row r="142" spans="1:3" x14ac:dyDescent="0.3">
      <c r="A142" s="41"/>
      <c r="B142" s="189"/>
      <c r="C142" s="9"/>
    </row>
    <row r="143" spans="1:3" x14ac:dyDescent="0.3">
      <c r="A143" s="41"/>
      <c r="B143" s="189"/>
      <c r="C143" s="9"/>
    </row>
    <row r="144" spans="1:3" x14ac:dyDescent="0.3">
      <c r="A144" s="41"/>
      <c r="B144" s="189"/>
      <c r="C144" s="9"/>
    </row>
    <row r="145" spans="1:3" x14ac:dyDescent="0.3">
      <c r="A145" s="41"/>
      <c r="B145" s="189"/>
      <c r="C145" s="9"/>
    </row>
    <row r="146" spans="1:3" x14ac:dyDescent="0.3">
      <c r="A146" s="41"/>
      <c r="B146" s="189"/>
      <c r="C146" s="9"/>
    </row>
    <row r="147" spans="1:3" x14ac:dyDescent="0.3">
      <c r="A147" s="41"/>
      <c r="B147" s="189"/>
      <c r="C147" s="9"/>
    </row>
    <row r="148" spans="1:3" x14ac:dyDescent="0.3">
      <c r="A148" s="41"/>
      <c r="B148" s="189"/>
      <c r="C148" s="9"/>
    </row>
    <row r="149" spans="1:3" x14ac:dyDescent="0.3">
      <c r="A149" s="41"/>
      <c r="B149" s="189"/>
      <c r="C149" s="9"/>
    </row>
    <row r="150" spans="1:3" x14ac:dyDescent="0.3">
      <c r="A150" s="41"/>
      <c r="B150" s="189"/>
      <c r="C150" s="9"/>
    </row>
    <row r="151" spans="1:3" x14ac:dyDescent="0.3">
      <c r="A151" s="41"/>
      <c r="B151" s="189"/>
      <c r="C151" s="9"/>
    </row>
    <row r="152" spans="1:3" x14ac:dyDescent="0.3">
      <c r="A152" s="41"/>
      <c r="B152" s="189"/>
      <c r="C152" s="9"/>
    </row>
    <row r="153" spans="1:3" x14ac:dyDescent="0.3">
      <c r="A153" s="41"/>
      <c r="B153" s="189"/>
      <c r="C153" s="9"/>
    </row>
    <row r="154" spans="1:3" x14ac:dyDescent="0.3">
      <c r="A154" s="41"/>
      <c r="B154" s="189"/>
      <c r="C154" s="9"/>
    </row>
    <row r="155" spans="1:3" x14ac:dyDescent="0.3">
      <c r="A155" s="41"/>
      <c r="B155" s="189"/>
      <c r="C155" s="9"/>
    </row>
    <row r="156" spans="1:3" x14ac:dyDescent="0.3">
      <c r="A156" s="41"/>
      <c r="B156" s="189"/>
      <c r="C156" s="9"/>
    </row>
    <row r="157" spans="1:3" x14ac:dyDescent="0.3">
      <c r="A157" s="41"/>
      <c r="B157" s="189"/>
      <c r="C157" s="9"/>
    </row>
    <row r="158" spans="1:3" x14ac:dyDescent="0.3">
      <c r="A158" s="41"/>
      <c r="B158" s="189"/>
      <c r="C158" s="9"/>
    </row>
    <row r="159" spans="1:3" x14ac:dyDescent="0.3">
      <c r="A159" s="41"/>
      <c r="B159" s="189"/>
      <c r="C159" s="9"/>
    </row>
    <row r="160" spans="1:3" x14ac:dyDescent="0.3">
      <c r="A160" s="41"/>
      <c r="B160" s="189"/>
      <c r="C160" s="9"/>
    </row>
    <row r="161" spans="1:3" x14ac:dyDescent="0.3">
      <c r="A161" s="41"/>
      <c r="B161" s="189"/>
      <c r="C161" s="9"/>
    </row>
    <row r="162" spans="1:3" x14ac:dyDescent="0.3">
      <c r="A162" s="41"/>
      <c r="B162" s="189"/>
      <c r="C162" s="9"/>
    </row>
    <row r="163" spans="1:3" x14ac:dyDescent="0.3">
      <c r="A163" s="41"/>
      <c r="B163" s="189"/>
      <c r="C163" s="9"/>
    </row>
    <row r="164" spans="1:3" x14ac:dyDescent="0.3">
      <c r="A164" s="41"/>
      <c r="B164" s="189"/>
      <c r="C164" s="9"/>
    </row>
    <row r="165" spans="1:3" x14ac:dyDescent="0.3">
      <c r="A165" s="41"/>
      <c r="B165" s="189"/>
      <c r="C165" s="9"/>
    </row>
    <row r="166" spans="1:3" x14ac:dyDescent="0.3">
      <c r="A166" s="41"/>
      <c r="B166" s="189"/>
      <c r="C166" s="9"/>
    </row>
    <row r="167" spans="1:3" x14ac:dyDescent="0.3">
      <c r="A167" s="41"/>
      <c r="B167" s="189"/>
      <c r="C167" s="9"/>
    </row>
    <row r="168" spans="1:3" x14ac:dyDescent="0.3">
      <c r="A168" s="41"/>
      <c r="B168" s="189"/>
      <c r="C168" s="9"/>
    </row>
    <row r="169" spans="1:3" x14ac:dyDescent="0.3">
      <c r="A169" s="41"/>
      <c r="B169" s="189"/>
      <c r="C169" s="9"/>
    </row>
    <row r="170" spans="1:3" x14ac:dyDescent="0.3">
      <c r="A170" s="41"/>
      <c r="B170" s="189"/>
      <c r="C170" s="9"/>
    </row>
    <row r="171" spans="1:3" x14ac:dyDescent="0.3">
      <c r="A171" s="41"/>
      <c r="B171" s="189"/>
      <c r="C171" s="9"/>
    </row>
    <row r="172" spans="1:3" x14ac:dyDescent="0.3">
      <c r="A172" s="41"/>
      <c r="B172" s="189"/>
      <c r="C172" s="9"/>
    </row>
    <row r="173" spans="1:3" x14ac:dyDescent="0.3">
      <c r="A173" s="41"/>
      <c r="B173" s="189"/>
      <c r="C173" s="9"/>
    </row>
    <row r="174" spans="1:3" x14ac:dyDescent="0.3">
      <c r="A174" s="41"/>
      <c r="B174" s="189"/>
      <c r="C174" s="9"/>
    </row>
    <row r="175" spans="1:3" x14ac:dyDescent="0.3">
      <c r="A175" s="41"/>
      <c r="B175" s="189"/>
      <c r="C175" s="9"/>
    </row>
    <row r="176" spans="1:3" x14ac:dyDescent="0.3">
      <c r="A176" s="41"/>
      <c r="B176" s="189"/>
      <c r="C176" s="9"/>
    </row>
    <row r="177" spans="1:3" x14ac:dyDescent="0.3">
      <c r="A177" s="41"/>
      <c r="B177" s="189"/>
      <c r="C177" s="9"/>
    </row>
    <row r="178" spans="1:3" x14ac:dyDescent="0.3">
      <c r="A178" s="41"/>
      <c r="B178" s="189"/>
      <c r="C178" s="9"/>
    </row>
    <row r="179" spans="1:3" x14ac:dyDescent="0.3">
      <c r="A179" s="41"/>
      <c r="B179" s="189"/>
      <c r="C179" s="9"/>
    </row>
    <row r="180" spans="1:3" x14ac:dyDescent="0.3">
      <c r="A180" s="41"/>
      <c r="B180" s="189"/>
      <c r="C180" s="9"/>
    </row>
    <row r="181" spans="1:3" x14ac:dyDescent="0.3">
      <c r="A181" s="41"/>
      <c r="B181" s="189"/>
      <c r="C181" s="9"/>
    </row>
    <row r="182" spans="1:3" x14ac:dyDescent="0.3">
      <c r="A182" s="41"/>
      <c r="B182" s="189"/>
      <c r="C182" s="9"/>
    </row>
    <row r="183" spans="1:3" x14ac:dyDescent="0.3">
      <c r="A183" s="41"/>
      <c r="B183" s="189"/>
      <c r="C183" s="9"/>
    </row>
    <row r="184" spans="1:3" x14ac:dyDescent="0.3">
      <c r="A184" s="41"/>
      <c r="B184" s="189"/>
      <c r="C184" s="9"/>
    </row>
    <row r="185" spans="1:3" x14ac:dyDescent="0.3">
      <c r="A185" s="41"/>
      <c r="B185" s="189"/>
      <c r="C185" s="9"/>
    </row>
    <row r="186" spans="1:3" x14ac:dyDescent="0.3">
      <c r="A186" s="41"/>
      <c r="B186" s="189"/>
      <c r="C186" s="9"/>
    </row>
    <row r="187" spans="1:3" x14ac:dyDescent="0.3">
      <c r="A187" s="41"/>
      <c r="B187" s="189"/>
      <c r="C187" s="9"/>
    </row>
    <row r="188" spans="1:3" x14ac:dyDescent="0.3">
      <c r="A188" s="41"/>
      <c r="B188" s="189"/>
      <c r="C188" s="9"/>
    </row>
    <row r="189" spans="1:3" x14ac:dyDescent="0.3">
      <c r="A189" s="41"/>
      <c r="B189" s="189"/>
      <c r="C189" s="9"/>
    </row>
    <row r="190" spans="1:3" x14ac:dyDescent="0.3">
      <c r="A190" s="41"/>
      <c r="B190" s="189"/>
      <c r="C190" s="9"/>
    </row>
    <row r="191" spans="1:3" x14ac:dyDescent="0.3">
      <c r="A191" s="41"/>
      <c r="B191" s="189"/>
      <c r="C191" s="9"/>
    </row>
    <row r="192" spans="1:3" x14ac:dyDescent="0.3">
      <c r="A192" s="41"/>
      <c r="B192" s="189"/>
      <c r="C192" s="9"/>
    </row>
    <row r="193" spans="1:3" x14ac:dyDescent="0.3">
      <c r="A193" s="41"/>
      <c r="B193" s="189"/>
      <c r="C193" s="9"/>
    </row>
    <row r="194" spans="1:3" x14ac:dyDescent="0.3">
      <c r="A194" s="41"/>
      <c r="B194" s="189"/>
      <c r="C194" s="9"/>
    </row>
    <row r="195" spans="1:3" x14ac:dyDescent="0.3">
      <c r="A195" s="41"/>
      <c r="B195" s="189"/>
      <c r="C195" s="9"/>
    </row>
    <row r="196" spans="1:3" x14ac:dyDescent="0.3">
      <c r="A196" s="41"/>
      <c r="B196" s="189"/>
      <c r="C196" s="9"/>
    </row>
    <row r="197" spans="1:3" x14ac:dyDescent="0.3">
      <c r="A197" s="41"/>
      <c r="B197" s="189"/>
      <c r="C197" s="9"/>
    </row>
    <row r="198" spans="1:3" x14ac:dyDescent="0.3">
      <c r="A198" s="41"/>
      <c r="B198" s="189"/>
      <c r="C198" s="9"/>
    </row>
    <row r="199" spans="1:3" x14ac:dyDescent="0.3">
      <c r="A199" s="41"/>
      <c r="B199" s="189"/>
      <c r="C199" s="9"/>
    </row>
    <row r="200" spans="1:3" x14ac:dyDescent="0.3">
      <c r="A200" s="41"/>
      <c r="B200" s="189"/>
      <c r="C200" s="9"/>
    </row>
    <row r="201" spans="1:3" x14ac:dyDescent="0.3">
      <c r="A201" s="41"/>
      <c r="B201" s="189"/>
      <c r="C201" s="9"/>
    </row>
    <row r="202" spans="1:3" x14ac:dyDescent="0.3">
      <c r="A202" s="41"/>
      <c r="B202" s="189"/>
      <c r="C202" s="9"/>
    </row>
    <row r="203" spans="1:3" x14ac:dyDescent="0.3">
      <c r="A203" s="41"/>
      <c r="B203" s="189"/>
      <c r="C203" s="9"/>
    </row>
    <row r="204" spans="1:3" x14ac:dyDescent="0.3">
      <c r="A204" s="42"/>
      <c r="B204" s="189"/>
      <c r="C204" s="9"/>
    </row>
  </sheetData>
  <sheetProtection sheet="1" formatCells="0" formatColumns="0" formatRows="0" insertColumns="0" insertRows="0" insertHyperlinks="0" deleteColumns="0" deleteRows="0" sort="0" autoFilter="0" pivotTables="0"/>
  <mergeCells count="4">
    <mergeCell ref="B2:C2"/>
    <mergeCell ref="L1:N1"/>
    <mergeCell ref="K2:L2"/>
    <mergeCell ref="K3:L3"/>
  </mergeCells>
  <conditionalFormatting sqref="B36:B103">
    <cfRule type="expression" dxfId="435" priority="49">
      <formula>$A36=""</formula>
    </cfRule>
  </conditionalFormatting>
  <conditionalFormatting sqref="A8 I8 C8:G8">
    <cfRule type="expression" dxfId="434" priority="48">
      <formula>$H8&gt;=1</formula>
    </cfRule>
  </conditionalFormatting>
  <conditionalFormatting sqref="A8 I8 C8:G8">
    <cfRule type="expression" dxfId="433" priority="47">
      <formula>$H8&gt;=1</formula>
    </cfRule>
  </conditionalFormatting>
  <conditionalFormatting sqref="A7 I7 C7:G7">
    <cfRule type="expression" dxfId="432" priority="45">
      <formula>$I7="TERMINE"</formula>
    </cfRule>
  </conditionalFormatting>
  <conditionalFormatting sqref="A4:A103">
    <cfRule type="expression" dxfId="431" priority="44">
      <formula>$I4="TERMINE"</formula>
    </cfRule>
  </conditionalFormatting>
  <conditionalFormatting sqref="A19 I19 C19:G19">
    <cfRule type="expression" dxfId="430" priority="43">
      <formula>$I19="TERMINE"</formula>
    </cfRule>
  </conditionalFormatting>
  <conditionalFormatting sqref="A23 I23 C23:G23">
    <cfRule type="expression" dxfId="429" priority="42">
      <formula>$I23="TERMINE"</formula>
    </cfRule>
  </conditionalFormatting>
  <conditionalFormatting sqref="A27 I27 C27:G27">
    <cfRule type="expression" dxfId="428" priority="41">
      <formula>$I27="TERMINE"</formula>
    </cfRule>
  </conditionalFormatting>
  <conditionalFormatting sqref="A31 I31 C31:G31">
    <cfRule type="expression" dxfId="427" priority="40">
      <formula>$I31="TERMINE"</formula>
    </cfRule>
  </conditionalFormatting>
  <conditionalFormatting sqref="B5">
    <cfRule type="expression" dxfId="426" priority="21">
      <formula>$A5=""</formula>
    </cfRule>
  </conditionalFormatting>
  <conditionalFormatting sqref="A35 I35 C35:G35">
    <cfRule type="expression" dxfId="425" priority="39">
      <formula>$I35="TERMINE"</formula>
    </cfRule>
  </conditionalFormatting>
  <conditionalFormatting sqref="A34 I34 C34:G34">
    <cfRule type="expression" dxfId="424" priority="38">
      <formula>$I34="TERMINE"</formula>
    </cfRule>
  </conditionalFormatting>
  <conditionalFormatting sqref="A33 I33 C33:G33">
    <cfRule type="expression" dxfId="423" priority="37">
      <formula>$I33="TERMINE"</formula>
    </cfRule>
  </conditionalFormatting>
  <conditionalFormatting sqref="A32 I32 C32:G32">
    <cfRule type="expression" dxfId="422" priority="36">
      <formula>$I32="TERMINE"</formula>
    </cfRule>
  </conditionalFormatting>
  <conditionalFormatting sqref="B36:B103">
    <cfRule type="expression" dxfId="421" priority="35">
      <formula>$A36=""</formula>
    </cfRule>
  </conditionalFormatting>
  <conditionalFormatting sqref="A36:G103 I36:I103">
    <cfRule type="expression" dxfId="420" priority="34">
      <formula>$I36="TERMINE"</formula>
    </cfRule>
  </conditionalFormatting>
  <conditionalFormatting sqref="H7">
    <cfRule type="expression" dxfId="419" priority="33">
      <formula>$I7="TERMINE"</formula>
    </cfRule>
  </conditionalFormatting>
  <conditionalFormatting sqref="H4:H35">
    <cfRule type="expression" dxfId="418" priority="32">
      <formula>$I4="TERMINE"</formula>
    </cfRule>
  </conditionalFormatting>
  <conditionalFormatting sqref="H19">
    <cfRule type="expression" dxfId="417" priority="31">
      <formula>$I19="TERMINE"</formula>
    </cfRule>
  </conditionalFormatting>
  <conditionalFormatting sqref="H23">
    <cfRule type="expression" dxfId="416" priority="30">
      <formula>$I23="TERMINE"</formula>
    </cfRule>
  </conditionalFormatting>
  <conditionalFormatting sqref="H27">
    <cfRule type="expression" dxfId="415" priority="29">
      <formula>$I27="TERMINE"</formula>
    </cfRule>
  </conditionalFormatting>
  <conditionalFormatting sqref="H31">
    <cfRule type="expression" dxfId="414" priority="28">
      <formula>$I31="TERMINE"</formula>
    </cfRule>
  </conditionalFormatting>
  <conditionalFormatting sqref="H35">
    <cfRule type="expression" dxfId="413" priority="27">
      <formula>$I35="TERMINE"</formula>
    </cfRule>
  </conditionalFormatting>
  <conditionalFormatting sqref="H34">
    <cfRule type="expression" dxfId="412" priority="26">
      <formula>$I34="TERMINE"</formula>
    </cfRule>
  </conditionalFormatting>
  <conditionalFormatting sqref="H33">
    <cfRule type="expression" dxfId="411" priority="25">
      <formula>$I33="TERMINE"</formula>
    </cfRule>
  </conditionalFormatting>
  <conditionalFormatting sqref="H32">
    <cfRule type="expression" dxfId="410" priority="24">
      <formula>$I32="TERMINE"</formula>
    </cfRule>
  </conditionalFormatting>
  <conditionalFormatting sqref="H36:H103">
    <cfRule type="expression" dxfId="409" priority="23">
      <formula>$I36="TERMINE"</formula>
    </cfRule>
  </conditionalFormatting>
  <conditionalFormatting sqref="B34:B35">
    <cfRule type="expression" dxfId="408" priority="22">
      <formula>$A34=""</formula>
    </cfRule>
  </conditionalFormatting>
  <conditionalFormatting sqref="B6:B35">
    <cfRule type="expression" dxfId="407" priority="20">
      <formula>$A6=""</formula>
    </cfRule>
  </conditionalFormatting>
  <conditionalFormatting sqref="B4:B35">
    <cfRule type="expression" dxfId="406" priority="19">
      <formula>$H4&gt;=1</formula>
    </cfRule>
  </conditionalFormatting>
  <conditionalFormatting sqref="B7">
    <cfRule type="expression" dxfId="405" priority="18">
      <formula>$A7=""</formula>
    </cfRule>
  </conditionalFormatting>
  <conditionalFormatting sqref="B9">
    <cfRule type="expression" dxfId="404" priority="17">
      <formula>$A9=""</formula>
    </cfRule>
  </conditionalFormatting>
  <conditionalFormatting sqref="B11">
    <cfRule type="expression" dxfId="403" priority="16">
      <formula>$A11=""</formula>
    </cfRule>
  </conditionalFormatting>
  <conditionalFormatting sqref="B12">
    <cfRule type="expression" dxfId="402" priority="15">
      <formula>$A12=""</formula>
    </cfRule>
  </conditionalFormatting>
  <conditionalFormatting sqref="B14">
    <cfRule type="expression" dxfId="401" priority="14">
      <formula>$A14=""</formula>
    </cfRule>
  </conditionalFormatting>
  <conditionalFormatting sqref="B16">
    <cfRule type="expression" dxfId="400" priority="13">
      <formula>$A16=""</formula>
    </cfRule>
  </conditionalFormatting>
  <conditionalFormatting sqref="B18">
    <cfRule type="expression" dxfId="399" priority="12">
      <formula>$A18=""</formula>
    </cfRule>
  </conditionalFormatting>
  <conditionalFormatting sqref="B19">
    <cfRule type="expression" dxfId="398" priority="11">
      <formula>$A19=""</formula>
    </cfRule>
  </conditionalFormatting>
  <conditionalFormatting sqref="B21">
    <cfRule type="expression" dxfId="397" priority="10">
      <formula>$A21=""</formula>
    </cfRule>
  </conditionalFormatting>
  <conditionalFormatting sqref="B23">
    <cfRule type="expression" dxfId="396" priority="9">
      <formula>$A23=""</formula>
    </cfRule>
  </conditionalFormatting>
  <conditionalFormatting sqref="B25">
    <cfRule type="expression" dxfId="395" priority="8">
      <formula>$A25=""</formula>
    </cfRule>
  </conditionalFormatting>
  <conditionalFormatting sqref="B26">
    <cfRule type="expression" dxfId="394" priority="7">
      <formula>$A26=""</formula>
    </cfRule>
  </conditionalFormatting>
  <conditionalFormatting sqref="B28">
    <cfRule type="expression" dxfId="393" priority="6">
      <formula>$A28=""</formula>
    </cfRule>
  </conditionalFormatting>
  <conditionalFormatting sqref="B30">
    <cfRule type="expression" dxfId="392" priority="5">
      <formula>$A30=""</formula>
    </cfRule>
  </conditionalFormatting>
  <conditionalFormatting sqref="B32">
    <cfRule type="expression" dxfId="391" priority="4">
      <formula>$A32=""</formula>
    </cfRule>
  </conditionalFormatting>
  <conditionalFormatting sqref="B33">
    <cfRule type="expression" dxfId="390" priority="3">
      <formula>$A33=""</formula>
    </cfRule>
  </conditionalFormatting>
  <conditionalFormatting sqref="B35">
    <cfRule type="expression" dxfId="389" priority="2">
      <formula>$A35=""</formula>
    </cfRule>
  </conditionalFormatting>
  <conditionalFormatting sqref="A4:I103">
    <cfRule type="expression" dxfId="388" priority="1">
      <formula>$I4="TERMINE"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6" id="{4A8BB9FC-2053-4F22-AD23-CEDD4B622CAB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 tint="-0.499984740745262"/>
  </sheetPr>
  <dimension ref="A1:R204"/>
  <sheetViews>
    <sheetView showGridLines="0" workbookViewId="0">
      <pane ySplit="3" topLeftCell="A4" activePane="bottomLeft" state="frozen"/>
      <selection activeCell="F11" sqref="F11:M11"/>
      <selection pane="bottomLeft" activeCell="L4" sqref="L4:L103"/>
    </sheetView>
  </sheetViews>
  <sheetFormatPr baseColWidth="10" defaultRowHeight="17.399999999999999" x14ac:dyDescent="0.3"/>
  <cols>
    <col min="1" max="1" width="13.6640625" style="33" customWidth="1"/>
    <col min="2" max="2" width="12.6640625" style="87" customWidth="1"/>
    <col min="3" max="3" width="12.6640625" customWidth="1"/>
    <col min="4" max="4" width="16.77734375" style="50" customWidth="1"/>
    <col min="6" max="6" width="16.6640625" customWidth="1"/>
    <col min="7" max="7" width="16.33203125" customWidth="1"/>
    <col min="8" max="8" width="14.77734375" customWidth="1"/>
    <col min="9" max="9" width="22.6640625" style="102" customWidth="1"/>
    <col min="11" max="11" width="17.33203125" customWidth="1"/>
  </cols>
  <sheetData>
    <row r="1" spans="1:18" s="1" customFormat="1" ht="115.5" customHeight="1" thickBot="1" x14ac:dyDescent="0.55000000000000004">
      <c r="A1" s="32" t="e">
        <f>"A"&amp;MATCH(LOOKUP(D2,A4:A103),A4:A103)+3</f>
        <v>#N/A</v>
      </c>
      <c r="B1" s="85">
        <f>MAX(A4:A103)</f>
        <v>30</v>
      </c>
      <c r="C1" s="38"/>
      <c r="D1" s="84">
        <v>4</v>
      </c>
      <c r="E1" s="631" t="s">
        <v>98</v>
      </c>
      <c r="F1" s="631"/>
      <c r="G1" s="631"/>
      <c r="I1" s="101"/>
      <c r="J1"/>
      <c r="M1" s="626"/>
      <c r="N1" s="626"/>
      <c r="O1" s="626"/>
    </row>
    <row r="2" spans="1:18" s="1" customFormat="1" ht="29.25" customHeight="1" thickBot="1" x14ac:dyDescent="0.55000000000000004">
      <c r="A2" s="629" t="s">
        <v>4</v>
      </c>
      <c r="B2" s="629"/>
      <c r="C2" s="630"/>
      <c r="D2" s="562"/>
      <c r="E2" s="574"/>
      <c r="F2" s="561"/>
      <c r="G2" s="579"/>
      <c r="H2" s="580"/>
      <c r="I2" s="75"/>
      <c r="J2"/>
      <c r="K2" s="622" t="s">
        <v>143</v>
      </c>
      <c r="L2" s="622"/>
      <c r="M2" s="56"/>
      <c r="N2" s="56"/>
      <c r="O2" s="56"/>
    </row>
    <row r="3" spans="1:18" s="39" customFormat="1" ht="40.5" customHeight="1" thickBot="1" x14ac:dyDescent="0.3">
      <c r="A3" s="150" t="s">
        <v>2</v>
      </c>
      <c r="B3" s="151" t="s">
        <v>0</v>
      </c>
      <c r="C3" s="152" t="s">
        <v>1</v>
      </c>
      <c r="D3" s="411" t="s">
        <v>21</v>
      </c>
      <c r="E3" s="153" t="s">
        <v>87</v>
      </c>
      <c r="F3" s="154" t="s">
        <v>133</v>
      </c>
      <c r="G3" s="155" t="s">
        <v>125</v>
      </c>
      <c r="H3" s="156" t="s">
        <v>14</v>
      </c>
      <c r="I3" s="156" t="s">
        <v>124</v>
      </c>
      <c r="J3" s="157"/>
      <c r="K3" s="628">
        <f>Récap!Q314</f>
        <v>3.4212962962962973E-3</v>
      </c>
      <c r="L3" s="628"/>
    </row>
    <row r="4" spans="1:18" ht="18" thickTop="1" x14ac:dyDescent="0.3">
      <c r="A4" s="571">
        <f>IF(Engagés!A4="","",Engagés!A4)</f>
        <v>1</v>
      </c>
      <c r="B4" s="568">
        <v>0.36296296296296293</v>
      </c>
      <c r="C4" s="567">
        <v>0.37753472222222223</v>
      </c>
      <c r="D4" s="81">
        <f t="shared" ref="D4:D68" si="0">IF(C4="","",C4-B4)</f>
        <v>1.4571759259259298E-2</v>
      </c>
      <c r="E4" s="382" t="str">
        <f>IF($A4="","",Engagés!$E4)</f>
        <v>AM</v>
      </c>
      <c r="F4" s="428" t="str">
        <f>IF(AND('3ème'!D4="",'4ème'!D4&lt;&gt;""),1,"")</f>
        <v/>
      </c>
      <c r="G4" s="391">
        <f>IF($A4="","",IF($E4="MJ",Récap!$L$4,IF($E4="CF",Récap!$K$4,IF($E4="JS",Récap!$J$4,IF($E4="AM",Récap!$I$4)))))</f>
        <v>3.4722222222222224E-2</v>
      </c>
      <c r="H4" s="117"/>
      <c r="I4" s="119" t="str">
        <f t="shared" ref="I4:I6" si="1">IF(L4="TERMINE",L4,K4)</f>
        <v>TERMINE</v>
      </c>
      <c r="J4" s="102"/>
      <c r="K4" s="412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90" t="str">
        <f>IFERROR(IF(AND($E4="AM",Récap!BZ$208="TERMINE"),"TERMINE",IF(AND($E4="JS",Récap!BI$208="TERMINE"),"TERMINE",IF(AND($E4="CF",Récap!AS$208="TERMINE"),"TERMINE",IF(AND($E4="MJ",Récap!AC$208="TERMINE"),"TERMINE","")))),"")</f>
        <v>TERMINE</v>
      </c>
    </row>
    <row r="5" spans="1:18" x14ac:dyDescent="0.3">
      <c r="A5" s="571">
        <f>IF(Engagés!A5="","",Engagés!A5)</f>
        <v>2</v>
      </c>
      <c r="B5" s="566">
        <v>0.36296296296296293</v>
      </c>
      <c r="C5" s="567">
        <v>0.37752314814814819</v>
      </c>
      <c r="D5" s="81">
        <f t="shared" si="0"/>
        <v>1.4560185185185259E-2</v>
      </c>
      <c r="E5" s="382" t="str">
        <f>IF($A5="","",Engagés!$E5)</f>
        <v>JS</v>
      </c>
      <c r="F5" s="428" t="str">
        <f>IF(AND('3ème'!D5="",'4ème'!D5&lt;&gt;""),1,"")</f>
        <v/>
      </c>
      <c r="G5" s="391">
        <f>IF($A5="","",IF($E5="MJ",Récap!$L$4,IF($E5="CF",Récap!$K$4,IF($E5="JS",Récap!$J$4,IF($E5="AM",Récap!$I$4)))))</f>
        <v>2.7777777777777776E-2</v>
      </c>
      <c r="H5" s="117"/>
      <c r="I5" s="119" t="str">
        <f t="shared" si="1"/>
        <v>TERMINE</v>
      </c>
      <c r="J5" s="102"/>
      <c r="K5" s="412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90" t="str">
        <f>IFERROR(IF(AND($E5="AM",Récap!BZ$208="TERMINE"),"TERMINE",IF(AND($E5="JS",Récap!BI$208="TERMINE"),"TERMINE",IF(AND($E5="CF",Récap!AS$208="TERMINE"),"TERMINE",IF(AND($E5="MJ",Récap!AC$208="TERMINE"),"TERMINE","")))),"")</f>
        <v>TERMINE</v>
      </c>
      <c r="M5" s="145"/>
    </row>
    <row r="6" spans="1:18" x14ac:dyDescent="0.3">
      <c r="A6" s="571">
        <f>IF(Engagés!A6="","",Engagés!A6)</f>
        <v>3</v>
      </c>
      <c r="B6" s="566">
        <v>0.36296296296296293</v>
      </c>
      <c r="C6" s="567">
        <v>0.37751157407407404</v>
      </c>
      <c r="D6" s="81">
        <f t="shared" si="0"/>
        <v>1.4548611111111109E-2</v>
      </c>
      <c r="E6" s="382" t="str">
        <f>IF($A6="","",Engagés!$E6)</f>
        <v>CF</v>
      </c>
      <c r="F6" s="428" t="str">
        <f>IF(AND('3ème'!D6="",'4ème'!D6&lt;&gt;""),1,"")</f>
        <v/>
      </c>
      <c r="G6" s="391">
        <f>IF($A6="","",IF($E6="MJ",Récap!$L$4,IF($E6="CF",Récap!$K$4,IF($E6="JS",Récap!$J$4,IF($E6="AM",Récap!$I$4)))))</f>
        <v>2.0833333333333332E-2</v>
      </c>
      <c r="H6" s="117"/>
      <c r="I6" s="119" t="str">
        <f t="shared" si="1"/>
        <v>TERMINE</v>
      </c>
      <c r="J6" s="102"/>
      <c r="K6" s="412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90" t="str">
        <f>IFERROR(IF(AND($E6="AM",Récap!BZ$208="TERMINE"),"TERMINE",IF(AND($E6="JS",Récap!BI$208="TERMINE"),"TERMINE",IF(AND($E6="CF",Récap!AS$208="TERMINE"),"TERMINE",IF(AND($E6="MJ",Récap!AC$208="TERMINE"),"TERMINE","")))),"")</f>
        <v>TERMINE</v>
      </c>
      <c r="M6" s="145"/>
    </row>
    <row r="7" spans="1:18" x14ac:dyDescent="0.3">
      <c r="A7" s="571">
        <f>IF(Engagés!A7="","",Engagés!A7)</f>
        <v>4</v>
      </c>
      <c r="B7" s="566">
        <v>0.36296296296296293</v>
      </c>
      <c r="C7" s="567">
        <v>0.37751157407407404</v>
      </c>
      <c r="D7" s="81">
        <f t="shared" si="0"/>
        <v>1.4548611111111109E-2</v>
      </c>
      <c r="E7" s="382" t="str">
        <f>IF($A7="","",Engagés!$E7)</f>
        <v>MJ</v>
      </c>
      <c r="F7" s="428" t="str">
        <f>IF(AND('3ème'!D7="",'4ème'!D7&lt;&gt;""),1,"")</f>
        <v/>
      </c>
      <c r="G7" s="391">
        <f>IF($A7="","",IF($E7="MJ",Récap!$L$4,IF($E7="CF",Récap!$K$4,IF($E7="JS",Récap!$J$4,IF($E7="AM",Récap!$I$4)))))</f>
        <v>1.3888888888888888E-2</v>
      </c>
      <c r="H7" s="117"/>
      <c r="I7" s="119" t="str">
        <f>IF(L7="TERMINE",L7,K7)</f>
        <v>TERMINE</v>
      </c>
      <c r="J7" s="102"/>
      <c r="K7" s="412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90" t="str">
        <f>IFERROR(IF(AND($E7="AM",Récap!BZ$208="TERMINE"),"TERMINE",IF(AND($E7="JS",Récap!BI$208="TERMINE"),"TERMINE",IF(AND($E7="CF",Récap!AS$208="TERMINE"),"TERMINE",IF(AND($E7="MJ",Récap!AC$208="TERMINE"),"TERMINE","")))),"")</f>
        <v>TERMINE</v>
      </c>
      <c r="M7" s="145"/>
      <c r="Q7" s="138"/>
      <c r="R7" s="138"/>
    </row>
    <row r="8" spans="1:18" x14ac:dyDescent="0.3">
      <c r="A8" s="169">
        <f>IF(Engagés!A8="","",Engagés!A8)</f>
        <v>5</v>
      </c>
      <c r="B8" s="555">
        <v>0.36296296296296293</v>
      </c>
      <c r="C8" s="420"/>
      <c r="D8" s="81" t="str">
        <f t="shared" si="0"/>
        <v/>
      </c>
      <c r="E8" s="382" t="str">
        <f>IF($A8="","",Engagés!$E8)</f>
        <v>AM</v>
      </c>
      <c r="F8" s="428" t="str">
        <f>IF(AND('3ème'!D8="",'4ème'!D8&lt;&gt;""),1,"")</f>
        <v/>
      </c>
      <c r="G8" s="391">
        <f>IF($A8="","",IF($E8="MJ",Récap!$L$4,IF($E8="CF",Récap!$K$4,IF($E8="JS",Récap!$J$4,IF($E8="AM",Récap!$I$4)))))</f>
        <v>3.4722222222222224E-2</v>
      </c>
      <c r="H8" s="117">
        <v>5</v>
      </c>
      <c r="I8" s="119" t="str">
        <f t="shared" ref="I8:I71" si="2">IF(L8="TERMINE",L8,K8)</f>
        <v>TERMINE</v>
      </c>
      <c r="J8" s="102"/>
      <c r="K8" s="412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90" t="str">
        <f>IFERROR(IF(AND($E8="AM",Récap!BZ$208="TERMINE"),"TERMINE",IF(AND($E8="JS",Récap!BI$208="TERMINE"),"TERMINE",IF(AND($E8="CF",Récap!AS$208="TERMINE"),"TERMINE",IF(AND($E8="MJ",Récap!AC$208="TERMINE"),"TERMINE","")))),"")</f>
        <v>TERMINE</v>
      </c>
      <c r="M8" s="145"/>
    </row>
    <row r="9" spans="1:18" x14ac:dyDescent="0.3">
      <c r="A9" s="571">
        <f>IF(Engagés!A9="","",Engagés!A9)</f>
        <v>6</v>
      </c>
      <c r="B9" s="566">
        <v>0.36296296296296293</v>
      </c>
      <c r="C9" s="567">
        <v>0.3775</v>
      </c>
      <c r="D9" s="81">
        <f t="shared" si="0"/>
        <v>1.4537037037037071E-2</v>
      </c>
      <c r="E9" s="382" t="str">
        <f>IF($A9="","",Engagés!$E9)</f>
        <v>JS</v>
      </c>
      <c r="F9" s="428" t="str">
        <f>IF(AND('3ème'!D9="",'4ème'!D9&lt;&gt;""),1,"")</f>
        <v/>
      </c>
      <c r="G9" s="391">
        <f>IF($A9="","",IF($E9="MJ",Récap!$L$4,IF($E9="CF",Récap!$K$4,IF($E9="JS",Récap!$J$4,IF($E9="AM",Récap!$I$4)))))</f>
        <v>2.7777777777777776E-2</v>
      </c>
      <c r="H9" s="117"/>
      <c r="I9" s="119" t="str">
        <f t="shared" si="2"/>
        <v>TERMINE</v>
      </c>
      <c r="J9" s="102"/>
      <c r="K9" s="412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90" t="str">
        <f>IFERROR(IF(AND($E9="AM",Récap!BZ$208="TERMINE"),"TERMINE",IF(AND($E9="JS",Récap!BI$208="TERMINE"),"TERMINE",IF(AND($E9="CF",Récap!AS$208="TERMINE"),"TERMINE",IF(AND($E9="MJ",Récap!AC$208="TERMINE"),"TERMINE","")))),"")</f>
        <v>TERMINE</v>
      </c>
      <c r="M9" s="145"/>
    </row>
    <row r="10" spans="1:18" x14ac:dyDescent="0.3">
      <c r="A10" s="571">
        <f>IF(Engagés!A10="","",Engagés!A10)</f>
        <v>7</v>
      </c>
      <c r="B10" s="566">
        <v>0.36296296296296293</v>
      </c>
      <c r="C10" s="567">
        <v>0.37748842592592591</v>
      </c>
      <c r="D10" s="81">
        <f t="shared" si="0"/>
        <v>1.4525462962962976E-2</v>
      </c>
      <c r="E10" s="382" t="str">
        <f>IF($A10="","",Engagés!$E10)</f>
        <v>AM</v>
      </c>
      <c r="F10" s="428" t="str">
        <f>IF(AND('3ème'!D10="",'4ème'!D10&lt;&gt;""),1,"")</f>
        <v/>
      </c>
      <c r="G10" s="391">
        <f>IF($A10="","",IF($E10="MJ",Récap!$L$4,IF($E10="CF",Récap!$K$4,IF($E10="JS",Récap!$J$4,IF($E10="AM",Récap!$I$4)))))</f>
        <v>3.4722222222222224E-2</v>
      </c>
      <c r="H10" s="117"/>
      <c r="I10" s="119" t="str">
        <f t="shared" si="2"/>
        <v>TERMINE</v>
      </c>
      <c r="J10" s="102"/>
      <c r="K10" s="412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90" t="str">
        <f>IFERROR(IF(AND($E10="AM",Récap!BZ$208="TERMINE"),"TERMINE",IF(AND($E10="JS",Récap!BI$208="TERMINE"),"TERMINE",IF(AND($E10="CF",Récap!AS$208="TERMINE"),"TERMINE",IF(AND($E10="MJ",Récap!AC$208="TERMINE"),"TERMINE","")))),"")</f>
        <v>TERMINE</v>
      </c>
      <c r="M10" s="145"/>
    </row>
    <row r="11" spans="1:18" x14ac:dyDescent="0.3">
      <c r="A11" s="571">
        <f>IF(Engagés!A11="","",Engagés!A11)</f>
        <v>8</v>
      </c>
      <c r="B11" s="566">
        <v>0.36296296296296293</v>
      </c>
      <c r="C11" s="567">
        <v>0.37747685185185187</v>
      </c>
      <c r="D11" s="81">
        <f t="shared" si="0"/>
        <v>1.4513888888888937E-2</v>
      </c>
      <c r="E11" s="382" t="str">
        <f>IF($A11="","",Engagés!$E11)</f>
        <v>AM</v>
      </c>
      <c r="F11" s="428" t="str">
        <f>IF(AND('3ème'!D11="",'4ème'!D11&lt;&gt;""),1,"")</f>
        <v/>
      </c>
      <c r="G11" s="391">
        <f>IF($A11="","",IF($E11="MJ",Récap!$L$4,IF($E11="CF",Récap!$K$4,IF($E11="JS",Récap!$J$4,IF($E11="AM",Récap!$I$4)))))</f>
        <v>3.4722222222222224E-2</v>
      </c>
      <c r="H11" s="117"/>
      <c r="I11" s="119" t="str">
        <f t="shared" si="2"/>
        <v>TERMINE</v>
      </c>
      <c r="J11" s="102"/>
      <c r="K11" s="412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90" t="str">
        <f>IFERROR(IF(AND($E11="AM",Récap!BZ$208="TERMINE"),"TERMINE",IF(AND($E11="JS",Récap!BI$208="TERMINE"),"TERMINE",IF(AND($E11="CF",Récap!AS$208="TERMINE"),"TERMINE",IF(AND($E11="MJ",Récap!AC$208="TERMINE"),"TERMINE","")))),"")</f>
        <v>TERMINE</v>
      </c>
      <c r="M11" s="145"/>
    </row>
    <row r="12" spans="1:18" x14ac:dyDescent="0.3">
      <c r="A12" s="571">
        <f>IF(Engagés!A12="","",Engagés!A12)</f>
        <v>9</v>
      </c>
      <c r="B12" s="566">
        <v>0.36296296296296293</v>
      </c>
      <c r="C12" s="567">
        <v>0.37747685185185187</v>
      </c>
      <c r="D12" s="81">
        <f t="shared" si="0"/>
        <v>1.4513888888888937E-2</v>
      </c>
      <c r="E12" s="382" t="str">
        <f>IF($A12="","",Engagés!$E12)</f>
        <v>AM</v>
      </c>
      <c r="F12" s="428" t="str">
        <f>IF(AND('3ème'!D12="",'4ème'!D12&lt;&gt;""),1,"")</f>
        <v/>
      </c>
      <c r="G12" s="391">
        <f>IF($A12="","",IF($E12="MJ",Récap!$L$4,IF($E12="CF",Récap!$K$4,IF($E12="JS",Récap!$J$4,IF($E12="AM",Récap!$I$4)))))</f>
        <v>3.4722222222222224E-2</v>
      </c>
      <c r="H12" s="117"/>
      <c r="I12" s="119" t="str">
        <f t="shared" si="2"/>
        <v>TERMINE</v>
      </c>
      <c r="J12" s="102"/>
      <c r="K12" s="412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90" t="str">
        <f>IFERROR(IF(AND($E12="AM",Récap!BZ$208="TERMINE"),"TERMINE",IF(AND($E12="JS",Récap!BI$208="TERMINE"),"TERMINE",IF(AND($E12="CF",Récap!AS$208="TERMINE"),"TERMINE",IF(AND($E12="MJ",Récap!AC$208="TERMINE"),"TERMINE","")))),"")</f>
        <v>TERMINE</v>
      </c>
      <c r="M12" s="145"/>
    </row>
    <row r="13" spans="1:18" x14ac:dyDescent="0.3">
      <c r="A13" s="571">
        <f>IF(Engagés!A13="","",Engagés!A13)</f>
        <v>10</v>
      </c>
      <c r="B13" s="566">
        <v>0.36296296296296293</v>
      </c>
      <c r="C13" s="567">
        <v>0.37687500000000002</v>
      </c>
      <c r="D13" s="81">
        <f t="shared" si="0"/>
        <v>1.3912037037037084E-2</v>
      </c>
      <c r="E13" s="382" t="str">
        <f>IF($A13="","",Engagés!$E13)</f>
        <v>JS</v>
      </c>
      <c r="F13" s="428" t="str">
        <f>IF(AND('3ème'!D13="",'4ème'!D13&lt;&gt;""),1,"")</f>
        <v/>
      </c>
      <c r="G13" s="391">
        <f>IF($A13="","",IF($E13="MJ",Récap!$L$4,IF($E13="CF",Récap!$K$4,IF($E13="JS",Récap!$J$4,IF($E13="AM",Récap!$I$4)))))</f>
        <v>2.7777777777777776E-2</v>
      </c>
      <c r="H13" s="117"/>
      <c r="I13" s="119" t="str">
        <f t="shared" si="2"/>
        <v>TERMINE</v>
      </c>
      <c r="J13" s="102"/>
      <c r="K13" s="412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90" t="str">
        <f>IFERROR(IF(AND($E13="AM",Récap!BZ$208="TERMINE"),"TERMINE",IF(AND($E13="JS",Récap!BI$208="TERMINE"),"TERMINE",IF(AND($E13="CF",Récap!AS$208="TERMINE"),"TERMINE",IF(AND($E13="MJ",Récap!AC$208="TERMINE"),"TERMINE","")))),"")</f>
        <v>TERMINE</v>
      </c>
      <c r="M13" s="145"/>
    </row>
    <row r="14" spans="1:18" x14ac:dyDescent="0.3">
      <c r="A14" s="571">
        <f>IF(Engagés!A14="","",Engagés!A14)</f>
        <v>11</v>
      </c>
      <c r="B14" s="566">
        <v>0.36296296296296293</v>
      </c>
      <c r="C14" s="567">
        <v>0.37688657407407411</v>
      </c>
      <c r="D14" s="81">
        <f t="shared" si="0"/>
        <v>1.3923611111111178E-2</v>
      </c>
      <c r="E14" s="382" t="str">
        <f>IF($A14="","",Engagés!$E14)</f>
        <v>CF</v>
      </c>
      <c r="F14" s="428" t="str">
        <f>IF(AND('3ème'!D14="",'4ème'!D14&lt;&gt;""),1,"")</f>
        <v/>
      </c>
      <c r="G14" s="391">
        <f>IF($A14="","",IF($E14="MJ",Récap!$L$4,IF($E14="CF",Récap!$K$4,IF($E14="JS",Récap!$J$4,IF($E14="AM",Récap!$I$4)))))</f>
        <v>2.0833333333333332E-2</v>
      </c>
      <c r="H14" s="117"/>
      <c r="I14" s="119" t="str">
        <f t="shared" si="2"/>
        <v>TERMINE</v>
      </c>
      <c r="J14" s="102"/>
      <c r="K14" s="412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90" t="str">
        <f>IFERROR(IF(AND($E14="AM",Récap!BZ$208="TERMINE"),"TERMINE",IF(AND($E14="JS",Récap!BI$208="TERMINE"),"TERMINE",IF(AND($E14="CF",Récap!AS$208="TERMINE"),"TERMINE",IF(AND($E14="MJ",Récap!AC$208="TERMINE"),"TERMINE","")))),"")</f>
        <v>TERMINE</v>
      </c>
      <c r="M14" s="145"/>
    </row>
    <row r="15" spans="1:18" x14ac:dyDescent="0.3">
      <c r="A15" s="571">
        <f>IF(Engagés!A15="","",Engagés!A15)</f>
        <v>12</v>
      </c>
      <c r="B15" s="566">
        <v>0.36296296296296293</v>
      </c>
      <c r="C15" s="567">
        <v>0.37766203703703699</v>
      </c>
      <c r="D15" s="81">
        <f t="shared" si="0"/>
        <v>1.4699074074074059E-2</v>
      </c>
      <c r="E15" s="382" t="str">
        <f>IF($A15="","",Engagés!$E15)</f>
        <v>MJ</v>
      </c>
      <c r="F15" s="428" t="str">
        <f>IF(AND('3ème'!D15="",'4ème'!D15&lt;&gt;""),1,"")</f>
        <v/>
      </c>
      <c r="G15" s="391">
        <f>IF($A15="","",IF($E15="MJ",Récap!$L$4,IF($E15="CF",Récap!$K$4,IF($E15="JS",Récap!$J$4,IF($E15="AM",Récap!$I$4)))))</f>
        <v>1.3888888888888888E-2</v>
      </c>
      <c r="H15" s="117"/>
      <c r="I15" s="119" t="str">
        <f t="shared" si="2"/>
        <v>TERMINE</v>
      </c>
      <c r="J15" s="102"/>
      <c r="K15" s="412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90" t="str">
        <f>IFERROR(IF(AND($E15="AM",Récap!BZ$208="TERMINE"),"TERMINE",IF(AND($E15="JS",Récap!BI$208="TERMINE"),"TERMINE",IF(AND($E15="CF",Récap!AS$208="TERMINE"),"TERMINE",IF(AND($E15="MJ",Récap!AC$208="TERMINE"),"TERMINE","")))),"")</f>
        <v>TERMINE</v>
      </c>
    </row>
    <row r="16" spans="1:18" x14ac:dyDescent="0.3">
      <c r="A16" s="571">
        <f>IF(Engagés!A16="","",Engagés!A16)</f>
        <v>13</v>
      </c>
      <c r="B16" s="566">
        <v>0.36296296296296293</v>
      </c>
      <c r="C16" s="567">
        <v>0.37767361111111114</v>
      </c>
      <c r="D16" s="81">
        <f t="shared" si="0"/>
        <v>1.4710648148148209E-2</v>
      </c>
      <c r="E16" s="382" t="str">
        <f>IF($A16="","",Engagés!$E16)</f>
        <v>AM</v>
      </c>
      <c r="F16" s="428" t="str">
        <f>IF(AND('3ème'!D16="",'4ème'!D16&lt;&gt;""),1,"")</f>
        <v/>
      </c>
      <c r="G16" s="391">
        <f>IF($A16="","",IF($E16="MJ",Récap!$L$4,IF($E16="CF",Récap!$K$4,IF($E16="JS",Récap!$J$4,IF($E16="AM",Récap!$I$4)))))</f>
        <v>3.4722222222222224E-2</v>
      </c>
      <c r="H16" s="117"/>
      <c r="I16" s="119" t="str">
        <f t="shared" si="2"/>
        <v>TERMINE</v>
      </c>
      <c r="J16" s="102"/>
      <c r="K16" s="412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90" t="str">
        <f>IFERROR(IF(AND($E16="AM",Récap!BZ$208="TERMINE"),"TERMINE",IF(AND($E16="JS",Récap!BI$208="TERMINE"),"TERMINE",IF(AND($E16="CF",Récap!AS$208="TERMINE"),"TERMINE",IF(AND($E16="MJ",Récap!AC$208="TERMINE"),"TERMINE","")))),"")</f>
        <v>TERMINE</v>
      </c>
    </row>
    <row r="17" spans="1:12" x14ac:dyDescent="0.3">
      <c r="A17" s="571">
        <f>IF(Engagés!A17="","",Engagés!A17)</f>
        <v>14</v>
      </c>
      <c r="B17" s="566">
        <v>0.36296296296296293</v>
      </c>
      <c r="C17" s="567">
        <v>0.37768518518518518</v>
      </c>
      <c r="D17" s="81">
        <f t="shared" si="0"/>
        <v>1.4722222222222248E-2</v>
      </c>
      <c r="E17" s="382" t="str">
        <f>IF($A17="","",Engagés!$E17)</f>
        <v>JS</v>
      </c>
      <c r="F17" s="428" t="str">
        <f>IF(AND('3ème'!D17="",'4ème'!D17&lt;&gt;""),1,"")</f>
        <v/>
      </c>
      <c r="G17" s="391">
        <f>IF($A17="","",IF($E17="MJ",Récap!$L$4,IF($E17="CF",Récap!$K$4,IF($E17="JS",Récap!$J$4,IF($E17="AM",Récap!$I$4)))))</f>
        <v>2.7777777777777776E-2</v>
      </c>
      <c r="H17" s="117"/>
      <c r="I17" s="119" t="str">
        <f t="shared" si="2"/>
        <v>TERMINE</v>
      </c>
      <c r="J17" s="102"/>
      <c r="K17" s="412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90" t="str">
        <f>IFERROR(IF(AND($E17="AM",Récap!BZ$208="TERMINE"),"TERMINE",IF(AND($E17="JS",Récap!BI$208="TERMINE"),"TERMINE",IF(AND($E17="CF",Récap!AS$208="TERMINE"),"TERMINE",IF(AND($E17="MJ",Récap!AC$208="TERMINE"),"TERMINE","")))),"")</f>
        <v>TERMINE</v>
      </c>
    </row>
    <row r="18" spans="1:12" x14ac:dyDescent="0.3">
      <c r="A18" s="571">
        <f>IF(Engagés!A18="","",Engagés!A18)</f>
        <v>15</v>
      </c>
      <c r="B18" s="566">
        <v>0.36296296296296293</v>
      </c>
      <c r="C18" s="567">
        <v>0.37768518518518518</v>
      </c>
      <c r="D18" s="81">
        <f t="shared" si="0"/>
        <v>1.4722222222222248E-2</v>
      </c>
      <c r="E18" s="382" t="str">
        <f>IF($A18="","",Engagés!$E18)</f>
        <v>AM</v>
      </c>
      <c r="F18" s="428" t="str">
        <f>IF(AND('3ème'!D18="",'4ème'!D18&lt;&gt;""),1,"")</f>
        <v/>
      </c>
      <c r="G18" s="391">
        <f>IF($A18="","",IF($E18="MJ",Récap!$L$4,IF($E18="CF",Récap!$K$4,IF($E18="JS",Récap!$J$4,IF($E18="AM",Récap!$I$4)))))</f>
        <v>3.4722222222222224E-2</v>
      </c>
      <c r="H18" s="117"/>
      <c r="I18" s="119" t="str">
        <f t="shared" si="2"/>
        <v>TERMINE</v>
      </c>
      <c r="J18" s="102"/>
      <c r="K18" s="412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90" t="str">
        <f>IFERROR(IF(AND($E18="AM",Récap!BZ$208="TERMINE"),"TERMINE",IF(AND($E18="JS",Récap!BI$208="TERMINE"),"TERMINE",IF(AND($E18="CF",Récap!AS$208="TERMINE"),"TERMINE",IF(AND($E18="MJ",Récap!AC$208="TERMINE"),"TERMINE","")))),"")</f>
        <v>TERMINE</v>
      </c>
    </row>
    <row r="19" spans="1:12" x14ac:dyDescent="0.3">
      <c r="A19" s="571">
        <f>IF(Engagés!A19="","",Engagés!A19)</f>
        <v>16</v>
      </c>
      <c r="B19" s="566">
        <v>0.36296296296296293</v>
      </c>
      <c r="C19" s="567">
        <v>0.37769675925925927</v>
      </c>
      <c r="D19" s="81">
        <f t="shared" si="0"/>
        <v>1.4733796296296342E-2</v>
      </c>
      <c r="E19" s="382" t="str">
        <f>IF($A19="","",Engagés!$E19)</f>
        <v>AM</v>
      </c>
      <c r="F19" s="428" t="str">
        <f>IF(AND('3ème'!D19="",'4ème'!D19&lt;&gt;""),1,"")</f>
        <v/>
      </c>
      <c r="G19" s="391">
        <f>IF($A19="","",IF($E19="MJ",Récap!$L$4,IF($E19="CF",Récap!$K$4,IF($E19="JS",Récap!$J$4,IF($E19="AM",Récap!$I$4)))))</f>
        <v>3.4722222222222224E-2</v>
      </c>
      <c r="H19" s="117"/>
      <c r="I19" s="119" t="str">
        <f t="shared" si="2"/>
        <v>TERMINE</v>
      </c>
      <c r="J19" s="102"/>
      <c r="K19" s="412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90" t="str">
        <f>IFERROR(IF(AND($E19="AM",Récap!BZ$208="TERMINE"),"TERMINE",IF(AND($E19="JS",Récap!BI$208="TERMINE"),"TERMINE",IF(AND($E19="CF",Récap!AS$208="TERMINE"),"TERMINE",IF(AND($E19="MJ",Récap!AC$208="TERMINE"),"TERMINE","")))),"")</f>
        <v>TERMINE</v>
      </c>
    </row>
    <row r="20" spans="1:12" x14ac:dyDescent="0.3">
      <c r="A20" s="571">
        <f>IF(Engagés!A20="","",Engagés!A20)</f>
        <v>17</v>
      </c>
      <c r="B20" s="566">
        <v>0.36296296296296293</v>
      </c>
      <c r="C20" s="567">
        <v>0.37770833333333331</v>
      </c>
      <c r="D20" s="81">
        <f t="shared" si="0"/>
        <v>1.4745370370370381E-2</v>
      </c>
      <c r="E20" s="382" t="str">
        <f>IF($A20="","",Engagés!$E20)</f>
        <v>AM</v>
      </c>
      <c r="F20" s="428" t="str">
        <f>IF(AND('3ème'!D20="",'4ème'!D20&lt;&gt;""),1,"")</f>
        <v/>
      </c>
      <c r="G20" s="391">
        <f>IF($A20="","",IF($E20="MJ",Récap!$L$4,IF($E20="CF",Récap!$K$4,IF($E20="JS",Récap!$J$4,IF($E20="AM",Récap!$I$4)))))</f>
        <v>3.4722222222222224E-2</v>
      </c>
      <c r="H20" s="117"/>
      <c r="I20" s="119" t="str">
        <f t="shared" si="2"/>
        <v>TERMINE</v>
      </c>
      <c r="J20" s="102"/>
      <c r="K20" s="412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90" t="str">
        <f>IFERROR(IF(AND($E20="AM",Récap!BZ$208="TERMINE"),"TERMINE",IF(AND($E20="JS",Récap!BI$208="TERMINE"),"TERMINE",IF(AND($E20="CF",Récap!AS$208="TERMINE"),"TERMINE",IF(AND($E20="MJ",Récap!AC$208="TERMINE"),"TERMINE","")))),"")</f>
        <v>TERMINE</v>
      </c>
    </row>
    <row r="21" spans="1:12" x14ac:dyDescent="0.3">
      <c r="A21" s="571">
        <f>IF(Engagés!A21="","",Engagés!A21)</f>
        <v>18</v>
      </c>
      <c r="B21" s="566">
        <v>0.36296296296296293</v>
      </c>
      <c r="C21" s="567">
        <v>0.37771990740740741</v>
      </c>
      <c r="D21" s="81">
        <f t="shared" si="0"/>
        <v>1.4756944444444475E-2</v>
      </c>
      <c r="E21" s="382" t="str">
        <f>IF($A21="","",Engagés!$E21)</f>
        <v>AM</v>
      </c>
      <c r="F21" s="428" t="str">
        <f>IF(AND('3ème'!D21="",'4ème'!D21&lt;&gt;""),1,"")</f>
        <v/>
      </c>
      <c r="G21" s="391">
        <f>IF($A21="","",IF($E21="MJ",Récap!$L$4,IF($E21="CF",Récap!$K$4,IF($E21="JS",Récap!$J$4,IF($E21="AM",Récap!$I$4)))))</f>
        <v>3.4722222222222224E-2</v>
      </c>
      <c r="H21" s="117"/>
      <c r="I21" s="119" t="str">
        <f t="shared" si="2"/>
        <v>TERMINE</v>
      </c>
      <c r="J21" s="102"/>
      <c r="K21" s="412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90" t="str">
        <f>IFERROR(IF(AND($E21="AM",Récap!BZ$208="TERMINE"),"TERMINE",IF(AND($E21="JS",Récap!BI$208="TERMINE"),"TERMINE",IF(AND($E21="CF",Récap!AS$208="TERMINE"),"TERMINE",IF(AND($E21="MJ",Récap!AC$208="TERMINE"),"TERMINE","")))),"")</f>
        <v>TERMINE</v>
      </c>
    </row>
    <row r="22" spans="1:12" x14ac:dyDescent="0.3">
      <c r="A22" s="571">
        <f>IF(Engagés!A22="","",Engagés!A22)</f>
        <v>19</v>
      </c>
      <c r="B22" s="566">
        <v>0.36296296296296293</v>
      </c>
      <c r="C22" s="567">
        <v>0.37773148148148145</v>
      </c>
      <c r="D22" s="81">
        <f t="shared" si="0"/>
        <v>1.4768518518518514E-2</v>
      </c>
      <c r="E22" s="382" t="str">
        <f>IF($A22="","",Engagés!$E22)</f>
        <v>CF</v>
      </c>
      <c r="F22" s="428" t="str">
        <f>IF(AND('3ème'!D22="",'4ème'!D22&lt;&gt;""),1,"")</f>
        <v/>
      </c>
      <c r="G22" s="391">
        <f>IF($A22="","",IF($E22="MJ",Récap!$L$4,IF($E22="CF",Récap!$K$4,IF($E22="JS",Récap!$J$4,IF($E22="AM",Récap!$I$4)))))</f>
        <v>2.0833333333333332E-2</v>
      </c>
      <c r="H22" s="117"/>
      <c r="I22" s="119" t="str">
        <f t="shared" si="2"/>
        <v>TERMINE</v>
      </c>
      <c r="J22" s="102"/>
      <c r="K22" s="412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90" t="str">
        <f>IFERROR(IF(AND($E22="AM",Récap!BZ$208="TERMINE"),"TERMINE",IF(AND($E22="JS",Récap!BI$208="TERMINE"),"TERMINE",IF(AND($E22="CF",Récap!AS$208="TERMINE"),"TERMINE",IF(AND($E22="MJ",Récap!AC$208="TERMINE"),"TERMINE","")))),"")</f>
        <v>TERMINE</v>
      </c>
    </row>
    <row r="23" spans="1:12" x14ac:dyDescent="0.3">
      <c r="A23" s="169">
        <f>IF(Engagés!A23="","",Engagés!A23)</f>
        <v>20</v>
      </c>
      <c r="B23" s="555">
        <v>0.36296296296296293</v>
      </c>
      <c r="C23" s="420"/>
      <c r="D23" s="81" t="str">
        <f t="shared" si="0"/>
        <v/>
      </c>
      <c r="E23" s="382" t="str">
        <f>IF($A23="","",Engagés!$E23)</f>
        <v>MJ</v>
      </c>
      <c r="F23" s="428" t="str">
        <f>IF(AND('3ème'!D23="",'4ème'!D23&lt;&gt;""),1,"")</f>
        <v/>
      </c>
      <c r="G23" s="391">
        <f>IF($A23="","",IF($E23="MJ",Récap!$L$4,IF($E23="CF",Récap!$K$4,IF($E23="JS",Récap!$J$4,IF($E23="AM",Récap!$I$4)))))</f>
        <v>1.3888888888888888E-2</v>
      </c>
      <c r="H23" s="117"/>
      <c r="I23" s="119" t="str">
        <f t="shared" si="2"/>
        <v>TERMINE</v>
      </c>
      <c r="J23" s="102"/>
      <c r="K23" s="412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90" t="str">
        <f>IFERROR(IF(AND($E23="AM",Récap!BZ$208="TERMINE"),"TERMINE",IF(AND($E23="JS",Récap!BI$208="TERMINE"),"TERMINE",IF(AND($E23="CF",Récap!AS$208="TERMINE"),"TERMINE",IF(AND($E23="MJ",Récap!AC$208="TERMINE"),"TERMINE","")))),"")</f>
        <v>TERMINE</v>
      </c>
    </row>
    <row r="24" spans="1:12" x14ac:dyDescent="0.3">
      <c r="A24" s="571">
        <f>IF(Engagés!A24="","",Engagés!A24)</f>
        <v>21</v>
      </c>
      <c r="B24" s="566">
        <v>0.36296296296296293</v>
      </c>
      <c r="C24" s="567">
        <v>0.37793981481481481</v>
      </c>
      <c r="D24" s="81">
        <f t="shared" si="0"/>
        <v>1.497685185185188E-2</v>
      </c>
      <c r="E24" s="382" t="str">
        <f>IF($A24="","",Engagés!$E24)</f>
        <v>AM</v>
      </c>
      <c r="F24" s="428" t="str">
        <f>IF(AND('3ème'!D24="",'4ème'!D24&lt;&gt;""),1,"")</f>
        <v/>
      </c>
      <c r="G24" s="391">
        <f>IF($A24="","",IF($E24="MJ",Récap!$L$4,IF($E24="CF",Récap!$K$4,IF($E24="JS",Récap!$J$4,IF($E24="AM",Récap!$I$4)))))</f>
        <v>3.4722222222222224E-2</v>
      </c>
      <c r="H24" s="117"/>
      <c r="I24" s="119" t="str">
        <f t="shared" si="2"/>
        <v>TERMINE</v>
      </c>
      <c r="J24" s="102"/>
      <c r="K24" s="412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90" t="str">
        <f>IFERROR(IF(AND($E24="AM",Récap!BZ$208="TERMINE"),"TERMINE",IF(AND($E24="JS",Récap!BI$208="TERMINE"),"TERMINE",IF(AND($E24="CF",Récap!AS$208="TERMINE"),"TERMINE",IF(AND($E24="MJ",Récap!AC$208="TERMINE"),"TERMINE","")))),"")</f>
        <v>TERMINE</v>
      </c>
    </row>
    <row r="25" spans="1:12" x14ac:dyDescent="0.3">
      <c r="A25" s="571">
        <f>IF(Engagés!A25="","",Engagés!A25)</f>
        <v>22</v>
      </c>
      <c r="B25" s="566">
        <v>0.36296296296296293</v>
      </c>
      <c r="C25" s="567">
        <v>0.37792824074074072</v>
      </c>
      <c r="D25" s="81">
        <f t="shared" si="0"/>
        <v>1.4965277777777786E-2</v>
      </c>
      <c r="E25" s="382" t="str">
        <f>IF($A25="","",Engagés!$E25)</f>
        <v>JS</v>
      </c>
      <c r="F25" s="428" t="str">
        <f>IF(AND('3ème'!D25="",'4ème'!D25&lt;&gt;""),1,"")</f>
        <v/>
      </c>
      <c r="G25" s="391">
        <f>IF($A25="","",IF($E25="MJ",Récap!$L$4,IF($E25="CF",Récap!$K$4,IF($E25="JS",Récap!$J$4,IF($E25="AM",Récap!$I$4)))))</f>
        <v>2.7777777777777776E-2</v>
      </c>
      <c r="H25" s="117"/>
      <c r="I25" s="119" t="str">
        <f t="shared" si="2"/>
        <v>TERMINE</v>
      </c>
      <c r="J25" s="102"/>
      <c r="K25" s="412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90" t="str">
        <f>IFERROR(IF(AND($E25="AM",Récap!BZ$208="TERMINE"),"TERMINE",IF(AND($E25="JS",Récap!BI$208="TERMINE"),"TERMINE",IF(AND($E25="CF",Récap!AS$208="TERMINE"),"TERMINE",IF(AND($E25="MJ",Récap!AC$208="TERMINE"),"TERMINE","")))),"")</f>
        <v>TERMINE</v>
      </c>
    </row>
    <row r="26" spans="1:12" x14ac:dyDescent="0.3">
      <c r="A26" s="571">
        <f>IF(Engagés!A26="","",Engagés!A26)</f>
        <v>23</v>
      </c>
      <c r="B26" s="566">
        <v>0.36296296296296293</v>
      </c>
      <c r="C26" s="567">
        <v>0.37790509259259258</v>
      </c>
      <c r="D26" s="81">
        <f t="shared" si="0"/>
        <v>1.4942129629629652E-2</v>
      </c>
      <c r="E26" s="382" t="str">
        <f>IF($A26="","",Engagés!$E26)</f>
        <v>CF</v>
      </c>
      <c r="F26" s="428" t="str">
        <f>IF(AND('3ème'!D26="",'4ème'!D26&lt;&gt;""),1,"")</f>
        <v/>
      </c>
      <c r="G26" s="391">
        <f>IF($A26="","",IF($E26="MJ",Récap!$L$4,IF($E26="CF",Récap!$K$4,IF($E26="JS",Récap!$J$4,IF($E26="AM",Récap!$I$4)))))</f>
        <v>2.0833333333333332E-2</v>
      </c>
      <c r="H26" s="117"/>
      <c r="I26" s="119" t="str">
        <f t="shared" si="2"/>
        <v>TERMINE</v>
      </c>
      <c r="J26" s="102"/>
      <c r="K26" s="412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90" t="str">
        <f>IFERROR(IF(AND($E26="AM",Récap!BZ$208="TERMINE"),"TERMINE",IF(AND($E26="JS",Récap!BI$208="TERMINE"),"TERMINE",IF(AND($E26="CF",Récap!AS$208="TERMINE"),"TERMINE",IF(AND($E26="MJ",Récap!AC$208="TERMINE"),"TERMINE","")))),"")</f>
        <v>TERMINE</v>
      </c>
    </row>
    <row r="27" spans="1:12" x14ac:dyDescent="0.3">
      <c r="A27" s="571">
        <f>IF(Engagés!A27="","",Engagés!A27)</f>
        <v>24</v>
      </c>
      <c r="B27" s="566">
        <v>0.36296296296296293</v>
      </c>
      <c r="C27" s="567">
        <v>0.37789351851851855</v>
      </c>
      <c r="D27" s="81">
        <f t="shared" si="0"/>
        <v>1.4930555555555614E-2</v>
      </c>
      <c r="E27" s="382" t="str">
        <f>IF($A27="","",Engagés!$E27)</f>
        <v>MJ</v>
      </c>
      <c r="F27" s="428" t="str">
        <f>IF(AND('3ème'!D27="",'4ème'!D27&lt;&gt;""),1,"")</f>
        <v/>
      </c>
      <c r="G27" s="391">
        <f>IF($A27="","",IF($E27="MJ",Récap!$L$4,IF($E27="CF",Récap!$K$4,IF($E27="JS",Récap!$J$4,IF($E27="AM",Récap!$I$4)))))</f>
        <v>1.3888888888888888E-2</v>
      </c>
      <c r="H27" s="117"/>
      <c r="I27" s="119" t="str">
        <f t="shared" si="2"/>
        <v>TERMINE</v>
      </c>
      <c r="J27" s="102"/>
      <c r="K27" s="412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90" t="str">
        <f>IFERROR(IF(AND($E27="AM",Récap!BZ$208="TERMINE"),"TERMINE",IF(AND($E27="JS",Récap!BI$208="TERMINE"),"TERMINE",IF(AND($E27="CF",Récap!AS$208="TERMINE"),"TERMINE",IF(AND($E27="MJ",Récap!AC$208="TERMINE"),"TERMINE","")))),"")</f>
        <v>TERMINE</v>
      </c>
    </row>
    <row r="28" spans="1:12" x14ac:dyDescent="0.3">
      <c r="A28" s="571">
        <f>IF(Engagés!A28="","",Engagés!A28)</f>
        <v>25</v>
      </c>
      <c r="B28" s="566">
        <v>0.36296296296296293</v>
      </c>
      <c r="C28" s="567">
        <v>0.37784722222222222</v>
      </c>
      <c r="D28" s="81">
        <f t="shared" si="0"/>
        <v>1.4884259259259291E-2</v>
      </c>
      <c r="E28" s="382" t="str">
        <f>IF($A28="","",Engagés!$E28)</f>
        <v>AM</v>
      </c>
      <c r="F28" s="428" t="str">
        <f>IF(AND('3ème'!D28="",'4ème'!D28&lt;&gt;""),1,"")</f>
        <v/>
      </c>
      <c r="G28" s="391">
        <f>IF($A28="","",IF($E28="MJ",Récap!$L$4,IF($E28="CF",Récap!$K$4,IF($E28="JS",Récap!$J$4,IF($E28="AM",Récap!$I$4)))))</f>
        <v>3.4722222222222224E-2</v>
      </c>
      <c r="H28" s="117"/>
      <c r="I28" s="119" t="str">
        <f t="shared" si="2"/>
        <v>TERMINE</v>
      </c>
      <c r="J28" s="102"/>
      <c r="K28" s="412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90" t="str">
        <f>IFERROR(IF(AND($E28="AM",Récap!BZ$208="TERMINE"),"TERMINE",IF(AND($E28="JS",Récap!BI$208="TERMINE"),"TERMINE",IF(AND($E28="CF",Récap!AS$208="TERMINE"),"TERMINE",IF(AND($E28="MJ",Récap!AC$208="TERMINE"),"TERMINE","")))),"")</f>
        <v>TERMINE</v>
      </c>
    </row>
    <row r="29" spans="1:12" x14ac:dyDescent="0.3">
      <c r="A29" s="571">
        <f>IF(Engagés!A29="","",Engagés!A29)</f>
        <v>26</v>
      </c>
      <c r="B29" s="566">
        <v>0.36296296296296293</v>
      </c>
      <c r="C29" s="567">
        <v>0.377962962962963</v>
      </c>
      <c r="D29" s="81">
        <f t="shared" si="0"/>
        <v>1.5000000000000069E-2</v>
      </c>
      <c r="E29" s="382" t="str">
        <f>IF($A29="","",Engagés!$E29)</f>
        <v>JS</v>
      </c>
      <c r="F29" s="428" t="str">
        <f>IF(AND('3ème'!D29="",'4ème'!D29&lt;&gt;""),1,"")</f>
        <v/>
      </c>
      <c r="G29" s="391">
        <f>IF($A29="","",IF($E29="MJ",Récap!$L$4,IF($E29="CF",Récap!$K$4,IF($E29="JS",Récap!$J$4,IF($E29="AM",Récap!$I$4)))))</f>
        <v>2.7777777777777776E-2</v>
      </c>
      <c r="H29" s="117"/>
      <c r="I29" s="119" t="str">
        <f t="shared" si="2"/>
        <v>TERMINE</v>
      </c>
      <c r="J29" s="102"/>
      <c r="K29" s="412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90" t="str">
        <f>IFERROR(IF(AND($E29="AM",Récap!BZ$208="TERMINE"),"TERMINE",IF(AND($E29="JS",Récap!BI$208="TERMINE"),"TERMINE",IF(AND($E29="CF",Récap!AS$208="TERMINE"),"TERMINE",IF(AND($E29="MJ",Récap!AC$208="TERMINE"),"TERMINE","")))),"")</f>
        <v>TERMINE</v>
      </c>
    </row>
    <row r="30" spans="1:12" x14ac:dyDescent="0.3">
      <c r="A30" s="571">
        <f>IF(Engagés!A30="","",Engagés!A30)</f>
        <v>27</v>
      </c>
      <c r="B30" s="566">
        <v>0.36296296296296293</v>
      </c>
      <c r="C30" s="567">
        <v>0.37797453703703704</v>
      </c>
      <c r="D30" s="81">
        <f t="shared" si="0"/>
        <v>1.5011574074074108E-2</v>
      </c>
      <c r="E30" s="382" t="str">
        <f>IF($A30="","",Engagés!$E30)</f>
        <v>CF</v>
      </c>
      <c r="F30" s="428" t="str">
        <f>IF(AND('3ème'!D30="",'4ème'!D30&lt;&gt;""),1,"")</f>
        <v/>
      </c>
      <c r="G30" s="391">
        <f>IF($A30="","",IF($E30="MJ",Récap!$L$4,IF($E30="CF",Récap!$K$4,IF($E30="JS",Récap!$J$4,IF($E30="AM",Récap!$I$4)))))</f>
        <v>2.0833333333333332E-2</v>
      </c>
      <c r="H30" s="117"/>
      <c r="I30" s="119" t="str">
        <f t="shared" si="2"/>
        <v>TERMINE</v>
      </c>
      <c r="J30" s="102"/>
      <c r="K30" s="412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90" t="str">
        <f>IFERROR(IF(AND($E30="AM",Récap!BZ$208="TERMINE"),"TERMINE",IF(AND($E30="JS",Récap!BI$208="TERMINE"),"TERMINE",IF(AND($E30="CF",Récap!AS$208="TERMINE"),"TERMINE",IF(AND($E30="MJ",Récap!AC$208="TERMINE"),"TERMINE","")))),"")</f>
        <v>TERMINE</v>
      </c>
    </row>
    <row r="31" spans="1:12" x14ac:dyDescent="0.3">
      <c r="A31" s="571">
        <f>IF(Engagés!A31="","",Engagés!A31)</f>
        <v>28</v>
      </c>
      <c r="B31" s="566">
        <v>0.36296296296296293</v>
      </c>
      <c r="C31" s="567">
        <v>0.37798611111111113</v>
      </c>
      <c r="D31" s="81">
        <f t="shared" si="0"/>
        <v>1.5023148148148202E-2</v>
      </c>
      <c r="E31" s="382" t="str">
        <f>IF($A31="","",Engagés!$E31)</f>
        <v>MJ</v>
      </c>
      <c r="F31" s="428" t="str">
        <f>IF(AND('3ème'!D31="",'4ème'!D31&lt;&gt;""),1,"")</f>
        <v/>
      </c>
      <c r="G31" s="391">
        <f>IF($A31="","",IF($E31="MJ",Récap!$L$4,IF($E31="CF",Récap!$K$4,IF($E31="JS",Récap!$J$4,IF($E31="AM",Récap!$I$4)))))</f>
        <v>1.3888888888888888E-2</v>
      </c>
      <c r="H31" s="117"/>
      <c r="I31" s="119" t="str">
        <f t="shared" si="2"/>
        <v>TERMINE</v>
      </c>
      <c r="J31" s="102"/>
      <c r="K31" s="412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90" t="str">
        <f>IFERROR(IF(AND($E31="AM",Récap!BZ$208="TERMINE"),"TERMINE",IF(AND($E31="JS",Récap!BI$208="TERMINE"),"TERMINE",IF(AND($E31="CF",Récap!AS$208="TERMINE"),"TERMINE",IF(AND($E31="MJ",Récap!AC$208="TERMINE"),"TERMINE","")))),"")</f>
        <v>TERMINE</v>
      </c>
    </row>
    <row r="32" spans="1:12" x14ac:dyDescent="0.3">
      <c r="A32" s="571">
        <f>IF(Engagés!A32="","",Engagés!A32)</f>
        <v>29</v>
      </c>
      <c r="B32" s="566">
        <v>0.36296296296296293</v>
      </c>
      <c r="C32" s="567">
        <v>0.37799768518518517</v>
      </c>
      <c r="D32" s="81">
        <f t="shared" si="0"/>
        <v>1.5034722222222241E-2</v>
      </c>
      <c r="E32" s="382" t="str">
        <f>IF($A32="","",Engagés!$E32)</f>
        <v>AM</v>
      </c>
      <c r="F32" s="428" t="str">
        <f>IF(AND('3ème'!D32="",'4ème'!D32&lt;&gt;""),1,"")</f>
        <v/>
      </c>
      <c r="G32" s="391">
        <f>IF($A32="","",IF($E32="MJ",Récap!$L$4,IF($E32="CF",Récap!$K$4,IF($E32="JS",Récap!$J$4,IF($E32="AM",Récap!$I$4)))))</f>
        <v>3.4722222222222224E-2</v>
      </c>
      <c r="H32" s="117"/>
      <c r="I32" s="119" t="str">
        <f t="shared" si="2"/>
        <v>TERMINE</v>
      </c>
      <c r="J32" s="102"/>
      <c r="K32" s="412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90" t="str">
        <f>IFERROR(IF(AND($E32="AM",Récap!BZ$208="TERMINE"),"TERMINE",IF(AND($E32="JS",Récap!BI$208="TERMINE"),"TERMINE",IF(AND($E32="CF",Récap!AS$208="TERMINE"),"TERMINE",IF(AND($E32="MJ",Récap!AC$208="TERMINE"),"TERMINE","")))),"")</f>
        <v>TERMINE</v>
      </c>
    </row>
    <row r="33" spans="1:12" x14ac:dyDescent="0.3">
      <c r="A33" s="571">
        <f>IF(Engagés!A33="","",Engagés!A33)</f>
        <v>30</v>
      </c>
      <c r="B33" s="566">
        <v>0.36296296296296293</v>
      </c>
      <c r="C33" s="567">
        <v>0.37800925925925927</v>
      </c>
      <c r="D33" s="81">
        <f t="shared" si="0"/>
        <v>1.5046296296296335E-2</v>
      </c>
      <c r="E33" s="382" t="str">
        <f>IF($A33="","",Engagés!$E33)</f>
        <v>CF</v>
      </c>
      <c r="F33" s="428" t="str">
        <f>IF(AND('3ème'!D33="",'4ème'!D33&lt;&gt;""),1,"")</f>
        <v/>
      </c>
      <c r="G33" s="391">
        <f>IF($A33="","",IF($E33="MJ",Récap!$L$4,IF($E33="CF",Récap!$K$4,IF($E33="JS",Récap!$J$4,IF($E33="AM",Récap!$I$4)))))</f>
        <v>2.0833333333333332E-2</v>
      </c>
      <c r="H33" s="117"/>
      <c r="I33" s="119" t="str">
        <f t="shared" si="2"/>
        <v>TERMINE</v>
      </c>
      <c r="J33" s="102"/>
      <c r="K33" s="412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90" t="str">
        <f>IFERROR(IF(AND($E33="AM",Récap!BZ$208="TERMINE"),"TERMINE",IF(AND($E33="JS",Récap!BI$208="TERMINE"),"TERMINE",IF(AND($E33="CF",Récap!AS$208="TERMINE"),"TERMINE",IF(AND($E33="MJ",Récap!AC$208="TERMINE"),"TERMINE","")))),"")</f>
        <v>TERMINE</v>
      </c>
    </row>
    <row r="34" spans="1:12" x14ac:dyDescent="0.3">
      <c r="A34" s="169" t="str">
        <f>IF(Engagés!A34="","",Engagés!A34)</f>
        <v/>
      </c>
      <c r="B34" s="555">
        <v>0.36296296296296293</v>
      </c>
      <c r="C34" s="420"/>
      <c r="D34" s="81" t="str">
        <f t="shared" si="0"/>
        <v/>
      </c>
      <c r="E34" s="382" t="str">
        <f>IF($A34="","",Engagés!$E34)</f>
        <v/>
      </c>
      <c r="F34" s="428" t="str">
        <f>IF(AND('3ème'!D34="",'4ème'!D34&lt;&gt;""),1,"")</f>
        <v/>
      </c>
      <c r="G34" s="391" t="str">
        <f>IF($A34="","",IF($E34="MJ",Récap!$L$4,IF($E34="CF",Récap!$K$4,IF($E34="JS",Récap!$J$4,IF($E34="AM",Récap!$I$4)))))</f>
        <v/>
      </c>
      <c r="H34" s="117"/>
      <c r="I34" s="119" t="str">
        <f t="shared" si="2"/>
        <v/>
      </c>
      <c r="J34" s="102"/>
      <c r="K34" s="412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90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</row>
    <row r="35" spans="1:12" x14ac:dyDescent="0.3">
      <c r="A35" s="169" t="str">
        <f>IF(Engagés!A35="","",Engagés!A35)</f>
        <v/>
      </c>
      <c r="B35" s="555">
        <v>0.36296296296296293</v>
      </c>
      <c r="C35" s="420"/>
      <c r="D35" s="81" t="str">
        <f t="shared" si="0"/>
        <v/>
      </c>
      <c r="E35" s="382" t="str">
        <f>IF($A35="","",Engagés!$E35)</f>
        <v/>
      </c>
      <c r="F35" s="428" t="str">
        <f>IF(AND('3ème'!D35="",'4ème'!D35&lt;&gt;""),1,"")</f>
        <v/>
      </c>
      <c r="G35" s="391" t="str">
        <f>IF($A35="","",IF($E35="MJ",Récap!$L$4,IF($E35="CF",Récap!$K$4,IF($E35="JS",Récap!$J$4,IF($E35="AM",Récap!$I$4)))))</f>
        <v/>
      </c>
      <c r="H35" s="117"/>
      <c r="I35" s="119" t="str">
        <f t="shared" si="2"/>
        <v/>
      </c>
      <c r="J35" s="102"/>
      <c r="K35" s="412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90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</row>
    <row r="36" spans="1:12" x14ac:dyDescent="0.3">
      <c r="A36" s="169" t="str">
        <f>IF(Engagés!A36="","",Engagés!A36)</f>
        <v/>
      </c>
      <c r="B36" s="556">
        <v>0.36296296296296293</v>
      </c>
      <c r="C36" s="420"/>
      <c r="D36" s="81" t="str">
        <f t="shared" si="0"/>
        <v/>
      </c>
      <c r="E36" s="382" t="str">
        <f>IF($A36="","",Engagés!$E36)</f>
        <v/>
      </c>
      <c r="F36" s="428" t="str">
        <f>IF(AND('3ème'!D36="",'4ème'!D36&lt;&gt;""),1,"")</f>
        <v/>
      </c>
      <c r="G36" s="391" t="str">
        <f>IF($A36="","",IF($E36="MJ",Récap!$L$4,IF($E36="CF",Récap!$K$4,IF($E36="JS",Récap!$J$4,IF($E36="AM",Récap!$I$4)))))</f>
        <v/>
      </c>
      <c r="H36" s="117"/>
      <c r="I36" s="119" t="str">
        <f t="shared" si="2"/>
        <v/>
      </c>
      <c r="J36" s="102"/>
      <c r="K36" s="412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90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</row>
    <row r="37" spans="1:12" x14ac:dyDescent="0.3">
      <c r="A37" s="169" t="str">
        <f>IF(Engagés!A37="","",Engagés!A37)</f>
        <v/>
      </c>
      <c r="B37" s="556">
        <v>0.36296296296296293</v>
      </c>
      <c r="C37" s="420"/>
      <c r="D37" s="81" t="str">
        <f t="shared" si="0"/>
        <v/>
      </c>
      <c r="E37" s="382" t="str">
        <f>IF($A37="","",Engagés!$E37)</f>
        <v/>
      </c>
      <c r="F37" s="428" t="str">
        <f>IF(AND('3ème'!D37="",'4ème'!D37&lt;&gt;""),1,"")</f>
        <v/>
      </c>
      <c r="G37" s="391" t="str">
        <f>IF($A37="","",IF($E37="MJ",Récap!$L$4,IF($E37="CF",Récap!$K$4,IF($E37="JS",Récap!$J$4,IF($E37="AM",Récap!$I$4)))))</f>
        <v/>
      </c>
      <c r="H37" s="117"/>
      <c r="I37" s="119" t="str">
        <f t="shared" si="2"/>
        <v/>
      </c>
      <c r="J37" s="102"/>
      <c r="K37" s="412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90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</row>
    <row r="38" spans="1:12" x14ac:dyDescent="0.3">
      <c r="A38" s="169" t="str">
        <f>IF(Engagés!A38="","",Engagés!A38)</f>
        <v/>
      </c>
      <c r="B38" s="556">
        <v>0.36296296296296293</v>
      </c>
      <c r="C38" s="420"/>
      <c r="D38" s="81" t="str">
        <f t="shared" si="0"/>
        <v/>
      </c>
      <c r="E38" s="382" t="str">
        <f>IF($A38="","",Engagés!$E38)</f>
        <v/>
      </c>
      <c r="F38" s="428" t="str">
        <f>IF(AND('3ème'!D38="",'4ème'!D38&lt;&gt;""),1,"")</f>
        <v/>
      </c>
      <c r="G38" s="391" t="str">
        <f>IF($A38="","",IF($E38="MJ",Récap!$L$4,IF($E38="CF",Récap!$K$4,IF($E38="JS",Récap!$J$4,IF($E38="AM",Récap!$I$4)))))</f>
        <v/>
      </c>
      <c r="H38" s="117"/>
      <c r="I38" s="119" t="str">
        <f t="shared" si="2"/>
        <v/>
      </c>
      <c r="J38" s="102"/>
      <c r="K38" s="412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90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</row>
    <row r="39" spans="1:12" x14ac:dyDescent="0.3">
      <c r="A39" s="169" t="str">
        <f>IF(Engagés!A39="","",Engagés!A39)</f>
        <v/>
      </c>
      <c r="B39" s="556">
        <v>0.36296296296296293</v>
      </c>
      <c r="C39" s="420"/>
      <c r="D39" s="81" t="str">
        <f t="shared" si="0"/>
        <v/>
      </c>
      <c r="E39" s="382" t="str">
        <f>IF($A39="","",Engagés!$E39)</f>
        <v/>
      </c>
      <c r="F39" s="428" t="str">
        <f>IF(AND('3ème'!D39="",'4ème'!D39&lt;&gt;""),1,"")</f>
        <v/>
      </c>
      <c r="G39" s="391" t="str">
        <f>IF($A39="","",IF($E39="MJ",Récap!$L$4,IF($E39="CF",Récap!$K$4,IF($E39="JS",Récap!$J$4,IF($E39="AM",Récap!$I$4)))))</f>
        <v/>
      </c>
      <c r="H39" s="117"/>
      <c r="I39" s="119" t="str">
        <f t="shared" si="2"/>
        <v/>
      </c>
      <c r="J39" s="102"/>
      <c r="K39" s="412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90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</row>
    <row r="40" spans="1:12" x14ac:dyDescent="0.3">
      <c r="A40" s="169" t="str">
        <f>IF(Engagés!A40="","",Engagés!A40)</f>
        <v/>
      </c>
      <c r="B40" s="556">
        <v>0.36296296296296293</v>
      </c>
      <c r="C40" s="420"/>
      <c r="D40" s="81" t="str">
        <f t="shared" si="0"/>
        <v/>
      </c>
      <c r="E40" s="382" t="str">
        <f>IF($A40="","",Engagés!$E40)</f>
        <v/>
      </c>
      <c r="F40" s="428" t="str">
        <f>IF(AND('3ème'!D40="",'4ème'!D40&lt;&gt;""),1,"")</f>
        <v/>
      </c>
      <c r="G40" s="391" t="str">
        <f>IF($A40="","",IF($E40="MJ",Récap!$L$4,IF($E40="CF",Récap!$K$4,IF($E40="JS",Récap!$J$4,IF($E40="AM",Récap!$I$4)))))</f>
        <v/>
      </c>
      <c r="H40" s="117"/>
      <c r="I40" s="119" t="str">
        <f t="shared" si="2"/>
        <v/>
      </c>
      <c r="J40" s="102"/>
      <c r="K40" s="412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90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</row>
    <row r="41" spans="1:12" x14ac:dyDescent="0.3">
      <c r="A41" s="169" t="str">
        <f>IF(Engagés!A41="","",Engagés!A41)</f>
        <v/>
      </c>
      <c r="B41" s="556">
        <v>0.36296296296296293</v>
      </c>
      <c r="C41" s="420"/>
      <c r="D41" s="81" t="str">
        <f t="shared" si="0"/>
        <v/>
      </c>
      <c r="E41" s="382" t="str">
        <f>IF($A41="","",Engagés!$E41)</f>
        <v/>
      </c>
      <c r="F41" s="428" t="str">
        <f>IF(AND('3ème'!D41="",'4ème'!D41&lt;&gt;""),1,"")</f>
        <v/>
      </c>
      <c r="G41" s="391" t="str">
        <f>IF($A41="","",IF($E41="MJ",Récap!$L$4,IF($E41="CF",Récap!$K$4,IF($E41="JS",Récap!$J$4,IF($E41="AM",Récap!$I$4)))))</f>
        <v/>
      </c>
      <c r="H41" s="117"/>
      <c r="I41" s="119" t="str">
        <f t="shared" si="2"/>
        <v/>
      </c>
      <c r="J41" s="102"/>
      <c r="K41" s="412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90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</row>
    <row r="42" spans="1:12" x14ac:dyDescent="0.3">
      <c r="A42" s="169" t="str">
        <f>IF(Engagés!A42="","",Engagés!A42)</f>
        <v/>
      </c>
      <c r="B42" s="556">
        <v>0.36296296296296293</v>
      </c>
      <c r="C42" s="420"/>
      <c r="D42" s="81" t="str">
        <f t="shared" si="0"/>
        <v/>
      </c>
      <c r="E42" s="382" t="str">
        <f>IF($A42="","",Engagés!$E42)</f>
        <v/>
      </c>
      <c r="F42" s="428" t="str">
        <f>IF(AND('3ème'!D42="",'4ème'!D42&lt;&gt;""),1,"")</f>
        <v/>
      </c>
      <c r="G42" s="391" t="str">
        <f>IF($A42="","",IF($E42="MJ",Récap!$L$4,IF($E42="CF",Récap!$K$4,IF($E42="JS",Récap!$J$4,IF($E42="AM",Récap!$I$4)))))</f>
        <v/>
      </c>
      <c r="H42" s="117"/>
      <c r="I42" s="119" t="str">
        <f t="shared" si="2"/>
        <v/>
      </c>
      <c r="J42" s="102"/>
      <c r="K42" s="412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90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</row>
    <row r="43" spans="1:12" x14ac:dyDescent="0.3">
      <c r="A43" s="169" t="str">
        <f>IF(Engagés!A43="","",Engagés!A43)</f>
        <v/>
      </c>
      <c r="B43" s="556">
        <v>0.36296296296296293</v>
      </c>
      <c r="C43" s="420"/>
      <c r="D43" s="81" t="str">
        <f t="shared" si="0"/>
        <v/>
      </c>
      <c r="E43" s="382" t="str">
        <f>IF($A43="","",Engagés!$E43)</f>
        <v/>
      </c>
      <c r="F43" s="428" t="str">
        <f>IF(AND('3ème'!D43="",'4ème'!D43&lt;&gt;""),1,"")</f>
        <v/>
      </c>
      <c r="G43" s="391" t="str">
        <f>IF($A43="","",IF($E43="MJ",Récap!$L$4,IF($E43="CF",Récap!$K$4,IF($E43="JS",Récap!$J$4,IF($E43="AM",Récap!$I$4)))))</f>
        <v/>
      </c>
      <c r="H43" s="117"/>
      <c r="I43" s="119" t="str">
        <f t="shared" si="2"/>
        <v/>
      </c>
      <c r="J43" s="102"/>
      <c r="K43" s="412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90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</row>
    <row r="44" spans="1:12" x14ac:dyDescent="0.3">
      <c r="A44" s="169" t="str">
        <f>IF(Engagés!A44="","",Engagés!A44)</f>
        <v/>
      </c>
      <c r="B44" s="556">
        <v>0.36296296296296293</v>
      </c>
      <c r="C44" s="420"/>
      <c r="D44" s="81" t="str">
        <f t="shared" si="0"/>
        <v/>
      </c>
      <c r="E44" s="382" t="str">
        <f>IF($A44="","",Engagés!$E44)</f>
        <v/>
      </c>
      <c r="F44" s="428" t="str">
        <f>IF(AND('3ème'!D44="",'4ème'!D44&lt;&gt;""),1,"")</f>
        <v/>
      </c>
      <c r="G44" s="391" t="str">
        <f>IF($A44="","",IF($E44="MJ",Récap!$L$4,IF($E44="CF",Récap!$K$4,IF($E44="JS",Récap!$J$4,IF($E44="AM",Récap!$I$4)))))</f>
        <v/>
      </c>
      <c r="H44" s="117"/>
      <c r="I44" s="119" t="str">
        <f t="shared" si="2"/>
        <v/>
      </c>
      <c r="J44" s="102"/>
      <c r="K44" s="412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90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</row>
    <row r="45" spans="1:12" x14ac:dyDescent="0.3">
      <c r="A45" s="169" t="str">
        <f>IF(Engagés!A45="","",Engagés!A45)</f>
        <v/>
      </c>
      <c r="B45" s="556">
        <v>0.36296296296296293</v>
      </c>
      <c r="C45" s="420"/>
      <c r="D45" s="81" t="str">
        <f t="shared" si="0"/>
        <v/>
      </c>
      <c r="E45" s="382" t="str">
        <f>IF($A45="","",Engagés!$E45)</f>
        <v/>
      </c>
      <c r="F45" s="428" t="str">
        <f>IF(AND('3ème'!D45="",'4ème'!D45&lt;&gt;""),1,"")</f>
        <v/>
      </c>
      <c r="G45" s="391" t="str">
        <f>IF($A45="","",IF($E45="MJ",Récap!$L$4,IF($E45="CF",Récap!$K$4,IF($E45="JS",Récap!$J$4,IF($E45="AM",Récap!$I$4)))))</f>
        <v/>
      </c>
      <c r="H45" s="117"/>
      <c r="I45" s="119" t="str">
        <f t="shared" si="2"/>
        <v/>
      </c>
      <c r="J45" s="102"/>
      <c r="K45" s="412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90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</row>
    <row r="46" spans="1:12" x14ac:dyDescent="0.3">
      <c r="A46" s="169" t="str">
        <f>IF(Engagés!A46="","",Engagés!A46)</f>
        <v/>
      </c>
      <c r="B46" s="556">
        <v>0.36296296296296293</v>
      </c>
      <c r="C46" s="420"/>
      <c r="D46" s="81" t="str">
        <f t="shared" si="0"/>
        <v/>
      </c>
      <c r="E46" s="382" t="str">
        <f>IF($A46="","",Engagés!$E46)</f>
        <v/>
      </c>
      <c r="F46" s="428" t="str">
        <f>IF(AND('3ème'!D46="",'4ème'!D46&lt;&gt;""),1,"")</f>
        <v/>
      </c>
      <c r="G46" s="391" t="str">
        <f>IF($A46="","",IF($E46="MJ",Récap!$L$4,IF($E46="CF",Récap!$K$4,IF($E46="JS",Récap!$J$4,IF($E46="AM",Récap!$I$4)))))</f>
        <v/>
      </c>
      <c r="H46" s="117"/>
      <c r="I46" s="119" t="str">
        <f t="shared" si="2"/>
        <v/>
      </c>
      <c r="J46" s="102"/>
      <c r="K46" s="412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90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</row>
    <row r="47" spans="1:12" x14ac:dyDescent="0.3">
      <c r="A47" s="169" t="str">
        <f>IF(Engagés!A47="","",Engagés!A47)</f>
        <v/>
      </c>
      <c r="B47" s="556">
        <v>0.36296296296296293</v>
      </c>
      <c r="C47" s="420"/>
      <c r="D47" s="81" t="str">
        <f t="shared" si="0"/>
        <v/>
      </c>
      <c r="E47" s="382" t="str">
        <f>IF($A47="","",Engagés!$E47)</f>
        <v/>
      </c>
      <c r="F47" s="428" t="str">
        <f>IF(AND('3ème'!D47="",'4ème'!D47&lt;&gt;""),1,"")</f>
        <v/>
      </c>
      <c r="G47" s="391" t="str">
        <f>IF($A47="","",IF($E47="MJ",Récap!$L$4,IF($E47="CF",Récap!$K$4,IF($E47="JS",Récap!$J$4,IF($E47="AM",Récap!$I$4)))))</f>
        <v/>
      </c>
      <c r="H47" s="117"/>
      <c r="I47" s="119" t="str">
        <f t="shared" si="2"/>
        <v/>
      </c>
      <c r="J47" s="102"/>
      <c r="K47" s="412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90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</row>
    <row r="48" spans="1:12" x14ac:dyDescent="0.3">
      <c r="A48" s="169" t="str">
        <f>IF(Engagés!A48="","",Engagés!A48)</f>
        <v/>
      </c>
      <c r="B48" s="556">
        <v>0.36296296296296293</v>
      </c>
      <c r="C48" s="420"/>
      <c r="D48" s="81" t="str">
        <f t="shared" si="0"/>
        <v/>
      </c>
      <c r="E48" s="382" t="str">
        <f>IF($A48="","",Engagés!$E48)</f>
        <v/>
      </c>
      <c r="F48" s="428" t="str">
        <f>IF(AND('3ème'!D48="",'4ème'!D48&lt;&gt;""),1,"")</f>
        <v/>
      </c>
      <c r="G48" s="391" t="str">
        <f>IF($A48="","",IF($E48="MJ",Récap!$L$4,IF($E48="CF",Récap!$K$4,IF($E48="JS",Récap!$J$4,IF($E48="AM",Récap!$I$4)))))</f>
        <v/>
      </c>
      <c r="H48" s="117"/>
      <c r="I48" s="119" t="str">
        <f t="shared" si="2"/>
        <v/>
      </c>
      <c r="J48" s="102"/>
      <c r="K48" s="412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90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</row>
    <row r="49" spans="1:12" x14ac:dyDescent="0.3">
      <c r="A49" s="169" t="str">
        <f>IF(Engagés!A49="","",Engagés!A49)</f>
        <v/>
      </c>
      <c r="B49" s="556">
        <v>0.36296296296296293</v>
      </c>
      <c r="C49" s="420"/>
      <c r="D49" s="81" t="str">
        <f t="shared" si="0"/>
        <v/>
      </c>
      <c r="E49" s="382" t="str">
        <f>IF($A49="","",Engagés!$E49)</f>
        <v/>
      </c>
      <c r="F49" s="428" t="str">
        <f>IF(AND('3ème'!D49="",'4ème'!D49&lt;&gt;""),1,"")</f>
        <v/>
      </c>
      <c r="G49" s="391" t="str">
        <f>IF($A49="","",IF($E49="MJ",Récap!$L$4,IF($E49="CF",Récap!$K$4,IF($E49="JS",Récap!$J$4,IF($E49="AM",Récap!$I$4)))))</f>
        <v/>
      </c>
      <c r="H49" s="117"/>
      <c r="I49" s="119" t="str">
        <f t="shared" si="2"/>
        <v/>
      </c>
      <c r="J49" s="102"/>
      <c r="K49" s="412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90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</row>
    <row r="50" spans="1:12" x14ac:dyDescent="0.3">
      <c r="A50" s="169" t="str">
        <f>IF(Engagés!A50="","",Engagés!A50)</f>
        <v/>
      </c>
      <c r="B50" s="556">
        <v>0.36296296296296293</v>
      </c>
      <c r="C50" s="420"/>
      <c r="D50" s="81" t="str">
        <f t="shared" si="0"/>
        <v/>
      </c>
      <c r="E50" s="382" t="str">
        <f>IF($A50="","",Engagés!$E50)</f>
        <v/>
      </c>
      <c r="F50" s="428" t="str">
        <f>IF(AND('3ème'!D50="",'4ème'!D50&lt;&gt;""),1,"")</f>
        <v/>
      </c>
      <c r="G50" s="391" t="str">
        <f>IF($A50="","",IF($E50="MJ",Récap!$L$4,IF($E50="CF",Récap!$K$4,IF($E50="JS",Récap!$J$4,IF($E50="AM",Récap!$I$4)))))</f>
        <v/>
      </c>
      <c r="H50" s="117"/>
      <c r="I50" s="119" t="str">
        <f t="shared" si="2"/>
        <v/>
      </c>
      <c r="J50" s="102"/>
      <c r="K50" s="412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90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</row>
    <row r="51" spans="1:12" x14ac:dyDescent="0.3">
      <c r="A51" s="169" t="str">
        <f>IF(Engagés!A51="","",Engagés!A51)</f>
        <v/>
      </c>
      <c r="B51" s="556">
        <v>0.36296296296296293</v>
      </c>
      <c r="C51" s="420"/>
      <c r="D51" s="81" t="str">
        <f t="shared" si="0"/>
        <v/>
      </c>
      <c r="E51" s="382" t="str">
        <f>IF($A51="","",Engagés!$E51)</f>
        <v/>
      </c>
      <c r="F51" s="428" t="str">
        <f>IF(AND('3ème'!D51="",'4ème'!D51&lt;&gt;""),1,"")</f>
        <v/>
      </c>
      <c r="G51" s="391" t="str">
        <f>IF($A51="","",IF($E51="MJ",Récap!$L$4,IF($E51="CF",Récap!$K$4,IF($E51="JS",Récap!$J$4,IF($E51="AM",Récap!$I$4)))))</f>
        <v/>
      </c>
      <c r="H51" s="117"/>
      <c r="I51" s="119" t="str">
        <f t="shared" si="2"/>
        <v/>
      </c>
      <c r="J51" s="102"/>
      <c r="K51" s="412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90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</row>
    <row r="52" spans="1:12" x14ac:dyDescent="0.3">
      <c r="A52" s="169" t="str">
        <f>IF(Engagés!A52="","",Engagés!A52)</f>
        <v/>
      </c>
      <c r="B52" s="556">
        <v>0.36296296296296293</v>
      </c>
      <c r="C52" s="420"/>
      <c r="D52" s="81" t="str">
        <f t="shared" si="0"/>
        <v/>
      </c>
      <c r="E52" s="382" t="str">
        <f>IF($A52="","",Engagés!$E52)</f>
        <v/>
      </c>
      <c r="F52" s="428" t="str">
        <f>IF(AND('3ème'!D52="",'4ème'!D52&lt;&gt;""),1,"")</f>
        <v/>
      </c>
      <c r="G52" s="391" t="str">
        <f>IF($A52="","",IF($E52="MJ",Récap!$L$4,IF($E52="CF",Récap!$K$4,IF($E52="JS",Récap!$J$4,IF($E52="AM",Récap!$I$4)))))</f>
        <v/>
      </c>
      <c r="H52" s="117"/>
      <c r="I52" s="119" t="str">
        <f t="shared" si="2"/>
        <v/>
      </c>
      <c r="J52" s="102"/>
      <c r="K52" s="412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90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</row>
    <row r="53" spans="1:12" x14ac:dyDescent="0.3">
      <c r="A53" s="169" t="str">
        <f>IF(Engagés!A53="","",Engagés!A53)</f>
        <v/>
      </c>
      <c r="B53" s="556">
        <v>0.36296296296296293</v>
      </c>
      <c r="C53" s="420"/>
      <c r="D53" s="81" t="str">
        <f t="shared" si="0"/>
        <v/>
      </c>
      <c r="E53" s="382" t="str">
        <f>IF($A53="","",Engagés!$E53)</f>
        <v/>
      </c>
      <c r="F53" s="428" t="str">
        <f>IF(AND('3ème'!D53="",'4ème'!D53&lt;&gt;""),1,"")</f>
        <v/>
      </c>
      <c r="G53" s="391" t="str">
        <f>IF($A53="","",IF($E53="MJ",Récap!$L$4,IF($E53="CF",Récap!$K$4,IF($E53="JS",Récap!$J$4,IF($E53="AM",Récap!$I$4)))))</f>
        <v/>
      </c>
      <c r="H53" s="117"/>
      <c r="I53" s="119" t="str">
        <f t="shared" si="2"/>
        <v/>
      </c>
      <c r="J53" s="102"/>
      <c r="K53" s="412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90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</row>
    <row r="54" spans="1:12" x14ac:dyDescent="0.3">
      <c r="A54" s="169" t="str">
        <f>IF(Engagés!A54="","",Engagés!A54)</f>
        <v/>
      </c>
      <c r="B54" s="556">
        <v>0.36296296296296293</v>
      </c>
      <c r="C54" s="420"/>
      <c r="D54" s="81" t="str">
        <f t="shared" si="0"/>
        <v/>
      </c>
      <c r="E54" s="382" t="str">
        <f>IF($A54="","",Engagés!$E54)</f>
        <v/>
      </c>
      <c r="F54" s="428" t="str">
        <f>IF(AND('3ème'!D54="",'4ème'!D54&lt;&gt;""),1,"")</f>
        <v/>
      </c>
      <c r="G54" s="391" t="str">
        <f>IF($A54="","",IF($E54="MJ",Récap!$L$4,IF($E54="CF",Récap!$K$4,IF($E54="JS",Récap!$J$4,IF($E54="AM",Récap!$I$4)))))</f>
        <v/>
      </c>
      <c r="H54" s="117"/>
      <c r="I54" s="119" t="str">
        <f t="shared" si="2"/>
        <v/>
      </c>
      <c r="J54" s="102"/>
      <c r="K54" s="412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90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</row>
    <row r="55" spans="1:12" x14ac:dyDescent="0.3">
      <c r="A55" s="169" t="str">
        <f>IF(Engagés!A55="","",Engagés!A55)</f>
        <v/>
      </c>
      <c r="B55" s="556">
        <v>0.36296296296296293</v>
      </c>
      <c r="C55" s="420"/>
      <c r="D55" s="81" t="str">
        <f t="shared" si="0"/>
        <v/>
      </c>
      <c r="E55" s="382" t="str">
        <f>IF($A55="","",Engagés!$E55)</f>
        <v/>
      </c>
      <c r="F55" s="428" t="str">
        <f>IF(AND('3ème'!D55="",'4ème'!D55&lt;&gt;""),1,"")</f>
        <v/>
      </c>
      <c r="G55" s="391" t="str">
        <f>IF($A55="","",IF($E55="MJ",Récap!$L$4,IF($E55="CF",Récap!$K$4,IF($E55="JS",Récap!$J$4,IF($E55="AM",Récap!$I$4)))))</f>
        <v/>
      </c>
      <c r="H55" s="117"/>
      <c r="I55" s="119" t="str">
        <f t="shared" si="2"/>
        <v/>
      </c>
      <c r="J55" s="102"/>
      <c r="K55" s="412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90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</row>
    <row r="56" spans="1:12" x14ac:dyDescent="0.3">
      <c r="A56" s="169" t="str">
        <f>IF(Engagés!A56="","",Engagés!A56)</f>
        <v/>
      </c>
      <c r="B56" s="556">
        <v>0.36296296296296293</v>
      </c>
      <c r="C56" s="420"/>
      <c r="D56" s="81" t="str">
        <f t="shared" si="0"/>
        <v/>
      </c>
      <c r="E56" s="382" t="str">
        <f>IF($A56="","",Engagés!$E56)</f>
        <v/>
      </c>
      <c r="F56" s="428" t="str">
        <f>IF(AND('3ème'!D56="",'4ème'!D56&lt;&gt;""),1,"")</f>
        <v/>
      </c>
      <c r="G56" s="391" t="str">
        <f>IF($A56="","",IF($E56="MJ",Récap!$L$4,IF($E56="CF",Récap!$K$4,IF($E56="JS",Récap!$J$4,IF($E56="AM",Récap!$I$4)))))</f>
        <v/>
      </c>
      <c r="H56" s="117"/>
      <c r="I56" s="119" t="str">
        <f t="shared" si="2"/>
        <v/>
      </c>
      <c r="J56" s="102"/>
      <c r="K56" s="412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90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</row>
    <row r="57" spans="1:12" x14ac:dyDescent="0.3">
      <c r="A57" s="169" t="str">
        <f>IF(Engagés!A57="","",Engagés!A57)</f>
        <v/>
      </c>
      <c r="B57" s="556">
        <v>0.36296296296296293</v>
      </c>
      <c r="C57" s="420"/>
      <c r="D57" s="81" t="str">
        <f t="shared" si="0"/>
        <v/>
      </c>
      <c r="E57" s="382" t="str">
        <f>IF($A57="","",Engagés!$E57)</f>
        <v/>
      </c>
      <c r="F57" s="428" t="str">
        <f>IF(AND('3ème'!D57="",'4ème'!D57&lt;&gt;""),1,"")</f>
        <v/>
      </c>
      <c r="G57" s="391" t="str">
        <f>IF($A57="","",IF($E57="MJ",Récap!$L$4,IF($E57="CF",Récap!$K$4,IF($E57="JS",Récap!$J$4,IF($E57="AM",Récap!$I$4)))))</f>
        <v/>
      </c>
      <c r="H57" s="117"/>
      <c r="I57" s="119" t="str">
        <f t="shared" si="2"/>
        <v/>
      </c>
      <c r="J57" s="102"/>
      <c r="K57" s="412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90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</row>
    <row r="58" spans="1:12" x14ac:dyDescent="0.3">
      <c r="A58" s="169" t="str">
        <f>IF(Engagés!A58="","",Engagés!A58)</f>
        <v/>
      </c>
      <c r="B58" s="556">
        <v>0.36296296296296293</v>
      </c>
      <c r="C58" s="420"/>
      <c r="D58" s="81" t="str">
        <f t="shared" si="0"/>
        <v/>
      </c>
      <c r="E58" s="382" t="str">
        <f>IF($A58="","",Engagés!$E58)</f>
        <v/>
      </c>
      <c r="F58" s="428" t="str">
        <f>IF(AND('3ème'!D58="",'4ème'!D58&lt;&gt;""),1,"")</f>
        <v/>
      </c>
      <c r="G58" s="391" t="str">
        <f>IF($A58="","",IF($E58="MJ",Récap!$L$4,IF($E58="CF",Récap!$K$4,IF($E58="JS",Récap!$J$4,IF($E58="AM",Récap!$I$4)))))</f>
        <v/>
      </c>
      <c r="H58" s="117"/>
      <c r="I58" s="119" t="str">
        <f t="shared" si="2"/>
        <v/>
      </c>
      <c r="J58" s="102"/>
      <c r="K58" s="412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90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</row>
    <row r="59" spans="1:12" x14ac:dyDescent="0.3">
      <c r="A59" s="169" t="str">
        <f>IF(Engagés!A59="","",Engagés!A59)</f>
        <v/>
      </c>
      <c r="B59" s="556">
        <v>0.36296296296296293</v>
      </c>
      <c r="C59" s="420"/>
      <c r="D59" s="81" t="str">
        <f t="shared" si="0"/>
        <v/>
      </c>
      <c r="E59" s="382" t="str">
        <f>IF($A59="","",Engagés!$E59)</f>
        <v/>
      </c>
      <c r="F59" s="428" t="str">
        <f>IF(AND('3ème'!D59="",'4ème'!D59&lt;&gt;""),1,"")</f>
        <v/>
      </c>
      <c r="G59" s="391" t="str">
        <f>IF($A59="","",IF($E59="MJ",Récap!$L$4,IF($E59="CF",Récap!$K$4,IF($E59="JS",Récap!$J$4,IF($E59="AM",Récap!$I$4)))))</f>
        <v/>
      </c>
      <c r="H59" s="117"/>
      <c r="I59" s="119" t="str">
        <f t="shared" si="2"/>
        <v/>
      </c>
      <c r="J59" s="102"/>
      <c r="K59" s="412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90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</row>
    <row r="60" spans="1:12" x14ac:dyDescent="0.3">
      <c r="A60" s="169" t="str">
        <f>IF(Engagés!A60="","",Engagés!A60)</f>
        <v/>
      </c>
      <c r="B60" s="556">
        <v>0.36296296296296293</v>
      </c>
      <c r="C60" s="420"/>
      <c r="D60" s="81" t="str">
        <f t="shared" si="0"/>
        <v/>
      </c>
      <c r="E60" s="382" t="str">
        <f>IF($A60="","",Engagés!$E60)</f>
        <v/>
      </c>
      <c r="F60" s="428" t="str">
        <f>IF(AND('3ème'!D60="",'4ème'!D60&lt;&gt;""),1,"")</f>
        <v/>
      </c>
      <c r="G60" s="391" t="str">
        <f>IF($A60="","",IF($E60="MJ",Récap!$L$4,IF($E60="CF",Récap!$K$4,IF($E60="JS",Récap!$J$4,IF($E60="AM",Récap!$I$4)))))</f>
        <v/>
      </c>
      <c r="H60" s="117"/>
      <c r="I60" s="119" t="str">
        <f t="shared" si="2"/>
        <v/>
      </c>
      <c r="J60" s="102"/>
      <c r="K60" s="412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90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</row>
    <row r="61" spans="1:12" x14ac:dyDescent="0.3">
      <c r="A61" s="169" t="str">
        <f>IF(Engagés!A61="","",Engagés!A61)</f>
        <v/>
      </c>
      <c r="B61" s="556">
        <v>0.36296296296296293</v>
      </c>
      <c r="C61" s="420"/>
      <c r="D61" s="81" t="str">
        <f t="shared" si="0"/>
        <v/>
      </c>
      <c r="E61" s="382" t="str">
        <f>IF($A61="","",Engagés!$E61)</f>
        <v/>
      </c>
      <c r="F61" s="428" t="str">
        <f>IF(AND('3ème'!D61="",'4ème'!D61&lt;&gt;""),1,"")</f>
        <v/>
      </c>
      <c r="G61" s="391" t="str">
        <f>IF($A61="","",IF($E61="MJ",Récap!$L$4,IF($E61="CF",Récap!$K$4,IF($E61="JS",Récap!$J$4,IF($E61="AM",Récap!$I$4)))))</f>
        <v/>
      </c>
      <c r="H61" s="117"/>
      <c r="I61" s="119" t="str">
        <f t="shared" si="2"/>
        <v/>
      </c>
      <c r="J61" s="102"/>
      <c r="K61" s="412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90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</row>
    <row r="62" spans="1:12" x14ac:dyDescent="0.3">
      <c r="A62" s="169" t="str">
        <f>IF(Engagés!A62="","",Engagés!A62)</f>
        <v/>
      </c>
      <c r="B62" s="556">
        <v>0.36296296296296293</v>
      </c>
      <c r="C62" s="420"/>
      <c r="D62" s="81" t="str">
        <f t="shared" si="0"/>
        <v/>
      </c>
      <c r="E62" s="382" t="str">
        <f>IF($A62="","",Engagés!$E62)</f>
        <v/>
      </c>
      <c r="F62" s="428" t="str">
        <f>IF(AND('3ème'!D62="",'4ème'!D62&lt;&gt;""),1,"")</f>
        <v/>
      </c>
      <c r="G62" s="391" t="str">
        <f>IF($A62="","",IF($E62="MJ",Récap!$L$4,IF($E62="CF",Récap!$K$4,IF($E62="JS",Récap!$J$4,IF($E62="AM",Récap!$I$4)))))</f>
        <v/>
      </c>
      <c r="H62" s="117"/>
      <c r="I62" s="119" t="str">
        <f t="shared" si="2"/>
        <v/>
      </c>
      <c r="J62" s="102"/>
      <c r="K62" s="412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90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</row>
    <row r="63" spans="1:12" x14ac:dyDescent="0.3">
      <c r="A63" s="169" t="str">
        <f>IF(Engagés!A63="","",Engagés!A63)</f>
        <v/>
      </c>
      <c r="B63" s="556">
        <v>0.36296296296296293</v>
      </c>
      <c r="C63" s="420"/>
      <c r="D63" s="81" t="str">
        <f t="shared" si="0"/>
        <v/>
      </c>
      <c r="E63" s="382" t="str">
        <f>IF($A63="","",Engagés!$E63)</f>
        <v/>
      </c>
      <c r="F63" s="428" t="str">
        <f>IF(AND('3ème'!D63="",'4ème'!D63&lt;&gt;""),1,"")</f>
        <v/>
      </c>
      <c r="G63" s="391" t="str">
        <f>IF($A63="","",IF($E63="MJ",Récap!$L$4,IF($E63="CF",Récap!$K$4,IF($E63="JS",Récap!$J$4,IF($E63="AM",Récap!$I$4)))))</f>
        <v/>
      </c>
      <c r="H63" s="117"/>
      <c r="I63" s="119" t="str">
        <f t="shared" si="2"/>
        <v/>
      </c>
      <c r="J63" s="102"/>
      <c r="K63" s="412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90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</row>
    <row r="64" spans="1:12" x14ac:dyDescent="0.3">
      <c r="A64" s="169" t="str">
        <f>IF(Engagés!A64="","",Engagés!A64)</f>
        <v/>
      </c>
      <c r="B64" s="556">
        <v>0.36296296296296293</v>
      </c>
      <c r="C64" s="420"/>
      <c r="D64" s="81" t="str">
        <f t="shared" si="0"/>
        <v/>
      </c>
      <c r="E64" s="382" t="str">
        <f>IF($A64="","",Engagés!$E64)</f>
        <v/>
      </c>
      <c r="F64" s="428" t="str">
        <f>IF(AND('3ème'!D64="",'4ème'!D64&lt;&gt;""),1,"")</f>
        <v/>
      </c>
      <c r="G64" s="391" t="str">
        <f>IF($A64="","",IF($E64="MJ",Récap!$L$4,IF($E64="CF",Récap!$K$4,IF($E64="JS",Récap!$J$4,IF($E64="AM",Récap!$I$4)))))</f>
        <v/>
      </c>
      <c r="H64" s="117"/>
      <c r="I64" s="119" t="str">
        <f t="shared" si="2"/>
        <v/>
      </c>
      <c r="J64" s="102"/>
      <c r="K64" s="412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90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</row>
    <row r="65" spans="1:12" x14ac:dyDescent="0.3">
      <c r="A65" s="169" t="str">
        <f>IF(Engagés!A65="","",Engagés!A65)</f>
        <v/>
      </c>
      <c r="B65" s="556">
        <v>0.36296296296296293</v>
      </c>
      <c r="C65" s="420"/>
      <c r="D65" s="81" t="str">
        <f t="shared" si="0"/>
        <v/>
      </c>
      <c r="E65" s="382" t="str">
        <f>IF($A65="","",Engagés!$E65)</f>
        <v/>
      </c>
      <c r="F65" s="428" t="str">
        <f>IF(AND('3ème'!D65="",'4ème'!D65&lt;&gt;""),1,"")</f>
        <v/>
      </c>
      <c r="G65" s="391" t="str">
        <f>IF($A65="","",IF($E65="MJ",Récap!$L$4,IF($E65="CF",Récap!$K$4,IF($E65="JS",Récap!$J$4,IF($E65="AM",Récap!$I$4)))))</f>
        <v/>
      </c>
      <c r="H65" s="117"/>
      <c r="I65" s="119" t="str">
        <f t="shared" si="2"/>
        <v/>
      </c>
      <c r="J65" s="102"/>
      <c r="K65" s="412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90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</row>
    <row r="66" spans="1:12" x14ac:dyDescent="0.3">
      <c r="A66" s="169" t="str">
        <f>IF(Engagés!A66="","",Engagés!A66)</f>
        <v/>
      </c>
      <c r="B66" s="556">
        <v>0.36296296296296293</v>
      </c>
      <c r="C66" s="420"/>
      <c r="D66" s="81" t="str">
        <f t="shared" si="0"/>
        <v/>
      </c>
      <c r="E66" s="382" t="str">
        <f>IF($A66="","",Engagés!$E66)</f>
        <v/>
      </c>
      <c r="F66" s="428" t="str">
        <f>IF(AND('3ème'!D66="",'4ème'!D66&lt;&gt;""),1,"")</f>
        <v/>
      </c>
      <c r="G66" s="391" t="str">
        <f>IF($A66="","",IF($E66="MJ",Récap!$L$4,IF($E66="CF",Récap!$K$4,IF($E66="JS",Récap!$J$4,IF($E66="AM",Récap!$I$4)))))</f>
        <v/>
      </c>
      <c r="H66" s="117"/>
      <c r="I66" s="119" t="str">
        <f t="shared" si="2"/>
        <v/>
      </c>
      <c r="J66" s="102"/>
      <c r="K66" s="412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90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</row>
    <row r="67" spans="1:12" x14ac:dyDescent="0.3">
      <c r="A67" s="169" t="str">
        <f>IF(Engagés!A67="","",Engagés!A67)</f>
        <v/>
      </c>
      <c r="B67" s="556">
        <v>0.36296296296296293</v>
      </c>
      <c r="C67" s="420"/>
      <c r="D67" s="81" t="str">
        <f t="shared" si="0"/>
        <v/>
      </c>
      <c r="E67" s="382" t="str">
        <f>IF($A67="","",Engagés!$E67)</f>
        <v/>
      </c>
      <c r="F67" s="428" t="str">
        <f>IF(AND('3ème'!D67="",'4ème'!D67&lt;&gt;""),1,"")</f>
        <v/>
      </c>
      <c r="G67" s="391" t="str">
        <f>IF($A67="","",IF($E67="MJ",Récap!$L$4,IF($E67="CF",Récap!$K$4,IF($E67="JS",Récap!$J$4,IF($E67="AM",Récap!$I$4)))))</f>
        <v/>
      </c>
      <c r="H67" s="117"/>
      <c r="I67" s="119" t="str">
        <f t="shared" si="2"/>
        <v/>
      </c>
      <c r="J67" s="102"/>
      <c r="K67" s="412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90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</row>
    <row r="68" spans="1:12" x14ac:dyDescent="0.3">
      <c r="A68" s="169" t="str">
        <f>IF(Engagés!A68="","",Engagés!A68)</f>
        <v/>
      </c>
      <c r="B68" s="556">
        <v>0.36296296296296293</v>
      </c>
      <c r="C68" s="420"/>
      <c r="D68" s="81" t="str">
        <f t="shared" si="0"/>
        <v/>
      </c>
      <c r="E68" s="382" t="str">
        <f>IF($A68="","",Engagés!$E68)</f>
        <v/>
      </c>
      <c r="F68" s="428" t="str">
        <f>IF(AND('3ème'!D68="",'4ème'!D68&lt;&gt;""),1,"")</f>
        <v/>
      </c>
      <c r="G68" s="391" t="str">
        <f>IF($A68="","",IF($E68="MJ",Récap!$L$4,IF($E68="CF",Récap!$K$4,IF($E68="JS",Récap!$J$4,IF($E68="AM",Récap!$I$4)))))</f>
        <v/>
      </c>
      <c r="H68" s="117"/>
      <c r="I68" s="119" t="str">
        <f t="shared" si="2"/>
        <v/>
      </c>
      <c r="J68" s="102"/>
      <c r="K68" s="412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90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</row>
    <row r="69" spans="1:12" x14ac:dyDescent="0.3">
      <c r="A69" s="169" t="str">
        <f>IF(Engagés!A69="","",Engagés!A69)</f>
        <v/>
      </c>
      <c r="B69" s="556">
        <v>0.36296296296296293</v>
      </c>
      <c r="C69" s="420"/>
      <c r="D69" s="81" t="str">
        <f t="shared" ref="D69:D102" si="3">IF(C69="","",C69-B69)</f>
        <v/>
      </c>
      <c r="E69" s="382" t="str">
        <f>IF($A69="","",Engagés!$E69)</f>
        <v/>
      </c>
      <c r="F69" s="428" t="str">
        <f>IF(AND('3ème'!D69="",'4ème'!D69&lt;&gt;""),1,"")</f>
        <v/>
      </c>
      <c r="G69" s="391" t="str">
        <f>IF($A69="","",IF($E69="MJ",Récap!$L$4,IF($E69="CF",Récap!$K$4,IF($E69="JS",Récap!$J$4,IF($E69="AM",Récap!$I$4)))))</f>
        <v/>
      </c>
      <c r="H69" s="117"/>
      <c r="I69" s="119" t="str">
        <f t="shared" si="2"/>
        <v/>
      </c>
      <c r="J69" s="102"/>
      <c r="K69" s="412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90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</row>
    <row r="70" spans="1:12" x14ac:dyDescent="0.3">
      <c r="A70" s="169" t="str">
        <f>IF(Engagés!A70="","",Engagés!A70)</f>
        <v/>
      </c>
      <c r="B70" s="556">
        <v>0.36296296296296293</v>
      </c>
      <c r="C70" s="420"/>
      <c r="D70" s="81" t="str">
        <f t="shared" si="3"/>
        <v/>
      </c>
      <c r="E70" s="382" t="str">
        <f>IF($A70="","",Engagés!$E70)</f>
        <v/>
      </c>
      <c r="F70" s="428" t="str">
        <f>IF(AND('3ème'!D70="",'4ème'!D70&lt;&gt;""),1,"")</f>
        <v/>
      </c>
      <c r="G70" s="391" t="str">
        <f>IF($A70="","",IF($E70="MJ",Récap!$L$4,IF($E70="CF",Récap!$K$4,IF($E70="JS",Récap!$J$4,IF($E70="AM",Récap!$I$4)))))</f>
        <v/>
      </c>
      <c r="H70" s="117"/>
      <c r="I70" s="119" t="str">
        <f t="shared" si="2"/>
        <v/>
      </c>
      <c r="J70" s="102"/>
      <c r="K70" s="412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90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</row>
    <row r="71" spans="1:12" x14ac:dyDescent="0.3">
      <c r="A71" s="169" t="str">
        <f>IF(Engagés!A71="","",Engagés!A71)</f>
        <v/>
      </c>
      <c r="B71" s="556">
        <v>0.36296296296296293</v>
      </c>
      <c r="C71" s="420"/>
      <c r="D71" s="81" t="str">
        <f t="shared" si="3"/>
        <v/>
      </c>
      <c r="E71" s="382" t="str">
        <f>IF($A71="","",Engagés!$E71)</f>
        <v/>
      </c>
      <c r="F71" s="428" t="str">
        <f>IF(AND('3ème'!D71="",'4ème'!D71&lt;&gt;""),1,"")</f>
        <v/>
      </c>
      <c r="G71" s="391" t="str">
        <f>IF($A71="","",IF($E71="MJ",Récap!$L$4,IF($E71="CF",Récap!$K$4,IF($E71="JS",Récap!$J$4,IF($E71="AM",Récap!$I$4)))))</f>
        <v/>
      </c>
      <c r="H71" s="117"/>
      <c r="I71" s="119" t="str">
        <f t="shared" si="2"/>
        <v/>
      </c>
      <c r="J71" s="102"/>
      <c r="K71" s="412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90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</row>
    <row r="72" spans="1:12" x14ac:dyDescent="0.3">
      <c r="A72" s="169" t="str">
        <f>IF(Engagés!A72="","",Engagés!A72)</f>
        <v/>
      </c>
      <c r="B72" s="556">
        <v>0.36296296296296293</v>
      </c>
      <c r="C72" s="420"/>
      <c r="D72" s="81" t="str">
        <f t="shared" si="3"/>
        <v/>
      </c>
      <c r="E72" s="382" t="str">
        <f>IF($A72="","",Engagés!$E72)</f>
        <v/>
      </c>
      <c r="F72" s="428" t="str">
        <f>IF(AND('3ème'!D72="",'4ème'!D72&lt;&gt;""),1,"")</f>
        <v/>
      </c>
      <c r="G72" s="391" t="str">
        <f>IF($A72="","",IF($E72="MJ",Récap!$L$4,IF($E72="CF",Récap!$K$4,IF($E72="JS",Récap!$J$4,IF($E72="AM",Récap!$I$4)))))</f>
        <v/>
      </c>
      <c r="H72" s="117"/>
      <c r="I72" s="119" t="str">
        <f t="shared" ref="I72:I103" si="4">IF(L72="TERMINE",L72,K72)</f>
        <v/>
      </c>
      <c r="J72" s="102"/>
      <c r="K72" s="412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90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</row>
    <row r="73" spans="1:12" x14ac:dyDescent="0.3">
      <c r="A73" s="169" t="str">
        <f>IF(Engagés!A73="","",Engagés!A73)</f>
        <v/>
      </c>
      <c r="B73" s="556">
        <v>0.36296296296296293</v>
      </c>
      <c r="C73" s="420"/>
      <c r="D73" s="81" t="str">
        <f t="shared" si="3"/>
        <v/>
      </c>
      <c r="E73" s="382" t="str">
        <f>IF($A73="","",Engagés!$E73)</f>
        <v/>
      </c>
      <c r="F73" s="428" t="str">
        <f>IF(AND('3ème'!D73="",'4ème'!D73&lt;&gt;""),1,"")</f>
        <v/>
      </c>
      <c r="G73" s="391" t="str">
        <f>IF($A73="","",IF($E73="MJ",Récap!$L$4,IF($E73="CF",Récap!$K$4,IF($E73="JS",Récap!$J$4,IF($E73="AM",Récap!$I$4)))))</f>
        <v/>
      </c>
      <c r="H73" s="117"/>
      <c r="I73" s="119" t="str">
        <f t="shared" si="4"/>
        <v/>
      </c>
      <c r="J73" s="102"/>
      <c r="K73" s="412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90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</row>
    <row r="74" spans="1:12" x14ac:dyDescent="0.3">
      <c r="A74" s="169" t="str">
        <f>IF(Engagés!A74="","",Engagés!A74)</f>
        <v/>
      </c>
      <c r="B74" s="556">
        <v>0.36296296296296293</v>
      </c>
      <c r="C74" s="420"/>
      <c r="D74" s="81" t="str">
        <f t="shared" si="3"/>
        <v/>
      </c>
      <c r="E74" s="382" t="str">
        <f>IF($A74="","",Engagés!$E74)</f>
        <v/>
      </c>
      <c r="F74" s="428" t="str">
        <f>IF(AND('3ème'!D74="",'4ème'!D74&lt;&gt;""),1,"")</f>
        <v/>
      </c>
      <c r="G74" s="391" t="str">
        <f>IF($A74="","",IF($E74="MJ",Récap!$L$4,IF($E74="CF",Récap!$K$4,IF($E74="JS",Récap!$J$4,IF($E74="AM",Récap!$I$4)))))</f>
        <v/>
      </c>
      <c r="H74" s="117"/>
      <c r="I74" s="119" t="str">
        <f t="shared" si="4"/>
        <v/>
      </c>
      <c r="J74" s="102"/>
      <c r="K74" s="412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90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</row>
    <row r="75" spans="1:12" x14ac:dyDescent="0.3">
      <c r="A75" s="169" t="str">
        <f>IF(Engagés!A75="","",Engagés!A75)</f>
        <v/>
      </c>
      <c r="B75" s="556">
        <v>0.36296296296296293</v>
      </c>
      <c r="C75" s="420"/>
      <c r="D75" s="81" t="str">
        <f t="shared" si="3"/>
        <v/>
      </c>
      <c r="E75" s="382" t="str">
        <f>IF($A75="","",Engagés!$E75)</f>
        <v/>
      </c>
      <c r="F75" s="428" t="str">
        <f>IF(AND('3ème'!D75="",'4ème'!D75&lt;&gt;""),1,"")</f>
        <v/>
      </c>
      <c r="G75" s="391" t="str">
        <f>IF($A75="","",IF($E75="MJ",Récap!$L$4,IF($E75="CF",Récap!$K$4,IF($E75="JS",Récap!$J$4,IF($E75="AM",Récap!$I$4)))))</f>
        <v/>
      </c>
      <c r="H75" s="117"/>
      <c r="I75" s="119" t="str">
        <f t="shared" si="4"/>
        <v/>
      </c>
      <c r="J75" s="102"/>
      <c r="K75" s="412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90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</row>
    <row r="76" spans="1:12" x14ac:dyDescent="0.3">
      <c r="A76" s="169" t="str">
        <f>IF(Engagés!A76="","",Engagés!A76)</f>
        <v/>
      </c>
      <c r="B76" s="556">
        <v>0.36296296296296293</v>
      </c>
      <c r="C76" s="420"/>
      <c r="D76" s="81" t="str">
        <f t="shared" si="3"/>
        <v/>
      </c>
      <c r="E76" s="382" t="str">
        <f>IF($A76="","",Engagés!$E76)</f>
        <v/>
      </c>
      <c r="F76" s="428" t="str">
        <f>IF(AND('3ème'!D76="",'4ème'!D76&lt;&gt;""),1,"")</f>
        <v/>
      </c>
      <c r="G76" s="391" t="str">
        <f>IF($A76="","",IF($E76="MJ",Récap!$L$4,IF($E76="CF",Récap!$K$4,IF($E76="JS",Récap!$J$4,IF($E76="AM",Récap!$I$4)))))</f>
        <v/>
      </c>
      <c r="H76" s="117"/>
      <c r="I76" s="119" t="str">
        <f t="shared" si="4"/>
        <v/>
      </c>
      <c r="J76" s="102"/>
      <c r="K76" s="412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90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</row>
    <row r="77" spans="1:12" x14ac:dyDescent="0.3">
      <c r="A77" s="169" t="str">
        <f>IF(Engagés!A77="","",Engagés!A77)</f>
        <v/>
      </c>
      <c r="B77" s="556">
        <v>0.36296296296296293</v>
      </c>
      <c r="C77" s="420"/>
      <c r="D77" s="81" t="str">
        <f t="shared" si="3"/>
        <v/>
      </c>
      <c r="E77" s="382" t="str">
        <f>IF($A77="","",Engagés!$E77)</f>
        <v/>
      </c>
      <c r="F77" s="428" t="str">
        <f>IF(AND('3ème'!D77="",'4ème'!D77&lt;&gt;""),1,"")</f>
        <v/>
      </c>
      <c r="G77" s="391" t="str">
        <f>IF($A77="","",IF($E77="MJ",Récap!$L$4,IF($E77="CF",Récap!$K$4,IF($E77="JS",Récap!$J$4,IF($E77="AM",Récap!$I$4)))))</f>
        <v/>
      </c>
      <c r="H77" s="117"/>
      <c r="I77" s="119" t="str">
        <f t="shared" si="4"/>
        <v/>
      </c>
      <c r="J77" s="102"/>
      <c r="K77" s="412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90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</row>
    <row r="78" spans="1:12" x14ac:dyDescent="0.3">
      <c r="A78" s="169" t="str">
        <f>IF(Engagés!A78="","",Engagés!A78)</f>
        <v/>
      </c>
      <c r="B78" s="556">
        <v>0.36296296296296293</v>
      </c>
      <c r="C78" s="420"/>
      <c r="D78" s="81" t="str">
        <f t="shared" si="3"/>
        <v/>
      </c>
      <c r="E78" s="382" t="str">
        <f>IF($A78="","",Engagés!$E78)</f>
        <v/>
      </c>
      <c r="F78" s="428" t="str">
        <f>IF(AND('3ème'!D78="",'4ème'!D78&lt;&gt;""),1,"")</f>
        <v/>
      </c>
      <c r="G78" s="391" t="str">
        <f>IF($A78="","",IF($E78="MJ",Récap!$L$4,IF($E78="CF",Récap!$K$4,IF($E78="JS",Récap!$J$4,IF($E78="AM",Récap!$I$4)))))</f>
        <v/>
      </c>
      <c r="H78" s="117"/>
      <c r="I78" s="119" t="str">
        <f t="shared" si="4"/>
        <v/>
      </c>
      <c r="J78" s="102"/>
      <c r="K78" s="412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90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</row>
    <row r="79" spans="1:12" x14ac:dyDescent="0.3">
      <c r="A79" s="169" t="str">
        <f>IF(Engagés!A79="","",Engagés!A79)</f>
        <v/>
      </c>
      <c r="B79" s="556">
        <v>0.36296296296296293</v>
      </c>
      <c r="C79" s="420"/>
      <c r="D79" s="81" t="str">
        <f t="shared" si="3"/>
        <v/>
      </c>
      <c r="E79" s="382" t="str">
        <f>IF($A79="","",Engagés!$E79)</f>
        <v/>
      </c>
      <c r="F79" s="428" t="str">
        <f>IF(AND('3ème'!D79="",'4ème'!D79&lt;&gt;""),1,"")</f>
        <v/>
      </c>
      <c r="G79" s="391" t="str">
        <f>IF($A79="","",IF($E79="MJ",Récap!$L$4,IF($E79="CF",Récap!$K$4,IF($E79="JS",Récap!$J$4,IF($E79="AM",Récap!$I$4)))))</f>
        <v/>
      </c>
      <c r="H79" s="117"/>
      <c r="I79" s="119" t="str">
        <f t="shared" si="4"/>
        <v/>
      </c>
      <c r="J79" s="102"/>
      <c r="K79" s="412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90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</row>
    <row r="80" spans="1:12" x14ac:dyDescent="0.3">
      <c r="A80" s="169" t="str">
        <f>IF(Engagés!A80="","",Engagés!A80)</f>
        <v/>
      </c>
      <c r="B80" s="556">
        <v>0.36296296296296293</v>
      </c>
      <c r="C80" s="420"/>
      <c r="D80" s="81" t="str">
        <f t="shared" si="3"/>
        <v/>
      </c>
      <c r="E80" s="382" t="str">
        <f>IF($A80="","",Engagés!$E80)</f>
        <v/>
      </c>
      <c r="F80" s="428" t="str">
        <f>IF(AND('3ème'!D80="",'4ème'!D80&lt;&gt;""),1,"")</f>
        <v/>
      </c>
      <c r="G80" s="391" t="str">
        <f>IF($A80="","",IF($E80="MJ",Récap!$L$4,IF($E80="CF",Récap!$K$4,IF($E80="JS",Récap!$J$4,IF($E80="AM",Récap!$I$4)))))</f>
        <v/>
      </c>
      <c r="H80" s="117"/>
      <c r="I80" s="119" t="str">
        <f t="shared" si="4"/>
        <v/>
      </c>
      <c r="J80" s="102"/>
      <c r="K80" s="412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90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</row>
    <row r="81" spans="1:12" x14ac:dyDescent="0.3">
      <c r="A81" s="169" t="str">
        <f>IF(Engagés!A81="","",Engagés!A81)</f>
        <v/>
      </c>
      <c r="B81" s="556">
        <v>0.36296296296296293</v>
      </c>
      <c r="C81" s="420"/>
      <c r="D81" s="81" t="str">
        <f t="shared" si="3"/>
        <v/>
      </c>
      <c r="E81" s="382" t="str">
        <f>IF($A81="","",Engagés!$E81)</f>
        <v/>
      </c>
      <c r="F81" s="428" t="str">
        <f>IF(AND('3ème'!D81="",'4ème'!D81&lt;&gt;""),1,"")</f>
        <v/>
      </c>
      <c r="G81" s="391" t="str">
        <f>IF($A81="","",IF($E81="MJ",Récap!$L$4,IF($E81="CF",Récap!$K$4,IF($E81="JS",Récap!$J$4,IF($E81="AM",Récap!$I$4)))))</f>
        <v/>
      </c>
      <c r="H81" s="117"/>
      <c r="I81" s="119" t="str">
        <f t="shared" si="4"/>
        <v/>
      </c>
      <c r="J81" s="102"/>
      <c r="K81" s="412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90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</row>
    <row r="82" spans="1:12" x14ac:dyDescent="0.3">
      <c r="A82" s="169" t="str">
        <f>IF(Engagés!A82="","",Engagés!A82)</f>
        <v/>
      </c>
      <c r="B82" s="556">
        <v>0.36296296296296293</v>
      </c>
      <c r="C82" s="420"/>
      <c r="D82" s="81" t="str">
        <f t="shared" si="3"/>
        <v/>
      </c>
      <c r="E82" s="382" t="str">
        <f>IF($A82="","",Engagés!$E82)</f>
        <v/>
      </c>
      <c r="F82" s="428" t="str">
        <f>IF(AND('3ème'!D82="",'4ème'!D82&lt;&gt;""),1,"")</f>
        <v/>
      </c>
      <c r="G82" s="391" t="str">
        <f>IF($A82="","",IF($E82="MJ",Récap!$L$4,IF($E82="CF",Récap!$K$4,IF($E82="JS",Récap!$J$4,IF($E82="AM",Récap!$I$4)))))</f>
        <v/>
      </c>
      <c r="H82" s="117"/>
      <c r="I82" s="119" t="str">
        <f t="shared" si="4"/>
        <v/>
      </c>
      <c r="J82" s="102"/>
      <c r="K82" s="412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90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</row>
    <row r="83" spans="1:12" x14ac:dyDescent="0.3">
      <c r="A83" s="169" t="str">
        <f>IF(Engagés!A83="","",Engagés!A83)</f>
        <v/>
      </c>
      <c r="B83" s="556">
        <v>0.36296296296296293</v>
      </c>
      <c r="C83" s="420"/>
      <c r="D83" s="81" t="str">
        <f t="shared" si="3"/>
        <v/>
      </c>
      <c r="E83" s="382" t="str">
        <f>IF($A83="","",Engagés!$E83)</f>
        <v/>
      </c>
      <c r="F83" s="428" t="str">
        <f>IF(AND('3ème'!D83="",'4ème'!D83&lt;&gt;""),1,"")</f>
        <v/>
      </c>
      <c r="G83" s="391" t="str">
        <f>IF($A83="","",IF($E83="MJ",Récap!$L$4,IF($E83="CF",Récap!$K$4,IF($E83="JS",Récap!$J$4,IF($E83="AM",Récap!$I$4)))))</f>
        <v/>
      </c>
      <c r="H83" s="117"/>
      <c r="I83" s="119" t="str">
        <f t="shared" si="4"/>
        <v/>
      </c>
      <c r="J83" s="102"/>
      <c r="K83" s="412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90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</row>
    <row r="84" spans="1:12" x14ac:dyDescent="0.3">
      <c r="A84" s="169" t="str">
        <f>IF(Engagés!A84="","",Engagés!A84)</f>
        <v/>
      </c>
      <c r="B84" s="556">
        <v>0.36296296296296293</v>
      </c>
      <c r="C84" s="420"/>
      <c r="D84" s="81" t="str">
        <f t="shared" si="3"/>
        <v/>
      </c>
      <c r="E84" s="382" t="str">
        <f>IF($A84="","",Engagés!$E84)</f>
        <v/>
      </c>
      <c r="F84" s="428" t="str">
        <f>IF(AND('3ème'!D84="",'4ème'!D84&lt;&gt;""),1,"")</f>
        <v/>
      </c>
      <c r="G84" s="391" t="str">
        <f>IF($A84="","",IF($E84="MJ",Récap!$L$4,IF($E84="CF",Récap!$K$4,IF($E84="JS",Récap!$J$4,IF($E84="AM",Récap!$I$4)))))</f>
        <v/>
      </c>
      <c r="H84" s="117"/>
      <c r="I84" s="119" t="str">
        <f t="shared" si="4"/>
        <v/>
      </c>
      <c r="J84" s="102"/>
      <c r="K84" s="412" t="str">
        <f>IF($D84="","",IFERROR(IF(AND($E84="AM",Récap!BY$208="DERNIER TOUR"),"DERNIER TOUR",IF(AND($E84="JS",Récap!BH$208="DERNIER TOUR"),"DERNIER TOUR",IF(AND($E84="CF",Récap!AR$208="DERNIER TOUR"),"DERNIER TOUR",IF(AND($E84="MJ",Récap!AB$208="DERNIER TOUR"),"DERNIER TOUR","")))),""))</f>
        <v/>
      </c>
      <c r="L84" s="590" t="str">
        <f>IFERROR(IF(AND($E84="AM",Récap!BZ$208="TERMINE"),"TERMINE",IF(AND($E84="JS",Récap!BI$208="TERMINE"),"TERMINE",IF(AND($E84="CF",Récap!AS$208="TERMINE"),"TERMINE",IF(AND($E84="MJ",Récap!AC$208="TERMINE"),"TERMINE","")))),"")</f>
        <v/>
      </c>
    </row>
    <row r="85" spans="1:12" x14ac:dyDescent="0.3">
      <c r="A85" s="169" t="str">
        <f>IF(Engagés!A85="","",Engagés!A85)</f>
        <v/>
      </c>
      <c r="B85" s="556">
        <v>0.36296296296296293</v>
      </c>
      <c r="C85" s="420"/>
      <c r="D85" s="81" t="str">
        <f t="shared" si="3"/>
        <v/>
      </c>
      <c r="E85" s="382" t="str">
        <f>IF($A85="","",Engagés!$E85)</f>
        <v/>
      </c>
      <c r="F85" s="428" t="str">
        <f>IF(AND('3ème'!D85="",'4ème'!D85&lt;&gt;""),1,"")</f>
        <v/>
      </c>
      <c r="G85" s="391" t="str">
        <f>IF($A85="","",IF($E85="MJ",Récap!$L$4,IF($E85="CF",Récap!$K$4,IF($E85="JS",Récap!$J$4,IF($E85="AM",Récap!$I$4)))))</f>
        <v/>
      </c>
      <c r="H85" s="117"/>
      <c r="I85" s="119" t="str">
        <f t="shared" si="4"/>
        <v/>
      </c>
      <c r="J85" s="102"/>
      <c r="K85" s="412" t="str">
        <f>IF($D85="","",IFERROR(IF(AND($E85="AM",Récap!BY$208="DERNIER TOUR"),"DERNIER TOUR",IF(AND($E85="JS",Récap!BH$208="DERNIER TOUR"),"DERNIER TOUR",IF(AND($E85="CF",Récap!AR$208="DERNIER TOUR"),"DERNIER TOUR",IF(AND($E85="MJ",Récap!AB$208="DERNIER TOUR"),"DERNIER TOUR","")))),""))</f>
        <v/>
      </c>
      <c r="L85" s="590" t="str">
        <f>IFERROR(IF(AND($E85="AM",Récap!BZ$208="TERMINE"),"TERMINE",IF(AND($E85="JS",Récap!BI$208="TERMINE"),"TERMINE",IF(AND($E85="CF",Récap!AS$208="TERMINE"),"TERMINE",IF(AND($E85="MJ",Récap!AC$208="TERMINE"),"TERMINE","")))),"")</f>
        <v/>
      </c>
    </row>
    <row r="86" spans="1:12" x14ac:dyDescent="0.3">
      <c r="A86" s="169" t="str">
        <f>IF(Engagés!A86="","",Engagés!A86)</f>
        <v/>
      </c>
      <c r="B86" s="556">
        <v>0.36296296296296293</v>
      </c>
      <c r="C86" s="420"/>
      <c r="D86" s="81" t="str">
        <f t="shared" si="3"/>
        <v/>
      </c>
      <c r="E86" s="382" t="str">
        <f>IF($A86="","",Engagés!$E86)</f>
        <v/>
      </c>
      <c r="F86" s="428" t="str">
        <f>IF(AND('3ème'!D86="",'4ème'!D86&lt;&gt;""),1,"")</f>
        <v/>
      </c>
      <c r="G86" s="391" t="str">
        <f>IF($A86="","",IF($E86="MJ",Récap!$L$4,IF($E86="CF",Récap!$K$4,IF($E86="JS",Récap!$J$4,IF($E86="AM",Récap!$I$4)))))</f>
        <v/>
      </c>
      <c r="H86" s="117"/>
      <c r="I86" s="119" t="str">
        <f t="shared" si="4"/>
        <v/>
      </c>
      <c r="J86" s="102"/>
      <c r="K86" s="412" t="str">
        <f>IF($D86="","",IFERROR(IF(AND($E86="AM",Récap!BY$208="DERNIER TOUR"),"DERNIER TOUR",IF(AND($E86="JS",Récap!BH$208="DERNIER TOUR"),"DERNIER TOUR",IF(AND($E86="CF",Récap!AR$208="DERNIER TOUR"),"DERNIER TOUR",IF(AND($E86="MJ",Récap!AB$208="DERNIER TOUR"),"DERNIER TOUR","")))),""))</f>
        <v/>
      </c>
      <c r="L86" s="590" t="str">
        <f>IFERROR(IF(AND($E86="AM",Récap!BZ$208="TERMINE"),"TERMINE",IF(AND($E86="JS",Récap!BI$208="TERMINE"),"TERMINE",IF(AND($E86="CF",Récap!AS$208="TERMINE"),"TERMINE",IF(AND($E86="MJ",Récap!AC$208="TERMINE"),"TERMINE","")))),"")</f>
        <v/>
      </c>
    </row>
    <row r="87" spans="1:12" x14ac:dyDescent="0.3">
      <c r="A87" s="169" t="str">
        <f>IF(Engagés!A87="","",Engagés!A87)</f>
        <v/>
      </c>
      <c r="B87" s="556">
        <v>0.36296296296296293</v>
      </c>
      <c r="C87" s="420"/>
      <c r="D87" s="81" t="str">
        <f t="shared" si="3"/>
        <v/>
      </c>
      <c r="E87" s="382" t="str">
        <f>IF($A87="","",Engagés!$E87)</f>
        <v/>
      </c>
      <c r="F87" s="428" t="str">
        <f>IF(AND('3ème'!D87="",'4ème'!D87&lt;&gt;""),1,"")</f>
        <v/>
      </c>
      <c r="G87" s="391" t="str">
        <f>IF($A87="","",IF($E87="MJ",Récap!$L$4,IF($E87="CF",Récap!$K$4,IF($E87="JS",Récap!$J$4,IF($E87="AM",Récap!$I$4)))))</f>
        <v/>
      </c>
      <c r="H87" s="117"/>
      <c r="I87" s="119" t="str">
        <f t="shared" si="4"/>
        <v/>
      </c>
      <c r="J87" s="102"/>
      <c r="K87" s="412" t="str">
        <f>IF($D87="","",IFERROR(IF(AND($E87="AM",Récap!BY$208="DERNIER TOUR"),"DERNIER TOUR",IF(AND($E87="JS",Récap!BH$208="DERNIER TOUR"),"DERNIER TOUR",IF(AND($E87="CF",Récap!AR$208="DERNIER TOUR"),"DERNIER TOUR",IF(AND($E87="MJ",Récap!AB$208="DERNIER TOUR"),"DERNIER TOUR","")))),""))</f>
        <v/>
      </c>
      <c r="L87" s="590" t="str">
        <f>IFERROR(IF(AND($E87="AM",Récap!BZ$208="TERMINE"),"TERMINE",IF(AND($E87="JS",Récap!BI$208="TERMINE"),"TERMINE",IF(AND($E87="CF",Récap!AS$208="TERMINE"),"TERMINE",IF(AND($E87="MJ",Récap!AC$208="TERMINE"),"TERMINE","")))),"")</f>
        <v/>
      </c>
    </row>
    <row r="88" spans="1:12" x14ac:dyDescent="0.3">
      <c r="A88" s="169" t="str">
        <f>IF(Engagés!A88="","",Engagés!A88)</f>
        <v/>
      </c>
      <c r="B88" s="556">
        <v>0.36296296296296293</v>
      </c>
      <c r="C88" s="420"/>
      <c r="D88" s="81" t="str">
        <f t="shared" si="3"/>
        <v/>
      </c>
      <c r="E88" s="382" t="str">
        <f>IF($A88="","",Engagés!$E88)</f>
        <v/>
      </c>
      <c r="F88" s="428" t="str">
        <f>IF(AND('3ème'!D88="",'4ème'!D88&lt;&gt;""),1,"")</f>
        <v/>
      </c>
      <c r="G88" s="391" t="str">
        <f>IF($A88="","",IF($E88="MJ",Récap!$L$4,IF($E88="CF",Récap!$K$4,IF($E88="JS",Récap!$J$4,IF($E88="AM",Récap!$I$4)))))</f>
        <v/>
      </c>
      <c r="H88" s="117"/>
      <c r="I88" s="119" t="str">
        <f t="shared" si="4"/>
        <v/>
      </c>
      <c r="J88" s="102"/>
      <c r="K88" s="412" t="str">
        <f>IF($D88="","",IFERROR(IF(AND($E88="AM",Récap!BY$208="DERNIER TOUR"),"DERNIER TOUR",IF(AND($E88="JS",Récap!BH$208="DERNIER TOUR"),"DERNIER TOUR",IF(AND($E88="CF",Récap!AR$208="DERNIER TOUR"),"DERNIER TOUR",IF(AND($E88="MJ",Récap!AB$208="DERNIER TOUR"),"DERNIER TOUR","")))),""))</f>
        <v/>
      </c>
      <c r="L88" s="590" t="str">
        <f>IFERROR(IF(AND($E88="AM",Récap!BZ$208="TERMINE"),"TERMINE",IF(AND($E88="JS",Récap!BI$208="TERMINE"),"TERMINE",IF(AND($E88="CF",Récap!AS$208="TERMINE"),"TERMINE",IF(AND($E88="MJ",Récap!AC$208="TERMINE"),"TERMINE","")))),"")</f>
        <v/>
      </c>
    </row>
    <row r="89" spans="1:12" x14ac:dyDescent="0.3">
      <c r="A89" s="169" t="str">
        <f>IF(Engagés!A89="","",Engagés!A89)</f>
        <v/>
      </c>
      <c r="B89" s="556">
        <v>0.36296296296296293</v>
      </c>
      <c r="C89" s="420"/>
      <c r="D89" s="81" t="str">
        <f t="shared" si="3"/>
        <v/>
      </c>
      <c r="E89" s="382" t="str">
        <f>IF($A89="","",Engagés!$E89)</f>
        <v/>
      </c>
      <c r="F89" s="428" t="str">
        <f>IF(AND('3ème'!D89="",'4ème'!D89&lt;&gt;""),1,"")</f>
        <v/>
      </c>
      <c r="G89" s="391" t="str">
        <f>IF($A89="","",IF($E89="MJ",Récap!$L$4,IF($E89="CF",Récap!$K$4,IF($E89="JS",Récap!$J$4,IF($E89="AM",Récap!$I$4)))))</f>
        <v/>
      </c>
      <c r="H89" s="117"/>
      <c r="I89" s="119" t="str">
        <f t="shared" si="4"/>
        <v/>
      </c>
      <c r="J89" s="102"/>
      <c r="K89" s="412" t="str">
        <f>IF($D89="","",IFERROR(IF(AND($E89="AM",Récap!BY$208="DERNIER TOUR"),"DERNIER TOUR",IF(AND($E89="JS",Récap!BH$208="DERNIER TOUR"),"DERNIER TOUR",IF(AND($E89="CF",Récap!AR$208="DERNIER TOUR"),"DERNIER TOUR",IF(AND($E89="MJ",Récap!AB$208="DERNIER TOUR"),"DERNIER TOUR","")))),""))</f>
        <v/>
      </c>
      <c r="L89" s="590" t="str">
        <f>IFERROR(IF(AND($E89="AM",Récap!BZ$208="TERMINE"),"TERMINE",IF(AND($E89="JS",Récap!BI$208="TERMINE"),"TERMINE",IF(AND($E89="CF",Récap!AS$208="TERMINE"),"TERMINE",IF(AND($E89="MJ",Récap!AC$208="TERMINE"),"TERMINE","")))),"")</f>
        <v/>
      </c>
    </row>
    <row r="90" spans="1:12" x14ac:dyDescent="0.3">
      <c r="A90" s="169" t="str">
        <f>IF(Engagés!A90="","",Engagés!A90)</f>
        <v/>
      </c>
      <c r="B90" s="556">
        <v>0.36296296296296293</v>
      </c>
      <c r="C90" s="420"/>
      <c r="D90" s="81" t="str">
        <f t="shared" si="3"/>
        <v/>
      </c>
      <c r="E90" s="382" t="str">
        <f>IF($A90="","",Engagés!$E90)</f>
        <v/>
      </c>
      <c r="F90" s="428" t="str">
        <f>IF(AND('3ème'!D90="",'4ème'!D90&lt;&gt;""),1,"")</f>
        <v/>
      </c>
      <c r="G90" s="391" t="str">
        <f>IF($A90="","",IF($E90="MJ",Récap!$L$4,IF($E90="CF",Récap!$K$4,IF($E90="JS",Récap!$J$4,IF($E90="AM",Récap!$I$4)))))</f>
        <v/>
      </c>
      <c r="H90" s="117"/>
      <c r="I90" s="119" t="str">
        <f t="shared" si="4"/>
        <v/>
      </c>
      <c r="J90" s="102"/>
      <c r="K90" s="412" t="str">
        <f>IF($D90="","",IFERROR(IF(AND($E90="AM",Récap!BY$208="DERNIER TOUR"),"DERNIER TOUR",IF(AND($E90="JS",Récap!BH$208="DERNIER TOUR"),"DERNIER TOUR",IF(AND($E90="CF",Récap!AR$208="DERNIER TOUR"),"DERNIER TOUR",IF(AND($E90="MJ",Récap!AB$208="DERNIER TOUR"),"DERNIER TOUR","")))),""))</f>
        <v/>
      </c>
      <c r="L90" s="590" t="str">
        <f>IFERROR(IF(AND($E90="AM",Récap!BZ$208="TERMINE"),"TERMINE",IF(AND($E90="JS",Récap!BI$208="TERMINE"),"TERMINE",IF(AND($E90="CF",Récap!AS$208="TERMINE"),"TERMINE",IF(AND($E90="MJ",Récap!AC$208="TERMINE"),"TERMINE","")))),"")</f>
        <v/>
      </c>
    </row>
    <row r="91" spans="1:12" x14ac:dyDescent="0.3">
      <c r="A91" s="169" t="str">
        <f>IF(Engagés!A91="","",Engagés!A91)</f>
        <v/>
      </c>
      <c r="B91" s="556">
        <v>0.36296296296296293</v>
      </c>
      <c r="C91" s="420"/>
      <c r="D91" s="81" t="str">
        <f t="shared" si="3"/>
        <v/>
      </c>
      <c r="E91" s="382" t="str">
        <f>IF($A91="","",Engagés!$E91)</f>
        <v/>
      </c>
      <c r="F91" s="428" t="str">
        <f>IF(AND('3ème'!D91="",'4ème'!D91&lt;&gt;""),1,"")</f>
        <v/>
      </c>
      <c r="G91" s="391" t="str">
        <f>IF($A91="","",IF($E91="MJ",Récap!$L$4,IF($E91="CF",Récap!$K$4,IF($E91="JS",Récap!$J$4,IF($E91="AM",Récap!$I$4)))))</f>
        <v/>
      </c>
      <c r="H91" s="117"/>
      <c r="I91" s="119" t="str">
        <f t="shared" si="4"/>
        <v/>
      </c>
      <c r="J91" s="102"/>
      <c r="K91" s="412" t="str">
        <f>IF($D91="","",IFERROR(IF(AND($E91="AM",Récap!BY$208="DERNIER TOUR"),"DERNIER TOUR",IF(AND($E91="JS",Récap!BH$208="DERNIER TOUR"),"DERNIER TOUR",IF(AND($E91="CF",Récap!AR$208="DERNIER TOUR"),"DERNIER TOUR",IF(AND($E91="MJ",Récap!AB$208="DERNIER TOUR"),"DERNIER TOUR","")))),""))</f>
        <v/>
      </c>
      <c r="L91" s="590" t="str">
        <f>IFERROR(IF(AND($E91="AM",Récap!BZ$208="TERMINE"),"TERMINE",IF(AND($E91="JS",Récap!BI$208="TERMINE"),"TERMINE",IF(AND($E91="CF",Récap!AS$208="TERMINE"),"TERMINE",IF(AND($E91="MJ",Récap!AC$208="TERMINE"),"TERMINE","")))),"")</f>
        <v/>
      </c>
    </row>
    <row r="92" spans="1:12" x14ac:dyDescent="0.3">
      <c r="A92" s="169" t="str">
        <f>IF(Engagés!A92="","",Engagés!A92)</f>
        <v/>
      </c>
      <c r="B92" s="556">
        <v>0.36296296296296293</v>
      </c>
      <c r="C92" s="420"/>
      <c r="D92" s="81" t="str">
        <f t="shared" si="3"/>
        <v/>
      </c>
      <c r="E92" s="382" t="str">
        <f>IF($A92="","",Engagés!$E92)</f>
        <v/>
      </c>
      <c r="F92" s="428" t="str">
        <f>IF(AND('3ème'!D92="",'4ème'!D92&lt;&gt;""),1,"")</f>
        <v/>
      </c>
      <c r="G92" s="391" t="str">
        <f>IF($A92="","",IF($E92="MJ",Récap!$L$4,IF($E92="CF",Récap!$K$4,IF($E92="JS",Récap!$J$4,IF($E92="AM",Récap!$I$4)))))</f>
        <v/>
      </c>
      <c r="H92" s="117"/>
      <c r="I92" s="119" t="str">
        <f t="shared" si="4"/>
        <v/>
      </c>
      <c r="J92" s="102"/>
      <c r="K92" s="412" t="str">
        <f>IF($D92="","",IFERROR(IF(AND($E92="AM",Récap!BY$208="DERNIER TOUR"),"DERNIER TOUR",IF(AND($E92="JS",Récap!BH$208="DERNIER TOUR"),"DERNIER TOUR",IF(AND($E92="CF",Récap!AR$208="DERNIER TOUR"),"DERNIER TOUR",IF(AND($E92="MJ",Récap!AB$208="DERNIER TOUR"),"DERNIER TOUR","")))),""))</f>
        <v/>
      </c>
      <c r="L92" s="590" t="str">
        <f>IFERROR(IF(AND($E92="AM",Récap!BZ$208="TERMINE"),"TERMINE",IF(AND($E92="JS",Récap!BI$208="TERMINE"),"TERMINE",IF(AND($E92="CF",Récap!AS$208="TERMINE"),"TERMINE",IF(AND($E92="MJ",Récap!AC$208="TERMINE"),"TERMINE","")))),"")</f>
        <v/>
      </c>
    </row>
    <row r="93" spans="1:12" x14ac:dyDescent="0.3">
      <c r="A93" s="169" t="str">
        <f>IF(Engagés!A93="","",Engagés!A93)</f>
        <v/>
      </c>
      <c r="B93" s="556">
        <v>0.36296296296296293</v>
      </c>
      <c r="C93" s="420"/>
      <c r="D93" s="81" t="str">
        <f t="shared" si="3"/>
        <v/>
      </c>
      <c r="E93" s="382" t="str">
        <f>IF($A93="","",Engagés!$E93)</f>
        <v/>
      </c>
      <c r="F93" s="428" t="str">
        <f>IF(AND('3ème'!D93="",'4ème'!D93&lt;&gt;""),1,"")</f>
        <v/>
      </c>
      <c r="G93" s="391" t="str">
        <f>IF($A93="","",IF($E93="MJ",Récap!$L$4,IF($E93="CF",Récap!$K$4,IF($E93="JS",Récap!$J$4,IF($E93="AM",Récap!$I$4)))))</f>
        <v/>
      </c>
      <c r="H93" s="117"/>
      <c r="I93" s="119" t="str">
        <f t="shared" si="4"/>
        <v/>
      </c>
      <c r="J93" s="102"/>
      <c r="K93" s="412" t="str">
        <f>IF($D93="","",IFERROR(IF(AND($E93="AM",Récap!BY$208="DERNIER TOUR"),"DERNIER TOUR",IF(AND($E93="JS",Récap!BH$208="DERNIER TOUR"),"DERNIER TOUR",IF(AND($E93="CF",Récap!AR$208="DERNIER TOUR"),"DERNIER TOUR",IF(AND($E93="MJ",Récap!AB$208="DERNIER TOUR"),"DERNIER TOUR","")))),""))</f>
        <v/>
      </c>
      <c r="L93" s="590" t="str">
        <f>IFERROR(IF(AND($E93="AM",Récap!BZ$208="TERMINE"),"TERMINE",IF(AND($E93="JS",Récap!BI$208="TERMINE"),"TERMINE",IF(AND($E93="CF",Récap!AS$208="TERMINE"),"TERMINE",IF(AND($E93="MJ",Récap!AC$208="TERMINE"),"TERMINE","")))),"")</f>
        <v/>
      </c>
    </row>
    <row r="94" spans="1:12" x14ac:dyDescent="0.3">
      <c r="A94" s="169" t="str">
        <f>IF(Engagés!A94="","",Engagés!A94)</f>
        <v/>
      </c>
      <c r="B94" s="556">
        <v>0.36296296296296293</v>
      </c>
      <c r="C94" s="420"/>
      <c r="D94" s="81" t="str">
        <f t="shared" si="3"/>
        <v/>
      </c>
      <c r="E94" s="382" t="str">
        <f>IF($A94="","",Engagés!$E94)</f>
        <v/>
      </c>
      <c r="F94" s="428" t="str">
        <f>IF(AND('3ème'!D94="",'4ème'!D94&lt;&gt;""),1,"")</f>
        <v/>
      </c>
      <c r="G94" s="391" t="str">
        <f>IF($A94="","",IF($E94="MJ",Récap!$L$4,IF($E94="CF",Récap!$K$4,IF($E94="JS",Récap!$J$4,IF($E94="AM",Récap!$I$4)))))</f>
        <v/>
      </c>
      <c r="H94" s="117"/>
      <c r="I94" s="119" t="str">
        <f t="shared" si="4"/>
        <v/>
      </c>
      <c r="J94" s="102"/>
      <c r="K94" s="412" t="str">
        <f>IF($D94="","",IFERROR(IF(AND($E94="AM",Récap!BY$208="DERNIER TOUR"),"DERNIER TOUR",IF(AND($E94="JS",Récap!BH$208="DERNIER TOUR"),"DERNIER TOUR",IF(AND($E94="CF",Récap!AR$208="DERNIER TOUR"),"DERNIER TOUR",IF(AND($E94="MJ",Récap!AB$208="DERNIER TOUR"),"DERNIER TOUR","")))),""))</f>
        <v/>
      </c>
      <c r="L94" s="590" t="str">
        <f>IFERROR(IF(AND($E94="AM",Récap!BZ$208="TERMINE"),"TERMINE",IF(AND($E94="JS",Récap!BI$208="TERMINE"),"TERMINE",IF(AND($E94="CF",Récap!AS$208="TERMINE"),"TERMINE",IF(AND($E94="MJ",Récap!AC$208="TERMINE"),"TERMINE","")))),"")</f>
        <v/>
      </c>
    </row>
    <row r="95" spans="1:12" x14ac:dyDescent="0.3">
      <c r="A95" s="169" t="str">
        <f>IF(Engagés!A95="","",Engagés!A95)</f>
        <v/>
      </c>
      <c r="B95" s="556">
        <v>0.36296296296296293</v>
      </c>
      <c r="C95" s="420"/>
      <c r="D95" s="81" t="str">
        <f t="shared" si="3"/>
        <v/>
      </c>
      <c r="E95" s="382" t="str">
        <f>IF($A95="","",Engagés!$E95)</f>
        <v/>
      </c>
      <c r="F95" s="428" t="str">
        <f>IF(AND('3ème'!D95="",'4ème'!D95&lt;&gt;""),1,"")</f>
        <v/>
      </c>
      <c r="G95" s="391" t="str">
        <f>IF($A95="","",IF($E95="MJ",Récap!$L$4,IF($E95="CF",Récap!$K$4,IF($E95="JS",Récap!$J$4,IF($E95="AM",Récap!$I$4)))))</f>
        <v/>
      </c>
      <c r="H95" s="117"/>
      <c r="I95" s="119" t="str">
        <f t="shared" si="4"/>
        <v/>
      </c>
      <c r="J95" s="102"/>
      <c r="K95" s="412" t="str">
        <f>IF($D95="","",IFERROR(IF(AND($E95="AM",Récap!BY$208="DERNIER TOUR"),"DERNIER TOUR",IF(AND($E95="JS",Récap!BH$208="DERNIER TOUR"),"DERNIER TOUR",IF(AND($E95="CF",Récap!AR$208="DERNIER TOUR"),"DERNIER TOUR",IF(AND($E95="MJ",Récap!AB$208="DERNIER TOUR"),"DERNIER TOUR","")))),""))</f>
        <v/>
      </c>
      <c r="L95" s="590" t="str">
        <f>IFERROR(IF(AND($E95="AM",Récap!BZ$208="TERMINE"),"TERMINE",IF(AND($E95="JS",Récap!BI$208="TERMINE"),"TERMINE",IF(AND($E95="CF",Récap!AS$208="TERMINE"),"TERMINE",IF(AND($E95="MJ",Récap!AC$208="TERMINE"),"TERMINE","")))),"")</f>
        <v/>
      </c>
    </row>
    <row r="96" spans="1:12" x14ac:dyDescent="0.3">
      <c r="A96" s="169" t="str">
        <f>IF(Engagés!A96="","",Engagés!A96)</f>
        <v/>
      </c>
      <c r="B96" s="556">
        <v>0.36296296296296293</v>
      </c>
      <c r="C96" s="420"/>
      <c r="D96" s="81" t="str">
        <f t="shared" si="3"/>
        <v/>
      </c>
      <c r="E96" s="382" t="str">
        <f>IF($A96="","",Engagés!$E96)</f>
        <v/>
      </c>
      <c r="F96" s="428" t="str">
        <f>IF(AND('3ème'!D96="",'4ème'!D96&lt;&gt;""),1,"")</f>
        <v/>
      </c>
      <c r="G96" s="391" t="str">
        <f>IF($A96="","",IF($E96="MJ",Récap!$L$4,IF($E96="CF",Récap!$K$4,IF($E96="JS",Récap!$J$4,IF($E96="AM",Récap!$I$4)))))</f>
        <v/>
      </c>
      <c r="H96" s="117"/>
      <c r="I96" s="119" t="str">
        <f t="shared" si="4"/>
        <v/>
      </c>
      <c r="J96" s="102"/>
      <c r="K96" s="412" t="str">
        <f>IF($D96="","",IFERROR(IF(AND($E96="AM",Récap!BY$208="DERNIER TOUR"),"DERNIER TOUR",IF(AND($E96="JS",Récap!BH$208="DERNIER TOUR"),"DERNIER TOUR",IF(AND($E96="CF",Récap!AR$208="DERNIER TOUR"),"DERNIER TOUR",IF(AND($E96="MJ",Récap!AB$208="DERNIER TOUR"),"DERNIER TOUR","")))),""))</f>
        <v/>
      </c>
      <c r="L96" s="590" t="str">
        <f>IFERROR(IF(AND($E96="AM",Récap!BZ$208="TERMINE"),"TERMINE",IF(AND($E96="JS",Récap!BI$208="TERMINE"),"TERMINE",IF(AND($E96="CF",Récap!AS$208="TERMINE"),"TERMINE",IF(AND($E96="MJ",Récap!AC$208="TERMINE"),"TERMINE","")))),"")</f>
        <v/>
      </c>
    </row>
    <row r="97" spans="1:12" x14ac:dyDescent="0.3">
      <c r="A97" s="169" t="str">
        <f>IF(Engagés!A97="","",Engagés!A97)</f>
        <v/>
      </c>
      <c r="B97" s="556">
        <v>0.36296296296296293</v>
      </c>
      <c r="C97" s="420"/>
      <c r="D97" s="81" t="str">
        <f t="shared" si="3"/>
        <v/>
      </c>
      <c r="E97" s="382" t="str">
        <f>IF($A97="","",Engagés!$E97)</f>
        <v/>
      </c>
      <c r="F97" s="428" t="str">
        <f>IF(AND('3ème'!D97="",'4ème'!D97&lt;&gt;""),1,"")</f>
        <v/>
      </c>
      <c r="G97" s="391" t="str">
        <f>IF($A97="","",IF($E97="MJ",Récap!$L$4,IF($E97="CF",Récap!$K$4,IF($E97="JS",Récap!$J$4,IF($E97="AM",Récap!$I$4)))))</f>
        <v/>
      </c>
      <c r="H97" s="117"/>
      <c r="I97" s="119" t="str">
        <f t="shared" si="4"/>
        <v/>
      </c>
      <c r="J97" s="102"/>
      <c r="K97" s="412" t="str">
        <f>IF($D97="","",IFERROR(IF(AND($E97="AM",Récap!BY$208="DERNIER TOUR"),"DERNIER TOUR",IF(AND($E97="JS",Récap!BH$208="DERNIER TOUR"),"DERNIER TOUR",IF(AND($E97="CF",Récap!AR$208="DERNIER TOUR"),"DERNIER TOUR",IF(AND($E97="MJ",Récap!AB$208="DERNIER TOUR"),"DERNIER TOUR","")))),""))</f>
        <v/>
      </c>
      <c r="L97" s="590" t="str">
        <f>IFERROR(IF(AND($E97="AM",Récap!BZ$208="TERMINE"),"TERMINE",IF(AND($E97="JS",Récap!BI$208="TERMINE"),"TERMINE",IF(AND($E97="CF",Récap!AS$208="TERMINE"),"TERMINE",IF(AND($E97="MJ",Récap!AC$208="TERMINE"),"TERMINE","")))),"")</f>
        <v/>
      </c>
    </row>
    <row r="98" spans="1:12" x14ac:dyDescent="0.3">
      <c r="A98" s="169" t="str">
        <f>IF(Engagés!A98="","",Engagés!A98)</f>
        <v/>
      </c>
      <c r="B98" s="556">
        <v>0.36296296296296293</v>
      </c>
      <c r="C98" s="420"/>
      <c r="D98" s="81" t="str">
        <f t="shared" si="3"/>
        <v/>
      </c>
      <c r="E98" s="382" t="str">
        <f>IF($A98="","",Engagés!$E98)</f>
        <v/>
      </c>
      <c r="F98" s="428" t="str">
        <f>IF(AND('3ème'!D98="",'4ème'!D98&lt;&gt;""),1,"")</f>
        <v/>
      </c>
      <c r="G98" s="391" t="str">
        <f>IF($A98="","",IF($E98="MJ",Récap!$L$4,IF($E98="CF",Récap!$K$4,IF($E98="JS",Récap!$J$4,IF($E98="AM",Récap!$I$4)))))</f>
        <v/>
      </c>
      <c r="H98" s="117"/>
      <c r="I98" s="119" t="str">
        <f t="shared" si="4"/>
        <v/>
      </c>
      <c r="J98" s="102"/>
      <c r="K98" s="412" t="str">
        <f>IF($D98="","",IFERROR(IF(AND($E98="AM",Récap!BY$208="DERNIER TOUR"),"DERNIER TOUR",IF(AND($E98="JS",Récap!BH$208="DERNIER TOUR"),"DERNIER TOUR",IF(AND($E98="CF",Récap!AR$208="DERNIER TOUR"),"DERNIER TOUR",IF(AND($E98="MJ",Récap!AB$208="DERNIER TOUR"),"DERNIER TOUR","")))),""))</f>
        <v/>
      </c>
      <c r="L98" s="590" t="str">
        <f>IFERROR(IF(AND($E98="AM",Récap!BZ$208="TERMINE"),"TERMINE",IF(AND($E98="JS",Récap!BI$208="TERMINE"),"TERMINE",IF(AND($E98="CF",Récap!AS$208="TERMINE"),"TERMINE",IF(AND($E98="MJ",Récap!AC$208="TERMINE"),"TERMINE","")))),"")</f>
        <v/>
      </c>
    </row>
    <row r="99" spans="1:12" x14ac:dyDescent="0.3">
      <c r="A99" s="169" t="str">
        <f>IF(Engagés!A99="","",Engagés!A99)</f>
        <v/>
      </c>
      <c r="B99" s="556">
        <v>0.36296296296296293</v>
      </c>
      <c r="C99" s="420"/>
      <c r="D99" s="81" t="str">
        <f t="shared" si="3"/>
        <v/>
      </c>
      <c r="E99" s="382" t="str">
        <f>IF($A99="","",Engagés!$E99)</f>
        <v/>
      </c>
      <c r="F99" s="428" t="str">
        <f>IF(AND('3ème'!D99="",'4ème'!D99&lt;&gt;""),1,"")</f>
        <v/>
      </c>
      <c r="G99" s="391" t="str">
        <f>IF($A99="","",IF($E99="MJ",Récap!$L$4,IF($E99="CF",Récap!$K$4,IF($E99="JS",Récap!$J$4,IF($E99="AM",Récap!$I$4)))))</f>
        <v/>
      </c>
      <c r="H99" s="117"/>
      <c r="I99" s="119" t="str">
        <f t="shared" si="4"/>
        <v/>
      </c>
      <c r="J99" s="102"/>
      <c r="K99" s="412" t="str">
        <f>IF($D99="","",IFERROR(IF(AND($E99="AM",Récap!BY$208="DERNIER TOUR"),"DERNIER TOUR",IF(AND($E99="JS",Récap!BH$208="DERNIER TOUR"),"DERNIER TOUR",IF(AND($E99="CF",Récap!AR$208="DERNIER TOUR"),"DERNIER TOUR",IF(AND($E99="MJ",Récap!AB$208="DERNIER TOUR"),"DERNIER TOUR","")))),""))</f>
        <v/>
      </c>
      <c r="L99" s="590" t="str">
        <f>IFERROR(IF(AND($E99="AM",Récap!BZ$208="TERMINE"),"TERMINE",IF(AND($E99="JS",Récap!BI$208="TERMINE"),"TERMINE",IF(AND($E99="CF",Récap!AS$208="TERMINE"),"TERMINE",IF(AND($E99="MJ",Récap!AC$208="TERMINE"),"TERMINE","")))),"")</f>
        <v/>
      </c>
    </row>
    <row r="100" spans="1:12" x14ac:dyDescent="0.3">
      <c r="A100" s="169" t="str">
        <f>IF(Engagés!A100="","",Engagés!A100)</f>
        <v/>
      </c>
      <c r="B100" s="556">
        <v>0.36296296296296293</v>
      </c>
      <c r="C100" s="420"/>
      <c r="D100" s="81" t="str">
        <f t="shared" si="3"/>
        <v/>
      </c>
      <c r="E100" s="382" t="str">
        <f>IF($A100="","",Engagés!$E100)</f>
        <v/>
      </c>
      <c r="F100" s="428" t="str">
        <f>IF(AND('3ème'!D100="",'4ème'!D100&lt;&gt;""),1,"")</f>
        <v/>
      </c>
      <c r="G100" s="391" t="str">
        <f>IF($A100="","",IF($E100="MJ",Récap!$L$4,IF($E100="CF",Récap!$K$4,IF($E100="JS",Récap!$J$4,IF($E100="AM",Récap!$I$4)))))</f>
        <v/>
      </c>
      <c r="H100" s="117"/>
      <c r="I100" s="119" t="str">
        <f t="shared" si="4"/>
        <v/>
      </c>
      <c r="J100" s="102"/>
      <c r="K100" s="412" t="str">
        <f>IF($D100="","",IFERROR(IF(AND($E100="AM",Récap!BY$208="DERNIER TOUR"),"DERNIER TOUR",IF(AND($E100="JS",Récap!BH$208="DERNIER TOUR"),"DERNIER TOUR",IF(AND($E100="CF",Récap!AR$208="DERNIER TOUR"),"DERNIER TOUR",IF(AND($E100="MJ",Récap!AB$208="DERNIER TOUR"),"DERNIER TOUR","")))),""))</f>
        <v/>
      </c>
      <c r="L100" s="590" t="str">
        <f>IFERROR(IF(AND($E100="AM",Récap!BZ$208="TERMINE"),"TERMINE",IF(AND($E100="JS",Récap!BI$208="TERMINE"),"TERMINE",IF(AND($E100="CF",Récap!AS$208="TERMINE"),"TERMINE",IF(AND($E100="MJ",Récap!AC$208="TERMINE"),"TERMINE","")))),"")</f>
        <v/>
      </c>
    </row>
    <row r="101" spans="1:12" x14ac:dyDescent="0.3">
      <c r="A101" s="169" t="str">
        <f>IF(Engagés!A101="","",Engagés!A101)</f>
        <v/>
      </c>
      <c r="B101" s="556">
        <v>0.36296296296296293</v>
      </c>
      <c r="C101" s="420"/>
      <c r="D101" s="81" t="str">
        <f t="shared" si="3"/>
        <v/>
      </c>
      <c r="E101" s="382" t="str">
        <f>IF($A101="","",Engagés!$E101)</f>
        <v/>
      </c>
      <c r="F101" s="428" t="str">
        <f>IF(AND('3ème'!D101="",'4ème'!D101&lt;&gt;""),1,"")</f>
        <v/>
      </c>
      <c r="G101" s="391" t="str">
        <f>IF($A101="","",IF($E101="MJ",Récap!$L$4,IF($E101="CF",Récap!$K$4,IF($E101="JS",Récap!$J$4,IF($E101="AM",Récap!$I$4)))))</f>
        <v/>
      </c>
      <c r="H101" s="117"/>
      <c r="I101" s="119" t="str">
        <f t="shared" si="4"/>
        <v/>
      </c>
      <c r="J101" s="102"/>
      <c r="K101" s="412" t="str">
        <f>IF($D101="","",IFERROR(IF(AND($E101="AM",Récap!BY$208="DERNIER TOUR"),"DERNIER TOUR",IF(AND($E101="JS",Récap!BH$208="DERNIER TOUR"),"DERNIER TOUR",IF(AND($E101="CF",Récap!AR$208="DERNIER TOUR"),"DERNIER TOUR",IF(AND($E101="MJ",Récap!AB$208="DERNIER TOUR"),"DERNIER TOUR","")))),""))</f>
        <v/>
      </c>
      <c r="L101" s="590" t="str">
        <f>IFERROR(IF(AND($E101="AM",Récap!BZ$208="TERMINE"),"TERMINE",IF(AND($E101="JS",Récap!BI$208="TERMINE"),"TERMINE",IF(AND($E101="CF",Récap!AS$208="TERMINE"),"TERMINE",IF(AND($E101="MJ",Récap!AC$208="TERMINE"),"TERMINE","")))),"")</f>
        <v/>
      </c>
    </row>
    <row r="102" spans="1:12" x14ac:dyDescent="0.3">
      <c r="A102" s="169" t="str">
        <f>IF(Engagés!A102="","",Engagés!A102)</f>
        <v/>
      </c>
      <c r="B102" s="556">
        <v>0.36296296296296293</v>
      </c>
      <c r="C102" s="420"/>
      <c r="D102" s="81" t="str">
        <f t="shared" si="3"/>
        <v/>
      </c>
      <c r="E102" s="382" t="str">
        <f>IF($A102="","",Engagés!$E102)</f>
        <v/>
      </c>
      <c r="F102" s="428" t="str">
        <f>IF(AND('3ème'!D102="",'4ème'!D102&lt;&gt;""),1,"")</f>
        <v/>
      </c>
      <c r="G102" s="391" t="str">
        <f>IF($A102="","",IF($E102="MJ",Récap!$L$4,IF($E102="CF",Récap!$K$4,IF($E102="JS",Récap!$J$4,IF($E102="AM",Récap!$I$4)))))</f>
        <v/>
      </c>
      <c r="H102" s="117"/>
      <c r="I102" s="119" t="str">
        <f t="shared" si="4"/>
        <v/>
      </c>
      <c r="J102" s="102"/>
      <c r="K102" s="412" t="str">
        <f>IF($D102="","",IFERROR(IF(AND($E102="AM",Récap!BY$208="DERNIER TOUR"),"DERNIER TOUR",IF(AND($E102="JS",Récap!BH$208="DERNIER TOUR"),"DERNIER TOUR",IF(AND($E102="CF",Récap!AR$208="DERNIER TOUR"),"DERNIER TOUR",IF(AND($E102="MJ",Récap!AB$208="DERNIER TOUR"),"DERNIER TOUR","")))),""))</f>
        <v/>
      </c>
      <c r="L102" s="590" t="str">
        <f>IFERROR(IF(AND($E102="AM",Récap!BZ$208="TERMINE"),"TERMINE",IF(AND($E102="JS",Récap!BI$208="TERMINE"),"TERMINE",IF(AND($E102="CF",Récap!AS$208="TERMINE"),"TERMINE",IF(AND($E102="MJ",Récap!AC$208="TERMINE"),"TERMINE","")))),"")</f>
        <v/>
      </c>
    </row>
    <row r="103" spans="1:12" ht="18" thickBot="1" x14ac:dyDescent="0.35">
      <c r="A103" s="170" t="str">
        <f>IF(Engagés!A103="","",Engagés!A103)</f>
        <v/>
      </c>
      <c r="B103" s="557">
        <v>0.36296296296296293</v>
      </c>
      <c r="C103" s="171"/>
      <c r="D103" s="80" t="str">
        <f>IF(C103="","",C103-B103)</f>
        <v/>
      </c>
      <c r="E103" s="383" t="str">
        <f>IF($A103="","",Engagés!$E103)</f>
        <v/>
      </c>
      <c r="F103" s="445" t="str">
        <f>IF(AND('3ème'!D103="",'4ème'!D103&lt;&gt;""),1,"")</f>
        <v/>
      </c>
      <c r="G103" s="392" t="str">
        <f>IF($A103="","",IF($E103="MJ",Récap!$L$4,IF($E103="CF",Récap!$K$4,IF($E103="JS",Récap!$J$4,IF($E103="AM",Récap!$I$4)))))</f>
        <v/>
      </c>
      <c r="H103" s="118"/>
      <c r="I103" s="120" t="str">
        <f t="shared" si="4"/>
        <v/>
      </c>
      <c r="J103" s="102"/>
      <c r="K103" s="412" t="str">
        <f>IF($D103="","",IFERROR(IF(AND($E103="AM",Récap!BY$208="DERNIER TOUR"),"DERNIER TOUR",IF(AND($E103="JS",Récap!BH$208="DERNIER TOUR"),"DERNIER TOUR",IF(AND($E103="CF",Récap!AR$208="DERNIER TOUR"),"DERNIER TOUR",IF(AND($E103="MJ",Récap!AB$208="DERNIER TOUR"),"DERNIER TOUR","")))),""))</f>
        <v/>
      </c>
      <c r="L103" s="590" t="str">
        <f>IFERROR(IF(AND($E103="AM",Récap!BZ$208="TERMINE"),"TERMINE",IF(AND($E103="JS",Récap!BI$208="TERMINE"),"TERMINE",IF(AND($E103="CF",Récap!AS$208="TERMINE"),"TERMINE",IF(AND($E103="MJ",Récap!AC$208="TERMINE"),"TERMINE","")))),"")</f>
        <v/>
      </c>
    </row>
    <row r="104" spans="1:12" ht="24.6" x14ac:dyDescent="0.3">
      <c r="A104" s="399"/>
      <c r="B104" s="86"/>
      <c r="C104" s="9"/>
      <c r="G104" s="111"/>
      <c r="I104" s="292"/>
    </row>
    <row r="105" spans="1:12" x14ac:dyDescent="0.3">
      <c r="A105" s="41"/>
      <c r="B105" s="86"/>
      <c r="C105" s="43"/>
      <c r="G105" s="111" t="str">
        <f>IF($A105="","",IF($E105="MJ",Récap!$L$3,IF($E105="CF",Récap!$K$3,IF($E105="JS",Récap!$J$3,IF($E105="AM",Récap!$I$3)))))</f>
        <v/>
      </c>
      <c r="I105" s="293"/>
    </row>
    <row r="106" spans="1:12" x14ac:dyDescent="0.3">
      <c r="A106" s="41"/>
      <c r="B106" s="86"/>
      <c r="C106" s="43"/>
      <c r="G106" s="111" t="str">
        <f>IF($A106="","",IF($E106="MJ",Récap!$L$3,IF($E106="CF",Récap!$K$3,IF($E106="JS",Récap!$J$3,IF($E106="AM",Récap!$I$3)))))</f>
        <v/>
      </c>
      <c r="I106" s="293"/>
    </row>
    <row r="107" spans="1:12" x14ac:dyDescent="0.3">
      <c r="A107" s="41"/>
      <c r="B107" s="86"/>
      <c r="C107" s="43"/>
      <c r="I107" s="293"/>
    </row>
    <row r="108" spans="1:12" x14ac:dyDescent="0.3">
      <c r="A108" s="41"/>
      <c r="B108" s="86"/>
      <c r="C108" s="43"/>
      <c r="I108" s="293"/>
    </row>
    <row r="109" spans="1:12" x14ac:dyDescent="0.3">
      <c r="A109" s="41"/>
      <c r="B109" s="86"/>
      <c r="C109" s="1"/>
      <c r="I109" s="293"/>
    </row>
    <row r="110" spans="1:12" x14ac:dyDescent="0.3">
      <c r="A110" s="41"/>
      <c r="B110" s="86"/>
      <c r="C110" s="1"/>
      <c r="I110" s="293"/>
    </row>
    <row r="111" spans="1:12" x14ac:dyDescent="0.3">
      <c r="A111" s="41"/>
      <c r="B111" s="86"/>
      <c r="C111" s="1"/>
      <c r="I111" s="293"/>
    </row>
    <row r="112" spans="1:12" x14ac:dyDescent="0.3">
      <c r="A112" s="41"/>
      <c r="B112" s="86"/>
      <c r="C112" s="1"/>
      <c r="I112" s="293"/>
    </row>
    <row r="113" spans="1:9" x14ac:dyDescent="0.3">
      <c r="A113" s="41"/>
      <c r="B113" s="86"/>
      <c r="C113" s="1"/>
      <c r="I113" s="293"/>
    </row>
    <row r="114" spans="1:9" x14ac:dyDescent="0.3">
      <c r="A114" s="41"/>
      <c r="B114" s="86"/>
      <c r="C114" s="1"/>
      <c r="I114" s="293"/>
    </row>
    <row r="115" spans="1:9" x14ac:dyDescent="0.3">
      <c r="A115" s="41"/>
      <c r="B115" s="86"/>
      <c r="C115" s="1"/>
      <c r="I115" s="293"/>
    </row>
    <row r="116" spans="1:9" x14ac:dyDescent="0.3">
      <c r="A116" s="41"/>
      <c r="B116" s="86"/>
      <c r="C116" s="1"/>
      <c r="I116" s="293"/>
    </row>
    <row r="117" spans="1:9" x14ac:dyDescent="0.3">
      <c r="A117" s="41"/>
      <c r="B117" s="86"/>
      <c r="C117" s="1"/>
      <c r="I117" s="293"/>
    </row>
    <row r="118" spans="1:9" x14ac:dyDescent="0.3">
      <c r="A118" s="41"/>
      <c r="B118" s="86"/>
      <c r="C118" s="1"/>
      <c r="I118" s="293"/>
    </row>
    <row r="119" spans="1:9" x14ac:dyDescent="0.3">
      <c r="A119" s="41"/>
      <c r="B119" s="86"/>
      <c r="C119" s="1"/>
      <c r="I119" s="293"/>
    </row>
    <row r="120" spans="1:9" x14ac:dyDescent="0.3">
      <c r="A120" s="41"/>
      <c r="B120" s="86"/>
      <c r="C120" s="1"/>
      <c r="I120" s="293"/>
    </row>
    <row r="121" spans="1:9" x14ac:dyDescent="0.3">
      <c r="A121" s="41"/>
      <c r="B121" s="86"/>
      <c r="C121" s="1"/>
      <c r="I121" s="293"/>
    </row>
    <row r="122" spans="1:9" x14ac:dyDescent="0.3">
      <c r="A122" s="41"/>
      <c r="B122" s="86"/>
      <c r="C122" s="1"/>
      <c r="I122" s="293"/>
    </row>
    <row r="123" spans="1:9" x14ac:dyDescent="0.3">
      <c r="A123" s="41"/>
      <c r="B123" s="86"/>
      <c r="C123" s="1"/>
    </row>
    <row r="124" spans="1:9" x14ac:dyDescent="0.3">
      <c r="A124" s="41"/>
      <c r="B124" s="86"/>
      <c r="C124" s="1"/>
    </row>
    <row r="125" spans="1:9" x14ac:dyDescent="0.3">
      <c r="A125" s="41"/>
      <c r="B125" s="86"/>
      <c r="C125" s="1"/>
    </row>
    <row r="126" spans="1:9" x14ac:dyDescent="0.3">
      <c r="A126" s="41"/>
      <c r="B126" s="86"/>
      <c r="C126" s="1"/>
    </row>
    <row r="127" spans="1:9" x14ac:dyDescent="0.3">
      <c r="A127" s="41"/>
      <c r="B127" s="86"/>
      <c r="C127" s="1"/>
    </row>
    <row r="128" spans="1:9" x14ac:dyDescent="0.3">
      <c r="A128" s="41"/>
      <c r="B128" s="86"/>
      <c r="C128" s="1"/>
    </row>
    <row r="129" spans="1:3" x14ac:dyDescent="0.3">
      <c r="A129" s="41"/>
      <c r="B129" s="86"/>
      <c r="C129" s="1"/>
    </row>
    <row r="130" spans="1:3" x14ac:dyDescent="0.3">
      <c r="A130" s="41"/>
      <c r="B130" s="86"/>
      <c r="C130" s="1"/>
    </row>
    <row r="131" spans="1:3" x14ac:dyDescent="0.3">
      <c r="A131" s="41"/>
      <c r="B131" s="86"/>
      <c r="C131" s="1"/>
    </row>
    <row r="132" spans="1:3" x14ac:dyDescent="0.3">
      <c r="A132" s="41"/>
      <c r="B132" s="86"/>
      <c r="C132" s="1"/>
    </row>
    <row r="133" spans="1:3" x14ac:dyDescent="0.3">
      <c r="A133" s="41"/>
      <c r="B133" s="86"/>
      <c r="C133" s="1"/>
    </row>
    <row r="134" spans="1:3" x14ac:dyDescent="0.3">
      <c r="A134" s="41"/>
      <c r="B134" s="86"/>
      <c r="C134" s="1"/>
    </row>
    <row r="135" spans="1:3" x14ac:dyDescent="0.3">
      <c r="A135" s="41"/>
      <c r="B135" s="86"/>
      <c r="C135" s="1"/>
    </row>
    <row r="136" spans="1:3" x14ac:dyDescent="0.3">
      <c r="A136" s="41"/>
      <c r="B136" s="86"/>
      <c r="C136" s="1"/>
    </row>
    <row r="137" spans="1:3" x14ac:dyDescent="0.3">
      <c r="A137" s="41"/>
      <c r="B137" s="86"/>
      <c r="C137" s="1"/>
    </row>
    <row r="138" spans="1:3" x14ac:dyDescent="0.3">
      <c r="A138" s="41"/>
      <c r="B138" s="86"/>
      <c r="C138" s="1"/>
    </row>
    <row r="139" spans="1:3" x14ac:dyDescent="0.3">
      <c r="A139" s="41"/>
      <c r="B139" s="86"/>
      <c r="C139" s="1"/>
    </row>
    <row r="140" spans="1:3" x14ac:dyDescent="0.3">
      <c r="A140" s="41"/>
      <c r="B140" s="86"/>
      <c r="C140" s="1"/>
    </row>
    <row r="141" spans="1:3" x14ac:dyDescent="0.3">
      <c r="A141" s="41"/>
      <c r="B141" s="86"/>
      <c r="C141" s="1"/>
    </row>
    <row r="142" spans="1:3" x14ac:dyDescent="0.3">
      <c r="A142" s="41"/>
      <c r="B142" s="86"/>
      <c r="C142" s="1"/>
    </row>
    <row r="143" spans="1:3" x14ac:dyDescent="0.3">
      <c r="A143" s="41"/>
      <c r="B143" s="86"/>
      <c r="C143" s="1"/>
    </row>
    <row r="144" spans="1:3" x14ac:dyDescent="0.3">
      <c r="A144" s="41"/>
      <c r="B144" s="86"/>
      <c r="C144" s="1"/>
    </row>
    <row r="145" spans="1:3" x14ac:dyDescent="0.3">
      <c r="A145" s="41"/>
      <c r="B145" s="86"/>
      <c r="C145" s="1"/>
    </row>
    <row r="146" spans="1:3" x14ac:dyDescent="0.3">
      <c r="A146" s="41"/>
      <c r="B146" s="86"/>
      <c r="C146" s="1"/>
    </row>
    <row r="147" spans="1:3" x14ac:dyDescent="0.3">
      <c r="A147" s="41"/>
      <c r="B147" s="86"/>
      <c r="C147" s="1"/>
    </row>
    <row r="148" spans="1:3" x14ac:dyDescent="0.3">
      <c r="A148" s="41"/>
      <c r="B148" s="86"/>
      <c r="C148" s="1"/>
    </row>
    <row r="149" spans="1:3" x14ac:dyDescent="0.3">
      <c r="A149" s="41"/>
      <c r="B149" s="86"/>
      <c r="C149" s="1"/>
    </row>
    <row r="150" spans="1:3" x14ac:dyDescent="0.3">
      <c r="A150" s="41"/>
      <c r="B150" s="86"/>
      <c r="C150" s="1"/>
    </row>
    <row r="151" spans="1:3" x14ac:dyDescent="0.3">
      <c r="A151" s="41"/>
      <c r="B151" s="86"/>
      <c r="C151" s="1"/>
    </row>
    <row r="152" spans="1:3" x14ac:dyDescent="0.3">
      <c r="A152" s="41"/>
      <c r="B152" s="86"/>
      <c r="C152" s="1"/>
    </row>
    <row r="153" spans="1:3" x14ac:dyDescent="0.3">
      <c r="A153" s="41"/>
      <c r="B153" s="86"/>
      <c r="C153" s="1"/>
    </row>
    <row r="154" spans="1:3" x14ac:dyDescent="0.3">
      <c r="A154" s="41"/>
      <c r="B154" s="86"/>
      <c r="C154" s="1"/>
    </row>
    <row r="155" spans="1:3" x14ac:dyDescent="0.3">
      <c r="A155" s="41"/>
      <c r="B155" s="86"/>
      <c r="C155" s="1"/>
    </row>
    <row r="156" spans="1:3" x14ac:dyDescent="0.3">
      <c r="A156" s="41"/>
      <c r="B156" s="86"/>
      <c r="C156" s="1"/>
    </row>
    <row r="157" spans="1:3" x14ac:dyDescent="0.3">
      <c r="A157" s="41"/>
      <c r="B157" s="86"/>
      <c r="C157" s="1"/>
    </row>
    <row r="158" spans="1:3" x14ac:dyDescent="0.3">
      <c r="A158" s="41"/>
      <c r="B158" s="86"/>
      <c r="C158" s="1"/>
    </row>
    <row r="159" spans="1:3" x14ac:dyDescent="0.3">
      <c r="A159" s="41"/>
      <c r="B159" s="86"/>
      <c r="C159" s="1"/>
    </row>
    <row r="160" spans="1:3" x14ac:dyDescent="0.3">
      <c r="A160" s="41"/>
      <c r="B160" s="86"/>
      <c r="C160" s="1"/>
    </row>
    <row r="161" spans="1:3" x14ac:dyDescent="0.3">
      <c r="A161" s="41"/>
      <c r="B161" s="86"/>
      <c r="C161" s="1"/>
    </row>
    <row r="162" spans="1:3" x14ac:dyDescent="0.3">
      <c r="A162" s="41"/>
      <c r="B162" s="86"/>
      <c r="C162" s="1"/>
    </row>
    <row r="163" spans="1:3" x14ac:dyDescent="0.3">
      <c r="A163" s="41"/>
      <c r="B163" s="86"/>
      <c r="C163" s="1"/>
    </row>
    <row r="164" spans="1:3" x14ac:dyDescent="0.3">
      <c r="A164" s="41"/>
      <c r="B164" s="86"/>
      <c r="C164" s="1"/>
    </row>
    <row r="165" spans="1:3" x14ac:dyDescent="0.3">
      <c r="A165" s="41"/>
      <c r="B165" s="86"/>
      <c r="C165" s="1"/>
    </row>
    <row r="166" spans="1:3" x14ac:dyDescent="0.3">
      <c r="A166" s="41"/>
      <c r="B166" s="86"/>
      <c r="C166" s="1"/>
    </row>
    <row r="167" spans="1:3" x14ac:dyDescent="0.3">
      <c r="A167" s="41"/>
      <c r="B167" s="86"/>
      <c r="C167" s="1"/>
    </row>
    <row r="168" spans="1:3" x14ac:dyDescent="0.3">
      <c r="A168" s="41"/>
      <c r="B168" s="86"/>
      <c r="C168" s="1"/>
    </row>
    <row r="169" spans="1:3" x14ac:dyDescent="0.3">
      <c r="A169" s="41"/>
      <c r="B169" s="86"/>
      <c r="C169" s="1"/>
    </row>
    <row r="170" spans="1:3" x14ac:dyDescent="0.3">
      <c r="A170" s="41"/>
      <c r="B170" s="86"/>
      <c r="C170" s="1"/>
    </row>
    <row r="171" spans="1:3" x14ac:dyDescent="0.3">
      <c r="A171" s="41"/>
      <c r="B171" s="86"/>
      <c r="C171" s="1"/>
    </row>
    <row r="172" spans="1:3" x14ac:dyDescent="0.3">
      <c r="A172" s="41"/>
      <c r="B172" s="86"/>
      <c r="C172" s="1"/>
    </row>
    <row r="173" spans="1:3" x14ac:dyDescent="0.3">
      <c r="A173" s="41"/>
      <c r="B173" s="86"/>
      <c r="C173" s="1"/>
    </row>
    <row r="174" spans="1:3" x14ac:dyDescent="0.3">
      <c r="A174" s="41"/>
      <c r="B174" s="86"/>
      <c r="C174" s="1"/>
    </row>
    <row r="175" spans="1:3" x14ac:dyDescent="0.3">
      <c r="A175" s="41"/>
      <c r="B175" s="86"/>
      <c r="C175" s="1"/>
    </row>
    <row r="176" spans="1:3" x14ac:dyDescent="0.3">
      <c r="A176" s="41"/>
      <c r="B176" s="86"/>
      <c r="C176" s="1"/>
    </row>
    <row r="177" spans="1:3" x14ac:dyDescent="0.3">
      <c r="A177" s="41"/>
      <c r="B177" s="86"/>
      <c r="C177" s="1"/>
    </row>
    <row r="178" spans="1:3" x14ac:dyDescent="0.3">
      <c r="A178" s="41"/>
      <c r="B178" s="86"/>
      <c r="C178" s="1"/>
    </row>
    <row r="179" spans="1:3" x14ac:dyDescent="0.3">
      <c r="A179" s="41"/>
      <c r="B179" s="86"/>
      <c r="C179" s="1"/>
    </row>
    <row r="180" spans="1:3" x14ac:dyDescent="0.3">
      <c r="A180" s="41"/>
      <c r="B180" s="86"/>
      <c r="C180" s="1"/>
    </row>
    <row r="181" spans="1:3" x14ac:dyDescent="0.3">
      <c r="A181" s="41"/>
      <c r="B181" s="86"/>
      <c r="C181" s="1"/>
    </row>
    <row r="182" spans="1:3" x14ac:dyDescent="0.3">
      <c r="A182" s="41"/>
      <c r="B182" s="86"/>
      <c r="C182" s="1"/>
    </row>
    <row r="183" spans="1:3" x14ac:dyDescent="0.3">
      <c r="A183" s="41"/>
      <c r="B183" s="86"/>
      <c r="C183" s="1"/>
    </row>
    <row r="184" spans="1:3" x14ac:dyDescent="0.3">
      <c r="A184" s="41"/>
      <c r="B184" s="86"/>
      <c r="C184" s="1"/>
    </row>
    <row r="185" spans="1:3" x14ac:dyDescent="0.3">
      <c r="A185" s="41"/>
      <c r="B185" s="86"/>
      <c r="C185" s="1"/>
    </row>
    <row r="186" spans="1:3" x14ac:dyDescent="0.3">
      <c r="A186" s="41"/>
      <c r="B186" s="86"/>
      <c r="C186" s="1"/>
    </row>
    <row r="187" spans="1:3" x14ac:dyDescent="0.3">
      <c r="A187" s="41"/>
      <c r="B187" s="86"/>
      <c r="C187" s="1"/>
    </row>
    <row r="188" spans="1:3" x14ac:dyDescent="0.3">
      <c r="A188" s="41"/>
      <c r="B188" s="86"/>
      <c r="C188" s="1"/>
    </row>
    <row r="189" spans="1:3" x14ac:dyDescent="0.3">
      <c r="A189" s="41"/>
      <c r="B189" s="86"/>
      <c r="C189" s="1"/>
    </row>
    <row r="190" spans="1:3" x14ac:dyDescent="0.3">
      <c r="A190" s="41"/>
      <c r="B190" s="86"/>
      <c r="C190" s="1"/>
    </row>
    <row r="191" spans="1:3" x14ac:dyDescent="0.3">
      <c r="A191" s="41"/>
      <c r="B191" s="86"/>
      <c r="C191" s="1"/>
    </row>
    <row r="192" spans="1:3" x14ac:dyDescent="0.3">
      <c r="A192" s="41"/>
      <c r="B192" s="86"/>
      <c r="C192" s="1"/>
    </row>
    <row r="193" spans="1:3" x14ac:dyDescent="0.3">
      <c r="A193" s="41"/>
      <c r="B193" s="86"/>
      <c r="C193" s="1"/>
    </row>
    <row r="194" spans="1:3" x14ac:dyDescent="0.3">
      <c r="A194" s="41"/>
      <c r="B194" s="86"/>
      <c r="C194" s="1"/>
    </row>
    <row r="195" spans="1:3" x14ac:dyDescent="0.3">
      <c r="A195" s="41"/>
      <c r="B195" s="86"/>
      <c r="C195" s="1"/>
    </row>
    <row r="196" spans="1:3" x14ac:dyDescent="0.3">
      <c r="A196" s="41"/>
      <c r="B196" s="86"/>
      <c r="C196" s="1"/>
    </row>
    <row r="197" spans="1:3" x14ac:dyDescent="0.3">
      <c r="A197" s="41"/>
      <c r="B197" s="86"/>
      <c r="C197" s="1"/>
    </row>
    <row r="198" spans="1:3" x14ac:dyDescent="0.3">
      <c r="A198" s="41"/>
      <c r="B198" s="86"/>
      <c r="C198" s="1"/>
    </row>
    <row r="199" spans="1:3" x14ac:dyDescent="0.3">
      <c r="A199" s="41"/>
      <c r="B199" s="86"/>
      <c r="C199" s="1"/>
    </row>
    <row r="200" spans="1:3" x14ac:dyDescent="0.3">
      <c r="A200" s="41"/>
      <c r="B200" s="86"/>
      <c r="C200" s="1"/>
    </row>
    <row r="201" spans="1:3" x14ac:dyDescent="0.3">
      <c r="A201" s="41"/>
      <c r="B201" s="86"/>
      <c r="C201" s="1"/>
    </row>
    <row r="202" spans="1:3" x14ac:dyDescent="0.3">
      <c r="A202" s="41"/>
      <c r="B202" s="86"/>
      <c r="C202" s="1"/>
    </row>
    <row r="203" spans="1:3" x14ac:dyDescent="0.3">
      <c r="A203" s="41"/>
      <c r="B203" s="86"/>
      <c r="C203" s="1"/>
    </row>
    <row r="204" spans="1:3" x14ac:dyDescent="0.3">
      <c r="A204" s="42"/>
      <c r="B204" s="86"/>
      <c r="C204" s="1"/>
    </row>
  </sheetData>
  <sheetProtection sheet="1" formatCells="0" formatColumns="0" formatRows="0" insertColumns="0" insertRows="0" insertHyperlinks="0" deleteColumns="0" deleteRows="0" sort="0" autoFilter="0" pivotTables="0"/>
  <mergeCells count="5">
    <mergeCell ref="A2:C2"/>
    <mergeCell ref="M1:O1"/>
    <mergeCell ref="E1:G1"/>
    <mergeCell ref="K2:L2"/>
    <mergeCell ref="K3:L3"/>
  </mergeCells>
  <conditionalFormatting sqref="B36:B103">
    <cfRule type="expression" dxfId="386" priority="49">
      <formula>$A36=""</formula>
    </cfRule>
  </conditionalFormatting>
  <conditionalFormatting sqref="A8 I8 C8:G8">
    <cfRule type="expression" dxfId="385" priority="48">
      <formula>$H8&gt;=1</formula>
    </cfRule>
  </conditionalFormatting>
  <conditionalFormatting sqref="A8 I8 C8:G8">
    <cfRule type="expression" dxfId="384" priority="47">
      <formula>$H8&gt;=1</formula>
    </cfRule>
  </conditionalFormatting>
  <conditionalFormatting sqref="A7 C7:G7 I4:I7">
    <cfRule type="expression" dxfId="383" priority="45">
      <formula>$I4="TERMINE"</formula>
    </cfRule>
  </conditionalFormatting>
  <conditionalFormatting sqref="A4:A103">
    <cfRule type="expression" dxfId="382" priority="44">
      <formula>$I4="TERMINE"</formula>
    </cfRule>
  </conditionalFormatting>
  <conditionalFormatting sqref="A19 I19 C19:G19">
    <cfRule type="expression" dxfId="381" priority="43">
      <formula>$I19="TERMINE"</formula>
    </cfRule>
  </conditionalFormatting>
  <conditionalFormatting sqref="A23 I23 C23:G23">
    <cfRule type="expression" dxfId="380" priority="42">
      <formula>$I23="TERMINE"</formula>
    </cfRule>
  </conditionalFormatting>
  <conditionalFormatting sqref="A27 I27 C27:G27">
    <cfRule type="expression" dxfId="379" priority="41">
      <formula>$I27="TERMINE"</formula>
    </cfRule>
  </conditionalFormatting>
  <conditionalFormatting sqref="A31 I31 C31:G31">
    <cfRule type="expression" dxfId="378" priority="40">
      <formula>$I31="TERMINE"</formula>
    </cfRule>
  </conditionalFormatting>
  <conditionalFormatting sqref="B5">
    <cfRule type="expression" dxfId="377" priority="21">
      <formula>$A5=""</formula>
    </cfRule>
  </conditionalFormatting>
  <conditionalFormatting sqref="A35 I35 C35:G35">
    <cfRule type="expression" dxfId="376" priority="39">
      <formula>$I35="TERMINE"</formula>
    </cfRule>
  </conditionalFormatting>
  <conditionalFormatting sqref="A34 I34 C34:G34">
    <cfRule type="expression" dxfId="375" priority="38">
      <formula>$I34="TERMINE"</formula>
    </cfRule>
  </conditionalFormatting>
  <conditionalFormatting sqref="A33 I33 C33:G33 F34:F103 F4:F32">
    <cfRule type="expression" dxfId="374" priority="37">
      <formula>$I4="TERMINE"</formula>
    </cfRule>
  </conditionalFormatting>
  <conditionalFormatting sqref="A32 I32 C32:G32">
    <cfRule type="expression" dxfId="373" priority="36">
      <formula>$I32="TERMINE"</formula>
    </cfRule>
  </conditionalFormatting>
  <conditionalFormatting sqref="B36:B103">
    <cfRule type="expression" dxfId="372" priority="35">
      <formula>$A36=""</formula>
    </cfRule>
  </conditionalFormatting>
  <conditionalFormatting sqref="A36:G103 I36:I103">
    <cfRule type="expression" dxfId="371" priority="34">
      <formula>$I36="TERMINE"</formula>
    </cfRule>
  </conditionalFormatting>
  <conditionalFormatting sqref="H7">
    <cfRule type="expression" dxfId="370" priority="33">
      <formula>$I7="TERMINE"</formula>
    </cfRule>
  </conditionalFormatting>
  <conditionalFormatting sqref="H4:H35">
    <cfRule type="expression" dxfId="369" priority="32">
      <formula>$I4="TERMINE"</formula>
    </cfRule>
  </conditionalFormatting>
  <conditionalFormatting sqref="H19">
    <cfRule type="expression" dxfId="368" priority="31">
      <formula>$I19="TERMINE"</formula>
    </cfRule>
  </conditionalFormatting>
  <conditionalFormatting sqref="H23">
    <cfRule type="expression" dxfId="367" priority="30">
      <formula>$I23="TERMINE"</formula>
    </cfRule>
  </conditionalFormatting>
  <conditionalFormatting sqref="H27">
    <cfRule type="expression" dxfId="366" priority="29">
      <formula>$I27="TERMINE"</formula>
    </cfRule>
  </conditionalFormatting>
  <conditionalFormatting sqref="H31">
    <cfRule type="expression" dxfId="365" priority="28">
      <formula>$I31="TERMINE"</formula>
    </cfRule>
  </conditionalFormatting>
  <conditionalFormatting sqref="H35">
    <cfRule type="expression" dxfId="364" priority="27">
      <formula>$I35="TERMINE"</formula>
    </cfRule>
  </conditionalFormatting>
  <conditionalFormatting sqref="H34">
    <cfRule type="expression" dxfId="363" priority="26">
      <formula>$I34="TERMINE"</formula>
    </cfRule>
  </conditionalFormatting>
  <conditionalFormatting sqref="H33">
    <cfRule type="expression" dxfId="362" priority="25">
      <formula>$I33="TERMINE"</formula>
    </cfRule>
  </conditionalFormatting>
  <conditionalFormatting sqref="H32">
    <cfRule type="expression" dxfId="361" priority="24">
      <formula>$I32="TERMINE"</formula>
    </cfRule>
  </conditionalFormatting>
  <conditionalFormatting sqref="H36:H103">
    <cfRule type="expression" dxfId="360" priority="23">
      <formula>$I36="TERMINE"</formula>
    </cfRule>
  </conditionalFormatting>
  <conditionalFormatting sqref="B34:B35">
    <cfRule type="expression" dxfId="359" priority="22">
      <formula>$A34=""</formula>
    </cfRule>
  </conditionalFormatting>
  <conditionalFormatting sqref="B6:B35">
    <cfRule type="expression" dxfId="358" priority="20">
      <formula>$A6=""</formula>
    </cfRule>
  </conditionalFormatting>
  <conditionalFormatting sqref="B4:B35">
    <cfRule type="expression" dxfId="357" priority="19">
      <formula>$H4&gt;=1</formula>
    </cfRule>
  </conditionalFormatting>
  <conditionalFormatting sqref="B7">
    <cfRule type="expression" dxfId="356" priority="18">
      <formula>$A7=""</formula>
    </cfRule>
  </conditionalFormatting>
  <conditionalFormatting sqref="B9">
    <cfRule type="expression" dxfId="355" priority="17">
      <formula>$A9=""</formula>
    </cfRule>
  </conditionalFormatting>
  <conditionalFormatting sqref="B11">
    <cfRule type="expression" dxfId="354" priority="16">
      <formula>$A11=""</formula>
    </cfRule>
  </conditionalFormatting>
  <conditionalFormatting sqref="B12">
    <cfRule type="expression" dxfId="353" priority="15">
      <formula>$A12=""</formula>
    </cfRule>
  </conditionalFormatting>
  <conditionalFormatting sqref="B14">
    <cfRule type="expression" dxfId="352" priority="14">
      <formula>$A14=""</formula>
    </cfRule>
  </conditionalFormatting>
  <conditionalFormatting sqref="B16">
    <cfRule type="expression" dxfId="351" priority="13">
      <formula>$A16=""</formula>
    </cfRule>
  </conditionalFormatting>
  <conditionalFormatting sqref="B18">
    <cfRule type="expression" dxfId="350" priority="12">
      <formula>$A18=""</formula>
    </cfRule>
  </conditionalFormatting>
  <conditionalFormatting sqref="B19">
    <cfRule type="expression" dxfId="349" priority="11">
      <formula>$A19=""</formula>
    </cfRule>
  </conditionalFormatting>
  <conditionalFormatting sqref="B21">
    <cfRule type="expression" dxfId="348" priority="10">
      <formula>$A21=""</formula>
    </cfRule>
  </conditionalFormatting>
  <conditionalFormatting sqref="B23">
    <cfRule type="expression" dxfId="347" priority="9">
      <formula>$A23=""</formula>
    </cfRule>
  </conditionalFormatting>
  <conditionalFormatting sqref="B25">
    <cfRule type="expression" dxfId="346" priority="8">
      <formula>$A25=""</formula>
    </cfRule>
  </conditionalFormatting>
  <conditionalFormatting sqref="B26">
    <cfRule type="expression" dxfId="345" priority="7">
      <formula>$A26=""</formula>
    </cfRule>
  </conditionalFormatting>
  <conditionalFormatting sqref="B28">
    <cfRule type="expression" dxfId="344" priority="6">
      <formula>$A28=""</formula>
    </cfRule>
  </conditionalFormatting>
  <conditionalFormatting sqref="B30">
    <cfRule type="expression" dxfId="343" priority="5">
      <formula>$A30=""</formula>
    </cfRule>
  </conditionalFormatting>
  <conditionalFormatting sqref="B32">
    <cfRule type="expression" dxfId="342" priority="4">
      <formula>$A32=""</formula>
    </cfRule>
  </conditionalFormatting>
  <conditionalFormatting sqref="B33">
    <cfRule type="expression" dxfId="341" priority="3">
      <formula>$A33=""</formula>
    </cfRule>
  </conditionalFormatting>
  <conditionalFormatting sqref="B35">
    <cfRule type="expression" dxfId="340" priority="2">
      <formula>$A35=""</formula>
    </cfRule>
  </conditionalFormatting>
  <conditionalFormatting sqref="A4:I103">
    <cfRule type="expression" dxfId="339" priority="1">
      <formula>$I4="TERMINE"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07" id="{51D4599C-693E-40F0-A412-689FAE8EADDC}">
            <xm:f>Récap!$C104=1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G104:G106</xm:sqref>
        </x14:conditionalFormatting>
        <x14:conditionalFormatting xmlns:xm="http://schemas.microsoft.com/office/excel/2006/main">
          <x14:cfRule type="expression" priority="46" id="{2AB5D3F5-9B6A-4FBF-9B49-1EC9E51621CA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-0.249977111117893"/>
  </sheetPr>
  <dimension ref="A1:O204"/>
  <sheetViews>
    <sheetView showGridLines="0" workbookViewId="0">
      <pane ySplit="3" topLeftCell="A84" activePane="bottomLeft" state="frozen"/>
      <selection activeCell="F11" sqref="F11:M11"/>
      <selection pane="bottomLeft" activeCell="L4" sqref="L4:L103"/>
    </sheetView>
  </sheetViews>
  <sheetFormatPr baseColWidth="10" defaultColWidth="12" defaultRowHeight="17.399999999999999" x14ac:dyDescent="0.3"/>
  <cols>
    <col min="1" max="1" width="13.6640625" style="163" customWidth="1"/>
    <col min="2" max="2" width="12.6640625" style="164" customWidth="1"/>
    <col min="3" max="3" width="12.6640625" style="102" customWidth="1"/>
    <col min="4" max="4" width="16.77734375" style="12" customWidth="1"/>
    <col min="5" max="5" width="12" style="102"/>
    <col min="6" max="6" width="19.33203125" style="102" customWidth="1"/>
    <col min="7" max="7" width="16.109375" style="102" customWidth="1"/>
    <col min="8" max="8" width="14.77734375" style="102" customWidth="1"/>
    <col min="9" max="9" width="22.6640625" style="102" customWidth="1"/>
    <col min="10" max="10" width="12" style="102"/>
    <col min="11" max="11" width="16" style="102" customWidth="1"/>
    <col min="12" max="16384" width="12" style="102"/>
  </cols>
  <sheetData>
    <row r="1" spans="1:15" s="14" customFormat="1" ht="115.5" customHeight="1" thickBot="1" x14ac:dyDescent="0.55000000000000004">
      <c r="A1" s="35" t="e">
        <f>"A"&amp;MATCH(LOOKUP(D2,A4:A103),A4:A103)+3</f>
        <v>#N/A</v>
      </c>
      <c r="B1" s="407">
        <f>MAX(A4:A103)</f>
        <v>30</v>
      </c>
      <c r="C1" s="146"/>
      <c r="D1" s="147">
        <v>5</v>
      </c>
      <c r="E1" s="147" t="s">
        <v>99</v>
      </c>
      <c r="F1" s="148"/>
      <c r="G1" s="146"/>
      <c r="I1" s="101"/>
      <c r="M1" s="635"/>
      <c r="N1" s="635"/>
      <c r="O1" s="635"/>
    </row>
    <row r="2" spans="1:15" s="14" customFormat="1" ht="29.25" customHeight="1" thickBot="1" x14ac:dyDescent="0.55000000000000004">
      <c r="A2" s="632" t="s">
        <v>25</v>
      </c>
      <c r="B2" s="633"/>
      <c r="C2" s="634"/>
      <c r="D2" s="562"/>
      <c r="E2" s="560"/>
      <c r="F2" s="561"/>
      <c r="G2" s="575" t="s">
        <v>25</v>
      </c>
      <c r="H2" s="564"/>
      <c r="I2" s="75"/>
      <c r="K2" s="627" t="s">
        <v>144</v>
      </c>
      <c r="L2" s="627"/>
      <c r="M2" s="149"/>
      <c r="N2" s="149"/>
      <c r="O2" s="149"/>
    </row>
    <row r="3" spans="1:15" s="157" customFormat="1" ht="40.5" customHeight="1" thickBot="1" x14ac:dyDescent="0.3">
      <c r="A3" s="150" t="s">
        <v>2</v>
      </c>
      <c r="B3" s="151" t="s">
        <v>0</v>
      </c>
      <c r="C3" s="152" t="s">
        <v>1</v>
      </c>
      <c r="D3" s="411" t="s">
        <v>21</v>
      </c>
      <c r="E3" s="153" t="s">
        <v>87</v>
      </c>
      <c r="F3" s="154" t="s">
        <v>133</v>
      </c>
      <c r="G3" s="155" t="s">
        <v>125</v>
      </c>
      <c r="H3" s="156" t="s">
        <v>14</v>
      </c>
      <c r="I3" s="156" t="s">
        <v>124</v>
      </c>
      <c r="K3" s="628">
        <f>Récap!R314</f>
        <v>3.8339395943562653E-3</v>
      </c>
      <c r="L3" s="628"/>
    </row>
    <row r="4" spans="1:15" ht="19.5" customHeight="1" thickTop="1" x14ac:dyDescent="0.3">
      <c r="A4" s="571">
        <f>IF(Engagés!A4="","",Engagés!A4)</f>
        <v>1</v>
      </c>
      <c r="B4" s="568">
        <v>0.36296296296296293</v>
      </c>
      <c r="C4" s="567">
        <v>0.38100694444444444</v>
      </c>
      <c r="D4" s="81">
        <f t="shared" ref="D4:D68" si="0">IF(C4="","",C4-B4)</f>
        <v>1.8043981481481508E-2</v>
      </c>
      <c r="E4" s="382" t="str">
        <f>IF($A4="","",Engagés!$E4)</f>
        <v>AM</v>
      </c>
      <c r="F4" s="158" t="str">
        <f>IF(AND('4ème'!D4="",'5ème'!D4&lt;&gt;""),1,"")</f>
        <v/>
      </c>
      <c r="G4" s="105">
        <f>IF($A4="","",IF($E4="MJ",Récap!$L$4,IF($E4="CF",Récap!$K$4,IF($E4="JS",Récap!$J$4,IF($E4="AM",Récap!$I$4)))))</f>
        <v>3.4722222222222224E-2</v>
      </c>
      <c r="H4" s="117"/>
      <c r="I4" s="119" t="str">
        <f>K4</f>
        <v/>
      </c>
      <c r="K4" s="412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90" t="str">
        <f>IFERROR(IF(AND($E4="AM",Récap!BZ$208="TERMINE"),"TERMINE",IF(AND($E4="JS",Récap!BI$208="TERMINE"),"TERMINE",IF(AND($E4="CF",Récap!AS$208="TERMINE"),"TERMINE",IF(AND($E4="MJ",Récap!AC$208="TERMINE"),"TERMINE","")))),"")</f>
        <v>TERMINE</v>
      </c>
    </row>
    <row r="5" spans="1:15" x14ac:dyDescent="0.3">
      <c r="A5" s="571">
        <f>IF(Engagés!A5="","",Engagés!A5)</f>
        <v>2</v>
      </c>
      <c r="B5" s="566">
        <v>0.36296296296296293</v>
      </c>
      <c r="C5" s="567">
        <v>0.38098379629629631</v>
      </c>
      <c r="D5" s="81">
        <f t="shared" si="0"/>
        <v>1.8020833333333375E-2</v>
      </c>
      <c r="E5" s="382" t="str">
        <f>IF($A5="","",Engagés!$E5)</f>
        <v>JS</v>
      </c>
      <c r="F5" s="158" t="str">
        <f>IF(AND('4ème'!D5="",'5ème'!D5&lt;&gt;""),1,"")</f>
        <v/>
      </c>
      <c r="G5" s="105">
        <f>IF($A5="","",IF($E5="MJ",Récap!$L$4,IF($E5="CF",Récap!$K$4,IF($E5="JS",Récap!$J$4,IF($E5="AM",Récap!$I$4)))))</f>
        <v>2.7777777777777776E-2</v>
      </c>
      <c r="H5" s="117"/>
      <c r="I5" s="119" t="str">
        <f>K5</f>
        <v/>
      </c>
      <c r="K5" s="412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90" t="str">
        <f>IFERROR(IF(AND($E5="AM",Récap!BZ$208="TERMINE"),"TERMINE",IF(AND($E5="JS",Récap!BI$208="TERMINE"),"TERMINE",IF(AND($E5="CF",Récap!AS$208="TERMINE"),"TERMINE",IF(AND($E5="MJ",Récap!AC$208="TERMINE"),"TERMINE","")))),"")</f>
        <v>TERMINE</v>
      </c>
    </row>
    <row r="6" spans="1:15" ht="18.75" customHeight="1" x14ac:dyDescent="0.3">
      <c r="A6" s="571">
        <f>IF(Engagés!A6="","",Engagés!A6)</f>
        <v>3</v>
      </c>
      <c r="B6" s="566">
        <v>0.36296296296296293</v>
      </c>
      <c r="C6" s="567">
        <v>0.38097222222222221</v>
      </c>
      <c r="D6" s="81">
        <f t="shared" si="0"/>
        <v>1.800925925925928E-2</v>
      </c>
      <c r="E6" s="382" t="str">
        <f>IF($A6="","",Engagés!$E6)</f>
        <v>CF</v>
      </c>
      <c r="F6" s="158" t="str">
        <f>IF(AND('4ème'!D6="",'5ème'!D6&lt;&gt;""),1,"")</f>
        <v/>
      </c>
      <c r="G6" s="105">
        <f>IF($A6="","",IF($E6="MJ",Récap!$L$4,IF($E6="CF",Récap!$K$4,IF($E6="JS",Récap!$J$4,IF($E6="AM",Récap!$I$4)))))</f>
        <v>2.0833333333333332E-2</v>
      </c>
      <c r="H6" s="117"/>
      <c r="I6" s="119" t="str">
        <f t="shared" ref="I6" si="1">K6</f>
        <v/>
      </c>
      <c r="K6" s="412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90" t="str">
        <f>IFERROR(IF(AND($E6="AM",Récap!BZ$208="TERMINE"),"TERMINE",IF(AND($E6="JS",Récap!BI$208="TERMINE"),"TERMINE",IF(AND($E6="CF",Récap!AS$208="TERMINE"),"TERMINE",IF(AND($E6="MJ",Récap!AC$208="TERMINE"),"TERMINE","")))),"")</f>
        <v>TERMINE</v>
      </c>
    </row>
    <row r="7" spans="1:15" x14ac:dyDescent="0.3">
      <c r="A7" s="571">
        <f>IF(Engagés!A7="","",Engagés!A7)</f>
        <v>4</v>
      </c>
      <c r="B7" s="566">
        <v>0.36296296296296293</v>
      </c>
      <c r="C7" s="567">
        <v>0.38096064814814817</v>
      </c>
      <c r="D7" s="81">
        <f t="shared" si="0"/>
        <v>1.7997685185185242E-2</v>
      </c>
      <c r="E7" s="382" t="str">
        <f>IF($A7="","",Engagés!$E7)</f>
        <v>MJ</v>
      </c>
      <c r="F7" s="158" t="str">
        <f>IF(AND('4ème'!D7="",'5ème'!D7&lt;&gt;""),1,"")</f>
        <v/>
      </c>
      <c r="G7" s="105">
        <f>IF($A7="","",IF($E7="MJ",Récap!$L$4,IF($E7="CF",Récap!$K$4,IF($E7="JS",Récap!$J$4,IF($E7="AM",Récap!$I$4)))))</f>
        <v>1.3888888888888888E-2</v>
      </c>
      <c r="H7" s="117"/>
      <c r="I7" s="119" t="str">
        <f>IF(L7="TERMINE",L7,K7)</f>
        <v>TERMINE</v>
      </c>
      <c r="K7" s="412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90" t="str">
        <f>IFERROR(IF(AND($E7="AM",Récap!BZ$208="TERMINE"),"TERMINE",IF(AND($E7="JS",Récap!BI$208="TERMINE"),"TERMINE",IF(AND($E7="CF",Récap!AS$208="TERMINE"),"TERMINE",IF(AND($E7="MJ",Récap!AC$208="TERMINE"),"TERMINE","")))),"")</f>
        <v>TERMINE</v>
      </c>
    </row>
    <row r="8" spans="1:15" ht="18.75" customHeight="1" x14ac:dyDescent="0.3">
      <c r="A8" s="169">
        <f>IF(Engagés!A8="","",Engagés!A8)</f>
        <v>5</v>
      </c>
      <c r="B8" s="555">
        <v>0.36296296296296293</v>
      </c>
      <c r="C8" s="420"/>
      <c r="D8" s="81" t="str">
        <f t="shared" si="0"/>
        <v/>
      </c>
      <c r="E8" s="382" t="str">
        <f>IF($A8="","",Engagés!$E8)</f>
        <v>AM</v>
      </c>
      <c r="F8" s="158" t="str">
        <f>IF(AND('4ème'!D8="",'5ème'!D8&lt;&gt;""),1,"")</f>
        <v/>
      </c>
      <c r="G8" s="105">
        <f>IF($A8="","",IF($E8="MJ",Récap!$L$4,IF($E8="CF",Récap!$K$4,IF($E8="JS",Récap!$J$4,IF($E8="AM",Récap!$I$4)))))</f>
        <v>3.4722222222222224E-2</v>
      </c>
      <c r="H8" s="117"/>
      <c r="I8" s="119" t="str">
        <f t="shared" ref="I8:I71" si="2">IF(L8="TERMINE",L8,K8)</f>
        <v>TERMINE</v>
      </c>
      <c r="K8" s="412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90" t="str">
        <f>IFERROR(IF(AND($E8="AM",Récap!BZ$208="TERMINE"),"TERMINE",IF(AND($E8="JS",Récap!BI$208="TERMINE"),"TERMINE",IF(AND($E8="CF",Récap!AS$208="TERMINE"),"TERMINE",IF(AND($E8="MJ",Récap!AC$208="TERMINE"),"TERMINE","")))),"")</f>
        <v>TERMINE</v>
      </c>
    </row>
    <row r="9" spans="1:15" x14ac:dyDescent="0.3">
      <c r="A9" s="571">
        <f>IF(Engagés!A9="","",Engagés!A9)</f>
        <v>6</v>
      </c>
      <c r="B9" s="566">
        <v>0.36296296296296293</v>
      </c>
      <c r="C9" s="567">
        <v>0.38096064814814817</v>
      </c>
      <c r="D9" s="81">
        <f t="shared" si="0"/>
        <v>1.7997685185185242E-2</v>
      </c>
      <c r="E9" s="382" t="str">
        <f>IF($A9="","",Engagés!$E9)</f>
        <v>JS</v>
      </c>
      <c r="F9" s="158" t="str">
        <f>IF(AND('4ème'!D9="",'5ème'!D9&lt;&gt;""),1,"")</f>
        <v/>
      </c>
      <c r="G9" s="105">
        <f>IF($A9="","",IF($E9="MJ",Récap!$L$4,IF($E9="CF",Récap!$K$4,IF($E9="JS",Récap!$J$4,IF($E9="AM",Récap!$I$4)))))</f>
        <v>2.7777777777777776E-2</v>
      </c>
      <c r="H9" s="117"/>
      <c r="I9" s="119" t="str">
        <f t="shared" si="2"/>
        <v>TERMINE</v>
      </c>
      <c r="K9" s="412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90" t="str">
        <f>IFERROR(IF(AND($E9="AM",Récap!BZ$208="TERMINE"),"TERMINE",IF(AND($E9="JS",Récap!BI$208="TERMINE"),"TERMINE",IF(AND($E9="CF",Récap!AS$208="TERMINE"),"TERMINE",IF(AND($E9="MJ",Récap!AC$208="TERMINE"),"TERMINE","")))),"")</f>
        <v>TERMINE</v>
      </c>
    </row>
    <row r="10" spans="1:15" ht="18.75" customHeight="1" x14ac:dyDescent="0.3">
      <c r="A10" s="571">
        <f>IF(Engagés!A10="","",Engagés!A10)</f>
        <v>7</v>
      </c>
      <c r="B10" s="566">
        <v>0.36296296296296293</v>
      </c>
      <c r="C10" s="567">
        <v>0.38094907407407402</v>
      </c>
      <c r="D10" s="81">
        <f t="shared" si="0"/>
        <v>1.7986111111111092E-2</v>
      </c>
      <c r="E10" s="382" t="str">
        <f>IF($A10="","",Engagés!$E10)</f>
        <v>AM</v>
      </c>
      <c r="F10" s="158" t="str">
        <f>IF(AND('4ème'!D10="",'5ème'!D10&lt;&gt;""),1,"")</f>
        <v/>
      </c>
      <c r="G10" s="105">
        <f>IF($A10="","",IF($E10="MJ",Récap!$L$4,IF($E10="CF",Récap!$K$4,IF($E10="JS",Récap!$J$4,IF($E10="AM",Récap!$I$4)))))</f>
        <v>3.4722222222222224E-2</v>
      </c>
      <c r="H10" s="117"/>
      <c r="I10" s="119" t="str">
        <f t="shared" si="2"/>
        <v>TERMINE</v>
      </c>
      <c r="K10" s="412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90" t="str">
        <f>IFERROR(IF(AND($E10="AM",Récap!BZ$208="TERMINE"),"TERMINE",IF(AND($E10="JS",Récap!BI$208="TERMINE"),"TERMINE",IF(AND($E10="CF",Récap!AS$208="TERMINE"),"TERMINE",IF(AND($E10="MJ",Récap!AC$208="TERMINE"),"TERMINE","")))),"")</f>
        <v>TERMINE</v>
      </c>
    </row>
    <row r="11" spans="1:15" x14ac:dyDescent="0.3">
      <c r="A11" s="571">
        <f>IF(Engagés!A11="","",Engagés!A11)</f>
        <v>8</v>
      </c>
      <c r="B11" s="566">
        <v>0.36296296296296293</v>
      </c>
      <c r="C11" s="567">
        <v>0.38093749999999998</v>
      </c>
      <c r="D11" s="81">
        <f t="shared" si="0"/>
        <v>1.7974537037037053E-2</v>
      </c>
      <c r="E11" s="382" t="str">
        <f>IF($A11="","",Engagés!$E11)</f>
        <v>AM</v>
      </c>
      <c r="F11" s="158" t="str">
        <f>IF(AND('4ème'!D11="",'5ème'!D11&lt;&gt;""),1,"")</f>
        <v/>
      </c>
      <c r="G11" s="105">
        <f>IF($A11="","",IF($E11="MJ",Récap!$L$4,IF($E11="CF",Récap!$K$4,IF($E11="JS",Récap!$J$4,IF($E11="AM",Récap!$I$4)))))</f>
        <v>3.4722222222222224E-2</v>
      </c>
      <c r="H11" s="117"/>
      <c r="I11" s="119" t="str">
        <f t="shared" si="2"/>
        <v>TERMINE</v>
      </c>
      <c r="K11" s="412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90" t="str">
        <f>IFERROR(IF(AND($E11="AM",Récap!BZ$208="TERMINE"),"TERMINE",IF(AND($E11="JS",Récap!BI$208="TERMINE"),"TERMINE",IF(AND($E11="CF",Récap!AS$208="TERMINE"),"TERMINE",IF(AND($E11="MJ",Récap!AC$208="TERMINE"),"TERMINE","")))),"")</f>
        <v>TERMINE</v>
      </c>
    </row>
    <row r="12" spans="1:15" ht="18.75" customHeight="1" x14ac:dyDescent="0.3">
      <c r="A12" s="571">
        <f>IF(Engagés!A12="","",Engagés!A12)</f>
        <v>9</v>
      </c>
      <c r="B12" s="566">
        <v>0.36296296296296293</v>
      </c>
      <c r="C12" s="567">
        <v>0.38090277777777781</v>
      </c>
      <c r="D12" s="81">
        <f t="shared" si="0"/>
        <v>1.7939814814814881E-2</v>
      </c>
      <c r="E12" s="382" t="str">
        <f>IF($A12="","",Engagés!$E12)</f>
        <v>AM</v>
      </c>
      <c r="F12" s="158" t="str">
        <f>IF(AND('4ème'!D12="",'5ème'!D12&lt;&gt;""),1,"")</f>
        <v/>
      </c>
      <c r="G12" s="105">
        <f>IF($A12="","",IF($E12="MJ",Récap!$L$4,IF($E12="CF",Récap!$K$4,IF($E12="JS",Récap!$J$4,IF($E12="AM",Récap!$I$4)))))</f>
        <v>3.4722222222222224E-2</v>
      </c>
      <c r="H12" s="117"/>
      <c r="I12" s="119" t="str">
        <f t="shared" si="2"/>
        <v>TERMINE</v>
      </c>
      <c r="K12" s="412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90" t="str">
        <f>IFERROR(IF(AND($E12="AM",Récap!BZ$208="TERMINE"),"TERMINE",IF(AND($E12="JS",Récap!BI$208="TERMINE"),"TERMINE",IF(AND($E12="CF",Récap!AS$208="TERMINE"),"TERMINE",IF(AND($E12="MJ",Récap!AC$208="TERMINE"),"TERMINE","")))),"")</f>
        <v>TERMINE</v>
      </c>
    </row>
    <row r="13" spans="1:15" x14ac:dyDescent="0.3">
      <c r="A13" s="571">
        <f>IF(Engagés!A13="","",Engagés!A13)</f>
        <v>10</v>
      </c>
      <c r="B13" s="566">
        <v>0.36296296296296293</v>
      </c>
      <c r="C13" s="567">
        <v>0.38086805555555553</v>
      </c>
      <c r="D13" s="81">
        <f t="shared" si="0"/>
        <v>1.7905092592592597E-2</v>
      </c>
      <c r="E13" s="382" t="str">
        <f>IF($A13="","",Engagés!$E13)</f>
        <v>JS</v>
      </c>
      <c r="F13" s="158" t="str">
        <f>IF(AND('4ème'!D13="",'5ème'!D13&lt;&gt;""),1,"")</f>
        <v/>
      </c>
      <c r="G13" s="105">
        <f>IF($A13="","",IF($E13="MJ",Récap!$L$4,IF($E13="CF",Récap!$K$4,IF($E13="JS",Récap!$J$4,IF($E13="AM",Récap!$I$4)))))</f>
        <v>2.7777777777777776E-2</v>
      </c>
      <c r="H13" s="117"/>
      <c r="I13" s="119" t="str">
        <f t="shared" si="2"/>
        <v>TERMINE</v>
      </c>
      <c r="K13" s="412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90" t="str">
        <f>IFERROR(IF(AND($E13="AM",Récap!BZ$208="TERMINE"),"TERMINE",IF(AND($E13="JS",Récap!BI$208="TERMINE"),"TERMINE",IF(AND($E13="CF",Récap!AS$208="TERMINE"),"TERMINE",IF(AND($E13="MJ",Récap!AC$208="TERMINE"),"TERMINE","")))),"")</f>
        <v>TERMINE</v>
      </c>
    </row>
    <row r="14" spans="1:15" ht="18.75" customHeight="1" x14ac:dyDescent="0.3">
      <c r="A14" s="571">
        <f>IF(Engagés!A14="","",Engagés!A14)</f>
        <v>11</v>
      </c>
      <c r="B14" s="566">
        <v>0.36296296296296293</v>
      </c>
      <c r="C14" s="567">
        <v>0.38104166666666667</v>
      </c>
      <c r="D14" s="81">
        <f t="shared" si="0"/>
        <v>1.8078703703703736E-2</v>
      </c>
      <c r="E14" s="382" t="str">
        <f>IF($A14="","",Engagés!$E14)</f>
        <v>CF</v>
      </c>
      <c r="F14" s="158" t="str">
        <f>IF(AND('4ème'!D14="",'5ème'!D14&lt;&gt;""),1,"")</f>
        <v/>
      </c>
      <c r="G14" s="105">
        <f>IF($A14="","",IF($E14="MJ",Récap!$L$4,IF($E14="CF",Récap!$K$4,IF($E14="JS",Récap!$J$4,IF($E14="AM",Récap!$I$4)))))</f>
        <v>2.0833333333333332E-2</v>
      </c>
      <c r="H14" s="117"/>
      <c r="I14" s="119" t="str">
        <f t="shared" si="2"/>
        <v>TERMINE</v>
      </c>
      <c r="K14" s="412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90" t="str">
        <f>IFERROR(IF(AND($E14="AM",Récap!BZ$208="TERMINE"),"TERMINE",IF(AND($E14="JS",Récap!BI$208="TERMINE"),"TERMINE",IF(AND($E14="CF",Récap!AS$208="TERMINE"),"TERMINE",IF(AND($E14="MJ",Récap!AC$208="TERMINE"),"TERMINE","")))),"")</f>
        <v>TERMINE</v>
      </c>
    </row>
    <row r="15" spans="1:15" x14ac:dyDescent="0.3">
      <c r="A15" s="571">
        <f>IF(Engagés!A15="","",Engagés!A15)</f>
        <v>12</v>
      </c>
      <c r="B15" s="566">
        <v>0.36296296296296293</v>
      </c>
      <c r="C15" s="567">
        <v>0.38105324074074076</v>
      </c>
      <c r="D15" s="81">
        <f t="shared" si="0"/>
        <v>1.809027777777783E-2</v>
      </c>
      <c r="E15" s="382" t="str">
        <f>IF($A15="","",Engagés!$E15)</f>
        <v>MJ</v>
      </c>
      <c r="F15" s="158" t="str">
        <f>IF(AND('4ème'!D15="",'5ème'!D15&lt;&gt;""),1,"")</f>
        <v/>
      </c>
      <c r="G15" s="105">
        <f>IF($A15="","",IF($E15="MJ",Récap!$L$4,IF($E15="CF",Récap!$K$4,IF($E15="JS",Récap!$J$4,IF($E15="AM",Récap!$I$4)))))</f>
        <v>1.3888888888888888E-2</v>
      </c>
      <c r="H15" s="117"/>
      <c r="I15" s="119" t="str">
        <f t="shared" si="2"/>
        <v>TERMINE</v>
      </c>
      <c r="K15" s="412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90" t="str">
        <f>IFERROR(IF(AND($E15="AM",Récap!BZ$208="TERMINE"),"TERMINE",IF(AND($E15="JS",Récap!BI$208="TERMINE"),"TERMINE",IF(AND($E15="CF",Récap!AS$208="TERMINE"),"TERMINE",IF(AND($E15="MJ",Récap!AC$208="TERMINE"),"TERMINE","")))),"")</f>
        <v>TERMINE</v>
      </c>
    </row>
    <row r="16" spans="1:15" ht="18.75" customHeight="1" x14ac:dyDescent="0.3">
      <c r="A16" s="571">
        <f>IF(Engagés!A16="","",Engagés!A16)</f>
        <v>13</v>
      </c>
      <c r="B16" s="566">
        <v>0.36296296296296293</v>
      </c>
      <c r="C16" s="567">
        <v>0.3810648148148148</v>
      </c>
      <c r="D16" s="81">
        <f t="shared" si="0"/>
        <v>1.8101851851851869E-2</v>
      </c>
      <c r="E16" s="382" t="str">
        <f>IF($A16="","",Engagés!$E16)</f>
        <v>AM</v>
      </c>
      <c r="F16" s="158" t="str">
        <f>IF(AND('4ème'!D16="",'5ème'!D16&lt;&gt;""),1,"")</f>
        <v/>
      </c>
      <c r="G16" s="105">
        <f>IF($A16="","",IF($E16="MJ",Récap!$L$4,IF($E16="CF",Récap!$K$4,IF($E16="JS",Récap!$J$4,IF($E16="AM",Récap!$I$4)))))</f>
        <v>3.4722222222222224E-2</v>
      </c>
      <c r="H16" s="117"/>
      <c r="I16" s="119" t="str">
        <f t="shared" si="2"/>
        <v>TERMINE</v>
      </c>
      <c r="K16" s="412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90" t="str">
        <f>IFERROR(IF(AND($E16="AM",Récap!BZ$208="TERMINE"),"TERMINE",IF(AND($E16="JS",Récap!BI$208="TERMINE"),"TERMINE",IF(AND($E16="CF",Récap!AS$208="TERMINE"),"TERMINE",IF(AND($E16="MJ",Récap!AC$208="TERMINE"),"TERMINE","")))),"")</f>
        <v>TERMINE</v>
      </c>
    </row>
    <row r="17" spans="1:12" x14ac:dyDescent="0.3">
      <c r="A17" s="571">
        <f>IF(Engagés!A17="","",Engagés!A17)</f>
        <v>14</v>
      </c>
      <c r="B17" s="566">
        <v>0.36296296296296293</v>
      </c>
      <c r="C17" s="567">
        <v>0.3810648148148148</v>
      </c>
      <c r="D17" s="81">
        <f t="shared" si="0"/>
        <v>1.8101851851851869E-2</v>
      </c>
      <c r="E17" s="382" t="str">
        <f>IF($A17="","",Engagés!$E17)</f>
        <v>JS</v>
      </c>
      <c r="F17" s="158" t="str">
        <f>IF(AND('4ème'!D17="",'5ème'!D17&lt;&gt;""),1,"")</f>
        <v/>
      </c>
      <c r="G17" s="105">
        <f>IF($A17="","",IF($E17="MJ",Récap!$L$4,IF($E17="CF",Récap!$K$4,IF($E17="JS",Récap!$J$4,IF($E17="AM",Récap!$I$4)))))</f>
        <v>2.7777777777777776E-2</v>
      </c>
      <c r="H17" s="117"/>
      <c r="I17" s="119" t="str">
        <f t="shared" si="2"/>
        <v>TERMINE</v>
      </c>
      <c r="K17" s="412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90" t="str">
        <f>IFERROR(IF(AND($E17="AM",Récap!BZ$208="TERMINE"),"TERMINE",IF(AND($E17="JS",Récap!BI$208="TERMINE"),"TERMINE",IF(AND($E17="CF",Récap!AS$208="TERMINE"),"TERMINE",IF(AND($E17="MJ",Récap!AC$208="TERMINE"),"TERMINE","")))),"")</f>
        <v>TERMINE</v>
      </c>
    </row>
    <row r="18" spans="1:12" ht="18.75" customHeight="1" x14ac:dyDescent="0.3">
      <c r="A18" s="571">
        <f>IF(Engagés!A18="","",Engagés!A18)</f>
        <v>15</v>
      </c>
      <c r="B18" s="566">
        <v>0.36296296296296293</v>
      </c>
      <c r="C18" s="567">
        <v>0.3810763888888889</v>
      </c>
      <c r="D18" s="81">
        <f t="shared" si="0"/>
        <v>1.8113425925925963E-2</v>
      </c>
      <c r="E18" s="382" t="str">
        <f>IF($A18="","",Engagés!$E18)</f>
        <v>AM</v>
      </c>
      <c r="F18" s="158" t="str">
        <f>IF(AND('4ème'!D18="",'5ème'!D18&lt;&gt;""),1,"")</f>
        <v/>
      </c>
      <c r="G18" s="105">
        <f>IF($A18="","",IF($E18="MJ",Récap!$L$4,IF($E18="CF",Récap!$K$4,IF($E18="JS",Récap!$J$4,IF($E18="AM",Récap!$I$4)))))</f>
        <v>3.4722222222222224E-2</v>
      </c>
      <c r="H18" s="117"/>
      <c r="I18" s="119" t="str">
        <f t="shared" si="2"/>
        <v>TERMINE</v>
      </c>
      <c r="K18" s="412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90" t="str">
        <f>IFERROR(IF(AND($E18="AM",Récap!BZ$208="TERMINE"),"TERMINE",IF(AND($E18="JS",Récap!BI$208="TERMINE"),"TERMINE",IF(AND($E18="CF",Récap!AS$208="TERMINE"),"TERMINE",IF(AND($E18="MJ",Récap!AC$208="TERMINE"),"TERMINE","")))),"")</f>
        <v>TERMINE</v>
      </c>
    </row>
    <row r="19" spans="1:12" x14ac:dyDescent="0.3">
      <c r="A19" s="571">
        <f>IF(Engagés!A19="","",Engagés!A19)</f>
        <v>16</v>
      </c>
      <c r="B19" s="566">
        <v>0.36296296296296293</v>
      </c>
      <c r="C19" s="567">
        <v>0.38116898148148143</v>
      </c>
      <c r="D19" s="81">
        <f t="shared" si="0"/>
        <v>1.8206018518518496E-2</v>
      </c>
      <c r="E19" s="382" t="str">
        <f>IF($A19="","",Engagés!$E19)</f>
        <v>AM</v>
      </c>
      <c r="F19" s="158" t="str">
        <f>IF(AND('4ème'!D19="",'5ème'!D19&lt;&gt;""),1,"")</f>
        <v/>
      </c>
      <c r="G19" s="105">
        <f>IF($A19="","",IF($E19="MJ",Récap!$L$4,IF($E19="CF",Récap!$K$4,IF($E19="JS",Récap!$J$4,IF($E19="AM",Récap!$I$4)))))</f>
        <v>3.4722222222222224E-2</v>
      </c>
      <c r="H19" s="117"/>
      <c r="I19" s="119" t="str">
        <f t="shared" si="2"/>
        <v>TERMINE</v>
      </c>
      <c r="K19" s="412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90" t="str">
        <f>IFERROR(IF(AND($E19="AM",Récap!BZ$208="TERMINE"),"TERMINE",IF(AND($E19="JS",Récap!BI$208="TERMINE"),"TERMINE",IF(AND($E19="CF",Récap!AS$208="TERMINE"),"TERMINE",IF(AND($E19="MJ",Récap!AC$208="TERMINE"),"TERMINE","")))),"")</f>
        <v>TERMINE</v>
      </c>
    </row>
    <row r="20" spans="1:12" ht="18.75" customHeight="1" x14ac:dyDescent="0.3">
      <c r="A20" s="571">
        <f>IF(Engagés!A20="","",Engagés!A20)</f>
        <v>17</v>
      </c>
      <c r="B20" s="566">
        <v>0.36296296296296293</v>
      </c>
      <c r="C20" s="567">
        <v>0.38114583333333335</v>
      </c>
      <c r="D20" s="81">
        <f t="shared" si="0"/>
        <v>1.8182870370370419E-2</v>
      </c>
      <c r="E20" s="382" t="str">
        <f>IF($A20="","",Engagés!$E20)</f>
        <v>AM</v>
      </c>
      <c r="F20" s="158" t="str">
        <f>IF(AND('4ème'!D20="",'5ème'!D20&lt;&gt;""),1,"")</f>
        <v/>
      </c>
      <c r="G20" s="105">
        <f>IF($A20="","",IF($E20="MJ",Récap!$L$4,IF($E20="CF",Récap!$K$4,IF($E20="JS",Récap!$J$4,IF($E20="AM",Récap!$I$4)))))</f>
        <v>3.4722222222222224E-2</v>
      </c>
      <c r="H20" s="117"/>
      <c r="I20" s="119" t="str">
        <f t="shared" si="2"/>
        <v>TERMINE</v>
      </c>
      <c r="K20" s="412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90" t="str">
        <f>IFERROR(IF(AND($E20="AM",Récap!BZ$208="TERMINE"),"TERMINE",IF(AND($E20="JS",Récap!BI$208="TERMINE"),"TERMINE",IF(AND($E20="CF",Récap!AS$208="TERMINE"),"TERMINE",IF(AND($E20="MJ",Récap!AC$208="TERMINE"),"TERMINE","")))),"")</f>
        <v>TERMINE</v>
      </c>
    </row>
    <row r="21" spans="1:12" x14ac:dyDescent="0.3">
      <c r="A21" s="571">
        <f>IF(Engagés!A21="","",Engagés!A21)</f>
        <v>18</v>
      </c>
      <c r="B21" s="566">
        <v>0.36296296296296293</v>
      </c>
      <c r="C21" s="567">
        <v>0.38113425925925926</v>
      </c>
      <c r="D21" s="81">
        <f t="shared" si="0"/>
        <v>1.8171296296296324E-2</v>
      </c>
      <c r="E21" s="382" t="str">
        <f>IF($A21="","",Engagés!$E21)</f>
        <v>AM</v>
      </c>
      <c r="F21" s="158" t="str">
        <f>IF(AND('4ème'!D21="",'5ème'!D21&lt;&gt;""),1,"")</f>
        <v/>
      </c>
      <c r="G21" s="105">
        <f>IF($A21="","",IF($E21="MJ",Récap!$L$4,IF($E21="CF",Récap!$K$4,IF($E21="JS",Récap!$J$4,IF($E21="AM",Récap!$I$4)))))</f>
        <v>3.4722222222222224E-2</v>
      </c>
      <c r="H21" s="117"/>
      <c r="I21" s="119" t="str">
        <f t="shared" si="2"/>
        <v>TERMINE</v>
      </c>
      <c r="K21" s="412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90" t="str">
        <f>IFERROR(IF(AND($E21="AM",Récap!BZ$208="TERMINE"),"TERMINE",IF(AND($E21="JS",Récap!BI$208="TERMINE"),"TERMINE",IF(AND($E21="CF",Récap!AS$208="TERMINE"),"TERMINE",IF(AND($E21="MJ",Récap!AC$208="TERMINE"),"TERMINE","")))),"")</f>
        <v>TERMINE</v>
      </c>
    </row>
    <row r="22" spans="1:12" ht="18.75" customHeight="1" x14ac:dyDescent="0.3">
      <c r="A22" s="571">
        <f>IF(Engagés!A22="","",Engagés!A22)</f>
        <v>19</v>
      </c>
      <c r="B22" s="566">
        <v>0.36296296296296293</v>
      </c>
      <c r="C22" s="567">
        <v>0.38113425925925926</v>
      </c>
      <c r="D22" s="81">
        <f t="shared" si="0"/>
        <v>1.8171296296296324E-2</v>
      </c>
      <c r="E22" s="382" t="str">
        <f>IF($A22="","",Engagés!$E22)</f>
        <v>CF</v>
      </c>
      <c r="F22" s="158" t="str">
        <f>IF(AND('4ème'!D22="",'5ème'!D22&lt;&gt;""),1,"")</f>
        <v/>
      </c>
      <c r="G22" s="105">
        <f>IF($A22="","",IF($E22="MJ",Récap!$L$4,IF($E22="CF",Récap!$K$4,IF($E22="JS",Récap!$J$4,IF($E22="AM",Récap!$I$4)))))</f>
        <v>2.0833333333333332E-2</v>
      </c>
      <c r="H22" s="117"/>
      <c r="I22" s="119" t="str">
        <f t="shared" si="2"/>
        <v>TERMINE</v>
      </c>
      <c r="K22" s="412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90" t="str">
        <f>IFERROR(IF(AND($E22="AM",Récap!BZ$208="TERMINE"),"TERMINE",IF(AND($E22="JS",Récap!BI$208="TERMINE"),"TERMINE",IF(AND($E22="CF",Récap!AS$208="TERMINE"),"TERMINE",IF(AND($E22="MJ",Récap!AC$208="TERMINE"),"TERMINE","")))),"")</f>
        <v>TERMINE</v>
      </c>
    </row>
    <row r="23" spans="1:12" x14ac:dyDescent="0.3">
      <c r="A23" s="571">
        <f>IF(Engagés!A23="","",Engagés!A23)</f>
        <v>20</v>
      </c>
      <c r="B23" s="566">
        <v>0.36296296296296293</v>
      </c>
      <c r="C23" s="567">
        <v>0.38108796296296293</v>
      </c>
      <c r="D23" s="81">
        <f t="shared" si="0"/>
        <v>1.8125000000000002E-2</v>
      </c>
      <c r="E23" s="382" t="str">
        <f>IF($A23="","",Engagés!$E23)</f>
        <v>MJ</v>
      </c>
      <c r="F23" s="158">
        <f>IF(AND('4ème'!D23="",'5ème'!D23&lt;&gt;""),1,"")</f>
        <v>1</v>
      </c>
      <c r="G23" s="105">
        <f>IF($A23="","",IF($E23="MJ",Récap!$L$4,IF($E23="CF",Récap!$K$4,IF($E23="JS",Récap!$J$4,IF($E23="AM",Récap!$I$4)))))</f>
        <v>1.3888888888888888E-2</v>
      </c>
      <c r="H23" s="117"/>
      <c r="I23" s="119" t="str">
        <f t="shared" si="2"/>
        <v>TERMINE</v>
      </c>
      <c r="K23" s="412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90" t="str">
        <f>IFERROR(IF(AND($E23="AM",Récap!BZ$208="TERMINE"),"TERMINE",IF(AND($E23="JS",Récap!BI$208="TERMINE"),"TERMINE",IF(AND($E23="CF",Récap!AS$208="TERMINE"),"TERMINE",IF(AND($E23="MJ",Récap!AC$208="TERMINE"),"TERMINE","")))),"")</f>
        <v>TERMINE</v>
      </c>
    </row>
    <row r="24" spans="1:12" ht="18.75" customHeight="1" x14ac:dyDescent="0.3">
      <c r="A24" s="571">
        <f>IF(Engagés!A24="","",Engagés!A24)</f>
        <v>21</v>
      </c>
      <c r="B24" s="566">
        <v>0.36296296296296293</v>
      </c>
      <c r="C24" s="567">
        <v>0.38109953703703708</v>
      </c>
      <c r="D24" s="81">
        <f t="shared" si="0"/>
        <v>1.8136574074074152E-2</v>
      </c>
      <c r="E24" s="382" t="str">
        <f>IF($A24="","",Engagés!$E24)</f>
        <v>AM</v>
      </c>
      <c r="F24" s="158" t="str">
        <f>IF(AND('4ème'!D24="",'5ème'!D24&lt;&gt;""),1,"")</f>
        <v/>
      </c>
      <c r="G24" s="105">
        <f>IF($A24="","",IF($E24="MJ",Récap!$L$4,IF($E24="CF",Récap!$K$4,IF($E24="JS",Récap!$J$4,IF($E24="AM",Récap!$I$4)))))</f>
        <v>3.4722222222222224E-2</v>
      </c>
      <c r="H24" s="117"/>
      <c r="I24" s="119" t="str">
        <f t="shared" si="2"/>
        <v>TERMINE</v>
      </c>
      <c r="K24" s="412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90" t="str">
        <f>IFERROR(IF(AND($E24="AM",Récap!BZ$208="TERMINE"),"TERMINE",IF(AND($E24="JS",Récap!BI$208="TERMINE"),"TERMINE",IF(AND($E24="CF",Récap!AS$208="TERMINE"),"TERMINE",IF(AND($E24="MJ",Récap!AC$208="TERMINE"),"TERMINE","")))),"")</f>
        <v>TERMINE</v>
      </c>
    </row>
    <row r="25" spans="1:12" x14ac:dyDescent="0.3">
      <c r="A25" s="571">
        <f>IF(Engagés!A25="","",Engagés!A25)</f>
        <v>22</v>
      </c>
      <c r="B25" s="566">
        <v>0.36296296296296293</v>
      </c>
      <c r="C25" s="567">
        <v>0.38134259259259262</v>
      </c>
      <c r="D25" s="81">
        <f t="shared" si="0"/>
        <v>1.837962962962969E-2</v>
      </c>
      <c r="E25" s="382" t="str">
        <f>IF($A25="","",Engagés!$E25)</f>
        <v>JS</v>
      </c>
      <c r="F25" s="158" t="str">
        <f>IF(AND('4ème'!D25="",'5ème'!D25&lt;&gt;""),1,"")</f>
        <v/>
      </c>
      <c r="G25" s="105">
        <f>IF($A25="","",IF($E25="MJ",Récap!$L$4,IF($E25="CF",Récap!$K$4,IF($E25="JS",Récap!$J$4,IF($E25="AM",Récap!$I$4)))))</f>
        <v>2.7777777777777776E-2</v>
      </c>
      <c r="H25" s="117"/>
      <c r="I25" s="119" t="str">
        <f t="shared" si="2"/>
        <v>TERMINE</v>
      </c>
      <c r="K25" s="412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90" t="str">
        <f>IFERROR(IF(AND($E25="AM",Récap!BZ$208="TERMINE"),"TERMINE",IF(AND($E25="JS",Récap!BI$208="TERMINE"),"TERMINE",IF(AND($E25="CF",Récap!AS$208="TERMINE"),"TERMINE",IF(AND($E25="MJ",Récap!AC$208="TERMINE"),"TERMINE","")))),"")</f>
        <v>TERMINE</v>
      </c>
    </row>
    <row r="26" spans="1:12" ht="18.75" customHeight="1" x14ac:dyDescent="0.3">
      <c r="A26" s="571">
        <f>IF(Engagés!A26="","",Engagés!A26)</f>
        <v>23</v>
      </c>
      <c r="B26" s="566">
        <v>0.36296296296296293</v>
      </c>
      <c r="C26" s="567">
        <v>0.38135416666666666</v>
      </c>
      <c r="D26" s="81">
        <f t="shared" si="0"/>
        <v>1.8391203703703729E-2</v>
      </c>
      <c r="E26" s="382" t="str">
        <f>IF($A26="","",Engagés!$E26)</f>
        <v>CF</v>
      </c>
      <c r="F26" s="158" t="str">
        <f>IF(AND('4ème'!D26="",'5ème'!D26&lt;&gt;""),1,"")</f>
        <v/>
      </c>
      <c r="G26" s="105">
        <f>IF($A26="","",IF($E26="MJ",Récap!$L$4,IF($E26="CF",Récap!$K$4,IF($E26="JS",Récap!$J$4,IF($E26="AM",Récap!$I$4)))))</f>
        <v>2.0833333333333332E-2</v>
      </c>
      <c r="H26" s="117"/>
      <c r="I26" s="119" t="str">
        <f t="shared" si="2"/>
        <v>TERMINE</v>
      </c>
      <c r="K26" s="412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90" t="str">
        <f>IFERROR(IF(AND($E26="AM",Récap!BZ$208="TERMINE"),"TERMINE",IF(AND($E26="JS",Récap!BI$208="TERMINE"),"TERMINE",IF(AND($E26="CF",Récap!AS$208="TERMINE"),"TERMINE",IF(AND($E26="MJ",Récap!AC$208="TERMINE"),"TERMINE","")))),"")</f>
        <v>TERMINE</v>
      </c>
    </row>
    <row r="27" spans="1:12" x14ac:dyDescent="0.3">
      <c r="A27" s="571">
        <f>IF(Engagés!A27="","",Engagés!A27)</f>
        <v>24</v>
      </c>
      <c r="B27" s="566">
        <v>0.36296296296296293</v>
      </c>
      <c r="C27" s="567">
        <v>0.38148148148148148</v>
      </c>
      <c r="D27" s="81">
        <f t="shared" si="0"/>
        <v>1.8518518518518545E-2</v>
      </c>
      <c r="E27" s="382" t="str">
        <f>IF($A27="","",Engagés!$E27)</f>
        <v>MJ</v>
      </c>
      <c r="F27" s="158" t="str">
        <f>IF(AND('4ème'!D27="",'5ème'!D27&lt;&gt;""),1,"")</f>
        <v/>
      </c>
      <c r="G27" s="105">
        <f>IF($A27="","",IF($E27="MJ",Récap!$L$4,IF($E27="CF",Récap!$K$4,IF($E27="JS",Récap!$J$4,IF($E27="AM",Récap!$I$4)))))</f>
        <v>1.3888888888888888E-2</v>
      </c>
      <c r="H27" s="117"/>
      <c r="I27" s="119" t="str">
        <f t="shared" si="2"/>
        <v>TERMINE</v>
      </c>
      <c r="K27" s="412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90" t="str">
        <f>IFERROR(IF(AND($E27="AM",Récap!BZ$208="TERMINE"),"TERMINE",IF(AND($E27="JS",Récap!BI$208="TERMINE"),"TERMINE",IF(AND($E27="CF",Récap!AS$208="TERMINE"),"TERMINE",IF(AND($E27="MJ",Récap!AC$208="TERMINE"),"TERMINE","")))),"")</f>
        <v>TERMINE</v>
      </c>
    </row>
    <row r="28" spans="1:12" ht="18.75" customHeight="1" x14ac:dyDescent="0.3">
      <c r="A28" s="571">
        <f>IF(Engagés!A28="","",Engagés!A28)</f>
        <v>25</v>
      </c>
      <c r="B28" s="566">
        <v>0.36296296296296293</v>
      </c>
      <c r="C28" s="567">
        <v>0.38140046296296298</v>
      </c>
      <c r="D28" s="81">
        <f t="shared" si="0"/>
        <v>1.8437500000000051E-2</v>
      </c>
      <c r="E28" s="382" t="str">
        <f>IF($A28="","",Engagés!$E28)</f>
        <v>AM</v>
      </c>
      <c r="F28" s="158" t="str">
        <f>IF(AND('4ème'!D28="",'5ème'!D28&lt;&gt;""),1,"")</f>
        <v/>
      </c>
      <c r="G28" s="105">
        <f>IF($A28="","",IF($E28="MJ",Récap!$L$4,IF($E28="CF",Récap!$K$4,IF($E28="JS",Récap!$J$4,IF($E28="AM",Récap!$I$4)))))</f>
        <v>3.4722222222222224E-2</v>
      </c>
      <c r="H28" s="117"/>
      <c r="I28" s="119" t="str">
        <f t="shared" si="2"/>
        <v>TERMINE</v>
      </c>
      <c r="K28" s="412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90" t="str">
        <f>IFERROR(IF(AND($E28="AM",Récap!BZ$208="TERMINE"),"TERMINE",IF(AND($E28="JS",Récap!BI$208="TERMINE"),"TERMINE",IF(AND($E28="CF",Récap!AS$208="TERMINE"),"TERMINE",IF(AND($E28="MJ",Récap!AC$208="TERMINE"),"TERMINE","")))),"")</f>
        <v>TERMINE</v>
      </c>
    </row>
    <row r="29" spans="1:12" x14ac:dyDescent="0.3">
      <c r="A29" s="571">
        <f>IF(Engagés!A29="","",Engagés!A29)</f>
        <v>26</v>
      </c>
      <c r="B29" s="566">
        <v>0.36296296296296293</v>
      </c>
      <c r="C29" s="567">
        <v>0.38153935185185189</v>
      </c>
      <c r="D29" s="81">
        <f t="shared" si="0"/>
        <v>1.8576388888888962E-2</v>
      </c>
      <c r="E29" s="382" t="str">
        <f>IF($A29="","",Engagés!$E29)</f>
        <v>JS</v>
      </c>
      <c r="F29" s="158" t="str">
        <f>IF(AND('4ème'!D29="",'5ème'!D29&lt;&gt;""),1,"")</f>
        <v/>
      </c>
      <c r="G29" s="105">
        <f>IF($A29="","",IF($E29="MJ",Récap!$L$4,IF($E29="CF",Récap!$K$4,IF($E29="JS",Récap!$J$4,IF($E29="AM",Récap!$I$4)))))</f>
        <v>2.7777777777777776E-2</v>
      </c>
      <c r="H29" s="117"/>
      <c r="I29" s="119" t="str">
        <f t="shared" si="2"/>
        <v>TERMINE</v>
      </c>
      <c r="K29" s="412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90" t="str">
        <f>IFERROR(IF(AND($E29="AM",Récap!BZ$208="TERMINE"),"TERMINE",IF(AND($E29="JS",Récap!BI$208="TERMINE"),"TERMINE",IF(AND($E29="CF",Récap!AS$208="TERMINE"),"TERMINE",IF(AND($E29="MJ",Récap!AC$208="TERMINE"),"TERMINE","")))),"")</f>
        <v>TERMINE</v>
      </c>
    </row>
    <row r="30" spans="1:12" ht="18.75" customHeight="1" x14ac:dyDescent="0.3">
      <c r="A30" s="571">
        <f>IF(Engagés!A30="","",Engagés!A30)</f>
        <v>27</v>
      </c>
      <c r="B30" s="566">
        <v>0.36296296296296293</v>
      </c>
      <c r="C30" s="567">
        <v>0.38155092592592593</v>
      </c>
      <c r="D30" s="81">
        <f t="shared" si="0"/>
        <v>1.8587962962963001E-2</v>
      </c>
      <c r="E30" s="382" t="str">
        <f>IF($A30="","",Engagés!$E30)</f>
        <v>CF</v>
      </c>
      <c r="F30" s="158" t="str">
        <f>IF(AND('4ème'!D30="",'5ème'!D30&lt;&gt;""),1,"")</f>
        <v/>
      </c>
      <c r="G30" s="105">
        <f>IF($A30="","",IF($E30="MJ",Récap!$L$4,IF($E30="CF",Récap!$K$4,IF($E30="JS",Récap!$J$4,IF($E30="AM",Récap!$I$4)))))</f>
        <v>2.0833333333333332E-2</v>
      </c>
      <c r="H30" s="117"/>
      <c r="I30" s="119" t="str">
        <f t="shared" si="2"/>
        <v>TERMINE</v>
      </c>
      <c r="K30" s="412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90" t="str">
        <f>IFERROR(IF(AND($E30="AM",Récap!BZ$208="TERMINE"),"TERMINE",IF(AND($E30="JS",Récap!BI$208="TERMINE"),"TERMINE",IF(AND($E30="CF",Récap!AS$208="TERMINE"),"TERMINE",IF(AND($E30="MJ",Récap!AC$208="TERMINE"),"TERMINE","")))),"")</f>
        <v>TERMINE</v>
      </c>
    </row>
    <row r="31" spans="1:12" x14ac:dyDescent="0.3">
      <c r="A31" s="169">
        <f>IF(Engagés!A31="","",Engagés!A31)</f>
        <v>28</v>
      </c>
      <c r="B31" s="555">
        <v>0.36296296296296293</v>
      </c>
      <c r="C31" s="420"/>
      <c r="D31" s="81" t="str">
        <f t="shared" si="0"/>
        <v/>
      </c>
      <c r="E31" s="382" t="str">
        <f>IF($A31="","",Engagés!$E31)</f>
        <v>MJ</v>
      </c>
      <c r="F31" s="158" t="str">
        <f>IF(AND('4ème'!D31="",'5ème'!D31&lt;&gt;""),1,"")</f>
        <v/>
      </c>
      <c r="G31" s="105">
        <f>IF($A31="","",IF($E31="MJ",Récap!$L$4,IF($E31="CF",Récap!$K$4,IF($E31="JS",Récap!$J$4,IF($E31="AM",Récap!$I$4)))))</f>
        <v>1.3888888888888888E-2</v>
      </c>
      <c r="H31" s="117"/>
      <c r="I31" s="119" t="str">
        <f t="shared" si="2"/>
        <v>TERMINE</v>
      </c>
      <c r="K31" s="412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90" t="str">
        <f>IFERROR(IF(AND($E31="AM",Récap!BZ$208="TERMINE"),"TERMINE",IF(AND($E31="JS",Récap!BI$208="TERMINE"),"TERMINE",IF(AND($E31="CF",Récap!AS$208="TERMINE"),"TERMINE",IF(AND($E31="MJ",Récap!AC$208="TERMINE"),"TERMINE","")))),"")</f>
        <v>TERMINE</v>
      </c>
    </row>
    <row r="32" spans="1:12" ht="18.75" customHeight="1" x14ac:dyDescent="0.3">
      <c r="A32" s="571">
        <f>IF(Engagés!A32="","",Engagés!A32)</f>
        <v>29</v>
      </c>
      <c r="B32" s="566">
        <v>0.36296296296296293</v>
      </c>
      <c r="C32" s="567">
        <v>0.3815972222222222</v>
      </c>
      <c r="D32" s="81">
        <f t="shared" si="0"/>
        <v>1.8634259259259267E-2</v>
      </c>
      <c r="E32" s="382" t="str">
        <f>IF($A32="","",Engagés!$E32)</f>
        <v>AM</v>
      </c>
      <c r="F32" s="158" t="str">
        <f>IF(AND('4ème'!D32="",'5ème'!D32&lt;&gt;""),1,"")</f>
        <v/>
      </c>
      <c r="G32" s="105">
        <f>IF($A32="","",IF($E32="MJ",Récap!$L$4,IF($E32="CF",Récap!$K$4,IF($E32="JS",Récap!$J$4,IF($E32="AM",Récap!$I$4)))))</f>
        <v>3.4722222222222224E-2</v>
      </c>
      <c r="H32" s="117"/>
      <c r="I32" s="119" t="str">
        <f t="shared" si="2"/>
        <v>TERMINE</v>
      </c>
      <c r="K32" s="412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90" t="str">
        <f>IFERROR(IF(AND($E32="AM",Récap!BZ$208="TERMINE"),"TERMINE",IF(AND($E32="JS",Récap!BI$208="TERMINE"),"TERMINE",IF(AND($E32="CF",Récap!AS$208="TERMINE"),"TERMINE",IF(AND($E32="MJ",Récap!AC$208="TERMINE"),"TERMINE","")))),"")</f>
        <v>TERMINE</v>
      </c>
    </row>
    <row r="33" spans="1:12" x14ac:dyDescent="0.3">
      <c r="A33" s="571">
        <f>IF(Engagés!A33="","",Engagés!A33)</f>
        <v>30</v>
      </c>
      <c r="B33" s="566">
        <v>0.36296296296296293</v>
      </c>
      <c r="C33" s="567">
        <v>0.38157407407407407</v>
      </c>
      <c r="D33" s="81">
        <f t="shared" si="0"/>
        <v>1.8611111111111134E-2</v>
      </c>
      <c r="E33" s="382" t="str">
        <f>IF($A33="","",Engagés!$E33)</f>
        <v>CF</v>
      </c>
      <c r="F33" s="158" t="str">
        <f>IF(AND('4ème'!D33="",'5ème'!D33&lt;&gt;""),1,"")</f>
        <v/>
      </c>
      <c r="G33" s="105">
        <f>IF($A33="","",IF($E33="MJ",Récap!$L$4,IF($E33="CF",Récap!$K$4,IF($E33="JS",Récap!$J$4,IF($E33="AM",Récap!$I$4)))))</f>
        <v>2.0833333333333332E-2</v>
      </c>
      <c r="H33" s="117"/>
      <c r="I33" s="119" t="str">
        <f t="shared" si="2"/>
        <v>TERMINE</v>
      </c>
      <c r="K33" s="412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90" t="str">
        <f>IFERROR(IF(AND($E33="AM",Récap!BZ$208="TERMINE"),"TERMINE",IF(AND($E33="JS",Récap!BI$208="TERMINE"),"TERMINE",IF(AND($E33="CF",Récap!AS$208="TERMINE"),"TERMINE",IF(AND($E33="MJ",Récap!AC$208="TERMINE"),"TERMINE","")))),"")</f>
        <v>TERMINE</v>
      </c>
    </row>
    <row r="34" spans="1:12" ht="18.75" customHeight="1" x14ac:dyDescent="0.3">
      <c r="A34" s="169" t="str">
        <f>IF(Engagés!A34="","",Engagés!A34)</f>
        <v/>
      </c>
      <c r="B34" s="555">
        <v>0.36296296296296293</v>
      </c>
      <c r="C34" s="420"/>
      <c r="D34" s="81" t="str">
        <f t="shared" si="0"/>
        <v/>
      </c>
      <c r="E34" s="382" t="str">
        <f>IF($A34="","",Engagés!$E34)</f>
        <v/>
      </c>
      <c r="F34" s="158" t="str">
        <f>IF(AND('4ème'!D34="",'5ème'!D34&lt;&gt;""),1,"")</f>
        <v/>
      </c>
      <c r="G34" s="105" t="str">
        <f>IF($A34="","",IF($E34="MJ",Récap!$L$4,IF($E34="CF",Récap!$K$4,IF($E34="JS",Récap!$J$4,IF($E34="AM",Récap!$I$4)))))</f>
        <v/>
      </c>
      <c r="H34" s="117"/>
      <c r="I34" s="119" t="str">
        <f t="shared" si="2"/>
        <v/>
      </c>
      <c r="K34" s="412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90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</row>
    <row r="35" spans="1:12" x14ac:dyDescent="0.3">
      <c r="A35" s="169" t="str">
        <f>IF(Engagés!A35="","",Engagés!A35)</f>
        <v/>
      </c>
      <c r="B35" s="555">
        <v>0.36296296296296293</v>
      </c>
      <c r="C35" s="420"/>
      <c r="D35" s="81" t="str">
        <f t="shared" si="0"/>
        <v/>
      </c>
      <c r="E35" s="382" t="str">
        <f>IF($A35="","",Engagés!$E35)</f>
        <v/>
      </c>
      <c r="F35" s="158" t="str">
        <f>IF(AND('4ème'!D35="",'5ème'!D35&lt;&gt;""),1,"")</f>
        <v/>
      </c>
      <c r="G35" s="105" t="str">
        <f>IF($A35="","",IF($E35="MJ",Récap!$L$4,IF($E35="CF",Récap!$K$4,IF($E35="JS",Récap!$J$4,IF($E35="AM",Récap!$I$4)))))</f>
        <v/>
      </c>
      <c r="H35" s="117"/>
      <c r="I35" s="119" t="str">
        <f t="shared" si="2"/>
        <v/>
      </c>
      <c r="K35" s="412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90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</row>
    <row r="36" spans="1:12" ht="18.75" customHeight="1" x14ac:dyDescent="0.3">
      <c r="A36" s="169" t="str">
        <f>IF(Engagés!A36="","",Engagés!A36)</f>
        <v/>
      </c>
      <c r="B36" s="556">
        <v>0.36296296296296293</v>
      </c>
      <c r="C36" s="420"/>
      <c r="D36" s="81" t="str">
        <f t="shared" si="0"/>
        <v/>
      </c>
      <c r="E36" s="382" t="str">
        <f>IF($A36="","",Engagés!$E36)</f>
        <v/>
      </c>
      <c r="F36" s="158" t="str">
        <f>IF(AND('4ème'!D36="",'5ème'!D36&lt;&gt;""),1,"")</f>
        <v/>
      </c>
      <c r="G36" s="105" t="str">
        <f>IF($A36="","",IF($E36="MJ",Récap!$L$4,IF($E36="CF",Récap!$K$4,IF($E36="JS",Récap!$J$4,IF($E36="AM",Récap!$I$4)))))</f>
        <v/>
      </c>
      <c r="H36" s="117"/>
      <c r="I36" s="119" t="str">
        <f t="shared" si="2"/>
        <v/>
      </c>
      <c r="K36" s="412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90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</row>
    <row r="37" spans="1:12" x14ac:dyDescent="0.3">
      <c r="A37" s="169" t="str">
        <f>IF(Engagés!A37="","",Engagés!A37)</f>
        <v/>
      </c>
      <c r="B37" s="556">
        <v>0.36296296296296293</v>
      </c>
      <c r="C37" s="420"/>
      <c r="D37" s="81" t="str">
        <f t="shared" si="0"/>
        <v/>
      </c>
      <c r="E37" s="382" t="str">
        <f>IF($A37="","",Engagés!$E37)</f>
        <v/>
      </c>
      <c r="F37" s="158" t="str">
        <f>IF(AND('4ème'!D37="",'5ème'!D37&lt;&gt;""),1,"")</f>
        <v/>
      </c>
      <c r="G37" s="105" t="str">
        <f>IF($A37="","",IF($E37="MJ",Récap!$L$4,IF($E37="CF",Récap!$K$4,IF($E37="JS",Récap!$J$4,IF($E37="AM",Récap!$I$4)))))</f>
        <v/>
      </c>
      <c r="H37" s="117"/>
      <c r="I37" s="119" t="str">
        <f t="shared" si="2"/>
        <v/>
      </c>
      <c r="K37" s="412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90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</row>
    <row r="38" spans="1:12" ht="18.75" customHeight="1" x14ac:dyDescent="0.3">
      <c r="A38" s="169" t="str">
        <f>IF(Engagés!A38="","",Engagés!A38)</f>
        <v/>
      </c>
      <c r="B38" s="556">
        <v>0.36296296296296293</v>
      </c>
      <c r="C38" s="420"/>
      <c r="D38" s="81" t="str">
        <f t="shared" si="0"/>
        <v/>
      </c>
      <c r="E38" s="382" t="str">
        <f>IF($A38="","",Engagés!$E38)</f>
        <v/>
      </c>
      <c r="F38" s="158" t="str">
        <f>IF(AND('4ème'!D38="",'5ème'!D38&lt;&gt;""),1,"")</f>
        <v/>
      </c>
      <c r="G38" s="105" t="str">
        <f>IF($A38="","",IF($E38="MJ",Récap!$L$4,IF($E38="CF",Récap!$K$4,IF($E38="JS",Récap!$J$4,IF($E38="AM",Récap!$I$4)))))</f>
        <v/>
      </c>
      <c r="H38" s="117"/>
      <c r="I38" s="119" t="str">
        <f t="shared" si="2"/>
        <v/>
      </c>
      <c r="K38" s="412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90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</row>
    <row r="39" spans="1:12" x14ac:dyDescent="0.3">
      <c r="A39" s="169" t="str">
        <f>IF(Engagés!A39="","",Engagés!A39)</f>
        <v/>
      </c>
      <c r="B39" s="556">
        <v>0.36296296296296293</v>
      </c>
      <c r="C39" s="420"/>
      <c r="D39" s="81" t="str">
        <f t="shared" si="0"/>
        <v/>
      </c>
      <c r="E39" s="382" t="str">
        <f>IF($A39="","",Engagés!$E39)</f>
        <v/>
      </c>
      <c r="F39" s="158" t="str">
        <f>IF(AND('4ème'!D39="",'5ème'!D39&lt;&gt;""),1,"")</f>
        <v/>
      </c>
      <c r="G39" s="105" t="str">
        <f>IF($A39="","",IF($E39="MJ",Récap!$L$4,IF($E39="CF",Récap!$K$4,IF($E39="JS",Récap!$J$4,IF($E39="AM",Récap!$I$4)))))</f>
        <v/>
      </c>
      <c r="H39" s="117"/>
      <c r="I39" s="119" t="str">
        <f t="shared" si="2"/>
        <v/>
      </c>
      <c r="K39" s="412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90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</row>
    <row r="40" spans="1:12" ht="18.75" customHeight="1" x14ac:dyDescent="0.3">
      <c r="A40" s="169" t="str">
        <f>IF(Engagés!A40="","",Engagés!A40)</f>
        <v/>
      </c>
      <c r="B40" s="556">
        <v>0.36296296296296293</v>
      </c>
      <c r="C40" s="420"/>
      <c r="D40" s="81" t="str">
        <f t="shared" si="0"/>
        <v/>
      </c>
      <c r="E40" s="382" t="str">
        <f>IF($A40="","",Engagés!$E40)</f>
        <v/>
      </c>
      <c r="F40" s="158" t="str">
        <f>IF(AND('4ème'!D40="",'5ème'!D40&lt;&gt;""),1,"")</f>
        <v/>
      </c>
      <c r="G40" s="105" t="str">
        <f>IF($A40="","",IF($E40="MJ",Récap!$L$4,IF($E40="CF",Récap!$K$4,IF($E40="JS",Récap!$J$4,IF($E40="AM",Récap!$I$4)))))</f>
        <v/>
      </c>
      <c r="H40" s="117"/>
      <c r="I40" s="119" t="str">
        <f t="shared" si="2"/>
        <v/>
      </c>
      <c r="K40" s="412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90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</row>
    <row r="41" spans="1:12" x14ac:dyDescent="0.3">
      <c r="A41" s="169" t="str">
        <f>IF(Engagés!A41="","",Engagés!A41)</f>
        <v/>
      </c>
      <c r="B41" s="556">
        <v>0.36296296296296293</v>
      </c>
      <c r="C41" s="420"/>
      <c r="D41" s="81" t="str">
        <f t="shared" si="0"/>
        <v/>
      </c>
      <c r="E41" s="382" t="str">
        <f>IF($A41="","",Engagés!$E41)</f>
        <v/>
      </c>
      <c r="F41" s="158" t="str">
        <f>IF(AND('4ème'!D41="",'5ème'!D41&lt;&gt;""),1,"")</f>
        <v/>
      </c>
      <c r="G41" s="105" t="str">
        <f>IF($A41="","",IF($E41="MJ",Récap!$L$4,IF($E41="CF",Récap!$K$4,IF($E41="JS",Récap!$J$4,IF($E41="AM",Récap!$I$4)))))</f>
        <v/>
      </c>
      <c r="H41" s="117"/>
      <c r="I41" s="119" t="str">
        <f t="shared" si="2"/>
        <v/>
      </c>
      <c r="K41" s="412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90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</row>
    <row r="42" spans="1:12" ht="18.75" customHeight="1" x14ac:dyDescent="0.3">
      <c r="A42" s="169" t="str">
        <f>IF(Engagés!A42="","",Engagés!A42)</f>
        <v/>
      </c>
      <c r="B42" s="556">
        <v>0.36296296296296293</v>
      </c>
      <c r="C42" s="420"/>
      <c r="D42" s="81" t="str">
        <f t="shared" si="0"/>
        <v/>
      </c>
      <c r="E42" s="382" t="str">
        <f>IF($A42="","",Engagés!$E42)</f>
        <v/>
      </c>
      <c r="F42" s="158" t="str">
        <f>IF(AND('4ème'!D42="",'5ème'!D42&lt;&gt;""),1,"")</f>
        <v/>
      </c>
      <c r="G42" s="105" t="str">
        <f>IF($A42="","",IF($E42="MJ",Récap!$L$4,IF($E42="CF",Récap!$K$4,IF($E42="JS",Récap!$J$4,IF($E42="AM",Récap!$I$4)))))</f>
        <v/>
      </c>
      <c r="H42" s="117"/>
      <c r="I42" s="119" t="str">
        <f t="shared" si="2"/>
        <v/>
      </c>
      <c r="K42" s="412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90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</row>
    <row r="43" spans="1:12" x14ac:dyDescent="0.3">
      <c r="A43" s="169" t="str">
        <f>IF(Engagés!A43="","",Engagés!A43)</f>
        <v/>
      </c>
      <c r="B43" s="556">
        <v>0.36296296296296293</v>
      </c>
      <c r="C43" s="420"/>
      <c r="D43" s="81" t="str">
        <f t="shared" si="0"/>
        <v/>
      </c>
      <c r="E43" s="382" t="str">
        <f>IF($A43="","",Engagés!$E43)</f>
        <v/>
      </c>
      <c r="F43" s="158" t="str">
        <f>IF(AND('4ème'!D43="",'5ème'!D43&lt;&gt;""),1,"")</f>
        <v/>
      </c>
      <c r="G43" s="105" t="str">
        <f>IF($A43="","",IF($E43="MJ",Récap!$L$4,IF($E43="CF",Récap!$K$4,IF($E43="JS",Récap!$J$4,IF($E43="AM",Récap!$I$4)))))</f>
        <v/>
      </c>
      <c r="H43" s="117"/>
      <c r="I43" s="119" t="str">
        <f t="shared" si="2"/>
        <v/>
      </c>
      <c r="K43" s="412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90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</row>
    <row r="44" spans="1:12" ht="18.75" customHeight="1" x14ac:dyDescent="0.3">
      <c r="A44" s="169" t="str">
        <f>IF(Engagés!A44="","",Engagés!A44)</f>
        <v/>
      </c>
      <c r="B44" s="556">
        <v>0.36296296296296293</v>
      </c>
      <c r="C44" s="420"/>
      <c r="D44" s="81" t="str">
        <f t="shared" si="0"/>
        <v/>
      </c>
      <c r="E44" s="382" t="str">
        <f>IF($A44="","",Engagés!$E44)</f>
        <v/>
      </c>
      <c r="F44" s="158" t="str">
        <f>IF(AND('4ème'!D44="",'5ème'!D44&lt;&gt;""),1,"")</f>
        <v/>
      </c>
      <c r="G44" s="105" t="str">
        <f>IF($A44="","",IF($E44="MJ",Récap!$L$4,IF($E44="CF",Récap!$K$4,IF($E44="JS",Récap!$J$4,IF($E44="AM",Récap!$I$4)))))</f>
        <v/>
      </c>
      <c r="H44" s="117"/>
      <c r="I44" s="119" t="str">
        <f t="shared" si="2"/>
        <v/>
      </c>
      <c r="K44" s="412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90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</row>
    <row r="45" spans="1:12" x14ac:dyDescent="0.3">
      <c r="A45" s="169" t="str">
        <f>IF(Engagés!A45="","",Engagés!A45)</f>
        <v/>
      </c>
      <c r="B45" s="556">
        <v>0.36296296296296293</v>
      </c>
      <c r="C45" s="420"/>
      <c r="D45" s="81" t="str">
        <f t="shared" si="0"/>
        <v/>
      </c>
      <c r="E45" s="382" t="str">
        <f>IF($A45="","",Engagés!$E45)</f>
        <v/>
      </c>
      <c r="F45" s="158" t="str">
        <f>IF(AND('4ème'!D45="",'5ème'!D45&lt;&gt;""),1,"")</f>
        <v/>
      </c>
      <c r="G45" s="105" t="str">
        <f>IF($A45="","",IF($E45="MJ",Récap!$L$4,IF($E45="CF",Récap!$K$4,IF($E45="JS",Récap!$J$4,IF($E45="AM",Récap!$I$4)))))</f>
        <v/>
      </c>
      <c r="H45" s="117"/>
      <c r="I45" s="119" t="str">
        <f t="shared" si="2"/>
        <v/>
      </c>
      <c r="K45" s="412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90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</row>
    <row r="46" spans="1:12" ht="18.75" customHeight="1" x14ac:dyDescent="0.3">
      <c r="A46" s="169" t="str">
        <f>IF(Engagés!A46="","",Engagés!A46)</f>
        <v/>
      </c>
      <c r="B46" s="556">
        <v>0.36296296296296293</v>
      </c>
      <c r="C46" s="420"/>
      <c r="D46" s="81" t="str">
        <f t="shared" si="0"/>
        <v/>
      </c>
      <c r="E46" s="382" t="str">
        <f>IF($A46="","",Engagés!$E46)</f>
        <v/>
      </c>
      <c r="F46" s="158" t="str">
        <f>IF(AND('4ème'!D46="",'5ème'!D46&lt;&gt;""),1,"")</f>
        <v/>
      </c>
      <c r="G46" s="105" t="str">
        <f>IF($A46="","",IF($E46="MJ",Récap!$L$4,IF($E46="CF",Récap!$K$4,IF($E46="JS",Récap!$J$4,IF($E46="AM",Récap!$I$4)))))</f>
        <v/>
      </c>
      <c r="H46" s="117"/>
      <c r="I46" s="119" t="str">
        <f t="shared" si="2"/>
        <v/>
      </c>
      <c r="K46" s="412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90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</row>
    <row r="47" spans="1:12" x14ac:dyDescent="0.3">
      <c r="A47" s="169" t="str">
        <f>IF(Engagés!A47="","",Engagés!A47)</f>
        <v/>
      </c>
      <c r="B47" s="556">
        <v>0.36296296296296293</v>
      </c>
      <c r="C47" s="420"/>
      <c r="D47" s="81" t="str">
        <f t="shared" si="0"/>
        <v/>
      </c>
      <c r="E47" s="382" t="str">
        <f>IF($A47="","",Engagés!$E47)</f>
        <v/>
      </c>
      <c r="F47" s="158" t="str">
        <f>IF(AND('4ème'!D47="",'5ème'!D47&lt;&gt;""),1,"")</f>
        <v/>
      </c>
      <c r="G47" s="105" t="str">
        <f>IF($A47="","",IF($E47="MJ",Récap!$L$4,IF($E47="CF",Récap!$K$4,IF($E47="JS",Récap!$J$4,IF($E47="AM",Récap!$I$4)))))</f>
        <v/>
      </c>
      <c r="H47" s="117"/>
      <c r="I47" s="119" t="str">
        <f t="shared" si="2"/>
        <v/>
      </c>
      <c r="K47" s="412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90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</row>
    <row r="48" spans="1:12" ht="18.75" customHeight="1" x14ac:dyDescent="0.3">
      <c r="A48" s="169" t="str">
        <f>IF(Engagés!A48="","",Engagés!A48)</f>
        <v/>
      </c>
      <c r="B48" s="556">
        <v>0.36296296296296293</v>
      </c>
      <c r="C48" s="420"/>
      <c r="D48" s="81" t="str">
        <f t="shared" si="0"/>
        <v/>
      </c>
      <c r="E48" s="382" t="str">
        <f>IF($A48="","",Engagés!$E48)</f>
        <v/>
      </c>
      <c r="F48" s="158" t="str">
        <f>IF(AND('4ème'!D48="",'5ème'!D48&lt;&gt;""),1,"")</f>
        <v/>
      </c>
      <c r="G48" s="105" t="str">
        <f>IF($A48="","",IF($E48="MJ",Récap!$L$4,IF($E48="CF",Récap!$K$4,IF($E48="JS",Récap!$J$4,IF($E48="AM",Récap!$I$4)))))</f>
        <v/>
      </c>
      <c r="H48" s="117"/>
      <c r="I48" s="119" t="str">
        <f t="shared" si="2"/>
        <v/>
      </c>
      <c r="K48" s="412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90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</row>
    <row r="49" spans="1:12" x14ac:dyDescent="0.3">
      <c r="A49" s="169" t="str">
        <f>IF(Engagés!A49="","",Engagés!A49)</f>
        <v/>
      </c>
      <c r="B49" s="556">
        <v>0.36296296296296293</v>
      </c>
      <c r="C49" s="420"/>
      <c r="D49" s="81" t="str">
        <f t="shared" si="0"/>
        <v/>
      </c>
      <c r="E49" s="382" t="str">
        <f>IF($A49="","",Engagés!$E49)</f>
        <v/>
      </c>
      <c r="F49" s="158" t="str">
        <f>IF(AND('4ème'!D49="",'5ème'!D49&lt;&gt;""),1,"")</f>
        <v/>
      </c>
      <c r="G49" s="105" t="str">
        <f>IF($A49="","",IF($E49="MJ",Récap!$L$4,IF($E49="CF",Récap!$K$4,IF($E49="JS",Récap!$J$4,IF($E49="AM",Récap!$I$4)))))</f>
        <v/>
      </c>
      <c r="H49" s="117"/>
      <c r="I49" s="119" t="str">
        <f t="shared" si="2"/>
        <v/>
      </c>
      <c r="K49" s="412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90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</row>
    <row r="50" spans="1:12" ht="18.75" customHeight="1" x14ac:dyDescent="0.3">
      <c r="A50" s="169" t="str">
        <f>IF(Engagés!A50="","",Engagés!A50)</f>
        <v/>
      </c>
      <c r="B50" s="556">
        <v>0.36296296296296293</v>
      </c>
      <c r="C50" s="420"/>
      <c r="D50" s="81" t="str">
        <f t="shared" si="0"/>
        <v/>
      </c>
      <c r="E50" s="382" t="str">
        <f>IF($A50="","",Engagés!$E50)</f>
        <v/>
      </c>
      <c r="F50" s="158" t="str">
        <f>IF(AND('4ème'!D50="",'5ème'!D50&lt;&gt;""),1,"")</f>
        <v/>
      </c>
      <c r="G50" s="105" t="str">
        <f>IF($A50="","",IF($E50="MJ",Récap!$L$4,IF($E50="CF",Récap!$K$4,IF($E50="JS",Récap!$J$4,IF($E50="AM",Récap!$I$4)))))</f>
        <v/>
      </c>
      <c r="H50" s="117"/>
      <c r="I50" s="119" t="str">
        <f t="shared" si="2"/>
        <v/>
      </c>
      <c r="K50" s="412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90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</row>
    <row r="51" spans="1:12" x14ac:dyDescent="0.3">
      <c r="A51" s="169" t="str">
        <f>IF(Engagés!A51="","",Engagés!A51)</f>
        <v/>
      </c>
      <c r="B51" s="556">
        <v>0.36296296296296293</v>
      </c>
      <c r="C51" s="420"/>
      <c r="D51" s="81" t="str">
        <f t="shared" si="0"/>
        <v/>
      </c>
      <c r="E51" s="382" t="str">
        <f>IF($A51="","",Engagés!$E51)</f>
        <v/>
      </c>
      <c r="F51" s="158" t="str">
        <f>IF(AND('4ème'!D51="",'5ème'!D51&lt;&gt;""),1,"")</f>
        <v/>
      </c>
      <c r="G51" s="105" t="str">
        <f>IF($A51="","",IF($E51="MJ",Récap!$L$4,IF($E51="CF",Récap!$K$4,IF($E51="JS",Récap!$J$4,IF($E51="AM",Récap!$I$4)))))</f>
        <v/>
      </c>
      <c r="H51" s="117"/>
      <c r="I51" s="119" t="str">
        <f t="shared" si="2"/>
        <v/>
      </c>
      <c r="K51" s="412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90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</row>
    <row r="52" spans="1:12" ht="18.75" customHeight="1" x14ac:dyDescent="0.3">
      <c r="A52" s="169" t="str">
        <f>IF(Engagés!A52="","",Engagés!A52)</f>
        <v/>
      </c>
      <c r="B52" s="556">
        <v>0.36296296296296293</v>
      </c>
      <c r="C52" s="420"/>
      <c r="D52" s="81" t="str">
        <f t="shared" si="0"/>
        <v/>
      </c>
      <c r="E52" s="382" t="str">
        <f>IF($A52="","",Engagés!$E52)</f>
        <v/>
      </c>
      <c r="F52" s="158" t="str">
        <f>IF(AND('4ème'!D52="",'5ème'!D52&lt;&gt;""),1,"")</f>
        <v/>
      </c>
      <c r="G52" s="105" t="str">
        <f>IF($A52="","",IF($E52="MJ",Récap!$L$4,IF($E52="CF",Récap!$K$4,IF($E52="JS",Récap!$J$4,IF($E52="AM",Récap!$I$4)))))</f>
        <v/>
      </c>
      <c r="H52" s="117"/>
      <c r="I52" s="119" t="str">
        <f t="shared" si="2"/>
        <v/>
      </c>
      <c r="K52" s="412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90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</row>
    <row r="53" spans="1:12" x14ac:dyDescent="0.3">
      <c r="A53" s="169" t="str">
        <f>IF(Engagés!A53="","",Engagés!A53)</f>
        <v/>
      </c>
      <c r="B53" s="556">
        <v>0.36296296296296293</v>
      </c>
      <c r="C53" s="420"/>
      <c r="D53" s="81" t="str">
        <f t="shared" si="0"/>
        <v/>
      </c>
      <c r="E53" s="382" t="str">
        <f>IF($A53="","",Engagés!$E53)</f>
        <v/>
      </c>
      <c r="F53" s="158" t="str">
        <f>IF(AND('4ème'!D53="",'5ème'!D53&lt;&gt;""),1,"")</f>
        <v/>
      </c>
      <c r="G53" s="105" t="str">
        <f>IF($A53="","",IF($E53="MJ",Récap!$L$4,IF($E53="CF",Récap!$K$4,IF($E53="JS",Récap!$J$4,IF($E53="AM",Récap!$I$4)))))</f>
        <v/>
      </c>
      <c r="H53" s="117"/>
      <c r="I53" s="119" t="str">
        <f t="shared" si="2"/>
        <v/>
      </c>
      <c r="K53" s="412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90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</row>
    <row r="54" spans="1:12" ht="18.75" customHeight="1" x14ac:dyDescent="0.3">
      <c r="A54" s="169" t="str">
        <f>IF(Engagés!A54="","",Engagés!A54)</f>
        <v/>
      </c>
      <c r="B54" s="556">
        <v>0.36296296296296293</v>
      </c>
      <c r="C54" s="420"/>
      <c r="D54" s="81" t="str">
        <f t="shared" si="0"/>
        <v/>
      </c>
      <c r="E54" s="382" t="str">
        <f>IF($A54="","",Engagés!$E54)</f>
        <v/>
      </c>
      <c r="F54" s="158" t="str">
        <f>IF(AND('4ème'!D54="",'5ème'!D54&lt;&gt;""),1,"")</f>
        <v/>
      </c>
      <c r="G54" s="105" t="str">
        <f>IF($A54="","",IF($E54="MJ",Récap!$L$4,IF($E54="CF",Récap!$K$4,IF($E54="JS",Récap!$J$4,IF($E54="AM",Récap!$I$4)))))</f>
        <v/>
      </c>
      <c r="H54" s="117"/>
      <c r="I54" s="119" t="str">
        <f t="shared" si="2"/>
        <v/>
      </c>
      <c r="K54" s="412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90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</row>
    <row r="55" spans="1:12" x14ac:dyDescent="0.3">
      <c r="A55" s="169" t="str">
        <f>IF(Engagés!A55="","",Engagés!A55)</f>
        <v/>
      </c>
      <c r="B55" s="556">
        <v>0.36296296296296293</v>
      </c>
      <c r="C55" s="420"/>
      <c r="D55" s="81" t="str">
        <f t="shared" si="0"/>
        <v/>
      </c>
      <c r="E55" s="382" t="str">
        <f>IF($A55="","",Engagés!$E55)</f>
        <v/>
      </c>
      <c r="F55" s="158" t="str">
        <f>IF(AND('4ème'!D55="",'5ème'!D55&lt;&gt;""),1,"")</f>
        <v/>
      </c>
      <c r="G55" s="105" t="str">
        <f>IF($A55="","",IF($E55="MJ",Récap!$L$4,IF($E55="CF",Récap!$K$4,IF($E55="JS",Récap!$J$4,IF($E55="AM",Récap!$I$4)))))</f>
        <v/>
      </c>
      <c r="H55" s="117"/>
      <c r="I55" s="119" t="str">
        <f t="shared" si="2"/>
        <v/>
      </c>
      <c r="K55" s="412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90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</row>
    <row r="56" spans="1:12" ht="18.75" customHeight="1" x14ac:dyDescent="0.3">
      <c r="A56" s="169" t="str">
        <f>IF(Engagés!A56="","",Engagés!A56)</f>
        <v/>
      </c>
      <c r="B56" s="556">
        <v>0.36296296296296293</v>
      </c>
      <c r="C56" s="420"/>
      <c r="D56" s="81" t="str">
        <f t="shared" si="0"/>
        <v/>
      </c>
      <c r="E56" s="382" t="str">
        <f>IF($A56="","",Engagés!$E56)</f>
        <v/>
      </c>
      <c r="F56" s="158" t="str">
        <f>IF(AND('4ème'!D56="",'5ème'!D56&lt;&gt;""),1,"")</f>
        <v/>
      </c>
      <c r="G56" s="105" t="str">
        <f>IF($A56="","",IF($E56="MJ",Récap!$L$4,IF($E56="CF",Récap!$K$4,IF($E56="JS",Récap!$J$4,IF($E56="AM",Récap!$I$4)))))</f>
        <v/>
      </c>
      <c r="H56" s="117"/>
      <c r="I56" s="119" t="str">
        <f t="shared" si="2"/>
        <v/>
      </c>
      <c r="K56" s="412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90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</row>
    <row r="57" spans="1:12" x14ac:dyDescent="0.3">
      <c r="A57" s="169" t="str">
        <f>IF(Engagés!A57="","",Engagés!A57)</f>
        <v/>
      </c>
      <c r="B57" s="556">
        <v>0.36296296296296293</v>
      </c>
      <c r="C57" s="420"/>
      <c r="D57" s="81" t="str">
        <f t="shared" si="0"/>
        <v/>
      </c>
      <c r="E57" s="382" t="str">
        <f>IF($A57="","",Engagés!$E57)</f>
        <v/>
      </c>
      <c r="F57" s="158" t="str">
        <f>IF(AND('4ème'!D57="",'5ème'!D57&lt;&gt;""),1,"")</f>
        <v/>
      </c>
      <c r="G57" s="105" t="str">
        <f>IF($A57="","",IF($E57="MJ",Récap!$L$4,IF($E57="CF",Récap!$K$4,IF($E57="JS",Récap!$J$4,IF($E57="AM",Récap!$I$4)))))</f>
        <v/>
      </c>
      <c r="H57" s="117"/>
      <c r="I57" s="119" t="str">
        <f t="shared" si="2"/>
        <v/>
      </c>
      <c r="K57" s="412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90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</row>
    <row r="58" spans="1:12" ht="18.75" customHeight="1" x14ac:dyDescent="0.3">
      <c r="A58" s="169" t="str">
        <f>IF(Engagés!A58="","",Engagés!A58)</f>
        <v/>
      </c>
      <c r="B58" s="556">
        <v>0.36296296296296293</v>
      </c>
      <c r="C58" s="420"/>
      <c r="D58" s="81" t="str">
        <f t="shared" si="0"/>
        <v/>
      </c>
      <c r="E58" s="382" t="str">
        <f>IF($A58="","",Engagés!$E58)</f>
        <v/>
      </c>
      <c r="F58" s="158" t="str">
        <f>IF(AND('4ème'!D58="",'5ème'!D58&lt;&gt;""),1,"")</f>
        <v/>
      </c>
      <c r="G58" s="105" t="str">
        <f>IF($A58="","",IF($E58="MJ",Récap!$L$4,IF($E58="CF",Récap!$K$4,IF($E58="JS",Récap!$J$4,IF($E58="AM",Récap!$I$4)))))</f>
        <v/>
      </c>
      <c r="H58" s="117"/>
      <c r="I58" s="119" t="str">
        <f t="shared" si="2"/>
        <v/>
      </c>
      <c r="K58" s="412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90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</row>
    <row r="59" spans="1:12" x14ac:dyDescent="0.3">
      <c r="A59" s="169" t="str">
        <f>IF(Engagés!A59="","",Engagés!A59)</f>
        <v/>
      </c>
      <c r="B59" s="556">
        <v>0.36296296296296293</v>
      </c>
      <c r="C59" s="420"/>
      <c r="D59" s="81" t="str">
        <f t="shared" si="0"/>
        <v/>
      </c>
      <c r="E59" s="382" t="str">
        <f>IF($A59="","",Engagés!$E59)</f>
        <v/>
      </c>
      <c r="F59" s="158" t="str">
        <f>IF(AND('4ème'!D59="",'5ème'!D59&lt;&gt;""),1,"")</f>
        <v/>
      </c>
      <c r="G59" s="105" t="str">
        <f>IF($A59="","",IF($E59="MJ",Récap!$L$4,IF($E59="CF",Récap!$K$4,IF($E59="JS",Récap!$J$4,IF($E59="AM",Récap!$I$4)))))</f>
        <v/>
      </c>
      <c r="H59" s="117"/>
      <c r="I59" s="119" t="str">
        <f t="shared" si="2"/>
        <v/>
      </c>
      <c r="K59" s="412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90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</row>
    <row r="60" spans="1:12" ht="18.75" customHeight="1" x14ac:dyDescent="0.3">
      <c r="A60" s="169" t="str">
        <f>IF(Engagés!A60="","",Engagés!A60)</f>
        <v/>
      </c>
      <c r="B60" s="556">
        <v>0.36296296296296293</v>
      </c>
      <c r="C60" s="420"/>
      <c r="D60" s="81" t="str">
        <f t="shared" si="0"/>
        <v/>
      </c>
      <c r="E60" s="382" t="str">
        <f>IF($A60="","",Engagés!$E60)</f>
        <v/>
      </c>
      <c r="F60" s="158" t="str">
        <f>IF(AND('4ème'!D60="",'5ème'!D60&lt;&gt;""),1,"")</f>
        <v/>
      </c>
      <c r="G60" s="105" t="str">
        <f>IF($A60="","",IF($E60="MJ",Récap!$L$4,IF($E60="CF",Récap!$K$4,IF($E60="JS",Récap!$J$4,IF($E60="AM",Récap!$I$4)))))</f>
        <v/>
      </c>
      <c r="H60" s="117"/>
      <c r="I60" s="119" t="str">
        <f t="shared" si="2"/>
        <v/>
      </c>
      <c r="K60" s="412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90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</row>
    <row r="61" spans="1:12" x14ac:dyDescent="0.3">
      <c r="A61" s="169" t="str">
        <f>IF(Engagés!A61="","",Engagés!A61)</f>
        <v/>
      </c>
      <c r="B61" s="556">
        <v>0.36296296296296293</v>
      </c>
      <c r="C61" s="420"/>
      <c r="D61" s="81" t="str">
        <f t="shared" si="0"/>
        <v/>
      </c>
      <c r="E61" s="382" t="str">
        <f>IF($A61="","",Engagés!$E61)</f>
        <v/>
      </c>
      <c r="F61" s="158" t="str">
        <f>IF(AND('4ème'!D61="",'5ème'!D61&lt;&gt;""),1,"")</f>
        <v/>
      </c>
      <c r="G61" s="105" t="str">
        <f>IF($A61="","",IF($E61="MJ",Récap!$L$4,IF($E61="CF",Récap!$K$4,IF($E61="JS",Récap!$J$4,IF($E61="AM",Récap!$I$4)))))</f>
        <v/>
      </c>
      <c r="H61" s="117"/>
      <c r="I61" s="119" t="str">
        <f t="shared" si="2"/>
        <v/>
      </c>
      <c r="K61" s="412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90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</row>
    <row r="62" spans="1:12" ht="18.75" customHeight="1" x14ac:dyDescent="0.3">
      <c r="A62" s="169" t="str">
        <f>IF(Engagés!A62="","",Engagés!A62)</f>
        <v/>
      </c>
      <c r="B62" s="556">
        <v>0.36296296296296293</v>
      </c>
      <c r="C62" s="420"/>
      <c r="D62" s="81" t="str">
        <f t="shared" si="0"/>
        <v/>
      </c>
      <c r="E62" s="382" t="str">
        <f>IF($A62="","",Engagés!$E62)</f>
        <v/>
      </c>
      <c r="F62" s="158" t="str">
        <f>IF(AND('4ème'!D62="",'5ème'!D62&lt;&gt;""),1,"")</f>
        <v/>
      </c>
      <c r="G62" s="105" t="str">
        <f>IF($A62="","",IF($E62="MJ",Récap!$L$4,IF($E62="CF",Récap!$K$4,IF($E62="JS",Récap!$J$4,IF($E62="AM",Récap!$I$4)))))</f>
        <v/>
      </c>
      <c r="H62" s="117"/>
      <c r="I62" s="119" t="str">
        <f t="shared" si="2"/>
        <v/>
      </c>
      <c r="K62" s="412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90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</row>
    <row r="63" spans="1:12" x14ac:dyDescent="0.3">
      <c r="A63" s="169" t="str">
        <f>IF(Engagés!A63="","",Engagés!A63)</f>
        <v/>
      </c>
      <c r="B63" s="556">
        <v>0.36296296296296293</v>
      </c>
      <c r="C63" s="420"/>
      <c r="D63" s="81" t="str">
        <f t="shared" si="0"/>
        <v/>
      </c>
      <c r="E63" s="382" t="str">
        <f>IF($A63="","",Engagés!$E63)</f>
        <v/>
      </c>
      <c r="F63" s="158" t="str">
        <f>IF(AND('4ème'!D63="",'5ème'!D63&lt;&gt;""),1,"")</f>
        <v/>
      </c>
      <c r="G63" s="105" t="str">
        <f>IF($A63="","",IF($E63="MJ",Récap!$L$4,IF($E63="CF",Récap!$K$4,IF($E63="JS",Récap!$J$4,IF($E63="AM",Récap!$I$4)))))</f>
        <v/>
      </c>
      <c r="H63" s="117"/>
      <c r="I63" s="119" t="str">
        <f t="shared" si="2"/>
        <v/>
      </c>
      <c r="K63" s="412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90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</row>
    <row r="64" spans="1:12" ht="18.75" customHeight="1" x14ac:dyDescent="0.3">
      <c r="A64" s="169" t="str">
        <f>IF(Engagés!A64="","",Engagés!A64)</f>
        <v/>
      </c>
      <c r="B64" s="556">
        <v>0.36296296296296293</v>
      </c>
      <c r="C64" s="420"/>
      <c r="D64" s="81" t="str">
        <f t="shared" si="0"/>
        <v/>
      </c>
      <c r="E64" s="382" t="str">
        <f>IF($A64="","",Engagés!$E64)</f>
        <v/>
      </c>
      <c r="F64" s="158" t="str">
        <f>IF(AND('4ème'!D64="",'5ème'!D64&lt;&gt;""),1,"")</f>
        <v/>
      </c>
      <c r="G64" s="105" t="str">
        <f>IF($A64="","",IF($E64="MJ",Récap!$L$4,IF($E64="CF",Récap!$K$4,IF($E64="JS",Récap!$J$4,IF($E64="AM",Récap!$I$4)))))</f>
        <v/>
      </c>
      <c r="H64" s="117"/>
      <c r="I64" s="119" t="str">
        <f t="shared" si="2"/>
        <v/>
      </c>
      <c r="K64" s="412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90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</row>
    <row r="65" spans="1:12" x14ac:dyDescent="0.3">
      <c r="A65" s="169" t="str">
        <f>IF(Engagés!A65="","",Engagés!A65)</f>
        <v/>
      </c>
      <c r="B65" s="556">
        <v>0.36296296296296293</v>
      </c>
      <c r="C65" s="420"/>
      <c r="D65" s="81" t="str">
        <f t="shared" si="0"/>
        <v/>
      </c>
      <c r="E65" s="382" t="str">
        <f>IF($A65="","",Engagés!$E65)</f>
        <v/>
      </c>
      <c r="F65" s="158" t="str">
        <f>IF(AND('4ème'!D65="",'5ème'!D65&lt;&gt;""),1,"")</f>
        <v/>
      </c>
      <c r="G65" s="105" t="str">
        <f>IF($A65="","",IF($E65="MJ",Récap!$L$4,IF($E65="CF",Récap!$K$4,IF($E65="JS",Récap!$J$4,IF($E65="AM",Récap!$I$4)))))</f>
        <v/>
      </c>
      <c r="H65" s="117"/>
      <c r="I65" s="119" t="str">
        <f t="shared" si="2"/>
        <v/>
      </c>
      <c r="K65" s="412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90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</row>
    <row r="66" spans="1:12" ht="18.75" customHeight="1" x14ac:dyDescent="0.3">
      <c r="A66" s="169" t="str">
        <f>IF(Engagés!A66="","",Engagés!A66)</f>
        <v/>
      </c>
      <c r="B66" s="556">
        <v>0.36296296296296293</v>
      </c>
      <c r="C66" s="420"/>
      <c r="D66" s="81" t="str">
        <f t="shared" si="0"/>
        <v/>
      </c>
      <c r="E66" s="382" t="str">
        <f>IF($A66="","",Engagés!$E66)</f>
        <v/>
      </c>
      <c r="F66" s="158" t="str">
        <f>IF(AND('4ème'!D66="",'5ème'!D66&lt;&gt;""),1,"")</f>
        <v/>
      </c>
      <c r="G66" s="105" t="str">
        <f>IF($A66="","",IF($E66="MJ",Récap!$L$4,IF($E66="CF",Récap!$K$4,IF($E66="JS",Récap!$J$4,IF($E66="AM",Récap!$I$4)))))</f>
        <v/>
      </c>
      <c r="H66" s="117"/>
      <c r="I66" s="119" t="str">
        <f t="shared" si="2"/>
        <v/>
      </c>
      <c r="K66" s="412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90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</row>
    <row r="67" spans="1:12" x14ac:dyDescent="0.3">
      <c r="A67" s="169" t="str">
        <f>IF(Engagés!A67="","",Engagés!A67)</f>
        <v/>
      </c>
      <c r="B67" s="556">
        <v>0.36296296296296293</v>
      </c>
      <c r="C67" s="420"/>
      <c r="D67" s="81" t="str">
        <f t="shared" si="0"/>
        <v/>
      </c>
      <c r="E67" s="382" t="str">
        <f>IF($A67="","",Engagés!$E67)</f>
        <v/>
      </c>
      <c r="F67" s="158" t="str">
        <f>IF(AND('4ème'!D67="",'5ème'!D67&lt;&gt;""),1,"")</f>
        <v/>
      </c>
      <c r="G67" s="105" t="str">
        <f>IF($A67="","",IF($E67="MJ",Récap!$L$4,IF($E67="CF",Récap!$K$4,IF($E67="JS",Récap!$J$4,IF($E67="AM",Récap!$I$4)))))</f>
        <v/>
      </c>
      <c r="H67" s="117"/>
      <c r="I67" s="119" t="str">
        <f t="shared" si="2"/>
        <v/>
      </c>
      <c r="K67" s="412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90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</row>
    <row r="68" spans="1:12" ht="18.75" customHeight="1" x14ac:dyDescent="0.3">
      <c r="A68" s="169" t="str">
        <f>IF(Engagés!A68="","",Engagés!A68)</f>
        <v/>
      </c>
      <c r="B68" s="556">
        <v>0.36296296296296293</v>
      </c>
      <c r="C68" s="420"/>
      <c r="D68" s="81" t="str">
        <f t="shared" si="0"/>
        <v/>
      </c>
      <c r="E68" s="382" t="str">
        <f>IF($A68="","",Engagés!$E68)</f>
        <v/>
      </c>
      <c r="F68" s="158" t="str">
        <f>IF(AND('4ème'!D68="",'5ème'!D68&lt;&gt;""),1,"")</f>
        <v/>
      </c>
      <c r="G68" s="105" t="str">
        <f>IF($A68="","",IF($E68="MJ",Récap!$L$4,IF($E68="CF",Récap!$K$4,IF($E68="JS",Récap!$J$4,IF($E68="AM",Récap!$I$4)))))</f>
        <v/>
      </c>
      <c r="H68" s="117"/>
      <c r="I68" s="119" t="str">
        <f t="shared" si="2"/>
        <v/>
      </c>
      <c r="K68" s="412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90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</row>
    <row r="69" spans="1:12" x14ac:dyDescent="0.3">
      <c r="A69" s="169" t="str">
        <f>IF(Engagés!A69="","",Engagés!A69)</f>
        <v/>
      </c>
      <c r="B69" s="556">
        <v>0.36296296296296293</v>
      </c>
      <c r="C69" s="420"/>
      <c r="D69" s="81" t="str">
        <f t="shared" ref="D69:D102" si="3">IF(C69="","",C69-B69)</f>
        <v/>
      </c>
      <c r="E69" s="382" t="str">
        <f>IF($A69="","",Engagés!$E69)</f>
        <v/>
      </c>
      <c r="F69" s="158" t="str">
        <f>IF(AND('4ème'!D69="",'5ème'!D69&lt;&gt;""),1,"")</f>
        <v/>
      </c>
      <c r="G69" s="105" t="str">
        <f>IF($A69="","",IF($E69="MJ",Récap!$L$4,IF($E69="CF",Récap!$K$4,IF($E69="JS",Récap!$J$4,IF($E69="AM",Récap!$I$4)))))</f>
        <v/>
      </c>
      <c r="H69" s="117"/>
      <c r="I69" s="119" t="str">
        <f t="shared" si="2"/>
        <v/>
      </c>
      <c r="K69" s="412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90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</row>
    <row r="70" spans="1:12" ht="18.75" customHeight="1" x14ac:dyDescent="0.3">
      <c r="A70" s="169" t="str">
        <f>IF(Engagés!A70="","",Engagés!A70)</f>
        <v/>
      </c>
      <c r="B70" s="556">
        <v>0.36296296296296293</v>
      </c>
      <c r="C70" s="420"/>
      <c r="D70" s="81" t="str">
        <f t="shared" si="3"/>
        <v/>
      </c>
      <c r="E70" s="382" t="str">
        <f>IF($A70="","",Engagés!$E70)</f>
        <v/>
      </c>
      <c r="F70" s="158" t="str">
        <f>IF(AND('4ème'!D70="",'5ème'!D70&lt;&gt;""),1,"")</f>
        <v/>
      </c>
      <c r="G70" s="105" t="str">
        <f>IF($A70="","",IF($E70="MJ",Récap!$L$4,IF($E70="CF",Récap!$K$4,IF($E70="JS",Récap!$J$4,IF($E70="AM",Récap!$I$4)))))</f>
        <v/>
      </c>
      <c r="H70" s="117"/>
      <c r="I70" s="119" t="str">
        <f t="shared" si="2"/>
        <v/>
      </c>
      <c r="K70" s="412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90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</row>
    <row r="71" spans="1:12" x14ac:dyDescent="0.3">
      <c r="A71" s="169" t="str">
        <f>IF(Engagés!A71="","",Engagés!A71)</f>
        <v/>
      </c>
      <c r="B71" s="556">
        <v>0.36296296296296293</v>
      </c>
      <c r="C71" s="420"/>
      <c r="D71" s="81" t="str">
        <f t="shared" si="3"/>
        <v/>
      </c>
      <c r="E71" s="382" t="str">
        <f>IF($A71="","",Engagés!$E71)</f>
        <v/>
      </c>
      <c r="F71" s="158" t="str">
        <f>IF(AND('4ème'!D71="",'5ème'!D71&lt;&gt;""),1,"")</f>
        <v/>
      </c>
      <c r="G71" s="105" t="str">
        <f>IF($A71="","",IF($E71="MJ",Récap!$L$4,IF($E71="CF",Récap!$K$4,IF($E71="JS",Récap!$J$4,IF($E71="AM",Récap!$I$4)))))</f>
        <v/>
      </c>
      <c r="H71" s="117"/>
      <c r="I71" s="119" t="str">
        <f t="shared" si="2"/>
        <v/>
      </c>
      <c r="K71" s="412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90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</row>
    <row r="72" spans="1:12" ht="18.75" customHeight="1" x14ac:dyDescent="0.3">
      <c r="A72" s="169" t="str">
        <f>IF(Engagés!A72="","",Engagés!A72)</f>
        <v/>
      </c>
      <c r="B72" s="556">
        <v>0.36296296296296293</v>
      </c>
      <c r="C72" s="420"/>
      <c r="D72" s="81" t="str">
        <f t="shared" si="3"/>
        <v/>
      </c>
      <c r="E72" s="382" t="str">
        <f>IF($A72="","",Engagés!$E72)</f>
        <v/>
      </c>
      <c r="F72" s="158" t="str">
        <f>IF(AND('4ème'!D72="",'5ème'!D72&lt;&gt;""),1,"")</f>
        <v/>
      </c>
      <c r="G72" s="105" t="str">
        <f>IF($A72="","",IF($E72="MJ",Récap!$L$4,IF($E72="CF",Récap!$K$4,IF($E72="JS",Récap!$J$4,IF($E72="AM",Récap!$I$4)))))</f>
        <v/>
      </c>
      <c r="H72" s="117"/>
      <c r="I72" s="119" t="str">
        <f t="shared" ref="I72:I103" si="4">IF(L72="TERMINE",L72,K72)</f>
        <v/>
      </c>
      <c r="K72" s="412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90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</row>
    <row r="73" spans="1:12" x14ac:dyDescent="0.3">
      <c r="A73" s="169" t="str">
        <f>IF(Engagés!A73="","",Engagés!A73)</f>
        <v/>
      </c>
      <c r="B73" s="556">
        <v>0.36296296296296293</v>
      </c>
      <c r="C73" s="420"/>
      <c r="D73" s="81" t="str">
        <f t="shared" si="3"/>
        <v/>
      </c>
      <c r="E73" s="382" t="str">
        <f>IF($A73="","",Engagés!$E73)</f>
        <v/>
      </c>
      <c r="F73" s="158" t="str">
        <f>IF(AND('4ème'!D73="",'5ème'!D73&lt;&gt;""),1,"")</f>
        <v/>
      </c>
      <c r="G73" s="105" t="str">
        <f>IF($A73="","",IF($E73="MJ",Récap!$L$4,IF($E73="CF",Récap!$K$4,IF($E73="JS",Récap!$J$4,IF($E73="AM",Récap!$I$4)))))</f>
        <v/>
      </c>
      <c r="H73" s="117"/>
      <c r="I73" s="119" t="str">
        <f t="shared" si="4"/>
        <v/>
      </c>
      <c r="K73" s="412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90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</row>
    <row r="74" spans="1:12" ht="18.75" customHeight="1" x14ac:dyDescent="0.3">
      <c r="A74" s="169" t="str">
        <f>IF(Engagés!A74="","",Engagés!A74)</f>
        <v/>
      </c>
      <c r="B74" s="556">
        <v>0.36296296296296293</v>
      </c>
      <c r="C74" s="420"/>
      <c r="D74" s="81" t="str">
        <f t="shared" si="3"/>
        <v/>
      </c>
      <c r="E74" s="382" t="str">
        <f>IF($A74="","",Engagés!$E74)</f>
        <v/>
      </c>
      <c r="F74" s="158" t="str">
        <f>IF(AND('4ème'!D74="",'5ème'!D74&lt;&gt;""),1,"")</f>
        <v/>
      </c>
      <c r="G74" s="105" t="str">
        <f>IF($A74="","",IF($E74="MJ",Récap!$L$4,IF($E74="CF",Récap!$K$4,IF($E74="JS",Récap!$J$4,IF($E74="AM",Récap!$I$4)))))</f>
        <v/>
      </c>
      <c r="H74" s="117"/>
      <c r="I74" s="119" t="str">
        <f t="shared" si="4"/>
        <v/>
      </c>
      <c r="K74" s="412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90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</row>
    <row r="75" spans="1:12" x14ac:dyDescent="0.3">
      <c r="A75" s="169" t="str">
        <f>IF(Engagés!A75="","",Engagés!A75)</f>
        <v/>
      </c>
      <c r="B75" s="556">
        <v>0.36296296296296293</v>
      </c>
      <c r="C75" s="420"/>
      <c r="D75" s="81" t="str">
        <f t="shared" si="3"/>
        <v/>
      </c>
      <c r="E75" s="382" t="str">
        <f>IF($A75="","",Engagés!$E75)</f>
        <v/>
      </c>
      <c r="F75" s="158" t="str">
        <f>IF(AND('4ème'!D75="",'5ème'!D75&lt;&gt;""),1,"")</f>
        <v/>
      </c>
      <c r="G75" s="105" t="str">
        <f>IF($A75="","",IF($E75="MJ",Récap!$L$4,IF($E75="CF",Récap!$K$4,IF($E75="JS",Récap!$J$4,IF($E75="AM",Récap!$I$4)))))</f>
        <v/>
      </c>
      <c r="H75" s="117"/>
      <c r="I75" s="119" t="str">
        <f t="shared" si="4"/>
        <v/>
      </c>
      <c r="K75" s="412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90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</row>
    <row r="76" spans="1:12" ht="18.75" customHeight="1" x14ac:dyDescent="0.3">
      <c r="A76" s="169" t="str">
        <f>IF(Engagés!A76="","",Engagés!A76)</f>
        <v/>
      </c>
      <c r="B76" s="556">
        <v>0.36296296296296293</v>
      </c>
      <c r="C76" s="420"/>
      <c r="D76" s="81" t="str">
        <f t="shared" si="3"/>
        <v/>
      </c>
      <c r="E76" s="382" t="str">
        <f>IF($A76="","",Engagés!$E76)</f>
        <v/>
      </c>
      <c r="F76" s="158" t="str">
        <f>IF(AND('4ème'!D76="",'5ème'!D76&lt;&gt;""),1,"")</f>
        <v/>
      </c>
      <c r="G76" s="105" t="str">
        <f>IF($A76="","",IF($E76="MJ",Récap!$L$4,IF($E76="CF",Récap!$K$4,IF($E76="JS",Récap!$J$4,IF($E76="AM",Récap!$I$4)))))</f>
        <v/>
      </c>
      <c r="H76" s="117"/>
      <c r="I76" s="119" t="str">
        <f t="shared" si="4"/>
        <v/>
      </c>
      <c r="K76" s="412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90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</row>
    <row r="77" spans="1:12" x14ac:dyDescent="0.3">
      <c r="A77" s="169" t="str">
        <f>IF(Engagés!A77="","",Engagés!A77)</f>
        <v/>
      </c>
      <c r="B77" s="556">
        <v>0.36296296296296293</v>
      </c>
      <c r="C77" s="420"/>
      <c r="D77" s="81" t="str">
        <f t="shared" si="3"/>
        <v/>
      </c>
      <c r="E77" s="382" t="str">
        <f>IF($A77="","",Engagés!$E77)</f>
        <v/>
      </c>
      <c r="F77" s="158" t="str">
        <f>IF(AND('4ème'!D77="",'5ème'!D77&lt;&gt;""),1,"")</f>
        <v/>
      </c>
      <c r="G77" s="105" t="str">
        <f>IF($A77="","",IF($E77="MJ",Récap!$L$4,IF($E77="CF",Récap!$K$4,IF($E77="JS",Récap!$J$4,IF($E77="AM",Récap!$I$4)))))</f>
        <v/>
      </c>
      <c r="H77" s="117"/>
      <c r="I77" s="119" t="str">
        <f t="shared" si="4"/>
        <v/>
      </c>
      <c r="K77" s="412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90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</row>
    <row r="78" spans="1:12" ht="18.75" customHeight="1" x14ac:dyDescent="0.3">
      <c r="A78" s="169" t="str">
        <f>IF(Engagés!A78="","",Engagés!A78)</f>
        <v/>
      </c>
      <c r="B78" s="556">
        <v>0.36296296296296293</v>
      </c>
      <c r="C78" s="420"/>
      <c r="D78" s="81" t="str">
        <f t="shared" si="3"/>
        <v/>
      </c>
      <c r="E78" s="382" t="str">
        <f>IF($A78="","",Engagés!$E78)</f>
        <v/>
      </c>
      <c r="F78" s="158" t="str">
        <f>IF(AND('4ème'!D78="",'5ème'!D78&lt;&gt;""),1,"")</f>
        <v/>
      </c>
      <c r="G78" s="105" t="str">
        <f>IF($A78="","",IF($E78="MJ",Récap!$L$4,IF($E78="CF",Récap!$K$4,IF($E78="JS",Récap!$J$4,IF($E78="AM",Récap!$I$4)))))</f>
        <v/>
      </c>
      <c r="H78" s="117"/>
      <c r="I78" s="119" t="str">
        <f t="shared" si="4"/>
        <v/>
      </c>
      <c r="K78" s="412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90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</row>
    <row r="79" spans="1:12" x14ac:dyDescent="0.3">
      <c r="A79" s="169" t="str">
        <f>IF(Engagés!A79="","",Engagés!A79)</f>
        <v/>
      </c>
      <c r="B79" s="556">
        <v>0.36296296296296293</v>
      </c>
      <c r="C79" s="420"/>
      <c r="D79" s="81" t="str">
        <f t="shared" si="3"/>
        <v/>
      </c>
      <c r="E79" s="382" t="str">
        <f>IF($A79="","",Engagés!$E79)</f>
        <v/>
      </c>
      <c r="F79" s="158" t="str">
        <f>IF(AND('4ème'!D79="",'5ème'!D79&lt;&gt;""),1,"")</f>
        <v/>
      </c>
      <c r="G79" s="105" t="str">
        <f>IF($A79="","",IF($E79="MJ",Récap!$L$4,IF($E79="CF",Récap!$K$4,IF($E79="JS",Récap!$J$4,IF($E79="AM",Récap!$I$4)))))</f>
        <v/>
      </c>
      <c r="H79" s="117"/>
      <c r="I79" s="119" t="str">
        <f t="shared" si="4"/>
        <v/>
      </c>
      <c r="K79" s="412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90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</row>
    <row r="80" spans="1:12" ht="18.75" customHeight="1" x14ac:dyDescent="0.3">
      <c r="A80" s="169" t="str">
        <f>IF(Engagés!A80="","",Engagés!A80)</f>
        <v/>
      </c>
      <c r="B80" s="556">
        <v>0.36296296296296293</v>
      </c>
      <c r="C80" s="420"/>
      <c r="D80" s="81" t="str">
        <f t="shared" si="3"/>
        <v/>
      </c>
      <c r="E80" s="382" t="str">
        <f>IF($A80="","",Engagés!$E80)</f>
        <v/>
      </c>
      <c r="F80" s="158" t="str">
        <f>IF(AND('4ème'!D80="",'5ème'!D80&lt;&gt;""),1,"")</f>
        <v/>
      </c>
      <c r="G80" s="105" t="str">
        <f>IF($A80="","",IF($E80="MJ",Récap!$L$4,IF($E80="CF",Récap!$K$4,IF($E80="JS",Récap!$J$4,IF($E80="AM",Récap!$I$4)))))</f>
        <v/>
      </c>
      <c r="H80" s="117"/>
      <c r="I80" s="119" t="str">
        <f t="shared" si="4"/>
        <v/>
      </c>
      <c r="K80" s="412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90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</row>
    <row r="81" spans="1:12" x14ac:dyDescent="0.3">
      <c r="A81" s="169" t="str">
        <f>IF(Engagés!A81="","",Engagés!A81)</f>
        <v/>
      </c>
      <c r="B81" s="556">
        <v>0.36296296296296293</v>
      </c>
      <c r="C81" s="420"/>
      <c r="D81" s="81" t="str">
        <f t="shared" si="3"/>
        <v/>
      </c>
      <c r="E81" s="382" t="str">
        <f>IF($A81="","",Engagés!$E81)</f>
        <v/>
      </c>
      <c r="F81" s="158" t="str">
        <f>IF(AND('4ème'!D81="",'5ème'!D81&lt;&gt;""),1,"")</f>
        <v/>
      </c>
      <c r="G81" s="105" t="str">
        <f>IF($A81="","",IF($E81="MJ",Récap!$L$4,IF($E81="CF",Récap!$K$4,IF($E81="JS",Récap!$J$4,IF($E81="AM",Récap!$I$4)))))</f>
        <v/>
      </c>
      <c r="H81" s="117"/>
      <c r="I81" s="119" t="str">
        <f t="shared" si="4"/>
        <v/>
      </c>
      <c r="K81" s="412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90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</row>
    <row r="82" spans="1:12" ht="18.75" customHeight="1" x14ac:dyDescent="0.3">
      <c r="A82" s="169" t="str">
        <f>IF(Engagés!A82="","",Engagés!A82)</f>
        <v/>
      </c>
      <c r="B82" s="556">
        <v>0.36296296296296293</v>
      </c>
      <c r="C82" s="420"/>
      <c r="D82" s="81" t="str">
        <f t="shared" si="3"/>
        <v/>
      </c>
      <c r="E82" s="382" t="str">
        <f>IF($A82="","",Engagés!$E82)</f>
        <v/>
      </c>
      <c r="F82" s="158" t="str">
        <f>IF(AND('4ème'!D82="",'5ème'!D82&lt;&gt;""),1,"")</f>
        <v/>
      </c>
      <c r="G82" s="105" t="str">
        <f>IF($A82="","",IF($E82="MJ",Récap!$L$4,IF($E82="CF",Récap!$K$4,IF($E82="JS",Récap!$J$4,IF($E82="AM",Récap!$I$4)))))</f>
        <v/>
      </c>
      <c r="H82" s="117"/>
      <c r="I82" s="119" t="str">
        <f t="shared" si="4"/>
        <v/>
      </c>
      <c r="K82" s="412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90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</row>
    <row r="83" spans="1:12" x14ac:dyDescent="0.3">
      <c r="A83" s="169" t="str">
        <f>IF(Engagés!A83="","",Engagés!A83)</f>
        <v/>
      </c>
      <c r="B83" s="556">
        <v>0.36296296296296293</v>
      </c>
      <c r="C83" s="420"/>
      <c r="D83" s="81" t="str">
        <f t="shared" si="3"/>
        <v/>
      </c>
      <c r="E83" s="382" t="str">
        <f>IF($A83="","",Engagés!$E83)</f>
        <v/>
      </c>
      <c r="F83" s="158" t="str">
        <f>IF(AND('4ème'!D83="",'5ème'!D83&lt;&gt;""),1,"")</f>
        <v/>
      </c>
      <c r="G83" s="105" t="str">
        <f>IF($A83="","",IF($E83="MJ",Récap!$L$4,IF($E83="CF",Récap!$K$4,IF($E83="JS",Récap!$J$4,IF($E83="AM",Récap!$I$4)))))</f>
        <v/>
      </c>
      <c r="H83" s="117"/>
      <c r="I83" s="119" t="str">
        <f t="shared" si="4"/>
        <v/>
      </c>
      <c r="K83" s="412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90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</row>
    <row r="84" spans="1:12" ht="18.75" customHeight="1" x14ac:dyDescent="0.3">
      <c r="A84" s="169" t="str">
        <f>IF(Engagés!A84="","",Engagés!A84)</f>
        <v/>
      </c>
      <c r="B84" s="556">
        <v>0.36296296296296293</v>
      </c>
      <c r="C84" s="420"/>
      <c r="D84" s="81" t="str">
        <f t="shared" si="3"/>
        <v/>
      </c>
      <c r="E84" s="382" t="str">
        <f>IF($A84="","",Engagés!$E84)</f>
        <v/>
      </c>
      <c r="F84" s="158" t="str">
        <f>IF(AND('4ème'!D84="",'5ème'!D84&lt;&gt;""),1,"")</f>
        <v/>
      </c>
      <c r="G84" s="105" t="str">
        <f>IF($A84="","",IF($E84="MJ",Récap!$L$4,IF($E84="CF",Récap!$K$4,IF($E84="JS",Récap!$J$4,IF($E84="AM",Récap!$I$4)))))</f>
        <v/>
      </c>
      <c r="H84" s="117"/>
      <c r="I84" s="119" t="str">
        <f t="shared" si="4"/>
        <v/>
      </c>
      <c r="K84" s="412" t="str">
        <f>IF($D84="","",IFERROR(IF(AND($E84="AM",Récap!BY$208="DERNIER TOUR"),"DERNIER TOUR",IF(AND($E84="JS",Récap!BH$208="DERNIER TOUR"),"DERNIER TOUR",IF(AND($E84="CF",Récap!AR$208="DERNIER TOUR"),"DERNIER TOUR",IF(AND($E84="MJ",Récap!AB$208="DERNIER TOUR"),"DERNIER TOUR","")))),""))</f>
        <v/>
      </c>
      <c r="L84" s="590" t="str">
        <f>IFERROR(IF(AND($E84="AM",Récap!BZ$208="TERMINE"),"TERMINE",IF(AND($E84="JS",Récap!BI$208="TERMINE"),"TERMINE",IF(AND($E84="CF",Récap!AS$208="TERMINE"),"TERMINE",IF(AND($E84="MJ",Récap!AC$208="TERMINE"),"TERMINE","")))),"")</f>
        <v/>
      </c>
    </row>
    <row r="85" spans="1:12" x14ac:dyDescent="0.3">
      <c r="A85" s="169" t="str">
        <f>IF(Engagés!A85="","",Engagés!A85)</f>
        <v/>
      </c>
      <c r="B85" s="556">
        <v>0.36296296296296293</v>
      </c>
      <c r="C85" s="420"/>
      <c r="D85" s="81" t="str">
        <f t="shared" si="3"/>
        <v/>
      </c>
      <c r="E85" s="382" t="str">
        <f>IF($A85="","",Engagés!$E85)</f>
        <v/>
      </c>
      <c r="F85" s="158" t="str">
        <f>IF(AND('4ème'!D85="",'5ème'!D85&lt;&gt;""),1,"")</f>
        <v/>
      </c>
      <c r="G85" s="105" t="str">
        <f>IF($A85="","",IF($E85="MJ",Récap!$L$4,IF($E85="CF",Récap!$K$4,IF($E85="JS",Récap!$J$4,IF($E85="AM",Récap!$I$4)))))</f>
        <v/>
      </c>
      <c r="H85" s="117"/>
      <c r="I85" s="119" t="str">
        <f t="shared" si="4"/>
        <v/>
      </c>
      <c r="K85" s="412" t="str">
        <f>IF($D85="","",IFERROR(IF(AND($E85="AM",Récap!BY$208="DERNIER TOUR"),"DERNIER TOUR",IF(AND($E85="JS",Récap!BH$208="DERNIER TOUR"),"DERNIER TOUR",IF(AND($E85="CF",Récap!AR$208="DERNIER TOUR"),"DERNIER TOUR",IF(AND($E85="MJ",Récap!AB$208="DERNIER TOUR"),"DERNIER TOUR","")))),""))</f>
        <v/>
      </c>
      <c r="L85" s="590" t="str">
        <f>IFERROR(IF(AND($E85="AM",Récap!BZ$208="TERMINE"),"TERMINE",IF(AND($E85="JS",Récap!BI$208="TERMINE"),"TERMINE",IF(AND($E85="CF",Récap!AS$208="TERMINE"),"TERMINE",IF(AND($E85="MJ",Récap!AC$208="TERMINE"),"TERMINE","")))),"")</f>
        <v/>
      </c>
    </row>
    <row r="86" spans="1:12" ht="18.75" customHeight="1" x14ac:dyDescent="0.3">
      <c r="A86" s="169" t="str">
        <f>IF(Engagés!A86="","",Engagés!A86)</f>
        <v/>
      </c>
      <c r="B86" s="556">
        <v>0.36296296296296293</v>
      </c>
      <c r="C86" s="420"/>
      <c r="D86" s="81" t="str">
        <f t="shared" si="3"/>
        <v/>
      </c>
      <c r="E86" s="382" t="str">
        <f>IF($A86="","",Engagés!$E86)</f>
        <v/>
      </c>
      <c r="F86" s="158" t="str">
        <f>IF(AND('4ème'!D86="",'5ème'!D86&lt;&gt;""),1,"")</f>
        <v/>
      </c>
      <c r="G86" s="105" t="str">
        <f>IF($A86="","",IF($E86="MJ",Récap!$L$4,IF($E86="CF",Récap!$K$4,IF($E86="JS",Récap!$J$4,IF($E86="AM",Récap!$I$4)))))</f>
        <v/>
      </c>
      <c r="H86" s="117"/>
      <c r="I86" s="119" t="str">
        <f t="shared" si="4"/>
        <v/>
      </c>
      <c r="K86" s="412" t="str">
        <f>IF($D86="","",IFERROR(IF(AND($E86="AM",Récap!BY$208="DERNIER TOUR"),"DERNIER TOUR",IF(AND($E86="JS",Récap!BH$208="DERNIER TOUR"),"DERNIER TOUR",IF(AND($E86="CF",Récap!AR$208="DERNIER TOUR"),"DERNIER TOUR",IF(AND($E86="MJ",Récap!AB$208="DERNIER TOUR"),"DERNIER TOUR","")))),""))</f>
        <v/>
      </c>
      <c r="L86" s="590" t="str">
        <f>IFERROR(IF(AND($E86="AM",Récap!BZ$208="TERMINE"),"TERMINE",IF(AND($E86="JS",Récap!BI$208="TERMINE"),"TERMINE",IF(AND($E86="CF",Récap!AS$208="TERMINE"),"TERMINE",IF(AND($E86="MJ",Récap!AC$208="TERMINE"),"TERMINE","")))),"")</f>
        <v/>
      </c>
    </row>
    <row r="87" spans="1:12" x14ac:dyDescent="0.3">
      <c r="A87" s="169" t="str">
        <f>IF(Engagés!A87="","",Engagés!A87)</f>
        <v/>
      </c>
      <c r="B87" s="556">
        <v>0.36296296296296293</v>
      </c>
      <c r="C87" s="420"/>
      <c r="D87" s="81" t="str">
        <f t="shared" si="3"/>
        <v/>
      </c>
      <c r="E87" s="382" t="str">
        <f>IF($A87="","",Engagés!$E87)</f>
        <v/>
      </c>
      <c r="F87" s="158" t="str">
        <f>IF(AND('4ème'!D87="",'5ème'!D87&lt;&gt;""),1,"")</f>
        <v/>
      </c>
      <c r="G87" s="105" t="str">
        <f>IF($A87="","",IF($E87="MJ",Récap!$L$4,IF($E87="CF",Récap!$K$4,IF($E87="JS",Récap!$J$4,IF($E87="AM",Récap!$I$4)))))</f>
        <v/>
      </c>
      <c r="H87" s="117"/>
      <c r="I87" s="119" t="str">
        <f t="shared" si="4"/>
        <v/>
      </c>
      <c r="K87" s="412" t="str">
        <f>IF($D87="","",IFERROR(IF(AND($E87="AM",Récap!BY$208="DERNIER TOUR"),"DERNIER TOUR",IF(AND($E87="JS",Récap!BH$208="DERNIER TOUR"),"DERNIER TOUR",IF(AND($E87="CF",Récap!AR$208="DERNIER TOUR"),"DERNIER TOUR",IF(AND($E87="MJ",Récap!AB$208="DERNIER TOUR"),"DERNIER TOUR","")))),""))</f>
        <v/>
      </c>
      <c r="L87" s="590" t="str">
        <f>IFERROR(IF(AND($E87="AM",Récap!BZ$208="TERMINE"),"TERMINE",IF(AND($E87="JS",Récap!BI$208="TERMINE"),"TERMINE",IF(AND($E87="CF",Récap!AS$208="TERMINE"),"TERMINE",IF(AND($E87="MJ",Récap!AC$208="TERMINE"),"TERMINE","")))),"")</f>
        <v/>
      </c>
    </row>
    <row r="88" spans="1:12" ht="18.75" customHeight="1" x14ac:dyDescent="0.3">
      <c r="A88" s="169" t="str">
        <f>IF(Engagés!A88="","",Engagés!A88)</f>
        <v/>
      </c>
      <c r="B88" s="556">
        <v>0.36296296296296293</v>
      </c>
      <c r="C88" s="420"/>
      <c r="D88" s="81" t="str">
        <f t="shared" si="3"/>
        <v/>
      </c>
      <c r="E88" s="382" t="str">
        <f>IF($A88="","",Engagés!$E88)</f>
        <v/>
      </c>
      <c r="F88" s="158" t="str">
        <f>IF(AND('4ème'!D88="",'5ème'!D88&lt;&gt;""),1,"")</f>
        <v/>
      </c>
      <c r="G88" s="105" t="str">
        <f>IF($A88="","",IF($E88="MJ",Récap!$L$4,IF($E88="CF",Récap!$K$4,IF($E88="JS",Récap!$J$4,IF($E88="AM",Récap!$I$4)))))</f>
        <v/>
      </c>
      <c r="H88" s="117"/>
      <c r="I88" s="119" t="str">
        <f t="shared" si="4"/>
        <v/>
      </c>
      <c r="K88" s="412" t="str">
        <f>IF($D88="","",IFERROR(IF(AND($E88="AM",Récap!BY$208="DERNIER TOUR"),"DERNIER TOUR",IF(AND($E88="JS",Récap!BH$208="DERNIER TOUR"),"DERNIER TOUR",IF(AND($E88="CF",Récap!AR$208="DERNIER TOUR"),"DERNIER TOUR",IF(AND($E88="MJ",Récap!AB$208="DERNIER TOUR"),"DERNIER TOUR","")))),""))</f>
        <v/>
      </c>
      <c r="L88" s="590" t="str">
        <f>IFERROR(IF(AND($E88="AM",Récap!BZ$208="TERMINE"),"TERMINE",IF(AND($E88="JS",Récap!BI$208="TERMINE"),"TERMINE",IF(AND($E88="CF",Récap!AS$208="TERMINE"),"TERMINE",IF(AND($E88="MJ",Récap!AC$208="TERMINE"),"TERMINE","")))),"")</f>
        <v/>
      </c>
    </row>
    <row r="89" spans="1:12" x14ac:dyDescent="0.3">
      <c r="A89" s="169" t="str">
        <f>IF(Engagés!A89="","",Engagés!A89)</f>
        <v/>
      </c>
      <c r="B89" s="556">
        <v>0.36296296296296293</v>
      </c>
      <c r="C89" s="420"/>
      <c r="D89" s="81" t="str">
        <f t="shared" si="3"/>
        <v/>
      </c>
      <c r="E89" s="382" t="str">
        <f>IF($A89="","",Engagés!$E89)</f>
        <v/>
      </c>
      <c r="F89" s="158" t="str">
        <f>IF(AND('4ème'!D89="",'5ème'!D89&lt;&gt;""),1,"")</f>
        <v/>
      </c>
      <c r="G89" s="105" t="str">
        <f>IF($A89="","",IF($E89="MJ",Récap!$L$4,IF($E89="CF",Récap!$K$4,IF($E89="JS",Récap!$J$4,IF($E89="AM",Récap!$I$4)))))</f>
        <v/>
      </c>
      <c r="H89" s="117"/>
      <c r="I89" s="119" t="str">
        <f t="shared" si="4"/>
        <v/>
      </c>
      <c r="K89" s="412" t="str">
        <f>IF($D89="","",IFERROR(IF(AND($E89="AM",Récap!BY$208="DERNIER TOUR"),"DERNIER TOUR",IF(AND($E89="JS",Récap!BH$208="DERNIER TOUR"),"DERNIER TOUR",IF(AND($E89="CF",Récap!AR$208="DERNIER TOUR"),"DERNIER TOUR",IF(AND($E89="MJ",Récap!AB$208="DERNIER TOUR"),"DERNIER TOUR","")))),""))</f>
        <v/>
      </c>
      <c r="L89" s="590" t="str">
        <f>IFERROR(IF(AND($E89="AM",Récap!BZ$208="TERMINE"),"TERMINE",IF(AND($E89="JS",Récap!BI$208="TERMINE"),"TERMINE",IF(AND($E89="CF",Récap!AS$208="TERMINE"),"TERMINE",IF(AND($E89="MJ",Récap!AC$208="TERMINE"),"TERMINE","")))),"")</f>
        <v/>
      </c>
    </row>
    <row r="90" spans="1:12" ht="18.75" customHeight="1" x14ac:dyDescent="0.3">
      <c r="A90" s="169" t="str">
        <f>IF(Engagés!A90="","",Engagés!A90)</f>
        <v/>
      </c>
      <c r="B90" s="556">
        <v>0.36296296296296293</v>
      </c>
      <c r="C90" s="420"/>
      <c r="D90" s="81" t="str">
        <f t="shared" si="3"/>
        <v/>
      </c>
      <c r="E90" s="382" t="str">
        <f>IF($A90="","",Engagés!$E90)</f>
        <v/>
      </c>
      <c r="F90" s="158" t="str">
        <f>IF(AND('4ème'!D90="",'5ème'!D90&lt;&gt;""),1,"")</f>
        <v/>
      </c>
      <c r="G90" s="105" t="str">
        <f>IF($A90="","",IF($E90="MJ",Récap!$L$4,IF($E90="CF",Récap!$K$4,IF($E90="JS",Récap!$J$4,IF($E90="AM",Récap!$I$4)))))</f>
        <v/>
      </c>
      <c r="H90" s="117"/>
      <c r="I90" s="119" t="str">
        <f t="shared" si="4"/>
        <v/>
      </c>
      <c r="K90" s="412" t="str">
        <f>IF($D90="","",IFERROR(IF(AND($E90="AM",Récap!BY$208="DERNIER TOUR"),"DERNIER TOUR",IF(AND($E90="JS",Récap!BH$208="DERNIER TOUR"),"DERNIER TOUR",IF(AND($E90="CF",Récap!AR$208="DERNIER TOUR"),"DERNIER TOUR",IF(AND($E90="MJ",Récap!AB$208="DERNIER TOUR"),"DERNIER TOUR","")))),""))</f>
        <v/>
      </c>
      <c r="L90" s="590" t="str">
        <f>IFERROR(IF(AND($E90="AM",Récap!BZ$208="TERMINE"),"TERMINE",IF(AND($E90="JS",Récap!BI$208="TERMINE"),"TERMINE",IF(AND($E90="CF",Récap!AS$208="TERMINE"),"TERMINE",IF(AND($E90="MJ",Récap!AC$208="TERMINE"),"TERMINE","")))),"")</f>
        <v/>
      </c>
    </row>
    <row r="91" spans="1:12" x14ac:dyDescent="0.3">
      <c r="A91" s="169" t="str">
        <f>IF(Engagés!A91="","",Engagés!A91)</f>
        <v/>
      </c>
      <c r="B91" s="556">
        <v>0.36296296296296293</v>
      </c>
      <c r="C91" s="420"/>
      <c r="D91" s="81" t="str">
        <f t="shared" si="3"/>
        <v/>
      </c>
      <c r="E91" s="382" t="str">
        <f>IF($A91="","",Engagés!$E91)</f>
        <v/>
      </c>
      <c r="F91" s="158" t="str">
        <f>IF(AND('4ème'!D91="",'5ème'!D91&lt;&gt;""),1,"")</f>
        <v/>
      </c>
      <c r="G91" s="105" t="str">
        <f>IF($A91="","",IF($E91="MJ",Récap!$L$4,IF($E91="CF",Récap!$K$4,IF($E91="JS",Récap!$J$4,IF($E91="AM",Récap!$I$4)))))</f>
        <v/>
      </c>
      <c r="H91" s="117"/>
      <c r="I91" s="119" t="str">
        <f t="shared" si="4"/>
        <v/>
      </c>
      <c r="K91" s="412" t="str">
        <f>IF($D91="","",IFERROR(IF(AND($E91="AM",Récap!BY$208="DERNIER TOUR"),"DERNIER TOUR",IF(AND($E91="JS",Récap!BH$208="DERNIER TOUR"),"DERNIER TOUR",IF(AND($E91="CF",Récap!AR$208="DERNIER TOUR"),"DERNIER TOUR",IF(AND($E91="MJ",Récap!AB$208="DERNIER TOUR"),"DERNIER TOUR","")))),""))</f>
        <v/>
      </c>
      <c r="L91" s="590" t="str">
        <f>IFERROR(IF(AND($E91="AM",Récap!BZ$208="TERMINE"),"TERMINE",IF(AND($E91="JS",Récap!BI$208="TERMINE"),"TERMINE",IF(AND($E91="CF",Récap!AS$208="TERMINE"),"TERMINE",IF(AND($E91="MJ",Récap!AC$208="TERMINE"),"TERMINE","")))),"")</f>
        <v/>
      </c>
    </row>
    <row r="92" spans="1:12" ht="18.75" customHeight="1" x14ac:dyDescent="0.3">
      <c r="A92" s="169" t="str">
        <f>IF(Engagés!A92="","",Engagés!A92)</f>
        <v/>
      </c>
      <c r="B92" s="556">
        <v>0.36296296296296293</v>
      </c>
      <c r="C92" s="420"/>
      <c r="D92" s="81" t="str">
        <f t="shared" si="3"/>
        <v/>
      </c>
      <c r="E92" s="382" t="str">
        <f>IF($A92="","",Engagés!$E92)</f>
        <v/>
      </c>
      <c r="F92" s="158" t="str">
        <f>IF(AND('4ème'!D92="",'5ème'!D92&lt;&gt;""),1,"")</f>
        <v/>
      </c>
      <c r="G92" s="105" t="str">
        <f>IF($A92="","",IF($E92="MJ",Récap!$L$4,IF($E92="CF",Récap!$K$4,IF($E92="JS",Récap!$J$4,IF($E92="AM",Récap!$I$4)))))</f>
        <v/>
      </c>
      <c r="H92" s="117"/>
      <c r="I92" s="119" t="str">
        <f t="shared" si="4"/>
        <v/>
      </c>
      <c r="K92" s="412" t="str">
        <f>IF($D92="","",IFERROR(IF(AND($E92="AM",Récap!BY$208="DERNIER TOUR"),"DERNIER TOUR",IF(AND($E92="JS",Récap!BH$208="DERNIER TOUR"),"DERNIER TOUR",IF(AND($E92="CF",Récap!AR$208="DERNIER TOUR"),"DERNIER TOUR",IF(AND($E92="MJ",Récap!AB$208="DERNIER TOUR"),"DERNIER TOUR","")))),""))</f>
        <v/>
      </c>
      <c r="L92" s="590" t="str">
        <f>IFERROR(IF(AND($E92="AM",Récap!BZ$208="TERMINE"),"TERMINE",IF(AND($E92="JS",Récap!BI$208="TERMINE"),"TERMINE",IF(AND($E92="CF",Récap!AS$208="TERMINE"),"TERMINE",IF(AND($E92="MJ",Récap!AC$208="TERMINE"),"TERMINE","")))),"")</f>
        <v/>
      </c>
    </row>
    <row r="93" spans="1:12" x14ac:dyDescent="0.3">
      <c r="A93" s="169" t="str">
        <f>IF(Engagés!A93="","",Engagés!A93)</f>
        <v/>
      </c>
      <c r="B93" s="556">
        <v>0.36296296296296293</v>
      </c>
      <c r="C93" s="420"/>
      <c r="D93" s="81" t="str">
        <f t="shared" si="3"/>
        <v/>
      </c>
      <c r="E93" s="382" t="str">
        <f>IF($A93="","",Engagés!$E93)</f>
        <v/>
      </c>
      <c r="F93" s="158" t="str">
        <f>IF(AND('4ème'!D93="",'5ème'!D93&lt;&gt;""),1,"")</f>
        <v/>
      </c>
      <c r="G93" s="105" t="str">
        <f>IF($A93="","",IF($E93="MJ",Récap!$L$4,IF($E93="CF",Récap!$K$4,IF($E93="JS",Récap!$J$4,IF($E93="AM",Récap!$I$4)))))</f>
        <v/>
      </c>
      <c r="H93" s="117"/>
      <c r="I93" s="119" t="str">
        <f t="shared" si="4"/>
        <v/>
      </c>
      <c r="K93" s="412" t="str">
        <f>IF($D93="","",IFERROR(IF(AND($E93="AM",Récap!BY$208="DERNIER TOUR"),"DERNIER TOUR",IF(AND($E93="JS",Récap!BH$208="DERNIER TOUR"),"DERNIER TOUR",IF(AND($E93="CF",Récap!AR$208="DERNIER TOUR"),"DERNIER TOUR",IF(AND($E93="MJ",Récap!AB$208="DERNIER TOUR"),"DERNIER TOUR","")))),""))</f>
        <v/>
      </c>
      <c r="L93" s="590" t="str">
        <f>IFERROR(IF(AND($E93="AM",Récap!BZ$208="TERMINE"),"TERMINE",IF(AND($E93="JS",Récap!BI$208="TERMINE"),"TERMINE",IF(AND($E93="CF",Récap!AS$208="TERMINE"),"TERMINE",IF(AND($E93="MJ",Récap!AC$208="TERMINE"),"TERMINE","")))),"")</f>
        <v/>
      </c>
    </row>
    <row r="94" spans="1:12" ht="18.75" customHeight="1" x14ac:dyDescent="0.3">
      <c r="A94" s="169" t="str">
        <f>IF(Engagés!A94="","",Engagés!A94)</f>
        <v/>
      </c>
      <c r="B94" s="556">
        <v>0.36296296296296293</v>
      </c>
      <c r="C94" s="420"/>
      <c r="D94" s="81" t="str">
        <f t="shared" si="3"/>
        <v/>
      </c>
      <c r="E94" s="382" t="str">
        <f>IF($A94="","",Engagés!$E94)</f>
        <v/>
      </c>
      <c r="F94" s="158" t="str">
        <f>IF(AND('4ème'!D94="",'5ème'!D94&lt;&gt;""),1,"")</f>
        <v/>
      </c>
      <c r="G94" s="105" t="str">
        <f>IF($A94="","",IF($E94="MJ",Récap!$L$4,IF($E94="CF",Récap!$K$4,IF($E94="JS",Récap!$J$4,IF($E94="AM",Récap!$I$4)))))</f>
        <v/>
      </c>
      <c r="H94" s="117"/>
      <c r="I94" s="119" t="str">
        <f t="shared" si="4"/>
        <v/>
      </c>
      <c r="K94" s="412" t="str">
        <f>IF($D94="","",IFERROR(IF(AND($E94="AM",Récap!BY$208="DERNIER TOUR"),"DERNIER TOUR",IF(AND($E94="JS",Récap!BH$208="DERNIER TOUR"),"DERNIER TOUR",IF(AND($E94="CF",Récap!AR$208="DERNIER TOUR"),"DERNIER TOUR",IF(AND($E94="MJ",Récap!AB$208="DERNIER TOUR"),"DERNIER TOUR","")))),""))</f>
        <v/>
      </c>
      <c r="L94" s="590" t="str">
        <f>IFERROR(IF(AND($E94="AM",Récap!BZ$208="TERMINE"),"TERMINE",IF(AND($E94="JS",Récap!BI$208="TERMINE"),"TERMINE",IF(AND($E94="CF",Récap!AS$208="TERMINE"),"TERMINE",IF(AND($E94="MJ",Récap!AC$208="TERMINE"),"TERMINE","")))),"")</f>
        <v/>
      </c>
    </row>
    <row r="95" spans="1:12" x14ac:dyDescent="0.3">
      <c r="A95" s="169" t="str">
        <f>IF(Engagés!A95="","",Engagés!A95)</f>
        <v/>
      </c>
      <c r="B95" s="556">
        <v>0.36296296296296293</v>
      </c>
      <c r="C95" s="420"/>
      <c r="D95" s="81" t="str">
        <f t="shared" si="3"/>
        <v/>
      </c>
      <c r="E95" s="382" t="str">
        <f>IF($A95="","",Engagés!$E95)</f>
        <v/>
      </c>
      <c r="F95" s="158" t="str">
        <f>IF(AND('4ème'!D95="",'5ème'!D95&lt;&gt;""),1,"")</f>
        <v/>
      </c>
      <c r="G95" s="105" t="str">
        <f>IF($A95="","",IF($E95="MJ",Récap!$L$4,IF($E95="CF",Récap!$K$4,IF($E95="JS",Récap!$J$4,IF($E95="AM",Récap!$I$4)))))</f>
        <v/>
      </c>
      <c r="H95" s="117"/>
      <c r="I95" s="119" t="str">
        <f t="shared" si="4"/>
        <v/>
      </c>
      <c r="K95" s="412" t="str">
        <f>IF($D95="","",IFERROR(IF(AND($E95="AM",Récap!BY$208="DERNIER TOUR"),"DERNIER TOUR",IF(AND($E95="JS",Récap!BH$208="DERNIER TOUR"),"DERNIER TOUR",IF(AND($E95="CF",Récap!AR$208="DERNIER TOUR"),"DERNIER TOUR",IF(AND($E95="MJ",Récap!AB$208="DERNIER TOUR"),"DERNIER TOUR","")))),""))</f>
        <v/>
      </c>
      <c r="L95" s="590" t="str">
        <f>IFERROR(IF(AND($E95="AM",Récap!BZ$208="TERMINE"),"TERMINE",IF(AND($E95="JS",Récap!BI$208="TERMINE"),"TERMINE",IF(AND($E95="CF",Récap!AS$208="TERMINE"),"TERMINE",IF(AND($E95="MJ",Récap!AC$208="TERMINE"),"TERMINE","")))),"")</f>
        <v/>
      </c>
    </row>
    <row r="96" spans="1:12" ht="18.75" customHeight="1" x14ac:dyDescent="0.3">
      <c r="A96" s="169" t="str">
        <f>IF(Engagés!A96="","",Engagés!A96)</f>
        <v/>
      </c>
      <c r="B96" s="556">
        <v>0.36296296296296293</v>
      </c>
      <c r="C96" s="420"/>
      <c r="D96" s="81" t="str">
        <f t="shared" si="3"/>
        <v/>
      </c>
      <c r="E96" s="382" t="str">
        <f>IF($A96="","",Engagés!$E96)</f>
        <v/>
      </c>
      <c r="F96" s="158" t="str">
        <f>IF(AND('4ème'!D96="",'5ème'!D96&lt;&gt;""),1,"")</f>
        <v/>
      </c>
      <c r="G96" s="105" t="str">
        <f>IF($A96="","",IF($E96="MJ",Récap!$L$4,IF($E96="CF",Récap!$K$4,IF($E96="JS",Récap!$J$4,IF($E96="AM",Récap!$I$4)))))</f>
        <v/>
      </c>
      <c r="H96" s="117"/>
      <c r="I96" s="119" t="str">
        <f t="shared" si="4"/>
        <v/>
      </c>
      <c r="K96" s="412" t="str">
        <f>IF($D96="","",IFERROR(IF(AND($E96="AM",Récap!BY$208="DERNIER TOUR"),"DERNIER TOUR",IF(AND($E96="JS",Récap!BH$208="DERNIER TOUR"),"DERNIER TOUR",IF(AND($E96="CF",Récap!AR$208="DERNIER TOUR"),"DERNIER TOUR",IF(AND($E96="MJ",Récap!AB$208="DERNIER TOUR"),"DERNIER TOUR","")))),""))</f>
        <v/>
      </c>
      <c r="L96" s="590" t="str">
        <f>IFERROR(IF(AND($E96="AM",Récap!BZ$208="TERMINE"),"TERMINE",IF(AND($E96="JS",Récap!BI$208="TERMINE"),"TERMINE",IF(AND($E96="CF",Récap!AS$208="TERMINE"),"TERMINE",IF(AND($E96="MJ",Récap!AC$208="TERMINE"),"TERMINE","")))),"")</f>
        <v/>
      </c>
    </row>
    <row r="97" spans="1:12" x14ac:dyDescent="0.3">
      <c r="A97" s="169" t="str">
        <f>IF(Engagés!A97="","",Engagés!A97)</f>
        <v/>
      </c>
      <c r="B97" s="556">
        <v>0.36296296296296293</v>
      </c>
      <c r="C97" s="420"/>
      <c r="D97" s="81" t="str">
        <f t="shared" si="3"/>
        <v/>
      </c>
      <c r="E97" s="382" t="str">
        <f>IF($A97="","",Engagés!$E97)</f>
        <v/>
      </c>
      <c r="F97" s="158" t="str">
        <f>IF(AND('4ème'!D97="",'5ème'!D97&lt;&gt;""),1,"")</f>
        <v/>
      </c>
      <c r="G97" s="105" t="str">
        <f>IF($A97="","",IF($E97="MJ",Récap!$L$4,IF($E97="CF",Récap!$K$4,IF($E97="JS",Récap!$J$4,IF($E97="AM",Récap!$I$4)))))</f>
        <v/>
      </c>
      <c r="H97" s="117"/>
      <c r="I97" s="119" t="str">
        <f t="shared" si="4"/>
        <v/>
      </c>
      <c r="K97" s="412" t="str">
        <f>IF($D97="","",IFERROR(IF(AND($E97="AM",Récap!BY$208="DERNIER TOUR"),"DERNIER TOUR",IF(AND($E97="JS",Récap!BH$208="DERNIER TOUR"),"DERNIER TOUR",IF(AND($E97="CF",Récap!AR$208="DERNIER TOUR"),"DERNIER TOUR",IF(AND($E97="MJ",Récap!AB$208="DERNIER TOUR"),"DERNIER TOUR","")))),""))</f>
        <v/>
      </c>
      <c r="L97" s="590" t="str">
        <f>IFERROR(IF(AND($E97="AM",Récap!BZ$208="TERMINE"),"TERMINE",IF(AND($E97="JS",Récap!BI$208="TERMINE"),"TERMINE",IF(AND($E97="CF",Récap!AS$208="TERMINE"),"TERMINE",IF(AND($E97="MJ",Récap!AC$208="TERMINE"),"TERMINE","")))),"")</f>
        <v/>
      </c>
    </row>
    <row r="98" spans="1:12" ht="18.75" customHeight="1" x14ac:dyDescent="0.3">
      <c r="A98" s="169" t="str">
        <f>IF(Engagés!A98="","",Engagés!A98)</f>
        <v/>
      </c>
      <c r="B98" s="556">
        <v>0.36296296296296293</v>
      </c>
      <c r="C98" s="420"/>
      <c r="D98" s="81" t="str">
        <f t="shared" si="3"/>
        <v/>
      </c>
      <c r="E98" s="382" t="str">
        <f>IF($A98="","",Engagés!$E98)</f>
        <v/>
      </c>
      <c r="F98" s="158" t="str">
        <f>IF(AND('4ème'!D98="",'5ème'!D98&lt;&gt;""),1,"")</f>
        <v/>
      </c>
      <c r="G98" s="105" t="str">
        <f>IF($A98="","",IF($E98="MJ",Récap!$L$4,IF($E98="CF",Récap!$K$4,IF($E98="JS",Récap!$J$4,IF($E98="AM",Récap!$I$4)))))</f>
        <v/>
      </c>
      <c r="H98" s="117"/>
      <c r="I98" s="119" t="str">
        <f t="shared" si="4"/>
        <v/>
      </c>
      <c r="K98" s="412" t="str">
        <f>IF($D98="","",IFERROR(IF(AND($E98="AM",Récap!BY$208="DERNIER TOUR"),"DERNIER TOUR",IF(AND($E98="JS",Récap!BH$208="DERNIER TOUR"),"DERNIER TOUR",IF(AND($E98="CF",Récap!AR$208="DERNIER TOUR"),"DERNIER TOUR",IF(AND($E98="MJ",Récap!AB$208="DERNIER TOUR"),"DERNIER TOUR","")))),""))</f>
        <v/>
      </c>
      <c r="L98" s="590" t="str">
        <f>IFERROR(IF(AND($E98="AM",Récap!BZ$208="TERMINE"),"TERMINE",IF(AND($E98="JS",Récap!BI$208="TERMINE"),"TERMINE",IF(AND($E98="CF",Récap!AS$208="TERMINE"),"TERMINE",IF(AND($E98="MJ",Récap!AC$208="TERMINE"),"TERMINE","")))),"")</f>
        <v/>
      </c>
    </row>
    <row r="99" spans="1:12" x14ac:dyDescent="0.3">
      <c r="A99" s="169" t="str">
        <f>IF(Engagés!A99="","",Engagés!A99)</f>
        <v/>
      </c>
      <c r="B99" s="556">
        <v>0.36296296296296293</v>
      </c>
      <c r="C99" s="420"/>
      <c r="D99" s="81" t="str">
        <f t="shared" si="3"/>
        <v/>
      </c>
      <c r="E99" s="382" t="str">
        <f>IF($A99="","",Engagés!$E99)</f>
        <v/>
      </c>
      <c r="F99" s="158" t="str">
        <f>IF(AND('4ème'!D99="",'5ème'!D99&lt;&gt;""),1,"")</f>
        <v/>
      </c>
      <c r="G99" s="105" t="str">
        <f>IF($A99="","",IF($E99="MJ",Récap!$L$4,IF($E99="CF",Récap!$K$4,IF($E99="JS",Récap!$J$4,IF($E99="AM",Récap!$I$4)))))</f>
        <v/>
      </c>
      <c r="H99" s="117"/>
      <c r="I99" s="119" t="str">
        <f t="shared" si="4"/>
        <v/>
      </c>
      <c r="K99" s="412" t="str">
        <f>IF($D99="","",IFERROR(IF(AND($E99="AM",Récap!BY$208="DERNIER TOUR"),"DERNIER TOUR",IF(AND($E99="JS",Récap!BH$208="DERNIER TOUR"),"DERNIER TOUR",IF(AND($E99="CF",Récap!AR$208="DERNIER TOUR"),"DERNIER TOUR",IF(AND($E99="MJ",Récap!AB$208="DERNIER TOUR"),"DERNIER TOUR","")))),""))</f>
        <v/>
      </c>
      <c r="L99" s="590" t="str">
        <f>IFERROR(IF(AND($E99="AM",Récap!BZ$208="TERMINE"),"TERMINE",IF(AND($E99="JS",Récap!BI$208="TERMINE"),"TERMINE",IF(AND($E99="CF",Récap!AS$208="TERMINE"),"TERMINE",IF(AND($E99="MJ",Récap!AC$208="TERMINE"),"TERMINE","")))),"")</f>
        <v/>
      </c>
    </row>
    <row r="100" spans="1:12" ht="18.75" customHeight="1" x14ac:dyDescent="0.3">
      <c r="A100" s="169" t="str">
        <f>IF(Engagés!A100="","",Engagés!A100)</f>
        <v/>
      </c>
      <c r="B100" s="556">
        <v>0.36296296296296293</v>
      </c>
      <c r="C100" s="420"/>
      <c r="D100" s="81" t="str">
        <f t="shared" si="3"/>
        <v/>
      </c>
      <c r="E100" s="382" t="str">
        <f>IF($A100="","",Engagés!$E100)</f>
        <v/>
      </c>
      <c r="F100" s="158" t="str">
        <f>IF(AND('4ème'!D100="",'5ème'!D100&lt;&gt;""),1,"")</f>
        <v/>
      </c>
      <c r="G100" s="105" t="str">
        <f>IF($A100="","",IF($E100="MJ",Récap!$L$4,IF($E100="CF",Récap!$K$4,IF($E100="JS",Récap!$J$4,IF($E100="AM",Récap!$I$4)))))</f>
        <v/>
      </c>
      <c r="H100" s="117"/>
      <c r="I100" s="119" t="str">
        <f t="shared" si="4"/>
        <v/>
      </c>
      <c r="K100" s="412" t="str">
        <f>IF($D100="","",IFERROR(IF(AND($E100="AM",Récap!BY$208="DERNIER TOUR"),"DERNIER TOUR",IF(AND($E100="JS",Récap!BH$208="DERNIER TOUR"),"DERNIER TOUR",IF(AND($E100="CF",Récap!AR$208="DERNIER TOUR"),"DERNIER TOUR",IF(AND($E100="MJ",Récap!AB$208="DERNIER TOUR"),"DERNIER TOUR","")))),""))</f>
        <v/>
      </c>
      <c r="L100" s="590" t="str">
        <f>IFERROR(IF(AND($E100="AM",Récap!BZ$208="TERMINE"),"TERMINE",IF(AND($E100="JS",Récap!BI$208="TERMINE"),"TERMINE",IF(AND($E100="CF",Récap!AS$208="TERMINE"),"TERMINE",IF(AND($E100="MJ",Récap!AC$208="TERMINE"),"TERMINE","")))),"")</f>
        <v/>
      </c>
    </row>
    <row r="101" spans="1:12" x14ac:dyDescent="0.3">
      <c r="A101" s="169" t="str">
        <f>IF(Engagés!A101="","",Engagés!A101)</f>
        <v/>
      </c>
      <c r="B101" s="556">
        <v>0.36296296296296293</v>
      </c>
      <c r="C101" s="420"/>
      <c r="D101" s="81" t="str">
        <f t="shared" si="3"/>
        <v/>
      </c>
      <c r="E101" s="382" t="str">
        <f>IF($A101="","",Engagés!$E101)</f>
        <v/>
      </c>
      <c r="F101" s="158" t="str">
        <f>IF(AND('4ème'!D101="",'5ème'!D101&lt;&gt;""),1,"")</f>
        <v/>
      </c>
      <c r="G101" s="105" t="str">
        <f>IF($A101="","",IF($E101="MJ",Récap!$L$4,IF($E101="CF",Récap!$K$4,IF($E101="JS",Récap!$J$4,IF($E101="AM",Récap!$I$4)))))</f>
        <v/>
      </c>
      <c r="H101" s="117"/>
      <c r="I101" s="119" t="str">
        <f t="shared" si="4"/>
        <v/>
      </c>
      <c r="K101" s="412" t="str">
        <f>IF($D101="","",IFERROR(IF(AND($E101="AM",Récap!BY$208="DERNIER TOUR"),"DERNIER TOUR",IF(AND($E101="JS",Récap!BH$208="DERNIER TOUR"),"DERNIER TOUR",IF(AND($E101="CF",Récap!AR$208="DERNIER TOUR"),"DERNIER TOUR",IF(AND($E101="MJ",Récap!AB$208="DERNIER TOUR"),"DERNIER TOUR","")))),""))</f>
        <v/>
      </c>
      <c r="L101" s="590" t="str">
        <f>IFERROR(IF(AND($E101="AM",Récap!BZ$208="TERMINE"),"TERMINE",IF(AND($E101="JS",Récap!BI$208="TERMINE"),"TERMINE",IF(AND($E101="CF",Récap!AS$208="TERMINE"),"TERMINE",IF(AND($E101="MJ",Récap!AC$208="TERMINE"),"TERMINE","")))),"")</f>
        <v/>
      </c>
    </row>
    <row r="102" spans="1:12" ht="18.75" customHeight="1" x14ac:dyDescent="0.3">
      <c r="A102" s="169" t="str">
        <f>IF(Engagés!A102="","",Engagés!A102)</f>
        <v/>
      </c>
      <c r="B102" s="556">
        <v>0.36296296296296293</v>
      </c>
      <c r="C102" s="420"/>
      <c r="D102" s="81" t="str">
        <f t="shared" si="3"/>
        <v/>
      </c>
      <c r="E102" s="382" t="str">
        <f>IF($A102="","",Engagés!$E102)</f>
        <v/>
      </c>
      <c r="F102" s="158" t="str">
        <f>IF(AND('4ème'!D102="",'5ème'!D102&lt;&gt;""),1,"")</f>
        <v/>
      </c>
      <c r="G102" s="105" t="str">
        <f>IF($A102="","",IF($E102="MJ",Récap!$L$4,IF($E102="CF",Récap!$K$4,IF($E102="JS",Récap!$J$4,IF($E102="AM",Récap!$I$4)))))</f>
        <v/>
      </c>
      <c r="H102" s="117"/>
      <c r="I102" s="119" t="str">
        <f t="shared" si="4"/>
        <v/>
      </c>
      <c r="K102" s="412" t="str">
        <f>IF($D102="","",IFERROR(IF(AND($E102="AM",Récap!BY$208="DERNIER TOUR"),"DERNIER TOUR",IF(AND($E102="JS",Récap!BH$208="DERNIER TOUR"),"DERNIER TOUR",IF(AND($E102="CF",Récap!AR$208="DERNIER TOUR"),"DERNIER TOUR",IF(AND($E102="MJ",Récap!AB$208="DERNIER TOUR"),"DERNIER TOUR","")))),""))</f>
        <v/>
      </c>
      <c r="L102" s="590" t="str">
        <f>IFERROR(IF(AND($E102="AM",Récap!BZ$208="TERMINE"),"TERMINE",IF(AND($E102="JS",Récap!BI$208="TERMINE"),"TERMINE",IF(AND($E102="CF",Récap!AS$208="TERMINE"),"TERMINE",IF(AND($E102="MJ",Récap!AC$208="TERMINE"),"TERMINE","")))),"")</f>
        <v/>
      </c>
    </row>
    <row r="103" spans="1:12" ht="18" thickBot="1" x14ac:dyDescent="0.35">
      <c r="A103" s="426" t="str">
        <f>IF(Engagés!A103="","",Engagés!A103)</f>
        <v/>
      </c>
      <c r="B103" s="557">
        <v>0.36296296296296293</v>
      </c>
      <c r="C103" s="171"/>
      <c r="D103" s="80" t="str">
        <f>IF(C103="","",C103-B103)</f>
        <v/>
      </c>
      <c r="E103" s="383" t="str">
        <f>IF($A103="","",Engagés!$E103)</f>
        <v/>
      </c>
      <c r="F103" s="159" t="str">
        <f>IF(AND('4ème'!D103="",'5ème'!D103&lt;&gt;""),1,"")</f>
        <v/>
      </c>
      <c r="G103" s="110" t="str">
        <f>IF($A103="","",IF($E103="MJ",Récap!$L$4,IF($E103="CF",Récap!$K$4,IF($E103="JS",Récap!$J$4,IF($E103="AM",Récap!$I$4)))))</f>
        <v/>
      </c>
      <c r="H103" s="118"/>
      <c r="I103" s="120" t="str">
        <f t="shared" si="4"/>
        <v/>
      </c>
      <c r="K103" s="412" t="str">
        <f>IF($D103="","",IFERROR(IF(AND($E103="AM",Récap!BY$208="DERNIER TOUR"),"DERNIER TOUR",IF(AND($E103="JS",Récap!BH$208="DERNIER TOUR"),"DERNIER TOUR",IF(AND($E103="CF",Récap!AR$208="DERNIER TOUR"),"DERNIER TOUR",IF(AND($E103="MJ",Récap!AB$208="DERNIER TOUR"),"DERNIER TOUR","")))),""))</f>
        <v/>
      </c>
      <c r="L103" s="590" t="str">
        <f>IFERROR(IF(AND($E103="AM",Récap!BZ$208="TERMINE"),"TERMINE",IF(AND($E103="JS",Récap!BI$208="TERMINE"),"TERMINE",IF(AND($E103="CF",Récap!AS$208="TERMINE"),"TERMINE",IF(AND($E103="MJ",Récap!AC$208="TERMINE"),"TERMINE","")))),"")</f>
        <v/>
      </c>
    </row>
    <row r="104" spans="1:12" ht="24.6" x14ac:dyDescent="0.25">
      <c r="A104" s="399"/>
      <c r="B104" s="160"/>
      <c r="C104" s="14"/>
      <c r="E104" s="161"/>
      <c r="G104" s="162"/>
    </row>
    <row r="105" spans="1:12" ht="24.6" x14ac:dyDescent="0.25">
      <c r="A105" s="427"/>
      <c r="B105" s="160"/>
      <c r="C105" s="14"/>
      <c r="E105" s="161"/>
    </row>
    <row r="106" spans="1:12" x14ac:dyDescent="0.3">
      <c r="A106" s="41"/>
      <c r="B106" s="160"/>
      <c r="C106" s="14"/>
      <c r="E106" s="161"/>
    </row>
    <row r="107" spans="1:12" x14ac:dyDescent="0.3">
      <c r="A107" s="41"/>
      <c r="B107" s="160"/>
      <c r="C107" s="14"/>
      <c r="E107" s="161"/>
    </row>
    <row r="108" spans="1:12" x14ac:dyDescent="0.3">
      <c r="A108" s="41"/>
      <c r="B108" s="160"/>
      <c r="C108" s="14"/>
      <c r="E108" s="161"/>
    </row>
    <row r="109" spans="1:12" x14ac:dyDescent="0.3">
      <c r="A109" s="41"/>
      <c r="B109" s="160"/>
      <c r="C109" s="14"/>
    </row>
    <row r="110" spans="1:12" x14ac:dyDescent="0.3">
      <c r="A110" s="41"/>
      <c r="B110" s="160"/>
      <c r="C110" s="14"/>
    </row>
    <row r="111" spans="1:12" x14ac:dyDescent="0.3">
      <c r="A111" s="41"/>
      <c r="B111" s="160"/>
      <c r="C111" s="14"/>
    </row>
    <row r="112" spans="1:12" x14ac:dyDescent="0.3">
      <c r="A112" s="41"/>
      <c r="B112" s="160"/>
      <c r="C112" s="14"/>
    </row>
    <row r="113" spans="1:3" x14ac:dyDescent="0.3">
      <c r="A113" s="41"/>
      <c r="B113" s="160"/>
      <c r="C113" s="14"/>
    </row>
    <row r="114" spans="1:3" x14ac:dyDescent="0.3">
      <c r="A114" s="41"/>
      <c r="B114" s="160"/>
      <c r="C114" s="14"/>
    </row>
    <row r="115" spans="1:3" x14ac:dyDescent="0.3">
      <c r="A115" s="41"/>
      <c r="B115" s="160"/>
      <c r="C115" s="14"/>
    </row>
    <row r="116" spans="1:3" x14ac:dyDescent="0.3">
      <c r="A116" s="41"/>
      <c r="B116" s="160"/>
      <c r="C116" s="14"/>
    </row>
    <row r="117" spans="1:3" x14ac:dyDescent="0.3">
      <c r="A117" s="41"/>
      <c r="B117" s="160"/>
      <c r="C117" s="14"/>
    </row>
    <row r="118" spans="1:3" x14ac:dyDescent="0.3">
      <c r="A118" s="41"/>
      <c r="B118" s="160"/>
      <c r="C118" s="14"/>
    </row>
    <row r="119" spans="1:3" x14ac:dyDescent="0.3">
      <c r="A119" s="41"/>
      <c r="B119" s="160"/>
      <c r="C119" s="14"/>
    </row>
    <row r="120" spans="1:3" x14ac:dyDescent="0.3">
      <c r="A120" s="41"/>
      <c r="B120" s="160"/>
      <c r="C120" s="14"/>
    </row>
    <row r="121" spans="1:3" x14ac:dyDescent="0.3">
      <c r="A121" s="41"/>
      <c r="B121" s="160"/>
      <c r="C121" s="14"/>
    </row>
    <row r="122" spans="1:3" x14ac:dyDescent="0.3">
      <c r="A122" s="41"/>
      <c r="B122" s="160"/>
      <c r="C122" s="14"/>
    </row>
    <row r="123" spans="1:3" x14ac:dyDescent="0.3">
      <c r="A123" s="41"/>
      <c r="B123" s="160"/>
      <c r="C123" s="14"/>
    </row>
    <row r="124" spans="1:3" x14ac:dyDescent="0.3">
      <c r="A124" s="41"/>
      <c r="B124" s="160"/>
      <c r="C124" s="14"/>
    </row>
    <row r="125" spans="1:3" x14ac:dyDescent="0.3">
      <c r="A125" s="41"/>
      <c r="B125" s="160"/>
      <c r="C125" s="14"/>
    </row>
    <row r="126" spans="1:3" x14ac:dyDescent="0.3">
      <c r="A126" s="41"/>
      <c r="B126" s="160"/>
      <c r="C126" s="14"/>
    </row>
    <row r="127" spans="1:3" x14ac:dyDescent="0.3">
      <c r="A127" s="41"/>
      <c r="B127" s="160"/>
      <c r="C127" s="14"/>
    </row>
    <row r="128" spans="1:3" x14ac:dyDescent="0.3">
      <c r="A128" s="41"/>
      <c r="B128" s="160"/>
      <c r="C128" s="14"/>
    </row>
    <row r="129" spans="1:3" x14ac:dyDescent="0.3">
      <c r="A129" s="41"/>
      <c r="B129" s="160"/>
      <c r="C129" s="14"/>
    </row>
    <row r="130" spans="1:3" x14ac:dyDescent="0.3">
      <c r="A130" s="41"/>
      <c r="B130" s="160"/>
      <c r="C130" s="14"/>
    </row>
    <row r="131" spans="1:3" x14ac:dyDescent="0.3">
      <c r="A131" s="41"/>
      <c r="B131" s="160"/>
      <c r="C131" s="14"/>
    </row>
    <row r="132" spans="1:3" x14ac:dyDescent="0.3">
      <c r="A132" s="41"/>
      <c r="B132" s="160"/>
      <c r="C132" s="14"/>
    </row>
    <row r="133" spans="1:3" x14ac:dyDescent="0.3">
      <c r="A133" s="41"/>
      <c r="B133" s="160"/>
      <c r="C133" s="14"/>
    </row>
    <row r="134" spans="1:3" x14ac:dyDescent="0.3">
      <c r="A134" s="41"/>
      <c r="B134" s="160"/>
      <c r="C134" s="14"/>
    </row>
    <row r="135" spans="1:3" x14ac:dyDescent="0.3">
      <c r="A135" s="41"/>
      <c r="B135" s="160"/>
      <c r="C135" s="14"/>
    </row>
    <row r="136" spans="1:3" x14ac:dyDescent="0.3">
      <c r="A136" s="41"/>
      <c r="B136" s="160"/>
      <c r="C136" s="14"/>
    </row>
    <row r="137" spans="1:3" x14ac:dyDescent="0.3">
      <c r="A137" s="41"/>
      <c r="B137" s="160"/>
      <c r="C137" s="14"/>
    </row>
    <row r="138" spans="1:3" x14ac:dyDescent="0.3">
      <c r="A138" s="41"/>
      <c r="B138" s="160"/>
      <c r="C138" s="14"/>
    </row>
    <row r="139" spans="1:3" x14ac:dyDescent="0.3">
      <c r="A139" s="41"/>
      <c r="B139" s="160"/>
      <c r="C139" s="14"/>
    </row>
    <row r="140" spans="1:3" x14ac:dyDescent="0.3">
      <c r="A140" s="41"/>
      <c r="B140" s="160"/>
      <c r="C140" s="14"/>
    </row>
    <row r="141" spans="1:3" x14ac:dyDescent="0.3">
      <c r="A141" s="41"/>
      <c r="B141" s="160"/>
      <c r="C141" s="14"/>
    </row>
    <row r="142" spans="1:3" x14ac:dyDescent="0.3">
      <c r="A142" s="41"/>
      <c r="B142" s="160"/>
      <c r="C142" s="14"/>
    </row>
    <row r="143" spans="1:3" x14ac:dyDescent="0.3">
      <c r="A143" s="41"/>
      <c r="B143" s="160"/>
      <c r="C143" s="14"/>
    </row>
    <row r="144" spans="1:3" x14ac:dyDescent="0.3">
      <c r="A144" s="41"/>
      <c r="B144" s="160"/>
      <c r="C144" s="14"/>
    </row>
    <row r="145" spans="1:3" x14ac:dyDescent="0.3">
      <c r="A145" s="41"/>
      <c r="B145" s="160"/>
      <c r="C145" s="14"/>
    </row>
    <row r="146" spans="1:3" x14ac:dyDescent="0.3">
      <c r="A146" s="41"/>
      <c r="B146" s="160"/>
      <c r="C146" s="14"/>
    </row>
    <row r="147" spans="1:3" x14ac:dyDescent="0.3">
      <c r="A147" s="41"/>
      <c r="B147" s="160"/>
      <c r="C147" s="14"/>
    </row>
    <row r="148" spans="1:3" x14ac:dyDescent="0.3">
      <c r="A148" s="41"/>
      <c r="B148" s="160"/>
      <c r="C148" s="14"/>
    </row>
    <row r="149" spans="1:3" x14ac:dyDescent="0.3">
      <c r="A149" s="41"/>
      <c r="B149" s="160"/>
      <c r="C149" s="14"/>
    </row>
    <row r="150" spans="1:3" x14ac:dyDescent="0.3">
      <c r="A150" s="41"/>
      <c r="B150" s="160"/>
      <c r="C150" s="14"/>
    </row>
    <row r="151" spans="1:3" x14ac:dyDescent="0.3">
      <c r="A151" s="41"/>
      <c r="B151" s="160"/>
      <c r="C151" s="14"/>
    </row>
    <row r="152" spans="1:3" x14ac:dyDescent="0.3">
      <c r="A152" s="41"/>
      <c r="B152" s="160"/>
      <c r="C152" s="14"/>
    </row>
    <row r="153" spans="1:3" x14ac:dyDescent="0.3">
      <c r="A153" s="41"/>
      <c r="B153" s="160"/>
      <c r="C153" s="14"/>
    </row>
    <row r="154" spans="1:3" x14ac:dyDescent="0.3">
      <c r="A154" s="41"/>
      <c r="B154" s="160"/>
      <c r="C154" s="14"/>
    </row>
    <row r="155" spans="1:3" x14ac:dyDescent="0.3">
      <c r="A155" s="41"/>
      <c r="B155" s="160"/>
      <c r="C155" s="14"/>
    </row>
    <row r="156" spans="1:3" x14ac:dyDescent="0.3">
      <c r="A156" s="41"/>
      <c r="B156" s="160"/>
      <c r="C156" s="14"/>
    </row>
    <row r="157" spans="1:3" x14ac:dyDescent="0.3">
      <c r="A157" s="41"/>
      <c r="B157" s="160"/>
      <c r="C157" s="14"/>
    </row>
    <row r="158" spans="1:3" x14ac:dyDescent="0.3">
      <c r="A158" s="41"/>
      <c r="B158" s="160"/>
      <c r="C158" s="14"/>
    </row>
    <row r="159" spans="1:3" x14ac:dyDescent="0.3">
      <c r="A159" s="41"/>
      <c r="B159" s="160"/>
      <c r="C159" s="14"/>
    </row>
    <row r="160" spans="1:3" x14ac:dyDescent="0.3">
      <c r="A160" s="41"/>
      <c r="B160" s="160"/>
      <c r="C160" s="14"/>
    </row>
    <row r="161" spans="1:3" x14ac:dyDescent="0.3">
      <c r="A161" s="41"/>
      <c r="B161" s="160"/>
      <c r="C161" s="14"/>
    </row>
    <row r="162" spans="1:3" x14ac:dyDescent="0.3">
      <c r="A162" s="41"/>
      <c r="B162" s="160"/>
      <c r="C162" s="14"/>
    </row>
    <row r="163" spans="1:3" x14ac:dyDescent="0.3">
      <c r="A163" s="41"/>
      <c r="B163" s="160"/>
      <c r="C163" s="14"/>
    </row>
    <row r="164" spans="1:3" x14ac:dyDescent="0.3">
      <c r="A164" s="41"/>
      <c r="B164" s="160"/>
      <c r="C164" s="14"/>
    </row>
    <row r="165" spans="1:3" x14ac:dyDescent="0.3">
      <c r="A165" s="41"/>
      <c r="B165" s="160"/>
      <c r="C165" s="14"/>
    </row>
    <row r="166" spans="1:3" x14ac:dyDescent="0.3">
      <c r="A166" s="41"/>
      <c r="B166" s="160"/>
      <c r="C166" s="14"/>
    </row>
    <row r="167" spans="1:3" x14ac:dyDescent="0.3">
      <c r="A167" s="41"/>
      <c r="B167" s="160"/>
      <c r="C167" s="14"/>
    </row>
    <row r="168" spans="1:3" x14ac:dyDescent="0.3">
      <c r="A168" s="41"/>
      <c r="B168" s="160"/>
      <c r="C168" s="14"/>
    </row>
    <row r="169" spans="1:3" x14ac:dyDescent="0.3">
      <c r="A169" s="41"/>
      <c r="B169" s="160"/>
      <c r="C169" s="14"/>
    </row>
    <row r="170" spans="1:3" x14ac:dyDescent="0.3">
      <c r="A170" s="41"/>
      <c r="B170" s="160"/>
      <c r="C170" s="14"/>
    </row>
    <row r="171" spans="1:3" x14ac:dyDescent="0.3">
      <c r="A171" s="41"/>
      <c r="B171" s="160"/>
      <c r="C171" s="14"/>
    </row>
    <row r="172" spans="1:3" x14ac:dyDescent="0.3">
      <c r="A172" s="41"/>
      <c r="B172" s="160"/>
      <c r="C172" s="14"/>
    </row>
    <row r="173" spans="1:3" x14ac:dyDescent="0.3">
      <c r="A173" s="41"/>
      <c r="B173" s="160"/>
      <c r="C173" s="14"/>
    </row>
    <row r="174" spans="1:3" x14ac:dyDescent="0.3">
      <c r="A174" s="41"/>
      <c r="B174" s="160"/>
      <c r="C174" s="14"/>
    </row>
    <row r="175" spans="1:3" x14ac:dyDescent="0.3">
      <c r="A175" s="41"/>
      <c r="B175" s="160"/>
      <c r="C175" s="14"/>
    </row>
    <row r="176" spans="1:3" x14ac:dyDescent="0.3">
      <c r="A176" s="41"/>
      <c r="B176" s="160"/>
      <c r="C176" s="14"/>
    </row>
    <row r="177" spans="1:3" x14ac:dyDescent="0.3">
      <c r="A177" s="41"/>
      <c r="B177" s="160"/>
      <c r="C177" s="14"/>
    </row>
    <row r="178" spans="1:3" x14ac:dyDescent="0.3">
      <c r="A178" s="41"/>
      <c r="B178" s="160"/>
      <c r="C178" s="14"/>
    </row>
    <row r="179" spans="1:3" x14ac:dyDescent="0.3">
      <c r="A179" s="41"/>
      <c r="B179" s="160"/>
      <c r="C179" s="14"/>
    </row>
    <row r="180" spans="1:3" x14ac:dyDescent="0.3">
      <c r="A180" s="41"/>
      <c r="B180" s="160"/>
      <c r="C180" s="14"/>
    </row>
    <row r="181" spans="1:3" x14ac:dyDescent="0.3">
      <c r="A181" s="41"/>
      <c r="B181" s="160"/>
      <c r="C181" s="14"/>
    </row>
    <row r="182" spans="1:3" x14ac:dyDescent="0.3">
      <c r="A182" s="41"/>
      <c r="B182" s="160"/>
      <c r="C182" s="14"/>
    </row>
    <row r="183" spans="1:3" x14ac:dyDescent="0.3">
      <c r="A183" s="41"/>
      <c r="B183" s="160"/>
      <c r="C183" s="14"/>
    </row>
    <row r="184" spans="1:3" x14ac:dyDescent="0.3">
      <c r="A184" s="41"/>
      <c r="B184" s="160"/>
      <c r="C184" s="14"/>
    </row>
    <row r="185" spans="1:3" x14ac:dyDescent="0.3">
      <c r="A185" s="41"/>
      <c r="B185" s="160"/>
      <c r="C185" s="14"/>
    </row>
    <row r="186" spans="1:3" x14ac:dyDescent="0.3">
      <c r="A186" s="41"/>
      <c r="B186" s="160"/>
      <c r="C186" s="14"/>
    </row>
    <row r="187" spans="1:3" x14ac:dyDescent="0.3">
      <c r="A187" s="41"/>
      <c r="B187" s="160"/>
      <c r="C187" s="14"/>
    </row>
    <row r="188" spans="1:3" x14ac:dyDescent="0.3">
      <c r="A188" s="41"/>
      <c r="B188" s="160"/>
      <c r="C188" s="14"/>
    </row>
    <row r="189" spans="1:3" x14ac:dyDescent="0.3">
      <c r="A189" s="41"/>
      <c r="B189" s="160"/>
      <c r="C189" s="14"/>
    </row>
    <row r="190" spans="1:3" x14ac:dyDescent="0.3">
      <c r="A190" s="41"/>
      <c r="B190" s="160"/>
      <c r="C190" s="14"/>
    </row>
    <row r="191" spans="1:3" x14ac:dyDescent="0.3">
      <c r="A191" s="41"/>
      <c r="B191" s="160"/>
      <c r="C191" s="14"/>
    </row>
    <row r="192" spans="1:3" x14ac:dyDescent="0.3">
      <c r="A192" s="41"/>
      <c r="B192" s="160"/>
      <c r="C192" s="14"/>
    </row>
    <row r="193" spans="1:3" x14ac:dyDescent="0.3">
      <c r="A193" s="41"/>
      <c r="B193" s="160"/>
      <c r="C193" s="14"/>
    </row>
    <row r="194" spans="1:3" x14ac:dyDescent="0.3">
      <c r="A194" s="41"/>
      <c r="B194" s="160"/>
      <c r="C194" s="14"/>
    </row>
    <row r="195" spans="1:3" x14ac:dyDescent="0.3">
      <c r="A195" s="41"/>
      <c r="B195" s="160"/>
      <c r="C195" s="14"/>
    </row>
    <row r="196" spans="1:3" x14ac:dyDescent="0.3">
      <c r="A196" s="41"/>
      <c r="B196" s="160"/>
      <c r="C196" s="14"/>
    </row>
    <row r="197" spans="1:3" x14ac:dyDescent="0.3">
      <c r="A197" s="41"/>
      <c r="B197" s="160"/>
      <c r="C197" s="14"/>
    </row>
    <row r="198" spans="1:3" x14ac:dyDescent="0.3">
      <c r="A198" s="41"/>
      <c r="B198" s="160"/>
      <c r="C198" s="14"/>
    </row>
    <row r="199" spans="1:3" x14ac:dyDescent="0.3">
      <c r="A199" s="41"/>
      <c r="B199" s="160"/>
      <c r="C199" s="14"/>
    </row>
    <row r="200" spans="1:3" x14ac:dyDescent="0.3">
      <c r="A200" s="41"/>
      <c r="B200" s="160"/>
      <c r="C200" s="14"/>
    </row>
    <row r="201" spans="1:3" x14ac:dyDescent="0.3">
      <c r="A201" s="41"/>
      <c r="B201" s="160"/>
      <c r="C201" s="14"/>
    </row>
    <row r="202" spans="1:3" x14ac:dyDescent="0.3">
      <c r="A202" s="41"/>
      <c r="B202" s="160"/>
      <c r="C202" s="14"/>
    </row>
    <row r="203" spans="1:3" x14ac:dyDescent="0.3">
      <c r="A203" s="41"/>
      <c r="B203" s="160"/>
      <c r="C203" s="14"/>
    </row>
    <row r="204" spans="1:3" x14ac:dyDescent="0.3">
      <c r="A204" s="42"/>
      <c r="B204" s="160"/>
      <c r="C204" s="14"/>
    </row>
  </sheetData>
  <sheetProtection sheet="1" formatCells="0" formatColumns="0" formatRows="0" insertColumns="0" insertRows="0" insertHyperlinks="0" deleteColumns="0" deleteRows="0" sort="0" autoFilter="0" pivotTables="0"/>
  <mergeCells count="4">
    <mergeCell ref="A2:C2"/>
    <mergeCell ref="M1:O1"/>
    <mergeCell ref="K2:L2"/>
    <mergeCell ref="K3:L3"/>
  </mergeCells>
  <conditionalFormatting sqref="B36:B103">
    <cfRule type="expression" dxfId="336" priority="63">
      <formula>$A36=""</formula>
    </cfRule>
  </conditionalFormatting>
  <conditionalFormatting sqref="A8 C8:G8">
    <cfRule type="expression" dxfId="335" priority="62">
      <formula>$H8&gt;=1</formula>
    </cfRule>
  </conditionalFormatting>
  <conditionalFormatting sqref="A8 C8:G8">
    <cfRule type="expression" dxfId="334" priority="61">
      <formula>$H8&gt;=1</formula>
    </cfRule>
  </conditionalFormatting>
  <conditionalFormatting sqref="A7 C7:G7">
    <cfRule type="expression" dxfId="333" priority="59">
      <formula>$I7="TERMINE"</formula>
    </cfRule>
  </conditionalFormatting>
  <conditionalFormatting sqref="A4:A103">
    <cfRule type="expression" dxfId="332" priority="58">
      <formula>$I4="TERMINE"</formula>
    </cfRule>
  </conditionalFormatting>
  <conditionalFormatting sqref="A19 C19:G19">
    <cfRule type="expression" dxfId="331" priority="57">
      <formula>$I19="TERMINE"</formula>
    </cfRule>
  </conditionalFormatting>
  <conditionalFormatting sqref="A23 C23:G23">
    <cfRule type="expression" dxfId="330" priority="56">
      <formula>$I23="TERMINE"</formula>
    </cfRule>
  </conditionalFormatting>
  <conditionalFormatting sqref="A27 C27:G27">
    <cfRule type="expression" dxfId="329" priority="55">
      <formula>$I27="TERMINE"</formula>
    </cfRule>
  </conditionalFormatting>
  <conditionalFormatting sqref="A31 C31:G31">
    <cfRule type="expression" dxfId="328" priority="54">
      <formula>$I31="TERMINE"</formula>
    </cfRule>
  </conditionalFormatting>
  <conditionalFormatting sqref="B5">
    <cfRule type="expression" dxfId="327" priority="35">
      <formula>$A5=""</formula>
    </cfRule>
  </conditionalFormatting>
  <conditionalFormatting sqref="A35 C35:G35">
    <cfRule type="expression" dxfId="326" priority="53">
      <formula>$I35="TERMINE"</formula>
    </cfRule>
  </conditionalFormatting>
  <conditionalFormatting sqref="A34 C34:G34">
    <cfRule type="expression" dxfId="325" priority="52">
      <formula>$I34="TERMINE"</formula>
    </cfRule>
  </conditionalFormatting>
  <conditionalFormatting sqref="A33 C33:G33">
    <cfRule type="expression" dxfId="324" priority="51">
      <formula>$I33="TERMINE"</formula>
    </cfRule>
  </conditionalFormatting>
  <conditionalFormatting sqref="A32 C32:G32">
    <cfRule type="expression" dxfId="323" priority="50">
      <formula>$I32="TERMINE"</formula>
    </cfRule>
  </conditionalFormatting>
  <conditionalFormatting sqref="B36:B103">
    <cfRule type="expression" dxfId="322" priority="49">
      <formula>$A36=""</formula>
    </cfRule>
  </conditionalFormatting>
  <conditionalFormatting sqref="A36:G103">
    <cfRule type="expression" dxfId="321" priority="48">
      <formula>$I36="TERMINE"</formula>
    </cfRule>
  </conditionalFormatting>
  <conditionalFormatting sqref="H7">
    <cfRule type="expression" dxfId="320" priority="47">
      <formula>$I7="TERMINE"</formula>
    </cfRule>
  </conditionalFormatting>
  <conditionalFormatting sqref="H4:H35">
    <cfRule type="expression" dxfId="319" priority="46">
      <formula>$I4="TERMINE"</formula>
    </cfRule>
  </conditionalFormatting>
  <conditionalFormatting sqref="H19">
    <cfRule type="expression" dxfId="318" priority="45">
      <formula>$I19="TERMINE"</formula>
    </cfRule>
  </conditionalFormatting>
  <conditionalFormatting sqref="H23">
    <cfRule type="expression" dxfId="317" priority="44">
      <formula>$I23="TERMINE"</formula>
    </cfRule>
  </conditionalFormatting>
  <conditionalFormatting sqref="H27">
    <cfRule type="expression" dxfId="316" priority="43">
      <formula>$I27="TERMINE"</formula>
    </cfRule>
  </conditionalFormatting>
  <conditionalFormatting sqref="H31">
    <cfRule type="expression" dxfId="315" priority="42">
      <formula>$I31="TERMINE"</formula>
    </cfRule>
  </conditionalFormatting>
  <conditionalFormatting sqref="H35">
    <cfRule type="expression" dxfId="314" priority="41">
      <formula>$I35="TERMINE"</formula>
    </cfRule>
  </conditionalFormatting>
  <conditionalFormatting sqref="H34">
    <cfRule type="expression" dxfId="313" priority="40">
      <formula>$I34="TERMINE"</formula>
    </cfRule>
  </conditionalFormatting>
  <conditionalFormatting sqref="H33">
    <cfRule type="expression" dxfId="312" priority="39">
      <formula>$I33="TERMINE"</formula>
    </cfRule>
  </conditionalFormatting>
  <conditionalFormatting sqref="H32">
    <cfRule type="expression" dxfId="311" priority="38">
      <formula>$I32="TERMINE"</formula>
    </cfRule>
  </conditionalFormatting>
  <conditionalFormatting sqref="H36:H103">
    <cfRule type="expression" dxfId="310" priority="37">
      <formula>$I36="TERMINE"</formula>
    </cfRule>
  </conditionalFormatting>
  <conditionalFormatting sqref="B34:B35">
    <cfRule type="expression" dxfId="309" priority="36">
      <formula>$A34=""</formula>
    </cfRule>
  </conditionalFormatting>
  <conditionalFormatting sqref="B6:B35">
    <cfRule type="expression" dxfId="308" priority="34">
      <formula>$A6=""</formula>
    </cfRule>
  </conditionalFormatting>
  <conditionalFormatting sqref="B4:B35">
    <cfRule type="expression" dxfId="307" priority="33">
      <formula>$H4&gt;=1</formula>
    </cfRule>
  </conditionalFormatting>
  <conditionalFormatting sqref="B7">
    <cfRule type="expression" dxfId="306" priority="32">
      <formula>$A7=""</formula>
    </cfRule>
  </conditionalFormatting>
  <conditionalFormatting sqref="B9">
    <cfRule type="expression" dxfId="305" priority="31">
      <formula>$A9=""</formula>
    </cfRule>
  </conditionalFormatting>
  <conditionalFormatting sqref="B11">
    <cfRule type="expression" dxfId="304" priority="30">
      <formula>$A11=""</formula>
    </cfRule>
  </conditionalFormatting>
  <conditionalFormatting sqref="B12">
    <cfRule type="expression" dxfId="303" priority="29">
      <formula>$A12=""</formula>
    </cfRule>
  </conditionalFormatting>
  <conditionalFormatting sqref="B14">
    <cfRule type="expression" dxfId="302" priority="28">
      <formula>$A14=""</formula>
    </cfRule>
  </conditionalFormatting>
  <conditionalFormatting sqref="B16">
    <cfRule type="expression" dxfId="301" priority="27">
      <formula>$A16=""</formula>
    </cfRule>
  </conditionalFormatting>
  <conditionalFormatting sqref="B18">
    <cfRule type="expression" dxfId="300" priority="26">
      <formula>$A18=""</formula>
    </cfRule>
  </conditionalFormatting>
  <conditionalFormatting sqref="B19">
    <cfRule type="expression" dxfId="299" priority="25">
      <formula>$A19=""</formula>
    </cfRule>
  </conditionalFormatting>
  <conditionalFormatting sqref="B21">
    <cfRule type="expression" dxfId="298" priority="24">
      <formula>$A21=""</formula>
    </cfRule>
  </conditionalFormatting>
  <conditionalFormatting sqref="B23">
    <cfRule type="expression" dxfId="297" priority="23">
      <formula>$A23=""</formula>
    </cfRule>
  </conditionalFormatting>
  <conditionalFormatting sqref="B25">
    <cfRule type="expression" dxfId="296" priority="22">
      <formula>$A25=""</formula>
    </cfRule>
  </conditionalFormatting>
  <conditionalFormatting sqref="B26">
    <cfRule type="expression" dxfId="295" priority="21">
      <formula>$A26=""</formula>
    </cfRule>
  </conditionalFormatting>
  <conditionalFormatting sqref="B28">
    <cfRule type="expression" dxfId="294" priority="20">
      <formula>$A28=""</formula>
    </cfRule>
  </conditionalFormatting>
  <conditionalFormatting sqref="B30">
    <cfRule type="expression" dxfId="293" priority="19">
      <formula>$A30=""</formula>
    </cfRule>
  </conditionalFormatting>
  <conditionalFormatting sqref="B32">
    <cfRule type="expression" dxfId="292" priority="18">
      <formula>$A32=""</formula>
    </cfRule>
  </conditionalFormatting>
  <conditionalFormatting sqref="B33">
    <cfRule type="expression" dxfId="291" priority="17">
      <formula>$A33=""</formula>
    </cfRule>
  </conditionalFormatting>
  <conditionalFormatting sqref="B35">
    <cfRule type="expression" dxfId="290" priority="16">
      <formula>$A35=""</formula>
    </cfRule>
  </conditionalFormatting>
  <conditionalFormatting sqref="A4:H103">
    <cfRule type="expression" dxfId="289" priority="15">
      <formula>$I4="TERMINE"</formula>
    </cfRule>
  </conditionalFormatting>
  <conditionalFormatting sqref="I8">
    <cfRule type="expression" dxfId="288" priority="14">
      <formula>$H8&gt;=1</formula>
    </cfRule>
  </conditionalFormatting>
  <conditionalFormatting sqref="I8">
    <cfRule type="expression" dxfId="287" priority="13">
      <formula>$H8&gt;=1</formula>
    </cfRule>
  </conditionalFormatting>
  <conditionalFormatting sqref="I7">
    <cfRule type="expression" dxfId="286" priority="11">
      <formula>$I7="TERMINE"</formula>
    </cfRule>
  </conditionalFormatting>
  <conditionalFormatting sqref="I19">
    <cfRule type="expression" dxfId="285" priority="10">
      <formula>$I19="TERMINE"</formula>
    </cfRule>
  </conditionalFormatting>
  <conditionalFormatting sqref="I23">
    <cfRule type="expression" dxfId="284" priority="9">
      <formula>$I23="TERMINE"</formula>
    </cfRule>
  </conditionalFormatting>
  <conditionalFormatting sqref="I27">
    <cfRule type="expression" dxfId="283" priority="8">
      <formula>$I27="TERMINE"</formula>
    </cfRule>
  </conditionalFormatting>
  <conditionalFormatting sqref="I31">
    <cfRule type="expression" dxfId="282" priority="7">
      <formula>$I31="TERMINE"</formula>
    </cfRule>
  </conditionalFormatting>
  <conditionalFormatting sqref="I35">
    <cfRule type="expression" dxfId="281" priority="6">
      <formula>$I35="TERMINE"</formula>
    </cfRule>
  </conditionalFormatting>
  <conditionalFormatting sqref="I34">
    <cfRule type="expression" dxfId="280" priority="5">
      <formula>$I34="TERMINE"</formula>
    </cfRule>
  </conditionalFormatting>
  <conditionalFormatting sqref="I33">
    <cfRule type="expression" dxfId="279" priority="4">
      <formula>$I33="TERMINE"</formula>
    </cfRule>
  </conditionalFormatting>
  <conditionalFormatting sqref="I32">
    <cfRule type="expression" dxfId="278" priority="3">
      <formula>$I32="TERMINE"</formula>
    </cfRule>
  </conditionalFormatting>
  <conditionalFormatting sqref="I36:I103">
    <cfRule type="expression" dxfId="277" priority="2">
      <formula>$I36="TERMINE"</formula>
    </cfRule>
  </conditionalFormatting>
  <conditionalFormatting sqref="I4:I103">
    <cfRule type="expression" dxfId="276" priority="1">
      <formula>$I4="TERMINE"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0" id="{44F4AB08-2C90-4789-8B19-B8DDC21B5B7C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0.39997558519241921"/>
  </sheetPr>
  <dimension ref="A1:AT204"/>
  <sheetViews>
    <sheetView showGridLines="0" workbookViewId="0">
      <pane ySplit="3" topLeftCell="A4" activePane="bottomLeft" state="frozen"/>
      <selection activeCell="F11" sqref="F11:M11"/>
      <selection pane="bottomLeft" activeCell="M4" sqref="M4"/>
    </sheetView>
  </sheetViews>
  <sheetFormatPr baseColWidth="10" defaultColWidth="12" defaultRowHeight="17.399999999999999" x14ac:dyDescent="0.3"/>
  <cols>
    <col min="1" max="1" width="13.6640625" style="36" customWidth="1"/>
    <col min="2" max="2" width="12.6640625" style="191" customWidth="1"/>
    <col min="3" max="3" width="12.6640625" style="11" customWidth="1"/>
    <col min="4" max="4" width="16.77734375" style="12" customWidth="1"/>
    <col min="5" max="5" width="12" style="11"/>
    <col min="6" max="7" width="16" style="11" customWidth="1"/>
    <col min="8" max="8" width="14.77734375" style="11" customWidth="1"/>
    <col min="9" max="9" width="22.6640625" style="11" customWidth="1"/>
    <col min="10" max="10" width="12" style="11"/>
    <col min="11" max="11" width="16.77734375" style="11" customWidth="1"/>
    <col min="12" max="16384" width="12" style="11"/>
  </cols>
  <sheetData>
    <row r="1" spans="1:46" s="9" customFormat="1" ht="115.5" customHeight="1" thickBot="1" x14ac:dyDescent="0.55000000000000004">
      <c r="A1" s="172" t="e">
        <f>"A"&amp;MATCH(LOOKUP(D2,A4:A103),A4:A103)+3</f>
        <v>#N/A</v>
      </c>
      <c r="B1" s="173">
        <f>MAX(A4:A103)</f>
        <v>30</v>
      </c>
      <c r="C1" s="174"/>
      <c r="D1" s="175">
        <v>6</v>
      </c>
      <c r="E1" s="176" t="s">
        <v>100</v>
      </c>
      <c r="F1" s="177"/>
      <c r="G1" s="174"/>
      <c r="I1" s="178"/>
      <c r="M1" s="617"/>
      <c r="N1" s="617"/>
      <c r="O1" s="617"/>
    </row>
    <row r="2" spans="1:46" s="9" customFormat="1" ht="29.25" customHeight="1" thickBot="1" x14ac:dyDescent="0.55000000000000004">
      <c r="A2" s="624" t="s">
        <v>25</v>
      </c>
      <c r="B2" s="636"/>
      <c r="C2" s="637"/>
      <c r="D2" s="558"/>
      <c r="E2" s="574"/>
      <c r="F2" s="561"/>
      <c r="G2" s="585" t="s">
        <v>25</v>
      </c>
      <c r="H2" s="586"/>
      <c r="I2" s="179"/>
      <c r="K2" s="638" t="s">
        <v>144</v>
      </c>
      <c r="L2" s="638"/>
      <c r="M2" s="180"/>
      <c r="N2" s="144"/>
      <c r="O2" s="144"/>
    </row>
    <row r="3" spans="1:46" s="187" customFormat="1" ht="40.5" customHeight="1" thickBot="1" x14ac:dyDescent="0.3">
      <c r="A3" s="93" t="s">
        <v>2</v>
      </c>
      <c r="B3" s="94" t="s">
        <v>0</v>
      </c>
      <c r="C3" s="181" t="s">
        <v>1</v>
      </c>
      <c r="D3" s="182" t="s">
        <v>21</v>
      </c>
      <c r="E3" s="183" t="s">
        <v>87</v>
      </c>
      <c r="F3" s="184" t="s">
        <v>133</v>
      </c>
      <c r="G3" s="185" t="s">
        <v>125</v>
      </c>
      <c r="H3" s="186" t="s">
        <v>14</v>
      </c>
      <c r="I3" s="186" t="s">
        <v>124</v>
      </c>
      <c r="K3" s="628">
        <f>Récap!S314</f>
        <v>3.4879298941798923E-3</v>
      </c>
      <c r="L3" s="628"/>
    </row>
    <row r="4" spans="1:46" ht="19.5" customHeight="1" thickTop="1" x14ac:dyDescent="0.3">
      <c r="A4" s="571">
        <f>IF(Engagés!A4="","",Engagés!A4)</f>
        <v>1</v>
      </c>
      <c r="B4" s="568">
        <v>0.36296296296296293</v>
      </c>
      <c r="C4" s="567">
        <v>0.38407407407407407</v>
      </c>
      <c r="D4" s="165">
        <f t="shared" ref="D4:D34" si="0">IF(C4="","",C4-B4)</f>
        <v>2.1111111111111136E-2</v>
      </c>
      <c r="E4" s="166" t="str">
        <f>IF($A4="","",Engagés!$E4)</f>
        <v>AM</v>
      </c>
      <c r="F4" s="167" t="str">
        <f>IF(AND('5ème'!D4="",'6ème'!D4&lt;&gt;""),1,"")</f>
        <v/>
      </c>
      <c r="G4" s="168">
        <f>IF($A4="","",IF($E4="MJ",Récap!$L$4,IF($E4="CF",Récap!$K$4,IF($E4="JS",Récap!$J$4,IF($E4="AM",Récap!$I$4)))))</f>
        <v>3.4722222222222224E-2</v>
      </c>
      <c r="H4" s="117"/>
      <c r="I4" s="119" t="str">
        <f>IF(L4="TERMINE",L4,K4)</f>
        <v>TERMINE</v>
      </c>
      <c r="K4" s="412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90" t="str">
        <f>IFERROR(IF(AND($E4="AM",Récap!BZ$208="TERMINE"),"TERMINE",IF(AND($E4="JS",Récap!BI$208="TERMINE"),"TERMINE",IF(AND($E4="CF",Récap!AS$208="TERMINE"),"TERMINE",IF(AND($E4="MJ",Récap!AC$208="TERMINE"),"TERMINE","")))),"")</f>
        <v>TERMINE</v>
      </c>
      <c r="AT4" s="11" t="str">
        <f>IF('6ème'!D4="","",IF(AND(OR(Engagés!$E4="1",Engagés!$E4="2",Engagés!$E4="3"),'6ème'!D4&gt;=$H$1),"TERMINE",""))</f>
        <v/>
      </c>
    </row>
    <row r="5" spans="1:46" x14ac:dyDescent="0.3">
      <c r="A5" s="571">
        <f>IF(Engagés!A5="","",Engagés!A5)</f>
        <v>2</v>
      </c>
      <c r="B5" s="566">
        <v>0.36296296296296293</v>
      </c>
      <c r="C5" s="567">
        <v>0.38407407407407407</v>
      </c>
      <c r="D5" s="81">
        <f t="shared" si="0"/>
        <v>2.1111111111111136E-2</v>
      </c>
      <c r="E5" s="382" t="str">
        <f>IF($A5="","",Engagés!$E5)</f>
        <v>JS</v>
      </c>
      <c r="F5" s="167" t="str">
        <f>IF(AND('5ème'!D5="",'6ème'!D5&lt;&gt;""),1,"")</f>
        <v/>
      </c>
      <c r="G5" s="168">
        <f>IF($A5="","",IF($E5="MJ",Récap!$L$4,IF($E5="CF",Récap!$K$4,IF($E5="JS",Récap!$J$4,IF($E5="AM",Récap!$I$4)))))</f>
        <v>2.7777777777777776E-2</v>
      </c>
      <c r="H5" s="117"/>
      <c r="I5" s="119" t="str">
        <f>IF(L5="TERMINE",L5,K5)</f>
        <v>TERMINE</v>
      </c>
      <c r="K5" s="412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90" t="str">
        <f>IFERROR(IF(AND($E5="AM",Récap!BZ$208="TERMINE"),"TERMINE",IF(AND($E5="JS",Récap!BI$208="TERMINE"),"TERMINE",IF(AND($E5="CF",Récap!AS$208="TERMINE"),"TERMINE",IF(AND($E5="MJ",Récap!AC$208="TERMINE"),"TERMINE","")))),"")</f>
        <v>TERMINE</v>
      </c>
    </row>
    <row r="6" spans="1:46" x14ac:dyDescent="0.3">
      <c r="A6" s="571">
        <f>IF(Engagés!A6="","",Engagés!A6)</f>
        <v>3</v>
      </c>
      <c r="B6" s="566">
        <v>0.36296296296296293</v>
      </c>
      <c r="C6" s="567">
        <v>0.38406249999999997</v>
      </c>
      <c r="D6" s="81">
        <f t="shared" si="0"/>
        <v>2.1099537037037042E-2</v>
      </c>
      <c r="E6" s="382" t="str">
        <f>IF($A6="","",Engagés!$E6)</f>
        <v>CF</v>
      </c>
      <c r="F6" s="167" t="str">
        <f>IF(AND('5ème'!D6="",'6ème'!D6&lt;&gt;""),1,"")</f>
        <v/>
      </c>
      <c r="G6" s="168">
        <f>IF($A6="","",IF($E6="MJ",Récap!$L$4,IF($E6="CF",Récap!$K$4,IF($E6="JS",Récap!$J$4,IF($E6="AM",Récap!$I$4)))))</f>
        <v>2.0833333333333332E-2</v>
      </c>
      <c r="H6" s="117"/>
      <c r="I6" s="119" t="str">
        <f t="shared" ref="I6:I69" si="1">IF(L6="TERMINE",L6,K6)</f>
        <v>TERMINE</v>
      </c>
      <c r="K6" s="412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90" t="str">
        <f>IFERROR(IF(AND($E6="AM",Récap!BZ$208="TERMINE"),"TERMINE",IF(AND($E6="JS",Récap!BI$208="TERMINE"),"TERMINE",IF(AND($E6="CF",Récap!AS$208="TERMINE"),"TERMINE",IF(AND($E6="MJ",Récap!AC$208="TERMINE"),"TERMINE","")))),"")</f>
        <v>TERMINE</v>
      </c>
    </row>
    <row r="7" spans="1:46" x14ac:dyDescent="0.3">
      <c r="A7" s="169">
        <f>IF(Engagés!A7="","",Engagés!A7)</f>
        <v>4</v>
      </c>
      <c r="B7" s="555">
        <v>0.36296296296296293</v>
      </c>
      <c r="C7" s="420"/>
      <c r="D7" s="81" t="str">
        <f t="shared" si="0"/>
        <v/>
      </c>
      <c r="E7" s="382" t="str">
        <f>IF($A7="","",Engagés!$E7)</f>
        <v>MJ</v>
      </c>
      <c r="F7" s="167" t="str">
        <f>IF(AND('5ème'!D7="",'6ème'!D7&lt;&gt;""),1,"")</f>
        <v/>
      </c>
      <c r="G7" s="168">
        <f>IF($A7="","",IF($E7="MJ",Récap!$L$4,IF($E7="CF",Récap!$K$4,IF($E7="JS",Récap!$J$4,IF($E7="AM",Récap!$I$4)))))</f>
        <v>1.3888888888888888E-2</v>
      </c>
      <c r="H7" s="117"/>
      <c r="I7" s="119" t="str">
        <f t="shared" si="1"/>
        <v>TERMINE</v>
      </c>
      <c r="K7" s="412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90" t="str">
        <f>IFERROR(IF(AND($E7="AM",Récap!BZ$208="TERMINE"),"TERMINE",IF(AND($E7="JS",Récap!BI$208="TERMINE"),"TERMINE",IF(AND($E7="CF",Récap!AS$208="TERMINE"),"TERMINE",IF(AND($E7="MJ",Récap!AC$208="TERMINE"),"TERMINE","")))),"")</f>
        <v>TERMINE</v>
      </c>
    </row>
    <row r="8" spans="1:46" x14ac:dyDescent="0.3">
      <c r="A8" s="169">
        <f>IF(Engagés!A8="","",Engagés!A8)</f>
        <v>5</v>
      </c>
      <c r="B8" s="555">
        <v>0.36296296296296293</v>
      </c>
      <c r="C8" s="420"/>
      <c r="D8" s="81" t="str">
        <f t="shared" si="0"/>
        <v/>
      </c>
      <c r="E8" s="382" t="str">
        <f>IF($A8="","",Engagés!$E8)</f>
        <v>AM</v>
      </c>
      <c r="F8" s="167" t="str">
        <f>IF(AND('5ème'!D8="",'6ème'!D8&lt;&gt;""),1,"")</f>
        <v/>
      </c>
      <c r="G8" s="168">
        <f>IF($A8="","",IF($E8="MJ",Récap!$L$4,IF($E8="CF",Récap!$K$4,IF($E8="JS",Récap!$J$4,IF($E8="AM",Récap!$I$4)))))</f>
        <v>3.4722222222222224E-2</v>
      </c>
      <c r="H8" s="117"/>
      <c r="I8" s="119" t="str">
        <f t="shared" si="1"/>
        <v>TERMINE</v>
      </c>
      <c r="K8" s="412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90" t="str">
        <f>IFERROR(IF(AND($E8="AM",Récap!BZ$208="TERMINE"),"TERMINE",IF(AND($E8="JS",Récap!BI$208="TERMINE"),"TERMINE",IF(AND($E8="CF",Récap!AS$208="TERMINE"),"TERMINE",IF(AND($E8="MJ",Récap!AC$208="TERMINE"),"TERMINE","")))),"")</f>
        <v>TERMINE</v>
      </c>
    </row>
    <row r="9" spans="1:46" x14ac:dyDescent="0.3">
      <c r="A9" s="571">
        <f>IF(Engagés!A9="","",Engagés!A9)</f>
        <v>6</v>
      </c>
      <c r="B9" s="566">
        <v>0.36296296296296293</v>
      </c>
      <c r="C9" s="567">
        <v>0.38401620370370365</v>
      </c>
      <c r="D9" s="81">
        <f t="shared" si="0"/>
        <v>2.105324074074072E-2</v>
      </c>
      <c r="E9" s="382" t="str">
        <f>IF($A9="","",Engagés!$E9)</f>
        <v>JS</v>
      </c>
      <c r="F9" s="167" t="str">
        <f>IF(AND('5ème'!D9="",'6ème'!D9&lt;&gt;""),1,"")</f>
        <v/>
      </c>
      <c r="G9" s="168">
        <f>IF($A9="","",IF($E9="MJ",Récap!$L$4,IF($E9="CF",Récap!$K$4,IF($E9="JS",Récap!$J$4,IF($E9="AM",Récap!$I$4)))))</f>
        <v>2.7777777777777776E-2</v>
      </c>
      <c r="H9" s="117"/>
      <c r="I9" s="119" t="str">
        <f t="shared" si="1"/>
        <v>TERMINE</v>
      </c>
      <c r="K9" s="412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90" t="str">
        <f>IFERROR(IF(AND($E9="AM",Récap!BZ$208="TERMINE"),"TERMINE",IF(AND($E9="JS",Récap!BI$208="TERMINE"),"TERMINE",IF(AND($E9="CF",Récap!AS$208="TERMINE"),"TERMINE",IF(AND($E9="MJ",Récap!AC$208="TERMINE"),"TERMINE","")))),"")</f>
        <v>TERMINE</v>
      </c>
    </row>
    <row r="10" spans="1:46" x14ac:dyDescent="0.3">
      <c r="A10" s="571">
        <f>IF(Engagés!A10="","",Engagés!A10)</f>
        <v>7</v>
      </c>
      <c r="B10" s="566">
        <v>0.36296296296296293</v>
      </c>
      <c r="C10" s="567">
        <v>0.38400462962962961</v>
      </c>
      <c r="D10" s="81">
        <f t="shared" si="0"/>
        <v>2.1041666666666681E-2</v>
      </c>
      <c r="E10" s="382" t="str">
        <f>IF($A10="","",Engagés!$E10)</f>
        <v>AM</v>
      </c>
      <c r="F10" s="167" t="str">
        <f>IF(AND('5ème'!D10="",'6ème'!D10&lt;&gt;""),1,"")</f>
        <v/>
      </c>
      <c r="G10" s="168">
        <f>IF($A10="","",IF($E10="MJ",Récap!$L$4,IF($E10="CF",Récap!$K$4,IF($E10="JS",Récap!$J$4,IF($E10="AM",Récap!$I$4)))))</f>
        <v>3.4722222222222224E-2</v>
      </c>
      <c r="H10" s="117"/>
      <c r="I10" s="119" t="str">
        <f t="shared" si="1"/>
        <v>TERMINE</v>
      </c>
      <c r="K10" s="412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90" t="str">
        <f>IFERROR(IF(AND($E10="AM",Récap!BZ$208="TERMINE"),"TERMINE",IF(AND($E10="JS",Récap!BI$208="TERMINE"),"TERMINE",IF(AND($E10="CF",Récap!AS$208="TERMINE"),"TERMINE",IF(AND($E10="MJ",Récap!AC$208="TERMINE"),"TERMINE","")))),"")</f>
        <v>TERMINE</v>
      </c>
    </row>
    <row r="11" spans="1:46" x14ac:dyDescent="0.3">
      <c r="A11" s="571">
        <f>IF(Engagés!A11="","",Engagés!A11)</f>
        <v>8</v>
      </c>
      <c r="B11" s="566">
        <v>0.36296296296296293</v>
      </c>
      <c r="C11" s="567">
        <v>0.38399305555555552</v>
      </c>
      <c r="D11" s="81">
        <f t="shared" si="0"/>
        <v>2.1030092592592586E-2</v>
      </c>
      <c r="E11" s="382" t="str">
        <f>IF($A11="","",Engagés!$E11)</f>
        <v>AM</v>
      </c>
      <c r="F11" s="167" t="str">
        <f>IF(AND('5ème'!D11="",'6ème'!D11&lt;&gt;""),1,"")</f>
        <v/>
      </c>
      <c r="G11" s="168">
        <f>IF($A11="","",IF($E11="MJ",Récap!$L$4,IF($E11="CF",Récap!$K$4,IF($E11="JS",Récap!$J$4,IF($E11="AM",Récap!$I$4)))))</f>
        <v>3.4722222222222224E-2</v>
      </c>
      <c r="H11" s="117"/>
      <c r="I11" s="119" t="str">
        <f t="shared" si="1"/>
        <v>TERMINE</v>
      </c>
      <c r="K11" s="412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90" t="str">
        <f>IFERROR(IF(AND($E11="AM",Récap!BZ$208="TERMINE"),"TERMINE",IF(AND($E11="JS",Récap!BI$208="TERMINE"),"TERMINE",IF(AND($E11="CF",Récap!AS$208="TERMINE"),"TERMINE",IF(AND($E11="MJ",Récap!AC$208="TERMINE"),"TERMINE","")))),"")</f>
        <v>TERMINE</v>
      </c>
    </row>
    <row r="12" spans="1:46" x14ac:dyDescent="0.3">
      <c r="A12" s="571">
        <f>IF(Engagés!A12="","",Engagés!A12)</f>
        <v>9</v>
      </c>
      <c r="B12" s="566">
        <v>0.36296296296296293</v>
      </c>
      <c r="C12" s="567">
        <v>0.38398148148148148</v>
      </c>
      <c r="D12" s="81">
        <f t="shared" si="0"/>
        <v>2.1018518518518547E-2</v>
      </c>
      <c r="E12" s="382" t="str">
        <f>IF($A12="","",Engagés!$E12)</f>
        <v>AM</v>
      </c>
      <c r="F12" s="167" t="str">
        <f>IF(AND('5ème'!D12="",'6ème'!D12&lt;&gt;""),1,"")</f>
        <v/>
      </c>
      <c r="G12" s="168">
        <f>IF($A12="","",IF($E12="MJ",Récap!$L$4,IF($E12="CF",Récap!$K$4,IF($E12="JS",Récap!$J$4,IF($E12="AM",Récap!$I$4)))))</f>
        <v>3.4722222222222224E-2</v>
      </c>
      <c r="H12" s="117"/>
      <c r="I12" s="119" t="str">
        <f t="shared" si="1"/>
        <v>TERMINE</v>
      </c>
      <c r="K12" s="412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90" t="str">
        <f>IFERROR(IF(AND($E12="AM",Récap!BZ$208="TERMINE"),"TERMINE",IF(AND($E12="JS",Récap!BI$208="TERMINE"),"TERMINE",IF(AND($E12="CF",Récap!AS$208="TERMINE"),"TERMINE",IF(AND($E12="MJ",Récap!AC$208="TERMINE"),"TERMINE","")))),"")</f>
        <v>TERMINE</v>
      </c>
    </row>
    <row r="13" spans="1:46" x14ac:dyDescent="0.3">
      <c r="A13" s="571">
        <f>IF(Engagés!A13="","",Engagés!A13)</f>
        <v>10</v>
      </c>
      <c r="B13" s="566">
        <v>0.36296296296296293</v>
      </c>
      <c r="C13" s="567">
        <v>0.38398148148148148</v>
      </c>
      <c r="D13" s="81">
        <f t="shared" si="0"/>
        <v>2.1018518518518547E-2</v>
      </c>
      <c r="E13" s="382" t="str">
        <f>IF($A13="","",Engagés!$E13)</f>
        <v>JS</v>
      </c>
      <c r="F13" s="158" t="str">
        <f>IF(AND('5ème'!D13="",'6ème'!D13&lt;&gt;""),1,"")</f>
        <v/>
      </c>
      <c r="G13" s="105">
        <f>IF($A13="","",IF($E13="MJ",Récap!$L$4,IF($E13="CF",Récap!$K$4,IF($E13="JS",Récap!$J$4,IF($E13="AM",Récap!$I$4)))))</f>
        <v>2.7777777777777776E-2</v>
      </c>
      <c r="H13" s="117"/>
      <c r="I13" s="119" t="str">
        <f t="shared" si="1"/>
        <v>TERMINE</v>
      </c>
      <c r="J13" s="102"/>
      <c r="K13" s="412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90" t="str">
        <f>IFERROR(IF(AND($E13="AM",Récap!BZ$208="TERMINE"),"TERMINE",IF(AND($E13="JS",Récap!BI$208="TERMINE"),"TERMINE",IF(AND($E13="CF",Récap!AS$208="TERMINE"),"TERMINE",IF(AND($E13="MJ",Récap!AC$208="TERMINE"),"TERMINE","")))),"")</f>
        <v>TERMINE</v>
      </c>
    </row>
    <row r="14" spans="1:46" x14ac:dyDescent="0.3">
      <c r="A14" s="571">
        <f>IF(Engagés!A14="","",Engagés!A14)</f>
        <v>11</v>
      </c>
      <c r="B14" s="566">
        <v>0.36296296296296293</v>
      </c>
      <c r="C14" s="567">
        <v>0.38527777777777777</v>
      </c>
      <c r="D14" s="81">
        <f t="shared" si="0"/>
        <v>2.2314814814814843E-2</v>
      </c>
      <c r="E14" s="382" t="str">
        <f>IF($A14="","",Engagés!$E14)</f>
        <v>CF</v>
      </c>
      <c r="F14" s="158" t="str">
        <f>IF(AND('5ème'!D14="",'6ème'!D14&lt;&gt;""),1,"")</f>
        <v/>
      </c>
      <c r="G14" s="105">
        <f>IF($A14="","",IF($E14="MJ",Récap!$L$4,IF($E14="CF",Récap!$K$4,IF($E14="JS",Récap!$J$4,IF($E14="AM",Récap!$I$4)))))</f>
        <v>2.0833333333333332E-2</v>
      </c>
      <c r="H14" s="117"/>
      <c r="I14" s="119" t="str">
        <f t="shared" si="1"/>
        <v>TERMINE</v>
      </c>
      <c r="J14" s="102"/>
      <c r="K14" s="412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90" t="str">
        <f>IFERROR(IF(AND($E14="AM",Récap!BZ$208="TERMINE"),"TERMINE",IF(AND($E14="JS",Récap!BI$208="TERMINE"),"TERMINE",IF(AND($E14="CF",Récap!AS$208="TERMINE"),"TERMINE",IF(AND($E14="MJ",Récap!AC$208="TERMINE"),"TERMINE","")))),"")</f>
        <v>TERMINE</v>
      </c>
    </row>
    <row r="15" spans="1:46" x14ac:dyDescent="0.3">
      <c r="A15" s="169">
        <f>IF(Engagés!A15="","",Engagés!A15)</f>
        <v>12</v>
      </c>
      <c r="B15" s="555">
        <v>0.36296296296296293</v>
      </c>
      <c r="C15" s="420"/>
      <c r="D15" s="81" t="str">
        <f t="shared" si="0"/>
        <v/>
      </c>
      <c r="E15" s="382" t="str">
        <f>IF($A15="","",Engagés!$E15)</f>
        <v>MJ</v>
      </c>
      <c r="F15" s="158" t="str">
        <f>IF(AND('5ème'!D15="",'6ème'!D15&lt;&gt;""),1,"")</f>
        <v/>
      </c>
      <c r="G15" s="105">
        <f>IF($A15="","",IF($E15="MJ",Récap!$L$4,IF($E15="CF",Récap!$K$4,IF($E15="JS",Récap!$J$4,IF($E15="AM",Récap!$I$4)))))</f>
        <v>1.3888888888888888E-2</v>
      </c>
      <c r="H15" s="117"/>
      <c r="I15" s="119" t="str">
        <f t="shared" si="1"/>
        <v>TERMINE</v>
      </c>
      <c r="J15" s="102"/>
      <c r="K15" s="412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90" t="str">
        <f>IFERROR(IF(AND($E15="AM",Récap!BZ$208="TERMINE"),"TERMINE",IF(AND($E15="JS",Récap!BI$208="TERMINE"),"TERMINE",IF(AND($E15="CF",Récap!AS$208="TERMINE"),"TERMINE",IF(AND($E15="MJ",Récap!AC$208="TERMINE"),"TERMINE","")))),"")</f>
        <v>TERMINE</v>
      </c>
    </row>
    <row r="16" spans="1:46" x14ac:dyDescent="0.3">
      <c r="A16" s="571">
        <f>IF(Engagés!A16="","",Engagés!A16)</f>
        <v>13</v>
      </c>
      <c r="B16" s="566">
        <v>0.36296296296296293</v>
      </c>
      <c r="C16" s="567">
        <v>0.38476851851851851</v>
      </c>
      <c r="D16" s="81">
        <f t="shared" si="0"/>
        <v>2.1805555555555578E-2</v>
      </c>
      <c r="E16" s="382" t="str">
        <f>IF($A16="","",Engagés!$E16)</f>
        <v>AM</v>
      </c>
      <c r="F16" s="158" t="str">
        <f>IF(AND('5ème'!D16="",'6ème'!D16&lt;&gt;""),1,"")</f>
        <v/>
      </c>
      <c r="G16" s="105">
        <f>IF($A16="","",IF($E16="MJ",Récap!$L$4,IF($E16="CF",Récap!$K$4,IF($E16="JS",Récap!$J$4,IF($E16="AM",Récap!$I$4)))))</f>
        <v>3.4722222222222224E-2</v>
      </c>
      <c r="H16" s="117"/>
      <c r="I16" s="119" t="str">
        <f t="shared" si="1"/>
        <v>TERMINE</v>
      </c>
      <c r="J16" s="102"/>
      <c r="K16" s="412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90" t="str">
        <f>IFERROR(IF(AND($E16="AM",Récap!BZ$208="TERMINE"),"TERMINE",IF(AND($E16="JS",Récap!BI$208="TERMINE"),"TERMINE",IF(AND($E16="CF",Récap!AS$208="TERMINE"),"TERMINE",IF(AND($E16="MJ",Récap!AC$208="TERMINE"),"TERMINE","")))),"")</f>
        <v>TERMINE</v>
      </c>
    </row>
    <row r="17" spans="1:12" x14ac:dyDescent="0.3">
      <c r="A17" s="571">
        <f>IF(Engagés!A17="","",Engagés!A17)</f>
        <v>14</v>
      </c>
      <c r="B17" s="566">
        <v>0.36296296296296293</v>
      </c>
      <c r="C17" s="567">
        <v>0.3847800925925926</v>
      </c>
      <c r="D17" s="81">
        <f t="shared" si="0"/>
        <v>2.1817129629629672E-2</v>
      </c>
      <c r="E17" s="382" t="str">
        <f>IF($A17="","",Engagés!$E17)</f>
        <v>JS</v>
      </c>
      <c r="F17" s="158" t="str">
        <f>IF(AND('5ème'!D17="",'6ème'!D17&lt;&gt;""),1,"")</f>
        <v/>
      </c>
      <c r="G17" s="105">
        <f>IF($A17="","",IF($E17="MJ",Récap!$L$4,IF($E17="CF",Récap!$K$4,IF($E17="JS",Récap!$J$4,IF($E17="AM",Récap!$I$4)))))</f>
        <v>2.7777777777777776E-2</v>
      </c>
      <c r="H17" s="117"/>
      <c r="I17" s="119" t="str">
        <f t="shared" si="1"/>
        <v>TERMINE</v>
      </c>
      <c r="J17" s="102"/>
      <c r="K17" s="412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90" t="str">
        <f>IFERROR(IF(AND($E17="AM",Récap!BZ$208="TERMINE"),"TERMINE",IF(AND($E17="JS",Récap!BI$208="TERMINE"),"TERMINE",IF(AND($E17="CF",Récap!AS$208="TERMINE"),"TERMINE",IF(AND($E17="MJ",Récap!AC$208="TERMINE"),"TERMINE","")))),"")</f>
        <v>TERMINE</v>
      </c>
    </row>
    <row r="18" spans="1:12" x14ac:dyDescent="0.3">
      <c r="A18" s="571">
        <f>IF(Engagés!A18="","",Engagés!A18)</f>
        <v>15</v>
      </c>
      <c r="B18" s="566">
        <v>0.36296296296296293</v>
      </c>
      <c r="C18" s="567">
        <v>0.38479166666666664</v>
      </c>
      <c r="D18" s="81">
        <f t="shared" si="0"/>
        <v>2.1828703703703711E-2</v>
      </c>
      <c r="E18" s="382" t="str">
        <f>IF($A18="","",Engagés!$E18)</f>
        <v>AM</v>
      </c>
      <c r="F18" s="158" t="str">
        <f>IF(AND('5ème'!D18="",'6ème'!D18&lt;&gt;""),1,"")</f>
        <v/>
      </c>
      <c r="G18" s="105">
        <f>IF($A18="","",IF($E18="MJ",Récap!$L$4,IF($E18="CF",Récap!$K$4,IF($E18="JS",Récap!$J$4,IF($E18="AM",Récap!$I$4)))))</f>
        <v>3.4722222222222224E-2</v>
      </c>
      <c r="H18" s="117"/>
      <c r="I18" s="119" t="str">
        <f t="shared" si="1"/>
        <v>TERMINE</v>
      </c>
      <c r="J18" s="102"/>
      <c r="K18" s="412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90" t="str">
        <f>IFERROR(IF(AND($E18="AM",Récap!BZ$208="TERMINE"),"TERMINE",IF(AND($E18="JS",Récap!BI$208="TERMINE"),"TERMINE",IF(AND($E18="CF",Récap!AS$208="TERMINE"),"TERMINE",IF(AND($E18="MJ",Récap!AC$208="TERMINE"),"TERMINE","")))),"")</f>
        <v>TERMINE</v>
      </c>
    </row>
    <row r="19" spans="1:12" x14ac:dyDescent="0.3">
      <c r="A19" s="571">
        <f>IF(Engagés!A19="","",Engagés!A19)</f>
        <v>16</v>
      </c>
      <c r="B19" s="566">
        <v>0.36296296296296293</v>
      </c>
      <c r="C19" s="567">
        <v>0.38480324074074074</v>
      </c>
      <c r="D19" s="81">
        <f t="shared" si="0"/>
        <v>2.1840277777777806E-2</v>
      </c>
      <c r="E19" s="382" t="str">
        <f>IF($A19="","",Engagés!$E19)</f>
        <v>AM</v>
      </c>
      <c r="F19" s="158" t="str">
        <f>IF(AND('5ème'!D19="",'6ème'!D19&lt;&gt;""),1,"")</f>
        <v/>
      </c>
      <c r="G19" s="105">
        <f>IF($A19="","",IF($E19="MJ",Récap!$L$4,IF($E19="CF",Récap!$K$4,IF($E19="JS",Récap!$J$4,IF($E19="AM",Récap!$I$4)))))</f>
        <v>3.4722222222222224E-2</v>
      </c>
      <c r="H19" s="117"/>
      <c r="I19" s="119" t="str">
        <f t="shared" si="1"/>
        <v>TERMINE</v>
      </c>
      <c r="J19" s="102"/>
      <c r="K19" s="412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90" t="str">
        <f>IFERROR(IF(AND($E19="AM",Récap!BZ$208="TERMINE"),"TERMINE",IF(AND($E19="JS",Récap!BI$208="TERMINE"),"TERMINE",IF(AND($E19="CF",Récap!AS$208="TERMINE"),"TERMINE",IF(AND($E19="MJ",Récap!AC$208="TERMINE"),"TERMINE","")))),"")</f>
        <v>TERMINE</v>
      </c>
    </row>
    <row r="20" spans="1:12" x14ac:dyDescent="0.3">
      <c r="A20" s="571">
        <f>IF(Engagés!A20="","",Engagés!A20)</f>
        <v>17</v>
      </c>
      <c r="B20" s="566">
        <v>0.36296296296296293</v>
      </c>
      <c r="C20" s="567">
        <v>0.38482638888888893</v>
      </c>
      <c r="D20" s="81">
        <f t="shared" si="0"/>
        <v>2.1863425925925994E-2</v>
      </c>
      <c r="E20" s="382" t="str">
        <f>IF($A20="","",Engagés!$E20)</f>
        <v>AM</v>
      </c>
      <c r="F20" s="158" t="str">
        <f>IF(AND('5ème'!D20="",'6ème'!D20&lt;&gt;""),1,"")</f>
        <v/>
      </c>
      <c r="G20" s="105">
        <f>IF($A20="","",IF($E20="MJ",Récap!$L$4,IF($E20="CF",Récap!$K$4,IF($E20="JS",Récap!$J$4,IF($E20="AM",Récap!$I$4)))))</f>
        <v>3.4722222222222224E-2</v>
      </c>
      <c r="H20" s="117"/>
      <c r="I20" s="119" t="str">
        <f t="shared" si="1"/>
        <v>TERMINE</v>
      </c>
      <c r="J20" s="102"/>
      <c r="K20" s="412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90" t="str">
        <f>IFERROR(IF(AND($E20="AM",Récap!BZ$208="TERMINE"),"TERMINE",IF(AND($E20="JS",Récap!BI$208="TERMINE"),"TERMINE",IF(AND($E20="CF",Récap!AS$208="TERMINE"),"TERMINE",IF(AND($E20="MJ",Récap!AC$208="TERMINE"),"TERMINE","")))),"")</f>
        <v>TERMINE</v>
      </c>
    </row>
    <row r="21" spans="1:12" x14ac:dyDescent="0.3">
      <c r="A21" s="571">
        <f>IF(Engagés!A21="","",Engagés!A21)</f>
        <v>18</v>
      </c>
      <c r="B21" s="566">
        <v>0.36296296296296293</v>
      </c>
      <c r="C21" s="567">
        <v>0.38484953703703706</v>
      </c>
      <c r="D21" s="81">
        <f t="shared" si="0"/>
        <v>2.1886574074074128E-2</v>
      </c>
      <c r="E21" s="382" t="str">
        <f>IF($A21="","",Engagés!$E21)</f>
        <v>AM</v>
      </c>
      <c r="F21" s="158" t="str">
        <f>IF(AND('5ème'!D21="",'6ème'!D21&lt;&gt;""),1,"")</f>
        <v/>
      </c>
      <c r="G21" s="105">
        <f>IF($A21="","",IF($E21="MJ",Récap!$L$4,IF($E21="CF",Récap!$K$4,IF($E21="JS",Récap!$J$4,IF($E21="AM",Récap!$I$4)))))</f>
        <v>3.4722222222222224E-2</v>
      </c>
      <c r="H21" s="117"/>
      <c r="I21" s="119" t="str">
        <f t="shared" si="1"/>
        <v>TERMINE</v>
      </c>
      <c r="J21" s="102"/>
      <c r="K21" s="412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90" t="str">
        <f>IFERROR(IF(AND($E21="AM",Récap!BZ$208="TERMINE"),"TERMINE",IF(AND($E21="JS",Récap!BI$208="TERMINE"),"TERMINE",IF(AND($E21="CF",Récap!AS$208="TERMINE"),"TERMINE",IF(AND($E21="MJ",Récap!AC$208="TERMINE"),"TERMINE","")))),"")</f>
        <v>TERMINE</v>
      </c>
    </row>
    <row r="22" spans="1:12" x14ac:dyDescent="0.3">
      <c r="A22" s="571">
        <f>IF(Engagés!A22="","",Engagés!A22)</f>
        <v>19</v>
      </c>
      <c r="B22" s="566">
        <v>0.36296296296296293</v>
      </c>
      <c r="C22" s="567">
        <v>0.3848611111111111</v>
      </c>
      <c r="D22" s="81">
        <f t="shared" si="0"/>
        <v>2.1898148148148167E-2</v>
      </c>
      <c r="E22" s="382" t="str">
        <f>IF($A22="","",Engagés!$E22)</f>
        <v>CF</v>
      </c>
      <c r="F22" s="158" t="str">
        <f>IF(AND('5ème'!D22="",'6ème'!D22&lt;&gt;""),1,"")</f>
        <v/>
      </c>
      <c r="G22" s="105">
        <f>IF($A22="","",IF($E22="MJ",Récap!$L$4,IF($E22="CF",Récap!$K$4,IF($E22="JS",Récap!$J$4,IF($E22="AM",Récap!$I$4)))))</f>
        <v>2.0833333333333332E-2</v>
      </c>
      <c r="H22" s="117"/>
      <c r="I22" s="119" t="str">
        <f t="shared" si="1"/>
        <v>TERMINE</v>
      </c>
      <c r="J22" s="102"/>
      <c r="K22" s="412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90" t="str">
        <f>IFERROR(IF(AND($E22="AM",Récap!BZ$208="TERMINE"),"TERMINE",IF(AND($E22="JS",Récap!BI$208="TERMINE"),"TERMINE",IF(AND($E22="CF",Récap!AS$208="TERMINE"),"TERMINE",IF(AND($E22="MJ",Récap!AC$208="TERMINE"),"TERMINE","")))),"")</f>
        <v>TERMINE</v>
      </c>
    </row>
    <row r="23" spans="1:12" x14ac:dyDescent="0.3">
      <c r="A23" s="169">
        <f>IF(Engagés!A23="","",Engagés!A23)</f>
        <v>20</v>
      </c>
      <c r="B23" s="555">
        <v>0.36296296296296293</v>
      </c>
      <c r="C23" s="420"/>
      <c r="D23" s="81" t="str">
        <f t="shared" si="0"/>
        <v/>
      </c>
      <c r="E23" s="382" t="str">
        <f>IF($A23="","",Engagés!$E23)</f>
        <v>MJ</v>
      </c>
      <c r="F23" s="158" t="str">
        <f>IF(AND('5ème'!D23="",'6ème'!D23&lt;&gt;""),1,"")</f>
        <v/>
      </c>
      <c r="G23" s="105">
        <f>IF($A23="","",IF($E23="MJ",Récap!$L$4,IF($E23="CF",Récap!$K$4,IF($E23="JS",Récap!$J$4,IF($E23="AM",Récap!$I$4)))))</f>
        <v>1.3888888888888888E-2</v>
      </c>
      <c r="H23" s="117"/>
      <c r="I23" s="119" t="str">
        <f t="shared" si="1"/>
        <v>TERMINE</v>
      </c>
      <c r="J23" s="102"/>
      <c r="K23" s="412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90" t="str">
        <f>IFERROR(IF(AND($E23="AM",Récap!BZ$208="TERMINE"),"TERMINE",IF(AND($E23="JS",Récap!BI$208="TERMINE"),"TERMINE",IF(AND($E23="CF",Récap!AS$208="TERMINE"),"TERMINE",IF(AND($E23="MJ",Récap!AC$208="TERMINE"),"TERMINE","")))),"")</f>
        <v>TERMINE</v>
      </c>
    </row>
    <row r="24" spans="1:12" x14ac:dyDescent="0.3">
      <c r="A24" s="571">
        <f>IF(Engagés!A24="","",Engagés!A24)</f>
        <v>21</v>
      </c>
      <c r="B24" s="566">
        <v>0.36296296296296293</v>
      </c>
      <c r="C24" s="567">
        <v>0.38490740740740742</v>
      </c>
      <c r="D24" s="81">
        <f t="shared" si="0"/>
        <v>2.1944444444444489E-2</v>
      </c>
      <c r="E24" s="382" t="str">
        <f>IF($A24="","",Engagés!$E24)</f>
        <v>AM</v>
      </c>
      <c r="F24" s="158" t="str">
        <f>IF(AND('5ème'!D24="",'6ème'!D24&lt;&gt;""),1,"")</f>
        <v/>
      </c>
      <c r="G24" s="105">
        <f>IF($A24="","",IF($E24="MJ",Récap!$L$4,IF($E24="CF",Récap!$K$4,IF($E24="JS",Récap!$J$4,IF($E24="AM",Récap!$I$4)))))</f>
        <v>3.4722222222222224E-2</v>
      </c>
      <c r="H24" s="117"/>
      <c r="I24" s="119" t="str">
        <f t="shared" si="1"/>
        <v>TERMINE</v>
      </c>
      <c r="J24" s="102"/>
      <c r="K24" s="412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90" t="str">
        <f>IFERROR(IF(AND($E24="AM",Récap!BZ$208="TERMINE"),"TERMINE",IF(AND($E24="JS",Récap!BI$208="TERMINE"),"TERMINE",IF(AND($E24="CF",Récap!AS$208="TERMINE"),"TERMINE",IF(AND($E24="MJ",Récap!AC$208="TERMINE"),"TERMINE","")))),"")</f>
        <v>TERMINE</v>
      </c>
    </row>
    <row r="25" spans="1:12" x14ac:dyDescent="0.3">
      <c r="A25" s="571">
        <f>IF(Engagés!A25="","",Engagés!A25)</f>
        <v>22</v>
      </c>
      <c r="B25" s="566">
        <v>0.36296296296296293</v>
      </c>
      <c r="C25" s="567">
        <v>0.38489583333333338</v>
      </c>
      <c r="D25" s="81">
        <f t="shared" si="0"/>
        <v>2.193287037037045E-2</v>
      </c>
      <c r="E25" s="382" t="str">
        <f>IF($A25="","",Engagés!$E25)</f>
        <v>JS</v>
      </c>
      <c r="F25" s="158" t="str">
        <f>IF(AND('5ème'!D25="",'6ème'!D25&lt;&gt;""),1,"")</f>
        <v/>
      </c>
      <c r="G25" s="105">
        <f>IF($A25="","",IF($E25="MJ",Récap!$L$4,IF($E25="CF",Récap!$K$4,IF($E25="JS",Récap!$J$4,IF($E25="AM",Récap!$I$4)))))</f>
        <v>2.7777777777777776E-2</v>
      </c>
      <c r="H25" s="117"/>
      <c r="I25" s="119" t="str">
        <f t="shared" si="1"/>
        <v>TERMINE</v>
      </c>
      <c r="J25" s="102"/>
      <c r="K25" s="412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90" t="str">
        <f>IFERROR(IF(AND($E25="AM",Récap!BZ$208="TERMINE"),"TERMINE",IF(AND($E25="JS",Récap!BI$208="TERMINE"),"TERMINE",IF(AND($E25="CF",Récap!AS$208="TERMINE"),"TERMINE",IF(AND($E25="MJ",Récap!AC$208="TERMINE"),"TERMINE","")))),"")</f>
        <v>TERMINE</v>
      </c>
    </row>
    <row r="26" spans="1:12" x14ac:dyDescent="0.3">
      <c r="A26" s="571">
        <f>IF(Engagés!A26="","",Engagés!A26)</f>
        <v>23</v>
      </c>
      <c r="B26" s="566">
        <v>0.36296296296296293</v>
      </c>
      <c r="C26" s="567">
        <v>0.38488425925925923</v>
      </c>
      <c r="D26" s="81">
        <f t="shared" si="0"/>
        <v>2.19212962962963E-2</v>
      </c>
      <c r="E26" s="382" t="str">
        <f>IF($A26="","",Engagés!$E26)</f>
        <v>CF</v>
      </c>
      <c r="F26" s="158" t="str">
        <f>IF(AND('5ème'!D26="",'6ème'!D26&lt;&gt;""),1,"")</f>
        <v/>
      </c>
      <c r="G26" s="105">
        <f>IF($A26="","",IF($E26="MJ",Récap!$L$4,IF($E26="CF",Récap!$K$4,IF($E26="JS",Récap!$J$4,IF($E26="AM",Récap!$I$4)))))</f>
        <v>2.0833333333333332E-2</v>
      </c>
      <c r="H26" s="117"/>
      <c r="I26" s="119" t="str">
        <f t="shared" si="1"/>
        <v>TERMINE</v>
      </c>
      <c r="J26" s="102"/>
      <c r="K26" s="412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90" t="str">
        <f>IFERROR(IF(AND($E26="AM",Récap!BZ$208="TERMINE"),"TERMINE",IF(AND($E26="JS",Récap!BI$208="TERMINE"),"TERMINE",IF(AND($E26="CF",Récap!AS$208="TERMINE"),"TERMINE",IF(AND($E26="MJ",Récap!AC$208="TERMINE"),"TERMINE","")))),"")</f>
        <v>TERMINE</v>
      </c>
    </row>
    <row r="27" spans="1:12" x14ac:dyDescent="0.3">
      <c r="A27" s="169">
        <f>IF(Engagés!A27="","",Engagés!A27)</f>
        <v>24</v>
      </c>
      <c r="B27" s="555">
        <v>0.36296296296296293</v>
      </c>
      <c r="C27" s="420"/>
      <c r="D27" s="81" t="str">
        <f t="shared" si="0"/>
        <v/>
      </c>
      <c r="E27" s="382" t="str">
        <f>IF($A27="","",Engagés!$E27)</f>
        <v>MJ</v>
      </c>
      <c r="F27" s="158" t="str">
        <f>IF(AND('5ème'!D27="",'6ème'!D27&lt;&gt;""),1,"")</f>
        <v/>
      </c>
      <c r="G27" s="105">
        <f>IF($A27="","",IF($E27="MJ",Récap!$L$4,IF($E27="CF",Récap!$K$4,IF($E27="JS",Récap!$J$4,IF($E27="AM",Récap!$I$4)))))</f>
        <v>1.3888888888888888E-2</v>
      </c>
      <c r="H27" s="117"/>
      <c r="I27" s="119" t="str">
        <f t="shared" si="1"/>
        <v>TERMINE</v>
      </c>
      <c r="J27" s="102"/>
      <c r="K27" s="412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90" t="str">
        <f>IFERROR(IF(AND($E27="AM",Récap!BZ$208="TERMINE"),"TERMINE",IF(AND($E27="JS",Récap!BI$208="TERMINE"),"TERMINE",IF(AND($E27="CF",Récap!AS$208="TERMINE"),"TERMINE",IF(AND($E27="MJ",Récap!AC$208="TERMINE"),"TERMINE","")))),"")</f>
        <v>TERMINE</v>
      </c>
    </row>
    <row r="28" spans="1:12" x14ac:dyDescent="0.3">
      <c r="A28" s="571">
        <f>IF(Engagés!A28="","",Engagés!A28)</f>
        <v>25</v>
      </c>
      <c r="B28" s="566">
        <v>0.36296296296296293</v>
      </c>
      <c r="C28" s="567">
        <v>0.38495370370370369</v>
      </c>
      <c r="D28" s="81">
        <f t="shared" si="0"/>
        <v>2.1990740740740755E-2</v>
      </c>
      <c r="E28" s="382" t="str">
        <f>IF($A28="","",Engagés!$E28)</f>
        <v>AM</v>
      </c>
      <c r="F28" s="158" t="str">
        <f>IF(AND('5ème'!D28="",'6ème'!D28&lt;&gt;""),1,"")</f>
        <v/>
      </c>
      <c r="G28" s="105">
        <f>IF($A28="","",IF($E28="MJ",Récap!$L$4,IF($E28="CF",Récap!$K$4,IF($E28="JS",Récap!$J$4,IF($E28="AM",Récap!$I$4)))))</f>
        <v>3.4722222222222224E-2</v>
      </c>
      <c r="H28" s="117"/>
      <c r="I28" s="119" t="str">
        <f t="shared" si="1"/>
        <v>TERMINE</v>
      </c>
      <c r="J28" s="102"/>
      <c r="K28" s="412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90" t="str">
        <f>IFERROR(IF(AND($E28="AM",Récap!BZ$208="TERMINE"),"TERMINE",IF(AND($E28="JS",Récap!BI$208="TERMINE"),"TERMINE",IF(AND($E28="CF",Récap!AS$208="TERMINE"),"TERMINE",IF(AND($E28="MJ",Récap!AC$208="TERMINE"),"TERMINE","")))),"")</f>
        <v>TERMINE</v>
      </c>
    </row>
    <row r="29" spans="1:12" x14ac:dyDescent="0.3">
      <c r="A29" s="571">
        <f>IF(Engagés!A29="","",Engagés!A29)</f>
        <v>26</v>
      </c>
      <c r="B29" s="566">
        <v>0.36296296296296293</v>
      </c>
      <c r="C29" s="567">
        <v>0.38494212962962965</v>
      </c>
      <c r="D29" s="81">
        <f t="shared" si="0"/>
        <v>2.1979166666666716E-2</v>
      </c>
      <c r="E29" s="382" t="str">
        <f>IF($A29="","",Engagés!$E29)</f>
        <v>JS</v>
      </c>
      <c r="F29" s="158" t="str">
        <f>IF(AND('5ème'!D29="",'6ème'!D29&lt;&gt;""),1,"")</f>
        <v/>
      </c>
      <c r="G29" s="105">
        <f>IF($A29="","",IF($E29="MJ",Récap!$L$4,IF($E29="CF",Récap!$K$4,IF($E29="JS",Récap!$J$4,IF($E29="AM",Récap!$I$4)))))</f>
        <v>2.7777777777777776E-2</v>
      </c>
      <c r="H29" s="117"/>
      <c r="I29" s="119" t="str">
        <f t="shared" si="1"/>
        <v>TERMINE</v>
      </c>
      <c r="J29" s="102"/>
      <c r="K29" s="412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90" t="str">
        <f>IFERROR(IF(AND($E29="AM",Récap!BZ$208="TERMINE"),"TERMINE",IF(AND($E29="JS",Récap!BI$208="TERMINE"),"TERMINE",IF(AND($E29="CF",Récap!AS$208="TERMINE"),"TERMINE",IF(AND($E29="MJ",Récap!AC$208="TERMINE"),"TERMINE","")))),"")</f>
        <v>TERMINE</v>
      </c>
    </row>
    <row r="30" spans="1:12" x14ac:dyDescent="0.3">
      <c r="A30" s="571">
        <f>IF(Engagés!A30="","",Engagés!A30)</f>
        <v>27</v>
      </c>
      <c r="B30" s="566">
        <v>0.36296296296296293</v>
      </c>
      <c r="C30" s="567">
        <v>0.38496527777777773</v>
      </c>
      <c r="D30" s="81">
        <f t="shared" si="0"/>
        <v>2.2002314814814794E-2</v>
      </c>
      <c r="E30" s="382" t="str">
        <f>IF($A30="","",Engagés!$E30)</f>
        <v>CF</v>
      </c>
      <c r="F30" s="158" t="str">
        <f>IF(AND('5ème'!D30="",'6ème'!D30&lt;&gt;""),1,"")</f>
        <v/>
      </c>
      <c r="G30" s="105">
        <f>IF($A30="","",IF($E30="MJ",Récap!$L$4,IF($E30="CF",Récap!$K$4,IF($E30="JS",Récap!$J$4,IF($E30="AM",Récap!$I$4)))))</f>
        <v>2.0833333333333332E-2</v>
      </c>
      <c r="H30" s="117"/>
      <c r="I30" s="119" t="str">
        <f t="shared" si="1"/>
        <v>TERMINE</v>
      </c>
      <c r="J30" s="102"/>
      <c r="K30" s="412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90" t="str">
        <f>IFERROR(IF(AND($E30="AM",Récap!BZ$208="TERMINE"),"TERMINE",IF(AND($E30="JS",Récap!BI$208="TERMINE"),"TERMINE",IF(AND($E30="CF",Récap!AS$208="TERMINE"),"TERMINE",IF(AND($E30="MJ",Récap!AC$208="TERMINE"),"TERMINE","")))),"")</f>
        <v>TERMINE</v>
      </c>
    </row>
    <row r="31" spans="1:12" x14ac:dyDescent="0.3">
      <c r="A31" s="169">
        <f>IF(Engagés!A31="","",Engagés!A31)</f>
        <v>28</v>
      </c>
      <c r="B31" s="555">
        <v>0.36296296296296293</v>
      </c>
      <c r="C31" s="420"/>
      <c r="D31" s="81" t="str">
        <f t="shared" si="0"/>
        <v/>
      </c>
      <c r="E31" s="382" t="str">
        <f>IF($A31="","",Engagés!$E31)</f>
        <v>MJ</v>
      </c>
      <c r="F31" s="158" t="str">
        <f>IF(AND('5ème'!D31="",'6ème'!D31&lt;&gt;""),1,"")</f>
        <v/>
      </c>
      <c r="G31" s="105">
        <f>IF($A31="","",IF($E31="MJ",Récap!$L$4,IF($E31="CF",Récap!$K$4,IF($E31="JS",Récap!$J$4,IF($E31="AM",Récap!$I$4)))))</f>
        <v>1.3888888888888888E-2</v>
      </c>
      <c r="H31" s="117"/>
      <c r="I31" s="119" t="str">
        <f t="shared" si="1"/>
        <v>TERMINE</v>
      </c>
      <c r="J31" s="102"/>
      <c r="K31" s="412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90" t="str">
        <f>IFERROR(IF(AND($E31="AM",Récap!BZ$208="TERMINE"),"TERMINE",IF(AND($E31="JS",Récap!BI$208="TERMINE"),"TERMINE",IF(AND($E31="CF",Récap!AS$208="TERMINE"),"TERMINE",IF(AND($E31="MJ",Récap!AC$208="TERMINE"),"TERMINE","")))),"")</f>
        <v>TERMINE</v>
      </c>
    </row>
    <row r="32" spans="1:12" x14ac:dyDescent="0.3">
      <c r="A32" s="571">
        <f>IF(Engagés!A32="","",Engagés!A32)</f>
        <v>29</v>
      </c>
      <c r="B32" s="566">
        <v>0.36296296296296293</v>
      </c>
      <c r="C32" s="567">
        <v>0.38502314814814814</v>
      </c>
      <c r="D32" s="81">
        <f t="shared" si="0"/>
        <v>2.206018518518521E-2</v>
      </c>
      <c r="E32" s="382" t="str">
        <f>IF($A32="","",Engagés!$E32)</f>
        <v>AM</v>
      </c>
      <c r="F32" s="158" t="str">
        <f>IF(AND('5ème'!D32="",'6ème'!D32&lt;&gt;""),1,"")</f>
        <v/>
      </c>
      <c r="G32" s="105">
        <f>IF($A32="","",IF($E32="MJ",Récap!$L$4,IF($E32="CF",Récap!$K$4,IF($E32="JS",Récap!$J$4,IF($E32="AM",Récap!$I$4)))))</f>
        <v>3.4722222222222224E-2</v>
      </c>
      <c r="H32" s="117"/>
      <c r="I32" s="119" t="str">
        <f t="shared" si="1"/>
        <v>TERMINE</v>
      </c>
      <c r="J32" s="102"/>
      <c r="K32" s="412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90" t="str">
        <f>IFERROR(IF(AND($E32="AM",Récap!BZ$208="TERMINE"),"TERMINE",IF(AND($E32="JS",Récap!BI$208="TERMINE"),"TERMINE",IF(AND($E32="CF",Récap!AS$208="TERMINE"),"TERMINE",IF(AND($E32="MJ",Récap!AC$208="TERMINE"),"TERMINE","")))),"")</f>
        <v>TERMINE</v>
      </c>
    </row>
    <row r="33" spans="1:12" x14ac:dyDescent="0.3">
      <c r="A33" s="571">
        <f>IF(Engagés!A33="","",Engagés!A33)</f>
        <v>30</v>
      </c>
      <c r="B33" s="566">
        <v>0.36296296296296293</v>
      </c>
      <c r="C33" s="567">
        <v>0.38498842592592591</v>
      </c>
      <c r="D33" s="81">
        <f t="shared" si="0"/>
        <v>2.2025462962962983E-2</v>
      </c>
      <c r="E33" s="382" t="str">
        <f>IF($A33="","",Engagés!$E33)</f>
        <v>CF</v>
      </c>
      <c r="F33" s="158" t="str">
        <f>IF(AND('5ème'!D33="",'6ème'!D33&lt;&gt;""),1,"")</f>
        <v/>
      </c>
      <c r="G33" s="105">
        <f>IF($A33="","",IF($E33="MJ",Récap!$L$4,IF($E33="CF",Récap!$K$4,IF($E33="JS",Récap!$J$4,IF($E33="AM",Récap!$I$4)))))</f>
        <v>2.0833333333333332E-2</v>
      </c>
      <c r="H33" s="117"/>
      <c r="I33" s="119" t="str">
        <f t="shared" si="1"/>
        <v>TERMINE</v>
      </c>
      <c r="J33" s="102"/>
      <c r="K33" s="412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90" t="str">
        <f>IFERROR(IF(AND($E33="AM",Récap!BZ$208="TERMINE"),"TERMINE",IF(AND($E33="JS",Récap!BI$208="TERMINE"),"TERMINE",IF(AND($E33="CF",Récap!AS$208="TERMINE"),"TERMINE",IF(AND($E33="MJ",Récap!AC$208="TERMINE"),"TERMINE","")))),"")</f>
        <v>TERMINE</v>
      </c>
    </row>
    <row r="34" spans="1:12" x14ac:dyDescent="0.3">
      <c r="A34" s="169" t="str">
        <f>IF(Engagés!A34="","",Engagés!A34)</f>
        <v/>
      </c>
      <c r="B34" s="555">
        <v>0.36296296296296293</v>
      </c>
      <c r="C34" s="420"/>
      <c r="D34" s="81" t="str">
        <f t="shared" si="0"/>
        <v/>
      </c>
      <c r="E34" s="382" t="str">
        <f>IF($A34="","",Engagés!$E34)</f>
        <v/>
      </c>
      <c r="F34" s="158" t="str">
        <f>IF(AND('5ème'!D34="",'6ème'!D34&lt;&gt;""),1,"")</f>
        <v/>
      </c>
      <c r="G34" s="105" t="str">
        <f>IF($A34="","",IF($E34="MJ",Récap!$L$4,IF($E34="CF",Récap!$K$4,IF($E34="JS",Récap!$J$4,IF($E34="AM",Récap!$I$4)))))</f>
        <v/>
      </c>
      <c r="H34" s="117"/>
      <c r="I34" s="119" t="str">
        <f t="shared" si="1"/>
        <v/>
      </c>
      <c r="J34" s="102"/>
      <c r="K34" s="412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90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</row>
    <row r="35" spans="1:12" x14ac:dyDescent="0.3">
      <c r="A35" s="169" t="str">
        <f>IF(Engagés!A35="","",Engagés!A35)</f>
        <v/>
      </c>
      <c r="B35" s="555">
        <v>0.36296296296296293</v>
      </c>
      <c r="C35" s="420"/>
      <c r="D35" s="81" t="str">
        <f t="shared" ref="D35:D68" si="2">IF(C35="","",C35-B35)</f>
        <v/>
      </c>
      <c r="E35" s="382" t="str">
        <f>IF($A35="","",Engagés!$E35)</f>
        <v/>
      </c>
      <c r="F35" s="158" t="str">
        <f>IF(AND('5ème'!D35="",'6ème'!D35&lt;&gt;""),1,"")</f>
        <v/>
      </c>
      <c r="G35" s="105" t="str">
        <f>IF($A35="","",IF($E35="MJ",Récap!$L$4,IF($E35="CF",Récap!$K$4,IF($E35="JS",Récap!$J$4,IF($E35="AM",Récap!$I$4)))))</f>
        <v/>
      </c>
      <c r="H35" s="117"/>
      <c r="I35" s="119" t="str">
        <f t="shared" si="1"/>
        <v/>
      </c>
      <c r="J35" s="102"/>
      <c r="K35" s="412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90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</row>
    <row r="36" spans="1:12" x14ac:dyDescent="0.3">
      <c r="A36" s="169" t="str">
        <f>IF(Engagés!A36="","",Engagés!A36)</f>
        <v/>
      </c>
      <c r="B36" s="556">
        <v>0.36296296296296293</v>
      </c>
      <c r="C36" s="420"/>
      <c r="D36" s="81" t="str">
        <f t="shared" si="2"/>
        <v/>
      </c>
      <c r="E36" s="382" t="str">
        <f>IF($A36="","",Engagés!$E36)</f>
        <v/>
      </c>
      <c r="F36" s="158" t="str">
        <f>IF(AND('5ème'!D36="",'6ème'!D36&lt;&gt;""),1,"")</f>
        <v/>
      </c>
      <c r="G36" s="105" t="str">
        <f>IF($A36="","",IF($E36="MJ",Récap!$L$4,IF($E36="CF",Récap!$K$4,IF($E36="JS",Récap!$J$4,IF($E36="AM",Récap!$I$4)))))</f>
        <v/>
      </c>
      <c r="H36" s="117"/>
      <c r="I36" s="119" t="str">
        <f t="shared" si="1"/>
        <v/>
      </c>
      <c r="J36" s="102"/>
      <c r="K36" s="412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90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</row>
    <row r="37" spans="1:12" x14ac:dyDescent="0.3">
      <c r="A37" s="169" t="str">
        <f>IF(Engagés!A37="","",Engagés!A37)</f>
        <v/>
      </c>
      <c r="B37" s="556">
        <v>0.36296296296296293</v>
      </c>
      <c r="C37" s="420"/>
      <c r="D37" s="81" t="str">
        <f t="shared" si="2"/>
        <v/>
      </c>
      <c r="E37" s="382" t="str">
        <f>IF($A37="","",Engagés!$E37)</f>
        <v/>
      </c>
      <c r="F37" s="158" t="str">
        <f>IF(AND('5ème'!D37="",'6ème'!D37&lt;&gt;""),1,"")</f>
        <v/>
      </c>
      <c r="G37" s="105" t="str">
        <f>IF($A37="","",IF($E37="MJ",Récap!$L$4,IF($E37="CF",Récap!$K$4,IF($E37="JS",Récap!$J$4,IF($E37="AM",Récap!$I$4)))))</f>
        <v/>
      </c>
      <c r="H37" s="117"/>
      <c r="I37" s="119" t="str">
        <f t="shared" si="1"/>
        <v/>
      </c>
      <c r="J37" s="102"/>
      <c r="K37" s="412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90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</row>
    <row r="38" spans="1:12" x14ac:dyDescent="0.3">
      <c r="A38" s="169" t="str">
        <f>IF(Engagés!A38="","",Engagés!A38)</f>
        <v/>
      </c>
      <c r="B38" s="556">
        <v>0.36296296296296293</v>
      </c>
      <c r="C38" s="420"/>
      <c r="D38" s="81" t="str">
        <f t="shared" si="2"/>
        <v/>
      </c>
      <c r="E38" s="382" t="str">
        <f>IF($A38="","",Engagés!$E38)</f>
        <v/>
      </c>
      <c r="F38" s="158" t="str">
        <f>IF(AND('5ème'!D38="",'6ème'!D38&lt;&gt;""),1,"")</f>
        <v/>
      </c>
      <c r="G38" s="105" t="str">
        <f>IF($A38="","",IF($E38="MJ",Récap!$L$4,IF($E38="CF",Récap!$K$4,IF($E38="JS",Récap!$J$4,IF($E38="AM",Récap!$I$4)))))</f>
        <v/>
      </c>
      <c r="H38" s="117"/>
      <c r="I38" s="119" t="str">
        <f t="shared" si="1"/>
        <v/>
      </c>
      <c r="J38" s="102"/>
      <c r="K38" s="412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90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</row>
    <row r="39" spans="1:12" x14ac:dyDescent="0.3">
      <c r="A39" s="169" t="str">
        <f>IF(Engagés!A39="","",Engagés!A39)</f>
        <v/>
      </c>
      <c r="B39" s="556">
        <v>0.36296296296296293</v>
      </c>
      <c r="C39" s="420"/>
      <c r="D39" s="81" t="str">
        <f t="shared" si="2"/>
        <v/>
      </c>
      <c r="E39" s="382" t="str">
        <f>IF($A39="","",Engagés!$E39)</f>
        <v/>
      </c>
      <c r="F39" s="158" t="str">
        <f>IF(AND('5ème'!D39="",'6ème'!D39&lt;&gt;""),1,"")</f>
        <v/>
      </c>
      <c r="G39" s="105" t="str">
        <f>IF($A39="","",IF($E39="MJ",Récap!$L$4,IF($E39="CF",Récap!$K$4,IF($E39="JS",Récap!$J$4,IF($E39="AM",Récap!$I$4)))))</f>
        <v/>
      </c>
      <c r="H39" s="117"/>
      <c r="I39" s="119" t="str">
        <f t="shared" si="1"/>
        <v/>
      </c>
      <c r="J39" s="102"/>
      <c r="K39" s="412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90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</row>
    <row r="40" spans="1:12" x14ac:dyDescent="0.3">
      <c r="A40" s="169" t="str">
        <f>IF(Engagés!A40="","",Engagés!A40)</f>
        <v/>
      </c>
      <c r="B40" s="556">
        <v>0.36296296296296293</v>
      </c>
      <c r="C40" s="420"/>
      <c r="D40" s="81" t="str">
        <f t="shared" si="2"/>
        <v/>
      </c>
      <c r="E40" s="382" t="str">
        <f>IF($A40="","",Engagés!$E40)</f>
        <v/>
      </c>
      <c r="F40" s="158" t="str">
        <f>IF(AND('5ème'!D40="",'6ème'!D40&lt;&gt;""),1,"")</f>
        <v/>
      </c>
      <c r="G40" s="105" t="str">
        <f>IF($A40="","",IF($E40="MJ",Récap!$L$4,IF($E40="CF",Récap!$K$4,IF($E40="JS",Récap!$J$4,IF($E40="AM",Récap!$I$4)))))</f>
        <v/>
      </c>
      <c r="H40" s="117"/>
      <c r="I40" s="119" t="str">
        <f t="shared" si="1"/>
        <v/>
      </c>
      <c r="J40" s="102"/>
      <c r="K40" s="412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90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</row>
    <row r="41" spans="1:12" x14ac:dyDescent="0.3">
      <c r="A41" s="169" t="str">
        <f>IF(Engagés!A41="","",Engagés!A41)</f>
        <v/>
      </c>
      <c r="B41" s="556">
        <v>0.36296296296296293</v>
      </c>
      <c r="C41" s="420"/>
      <c r="D41" s="81" t="str">
        <f t="shared" si="2"/>
        <v/>
      </c>
      <c r="E41" s="382" t="str">
        <f>IF($A41="","",Engagés!$E41)</f>
        <v/>
      </c>
      <c r="F41" s="158" t="str">
        <f>IF(AND('5ème'!D41="",'6ème'!D41&lt;&gt;""),1,"")</f>
        <v/>
      </c>
      <c r="G41" s="105" t="str">
        <f>IF($A41="","",IF($E41="MJ",Récap!$L$4,IF($E41="CF",Récap!$K$4,IF($E41="JS",Récap!$J$4,IF($E41="AM",Récap!$I$4)))))</f>
        <v/>
      </c>
      <c r="H41" s="117"/>
      <c r="I41" s="119" t="str">
        <f t="shared" si="1"/>
        <v/>
      </c>
      <c r="J41" s="102"/>
      <c r="K41" s="412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90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</row>
    <row r="42" spans="1:12" x14ac:dyDescent="0.3">
      <c r="A42" s="169" t="str">
        <f>IF(Engagés!A42="","",Engagés!A42)</f>
        <v/>
      </c>
      <c r="B42" s="556">
        <v>0.36296296296296293</v>
      </c>
      <c r="C42" s="420"/>
      <c r="D42" s="81" t="str">
        <f t="shared" si="2"/>
        <v/>
      </c>
      <c r="E42" s="382" t="str">
        <f>IF($A42="","",Engagés!$E42)</f>
        <v/>
      </c>
      <c r="F42" s="158" t="str">
        <f>IF(AND('5ème'!D42="",'6ème'!D42&lt;&gt;""),1,"")</f>
        <v/>
      </c>
      <c r="G42" s="105" t="str">
        <f>IF($A42="","",IF($E42="MJ",Récap!$L$4,IF($E42="CF",Récap!$K$4,IF($E42="JS",Récap!$J$4,IF($E42="AM",Récap!$I$4)))))</f>
        <v/>
      </c>
      <c r="H42" s="117"/>
      <c r="I42" s="119" t="str">
        <f t="shared" si="1"/>
        <v/>
      </c>
      <c r="J42" s="102"/>
      <c r="K42" s="412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90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</row>
    <row r="43" spans="1:12" x14ac:dyDescent="0.3">
      <c r="A43" s="169" t="str">
        <f>IF(Engagés!A43="","",Engagés!A43)</f>
        <v/>
      </c>
      <c r="B43" s="556">
        <v>0.36296296296296293</v>
      </c>
      <c r="C43" s="420"/>
      <c r="D43" s="81" t="str">
        <f t="shared" si="2"/>
        <v/>
      </c>
      <c r="E43" s="382" t="str">
        <f>IF($A43="","",Engagés!$E43)</f>
        <v/>
      </c>
      <c r="F43" s="158" t="str">
        <f>IF(AND('5ème'!D43="",'6ème'!D43&lt;&gt;""),1,"")</f>
        <v/>
      </c>
      <c r="G43" s="105" t="str">
        <f>IF($A43="","",IF($E43="MJ",Récap!$L$4,IF($E43="CF",Récap!$K$4,IF($E43="JS",Récap!$J$4,IF($E43="AM",Récap!$I$4)))))</f>
        <v/>
      </c>
      <c r="H43" s="117"/>
      <c r="I43" s="119" t="str">
        <f t="shared" si="1"/>
        <v/>
      </c>
      <c r="J43" s="102"/>
      <c r="K43" s="412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90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</row>
    <row r="44" spans="1:12" x14ac:dyDescent="0.3">
      <c r="A44" s="169" t="str">
        <f>IF(Engagés!A44="","",Engagés!A44)</f>
        <v/>
      </c>
      <c r="B44" s="556">
        <v>0.36296296296296293</v>
      </c>
      <c r="C44" s="420"/>
      <c r="D44" s="81" t="str">
        <f t="shared" si="2"/>
        <v/>
      </c>
      <c r="E44" s="382" t="str">
        <f>IF($A44="","",Engagés!$E44)</f>
        <v/>
      </c>
      <c r="F44" s="158" t="str">
        <f>IF(AND('5ème'!D44="",'6ème'!D44&lt;&gt;""),1,"")</f>
        <v/>
      </c>
      <c r="G44" s="105" t="str">
        <f>IF($A44="","",IF($E44="MJ",Récap!$L$4,IF($E44="CF",Récap!$K$4,IF($E44="JS",Récap!$J$4,IF($E44="AM",Récap!$I$4)))))</f>
        <v/>
      </c>
      <c r="H44" s="117"/>
      <c r="I44" s="119" t="str">
        <f t="shared" si="1"/>
        <v/>
      </c>
      <c r="J44" s="102"/>
      <c r="K44" s="412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90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</row>
    <row r="45" spans="1:12" x14ac:dyDescent="0.3">
      <c r="A45" s="169" t="str">
        <f>IF(Engagés!A45="","",Engagés!A45)</f>
        <v/>
      </c>
      <c r="B45" s="556">
        <v>0.36296296296296293</v>
      </c>
      <c r="C45" s="420"/>
      <c r="D45" s="81" t="str">
        <f t="shared" si="2"/>
        <v/>
      </c>
      <c r="E45" s="382" t="str">
        <f>IF($A45="","",Engagés!$E45)</f>
        <v/>
      </c>
      <c r="F45" s="158" t="str">
        <f>IF(AND('5ème'!D45="",'6ème'!D45&lt;&gt;""),1,"")</f>
        <v/>
      </c>
      <c r="G45" s="105" t="str">
        <f>IF($A45="","",IF($E45="MJ",Récap!$L$4,IF($E45="CF",Récap!$K$4,IF($E45="JS",Récap!$J$4,IF($E45="AM",Récap!$I$4)))))</f>
        <v/>
      </c>
      <c r="H45" s="117"/>
      <c r="I45" s="119" t="str">
        <f t="shared" si="1"/>
        <v/>
      </c>
      <c r="J45" s="102"/>
      <c r="K45" s="412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90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</row>
    <row r="46" spans="1:12" x14ac:dyDescent="0.3">
      <c r="A46" s="169" t="str">
        <f>IF(Engagés!A46="","",Engagés!A46)</f>
        <v/>
      </c>
      <c r="B46" s="556">
        <v>0.36296296296296293</v>
      </c>
      <c r="C46" s="420"/>
      <c r="D46" s="81" t="str">
        <f t="shared" si="2"/>
        <v/>
      </c>
      <c r="E46" s="382" t="str">
        <f>IF($A46="","",Engagés!$E46)</f>
        <v/>
      </c>
      <c r="F46" s="158" t="str">
        <f>IF(AND('5ème'!D46="",'6ème'!D46&lt;&gt;""),1,"")</f>
        <v/>
      </c>
      <c r="G46" s="105" t="str">
        <f>IF($A46="","",IF($E46="MJ",Récap!$L$4,IF($E46="CF",Récap!$K$4,IF($E46="JS",Récap!$J$4,IF($E46="AM",Récap!$I$4)))))</f>
        <v/>
      </c>
      <c r="H46" s="117"/>
      <c r="I46" s="119" t="str">
        <f t="shared" si="1"/>
        <v/>
      </c>
      <c r="J46" s="102"/>
      <c r="K46" s="412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90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</row>
    <row r="47" spans="1:12" x14ac:dyDescent="0.3">
      <c r="A47" s="169" t="str">
        <f>IF(Engagés!A47="","",Engagés!A47)</f>
        <v/>
      </c>
      <c r="B47" s="556">
        <v>0.36296296296296293</v>
      </c>
      <c r="C47" s="420"/>
      <c r="D47" s="81" t="str">
        <f t="shared" si="2"/>
        <v/>
      </c>
      <c r="E47" s="382" t="str">
        <f>IF($A47="","",Engagés!$E47)</f>
        <v/>
      </c>
      <c r="F47" s="158" t="str">
        <f>IF(AND('5ème'!D47="",'6ème'!D47&lt;&gt;""),1,"")</f>
        <v/>
      </c>
      <c r="G47" s="105" t="str">
        <f>IF($A47="","",IF($E47="MJ",Récap!$L$4,IF($E47="CF",Récap!$K$4,IF($E47="JS",Récap!$J$4,IF($E47="AM",Récap!$I$4)))))</f>
        <v/>
      </c>
      <c r="H47" s="117"/>
      <c r="I47" s="119" t="str">
        <f t="shared" si="1"/>
        <v/>
      </c>
      <c r="J47" s="102"/>
      <c r="K47" s="412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90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</row>
    <row r="48" spans="1:12" x14ac:dyDescent="0.3">
      <c r="A48" s="169" t="str">
        <f>IF(Engagés!A48="","",Engagés!A48)</f>
        <v/>
      </c>
      <c r="B48" s="556">
        <v>0.36296296296296293</v>
      </c>
      <c r="C48" s="420"/>
      <c r="D48" s="81" t="str">
        <f t="shared" si="2"/>
        <v/>
      </c>
      <c r="E48" s="382" t="str">
        <f>IF($A48="","",Engagés!$E48)</f>
        <v/>
      </c>
      <c r="F48" s="158" t="str">
        <f>IF(AND('5ème'!D48="",'6ème'!D48&lt;&gt;""),1,"")</f>
        <v/>
      </c>
      <c r="G48" s="105" t="str">
        <f>IF($A48="","",IF($E48="MJ",Récap!$L$4,IF($E48="CF",Récap!$K$4,IF($E48="JS",Récap!$J$4,IF($E48="AM",Récap!$I$4)))))</f>
        <v/>
      </c>
      <c r="H48" s="117"/>
      <c r="I48" s="119" t="str">
        <f t="shared" si="1"/>
        <v/>
      </c>
      <c r="J48" s="102"/>
      <c r="K48" s="412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90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</row>
    <row r="49" spans="1:12" x14ac:dyDescent="0.3">
      <c r="A49" s="169" t="str">
        <f>IF(Engagés!A49="","",Engagés!A49)</f>
        <v/>
      </c>
      <c r="B49" s="556">
        <v>0.36296296296296293</v>
      </c>
      <c r="C49" s="420"/>
      <c r="D49" s="81" t="str">
        <f t="shared" si="2"/>
        <v/>
      </c>
      <c r="E49" s="382" t="str">
        <f>IF($A49="","",Engagés!$E49)</f>
        <v/>
      </c>
      <c r="F49" s="158" t="str">
        <f>IF(AND('5ème'!D49="",'6ème'!D49&lt;&gt;""),1,"")</f>
        <v/>
      </c>
      <c r="G49" s="105" t="str">
        <f>IF($A49="","",IF($E49="MJ",Récap!$L$4,IF($E49="CF",Récap!$K$4,IF($E49="JS",Récap!$J$4,IF($E49="AM",Récap!$I$4)))))</f>
        <v/>
      </c>
      <c r="H49" s="117"/>
      <c r="I49" s="119" t="str">
        <f t="shared" si="1"/>
        <v/>
      </c>
      <c r="J49" s="102"/>
      <c r="K49" s="412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90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</row>
    <row r="50" spans="1:12" x14ac:dyDescent="0.3">
      <c r="A50" s="169" t="str">
        <f>IF(Engagés!A50="","",Engagés!A50)</f>
        <v/>
      </c>
      <c r="B50" s="556">
        <v>0.36296296296296293</v>
      </c>
      <c r="C50" s="420"/>
      <c r="D50" s="81" t="str">
        <f t="shared" si="2"/>
        <v/>
      </c>
      <c r="E50" s="382" t="str">
        <f>IF($A50="","",Engagés!$E50)</f>
        <v/>
      </c>
      <c r="F50" s="158" t="str">
        <f>IF(AND('5ème'!D50="",'6ème'!D50&lt;&gt;""),1,"")</f>
        <v/>
      </c>
      <c r="G50" s="105" t="str">
        <f>IF($A50="","",IF($E50="MJ",Récap!$L$4,IF($E50="CF",Récap!$K$4,IF($E50="JS",Récap!$J$4,IF($E50="AM",Récap!$I$4)))))</f>
        <v/>
      </c>
      <c r="H50" s="117"/>
      <c r="I50" s="119" t="str">
        <f t="shared" si="1"/>
        <v/>
      </c>
      <c r="J50" s="102"/>
      <c r="K50" s="412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90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</row>
    <row r="51" spans="1:12" x14ac:dyDescent="0.3">
      <c r="A51" s="169" t="str">
        <f>IF(Engagés!A51="","",Engagés!A51)</f>
        <v/>
      </c>
      <c r="B51" s="556">
        <v>0.36296296296296293</v>
      </c>
      <c r="C51" s="420"/>
      <c r="D51" s="81" t="str">
        <f t="shared" si="2"/>
        <v/>
      </c>
      <c r="E51" s="382" t="str">
        <f>IF($A51="","",Engagés!$E51)</f>
        <v/>
      </c>
      <c r="F51" s="158" t="str">
        <f>IF(AND('5ème'!D51="",'6ème'!D51&lt;&gt;""),1,"")</f>
        <v/>
      </c>
      <c r="G51" s="105" t="str">
        <f>IF($A51="","",IF($E51="MJ",Récap!$L$4,IF($E51="CF",Récap!$K$4,IF($E51="JS",Récap!$J$4,IF($E51="AM",Récap!$I$4)))))</f>
        <v/>
      </c>
      <c r="H51" s="117"/>
      <c r="I51" s="119" t="str">
        <f t="shared" si="1"/>
        <v/>
      </c>
      <c r="J51" s="102"/>
      <c r="K51" s="412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90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</row>
    <row r="52" spans="1:12" x14ac:dyDescent="0.3">
      <c r="A52" s="169" t="str">
        <f>IF(Engagés!A52="","",Engagés!A52)</f>
        <v/>
      </c>
      <c r="B52" s="556">
        <v>0.36296296296296293</v>
      </c>
      <c r="C52" s="420"/>
      <c r="D52" s="81" t="str">
        <f t="shared" si="2"/>
        <v/>
      </c>
      <c r="E52" s="382" t="str">
        <f>IF($A52="","",Engagés!$E52)</f>
        <v/>
      </c>
      <c r="F52" s="158" t="str">
        <f>IF(AND('5ème'!D52="",'6ème'!D52&lt;&gt;""),1,"")</f>
        <v/>
      </c>
      <c r="G52" s="105" t="str">
        <f>IF($A52="","",IF($E52="MJ",Récap!$L$4,IF($E52="CF",Récap!$K$4,IF($E52="JS",Récap!$J$4,IF($E52="AM",Récap!$I$4)))))</f>
        <v/>
      </c>
      <c r="H52" s="117"/>
      <c r="I52" s="119" t="str">
        <f t="shared" si="1"/>
        <v/>
      </c>
      <c r="J52" s="102"/>
      <c r="K52" s="412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90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</row>
    <row r="53" spans="1:12" x14ac:dyDescent="0.3">
      <c r="A53" s="169" t="str">
        <f>IF(Engagés!A53="","",Engagés!A53)</f>
        <v/>
      </c>
      <c r="B53" s="556">
        <v>0.36296296296296293</v>
      </c>
      <c r="C53" s="420"/>
      <c r="D53" s="81" t="str">
        <f t="shared" si="2"/>
        <v/>
      </c>
      <c r="E53" s="382" t="str">
        <f>IF($A53="","",Engagés!$E53)</f>
        <v/>
      </c>
      <c r="F53" s="158" t="str">
        <f>IF(AND('5ème'!D53="",'6ème'!D53&lt;&gt;""),1,"")</f>
        <v/>
      </c>
      <c r="G53" s="105" t="str">
        <f>IF($A53="","",IF($E53="MJ",Récap!$L$4,IF($E53="CF",Récap!$K$4,IF($E53="JS",Récap!$J$4,IF($E53="AM",Récap!$I$4)))))</f>
        <v/>
      </c>
      <c r="H53" s="117"/>
      <c r="I53" s="119" t="str">
        <f t="shared" si="1"/>
        <v/>
      </c>
      <c r="J53" s="102"/>
      <c r="K53" s="412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90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</row>
    <row r="54" spans="1:12" x14ac:dyDescent="0.3">
      <c r="A54" s="169" t="str">
        <f>IF(Engagés!A54="","",Engagés!A54)</f>
        <v/>
      </c>
      <c r="B54" s="556">
        <v>0.36296296296296293</v>
      </c>
      <c r="C54" s="420"/>
      <c r="D54" s="81" t="str">
        <f t="shared" si="2"/>
        <v/>
      </c>
      <c r="E54" s="382" t="str">
        <f>IF($A54="","",Engagés!$E54)</f>
        <v/>
      </c>
      <c r="F54" s="158" t="str">
        <f>IF(AND('5ème'!D54="",'6ème'!D54&lt;&gt;""),1,"")</f>
        <v/>
      </c>
      <c r="G54" s="105" t="str">
        <f>IF($A54="","",IF($E54="MJ",Récap!$L$4,IF($E54="CF",Récap!$K$4,IF($E54="JS",Récap!$J$4,IF($E54="AM",Récap!$I$4)))))</f>
        <v/>
      </c>
      <c r="H54" s="117"/>
      <c r="I54" s="119" t="str">
        <f t="shared" si="1"/>
        <v/>
      </c>
      <c r="J54" s="102"/>
      <c r="K54" s="412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90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</row>
    <row r="55" spans="1:12" x14ac:dyDescent="0.3">
      <c r="A55" s="169" t="str">
        <f>IF(Engagés!A55="","",Engagés!A55)</f>
        <v/>
      </c>
      <c r="B55" s="556">
        <v>0.36296296296296293</v>
      </c>
      <c r="C55" s="420"/>
      <c r="D55" s="81" t="str">
        <f t="shared" si="2"/>
        <v/>
      </c>
      <c r="E55" s="382" t="str">
        <f>IF($A55="","",Engagés!$E55)</f>
        <v/>
      </c>
      <c r="F55" s="158" t="str">
        <f>IF(AND('5ème'!D55="",'6ème'!D55&lt;&gt;""),1,"")</f>
        <v/>
      </c>
      <c r="G55" s="105" t="str">
        <f>IF($A55="","",IF($E55="MJ",Récap!$L$4,IF($E55="CF",Récap!$K$4,IF($E55="JS",Récap!$J$4,IF($E55="AM",Récap!$I$4)))))</f>
        <v/>
      </c>
      <c r="H55" s="117"/>
      <c r="I55" s="119" t="str">
        <f t="shared" si="1"/>
        <v/>
      </c>
      <c r="J55" s="102"/>
      <c r="K55" s="412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90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</row>
    <row r="56" spans="1:12" x14ac:dyDescent="0.3">
      <c r="A56" s="169" t="str">
        <f>IF(Engagés!A56="","",Engagés!A56)</f>
        <v/>
      </c>
      <c r="B56" s="556">
        <v>0.36296296296296293</v>
      </c>
      <c r="C56" s="420"/>
      <c r="D56" s="81" t="str">
        <f t="shared" si="2"/>
        <v/>
      </c>
      <c r="E56" s="382" t="str">
        <f>IF($A56="","",Engagés!$E56)</f>
        <v/>
      </c>
      <c r="F56" s="158" t="str">
        <f>IF(AND('5ème'!D56="",'6ème'!D56&lt;&gt;""),1,"")</f>
        <v/>
      </c>
      <c r="G56" s="105" t="str">
        <f>IF($A56="","",IF($E56="MJ",Récap!$L$4,IF($E56="CF",Récap!$K$4,IF($E56="JS",Récap!$J$4,IF($E56="AM",Récap!$I$4)))))</f>
        <v/>
      </c>
      <c r="H56" s="117"/>
      <c r="I56" s="119" t="str">
        <f t="shared" si="1"/>
        <v/>
      </c>
      <c r="J56" s="102"/>
      <c r="K56" s="412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90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</row>
    <row r="57" spans="1:12" x14ac:dyDescent="0.3">
      <c r="A57" s="169" t="str">
        <f>IF(Engagés!A57="","",Engagés!A57)</f>
        <v/>
      </c>
      <c r="B57" s="556">
        <v>0.36296296296296293</v>
      </c>
      <c r="C57" s="420"/>
      <c r="D57" s="81" t="str">
        <f t="shared" si="2"/>
        <v/>
      </c>
      <c r="E57" s="382" t="str">
        <f>IF($A57="","",Engagés!$E57)</f>
        <v/>
      </c>
      <c r="F57" s="158" t="str">
        <f>IF(AND('5ème'!D57="",'6ème'!D57&lt;&gt;""),1,"")</f>
        <v/>
      </c>
      <c r="G57" s="105" t="str">
        <f>IF($A57="","",IF($E57="MJ",Récap!$L$4,IF($E57="CF",Récap!$K$4,IF($E57="JS",Récap!$J$4,IF($E57="AM",Récap!$I$4)))))</f>
        <v/>
      </c>
      <c r="H57" s="117"/>
      <c r="I57" s="119" t="str">
        <f t="shared" si="1"/>
        <v/>
      </c>
      <c r="J57" s="102"/>
      <c r="K57" s="412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90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</row>
    <row r="58" spans="1:12" x14ac:dyDescent="0.3">
      <c r="A58" s="169" t="str">
        <f>IF(Engagés!A58="","",Engagés!A58)</f>
        <v/>
      </c>
      <c r="B58" s="556">
        <v>0.36296296296296293</v>
      </c>
      <c r="C58" s="420"/>
      <c r="D58" s="81" t="str">
        <f t="shared" si="2"/>
        <v/>
      </c>
      <c r="E58" s="382" t="str">
        <f>IF($A58="","",Engagés!$E58)</f>
        <v/>
      </c>
      <c r="F58" s="158" t="str">
        <f>IF(AND('5ème'!D58="",'6ème'!D58&lt;&gt;""),1,"")</f>
        <v/>
      </c>
      <c r="G58" s="105" t="str">
        <f>IF($A58="","",IF($E58="MJ",Récap!$L$4,IF($E58="CF",Récap!$K$4,IF($E58="JS",Récap!$J$4,IF($E58="AM",Récap!$I$4)))))</f>
        <v/>
      </c>
      <c r="H58" s="117"/>
      <c r="I58" s="119" t="str">
        <f t="shared" si="1"/>
        <v/>
      </c>
      <c r="J58" s="102"/>
      <c r="K58" s="412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90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</row>
    <row r="59" spans="1:12" x14ac:dyDescent="0.3">
      <c r="A59" s="169" t="str">
        <f>IF(Engagés!A59="","",Engagés!A59)</f>
        <v/>
      </c>
      <c r="B59" s="556">
        <v>0.36296296296296293</v>
      </c>
      <c r="C59" s="420"/>
      <c r="D59" s="81" t="str">
        <f t="shared" si="2"/>
        <v/>
      </c>
      <c r="E59" s="382" t="str">
        <f>IF($A59="","",Engagés!$E59)</f>
        <v/>
      </c>
      <c r="F59" s="158" t="str">
        <f>IF(AND('5ème'!D59="",'6ème'!D59&lt;&gt;""),1,"")</f>
        <v/>
      </c>
      <c r="G59" s="105" t="str">
        <f>IF($A59="","",IF($E59="MJ",Récap!$L$4,IF($E59="CF",Récap!$K$4,IF($E59="JS",Récap!$J$4,IF($E59="AM",Récap!$I$4)))))</f>
        <v/>
      </c>
      <c r="H59" s="117"/>
      <c r="I59" s="119" t="str">
        <f t="shared" si="1"/>
        <v/>
      </c>
      <c r="J59" s="102"/>
      <c r="K59" s="412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90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</row>
    <row r="60" spans="1:12" x14ac:dyDescent="0.3">
      <c r="A60" s="169" t="str">
        <f>IF(Engagés!A60="","",Engagés!A60)</f>
        <v/>
      </c>
      <c r="B60" s="556">
        <v>0.36296296296296293</v>
      </c>
      <c r="C60" s="420"/>
      <c r="D60" s="81" t="str">
        <f t="shared" si="2"/>
        <v/>
      </c>
      <c r="E60" s="382" t="str">
        <f>IF($A60="","",Engagés!$E60)</f>
        <v/>
      </c>
      <c r="F60" s="158" t="str">
        <f>IF(AND('5ème'!D60="",'6ème'!D60&lt;&gt;""),1,"")</f>
        <v/>
      </c>
      <c r="G60" s="105" t="str">
        <f>IF($A60="","",IF($E60="MJ",Récap!$L$4,IF($E60="CF",Récap!$K$4,IF($E60="JS",Récap!$J$4,IF($E60="AM",Récap!$I$4)))))</f>
        <v/>
      </c>
      <c r="H60" s="117"/>
      <c r="I60" s="119" t="str">
        <f t="shared" si="1"/>
        <v/>
      </c>
      <c r="J60" s="102"/>
      <c r="K60" s="412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90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</row>
    <row r="61" spans="1:12" x14ac:dyDescent="0.3">
      <c r="A61" s="169" t="str">
        <f>IF(Engagés!A61="","",Engagés!A61)</f>
        <v/>
      </c>
      <c r="B61" s="556">
        <v>0.36296296296296293</v>
      </c>
      <c r="C61" s="420"/>
      <c r="D61" s="81" t="str">
        <f t="shared" si="2"/>
        <v/>
      </c>
      <c r="E61" s="382" t="str">
        <f>IF($A61="","",Engagés!$E61)</f>
        <v/>
      </c>
      <c r="F61" s="158" t="str">
        <f>IF(AND('5ème'!D61="",'6ème'!D61&lt;&gt;""),1,"")</f>
        <v/>
      </c>
      <c r="G61" s="105" t="str">
        <f>IF($A61="","",IF($E61="MJ",Récap!$L$4,IF($E61="CF",Récap!$K$4,IF($E61="JS",Récap!$J$4,IF($E61="AM",Récap!$I$4)))))</f>
        <v/>
      </c>
      <c r="H61" s="117"/>
      <c r="I61" s="119" t="str">
        <f t="shared" si="1"/>
        <v/>
      </c>
      <c r="J61" s="102"/>
      <c r="K61" s="412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90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</row>
    <row r="62" spans="1:12" x14ac:dyDescent="0.3">
      <c r="A62" s="169" t="str">
        <f>IF(Engagés!A62="","",Engagés!A62)</f>
        <v/>
      </c>
      <c r="B62" s="556">
        <v>0.36296296296296293</v>
      </c>
      <c r="C62" s="420"/>
      <c r="D62" s="81" t="str">
        <f t="shared" si="2"/>
        <v/>
      </c>
      <c r="E62" s="382" t="str">
        <f>IF($A62="","",Engagés!$E62)</f>
        <v/>
      </c>
      <c r="F62" s="158" t="str">
        <f>IF(AND('5ème'!D62="",'6ème'!D62&lt;&gt;""),1,"")</f>
        <v/>
      </c>
      <c r="G62" s="105" t="str">
        <f>IF($A62="","",IF($E62="MJ",Récap!$L$4,IF($E62="CF",Récap!$K$4,IF($E62="JS",Récap!$J$4,IF($E62="AM",Récap!$I$4)))))</f>
        <v/>
      </c>
      <c r="H62" s="117"/>
      <c r="I62" s="119" t="str">
        <f t="shared" si="1"/>
        <v/>
      </c>
      <c r="J62" s="102"/>
      <c r="K62" s="412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90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</row>
    <row r="63" spans="1:12" x14ac:dyDescent="0.3">
      <c r="A63" s="169" t="str">
        <f>IF(Engagés!A63="","",Engagés!A63)</f>
        <v/>
      </c>
      <c r="B63" s="556">
        <v>0.36296296296296293</v>
      </c>
      <c r="C63" s="420"/>
      <c r="D63" s="81" t="str">
        <f t="shared" si="2"/>
        <v/>
      </c>
      <c r="E63" s="382" t="str">
        <f>IF($A63="","",Engagés!$E63)</f>
        <v/>
      </c>
      <c r="F63" s="158" t="str">
        <f>IF(AND('5ème'!D63="",'6ème'!D63&lt;&gt;""),1,"")</f>
        <v/>
      </c>
      <c r="G63" s="105" t="str">
        <f>IF($A63="","",IF($E63="MJ",Récap!$L$4,IF($E63="CF",Récap!$K$4,IF($E63="JS",Récap!$J$4,IF($E63="AM",Récap!$I$4)))))</f>
        <v/>
      </c>
      <c r="H63" s="117"/>
      <c r="I63" s="119" t="str">
        <f t="shared" si="1"/>
        <v/>
      </c>
      <c r="J63" s="102"/>
      <c r="K63" s="412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90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</row>
    <row r="64" spans="1:12" x14ac:dyDescent="0.3">
      <c r="A64" s="169" t="str">
        <f>IF(Engagés!A64="","",Engagés!A64)</f>
        <v/>
      </c>
      <c r="B64" s="556">
        <v>0.36296296296296293</v>
      </c>
      <c r="C64" s="420"/>
      <c r="D64" s="81" t="str">
        <f t="shared" si="2"/>
        <v/>
      </c>
      <c r="E64" s="382" t="str">
        <f>IF($A64="","",Engagés!$E64)</f>
        <v/>
      </c>
      <c r="F64" s="158" t="str">
        <f>IF(AND('5ème'!D64="",'6ème'!D64&lt;&gt;""),1,"")</f>
        <v/>
      </c>
      <c r="G64" s="105" t="str">
        <f>IF($A64="","",IF($E64="MJ",Récap!$L$4,IF($E64="CF",Récap!$K$4,IF($E64="JS",Récap!$J$4,IF($E64="AM",Récap!$I$4)))))</f>
        <v/>
      </c>
      <c r="H64" s="117"/>
      <c r="I64" s="119" t="str">
        <f t="shared" si="1"/>
        <v/>
      </c>
      <c r="J64" s="102"/>
      <c r="K64" s="412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90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</row>
    <row r="65" spans="1:12" x14ac:dyDescent="0.3">
      <c r="A65" s="169" t="str">
        <f>IF(Engagés!A65="","",Engagés!A65)</f>
        <v/>
      </c>
      <c r="B65" s="556">
        <v>0.36296296296296293</v>
      </c>
      <c r="C65" s="420"/>
      <c r="D65" s="81" t="str">
        <f t="shared" si="2"/>
        <v/>
      </c>
      <c r="E65" s="382" t="str">
        <f>IF($A65="","",Engagés!$E65)</f>
        <v/>
      </c>
      <c r="F65" s="158" t="str">
        <f>IF(AND('5ème'!D65="",'6ème'!D65&lt;&gt;""),1,"")</f>
        <v/>
      </c>
      <c r="G65" s="105" t="str">
        <f>IF($A65="","",IF($E65="MJ",Récap!$L$4,IF($E65="CF",Récap!$K$4,IF($E65="JS",Récap!$J$4,IF($E65="AM",Récap!$I$4)))))</f>
        <v/>
      </c>
      <c r="H65" s="117"/>
      <c r="I65" s="119" t="str">
        <f t="shared" si="1"/>
        <v/>
      </c>
      <c r="J65" s="102"/>
      <c r="K65" s="412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90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</row>
    <row r="66" spans="1:12" x14ac:dyDescent="0.3">
      <c r="A66" s="169" t="str">
        <f>IF(Engagés!A66="","",Engagés!A66)</f>
        <v/>
      </c>
      <c r="B66" s="556">
        <v>0.36296296296296293</v>
      </c>
      <c r="C66" s="420"/>
      <c r="D66" s="81" t="str">
        <f t="shared" si="2"/>
        <v/>
      </c>
      <c r="E66" s="382" t="str">
        <f>IF($A66="","",Engagés!$E66)</f>
        <v/>
      </c>
      <c r="F66" s="158" t="str">
        <f>IF(AND('5ème'!D66="",'6ème'!D66&lt;&gt;""),1,"")</f>
        <v/>
      </c>
      <c r="G66" s="105" t="str">
        <f>IF($A66="","",IF($E66="MJ",Récap!$L$4,IF($E66="CF",Récap!$K$4,IF($E66="JS",Récap!$J$4,IF($E66="AM",Récap!$I$4)))))</f>
        <v/>
      </c>
      <c r="H66" s="117"/>
      <c r="I66" s="119" t="str">
        <f t="shared" si="1"/>
        <v/>
      </c>
      <c r="J66" s="102"/>
      <c r="K66" s="412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90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</row>
    <row r="67" spans="1:12" x14ac:dyDescent="0.3">
      <c r="A67" s="169" t="str">
        <f>IF(Engagés!A67="","",Engagés!A67)</f>
        <v/>
      </c>
      <c r="B67" s="556">
        <v>0.36296296296296293</v>
      </c>
      <c r="C67" s="420"/>
      <c r="D67" s="81" t="str">
        <f t="shared" si="2"/>
        <v/>
      </c>
      <c r="E67" s="382" t="str">
        <f>IF($A67="","",Engagés!$E67)</f>
        <v/>
      </c>
      <c r="F67" s="158" t="str">
        <f>IF(AND('5ème'!D67="",'6ème'!D67&lt;&gt;""),1,"")</f>
        <v/>
      </c>
      <c r="G67" s="105" t="str">
        <f>IF($A67="","",IF($E67="MJ",Récap!$L$4,IF($E67="CF",Récap!$K$4,IF($E67="JS",Récap!$J$4,IF($E67="AM",Récap!$I$4)))))</f>
        <v/>
      </c>
      <c r="H67" s="117"/>
      <c r="I67" s="119" t="str">
        <f t="shared" si="1"/>
        <v/>
      </c>
      <c r="J67" s="102"/>
      <c r="K67" s="412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90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</row>
    <row r="68" spans="1:12" x14ac:dyDescent="0.3">
      <c r="A68" s="169" t="str">
        <f>IF(Engagés!A68="","",Engagés!A68)</f>
        <v/>
      </c>
      <c r="B68" s="556">
        <v>0.36296296296296293</v>
      </c>
      <c r="C68" s="420"/>
      <c r="D68" s="81" t="str">
        <f t="shared" si="2"/>
        <v/>
      </c>
      <c r="E68" s="382" t="str">
        <f>IF($A68="","",Engagés!$E68)</f>
        <v/>
      </c>
      <c r="F68" s="158" t="str">
        <f>IF(AND('5ème'!D68="",'6ème'!D68&lt;&gt;""),1,"")</f>
        <v/>
      </c>
      <c r="G68" s="105" t="str">
        <f>IF($A68="","",IF($E68="MJ",Récap!$L$4,IF($E68="CF",Récap!$K$4,IF($E68="JS",Récap!$J$4,IF($E68="AM",Récap!$I$4)))))</f>
        <v/>
      </c>
      <c r="H68" s="117"/>
      <c r="I68" s="119" t="str">
        <f t="shared" si="1"/>
        <v/>
      </c>
      <c r="J68" s="102"/>
      <c r="K68" s="412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90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</row>
    <row r="69" spans="1:12" x14ac:dyDescent="0.3">
      <c r="A69" s="169" t="str">
        <f>IF(Engagés!A69="","",Engagés!A69)</f>
        <v/>
      </c>
      <c r="B69" s="556">
        <v>0.36296296296296293</v>
      </c>
      <c r="C69" s="420"/>
      <c r="D69" s="81" t="str">
        <f t="shared" ref="D69:D102" si="3">IF(C69="","",C69-B69)</f>
        <v/>
      </c>
      <c r="E69" s="382" t="str">
        <f>IF($A69="","",Engagés!$E69)</f>
        <v/>
      </c>
      <c r="F69" s="158" t="str">
        <f>IF(AND('5ème'!D69="",'6ème'!D69&lt;&gt;""),1,"")</f>
        <v/>
      </c>
      <c r="G69" s="105" t="str">
        <f>IF($A69="","",IF($E69="MJ",Récap!$L$4,IF($E69="CF",Récap!$K$4,IF($E69="JS",Récap!$J$4,IF($E69="AM",Récap!$I$4)))))</f>
        <v/>
      </c>
      <c r="H69" s="117"/>
      <c r="I69" s="119" t="str">
        <f t="shared" si="1"/>
        <v/>
      </c>
      <c r="J69" s="102"/>
      <c r="K69" s="412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90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</row>
    <row r="70" spans="1:12" x14ac:dyDescent="0.3">
      <c r="A70" s="169" t="str">
        <f>IF(Engagés!A70="","",Engagés!A70)</f>
        <v/>
      </c>
      <c r="B70" s="556">
        <v>0.36296296296296293</v>
      </c>
      <c r="C70" s="420"/>
      <c r="D70" s="81" t="str">
        <f t="shared" si="3"/>
        <v/>
      </c>
      <c r="E70" s="382" t="str">
        <f>IF($A70="","",Engagés!$E70)</f>
        <v/>
      </c>
      <c r="F70" s="158" t="str">
        <f>IF(AND('5ème'!D70="",'6ème'!D70&lt;&gt;""),1,"")</f>
        <v/>
      </c>
      <c r="G70" s="105" t="str">
        <f>IF($A70="","",IF($E70="MJ",Récap!$L$4,IF($E70="CF",Récap!$K$4,IF($E70="JS",Récap!$J$4,IF($E70="AM",Récap!$I$4)))))</f>
        <v/>
      </c>
      <c r="H70" s="117"/>
      <c r="I70" s="119" t="str">
        <f t="shared" ref="I70:I103" si="4">IF(L70="TERMINE",L70,K70)</f>
        <v/>
      </c>
      <c r="J70" s="102"/>
      <c r="K70" s="412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90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</row>
    <row r="71" spans="1:12" x14ac:dyDescent="0.3">
      <c r="A71" s="169" t="str">
        <f>IF(Engagés!A71="","",Engagés!A71)</f>
        <v/>
      </c>
      <c r="B71" s="556">
        <v>0.36296296296296293</v>
      </c>
      <c r="C71" s="420"/>
      <c r="D71" s="81" t="str">
        <f t="shared" si="3"/>
        <v/>
      </c>
      <c r="E71" s="382" t="str">
        <f>IF($A71="","",Engagés!$E71)</f>
        <v/>
      </c>
      <c r="F71" s="158" t="str">
        <f>IF(AND('5ème'!D71="",'6ème'!D71&lt;&gt;""),1,"")</f>
        <v/>
      </c>
      <c r="G71" s="105" t="str">
        <f>IF($A71="","",IF($E71="MJ",Récap!$L$4,IF($E71="CF",Récap!$K$4,IF($E71="JS",Récap!$J$4,IF($E71="AM",Récap!$I$4)))))</f>
        <v/>
      </c>
      <c r="H71" s="117"/>
      <c r="I71" s="119" t="str">
        <f t="shared" si="4"/>
        <v/>
      </c>
      <c r="J71" s="102"/>
      <c r="K71" s="412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90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</row>
    <row r="72" spans="1:12" x14ac:dyDescent="0.3">
      <c r="A72" s="169" t="str">
        <f>IF(Engagés!A72="","",Engagés!A72)</f>
        <v/>
      </c>
      <c r="B72" s="556">
        <v>0.36296296296296293</v>
      </c>
      <c r="C72" s="420"/>
      <c r="D72" s="81" t="str">
        <f t="shared" si="3"/>
        <v/>
      </c>
      <c r="E72" s="382" t="str">
        <f>IF($A72="","",Engagés!$E72)</f>
        <v/>
      </c>
      <c r="F72" s="158" t="str">
        <f>IF(AND('5ème'!D72="",'6ème'!D72&lt;&gt;""),1,"")</f>
        <v/>
      </c>
      <c r="G72" s="105" t="str">
        <f>IF($A72="","",IF($E72="MJ",Récap!$L$4,IF($E72="CF",Récap!$K$4,IF($E72="JS",Récap!$J$4,IF($E72="AM",Récap!$I$4)))))</f>
        <v/>
      </c>
      <c r="H72" s="117"/>
      <c r="I72" s="119" t="str">
        <f t="shared" si="4"/>
        <v/>
      </c>
      <c r="J72" s="102"/>
      <c r="K72" s="412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90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</row>
    <row r="73" spans="1:12" x14ac:dyDescent="0.3">
      <c r="A73" s="169" t="str">
        <f>IF(Engagés!A73="","",Engagés!A73)</f>
        <v/>
      </c>
      <c r="B73" s="556">
        <v>0.36296296296296293</v>
      </c>
      <c r="C73" s="420"/>
      <c r="D73" s="81" t="str">
        <f t="shared" si="3"/>
        <v/>
      </c>
      <c r="E73" s="382" t="str">
        <f>IF($A73="","",Engagés!$E73)</f>
        <v/>
      </c>
      <c r="F73" s="158" t="str">
        <f>IF(AND('5ème'!D73="",'6ème'!D73&lt;&gt;""),1,"")</f>
        <v/>
      </c>
      <c r="G73" s="105" t="str">
        <f>IF($A73="","",IF($E73="MJ",Récap!$L$4,IF($E73="CF",Récap!$K$4,IF($E73="JS",Récap!$J$4,IF($E73="AM",Récap!$I$4)))))</f>
        <v/>
      </c>
      <c r="H73" s="117"/>
      <c r="I73" s="119" t="str">
        <f t="shared" si="4"/>
        <v/>
      </c>
      <c r="J73" s="102"/>
      <c r="K73" s="412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90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</row>
    <row r="74" spans="1:12" x14ac:dyDescent="0.3">
      <c r="A74" s="169" t="str">
        <f>IF(Engagés!A74="","",Engagés!A74)</f>
        <v/>
      </c>
      <c r="B74" s="556">
        <v>0.36296296296296293</v>
      </c>
      <c r="C74" s="420"/>
      <c r="D74" s="81" t="str">
        <f t="shared" si="3"/>
        <v/>
      </c>
      <c r="E74" s="382" t="str">
        <f>IF($A74="","",Engagés!$E74)</f>
        <v/>
      </c>
      <c r="F74" s="158" t="str">
        <f>IF(AND('5ème'!D74="",'6ème'!D74&lt;&gt;""),1,"")</f>
        <v/>
      </c>
      <c r="G74" s="105" t="str">
        <f>IF($A74="","",IF($E74="MJ",Récap!$L$4,IF($E74="CF",Récap!$K$4,IF($E74="JS",Récap!$J$4,IF($E74="AM",Récap!$I$4)))))</f>
        <v/>
      </c>
      <c r="H74" s="117"/>
      <c r="I74" s="119" t="str">
        <f t="shared" si="4"/>
        <v/>
      </c>
      <c r="J74" s="102"/>
      <c r="K74" s="412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90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</row>
    <row r="75" spans="1:12" x14ac:dyDescent="0.3">
      <c r="A75" s="169" t="str">
        <f>IF(Engagés!A75="","",Engagés!A75)</f>
        <v/>
      </c>
      <c r="B75" s="556">
        <v>0.36296296296296293</v>
      </c>
      <c r="C75" s="420"/>
      <c r="D75" s="81" t="str">
        <f t="shared" si="3"/>
        <v/>
      </c>
      <c r="E75" s="382" t="str">
        <f>IF($A75="","",Engagés!$E75)</f>
        <v/>
      </c>
      <c r="F75" s="158" t="str">
        <f>IF(AND('5ème'!D75="",'6ème'!D75&lt;&gt;""),1,"")</f>
        <v/>
      </c>
      <c r="G75" s="105" t="str">
        <f>IF($A75="","",IF($E75="MJ",Récap!$L$4,IF($E75="CF",Récap!$K$4,IF($E75="JS",Récap!$J$4,IF($E75="AM",Récap!$I$4)))))</f>
        <v/>
      </c>
      <c r="H75" s="117"/>
      <c r="I75" s="119" t="str">
        <f t="shared" si="4"/>
        <v/>
      </c>
      <c r="J75" s="102"/>
      <c r="K75" s="412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90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</row>
    <row r="76" spans="1:12" x14ac:dyDescent="0.3">
      <c r="A76" s="169" t="str">
        <f>IF(Engagés!A76="","",Engagés!A76)</f>
        <v/>
      </c>
      <c r="B76" s="556">
        <v>0.36296296296296293</v>
      </c>
      <c r="C76" s="420"/>
      <c r="D76" s="81" t="str">
        <f t="shared" si="3"/>
        <v/>
      </c>
      <c r="E76" s="382" t="str">
        <f>IF($A76="","",Engagés!$E76)</f>
        <v/>
      </c>
      <c r="F76" s="158" t="str">
        <f>IF(AND('5ème'!D76="",'6ème'!D76&lt;&gt;""),1,"")</f>
        <v/>
      </c>
      <c r="G76" s="105" t="str">
        <f>IF($A76="","",IF($E76="MJ",Récap!$L$4,IF($E76="CF",Récap!$K$4,IF($E76="JS",Récap!$J$4,IF($E76="AM",Récap!$I$4)))))</f>
        <v/>
      </c>
      <c r="H76" s="117"/>
      <c r="I76" s="119" t="str">
        <f t="shared" si="4"/>
        <v/>
      </c>
      <c r="J76" s="102"/>
      <c r="K76" s="412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90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</row>
    <row r="77" spans="1:12" x14ac:dyDescent="0.3">
      <c r="A77" s="169" t="str">
        <f>IF(Engagés!A77="","",Engagés!A77)</f>
        <v/>
      </c>
      <c r="B77" s="556">
        <v>0.36296296296296293</v>
      </c>
      <c r="C77" s="420"/>
      <c r="D77" s="81" t="str">
        <f t="shared" si="3"/>
        <v/>
      </c>
      <c r="E77" s="382" t="str">
        <f>IF($A77="","",Engagés!$E77)</f>
        <v/>
      </c>
      <c r="F77" s="158" t="str">
        <f>IF(AND('5ème'!D77="",'6ème'!D77&lt;&gt;""),1,"")</f>
        <v/>
      </c>
      <c r="G77" s="105" t="str">
        <f>IF($A77="","",IF($E77="MJ",Récap!$L$4,IF($E77="CF",Récap!$K$4,IF($E77="JS",Récap!$J$4,IF($E77="AM",Récap!$I$4)))))</f>
        <v/>
      </c>
      <c r="H77" s="117"/>
      <c r="I77" s="119" t="str">
        <f t="shared" si="4"/>
        <v/>
      </c>
      <c r="J77" s="102"/>
      <c r="K77" s="412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90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</row>
    <row r="78" spans="1:12" x14ac:dyDescent="0.3">
      <c r="A78" s="169" t="str">
        <f>IF(Engagés!A78="","",Engagés!A78)</f>
        <v/>
      </c>
      <c r="B78" s="556">
        <v>0.36296296296296293</v>
      </c>
      <c r="C78" s="420"/>
      <c r="D78" s="81" t="str">
        <f t="shared" si="3"/>
        <v/>
      </c>
      <c r="E78" s="382" t="str">
        <f>IF($A78="","",Engagés!$E78)</f>
        <v/>
      </c>
      <c r="F78" s="158" t="str">
        <f>IF(AND('5ème'!D78="",'6ème'!D78&lt;&gt;""),1,"")</f>
        <v/>
      </c>
      <c r="G78" s="105" t="str">
        <f>IF($A78="","",IF($E78="MJ",Récap!$L$4,IF($E78="CF",Récap!$K$4,IF($E78="JS",Récap!$J$4,IF($E78="AM",Récap!$I$4)))))</f>
        <v/>
      </c>
      <c r="H78" s="117"/>
      <c r="I78" s="119" t="str">
        <f t="shared" si="4"/>
        <v/>
      </c>
      <c r="J78" s="102"/>
      <c r="K78" s="412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90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</row>
    <row r="79" spans="1:12" x14ac:dyDescent="0.3">
      <c r="A79" s="169" t="str">
        <f>IF(Engagés!A79="","",Engagés!A79)</f>
        <v/>
      </c>
      <c r="B79" s="556">
        <v>0.36296296296296293</v>
      </c>
      <c r="C79" s="420"/>
      <c r="D79" s="81" t="str">
        <f t="shared" si="3"/>
        <v/>
      </c>
      <c r="E79" s="382" t="str">
        <f>IF($A79="","",Engagés!$E79)</f>
        <v/>
      </c>
      <c r="F79" s="158" t="str">
        <f>IF(AND('5ème'!D79="",'6ème'!D79&lt;&gt;""),1,"")</f>
        <v/>
      </c>
      <c r="G79" s="105" t="str">
        <f>IF($A79="","",IF($E79="MJ",Récap!$L$4,IF($E79="CF",Récap!$K$4,IF($E79="JS",Récap!$J$4,IF($E79="AM",Récap!$I$4)))))</f>
        <v/>
      </c>
      <c r="H79" s="117"/>
      <c r="I79" s="119" t="str">
        <f t="shared" si="4"/>
        <v/>
      </c>
      <c r="J79" s="102"/>
      <c r="K79" s="412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90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</row>
    <row r="80" spans="1:12" x14ac:dyDescent="0.3">
      <c r="A80" s="169" t="str">
        <f>IF(Engagés!A80="","",Engagés!A80)</f>
        <v/>
      </c>
      <c r="B80" s="556">
        <v>0.36296296296296293</v>
      </c>
      <c r="C80" s="420"/>
      <c r="D80" s="81" t="str">
        <f t="shared" si="3"/>
        <v/>
      </c>
      <c r="E80" s="382" t="str">
        <f>IF($A80="","",Engagés!$E80)</f>
        <v/>
      </c>
      <c r="F80" s="158" t="str">
        <f>IF(AND('5ème'!D80="",'6ème'!D80&lt;&gt;""),1,"")</f>
        <v/>
      </c>
      <c r="G80" s="105" t="str">
        <f>IF($A80="","",IF($E80="MJ",Récap!$L$4,IF($E80="CF",Récap!$K$4,IF($E80="JS",Récap!$J$4,IF($E80="AM",Récap!$I$4)))))</f>
        <v/>
      </c>
      <c r="H80" s="117"/>
      <c r="I80" s="119" t="str">
        <f t="shared" si="4"/>
        <v/>
      </c>
      <c r="J80" s="102"/>
      <c r="K80" s="412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90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</row>
    <row r="81" spans="1:12" x14ac:dyDescent="0.3">
      <c r="A81" s="169" t="str">
        <f>IF(Engagés!A81="","",Engagés!A81)</f>
        <v/>
      </c>
      <c r="B81" s="556">
        <v>0.36296296296296293</v>
      </c>
      <c r="C81" s="420"/>
      <c r="D81" s="81" t="str">
        <f t="shared" si="3"/>
        <v/>
      </c>
      <c r="E81" s="382" t="str">
        <f>IF($A81="","",Engagés!$E81)</f>
        <v/>
      </c>
      <c r="F81" s="158" t="str">
        <f>IF(AND('5ème'!D81="",'6ème'!D81&lt;&gt;""),1,"")</f>
        <v/>
      </c>
      <c r="G81" s="105" t="str">
        <f>IF($A81="","",IF($E81="MJ",Récap!$L$4,IF($E81="CF",Récap!$K$4,IF($E81="JS",Récap!$J$4,IF($E81="AM",Récap!$I$4)))))</f>
        <v/>
      </c>
      <c r="H81" s="117"/>
      <c r="I81" s="119" t="str">
        <f t="shared" si="4"/>
        <v/>
      </c>
      <c r="J81" s="102"/>
      <c r="K81" s="412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90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</row>
    <row r="82" spans="1:12" x14ac:dyDescent="0.3">
      <c r="A82" s="169" t="str">
        <f>IF(Engagés!A82="","",Engagés!A82)</f>
        <v/>
      </c>
      <c r="B82" s="556">
        <v>0.36296296296296293</v>
      </c>
      <c r="C82" s="420"/>
      <c r="D82" s="81" t="str">
        <f t="shared" si="3"/>
        <v/>
      </c>
      <c r="E82" s="382" t="str">
        <f>IF($A82="","",Engagés!$E82)</f>
        <v/>
      </c>
      <c r="F82" s="158" t="str">
        <f>IF(AND('5ème'!D82="",'6ème'!D82&lt;&gt;""),1,"")</f>
        <v/>
      </c>
      <c r="G82" s="105" t="str">
        <f>IF($A82="","",IF($E82="MJ",Récap!$L$4,IF($E82="CF",Récap!$K$4,IF($E82="JS",Récap!$J$4,IF($E82="AM",Récap!$I$4)))))</f>
        <v/>
      </c>
      <c r="H82" s="117"/>
      <c r="I82" s="119" t="str">
        <f t="shared" si="4"/>
        <v/>
      </c>
      <c r="J82" s="102"/>
      <c r="K82" s="412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90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</row>
    <row r="83" spans="1:12" x14ac:dyDescent="0.3">
      <c r="A83" s="169" t="str">
        <f>IF(Engagés!A83="","",Engagés!A83)</f>
        <v/>
      </c>
      <c r="B83" s="556">
        <v>0.36296296296296293</v>
      </c>
      <c r="C83" s="420"/>
      <c r="D83" s="81" t="str">
        <f t="shared" si="3"/>
        <v/>
      </c>
      <c r="E83" s="382" t="str">
        <f>IF($A83="","",Engagés!$E83)</f>
        <v/>
      </c>
      <c r="F83" s="158" t="str">
        <f>IF(AND('5ème'!D83="",'6ème'!D83&lt;&gt;""),1,"")</f>
        <v/>
      </c>
      <c r="G83" s="105" t="str">
        <f>IF($A83="","",IF($E83="MJ",Récap!$L$4,IF($E83="CF",Récap!$K$4,IF($E83="JS",Récap!$J$4,IF($E83="AM",Récap!$I$4)))))</f>
        <v/>
      </c>
      <c r="H83" s="117"/>
      <c r="I83" s="119" t="str">
        <f t="shared" si="4"/>
        <v/>
      </c>
      <c r="J83" s="102"/>
      <c r="K83" s="412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90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</row>
    <row r="84" spans="1:12" x14ac:dyDescent="0.3">
      <c r="A84" s="169" t="str">
        <f>IF(Engagés!A84="","",Engagés!A84)</f>
        <v/>
      </c>
      <c r="B84" s="556">
        <v>0.36296296296296293</v>
      </c>
      <c r="C84" s="420"/>
      <c r="D84" s="81" t="str">
        <f t="shared" si="3"/>
        <v/>
      </c>
      <c r="E84" s="382" t="str">
        <f>IF($A84="","",Engagés!$E84)</f>
        <v/>
      </c>
      <c r="F84" s="158" t="str">
        <f>IF(AND('5ème'!D84="",'6ème'!D84&lt;&gt;""),1,"")</f>
        <v/>
      </c>
      <c r="G84" s="105" t="str">
        <f>IF($A84="","",IF($E84="MJ",Récap!$L$4,IF($E84="CF",Récap!$K$4,IF($E84="JS",Récap!$J$4,IF($E84="AM",Récap!$I$4)))))</f>
        <v/>
      </c>
      <c r="H84" s="117"/>
      <c r="I84" s="119" t="str">
        <f t="shared" si="4"/>
        <v/>
      </c>
      <c r="J84" s="102"/>
      <c r="K84" s="412" t="str">
        <f>IF($D84="","",IFERROR(IF(AND($E84="AM",Récap!BY$208="DERNIER TOUR"),"DERNIER TOUR",IF(AND($E84="JS",Récap!BH$208="DERNIER TOUR"),"DERNIER TOUR",IF(AND($E84="CF",Récap!AR$208="DERNIER TOUR"),"DERNIER TOUR",IF(AND($E84="MJ",Récap!AB$208="DERNIER TOUR"),"DERNIER TOUR","")))),""))</f>
        <v/>
      </c>
      <c r="L84" s="590" t="str">
        <f>IFERROR(IF(AND($E84="AM",Récap!BZ$208="TERMINE"),"TERMINE",IF(AND($E84="JS",Récap!BI$208="TERMINE"),"TERMINE",IF(AND($E84="CF",Récap!AS$208="TERMINE"),"TERMINE",IF(AND($E84="MJ",Récap!AC$208="TERMINE"),"TERMINE","")))),"")</f>
        <v/>
      </c>
    </row>
    <row r="85" spans="1:12" x14ac:dyDescent="0.3">
      <c r="A85" s="169" t="str">
        <f>IF(Engagés!A85="","",Engagés!A85)</f>
        <v/>
      </c>
      <c r="B85" s="556">
        <v>0.36296296296296293</v>
      </c>
      <c r="C85" s="420"/>
      <c r="D85" s="81" t="str">
        <f t="shared" si="3"/>
        <v/>
      </c>
      <c r="E85" s="382" t="str">
        <f>IF($A85="","",Engagés!$E85)</f>
        <v/>
      </c>
      <c r="F85" s="158" t="str">
        <f>IF(AND('5ème'!D85="",'6ème'!D85&lt;&gt;""),1,"")</f>
        <v/>
      </c>
      <c r="G85" s="105" t="str">
        <f>IF($A85="","",IF($E85="MJ",Récap!$L$4,IF($E85="CF",Récap!$K$4,IF($E85="JS",Récap!$J$4,IF($E85="AM",Récap!$I$4)))))</f>
        <v/>
      </c>
      <c r="H85" s="117"/>
      <c r="I85" s="119" t="str">
        <f t="shared" si="4"/>
        <v/>
      </c>
      <c r="J85" s="102"/>
      <c r="K85" s="412" t="str">
        <f>IF($D85="","",IFERROR(IF(AND($E85="AM",Récap!BY$208="DERNIER TOUR"),"DERNIER TOUR",IF(AND($E85="JS",Récap!BH$208="DERNIER TOUR"),"DERNIER TOUR",IF(AND($E85="CF",Récap!AR$208="DERNIER TOUR"),"DERNIER TOUR",IF(AND($E85="MJ",Récap!AB$208="DERNIER TOUR"),"DERNIER TOUR","")))),""))</f>
        <v/>
      </c>
      <c r="L85" s="590" t="str">
        <f>IFERROR(IF(AND($E85="AM",Récap!BZ$208="TERMINE"),"TERMINE",IF(AND($E85="JS",Récap!BI$208="TERMINE"),"TERMINE",IF(AND($E85="CF",Récap!AS$208="TERMINE"),"TERMINE",IF(AND($E85="MJ",Récap!AC$208="TERMINE"),"TERMINE","")))),"")</f>
        <v/>
      </c>
    </row>
    <row r="86" spans="1:12" x14ac:dyDescent="0.3">
      <c r="A86" s="169" t="str">
        <f>IF(Engagés!A86="","",Engagés!A86)</f>
        <v/>
      </c>
      <c r="B86" s="556">
        <v>0.36296296296296293</v>
      </c>
      <c r="C86" s="420"/>
      <c r="D86" s="81" t="str">
        <f t="shared" si="3"/>
        <v/>
      </c>
      <c r="E86" s="382" t="str">
        <f>IF($A86="","",Engagés!$E86)</f>
        <v/>
      </c>
      <c r="F86" s="158" t="str">
        <f>IF(AND('5ème'!D86="",'6ème'!D86&lt;&gt;""),1,"")</f>
        <v/>
      </c>
      <c r="G86" s="105" t="str">
        <f>IF($A86="","",IF($E86="MJ",Récap!$L$4,IF($E86="CF",Récap!$K$4,IF($E86="JS",Récap!$J$4,IF($E86="AM",Récap!$I$4)))))</f>
        <v/>
      </c>
      <c r="H86" s="117"/>
      <c r="I86" s="119" t="str">
        <f t="shared" si="4"/>
        <v/>
      </c>
      <c r="J86" s="102"/>
      <c r="K86" s="412" t="str">
        <f>IF($D86="","",IFERROR(IF(AND($E86="AM",Récap!BY$208="DERNIER TOUR"),"DERNIER TOUR",IF(AND($E86="JS",Récap!BH$208="DERNIER TOUR"),"DERNIER TOUR",IF(AND($E86="CF",Récap!AR$208="DERNIER TOUR"),"DERNIER TOUR",IF(AND($E86="MJ",Récap!AB$208="DERNIER TOUR"),"DERNIER TOUR","")))),""))</f>
        <v/>
      </c>
      <c r="L86" s="590" t="str">
        <f>IFERROR(IF(AND($E86="AM",Récap!BZ$208="TERMINE"),"TERMINE",IF(AND($E86="JS",Récap!BI$208="TERMINE"),"TERMINE",IF(AND($E86="CF",Récap!AS$208="TERMINE"),"TERMINE",IF(AND($E86="MJ",Récap!AC$208="TERMINE"),"TERMINE","")))),"")</f>
        <v/>
      </c>
    </row>
    <row r="87" spans="1:12" x14ac:dyDescent="0.3">
      <c r="A87" s="169" t="str">
        <f>IF(Engagés!A87="","",Engagés!A87)</f>
        <v/>
      </c>
      <c r="B87" s="556">
        <v>0.36296296296296293</v>
      </c>
      <c r="C87" s="420"/>
      <c r="D87" s="81" t="str">
        <f t="shared" si="3"/>
        <v/>
      </c>
      <c r="E87" s="382" t="str">
        <f>IF($A87="","",Engagés!$E87)</f>
        <v/>
      </c>
      <c r="F87" s="158" t="str">
        <f>IF(AND('5ème'!D87="",'6ème'!D87&lt;&gt;""),1,"")</f>
        <v/>
      </c>
      <c r="G87" s="105" t="str">
        <f>IF($A87="","",IF($E87="MJ",Récap!$L$4,IF($E87="CF",Récap!$K$4,IF($E87="JS",Récap!$J$4,IF($E87="AM",Récap!$I$4)))))</f>
        <v/>
      </c>
      <c r="H87" s="117"/>
      <c r="I87" s="119" t="str">
        <f t="shared" si="4"/>
        <v/>
      </c>
      <c r="J87" s="102"/>
      <c r="K87" s="412" t="str">
        <f>IF($D87="","",IFERROR(IF(AND($E87="AM",Récap!BY$208="DERNIER TOUR"),"DERNIER TOUR",IF(AND($E87="JS",Récap!BH$208="DERNIER TOUR"),"DERNIER TOUR",IF(AND($E87="CF",Récap!AR$208="DERNIER TOUR"),"DERNIER TOUR",IF(AND($E87="MJ",Récap!AB$208="DERNIER TOUR"),"DERNIER TOUR","")))),""))</f>
        <v/>
      </c>
      <c r="L87" s="590" t="str">
        <f>IFERROR(IF(AND($E87="AM",Récap!BZ$208="TERMINE"),"TERMINE",IF(AND($E87="JS",Récap!BI$208="TERMINE"),"TERMINE",IF(AND($E87="CF",Récap!AS$208="TERMINE"),"TERMINE",IF(AND($E87="MJ",Récap!AC$208="TERMINE"),"TERMINE","")))),"")</f>
        <v/>
      </c>
    </row>
    <row r="88" spans="1:12" x14ac:dyDescent="0.3">
      <c r="A88" s="169" t="str">
        <f>IF(Engagés!A88="","",Engagés!A88)</f>
        <v/>
      </c>
      <c r="B88" s="556">
        <v>0.36296296296296293</v>
      </c>
      <c r="C88" s="420"/>
      <c r="D88" s="81" t="str">
        <f t="shared" si="3"/>
        <v/>
      </c>
      <c r="E88" s="382" t="str">
        <f>IF($A88="","",Engagés!$E88)</f>
        <v/>
      </c>
      <c r="F88" s="158" t="str">
        <f>IF(AND('5ème'!D88="",'6ème'!D88&lt;&gt;""),1,"")</f>
        <v/>
      </c>
      <c r="G88" s="105" t="str">
        <f>IF($A88="","",IF($E88="MJ",Récap!$L$4,IF($E88="CF",Récap!$K$4,IF($E88="JS",Récap!$J$4,IF($E88="AM",Récap!$I$4)))))</f>
        <v/>
      </c>
      <c r="H88" s="117"/>
      <c r="I88" s="119" t="str">
        <f t="shared" si="4"/>
        <v/>
      </c>
      <c r="J88" s="102"/>
      <c r="K88" s="412" t="str">
        <f>IF($D88="","",IFERROR(IF(AND($E88="AM",Récap!BY$208="DERNIER TOUR"),"DERNIER TOUR",IF(AND($E88="JS",Récap!BH$208="DERNIER TOUR"),"DERNIER TOUR",IF(AND($E88="CF",Récap!AR$208="DERNIER TOUR"),"DERNIER TOUR",IF(AND($E88="MJ",Récap!AB$208="DERNIER TOUR"),"DERNIER TOUR","")))),""))</f>
        <v/>
      </c>
      <c r="L88" s="590" t="str">
        <f>IFERROR(IF(AND($E88="AM",Récap!BZ$208="TERMINE"),"TERMINE",IF(AND($E88="JS",Récap!BI$208="TERMINE"),"TERMINE",IF(AND($E88="CF",Récap!AS$208="TERMINE"),"TERMINE",IF(AND($E88="MJ",Récap!AC$208="TERMINE"),"TERMINE","")))),"")</f>
        <v/>
      </c>
    </row>
    <row r="89" spans="1:12" x14ac:dyDescent="0.3">
      <c r="A89" s="169" t="str">
        <f>IF(Engagés!A89="","",Engagés!A89)</f>
        <v/>
      </c>
      <c r="B89" s="556">
        <v>0.36296296296296293</v>
      </c>
      <c r="C89" s="420"/>
      <c r="D89" s="81" t="str">
        <f t="shared" si="3"/>
        <v/>
      </c>
      <c r="E89" s="382" t="str">
        <f>IF($A89="","",Engagés!$E89)</f>
        <v/>
      </c>
      <c r="F89" s="158" t="str">
        <f>IF(AND('5ème'!D89="",'6ème'!D89&lt;&gt;""),1,"")</f>
        <v/>
      </c>
      <c r="G89" s="105" t="str">
        <f>IF($A89="","",IF($E89="MJ",Récap!$L$4,IF($E89="CF",Récap!$K$4,IF($E89="JS",Récap!$J$4,IF($E89="AM",Récap!$I$4)))))</f>
        <v/>
      </c>
      <c r="H89" s="117"/>
      <c r="I89" s="119" t="str">
        <f t="shared" si="4"/>
        <v/>
      </c>
      <c r="J89" s="102"/>
      <c r="K89" s="412" t="str">
        <f>IF($D89="","",IFERROR(IF(AND($E89="AM",Récap!BY$208="DERNIER TOUR"),"DERNIER TOUR",IF(AND($E89="JS",Récap!BH$208="DERNIER TOUR"),"DERNIER TOUR",IF(AND($E89="CF",Récap!AR$208="DERNIER TOUR"),"DERNIER TOUR",IF(AND($E89="MJ",Récap!AB$208="DERNIER TOUR"),"DERNIER TOUR","")))),""))</f>
        <v/>
      </c>
      <c r="L89" s="590" t="str">
        <f>IFERROR(IF(AND($E89="AM",Récap!BZ$208="TERMINE"),"TERMINE",IF(AND($E89="JS",Récap!BI$208="TERMINE"),"TERMINE",IF(AND($E89="CF",Récap!AS$208="TERMINE"),"TERMINE",IF(AND($E89="MJ",Récap!AC$208="TERMINE"),"TERMINE","")))),"")</f>
        <v/>
      </c>
    </row>
    <row r="90" spans="1:12" x14ac:dyDescent="0.3">
      <c r="A90" s="169" t="str">
        <f>IF(Engagés!A90="","",Engagés!A90)</f>
        <v/>
      </c>
      <c r="B90" s="556">
        <v>0.36296296296296293</v>
      </c>
      <c r="C90" s="420"/>
      <c r="D90" s="81" t="str">
        <f t="shared" si="3"/>
        <v/>
      </c>
      <c r="E90" s="382" t="str">
        <f>IF($A90="","",Engagés!$E90)</f>
        <v/>
      </c>
      <c r="F90" s="158" t="str">
        <f>IF(AND('5ème'!D90="",'6ème'!D90&lt;&gt;""),1,"")</f>
        <v/>
      </c>
      <c r="G90" s="105" t="str">
        <f>IF($A90="","",IF($E90="MJ",Récap!$L$4,IF($E90="CF",Récap!$K$4,IF($E90="JS",Récap!$J$4,IF($E90="AM",Récap!$I$4)))))</f>
        <v/>
      </c>
      <c r="H90" s="117"/>
      <c r="I90" s="119" t="str">
        <f t="shared" si="4"/>
        <v/>
      </c>
      <c r="J90" s="102"/>
      <c r="K90" s="412" t="str">
        <f>IF($D90="","",IFERROR(IF(AND($E90="AM",Récap!BY$208="DERNIER TOUR"),"DERNIER TOUR",IF(AND($E90="JS",Récap!BH$208="DERNIER TOUR"),"DERNIER TOUR",IF(AND($E90="CF",Récap!AR$208="DERNIER TOUR"),"DERNIER TOUR",IF(AND($E90="MJ",Récap!AB$208="DERNIER TOUR"),"DERNIER TOUR","")))),""))</f>
        <v/>
      </c>
      <c r="L90" s="590" t="str">
        <f>IFERROR(IF(AND($E90="AM",Récap!BZ$208="TERMINE"),"TERMINE",IF(AND($E90="JS",Récap!BI$208="TERMINE"),"TERMINE",IF(AND($E90="CF",Récap!AS$208="TERMINE"),"TERMINE",IF(AND($E90="MJ",Récap!AC$208="TERMINE"),"TERMINE","")))),"")</f>
        <v/>
      </c>
    </row>
    <row r="91" spans="1:12" x14ac:dyDescent="0.3">
      <c r="A91" s="169" t="str">
        <f>IF(Engagés!A91="","",Engagés!A91)</f>
        <v/>
      </c>
      <c r="B91" s="556">
        <v>0.36296296296296293</v>
      </c>
      <c r="C91" s="420"/>
      <c r="D91" s="81" t="str">
        <f t="shared" si="3"/>
        <v/>
      </c>
      <c r="E91" s="382" t="str">
        <f>IF($A91="","",Engagés!$E91)</f>
        <v/>
      </c>
      <c r="F91" s="158" t="str">
        <f>IF(AND('5ème'!D91="",'6ème'!D91&lt;&gt;""),1,"")</f>
        <v/>
      </c>
      <c r="G91" s="105" t="str">
        <f>IF($A91="","",IF($E91="MJ",Récap!$L$4,IF($E91="CF",Récap!$K$4,IF($E91="JS",Récap!$J$4,IF($E91="AM",Récap!$I$4)))))</f>
        <v/>
      </c>
      <c r="H91" s="117"/>
      <c r="I91" s="119" t="str">
        <f t="shared" si="4"/>
        <v/>
      </c>
      <c r="J91" s="102"/>
      <c r="K91" s="412" t="str">
        <f>IF($D91="","",IFERROR(IF(AND($E91="AM",Récap!BY$208="DERNIER TOUR"),"DERNIER TOUR",IF(AND($E91="JS",Récap!BH$208="DERNIER TOUR"),"DERNIER TOUR",IF(AND($E91="CF",Récap!AR$208="DERNIER TOUR"),"DERNIER TOUR",IF(AND($E91="MJ",Récap!AB$208="DERNIER TOUR"),"DERNIER TOUR","")))),""))</f>
        <v/>
      </c>
      <c r="L91" s="590" t="str">
        <f>IFERROR(IF(AND($E91="AM",Récap!BZ$208="TERMINE"),"TERMINE",IF(AND($E91="JS",Récap!BI$208="TERMINE"),"TERMINE",IF(AND($E91="CF",Récap!AS$208="TERMINE"),"TERMINE",IF(AND($E91="MJ",Récap!AC$208="TERMINE"),"TERMINE","")))),"")</f>
        <v/>
      </c>
    </row>
    <row r="92" spans="1:12" x14ac:dyDescent="0.3">
      <c r="A92" s="169" t="str">
        <f>IF(Engagés!A92="","",Engagés!A92)</f>
        <v/>
      </c>
      <c r="B92" s="556">
        <v>0.36296296296296293</v>
      </c>
      <c r="C92" s="420"/>
      <c r="D92" s="81" t="str">
        <f t="shared" si="3"/>
        <v/>
      </c>
      <c r="E92" s="382" t="str">
        <f>IF($A92="","",Engagés!$E92)</f>
        <v/>
      </c>
      <c r="F92" s="158" t="str">
        <f>IF(AND('5ème'!D92="",'6ème'!D92&lt;&gt;""),1,"")</f>
        <v/>
      </c>
      <c r="G92" s="105" t="str">
        <f>IF($A92="","",IF($E92="MJ",Récap!$L$4,IF($E92="CF",Récap!$K$4,IF($E92="JS",Récap!$J$4,IF($E92="AM",Récap!$I$4)))))</f>
        <v/>
      </c>
      <c r="H92" s="117"/>
      <c r="I92" s="119" t="str">
        <f t="shared" si="4"/>
        <v/>
      </c>
      <c r="J92" s="102"/>
      <c r="K92" s="412" t="str">
        <f>IF($D92="","",IFERROR(IF(AND($E92="AM",Récap!BY$208="DERNIER TOUR"),"DERNIER TOUR",IF(AND($E92="JS",Récap!BH$208="DERNIER TOUR"),"DERNIER TOUR",IF(AND($E92="CF",Récap!AR$208="DERNIER TOUR"),"DERNIER TOUR",IF(AND($E92="MJ",Récap!AB$208="DERNIER TOUR"),"DERNIER TOUR","")))),""))</f>
        <v/>
      </c>
      <c r="L92" s="590" t="str">
        <f>IFERROR(IF(AND($E92="AM",Récap!BZ$208="TERMINE"),"TERMINE",IF(AND($E92="JS",Récap!BI$208="TERMINE"),"TERMINE",IF(AND($E92="CF",Récap!AS$208="TERMINE"),"TERMINE",IF(AND($E92="MJ",Récap!AC$208="TERMINE"),"TERMINE","")))),"")</f>
        <v/>
      </c>
    </row>
    <row r="93" spans="1:12" x14ac:dyDescent="0.3">
      <c r="A93" s="169" t="str">
        <f>IF(Engagés!A93="","",Engagés!A93)</f>
        <v/>
      </c>
      <c r="B93" s="556">
        <v>0.36296296296296293</v>
      </c>
      <c r="C93" s="420"/>
      <c r="D93" s="81" t="str">
        <f t="shared" si="3"/>
        <v/>
      </c>
      <c r="E93" s="382" t="str">
        <f>IF($A93="","",Engagés!$E93)</f>
        <v/>
      </c>
      <c r="F93" s="158" t="str">
        <f>IF(AND('5ème'!D93="",'6ème'!D93&lt;&gt;""),1,"")</f>
        <v/>
      </c>
      <c r="G93" s="105" t="str">
        <f>IF($A93="","",IF($E93="MJ",Récap!$L$4,IF($E93="CF",Récap!$K$4,IF($E93="JS",Récap!$J$4,IF($E93="AM",Récap!$I$4)))))</f>
        <v/>
      </c>
      <c r="H93" s="117"/>
      <c r="I93" s="119" t="str">
        <f t="shared" si="4"/>
        <v/>
      </c>
      <c r="J93" s="102"/>
      <c r="K93" s="412" t="str">
        <f>IF($D93="","",IFERROR(IF(AND($E93="AM",Récap!BY$208="DERNIER TOUR"),"DERNIER TOUR",IF(AND($E93="JS",Récap!BH$208="DERNIER TOUR"),"DERNIER TOUR",IF(AND($E93="CF",Récap!AR$208="DERNIER TOUR"),"DERNIER TOUR",IF(AND($E93="MJ",Récap!AB$208="DERNIER TOUR"),"DERNIER TOUR","")))),""))</f>
        <v/>
      </c>
      <c r="L93" s="590" t="str">
        <f>IFERROR(IF(AND($E93="AM",Récap!BZ$208="TERMINE"),"TERMINE",IF(AND($E93="JS",Récap!BI$208="TERMINE"),"TERMINE",IF(AND($E93="CF",Récap!AS$208="TERMINE"),"TERMINE",IF(AND($E93="MJ",Récap!AC$208="TERMINE"),"TERMINE","")))),"")</f>
        <v/>
      </c>
    </row>
    <row r="94" spans="1:12" x14ac:dyDescent="0.3">
      <c r="A94" s="169" t="str">
        <f>IF(Engagés!A94="","",Engagés!A94)</f>
        <v/>
      </c>
      <c r="B94" s="556">
        <v>0.36296296296296293</v>
      </c>
      <c r="C94" s="420"/>
      <c r="D94" s="81" t="str">
        <f t="shared" si="3"/>
        <v/>
      </c>
      <c r="E94" s="382" t="str">
        <f>IF($A94="","",Engagés!$E94)</f>
        <v/>
      </c>
      <c r="F94" s="158" t="str">
        <f>IF(AND('5ème'!D94="",'6ème'!D94&lt;&gt;""),1,"")</f>
        <v/>
      </c>
      <c r="G94" s="105" t="str">
        <f>IF($A94="","",IF($E94="MJ",Récap!$L$4,IF($E94="CF",Récap!$K$4,IF($E94="JS",Récap!$J$4,IF($E94="AM",Récap!$I$4)))))</f>
        <v/>
      </c>
      <c r="H94" s="117"/>
      <c r="I94" s="119" t="str">
        <f t="shared" si="4"/>
        <v/>
      </c>
      <c r="J94" s="102"/>
      <c r="K94" s="412" t="str">
        <f>IF($D94="","",IFERROR(IF(AND($E94="AM",Récap!BY$208="DERNIER TOUR"),"DERNIER TOUR",IF(AND($E94="JS",Récap!BH$208="DERNIER TOUR"),"DERNIER TOUR",IF(AND($E94="CF",Récap!AR$208="DERNIER TOUR"),"DERNIER TOUR",IF(AND($E94="MJ",Récap!AB$208="DERNIER TOUR"),"DERNIER TOUR","")))),""))</f>
        <v/>
      </c>
      <c r="L94" s="590" t="str">
        <f>IFERROR(IF(AND($E94="AM",Récap!BZ$208="TERMINE"),"TERMINE",IF(AND($E94="JS",Récap!BI$208="TERMINE"),"TERMINE",IF(AND($E94="CF",Récap!AS$208="TERMINE"),"TERMINE",IF(AND($E94="MJ",Récap!AC$208="TERMINE"),"TERMINE","")))),"")</f>
        <v/>
      </c>
    </row>
    <row r="95" spans="1:12" x14ac:dyDescent="0.3">
      <c r="A95" s="169" t="str">
        <f>IF(Engagés!A95="","",Engagés!A95)</f>
        <v/>
      </c>
      <c r="B95" s="556">
        <v>0.36296296296296293</v>
      </c>
      <c r="C95" s="420"/>
      <c r="D95" s="81" t="str">
        <f t="shared" si="3"/>
        <v/>
      </c>
      <c r="E95" s="382" t="str">
        <f>IF($A95="","",Engagés!$E95)</f>
        <v/>
      </c>
      <c r="F95" s="158" t="str">
        <f>IF(AND('5ème'!D95="",'6ème'!D95&lt;&gt;""),1,"")</f>
        <v/>
      </c>
      <c r="G95" s="105" t="str">
        <f>IF($A95="","",IF($E95="MJ",Récap!$L$4,IF($E95="CF",Récap!$K$4,IF($E95="JS",Récap!$J$4,IF($E95="AM",Récap!$I$4)))))</f>
        <v/>
      </c>
      <c r="H95" s="117"/>
      <c r="I95" s="119" t="str">
        <f t="shared" si="4"/>
        <v/>
      </c>
      <c r="J95" s="102"/>
      <c r="K95" s="412" t="str">
        <f>IF($D95="","",IFERROR(IF(AND($E95="AM",Récap!BY$208="DERNIER TOUR"),"DERNIER TOUR",IF(AND($E95="JS",Récap!BH$208="DERNIER TOUR"),"DERNIER TOUR",IF(AND($E95="CF",Récap!AR$208="DERNIER TOUR"),"DERNIER TOUR",IF(AND($E95="MJ",Récap!AB$208="DERNIER TOUR"),"DERNIER TOUR","")))),""))</f>
        <v/>
      </c>
      <c r="L95" s="590" t="str">
        <f>IFERROR(IF(AND($E95="AM",Récap!BZ$208="TERMINE"),"TERMINE",IF(AND($E95="JS",Récap!BI$208="TERMINE"),"TERMINE",IF(AND($E95="CF",Récap!AS$208="TERMINE"),"TERMINE",IF(AND($E95="MJ",Récap!AC$208="TERMINE"),"TERMINE","")))),"")</f>
        <v/>
      </c>
    </row>
    <row r="96" spans="1:12" x14ac:dyDescent="0.3">
      <c r="A96" s="169" t="str">
        <f>IF(Engagés!A96="","",Engagés!A96)</f>
        <v/>
      </c>
      <c r="B96" s="556">
        <v>0.36296296296296293</v>
      </c>
      <c r="C96" s="420"/>
      <c r="D96" s="81" t="str">
        <f t="shared" si="3"/>
        <v/>
      </c>
      <c r="E96" s="382" t="str">
        <f>IF($A96="","",Engagés!$E96)</f>
        <v/>
      </c>
      <c r="F96" s="158" t="str">
        <f>IF(AND('5ème'!D96="",'6ème'!D96&lt;&gt;""),1,"")</f>
        <v/>
      </c>
      <c r="G96" s="105" t="str">
        <f>IF($A96="","",IF($E96="MJ",Récap!$L$4,IF($E96="CF",Récap!$K$4,IF($E96="JS",Récap!$J$4,IF($E96="AM",Récap!$I$4)))))</f>
        <v/>
      </c>
      <c r="H96" s="117"/>
      <c r="I96" s="119" t="str">
        <f t="shared" si="4"/>
        <v/>
      </c>
      <c r="J96" s="102"/>
      <c r="K96" s="412" t="str">
        <f>IF($D96="","",IFERROR(IF(AND($E96="AM",Récap!BY$208="DERNIER TOUR"),"DERNIER TOUR",IF(AND($E96="JS",Récap!BH$208="DERNIER TOUR"),"DERNIER TOUR",IF(AND($E96="CF",Récap!AR$208="DERNIER TOUR"),"DERNIER TOUR",IF(AND($E96="MJ",Récap!AB$208="DERNIER TOUR"),"DERNIER TOUR","")))),""))</f>
        <v/>
      </c>
      <c r="L96" s="590" t="str">
        <f>IFERROR(IF(AND($E96="AM",Récap!BZ$208="TERMINE"),"TERMINE",IF(AND($E96="JS",Récap!BI$208="TERMINE"),"TERMINE",IF(AND($E96="CF",Récap!AS$208="TERMINE"),"TERMINE",IF(AND($E96="MJ",Récap!AC$208="TERMINE"),"TERMINE","")))),"")</f>
        <v/>
      </c>
    </row>
    <row r="97" spans="1:12" x14ac:dyDescent="0.3">
      <c r="A97" s="169" t="str">
        <f>IF(Engagés!A97="","",Engagés!A97)</f>
        <v/>
      </c>
      <c r="B97" s="556">
        <v>0.36296296296296293</v>
      </c>
      <c r="C97" s="420"/>
      <c r="D97" s="81" t="str">
        <f t="shared" si="3"/>
        <v/>
      </c>
      <c r="E97" s="382" t="str">
        <f>IF($A97="","",Engagés!$E97)</f>
        <v/>
      </c>
      <c r="F97" s="158" t="str">
        <f>IF(AND('5ème'!D97="",'6ème'!D97&lt;&gt;""),1,"")</f>
        <v/>
      </c>
      <c r="G97" s="105" t="str">
        <f>IF($A97="","",IF($E97="MJ",Récap!$L$4,IF($E97="CF",Récap!$K$4,IF($E97="JS",Récap!$J$4,IF($E97="AM",Récap!$I$4)))))</f>
        <v/>
      </c>
      <c r="H97" s="117"/>
      <c r="I97" s="119" t="str">
        <f t="shared" si="4"/>
        <v/>
      </c>
      <c r="J97" s="102"/>
      <c r="K97" s="412" t="str">
        <f>IF($D97="","",IFERROR(IF(AND($E97="AM",Récap!BY$208="DERNIER TOUR"),"DERNIER TOUR",IF(AND($E97="JS",Récap!BH$208="DERNIER TOUR"),"DERNIER TOUR",IF(AND($E97="CF",Récap!AR$208="DERNIER TOUR"),"DERNIER TOUR",IF(AND($E97="MJ",Récap!AB$208="DERNIER TOUR"),"DERNIER TOUR","")))),""))</f>
        <v/>
      </c>
      <c r="L97" s="590" t="str">
        <f>IFERROR(IF(AND($E97="AM",Récap!BZ$208="TERMINE"),"TERMINE",IF(AND($E97="JS",Récap!BI$208="TERMINE"),"TERMINE",IF(AND($E97="CF",Récap!AS$208="TERMINE"),"TERMINE",IF(AND($E97="MJ",Récap!AC$208="TERMINE"),"TERMINE","")))),"")</f>
        <v/>
      </c>
    </row>
    <row r="98" spans="1:12" x14ac:dyDescent="0.3">
      <c r="A98" s="169" t="str">
        <f>IF(Engagés!A98="","",Engagés!A98)</f>
        <v/>
      </c>
      <c r="B98" s="556">
        <v>0.36296296296296293</v>
      </c>
      <c r="C98" s="420"/>
      <c r="D98" s="81" t="str">
        <f t="shared" si="3"/>
        <v/>
      </c>
      <c r="E98" s="382" t="str">
        <f>IF($A98="","",Engagés!$E98)</f>
        <v/>
      </c>
      <c r="F98" s="158" t="str">
        <f>IF(AND('5ème'!D98="",'6ème'!D98&lt;&gt;""),1,"")</f>
        <v/>
      </c>
      <c r="G98" s="105" t="str">
        <f>IF($A98="","",IF($E98="MJ",Récap!$L$4,IF($E98="CF",Récap!$K$4,IF($E98="JS",Récap!$J$4,IF($E98="AM",Récap!$I$4)))))</f>
        <v/>
      </c>
      <c r="H98" s="117"/>
      <c r="I98" s="119" t="str">
        <f t="shared" si="4"/>
        <v/>
      </c>
      <c r="J98" s="102"/>
      <c r="K98" s="412" t="str">
        <f>IF($D98="","",IFERROR(IF(AND($E98="AM",Récap!BY$208="DERNIER TOUR"),"DERNIER TOUR",IF(AND($E98="JS",Récap!BH$208="DERNIER TOUR"),"DERNIER TOUR",IF(AND($E98="CF",Récap!AR$208="DERNIER TOUR"),"DERNIER TOUR",IF(AND($E98="MJ",Récap!AB$208="DERNIER TOUR"),"DERNIER TOUR","")))),""))</f>
        <v/>
      </c>
      <c r="L98" s="590" t="str">
        <f>IFERROR(IF(AND($E98="AM",Récap!BZ$208="TERMINE"),"TERMINE",IF(AND($E98="JS",Récap!BI$208="TERMINE"),"TERMINE",IF(AND($E98="CF",Récap!AS$208="TERMINE"),"TERMINE",IF(AND($E98="MJ",Récap!AC$208="TERMINE"),"TERMINE","")))),"")</f>
        <v/>
      </c>
    </row>
    <row r="99" spans="1:12" x14ac:dyDescent="0.3">
      <c r="A99" s="169" t="str">
        <f>IF(Engagés!A99="","",Engagés!A99)</f>
        <v/>
      </c>
      <c r="B99" s="556">
        <v>0.36296296296296293</v>
      </c>
      <c r="C99" s="420"/>
      <c r="D99" s="81" t="str">
        <f t="shared" si="3"/>
        <v/>
      </c>
      <c r="E99" s="382" t="str">
        <f>IF($A99="","",Engagés!$E99)</f>
        <v/>
      </c>
      <c r="F99" s="158" t="str">
        <f>IF(AND('5ème'!D99="",'6ème'!D99&lt;&gt;""),1,"")</f>
        <v/>
      </c>
      <c r="G99" s="105" t="str">
        <f>IF($A99="","",IF($E99="MJ",Récap!$L$4,IF($E99="CF",Récap!$K$4,IF($E99="JS",Récap!$J$4,IF($E99="AM",Récap!$I$4)))))</f>
        <v/>
      </c>
      <c r="H99" s="117"/>
      <c r="I99" s="119" t="str">
        <f t="shared" si="4"/>
        <v/>
      </c>
      <c r="J99" s="102"/>
      <c r="K99" s="412" t="str">
        <f>IF($D99="","",IFERROR(IF(AND($E99="AM",Récap!BY$208="DERNIER TOUR"),"DERNIER TOUR",IF(AND($E99="JS",Récap!BH$208="DERNIER TOUR"),"DERNIER TOUR",IF(AND($E99="CF",Récap!AR$208="DERNIER TOUR"),"DERNIER TOUR",IF(AND($E99="MJ",Récap!AB$208="DERNIER TOUR"),"DERNIER TOUR","")))),""))</f>
        <v/>
      </c>
      <c r="L99" s="590" t="str">
        <f>IFERROR(IF(AND($E99="AM",Récap!BZ$208="TERMINE"),"TERMINE",IF(AND($E99="JS",Récap!BI$208="TERMINE"),"TERMINE",IF(AND($E99="CF",Récap!AS$208="TERMINE"),"TERMINE",IF(AND($E99="MJ",Récap!AC$208="TERMINE"),"TERMINE","")))),"")</f>
        <v/>
      </c>
    </row>
    <row r="100" spans="1:12" x14ac:dyDescent="0.3">
      <c r="A100" s="169" t="str">
        <f>IF(Engagés!A100="","",Engagés!A100)</f>
        <v/>
      </c>
      <c r="B100" s="556">
        <v>0.36296296296296293</v>
      </c>
      <c r="C100" s="420"/>
      <c r="D100" s="81" t="str">
        <f t="shared" si="3"/>
        <v/>
      </c>
      <c r="E100" s="382" t="str">
        <f>IF($A100="","",Engagés!$E100)</f>
        <v/>
      </c>
      <c r="F100" s="158" t="str">
        <f>IF(AND('5ème'!D100="",'6ème'!D100&lt;&gt;""),1,"")</f>
        <v/>
      </c>
      <c r="G100" s="105" t="str">
        <f>IF($A100="","",IF($E100="MJ",Récap!$L$4,IF($E100="CF",Récap!$K$4,IF($E100="JS",Récap!$J$4,IF($E100="AM",Récap!$I$4)))))</f>
        <v/>
      </c>
      <c r="H100" s="117"/>
      <c r="I100" s="119" t="str">
        <f t="shared" si="4"/>
        <v/>
      </c>
      <c r="J100" s="102"/>
      <c r="K100" s="412" t="str">
        <f>IF($D100="","",IFERROR(IF(AND($E100="AM",Récap!BY$208="DERNIER TOUR"),"DERNIER TOUR",IF(AND($E100="JS",Récap!BH$208="DERNIER TOUR"),"DERNIER TOUR",IF(AND($E100="CF",Récap!AR$208="DERNIER TOUR"),"DERNIER TOUR",IF(AND($E100="MJ",Récap!AB$208="DERNIER TOUR"),"DERNIER TOUR","")))),""))</f>
        <v/>
      </c>
      <c r="L100" s="590" t="str">
        <f>IFERROR(IF(AND($E100="AM",Récap!BZ$208="TERMINE"),"TERMINE",IF(AND($E100="JS",Récap!BI$208="TERMINE"),"TERMINE",IF(AND($E100="CF",Récap!AS$208="TERMINE"),"TERMINE",IF(AND($E100="MJ",Récap!AC$208="TERMINE"),"TERMINE","")))),"")</f>
        <v/>
      </c>
    </row>
    <row r="101" spans="1:12" x14ac:dyDescent="0.3">
      <c r="A101" s="169" t="str">
        <f>IF(Engagés!A101="","",Engagés!A101)</f>
        <v/>
      </c>
      <c r="B101" s="556">
        <v>0.36296296296296293</v>
      </c>
      <c r="C101" s="420"/>
      <c r="D101" s="81" t="str">
        <f t="shared" si="3"/>
        <v/>
      </c>
      <c r="E101" s="382" t="str">
        <f>IF($A101="","",Engagés!$E101)</f>
        <v/>
      </c>
      <c r="F101" s="158" t="str">
        <f>IF(AND('5ème'!D101="",'6ème'!D101&lt;&gt;""),1,"")</f>
        <v/>
      </c>
      <c r="G101" s="105" t="str">
        <f>IF($A101="","",IF($E101="MJ",Récap!$L$4,IF($E101="CF",Récap!$K$4,IF($E101="JS",Récap!$J$4,IF($E101="AM",Récap!$I$4)))))</f>
        <v/>
      </c>
      <c r="H101" s="117"/>
      <c r="I101" s="119" t="str">
        <f t="shared" si="4"/>
        <v/>
      </c>
      <c r="J101" s="102"/>
      <c r="K101" s="412" t="str">
        <f>IF($D101="","",IFERROR(IF(AND($E101="AM",Récap!BY$208="DERNIER TOUR"),"DERNIER TOUR",IF(AND($E101="JS",Récap!BH$208="DERNIER TOUR"),"DERNIER TOUR",IF(AND($E101="CF",Récap!AR$208="DERNIER TOUR"),"DERNIER TOUR",IF(AND($E101="MJ",Récap!AB$208="DERNIER TOUR"),"DERNIER TOUR","")))),""))</f>
        <v/>
      </c>
      <c r="L101" s="590" t="str">
        <f>IFERROR(IF(AND($E101="AM",Récap!BZ$208="TERMINE"),"TERMINE",IF(AND($E101="JS",Récap!BI$208="TERMINE"),"TERMINE",IF(AND($E101="CF",Récap!AS$208="TERMINE"),"TERMINE",IF(AND($E101="MJ",Récap!AC$208="TERMINE"),"TERMINE","")))),"")</f>
        <v/>
      </c>
    </row>
    <row r="102" spans="1:12" x14ac:dyDescent="0.3">
      <c r="A102" s="169" t="str">
        <f>IF(Engagés!A102="","",Engagés!A102)</f>
        <v/>
      </c>
      <c r="B102" s="556">
        <v>0.36296296296296293</v>
      </c>
      <c r="C102" s="420"/>
      <c r="D102" s="81" t="str">
        <f t="shared" si="3"/>
        <v/>
      </c>
      <c r="E102" s="382" t="str">
        <f>IF($A102="","",Engagés!$E102)</f>
        <v/>
      </c>
      <c r="F102" s="158" t="str">
        <f>IF(AND('5ème'!D102="",'6ème'!D102&lt;&gt;""),1,"")</f>
        <v/>
      </c>
      <c r="G102" s="105" t="str">
        <f>IF($A102="","",IF($E102="MJ",Récap!$L$4,IF($E102="CF",Récap!$K$4,IF($E102="JS",Récap!$J$4,IF($E102="AM",Récap!$I$4)))))</f>
        <v/>
      </c>
      <c r="H102" s="117"/>
      <c r="I102" s="119" t="str">
        <f t="shared" si="4"/>
        <v/>
      </c>
      <c r="J102" s="102"/>
      <c r="K102" s="412" t="str">
        <f>IF($D102="","",IFERROR(IF(AND($E102="AM",Récap!BY$208="DERNIER TOUR"),"DERNIER TOUR",IF(AND($E102="JS",Récap!BH$208="DERNIER TOUR"),"DERNIER TOUR",IF(AND($E102="CF",Récap!AR$208="DERNIER TOUR"),"DERNIER TOUR",IF(AND($E102="MJ",Récap!AB$208="DERNIER TOUR"),"DERNIER TOUR","")))),""))</f>
        <v/>
      </c>
      <c r="L102" s="590" t="str">
        <f>IFERROR(IF(AND($E102="AM",Récap!BZ$208="TERMINE"),"TERMINE",IF(AND($E102="JS",Récap!BI$208="TERMINE"),"TERMINE",IF(AND($E102="CF",Récap!AS$208="TERMINE"),"TERMINE",IF(AND($E102="MJ",Récap!AC$208="TERMINE"),"TERMINE","")))),"")</f>
        <v/>
      </c>
    </row>
    <row r="103" spans="1:12" ht="18" thickBot="1" x14ac:dyDescent="0.35">
      <c r="A103" s="170" t="str">
        <f>IF(Engagés!A103="","",Engagés!A103)</f>
        <v/>
      </c>
      <c r="B103" s="557">
        <v>0.36296296296296293</v>
      </c>
      <c r="C103" s="171"/>
      <c r="D103" s="80" t="str">
        <f>IF(C103="","",C103-B103)</f>
        <v/>
      </c>
      <c r="E103" s="383" t="str">
        <f>IF($A103="","",Engagés!$E103)</f>
        <v/>
      </c>
      <c r="F103" s="159" t="str">
        <f>IF(AND('5ème'!D103="",'6ème'!D103&lt;&gt;""),1,"")</f>
        <v/>
      </c>
      <c r="G103" s="110" t="str">
        <f>IF($A103="","",IF($E103="MJ",Récap!$L$4,IF($E103="CF",Récap!$K$4,IF($E103="JS",Récap!$J$4,IF($E103="AM",Récap!$I$4)))))</f>
        <v/>
      </c>
      <c r="H103" s="118"/>
      <c r="I103" s="120" t="str">
        <f t="shared" si="4"/>
        <v/>
      </c>
      <c r="J103" s="102"/>
      <c r="K103" s="412" t="str">
        <f>IF($D103="","",IFERROR(IF(AND($E103="AM",Récap!BY$208="DERNIER TOUR"),"DERNIER TOUR",IF(AND($E103="JS",Récap!BH$208="DERNIER TOUR"),"DERNIER TOUR",IF(AND($E103="CF",Récap!AR$208="DERNIER TOUR"),"DERNIER TOUR",IF(AND($E103="MJ",Récap!AB$208="DERNIER TOUR"),"DERNIER TOUR","")))),""))</f>
        <v/>
      </c>
      <c r="L103" s="590" t="str">
        <f>IFERROR(IF(AND($E103="AM",Récap!BZ$208="TERMINE"),"TERMINE",IF(AND($E103="JS",Récap!BI$208="TERMINE"),"TERMINE",IF(AND($E103="CF",Récap!AS$208="TERMINE"),"TERMINE",IF(AND($E103="MJ",Récap!AC$208="TERMINE"),"TERMINE","")))),"")</f>
        <v/>
      </c>
    </row>
    <row r="104" spans="1:12" x14ac:dyDescent="0.3">
      <c r="A104" s="188"/>
      <c r="B104" s="189"/>
      <c r="C104" s="9"/>
      <c r="G104" s="190"/>
    </row>
    <row r="105" spans="1:12" x14ac:dyDescent="0.3">
      <c r="A105" s="41"/>
      <c r="B105" s="189"/>
      <c r="C105" s="9"/>
    </row>
    <row r="106" spans="1:12" x14ac:dyDescent="0.3">
      <c r="A106" s="41"/>
      <c r="B106" s="189"/>
      <c r="C106" s="9"/>
    </row>
    <row r="107" spans="1:12" x14ac:dyDescent="0.3">
      <c r="A107" s="41"/>
      <c r="B107" s="189"/>
      <c r="C107" s="9"/>
    </row>
    <row r="108" spans="1:12" x14ac:dyDescent="0.3">
      <c r="A108" s="41"/>
      <c r="B108" s="189"/>
      <c r="C108" s="9"/>
    </row>
    <row r="109" spans="1:12" x14ac:dyDescent="0.3">
      <c r="A109" s="41"/>
      <c r="B109" s="189"/>
      <c r="C109" s="9"/>
    </row>
    <row r="110" spans="1:12" x14ac:dyDescent="0.3">
      <c r="A110" s="41"/>
      <c r="B110" s="189"/>
      <c r="C110" s="9"/>
    </row>
    <row r="111" spans="1:12" x14ac:dyDescent="0.3">
      <c r="A111" s="41"/>
      <c r="B111" s="189"/>
      <c r="C111" s="9"/>
    </row>
    <row r="112" spans="1:12" x14ac:dyDescent="0.3">
      <c r="A112" s="41"/>
      <c r="B112" s="189"/>
      <c r="C112" s="9"/>
    </row>
    <row r="113" spans="1:3" x14ac:dyDescent="0.3">
      <c r="A113" s="41"/>
      <c r="B113" s="189"/>
      <c r="C113" s="9"/>
    </row>
    <row r="114" spans="1:3" x14ac:dyDescent="0.3">
      <c r="A114" s="41"/>
      <c r="B114" s="189"/>
      <c r="C114" s="9"/>
    </row>
    <row r="115" spans="1:3" x14ac:dyDescent="0.3">
      <c r="A115" s="41"/>
      <c r="B115" s="189"/>
      <c r="C115" s="9"/>
    </row>
    <row r="116" spans="1:3" x14ac:dyDescent="0.3">
      <c r="A116" s="41"/>
      <c r="B116" s="189"/>
      <c r="C116" s="9"/>
    </row>
    <row r="117" spans="1:3" x14ac:dyDescent="0.3">
      <c r="A117" s="41"/>
      <c r="B117" s="189"/>
      <c r="C117" s="9"/>
    </row>
    <row r="118" spans="1:3" x14ac:dyDescent="0.3">
      <c r="A118" s="41"/>
      <c r="B118" s="189"/>
      <c r="C118" s="9"/>
    </row>
    <row r="119" spans="1:3" x14ac:dyDescent="0.3">
      <c r="A119" s="41"/>
      <c r="B119" s="189"/>
      <c r="C119" s="9"/>
    </row>
    <row r="120" spans="1:3" x14ac:dyDescent="0.3">
      <c r="A120" s="41"/>
      <c r="B120" s="189"/>
      <c r="C120" s="9"/>
    </row>
    <row r="121" spans="1:3" x14ac:dyDescent="0.3">
      <c r="A121" s="41"/>
      <c r="B121" s="189"/>
      <c r="C121" s="9"/>
    </row>
    <row r="122" spans="1:3" x14ac:dyDescent="0.3">
      <c r="A122" s="41"/>
      <c r="B122" s="189"/>
      <c r="C122" s="9"/>
    </row>
    <row r="123" spans="1:3" x14ac:dyDescent="0.3">
      <c r="A123" s="41"/>
      <c r="B123" s="189"/>
      <c r="C123" s="9"/>
    </row>
    <row r="124" spans="1:3" x14ac:dyDescent="0.3">
      <c r="A124" s="41"/>
      <c r="B124" s="189"/>
      <c r="C124" s="9"/>
    </row>
    <row r="125" spans="1:3" x14ac:dyDescent="0.3">
      <c r="A125" s="41"/>
      <c r="B125" s="189"/>
      <c r="C125" s="9"/>
    </row>
    <row r="126" spans="1:3" x14ac:dyDescent="0.3">
      <c r="A126" s="41"/>
      <c r="B126" s="189"/>
      <c r="C126" s="9"/>
    </row>
    <row r="127" spans="1:3" x14ac:dyDescent="0.3">
      <c r="A127" s="41"/>
      <c r="B127" s="189"/>
      <c r="C127" s="9"/>
    </row>
    <row r="128" spans="1:3" x14ac:dyDescent="0.3">
      <c r="A128" s="41"/>
      <c r="B128" s="189"/>
      <c r="C128" s="9"/>
    </row>
    <row r="129" spans="1:3" x14ac:dyDescent="0.3">
      <c r="A129" s="41"/>
      <c r="B129" s="189"/>
      <c r="C129" s="9"/>
    </row>
    <row r="130" spans="1:3" x14ac:dyDescent="0.3">
      <c r="A130" s="41"/>
      <c r="B130" s="189"/>
      <c r="C130" s="9"/>
    </row>
    <row r="131" spans="1:3" x14ac:dyDescent="0.3">
      <c r="A131" s="41"/>
      <c r="B131" s="189"/>
      <c r="C131" s="9"/>
    </row>
    <row r="132" spans="1:3" x14ac:dyDescent="0.3">
      <c r="A132" s="41"/>
      <c r="B132" s="189"/>
      <c r="C132" s="9"/>
    </row>
    <row r="133" spans="1:3" x14ac:dyDescent="0.3">
      <c r="A133" s="41"/>
      <c r="B133" s="189"/>
      <c r="C133" s="9"/>
    </row>
    <row r="134" spans="1:3" x14ac:dyDescent="0.3">
      <c r="A134" s="41"/>
      <c r="B134" s="189"/>
      <c r="C134" s="9"/>
    </row>
    <row r="135" spans="1:3" x14ac:dyDescent="0.3">
      <c r="A135" s="41"/>
      <c r="B135" s="189"/>
      <c r="C135" s="9"/>
    </row>
    <row r="136" spans="1:3" x14ac:dyDescent="0.3">
      <c r="A136" s="41"/>
      <c r="B136" s="189"/>
      <c r="C136" s="9"/>
    </row>
    <row r="137" spans="1:3" x14ac:dyDescent="0.3">
      <c r="A137" s="41"/>
      <c r="B137" s="189"/>
      <c r="C137" s="9"/>
    </row>
    <row r="138" spans="1:3" x14ac:dyDescent="0.3">
      <c r="A138" s="41"/>
      <c r="B138" s="189"/>
      <c r="C138" s="9"/>
    </row>
    <row r="139" spans="1:3" x14ac:dyDescent="0.3">
      <c r="A139" s="41"/>
      <c r="B139" s="189"/>
      <c r="C139" s="9"/>
    </row>
    <row r="140" spans="1:3" x14ac:dyDescent="0.3">
      <c r="A140" s="41"/>
      <c r="B140" s="189"/>
      <c r="C140" s="9"/>
    </row>
    <row r="141" spans="1:3" x14ac:dyDescent="0.3">
      <c r="A141" s="41"/>
      <c r="B141" s="189"/>
      <c r="C141" s="9"/>
    </row>
    <row r="142" spans="1:3" x14ac:dyDescent="0.3">
      <c r="A142" s="41"/>
      <c r="B142" s="189"/>
      <c r="C142" s="9"/>
    </row>
    <row r="143" spans="1:3" x14ac:dyDescent="0.3">
      <c r="A143" s="41"/>
      <c r="B143" s="189"/>
      <c r="C143" s="9"/>
    </row>
    <row r="144" spans="1:3" x14ac:dyDescent="0.3">
      <c r="A144" s="41"/>
      <c r="B144" s="189"/>
      <c r="C144" s="9"/>
    </row>
    <row r="145" spans="1:3" x14ac:dyDescent="0.3">
      <c r="A145" s="41"/>
      <c r="B145" s="189"/>
      <c r="C145" s="9"/>
    </row>
    <row r="146" spans="1:3" x14ac:dyDescent="0.3">
      <c r="A146" s="41"/>
      <c r="B146" s="189"/>
      <c r="C146" s="9"/>
    </row>
    <row r="147" spans="1:3" x14ac:dyDescent="0.3">
      <c r="A147" s="41"/>
      <c r="B147" s="189"/>
      <c r="C147" s="9"/>
    </row>
    <row r="148" spans="1:3" x14ac:dyDescent="0.3">
      <c r="A148" s="41"/>
      <c r="B148" s="189"/>
      <c r="C148" s="9"/>
    </row>
    <row r="149" spans="1:3" x14ac:dyDescent="0.3">
      <c r="A149" s="41"/>
      <c r="B149" s="189"/>
      <c r="C149" s="9"/>
    </row>
    <row r="150" spans="1:3" x14ac:dyDescent="0.3">
      <c r="A150" s="41"/>
      <c r="B150" s="189"/>
      <c r="C150" s="9"/>
    </row>
    <row r="151" spans="1:3" x14ac:dyDescent="0.3">
      <c r="A151" s="41"/>
      <c r="B151" s="189"/>
      <c r="C151" s="9"/>
    </row>
    <row r="152" spans="1:3" x14ac:dyDescent="0.3">
      <c r="A152" s="41"/>
      <c r="B152" s="189"/>
      <c r="C152" s="9"/>
    </row>
    <row r="153" spans="1:3" x14ac:dyDescent="0.3">
      <c r="A153" s="41"/>
      <c r="B153" s="189"/>
      <c r="C153" s="9"/>
    </row>
    <row r="154" spans="1:3" x14ac:dyDescent="0.3">
      <c r="A154" s="41"/>
      <c r="B154" s="189"/>
      <c r="C154" s="9"/>
    </row>
    <row r="155" spans="1:3" x14ac:dyDescent="0.3">
      <c r="A155" s="41"/>
      <c r="B155" s="189"/>
      <c r="C155" s="9"/>
    </row>
    <row r="156" spans="1:3" x14ac:dyDescent="0.3">
      <c r="A156" s="41"/>
      <c r="B156" s="189"/>
      <c r="C156" s="9"/>
    </row>
    <row r="157" spans="1:3" x14ac:dyDescent="0.3">
      <c r="A157" s="41"/>
      <c r="B157" s="189"/>
      <c r="C157" s="9"/>
    </row>
    <row r="158" spans="1:3" x14ac:dyDescent="0.3">
      <c r="A158" s="41"/>
      <c r="B158" s="189"/>
      <c r="C158" s="9"/>
    </row>
    <row r="159" spans="1:3" x14ac:dyDescent="0.3">
      <c r="A159" s="41"/>
      <c r="B159" s="189"/>
      <c r="C159" s="9"/>
    </row>
    <row r="160" spans="1:3" x14ac:dyDescent="0.3">
      <c r="A160" s="41"/>
      <c r="B160" s="189"/>
      <c r="C160" s="9"/>
    </row>
    <row r="161" spans="1:3" x14ac:dyDescent="0.3">
      <c r="A161" s="41"/>
      <c r="B161" s="189"/>
      <c r="C161" s="9"/>
    </row>
    <row r="162" spans="1:3" x14ac:dyDescent="0.3">
      <c r="A162" s="41"/>
      <c r="B162" s="189"/>
      <c r="C162" s="9"/>
    </row>
    <row r="163" spans="1:3" x14ac:dyDescent="0.3">
      <c r="A163" s="41"/>
      <c r="B163" s="189"/>
      <c r="C163" s="9"/>
    </row>
    <row r="164" spans="1:3" x14ac:dyDescent="0.3">
      <c r="A164" s="41"/>
      <c r="B164" s="189"/>
      <c r="C164" s="9"/>
    </row>
    <row r="165" spans="1:3" x14ac:dyDescent="0.3">
      <c r="A165" s="41"/>
      <c r="B165" s="189"/>
      <c r="C165" s="9"/>
    </row>
    <row r="166" spans="1:3" x14ac:dyDescent="0.3">
      <c r="A166" s="41"/>
      <c r="B166" s="189"/>
      <c r="C166" s="9"/>
    </row>
    <row r="167" spans="1:3" x14ac:dyDescent="0.3">
      <c r="A167" s="41"/>
      <c r="B167" s="189"/>
      <c r="C167" s="9"/>
    </row>
    <row r="168" spans="1:3" x14ac:dyDescent="0.3">
      <c r="A168" s="41"/>
      <c r="B168" s="189"/>
      <c r="C168" s="9"/>
    </row>
    <row r="169" spans="1:3" x14ac:dyDescent="0.3">
      <c r="A169" s="41"/>
      <c r="B169" s="189"/>
      <c r="C169" s="9"/>
    </row>
    <row r="170" spans="1:3" x14ac:dyDescent="0.3">
      <c r="A170" s="41"/>
      <c r="B170" s="189"/>
      <c r="C170" s="9"/>
    </row>
    <row r="171" spans="1:3" x14ac:dyDescent="0.3">
      <c r="A171" s="41"/>
      <c r="B171" s="189"/>
      <c r="C171" s="9"/>
    </row>
    <row r="172" spans="1:3" x14ac:dyDescent="0.3">
      <c r="A172" s="41"/>
      <c r="B172" s="189"/>
      <c r="C172" s="9"/>
    </row>
    <row r="173" spans="1:3" x14ac:dyDescent="0.3">
      <c r="A173" s="41"/>
      <c r="B173" s="189"/>
      <c r="C173" s="9"/>
    </row>
    <row r="174" spans="1:3" x14ac:dyDescent="0.3">
      <c r="A174" s="41"/>
      <c r="B174" s="189"/>
      <c r="C174" s="9"/>
    </row>
    <row r="175" spans="1:3" x14ac:dyDescent="0.3">
      <c r="A175" s="41"/>
      <c r="B175" s="189"/>
      <c r="C175" s="9"/>
    </row>
    <row r="176" spans="1:3" x14ac:dyDescent="0.3">
      <c r="A176" s="41"/>
      <c r="B176" s="189"/>
      <c r="C176" s="9"/>
    </row>
    <row r="177" spans="1:3" x14ac:dyDescent="0.3">
      <c r="A177" s="41"/>
      <c r="B177" s="189"/>
      <c r="C177" s="9"/>
    </row>
    <row r="178" spans="1:3" x14ac:dyDescent="0.3">
      <c r="A178" s="41"/>
      <c r="B178" s="189"/>
      <c r="C178" s="9"/>
    </row>
    <row r="179" spans="1:3" x14ac:dyDescent="0.3">
      <c r="A179" s="41"/>
      <c r="B179" s="189"/>
      <c r="C179" s="9"/>
    </row>
    <row r="180" spans="1:3" x14ac:dyDescent="0.3">
      <c r="A180" s="41"/>
      <c r="B180" s="189"/>
      <c r="C180" s="9"/>
    </row>
    <row r="181" spans="1:3" x14ac:dyDescent="0.3">
      <c r="A181" s="41"/>
      <c r="B181" s="189"/>
      <c r="C181" s="9"/>
    </row>
    <row r="182" spans="1:3" x14ac:dyDescent="0.3">
      <c r="A182" s="41"/>
      <c r="B182" s="189"/>
      <c r="C182" s="9"/>
    </row>
    <row r="183" spans="1:3" x14ac:dyDescent="0.3">
      <c r="A183" s="41"/>
      <c r="B183" s="189"/>
      <c r="C183" s="9"/>
    </row>
    <row r="184" spans="1:3" x14ac:dyDescent="0.3">
      <c r="A184" s="41"/>
      <c r="B184" s="189"/>
      <c r="C184" s="9"/>
    </row>
    <row r="185" spans="1:3" x14ac:dyDescent="0.3">
      <c r="A185" s="41"/>
      <c r="B185" s="189"/>
      <c r="C185" s="9"/>
    </row>
    <row r="186" spans="1:3" x14ac:dyDescent="0.3">
      <c r="A186" s="41"/>
      <c r="B186" s="189"/>
      <c r="C186" s="9"/>
    </row>
    <row r="187" spans="1:3" x14ac:dyDescent="0.3">
      <c r="A187" s="41"/>
      <c r="B187" s="189"/>
      <c r="C187" s="9"/>
    </row>
    <row r="188" spans="1:3" x14ac:dyDescent="0.3">
      <c r="A188" s="41"/>
      <c r="B188" s="189"/>
      <c r="C188" s="9"/>
    </row>
    <row r="189" spans="1:3" x14ac:dyDescent="0.3">
      <c r="A189" s="41"/>
      <c r="B189" s="189"/>
      <c r="C189" s="9"/>
    </row>
    <row r="190" spans="1:3" x14ac:dyDescent="0.3">
      <c r="A190" s="41"/>
      <c r="B190" s="189"/>
      <c r="C190" s="9"/>
    </row>
    <row r="191" spans="1:3" x14ac:dyDescent="0.3">
      <c r="A191" s="41"/>
      <c r="B191" s="189"/>
      <c r="C191" s="9"/>
    </row>
    <row r="192" spans="1:3" x14ac:dyDescent="0.3">
      <c r="A192" s="41"/>
      <c r="B192" s="189"/>
      <c r="C192" s="9"/>
    </row>
    <row r="193" spans="1:3" x14ac:dyDescent="0.3">
      <c r="A193" s="41"/>
      <c r="B193" s="189"/>
      <c r="C193" s="9"/>
    </row>
    <row r="194" spans="1:3" x14ac:dyDescent="0.3">
      <c r="A194" s="41"/>
      <c r="B194" s="189"/>
      <c r="C194" s="9"/>
    </row>
    <row r="195" spans="1:3" x14ac:dyDescent="0.3">
      <c r="A195" s="41"/>
      <c r="B195" s="189"/>
      <c r="C195" s="9"/>
    </row>
    <row r="196" spans="1:3" x14ac:dyDescent="0.3">
      <c r="A196" s="41"/>
      <c r="B196" s="189"/>
      <c r="C196" s="9"/>
    </row>
    <row r="197" spans="1:3" x14ac:dyDescent="0.3">
      <c r="A197" s="41"/>
      <c r="B197" s="189"/>
      <c r="C197" s="9"/>
    </row>
    <row r="198" spans="1:3" x14ac:dyDescent="0.3">
      <c r="A198" s="41"/>
      <c r="B198" s="189"/>
      <c r="C198" s="9"/>
    </row>
    <row r="199" spans="1:3" x14ac:dyDescent="0.3">
      <c r="A199" s="41"/>
      <c r="B199" s="189"/>
      <c r="C199" s="9"/>
    </row>
    <row r="200" spans="1:3" x14ac:dyDescent="0.3">
      <c r="A200" s="41"/>
      <c r="B200" s="189"/>
      <c r="C200" s="9"/>
    </row>
    <row r="201" spans="1:3" x14ac:dyDescent="0.3">
      <c r="A201" s="41"/>
      <c r="B201" s="189"/>
      <c r="C201" s="9"/>
    </row>
    <row r="202" spans="1:3" x14ac:dyDescent="0.3">
      <c r="A202" s="41"/>
      <c r="B202" s="189"/>
      <c r="C202" s="9"/>
    </row>
    <row r="203" spans="1:3" x14ac:dyDescent="0.3">
      <c r="A203" s="41"/>
      <c r="B203" s="189"/>
      <c r="C203" s="9"/>
    </row>
    <row r="204" spans="1:3" x14ac:dyDescent="0.3">
      <c r="A204" s="42"/>
      <c r="B204" s="189"/>
      <c r="C204" s="9"/>
    </row>
  </sheetData>
  <sheetProtection sheet="1" formatCells="0" formatColumns="0" formatRows="0" insertColumns="0" insertRows="0" insertHyperlinks="0" deleteColumns="0" deleteRows="0" selectLockedCells="1" sort="0" autoFilter="0" pivotTables="0"/>
  <mergeCells count="4">
    <mergeCell ref="A2:C2"/>
    <mergeCell ref="M1:O1"/>
    <mergeCell ref="K2:L2"/>
    <mergeCell ref="K3:L3"/>
  </mergeCells>
  <conditionalFormatting sqref="B36:B103">
    <cfRule type="expression" dxfId="274" priority="49">
      <formula>$A36=""</formula>
    </cfRule>
  </conditionalFormatting>
  <conditionalFormatting sqref="A8 I8 C8:G8">
    <cfRule type="expression" dxfId="273" priority="48">
      <formula>$H8&gt;=1</formula>
    </cfRule>
  </conditionalFormatting>
  <conditionalFormatting sqref="A8 I8 C8:G8">
    <cfRule type="expression" dxfId="272" priority="47">
      <formula>$H8&gt;=1</formula>
    </cfRule>
  </conditionalFormatting>
  <conditionalFormatting sqref="A7 I7 C7:G7">
    <cfRule type="expression" dxfId="271" priority="45">
      <formula>$I7="TERMINE"</formula>
    </cfRule>
  </conditionalFormatting>
  <conditionalFormatting sqref="A4:A103">
    <cfRule type="expression" dxfId="270" priority="44">
      <formula>$I4="TERMINE"</formula>
    </cfRule>
  </conditionalFormatting>
  <conditionalFormatting sqref="A19 I19 C19:G19">
    <cfRule type="expression" dxfId="269" priority="43">
      <formula>$I19="TERMINE"</formula>
    </cfRule>
  </conditionalFormatting>
  <conditionalFormatting sqref="A23 I23 C23:G23">
    <cfRule type="expression" dxfId="268" priority="42">
      <formula>$I23="TERMINE"</formula>
    </cfRule>
  </conditionalFormatting>
  <conditionalFormatting sqref="A27 I27 C27:G27">
    <cfRule type="expression" dxfId="267" priority="41">
      <formula>$I27="TERMINE"</formula>
    </cfRule>
  </conditionalFormatting>
  <conditionalFormatting sqref="A31 I31 C31:G31">
    <cfRule type="expression" dxfId="266" priority="40">
      <formula>$I31="TERMINE"</formula>
    </cfRule>
  </conditionalFormatting>
  <conditionalFormatting sqref="B5">
    <cfRule type="expression" dxfId="265" priority="21">
      <formula>$A5=""</formula>
    </cfRule>
  </conditionalFormatting>
  <conditionalFormatting sqref="A35 I35 C35:G35">
    <cfRule type="expression" dxfId="264" priority="39">
      <formula>$I35="TERMINE"</formula>
    </cfRule>
  </conditionalFormatting>
  <conditionalFormatting sqref="A34 I34 C34:G34">
    <cfRule type="expression" dxfId="263" priority="38">
      <formula>$I34="TERMINE"</formula>
    </cfRule>
  </conditionalFormatting>
  <conditionalFormatting sqref="A33 I33 C33:G33">
    <cfRule type="expression" dxfId="262" priority="37">
      <formula>$I33="TERMINE"</formula>
    </cfRule>
  </conditionalFormatting>
  <conditionalFormatting sqref="A32 I32 C32:G32">
    <cfRule type="expression" dxfId="261" priority="36">
      <formula>$I32="TERMINE"</formula>
    </cfRule>
  </conditionalFormatting>
  <conditionalFormatting sqref="B36:B103">
    <cfRule type="expression" dxfId="260" priority="35">
      <formula>$A36=""</formula>
    </cfRule>
  </conditionalFormatting>
  <conditionalFormatting sqref="A36:G103 I36:I103">
    <cfRule type="expression" dxfId="259" priority="34">
      <formula>$I36="TERMINE"</formula>
    </cfRule>
  </conditionalFormatting>
  <conditionalFormatting sqref="H7">
    <cfRule type="expression" dxfId="258" priority="33">
      <formula>$I7="TERMINE"</formula>
    </cfRule>
  </conditionalFormatting>
  <conditionalFormatting sqref="H4:H35">
    <cfRule type="expression" dxfId="257" priority="32">
      <formula>$I4="TERMINE"</formula>
    </cfRule>
  </conditionalFormatting>
  <conditionalFormatting sqref="H19">
    <cfRule type="expression" dxfId="256" priority="31">
      <formula>$I19="TERMINE"</formula>
    </cfRule>
  </conditionalFormatting>
  <conditionalFormatting sqref="H23">
    <cfRule type="expression" dxfId="255" priority="30">
      <formula>$I23="TERMINE"</formula>
    </cfRule>
  </conditionalFormatting>
  <conditionalFormatting sqref="H27">
    <cfRule type="expression" dxfId="254" priority="29">
      <formula>$I27="TERMINE"</formula>
    </cfRule>
  </conditionalFormatting>
  <conditionalFormatting sqref="H31">
    <cfRule type="expression" dxfId="253" priority="28">
      <formula>$I31="TERMINE"</formula>
    </cfRule>
  </conditionalFormatting>
  <conditionalFormatting sqref="H35">
    <cfRule type="expression" dxfId="252" priority="27">
      <formula>$I35="TERMINE"</formula>
    </cfRule>
  </conditionalFormatting>
  <conditionalFormatting sqref="H34">
    <cfRule type="expression" dxfId="251" priority="26">
      <formula>$I34="TERMINE"</formula>
    </cfRule>
  </conditionalFormatting>
  <conditionalFormatting sqref="H33">
    <cfRule type="expression" dxfId="250" priority="25">
      <formula>$I33="TERMINE"</formula>
    </cfRule>
  </conditionalFormatting>
  <conditionalFormatting sqref="H32">
    <cfRule type="expression" dxfId="249" priority="24">
      <formula>$I32="TERMINE"</formula>
    </cfRule>
  </conditionalFormatting>
  <conditionalFormatting sqref="H36:H103">
    <cfRule type="expression" dxfId="248" priority="23">
      <formula>$I36="TERMINE"</formula>
    </cfRule>
  </conditionalFormatting>
  <conditionalFormatting sqref="B34:B35">
    <cfRule type="expression" dxfId="247" priority="22">
      <formula>$A34=""</formula>
    </cfRule>
  </conditionalFormatting>
  <conditionalFormatting sqref="B6:B35">
    <cfRule type="expression" dxfId="246" priority="20">
      <formula>$A6=""</formula>
    </cfRule>
  </conditionalFormatting>
  <conditionalFormatting sqref="B4:B35">
    <cfRule type="expression" dxfId="245" priority="19">
      <formula>$H4&gt;=1</formula>
    </cfRule>
  </conditionalFormatting>
  <conditionalFormatting sqref="B7">
    <cfRule type="expression" dxfId="244" priority="18">
      <formula>$A7=""</formula>
    </cfRule>
  </conditionalFormatting>
  <conditionalFormatting sqref="B9">
    <cfRule type="expression" dxfId="243" priority="17">
      <formula>$A9=""</formula>
    </cfRule>
  </conditionalFormatting>
  <conditionalFormatting sqref="B11">
    <cfRule type="expression" dxfId="242" priority="16">
      <formula>$A11=""</formula>
    </cfRule>
  </conditionalFormatting>
  <conditionalFormatting sqref="B12">
    <cfRule type="expression" dxfId="241" priority="15">
      <formula>$A12=""</formula>
    </cfRule>
  </conditionalFormatting>
  <conditionalFormatting sqref="B14">
    <cfRule type="expression" dxfId="240" priority="14">
      <formula>$A14=""</formula>
    </cfRule>
  </conditionalFormatting>
  <conditionalFormatting sqref="B16">
    <cfRule type="expression" dxfId="239" priority="13">
      <formula>$A16=""</formula>
    </cfRule>
  </conditionalFormatting>
  <conditionalFormatting sqref="B18">
    <cfRule type="expression" dxfId="238" priority="12">
      <formula>$A18=""</formula>
    </cfRule>
  </conditionalFormatting>
  <conditionalFormatting sqref="B19">
    <cfRule type="expression" dxfId="237" priority="11">
      <formula>$A19=""</formula>
    </cfRule>
  </conditionalFormatting>
  <conditionalFormatting sqref="B21">
    <cfRule type="expression" dxfId="236" priority="10">
      <formula>$A21=""</formula>
    </cfRule>
  </conditionalFormatting>
  <conditionalFormatting sqref="B23">
    <cfRule type="expression" dxfId="235" priority="9">
      <formula>$A23=""</formula>
    </cfRule>
  </conditionalFormatting>
  <conditionalFormatting sqref="B25">
    <cfRule type="expression" dxfId="234" priority="8">
      <formula>$A25=""</formula>
    </cfRule>
  </conditionalFormatting>
  <conditionalFormatting sqref="B26">
    <cfRule type="expression" dxfId="233" priority="7">
      <formula>$A26=""</formula>
    </cfRule>
  </conditionalFormatting>
  <conditionalFormatting sqref="B28">
    <cfRule type="expression" dxfId="232" priority="6">
      <formula>$A28=""</formula>
    </cfRule>
  </conditionalFormatting>
  <conditionalFormatting sqref="B30">
    <cfRule type="expression" dxfId="231" priority="5">
      <formula>$A30=""</formula>
    </cfRule>
  </conditionalFormatting>
  <conditionalFormatting sqref="B32">
    <cfRule type="expression" dxfId="230" priority="4">
      <formula>$A32=""</formula>
    </cfRule>
  </conditionalFormatting>
  <conditionalFormatting sqref="B33">
    <cfRule type="expression" dxfId="229" priority="3">
      <formula>$A33=""</formula>
    </cfRule>
  </conditionalFormatting>
  <conditionalFormatting sqref="B35">
    <cfRule type="expression" dxfId="228" priority="2">
      <formula>$A35=""</formula>
    </cfRule>
  </conditionalFormatting>
  <conditionalFormatting sqref="A4:I103">
    <cfRule type="expression" dxfId="227" priority="1">
      <formula>$I4="TERMINE"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6" id="{A0E4B596-4CC0-49CA-86DB-EF0AC1FE6F80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O204"/>
  <sheetViews>
    <sheetView showGridLines="0" workbookViewId="0">
      <pane ySplit="3" topLeftCell="A4" activePane="bottomLeft" state="frozen"/>
      <selection activeCell="F11" sqref="F11:M11"/>
      <selection pane="bottomLeft" activeCell="L4" sqref="L4:L103"/>
    </sheetView>
  </sheetViews>
  <sheetFormatPr baseColWidth="10" defaultRowHeight="17.399999999999999" x14ac:dyDescent="0.3"/>
  <cols>
    <col min="1" max="1" width="13.6640625" style="33" customWidth="1"/>
    <col min="2" max="2" width="12.6640625" style="65" customWidth="1"/>
    <col min="3" max="3" width="12.6640625" customWidth="1"/>
    <col min="4" max="4" width="16.77734375" style="50" customWidth="1"/>
    <col min="6" max="6" width="16.109375" customWidth="1"/>
    <col min="7" max="7" width="15.33203125" customWidth="1"/>
    <col min="8" max="8" width="16.44140625" customWidth="1"/>
    <col min="9" max="9" width="22.6640625" style="102" customWidth="1"/>
    <col min="11" max="11" width="16.44140625" customWidth="1"/>
  </cols>
  <sheetData>
    <row r="1" spans="1:15" s="1" customFormat="1" ht="115.5" customHeight="1" thickBot="1" x14ac:dyDescent="0.55000000000000004">
      <c r="A1" s="32" t="e">
        <f>"A"&amp;MATCH(LOOKUP(D2,A4:A103),A4:A103)+3</f>
        <v>#N/A</v>
      </c>
      <c r="B1" s="63">
        <f>MAX(A4:A103)</f>
        <v>30</v>
      </c>
      <c r="C1" s="38"/>
      <c r="D1" s="73">
        <v>7</v>
      </c>
      <c r="E1" s="73" t="s">
        <v>92</v>
      </c>
      <c r="F1" s="53"/>
      <c r="G1" s="38"/>
      <c r="I1" s="101"/>
      <c r="J1"/>
      <c r="M1" s="626"/>
      <c r="N1" s="626"/>
      <c r="O1" s="626"/>
    </row>
    <row r="2" spans="1:15" s="1" customFormat="1" ht="29.25" customHeight="1" thickBot="1" x14ac:dyDescent="0.55000000000000004">
      <c r="A2" s="629" t="s">
        <v>25</v>
      </c>
      <c r="B2" s="629"/>
      <c r="C2" s="630"/>
      <c r="D2" s="558"/>
      <c r="E2" s="574"/>
      <c r="F2" s="561"/>
      <c r="G2" s="585" t="s">
        <v>25</v>
      </c>
      <c r="H2" s="559"/>
      <c r="I2" s="75"/>
      <c r="J2"/>
      <c r="K2" s="622" t="s">
        <v>145</v>
      </c>
      <c r="L2" s="622"/>
      <c r="M2" s="56"/>
      <c r="N2" s="56"/>
      <c r="O2" s="56"/>
    </row>
    <row r="3" spans="1:15" s="39" customFormat="1" ht="40.5" customHeight="1" thickBot="1" x14ac:dyDescent="0.3">
      <c r="A3" s="44" t="s">
        <v>2</v>
      </c>
      <c r="B3" s="89" t="s">
        <v>0</v>
      </c>
      <c r="C3" s="45" t="s">
        <v>1</v>
      </c>
      <c r="D3" s="99" t="s">
        <v>21</v>
      </c>
      <c r="E3" s="96" t="s">
        <v>87</v>
      </c>
      <c r="F3" s="95" t="s">
        <v>133</v>
      </c>
      <c r="G3" s="83" t="s">
        <v>125</v>
      </c>
      <c r="H3" s="140" t="s">
        <v>14</v>
      </c>
      <c r="I3" s="139" t="s">
        <v>124</v>
      </c>
      <c r="K3" s="623">
        <f>Récap!T314</f>
        <v>3.4536899250440858E-3</v>
      </c>
      <c r="L3" s="623"/>
    </row>
    <row r="4" spans="1:15" ht="18" thickTop="1" x14ac:dyDescent="0.3">
      <c r="A4" s="571">
        <f>IF(Engagés!A4="","",Engagés!A4)</f>
        <v>1</v>
      </c>
      <c r="B4" s="568">
        <v>0.36296296296296293</v>
      </c>
      <c r="C4" s="567">
        <v>0.38922453703703702</v>
      </c>
      <c r="D4" s="81">
        <f t="shared" ref="D4:D68" si="0">IF(C4="","",C4-B4)</f>
        <v>2.626157407407409E-2</v>
      </c>
      <c r="E4" s="98" t="str">
        <f>IF($A4="","",Engagés!$E4)</f>
        <v>AM</v>
      </c>
      <c r="F4" s="104" t="str">
        <f>IF(AND('6ème'!D4="",'7ème'!D4&lt;&gt;""),1,"")</f>
        <v/>
      </c>
      <c r="G4" s="105">
        <f>IF($A4="","",IF($E4="MJ",Récap!$L$4,IF($E4="CF",Récap!$K$4,IF($E4="JS",Récap!$J$4,IF($E4="AM",Récap!$I$4)))))</f>
        <v>3.4722222222222224E-2</v>
      </c>
      <c r="H4" s="117"/>
      <c r="I4" s="119" t="str">
        <f t="shared" ref="I4:I5" si="1">IF(L4="TERMINE",L4,K4)</f>
        <v>TERMINE</v>
      </c>
      <c r="K4" s="412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90" t="str">
        <f>IFERROR(IF(AND($E4="AM",Récap!BZ$208="TERMINE"),"TERMINE",IF(AND($E4="JS",Récap!BI$208="TERMINE"),"TERMINE",IF(AND($E4="CF",Récap!AS$208="TERMINE"),"TERMINE",IF(AND($E4="MJ",Récap!AC$208="TERMINE"),"TERMINE","")))),"")</f>
        <v>TERMINE</v>
      </c>
    </row>
    <row r="5" spans="1:15" x14ac:dyDescent="0.3">
      <c r="A5" s="571">
        <f>IF(Engagés!A5="","",Engagés!A5)</f>
        <v>2</v>
      </c>
      <c r="B5" s="566">
        <v>0.36296296296296293</v>
      </c>
      <c r="C5" s="567">
        <v>0.38922453703703702</v>
      </c>
      <c r="D5" s="81">
        <f t="shared" si="0"/>
        <v>2.626157407407409E-2</v>
      </c>
      <c r="E5" s="98" t="str">
        <f>IF($A5="","",Engagés!$E5)</f>
        <v>JS</v>
      </c>
      <c r="F5" s="104" t="str">
        <f>IF(AND('6ème'!D5="",'7ème'!D5&lt;&gt;""),1,"")</f>
        <v/>
      </c>
      <c r="G5" s="105">
        <f>IF($A5="","",IF($E5="MJ",Récap!$L$4,IF($E5="CF",Récap!$K$4,IF($E5="JS",Récap!$J$4,IF($E5="AM",Récap!$I$4)))))</f>
        <v>2.7777777777777776E-2</v>
      </c>
      <c r="H5" s="117"/>
      <c r="I5" s="119" t="str">
        <f t="shared" si="1"/>
        <v>TERMINE</v>
      </c>
      <c r="K5" s="412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90" t="str">
        <f>IFERROR(IF(AND($E5="AM",Récap!BZ$208="TERMINE"),"TERMINE",IF(AND($E5="JS",Récap!BI$208="TERMINE"),"TERMINE",IF(AND($E5="CF",Récap!AS$208="TERMINE"),"TERMINE",IF(AND($E5="MJ",Récap!AC$208="TERMINE"),"TERMINE","")))),"")</f>
        <v>TERMINE</v>
      </c>
    </row>
    <row r="6" spans="1:15" x14ac:dyDescent="0.3">
      <c r="A6" s="169">
        <f>IF(Engagés!A6="","",Engagés!A6)</f>
        <v>3</v>
      </c>
      <c r="B6" s="555">
        <v>0.36296296296296293</v>
      </c>
      <c r="C6" s="420"/>
      <c r="D6" s="81" t="str">
        <f t="shared" si="0"/>
        <v/>
      </c>
      <c r="E6" s="98" t="str">
        <f>IF($A6="","",Engagés!$E6)</f>
        <v>CF</v>
      </c>
      <c r="F6" s="104" t="str">
        <f>IF(AND('6ème'!D6="",'7ème'!D6&lt;&gt;""),1,"")</f>
        <v/>
      </c>
      <c r="G6" s="105">
        <f>IF($A6="","",IF($E6="MJ",Récap!$L$4,IF($E6="CF",Récap!$K$4,IF($E6="JS",Récap!$J$4,IF($E6="AM",Récap!$I$4)))))</f>
        <v>2.0833333333333332E-2</v>
      </c>
      <c r="H6" s="117"/>
      <c r="I6" s="119" t="str">
        <f>IF(L6="TERMINE",L6,K6)</f>
        <v>TERMINE</v>
      </c>
      <c r="K6" s="412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90" t="str">
        <f>IFERROR(IF(AND($E6="AM",Récap!BZ$208="TERMINE"),"TERMINE",IF(AND($E6="JS",Récap!BI$208="TERMINE"),"TERMINE",IF(AND($E6="CF",Récap!AS$208="TERMINE"),"TERMINE",IF(AND($E6="MJ",Récap!AC$208="TERMINE"),"TERMINE","")))),"")</f>
        <v>TERMINE</v>
      </c>
    </row>
    <row r="7" spans="1:15" x14ac:dyDescent="0.3">
      <c r="A7" s="169">
        <f>IF(Engagés!A7="","",Engagés!A7)</f>
        <v>4</v>
      </c>
      <c r="B7" s="555">
        <v>0.36296296296296293</v>
      </c>
      <c r="C7" s="420"/>
      <c r="D7" s="81" t="str">
        <f t="shared" si="0"/>
        <v/>
      </c>
      <c r="E7" s="98" t="str">
        <f>IF($A7="","",Engagés!$E7)</f>
        <v>MJ</v>
      </c>
      <c r="F7" s="104" t="str">
        <f>IF(AND('6ème'!D7="",'7ème'!D7&lt;&gt;""),1,"")</f>
        <v/>
      </c>
      <c r="G7" s="105">
        <f>IF($A7="","",IF($E7="MJ",Récap!$L$4,IF($E7="CF",Récap!$K$4,IF($E7="JS",Récap!$J$4,IF($E7="AM",Récap!$I$4)))))</f>
        <v>1.3888888888888888E-2</v>
      </c>
      <c r="H7" s="117"/>
      <c r="I7" s="119" t="str">
        <f t="shared" ref="I7:I70" si="2">IF(L7="TERMINE",L7,K7)</f>
        <v>TERMINE</v>
      </c>
      <c r="K7" s="412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90" t="str">
        <f>IFERROR(IF(AND($E7="AM",Récap!BZ$208="TERMINE"),"TERMINE",IF(AND($E7="JS",Récap!BI$208="TERMINE"),"TERMINE",IF(AND($E7="CF",Récap!AS$208="TERMINE"),"TERMINE",IF(AND($E7="MJ",Récap!AC$208="TERMINE"),"TERMINE","")))),"")</f>
        <v>TERMINE</v>
      </c>
    </row>
    <row r="8" spans="1:15" x14ac:dyDescent="0.3">
      <c r="A8" s="169">
        <f>IF(Engagés!A8="","",Engagés!A8)</f>
        <v>5</v>
      </c>
      <c r="B8" s="555">
        <v>0.36296296296296293</v>
      </c>
      <c r="C8" s="420"/>
      <c r="D8" s="81" t="str">
        <f t="shared" si="0"/>
        <v/>
      </c>
      <c r="E8" s="98" t="str">
        <f>IF($A8="","",Engagés!$E8)</f>
        <v>AM</v>
      </c>
      <c r="F8" s="104" t="str">
        <f>IF(AND('6ème'!D8="",'7ème'!D8&lt;&gt;""),1,"")</f>
        <v/>
      </c>
      <c r="G8" s="105">
        <f>IF($A8="","",IF($E8="MJ",Récap!$L$4,IF($E8="CF",Récap!$K$4,IF($E8="JS",Récap!$J$4,IF($E8="AM",Récap!$I$4)))))</f>
        <v>3.4722222222222224E-2</v>
      </c>
      <c r="H8" s="117"/>
      <c r="I8" s="119" t="str">
        <f t="shared" si="2"/>
        <v>TERMINE</v>
      </c>
      <c r="K8" s="412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90" t="str">
        <f>IFERROR(IF(AND($E8="AM",Récap!BZ$208="TERMINE"),"TERMINE",IF(AND($E8="JS",Récap!BI$208="TERMINE"),"TERMINE",IF(AND($E8="CF",Récap!AS$208="TERMINE"),"TERMINE",IF(AND($E8="MJ",Récap!AC$208="TERMINE"),"TERMINE","")))),"")</f>
        <v>TERMINE</v>
      </c>
    </row>
    <row r="9" spans="1:15" x14ac:dyDescent="0.3">
      <c r="A9" s="571">
        <f>IF(Engagés!A9="","",Engagés!A9)</f>
        <v>6</v>
      </c>
      <c r="B9" s="566">
        <v>0.36296296296296293</v>
      </c>
      <c r="C9" s="567">
        <v>0.38924768518518515</v>
      </c>
      <c r="D9" s="81">
        <f t="shared" si="0"/>
        <v>2.6284722222222223E-2</v>
      </c>
      <c r="E9" s="98" t="str">
        <f>IF($A9="","",Engagés!$E9)</f>
        <v>JS</v>
      </c>
      <c r="F9" s="104" t="str">
        <f>IF(AND('6ème'!D9="",'7ème'!D9&lt;&gt;""),1,"")</f>
        <v/>
      </c>
      <c r="G9" s="105">
        <f>IF($A9="","",IF($E9="MJ",Récap!$L$4,IF($E9="CF",Récap!$K$4,IF($E9="JS",Récap!$J$4,IF($E9="AM",Récap!$I$4)))))</f>
        <v>2.7777777777777776E-2</v>
      </c>
      <c r="H9" s="117"/>
      <c r="I9" s="119" t="str">
        <f t="shared" si="2"/>
        <v>TERMINE</v>
      </c>
      <c r="K9" s="412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90" t="str">
        <f>IFERROR(IF(AND($E9="AM",Récap!BZ$208="TERMINE"),"TERMINE",IF(AND($E9="JS",Récap!BI$208="TERMINE"),"TERMINE",IF(AND($E9="CF",Récap!AS$208="TERMINE"),"TERMINE",IF(AND($E9="MJ",Récap!AC$208="TERMINE"),"TERMINE","")))),"")</f>
        <v>TERMINE</v>
      </c>
    </row>
    <row r="10" spans="1:15" x14ac:dyDescent="0.3">
      <c r="A10" s="571">
        <f>IF(Engagés!A10="","",Engagés!A10)</f>
        <v>7</v>
      </c>
      <c r="B10" s="566">
        <v>0.36296296296296293</v>
      </c>
      <c r="C10" s="567">
        <v>0.38925925925925925</v>
      </c>
      <c r="D10" s="81">
        <f t="shared" si="0"/>
        <v>2.6296296296296318E-2</v>
      </c>
      <c r="E10" s="98" t="str">
        <f>IF($A10="","",Engagés!$E10)</f>
        <v>AM</v>
      </c>
      <c r="F10" s="104" t="str">
        <f>IF(AND('6ème'!D10="",'7ème'!D10&lt;&gt;""),1,"")</f>
        <v/>
      </c>
      <c r="G10" s="105">
        <f>IF($A10="","",IF($E10="MJ",Récap!$L$4,IF($E10="CF",Récap!$K$4,IF($E10="JS",Récap!$J$4,IF($E10="AM",Récap!$I$4)))))</f>
        <v>3.4722222222222224E-2</v>
      </c>
      <c r="H10" s="117"/>
      <c r="I10" s="119" t="str">
        <f t="shared" si="2"/>
        <v>TERMINE</v>
      </c>
      <c r="K10" s="412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90" t="str">
        <f>IFERROR(IF(AND($E10="AM",Récap!BZ$208="TERMINE"),"TERMINE",IF(AND($E10="JS",Récap!BI$208="TERMINE"),"TERMINE",IF(AND($E10="CF",Récap!AS$208="TERMINE"),"TERMINE",IF(AND($E10="MJ",Récap!AC$208="TERMINE"),"TERMINE","")))),"")</f>
        <v>TERMINE</v>
      </c>
    </row>
    <row r="11" spans="1:15" x14ac:dyDescent="0.3">
      <c r="A11" s="169">
        <f>IF(Engagés!A11="","",Engagés!A11)</f>
        <v>8</v>
      </c>
      <c r="B11" s="555">
        <v>0.36296296296296293</v>
      </c>
      <c r="C11" s="589">
        <v>0.38927083333333329</v>
      </c>
      <c r="D11" s="81">
        <f t="shared" si="0"/>
        <v>2.6307870370370356E-2</v>
      </c>
      <c r="E11" s="98" t="str">
        <f>IF($A11="","",Engagés!$E11)</f>
        <v>AM</v>
      </c>
      <c r="F11" s="104" t="str">
        <f>IF(AND('6ème'!D11="",'7ème'!D11&lt;&gt;""),1,"")</f>
        <v/>
      </c>
      <c r="G11" s="105">
        <f>IF($A11="","",IF($E11="MJ",Récap!$L$4,IF($E11="CF",Récap!$K$4,IF($E11="JS",Récap!$J$4,IF($E11="AM",Récap!$I$4)))))</f>
        <v>3.4722222222222224E-2</v>
      </c>
      <c r="H11" s="117"/>
      <c r="I11" s="119" t="str">
        <f t="shared" si="2"/>
        <v>TERMINE</v>
      </c>
      <c r="K11" s="412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90" t="str">
        <f>IFERROR(IF(AND($E11="AM",Récap!BZ$208="TERMINE"),"TERMINE",IF(AND($E11="JS",Récap!BI$208="TERMINE"),"TERMINE",IF(AND($E11="CF",Récap!AS$208="TERMINE"),"TERMINE",IF(AND($E11="MJ",Récap!AC$208="TERMINE"),"TERMINE","")))),"")</f>
        <v>TERMINE</v>
      </c>
    </row>
    <row r="12" spans="1:15" x14ac:dyDescent="0.3">
      <c r="A12" s="571">
        <f>IF(Engagés!A12="","",Engagés!A12)</f>
        <v>9</v>
      </c>
      <c r="B12" s="566">
        <v>0.36296296296296293</v>
      </c>
      <c r="C12" s="567">
        <v>0.38929398148148148</v>
      </c>
      <c r="D12" s="81">
        <f t="shared" si="0"/>
        <v>2.6331018518518545E-2</v>
      </c>
      <c r="E12" s="98" t="str">
        <f>IF($A12="","",Engagés!$E12)</f>
        <v>AM</v>
      </c>
      <c r="F12" s="104" t="str">
        <f>IF(AND('6ème'!D12="",'7ème'!D12&lt;&gt;""),1,"")</f>
        <v/>
      </c>
      <c r="G12" s="105">
        <f>IF($A12="","",IF($E12="MJ",Récap!$L$4,IF($E12="CF",Récap!$K$4,IF($E12="JS",Récap!$J$4,IF($E12="AM",Récap!$I$4)))))</f>
        <v>3.4722222222222224E-2</v>
      </c>
      <c r="H12" s="117"/>
      <c r="I12" s="119" t="str">
        <f t="shared" si="2"/>
        <v>TERMINE</v>
      </c>
      <c r="K12" s="412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90" t="str">
        <f>IFERROR(IF(AND($E12="AM",Récap!BZ$208="TERMINE"),"TERMINE",IF(AND($E12="JS",Récap!BI$208="TERMINE"),"TERMINE",IF(AND($E12="CF",Récap!AS$208="TERMINE"),"TERMINE",IF(AND($E12="MJ",Récap!AC$208="TERMINE"),"TERMINE","")))),"")</f>
        <v>TERMINE</v>
      </c>
    </row>
    <row r="13" spans="1:15" x14ac:dyDescent="0.3">
      <c r="A13" s="571">
        <f>IF(Engagés!A13="","",Engagés!A13)</f>
        <v>10</v>
      </c>
      <c r="B13" s="566">
        <v>0.36296296296296293</v>
      </c>
      <c r="C13" s="567">
        <v>0.38930555555555557</v>
      </c>
      <c r="D13" s="81">
        <f t="shared" si="0"/>
        <v>2.634259259259264E-2</v>
      </c>
      <c r="E13" s="98" t="str">
        <f>IF($A13="","",Engagés!$E13)</f>
        <v>JS</v>
      </c>
      <c r="F13" s="104" t="str">
        <f>IF(AND('6ème'!D13="",'7ème'!D13&lt;&gt;""),1,"")</f>
        <v/>
      </c>
      <c r="G13" s="105">
        <f>IF($A13="","",IF($E13="MJ",Récap!$L$4,IF($E13="CF",Récap!$K$4,IF($E13="JS",Récap!$J$4,IF($E13="AM",Récap!$I$4)))))</f>
        <v>2.7777777777777776E-2</v>
      </c>
      <c r="H13" s="117"/>
      <c r="I13" s="119" t="str">
        <f t="shared" si="2"/>
        <v>TERMINE</v>
      </c>
      <c r="K13" s="412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90" t="str">
        <f>IFERROR(IF(AND($E13="AM",Récap!BZ$208="TERMINE"),"TERMINE",IF(AND($E13="JS",Récap!BI$208="TERMINE"),"TERMINE",IF(AND($E13="CF",Récap!AS$208="TERMINE"),"TERMINE",IF(AND($E13="MJ",Récap!AC$208="TERMINE"),"TERMINE","")))),"")</f>
        <v>TERMINE</v>
      </c>
    </row>
    <row r="14" spans="1:15" x14ac:dyDescent="0.3">
      <c r="A14" s="169">
        <f>IF(Engagés!A14="","",Engagés!A14)</f>
        <v>11</v>
      </c>
      <c r="B14" s="555">
        <v>0.36296296296296293</v>
      </c>
      <c r="C14" s="420"/>
      <c r="D14" s="81" t="str">
        <f t="shared" si="0"/>
        <v/>
      </c>
      <c r="E14" s="98" t="str">
        <f>IF($A14="","",Engagés!$E14)</f>
        <v>CF</v>
      </c>
      <c r="F14" s="104" t="str">
        <f>IF(AND('6ème'!D14="",'7ème'!D14&lt;&gt;""),1,"")</f>
        <v/>
      </c>
      <c r="G14" s="105">
        <f>IF($A14="","",IF($E14="MJ",Récap!$L$4,IF($E14="CF",Récap!$K$4,IF($E14="JS",Récap!$J$4,IF($E14="AM",Récap!$I$4)))))</f>
        <v>2.0833333333333332E-2</v>
      </c>
      <c r="H14" s="117"/>
      <c r="I14" s="119" t="str">
        <f t="shared" si="2"/>
        <v>TERMINE</v>
      </c>
      <c r="K14" s="412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90" t="str">
        <f>IFERROR(IF(AND($E14="AM",Récap!BZ$208="TERMINE"),"TERMINE",IF(AND($E14="JS",Récap!BI$208="TERMINE"),"TERMINE",IF(AND($E14="CF",Récap!AS$208="TERMINE"),"TERMINE",IF(AND($E14="MJ",Récap!AC$208="TERMINE"),"TERMINE","")))),"")</f>
        <v>TERMINE</v>
      </c>
    </row>
    <row r="15" spans="1:15" x14ac:dyDescent="0.3">
      <c r="A15" s="169">
        <f>IF(Engagés!A15="","",Engagés!A15)</f>
        <v>12</v>
      </c>
      <c r="B15" s="555">
        <v>0.36296296296296293</v>
      </c>
      <c r="C15" s="420"/>
      <c r="D15" s="81" t="str">
        <f t="shared" si="0"/>
        <v/>
      </c>
      <c r="E15" s="98" t="str">
        <f>IF($A15="","",Engagés!$E15)</f>
        <v>MJ</v>
      </c>
      <c r="F15" s="104" t="str">
        <f>IF(AND('6ème'!D15="",'7ème'!D15&lt;&gt;""),1,"")</f>
        <v/>
      </c>
      <c r="G15" s="105">
        <f>IF($A15="","",IF($E15="MJ",Récap!$L$4,IF($E15="CF",Récap!$K$4,IF($E15="JS",Récap!$J$4,IF($E15="AM",Récap!$I$4)))))</f>
        <v>1.3888888888888888E-2</v>
      </c>
      <c r="H15" s="117"/>
      <c r="I15" s="119" t="str">
        <f t="shared" si="2"/>
        <v>TERMINE</v>
      </c>
      <c r="K15" s="412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90" t="str">
        <f>IFERROR(IF(AND($E15="AM",Récap!BZ$208="TERMINE"),"TERMINE",IF(AND($E15="JS",Récap!BI$208="TERMINE"),"TERMINE",IF(AND($E15="CF",Récap!AS$208="TERMINE"),"TERMINE",IF(AND($E15="MJ",Récap!AC$208="TERMINE"),"TERMINE","")))),"")</f>
        <v>TERMINE</v>
      </c>
    </row>
    <row r="16" spans="1:15" x14ac:dyDescent="0.3">
      <c r="A16" s="571">
        <f>IF(Engagés!A16="","",Engagés!A16)</f>
        <v>13</v>
      </c>
      <c r="B16" s="566">
        <v>0.36296296296296293</v>
      </c>
      <c r="C16" s="567">
        <v>0.3893287037037037</v>
      </c>
      <c r="D16" s="81">
        <f t="shared" si="0"/>
        <v>2.6365740740740773E-2</v>
      </c>
      <c r="E16" s="98" t="str">
        <f>IF($A16="","",Engagés!$E16)</f>
        <v>AM</v>
      </c>
      <c r="F16" s="104" t="str">
        <f>IF(AND('6ème'!D16="",'7ème'!D16&lt;&gt;""),1,"")</f>
        <v/>
      </c>
      <c r="G16" s="105">
        <f>IF($A16="","",IF($E16="MJ",Récap!$L$4,IF($E16="CF",Récap!$K$4,IF($E16="JS",Récap!$J$4,IF($E16="AM",Récap!$I$4)))))</f>
        <v>3.4722222222222224E-2</v>
      </c>
      <c r="H16" s="117"/>
      <c r="I16" s="119" t="str">
        <f t="shared" si="2"/>
        <v>TERMINE</v>
      </c>
      <c r="K16" s="412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90" t="str">
        <f>IFERROR(IF(AND($E16="AM",Récap!BZ$208="TERMINE"),"TERMINE",IF(AND($E16="JS",Récap!BI$208="TERMINE"),"TERMINE",IF(AND($E16="CF",Récap!AS$208="TERMINE"),"TERMINE",IF(AND($E16="MJ",Récap!AC$208="TERMINE"),"TERMINE","")))),"")</f>
        <v>TERMINE</v>
      </c>
    </row>
    <row r="17" spans="1:12" x14ac:dyDescent="0.3">
      <c r="A17" s="571">
        <f>IF(Engagés!A17="","",Engagés!A17)</f>
        <v>14</v>
      </c>
      <c r="B17" s="566">
        <v>0.36296296296296293</v>
      </c>
      <c r="C17" s="567">
        <v>0.38934027777777774</v>
      </c>
      <c r="D17" s="81">
        <f t="shared" si="0"/>
        <v>2.6377314814814812E-2</v>
      </c>
      <c r="E17" s="98" t="str">
        <f>IF($A17="","",Engagés!$E17)</f>
        <v>JS</v>
      </c>
      <c r="F17" s="104" t="str">
        <f>IF(AND('6ème'!D17="",'7ème'!D17&lt;&gt;""),1,"")</f>
        <v/>
      </c>
      <c r="G17" s="105">
        <f>IF($A17="","",IF($E17="MJ",Récap!$L$4,IF($E17="CF",Récap!$K$4,IF($E17="JS",Récap!$J$4,IF($E17="AM",Récap!$I$4)))))</f>
        <v>2.7777777777777776E-2</v>
      </c>
      <c r="H17" s="117"/>
      <c r="I17" s="119" t="str">
        <f t="shared" si="2"/>
        <v>TERMINE</v>
      </c>
      <c r="K17" s="412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90" t="str">
        <f>IFERROR(IF(AND($E17="AM",Récap!BZ$208="TERMINE"),"TERMINE",IF(AND($E17="JS",Récap!BI$208="TERMINE"),"TERMINE",IF(AND($E17="CF",Récap!AS$208="TERMINE"),"TERMINE",IF(AND($E17="MJ",Récap!AC$208="TERMINE"),"TERMINE","")))),"")</f>
        <v>TERMINE</v>
      </c>
    </row>
    <row r="18" spans="1:12" x14ac:dyDescent="0.3">
      <c r="A18" s="169">
        <f>IF(Engagés!A18="","",Engagés!A18)</f>
        <v>15</v>
      </c>
      <c r="B18" s="555">
        <v>0.36296296296296293</v>
      </c>
      <c r="C18" s="420"/>
      <c r="D18" s="81" t="str">
        <f t="shared" si="0"/>
        <v/>
      </c>
      <c r="E18" s="98" t="str">
        <f>IF($A18="","",Engagés!$E18)</f>
        <v>AM</v>
      </c>
      <c r="F18" s="104" t="str">
        <f>IF(AND('6ème'!D18="",'7ème'!D18&lt;&gt;""),1,"")</f>
        <v/>
      </c>
      <c r="G18" s="105">
        <f>IF($A18="","",IF($E18="MJ",Récap!$L$4,IF($E18="CF",Récap!$K$4,IF($E18="JS",Récap!$J$4,IF($E18="AM",Récap!$I$4)))))</f>
        <v>3.4722222222222224E-2</v>
      </c>
      <c r="H18" s="117"/>
      <c r="I18" s="119" t="str">
        <f t="shared" si="2"/>
        <v>TERMINE</v>
      </c>
      <c r="K18" s="412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90" t="str">
        <f>IFERROR(IF(AND($E18="AM",Récap!BZ$208="TERMINE"),"TERMINE",IF(AND($E18="JS",Récap!BI$208="TERMINE"),"TERMINE",IF(AND($E18="CF",Récap!AS$208="TERMINE"),"TERMINE",IF(AND($E18="MJ",Récap!AC$208="TERMINE"),"TERMINE","")))),"")</f>
        <v>TERMINE</v>
      </c>
    </row>
    <row r="19" spans="1:12" x14ac:dyDescent="0.3">
      <c r="A19" s="571">
        <f>IF(Engagés!A19="","",Engagés!A19)</f>
        <v>16</v>
      </c>
      <c r="B19" s="566">
        <v>0.36296296296296293</v>
      </c>
      <c r="C19" s="567">
        <v>0.38936342592592593</v>
      </c>
      <c r="D19" s="81">
        <f t="shared" si="0"/>
        <v>2.6400462962963001E-2</v>
      </c>
      <c r="E19" s="98" t="str">
        <f>IF($A19="","",Engagés!$E19)</f>
        <v>AM</v>
      </c>
      <c r="F19" s="104" t="str">
        <f>IF(AND('6ème'!D19="",'7ème'!D19&lt;&gt;""),1,"")</f>
        <v/>
      </c>
      <c r="G19" s="105">
        <f>IF($A19="","",IF($E19="MJ",Récap!$L$4,IF($E19="CF",Récap!$K$4,IF($E19="JS",Récap!$J$4,IF($E19="AM",Récap!$I$4)))))</f>
        <v>3.4722222222222224E-2</v>
      </c>
      <c r="H19" s="117"/>
      <c r="I19" s="119" t="str">
        <f t="shared" si="2"/>
        <v>TERMINE</v>
      </c>
      <c r="K19" s="412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90" t="str">
        <f>IFERROR(IF(AND($E19="AM",Récap!BZ$208="TERMINE"),"TERMINE",IF(AND($E19="JS",Récap!BI$208="TERMINE"),"TERMINE",IF(AND($E19="CF",Récap!AS$208="TERMINE"),"TERMINE",IF(AND($E19="MJ",Récap!AC$208="TERMINE"),"TERMINE","")))),"")</f>
        <v>TERMINE</v>
      </c>
    </row>
    <row r="20" spans="1:12" x14ac:dyDescent="0.3">
      <c r="A20" s="571">
        <f>IF(Engagés!A20="","",Engagés!A20)</f>
        <v>17</v>
      </c>
      <c r="B20" s="566">
        <v>0.36296296296296293</v>
      </c>
      <c r="C20" s="567">
        <v>0.38937500000000003</v>
      </c>
      <c r="D20" s="81">
        <f t="shared" si="0"/>
        <v>2.6412037037037095E-2</v>
      </c>
      <c r="E20" s="98" t="str">
        <f>IF($A20="","",Engagés!$E20)</f>
        <v>AM</v>
      </c>
      <c r="F20" s="104" t="str">
        <f>IF(AND('6ème'!D20="",'7ème'!D20&lt;&gt;""),1,"")</f>
        <v/>
      </c>
      <c r="G20" s="105">
        <f>IF($A20="","",IF($E20="MJ",Récap!$L$4,IF($E20="CF",Récap!$K$4,IF($E20="JS",Récap!$J$4,IF($E20="AM",Récap!$I$4)))))</f>
        <v>3.4722222222222224E-2</v>
      </c>
      <c r="H20" s="117"/>
      <c r="I20" s="119" t="str">
        <f t="shared" si="2"/>
        <v>TERMINE</v>
      </c>
      <c r="K20" s="412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90" t="str">
        <f>IFERROR(IF(AND($E20="AM",Récap!BZ$208="TERMINE"),"TERMINE",IF(AND($E20="JS",Récap!BI$208="TERMINE"),"TERMINE",IF(AND($E20="CF",Récap!AS$208="TERMINE"),"TERMINE",IF(AND($E20="MJ",Récap!AC$208="TERMINE"),"TERMINE","")))),"")</f>
        <v>TERMINE</v>
      </c>
    </row>
    <row r="21" spans="1:12" x14ac:dyDescent="0.3">
      <c r="A21" s="571">
        <f>IF(Engagés!A21="","",Engagés!A21)</f>
        <v>18</v>
      </c>
      <c r="B21" s="566">
        <v>0.36296296296296293</v>
      </c>
      <c r="C21" s="567">
        <v>0.38938657407407407</v>
      </c>
      <c r="D21" s="81">
        <f t="shared" si="0"/>
        <v>2.6423611111111134E-2</v>
      </c>
      <c r="E21" s="98" t="str">
        <f>IF($A21="","",Engagés!$E21)</f>
        <v>AM</v>
      </c>
      <c r="F21" s="104" t="str">
        <f>IF(AND('6ème'!D21="",'7ème'!D21&lt;&gt;""),1,"")</f>
        <v/>
      </c>
      <c r="G21" s="105">
        <f>IF($A21="","",IF($E21="MJ",Récap!$L$4,IF($E21="CF",Récap!$K$4,IF($E21="JS",Récap!$J$4,IF($E21="AM",Récap!$I$4)))))</f>
        <v>3.4722222222222224E-2</v>
      </c>
      <c r="H21" s="117"/>
      <c r="I21" s="119" t="str">
        <f t="shared" si="2"/>
        <v>TERMINE</v>
      </c>
      <c r="K21" s="412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90" t="str">
        <f>IFERROR(IF(AND($E21="AM",Récap!BZ$208="TERMINE"),"TERMINE",IF(AND($E21="JS",Récap!BI$208="TERMINE"),"TERMINE",IF(AND($E21="CF",Récap!AS$208="TERMINE"),"TERMINE",IF(AND($E21="MJ",Récap!AC$208="TERMINE"),"TERMINE","")))),"")</f>
        <v>TERMINE</v>
      </c>
    </row>
    <row r="22" spans="1:12" x14ac:dyDescent="0.3">
      <c r="A22" s="169">
        <f>IF(Engagés!A22="","",Engagés!A22)</f>
        <v>19</v>
      </c>
      <c r="B22" s="555">
        <v>0.36296296296296293</v>
      </c>
      <c r="C22" s="420"/>
      <c r="D22" s="81" t="str">
        <f t="shared" si="0"/>
        <v/>
      </c>
      <c r="E22" s="98" t="str">
        <f>IF($A22="","",Engagés!$E22)</f>
        <v>CF</v>
      </c>
      <c r="F22" s="104" t="str">
        <f>IF(AND('6ème'!D22="",'7ème'!D22&lt;&gt;""),1,"")</f>
        <v/>
      </c>
      <c r="G22" s="105">
        <f>IF($A22="","",IF($E22="MJ",Récap!$L$4,IF($E22="CF",Récap!$K$4,IF($E22="JS",Récap!$J$4,IF($E22="AM",Récap!$I$4)))))</f>
        <v>2.0833333333333332E-2</v>
      </c>
      <c r="H22" s="117"/>
      <c r="I22" s="119" t="str">
        <f t="shared" si="2"/>
        <v>TERMINE</v>
      </c>
      <c r="K22" s="412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90" t="str">
        <f>IFERROR(IF(AND($E22="AM",Récap!BZ$208="TERMINE"),"TERMINE",IF(AND($E22="JS",Récap!BI$208="TERMINE"),"TERMINE",IF(AND($E22="CF",Récap!AS$208="TERMINE"),"TERMINE",IF(AND($E22="MJ",Récap!AC$208="TERMINE"),"TERMINE","")))),"")</f>
        <v>TERMINE</v>
      </c>
    </row>
    <row r="23" spans="1:12" x14ac:dyDescent="0.3">
      <c r="A23" s="169">
        <f>IF(Engagés!A23="","",Engagés!A23)</f>
        <v>20</v>
      </c>
      <c r="B23" s="555">
        <v>0.36296296296296293</v>
      </c>
      <c r="C23" s="420"/>
      <c r="D23" s="81" t="str">
        <f t="shared" si="0"/>
        <v/>
      </c>
      <c r="E23" s="98" t="str">
        <f>IF($A23="","",Engagés!$E23)</f>
        <v>MJ</v>
      </c>
      <c r="F23" s="104" t="str">
        <f>IF(AND('6ème'!D23="",'7ème'!D23&lt;&gt;""),1,"")</f>
        <v/>
      </c>
      <c r="G23" s="105">
        <f>IF($A23="","",IF($E23="MJ",Récap!$L$4,IF($E23="CF",Récap!$K$4,IF($E23="JS",Récap!$J$4,IF($E23="AM",Récap!$I$4)))))</f>
        <v>1.3888888888888888E-2</v>
      </c>
      <c r="H23" s="117"/>
      <c r="I23" s="119" t="str">
        <f t="shared" si="2"/>
        <v>TERMINE</v>
      </c>
      <c r="K23" s="412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90" t="str">
        <f>IFERROR(IF(AND($E23="AM",Récap!BZ$208="TERMINE"),"TERMINE",IF(AND($E23="JS",Récap!BI$208="TERMINE"),"TERMINE",IF(AND($E23="CF",Récap!AS$208="TERMINE"),"TERMINE",IF(AND($E23="MJ",Récap!AC$208="TERMINE"),"TERMINE","")))),"")</f>
        <v>TERMINE</v>
      </c>
    </row>
    <row r="24" spans="1:12" x14ac:dyDescent="0.3">
      <c r="A24" s="571">
        <f>IF(Engagés!A24="","",Engagés!A24)</f>
        <v>21</v>
      </c>
      <c r="B24" s="566">
        <v>0.36296296296296293</v>
      </c>
      <c r="C24" s="567">
        <v>0.3894097222222222</v>
      </c>
      <c r="D24" s="81">
        <f t="shared" si="0"/>
        <v>2.6446759259259267E-2</v>
      </c>
      <c r="E24" s="98" t="str">
        <f>IF($A24="","",Engagés!$E24)</f>
        <v>AM</v>
      </c>
      <c r="F24" s="104" t="str">
        <f>IF(AND('6ème'!D24="",'7ème'!D24&lt;&gt;""),1,"")</f>
        <v/>
      </c>
      <c r="G24" s="105">
        <f>IF($A24="","",IF($E24="MJ",Récap!$L$4,IF($E24="CF",Récap!$K$4,IF($E24="JS",Récap!$J$4,IF($E24="AM",Récap!$I$4)))))</f>
        <v>3.4722222222222224E-2</v>
      </c>
      <c r="H24" s="117"/>
      <c r="I24" s="119" t="str">
        <f t="shared" si="2"/>
        <v>TERMINE</v>
      </c>
      <c r="K24" s="412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90" t="str">
        <f>IFERROR(IF(AND($E24="AM",Récap!BZ$208="TERMINE"),"TERMINE",IF(AND($E24="JS",Récap!BI$208="TERMINE"),"TERMINE",IF(AND($E24="CF",Récap!AS$208="TERMINE"),"TERMINE",IF(AND($E24="MJ",Récap!AC$208="TERMINE"),"TERMINE","")))),"")</f>
        <v>TERMINE</v>
      </c>
    </row>
    <row r="25" spans="1:12" x14ac:dyDescent="0.3">
      <c r="A25" s="571">
        <f>IF(Engagés!A25="","",Engagés!A25)</f>
        <v>22</v>
      </c>
      <c r="B25" s="566">
        <v>0.36296296296296293</v>
      </c>
      <c r="C25" s="567">
        <v>0.38947916666666665</v>
      </c>
      <c r="D25" s="81">
        <f t="shared" si="0"/>
        <v>2.6516203703703722E-2</v>
      </c>
      <c r="E25" s="98" t="str">
        <f>IF($A25="","",Engagés!$E25)</f>
        <v>JS</v>
      </c>
      <c r="F25" s="104" t="str">
        <f>IF(AND('6ème'!D25="",'7ème'!D25&lt;&gt;""),1,"")</f>
        <v/>
      </c>
      <c r="G25" s="105">
        <f>IF($A25="","",IF($E25="MJ",Récap!$L$4,IF($E25="CF",Récap!$K$4,IF($E25="JS",Récap!$J$4,IF($E25="AM",Récap!$I$4)))))</f>
        <v>2.7777777777777776E-2</v>
      </c>
      <c r="H25" s="117"/>
      <c r="I25" s="119" t="str">
        <f t="shared" si="2"/>
        <v>TERMINE</v>
      </c>
      <c r="K25" s="412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90" t="str">
        <f>IFERROR(IF(AND($E25="AM",Récap!BZ$208="TERMINE"),"TERMINE",IF(AND($E25="JS",Récap!BI$208="TERMINE"),"TERMINE",IF(AND($E25="CF",Récap!AS$208="TERMINE"),"TERMINE",IF(AND($E25="MJ",Récap!AC$208="TERMINE"),"TERMINE","")))),"")</f>
        <v>TERMINE</v>
      </c>
    </row>
    <row r="26" spans="1:12" x14ac:dyDescent="0.3">
      <c r="A26" s="169">
        <f>IF(Engagés!A26="","",Engagés!A26)</f>
        <v>23</v>
      </c>
      <c r="B26" s="555">
        <v>0.36296296296296293</v>
      </c>
      <c r="C26" s="420"/>
      <c r="D26" s="81" t="str">
        <f t="shared" si="0"/>
        <v/>
      </c>
      <c r="E26" s="98" t="str">
        <f>IF($A26="","",Engagés!$E26)</f>
        <v>CF</v>
      </c>
      <c r="F26" s="104" t="str">
        <f>IF(AND('6ème'!D26="",'7ème'!D26&lt;&gt;""),1,"")</f>
        <v/>
      </c>
      <c r="G26" s="105">
        <f>IF($A26="","",IF($E26="MJ",Récap!$L$4,IF($E26="CF",Récap!$K$4,IF($E26="JS",Récap!$J$4,IF($E26="AM",Récap!$I$4)))))</f>
        <v>2.0833333333333332E-2</v>
      </c>
      <c r="H26" s="117"/>
      <c r="I26" s="119" t="str">
        <f t="shared" si="2"/>
        <v>TERMINE</v>
      </c>
      <c r="K26" s="412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90" t="str">
        <f>IFERROR(IF(AND($E26="AM",Récap!BZ$208="TERMINE"),"TERMINE",IF(AND($E26="JS",Récap!BI$208="TERMINE"),"TERMINE",IF(AND($E26="CF",Récap!AS$208="TERMINE"),"TERMINE",IF(AND($E26="MJ",Récap!AC$208="TERMINE"),"TERMINE","")))),"")</f>
        <v>TERMINE</v>
      </c>
    </row>
    <row r="27" spans="1:12" x14ac:dyDescent="0.3">
      <c r="A27" s="169">
        <f>IF(Engagés!A27="","",Engagés!A27)</f>
        <v>24</v>
      </c>
      <c r="B27" s="555">
        <v>0.36296296296296293</v>
      </c>
      <c r="C27" s="420"/>
      <c r="D27" s="81" t="str">
        <f t="shared" si="0"/>
        <v/>
      </c>
      <c r="E27" s="98" t="str">
        <f>IF($A27="","",Engagés!$E27)</f>
        <v>MJ</v>
      </c>
      <c r="F27" s="104" t="str">
        <f>IF(AND('6ème'!D27="",'7ème'!D27&lt;&gt;""),1,"")</f>
        <v/>
      </c>
      <c r="G27" s="105">
        <f>IF($A27="","",IF($E27="MJ",Récap!$L$4,IF($E27="CF",Récap!$K$4,IF($E27="JS",Récap!$J$4,IF($E27="AM",Récap!$I$4)))))</f>
        <v>1.3888888888888888E-2</v>
      </c>
      <c r="H27" s="117"/>
      <c r="I27" s="119" t="str">
        <f t="shared" si="2"/>
        <v>TERMINE</v>
      </c>
      <c r="K27" s="412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90" t="str">
        <f>IFERROR(IF(AND($E27="AM",Récap!BZ$208="TERMINE"),"TERMINE",IF(AND($E27="JS",Récap!BI$208="TERMINE"),"TERMINE",IF(AND($E27="CF",Récap!AS$208="TERMINE"),"TERMINE",IF(AND($E27="MJ",Récap!AC$208="TERMINE"),"TERMINE","")))),"")</f>
        <v>TERMINE</v>
      </c>
    </row>
    <row r="28" spans="1:12" x14ac:dyDescent="0.3">
      <c r="A28" s="571">
        <f>IF(Engagés!A28="","",Engagés!A28)</f>
        <v>25</v>
      </c>
      <c r="B28" s="566">
        <v>0.36296296296296293</v>
      </c>
      <c r="C28" s="567">
        <v>0.38944444444444448</v>
      </c>
      <c r="D28" s="81">
        <f t="shared" si="0"/>
        <v>2.648148148148155E-2</v>
      </c>
      <c r="E28" s="98" t="str">
        <f>IF($A28="","",Engagés!$E28)</f>
        <v>AM</v>
      </c>
      <c r="F28" s="104" t="str">
        <f>IF(AND('6ème'!D28="",'7ème'!D28&lt;&gt;""),1,"")</f>
        <v/>
      </c>
      <c r="G28" s="105">
        <f>IF($A28="","",IF($E28="MJ",Récap!$L$4,IF($E28="CF",Récap!$K$4,IF($E28="JS",Récap!$J$4,IF($E28="AM",Récap!$I$4)))))</f>
        <v>3.4722222222222224E-2</v>
      </c>
      <c r="H28" s="117"/>
      <c r="I28" s="119" t="str">
        <f t="shared" si="2"/>
        <v>TERMINE</v>
      </c>
      <c r="K28" s="412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90" t="str">
        <f>IFERROR(IF(AND($E28="AM",Récap!BZ$208="TERMINE"),"TERMINE",IF(AND($E28="JS",Récap!BI$208="TERMINE"),"TERMINE",IF(AND($E28="CF",Récap!AS$208="TERMINE"),"TERMINE",IF(AND($E28="MJ",Récap!AC$208="TERMINE"),"TERMINE","")))),"")</f>
        <v>TERMINE</v>
      </c>
    </row>
    <row r="29" spans="1:12" x14ac:dyDescent="0.3">
      <c r="A29" s="169">
        <f>IF(Engagés!A29="","",Engagés!A29)</f>
        <v>26</v>
      </c>
      <c r="B29" s="555">
        <v>0.36296296296296293</v>
      </c>
      <c r="C29" s="420"/>
      <c r="D29" s="81" t="str">
        <f t="shared" si="0"/>
        <v/>
      </c>
      <c r="E29" s="98" t="str">
        <f>IF($A29="","",Engagés!$E29)</f>
        <v>JS</v>
      </c>
      <c r="F29" s="104" t="str">
        <f>IF(AND('6ème'!D29="",'7ème'!D29&lt;&gt;""),1,"")</f>
        <v/>
      </c>
      <c r="G29" s="105">
        <f>IF($A29="","",IF($E29="MJ",Récap!$L$4,IF($E29="CF",Récap!$K$4,IF($E29="JS",Récap!$J$4,IF($E29="AM",Récap!$I$4)))))</f>
        <v>2.7777777777777776E-2</v>
      </c>
      <c r="H29" s="117"/>
      <c r="I29" s="119" t="str">
        <f t="shared" si="2"/>
        <v>TERMINE</v>
      </c>
      <c r="K29" s="412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90" t="str">
        <f>IFERROR(IF(AND($E29="AM",Récap!BZ$208="TERMINE"),"TERMINE",IF(AND($E29="JS",Récap!BI$208="TERMINE"),"TERMINE",IF(AND($E29="CF",Récap!AS$208="TERMINE"),"TERMINE",IF(AND($E29="MJ",Récap!AC$208="TERMINE"),"TERMINE","")))),"")</f>
        <v>TERMINE</v>
      </c>
    </row>
    <row r="30" spans="1:12" x14ac:dyDescent="0.3">
      <c r="A30" s="169">
        <f>IF(Engagés!A30="","",Engagés!A30)</f>
        <v>27</v>
      </c>
      <c r="B30" s="555">
        <v>0.36296296296296293</v>
      </c>
      <c r="C30" s="420"/>
      <c r="D30" s="81" t="str">
        <f t="shared" si="0"/>
        <v/>
      </c>
      <c r="E30" s="98" t="str">
        <f>IF($A30="","",Engagés!$E30)</f>
        <v>CF</v>
      </c>
      <c r="F30" s="104" t="str">
        <f>IF(AND('6ème'!D30="",'7ème'!D30&lt;&gt;""),1,"")</f>
        <v/>
      </c>
      <c r="G30" s="105">
        <f>IF($A30="","",IF($E30="MJ",Récap!$L$4,IF($E30="CF",Récap!$K$4,IF($E30="JS",Récap!$J$4,IF($E30="AM",Récap!$I$4)))))</f>
        <v>2.0833333333333332E-2</v>
      </c>
      <c r="H30" s="117"/>
      <c r="I30" s="119" t="str">
        <f t="shared" si="2"/>
        <v>TERMINE</v>
      </c>
      <c r="K30" s="412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90" t="str">
        <f>IFERROR(IF(AND($E30="AM",Récap!BZ$208="TERMINE"),"TERMINE",IF(AND($E30="JS",Récap!BI$208="TERMINE"),"TERMINE",IF(AND($E30="CF",Récap!AS$208="TERMINE"),"TERMINE",IF(AND($E30="MJ",Récap!AC$208="TERMINE"),"TERMINE","")))),"")</f>
        <v>TERMINE</v>
      </c>
    </row>
    <row r="31" spans="1:12" x14ac:dyDescent="0.3">
      <c r="A31" s="169">
        <f>IF(Engagés!A31="","",Engagés!A31)</f>
        <v>28</v>
      </c>
      <c r="B31" s="555">
        <v>0.36296296296296293</v>
      </c>
      <c r="C31" s="420"/>
      <c r="D31" s="81" t="str">
        <f t="shared" si="0"/>
        <v/>
      </c>
      <c r="E31" s="98" t="str">
        <f>IF($A31="","",Engagés!$E31)</f>
        <v>MJ</v>
      </c>
      <c r="F31" s="104" t="str">
        <f>IF(AND('6ème'!D31="",'7ème'!D31&lt;&gt;""),1,"")</f>
        <v/>
      </c>
      <c r="G31" s="105">
        <f>IF($A31="","",IF($E31="MJ",Récap!$L$4,IF($E31="CF",Récap!$K$4,IF($E31="JS",Récap!$J$4,IF($E31="AM",Récap!$I$4)))))</f>
        <v>1.3888888888888888E-2</v>
      </c>
      <c r="H31" s="117"/>
      <c r="I31" s="119" t="str">
        <f t="shared" si="2"/>
        <v>TERMINE</v>
      </c>
      <c r="K31" s="412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90" t="str">
        <f>IFERROR(IF(AND($E31="AM",Récap!BZ$208="TERMINE"),"TERMINE",IF(AND($E31="JS",Récap!BI$208="TERMINE"),"TERMINE",IF(AND($E31="CF",Récap!AS$208="TERMINE"),"TERMINE",IF(AND($E31="MJ",Récap!AC$208="TERMINE"),"TERMINE","")))),"")</f>
        <v>TERMINE</v>
      </c>
    </row>
    <row r="32" spans="1:12" x14ac:dyDescent="0.3">
      <c r="A32" s="571">
        <f>IF(Engagés!A32="","",Engagés!A32)</f>
        <v>29</v>
      </c>
      <c r="B32" s="566">
        <v>0.36296296296296293</v>
      </c>
      <c r="C32" s="567">
        <v>0.38951388888888888</v>
      </c>
      <c r="D32" s="81">
        <f t="shared" si="0"/>
        <v>2.655092592592595E-2</v>
      </c>
      <c r="E32" s="98" t="str">
        <f>IF($A32="","",Engagés!$E32)</f>
        <v>AM</v>
      </c>
      <c r="F32" s="104" t="str">
        <f>IF(AND('6ème'!D32="",'7ème'!D32&lt;&gt;""),1,"")</f>
        <v/>
      </c>
      <c r="G32" s="105">
        <f>IF($A32="","",IF($E32="MJ",Récap!$L$4,IF($E32="CF",Récap!$K$4,IF($E32="JS",Récap!$J$4,IF($E32="AM",Récap!$I$4)))))</f>
        <v>3.4722222222222224E-2</v>
      </c>
      <c r="H32" s="117"/>
      <c r="I32" s="119" t="str">
        <f t="shared" si="2"/>
        <v>TERMINE</v>
      </c>
      <c r="K32" s="412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90" t="str">
        <f>IFERROR(IF(AND($E32="AM",Récap!BZ$208="TERMINE"),"TERMINE",IF(AND($E32="JS",Récap!BI$208="TERMINE"),"TERMINE",IF(AND($E32="CF",Récap!AS$208="TERMINE"),"TERMINE",IF(AND($E32="MJ",Récap!AC$208="TERMINE"),"TERMINE","")))),"")</f>
        <v>TERMINE</v>
      </c>
    </row>
    <row r="33" spans="1:12" x14ac:dyDescent="0.3">
      <c r="A33" s="169">
        <f>IF(Engagés!A33="","",Engagés!A33)</f>
        <v>30</v>
      </c>
      <c r="B33" s="555">
        <v>0.36296296296296293</v>
      </c>
      <c r="C33" s="420"/>
      <c r="D33" s="81" t="str">
        <f t="shared" si="0"/>
        <v/>
      </c>
      <c r="E33" s="98" t="str">
        <f>IF($A33="","",Engagés!$E33)</f>
        <v>CF</v>
      </c>
      <c r="F33" s="104" t="str">
        <f>IF(AND('6ème'!D33="",'7ème'!D33&lt;&gt;""),1,"")</f>
        <v/>
      </c>
      <c r="G33" s="105">
        <f>IF($A33="","",IF($E33="MJ",Récap!$L$4,IF($E33="CF",Récap!$K$4,IF($E33="JS",Récap!$J$4,IF($E33="AM",Récap!$I$4)))))</f>
        <v>2.0833333333333332E-2</v>
      </c>
      <c r="H33" s="117"/>
      <c r="I33" s="119" t="str">
        <f t="shared" si="2"/>
        <v>TERMINE</v>
      </c>
      <c r="K33" s="412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90" t="str">
        <f>IFERROR(IF(AND($E33="AM",Récap!BZ$208="TERMINE"),"TERMINE",IF(AND($E33="JS",Récap!BI$208="TERMINE"),"TERMINE",IF(AND($E33="CF",Récap!AS$208="TERMINE"),"TERMINE",IF(AND($E33="MJ",Récap!AC$208="TERMINE"),"TERMINE","")))),"")</f>
        <v>TERMINE</v>
      </c>
    </row>
    <row r="34" spans="1:12" x14ac:dyDescent="0.3">
      <c r="A34" s="169" t="str">
        <f>IF(Engagés!A34="","",Engagés!A34)</f>
        <v/>
      </c>
      <c r="B34" s="555">
        <v>0.36296296296296293</v>
      </c>
      <c r="C34" s="420"/>
      <c r="D34" s="81" t="str">
        <f t="shared" si="0"/>
        <v/>
      </c>
      <c r="E34" s="98" t="str">
        <f>IF($A34="","",Engagés!$E34)</f>
        <v/>
      </c>
      <c r="F34" s="104" t="str">
        <f>IF(AND('6ème'!D34="",'7ème'!D34&lt;&gt;""),1,"")</f>
        <v/>
      </c>
      <c r="G34" s="105" t="str">
        <f>IF($A34="","",IF($E34="MJ",Récap!$L$4,IF($E34="CF",Récap!$K$4,IF($E34="JS",Récap!$J$4,IF($E34="AM",Récap!$I$4)))))</f>
        <v/>
      </c>
      <c r="H34" s="117"/>
      <c r="I34" s="119" t="str">
        <f t="shared" si="2"/>
        <v/>
      </c>
      <c r="K34" s="412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90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</row>
    <row r="35" spans="1:12" x14ac:dyDescent="0.3">
      <c r="A35" s="169" t="str">
        <f>IF(Engagés!A35="","",Engagés!A35)</f>
        <v/>
      </c>
      <c r="B35" s="555">
        <v>0.36296296296296293</v>
      </c>
      <c r="C35" s="420"/>
      <c r="D35" s="81" t="str">
        <f t="shared" si="0"/>
        <v/>
      </c>
      <c r="E35" s="98" t="str">
        <f>IF($A35="","",Engagés!$E35)</f>
        <v/>
      </c>
      <c r="F35" s="104" t="str">
        <f>IF(AND('6ème'!D35="",'7ème'!D35&lt;&gt;""),1,"")</f>
        <v/>
      </c>
      <c r="G35" s="105" t="str">
        <f>IF($A35="","",IF($E35="MJ",Récap!$L$4,IF($E35="CF",Récap!$K$4,IF($E35="JS",Récap!$J$4,IF($E35="AM",Récap!$I$4)))))</f>
        <v/>
      </c>
      <c r="H35" s="117"/>
      <c r="I35" s="119" t="str">
        <f t="shared" si="2"/>
        <v/>
      </c>
      <c r="K35" s="412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90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</row>
    <row r="36" spans="1:12" x14ac:dyDescent="0.3">
      <c r="A36" s="169" t="str">
        <f>IF(Engagés!A36="","",Engagés!A36)</f>
        <v/>
      </c>
      <c r="B36" s="556">
        <v>0.36296296296296293</v>
      </c>
      <c r="C36" s="420"/>
      <c r="D36" s="81" t="str">
        <f t="shared" si="0"/>
        <v/>
      </c>
      <c r="E36" s="98" t="str">
        <f>IF($A36="","",Engagés!$E36)</f>
        <v/>
      </c>
      <c r="F36" s="104" t="str">
        <f>IF(AND('6ème'!D36="",'7ème'!D36&lt;&gt;""),1,"")</f>
        <v/>
      </c>
      <c r="G36" s="105" t="str">
        <f>IF($A36="","",IF($E36="MJ",Récap!$L$4,IF($E36="CF",Récap!$K$4,IF($E36="JS",Récap!$J$4,IF($E36="AM",Récap!$I$4)))))</f>
        <v/>
      </c>
      <c r="H36" s="117"/>
      <c r="I36" s="119" t="str">
        <f t="shared" si="2"/>
        <v/>
      </c>
      <c r="K36" s="412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90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</row>
    <row r="37" spans="1:12" x14ac:dyDescent="0.3">
      <c r="A37" s="169" t="str">
        <f>IF(Engagés!A37="","",Engagés!A37)</f>
        <v/>
      </c>
      <c r="B37" s="556">
        <v>0.36296296296296293</v>
      </c>
      <c r="C37" s="420"/>
      <c r="D37" s="81" t="str">
        <f t="shared" si="0"/>
        <v/>
      </c>
      <c r="E37" s="98" t="str">
        <f>IF($A37="","",Engagés!$E37)</f>
        <v/>
      </c>
      <c r="F37" s="104" t="str">
        <f>IF(AND('6ème'!D37="",'7ème'!D37&lt;&gt;""),1,"")</f>
        <v/>
      </c>
      <c r="G37" s="105" t="str">
        <f>IF($A37="","",IF($E37="MJ",Récap!$L$4,IF($E37="CF",Récap!$K$4,IF($E37="JS",Récap!$J$4,IF($E37="AM",Récap!$I$4)))))</f>
        <v/>
      </c>
      <c r="H37" s="117"/>
      <c r="I37" s="119" t="str">
        <f t="shared" si="2"/>
        <v/>
      </c>
      <c r="K37" s="412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90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</row>
    <row r="38" spans="1:12" x14ac:dyDescent="0.3">
      <c r="A38" s="169" t="str">
        <f>IF(Engagés!A38="","",Engagés!A38)</f>
        <v/>
      </c>
      <c r="B38" s="556">
        <v>0.36296296296296293</v>
      </c>
      <c r="C38" s="420"/>
      <c r="D38" s="81" t="str">
        <f t="shared" si="0"/>
        <v/>
      </c>
      <c r="E38" s="98" t="str">
        <f>IF($A38="","",Engagés!$E38)</f>
        <v/>
      </c>
      <c r="F38" s="104" t="str">
        <f>IF(AND('6ème'!D38="",'7ème'!D38&lt;&gt;""),1,"")</f>
        <v/>
      </c>
      <c r="G38" s="105" t="str">
        <f>IF($A38="","",IF($E38="MJ",Récap!$L$4,IF($E38="CF",Récap!$K$4,IF($E38="JS",Récap!$J$4,IF($E38="AM",Récap!$I$4)))))</f>
        <v/>
      </c>
      <c r="H38" s="117"/>
      <c r="I38" s="119" t="str">
        <f t="shared" si="2"/>
        <v/>
      </c>
      <c r="K38" s="412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90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</row>
    <row r="39" spans="1:12" x14ac:dyDescent="0.3">
      <c r="A39" s="169" t="str">
        <f>IF(Engagés!A39="","",Engagés!A39)</f>
        <v/>
      </c>
      <c r="B39" s="556">
        <v>0.36296296296296293</v>
      </c>
      <c r="C39" s="420"/>
      <c r="D39" s="81" t="str">
        <f t="shared" si="0"/>
        <v/>
      </c>
      <c r="E39" s="98" t="str">
        <f>IF($A39="","",Engagés!$E39)</f>
        <v/>
      </c>
      <c r="F39" s="104" t="str">
        <f>IF(AND('6ème'!D39="",'7ème'!D39&lt;&gt;""),1,"")</f>
        <v/>
      </c>
      <c r="G39" s="105" t="str">
        <f>IF($A39="","",IF($E39="MJ",Récap!$L$4,IF($E39="CF",Récap!$K$4,IF($E39="JS",Récap!$J$4,IF($E39="AM",Récap!$I$4)))))</f>
        <v/>
      </c>
      <c r="H39" s="117"/>
      <c r="I39" s="119" t="str">
        <f t="shared" si="2"/>
        <v/>
      </c>
      <c r="K39" s="412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90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</row>
    <row r="40" spans="1:12" x14ac:dyDescent="0.3">
      <c r="A40" s="169" t="str">
        <f>IF(Engagés!A40="","",Engagés!A40)</f>
        <v/>
      </c>
      <c r="B40" s="556">
        <v>0.36296296296296293</v>
      </c>
      <c r="C40" s="420"/>
      <c r="D40" s="81" t="str">
        <f t="shared" si="0"/>
        <v/>
      </c>
      <c r="E40" s="98" t="str">
        <f>IF($A40="","",Engagés!$E40)</f>
        <v/>
      </c>
      <c r="F40" s="104" t="str">
        <f>IF(AND('6ème'!D40="",'7ème'!D40&lt;&gt;""),1,"")</f>
        <v/>
      </c>
      <c r="G40" s="105" t="str">
        <f>IF($A40="","",IF($E40="MJ",Récap!$L$4,IF($E40="CF",Récap!$K$4,IF($E40="JS",Récap!$J$4,IF($E40="AM",Récap!$I$4)))))</f>
        <v/>
      </c>
      <c r="H40" s="117"/>
      <c r="I40" s="119" t="str">
        <f t="shared" si="2"/>
        <v/>
      </c>
      <c r="K40" s="412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90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</row>
    <row r="41" spans="1:12" x14ac:dyDescent="0.3">
      <c r="A41" s="169" t="str">
        <f>IF(Engagés!A41="","",Engagés!A41)</f>
        <v/>
      </c>
      <c r="B41" s="556">
        <v>0.36296296296296293</v>
      </c>
      <c r="C41" s="420"/>
      <c r="D41" s="81" t="str">
        <f t="shared" si="0"/>
        <v/>
      </c>
      <c r="E41" s="98" t="str">
        <f>IF($A41="","",Engagés!$E41)</f>
        <v/>
      </c>
      <c r="F41" s="104" t="str">
        <f>IF(AND('6ème'!D41="",'7ème'!D41&lt;&gt;""),1,"")</f>
        <v/>
      </c>
      <c r="G41" s="105" t="str">
        <f>IF($A41="","",IF($E41="MJ",Récap!$L$4,IF($E41="CF",Récap!$K$4,IF($E41="JS",Récap!$J$4,IF($E41="AM",Récap!$I$4)))))</f>
        <v/>
      </c>
      <c r="H41" s="117"/>
      <c r="I41" s="119" t="str">
        <f t="shared" si="2"/>
        <v/>
      </c>
      <c r="K41" s="412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90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</row>
    <row r="42" spans="1:12" x14ac:dyDescent="0.3">
      <c r="A42" s="169" t="str">
        <f>IF(Engagés!A42="","",Engagés!A42)</f>
        <v/>
      </c>
      <c r="B42" s="556">
        <v>0.36296296296296293</v>
      </c>
      <c r="C42" s="420"/>
      <c r="D42" s="81" t="str">
        <f t="shared" si="0"/>
        <v/>
      </c>
      <c r="E42" s="98" t="str">
        <f>IF($A42="","",Engagés!$E42)</f>
        <v/>
      </c>
      <c r="F42" s="104" t="str">
        <f>IF(AND('6ème'!D42="",'7ème'!D42&lt;&gt;""),1,"")</f>
        <v/>
      </c>
      <c r="G42" s="105" t="str">
        <f>IF($A42="","",IF($E42="MJ",Récap!$L$4,IF($E42="CF",Récap!$K$4,IF($E42="JS",Récap!$J$4,IF($E42="AM",Récap!$I$4)))))</f>
        <v/>
      </c>
      <c r="H42" s="117"/>
      <c r="I42" s="119" t="str">
        <f t="shared" si="2"/>
        <v/>
      </c>
      <c r="K42" s="412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90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</row>
    <row r="43" spans="1:12" x14ac:dyDescent="0.3">
      <c r="A43" s="169" t="str">
        <f>IF(Engagés!A43="","",Engagés!A43)</f>
        <v/>
      </c>
      <c r="B43" s="556">
        <v>0.36296296296296293</v>
      </c>
      <c r="C43" s="420"/>
      <c r="D43" s="81" t="str">
        <f t="shared" si="0"/>
        <v/>
      </c>
      <c r="E43" s="98" t="str">
        <f>IF($A43="","",Engagés!$E43)</f>
        <v/>
      </c>
      <c r="F43" s="104" t="str">
        <f>IF(AND('6ème'!D43="",'7ème'!D43&lt;&gt;""),1,"")</f>
        <v/>
      </c>
      <c r="G43" s="105" t="str">
        <f>IF($A43="","",IF($E43="MJ",Récap!$L$4,IF($E43="CF",Récap!$K$4,IF($E43="JS",Récap!$J$4,IF($E43="AM",Récap!$I$4)))))</f>
        <v/>
      </c>
      <c r="H43" s="117"/>
      <c r="I43" s="119" t="str">
        <f t="shared" si="2"/>
        <v/>
      </c>
      <c r="K43" s="412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90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</row>
    <row r="44" spans="1:12" x14ac:dyDescent="0.3">
      <c r="A44" s="169" t="str">
        <f>IF(Engagés!A44="","",Engagés!A44)</f>
        <v/>
      </c>
      <c r="B44" s="556">
        <v>0.36296296296296293</v>
      </c>
      <c r="C44" s="420"/>
      <c r="D44" s="81" t="str">
        <f t="shared" si="0"/>
        <v/>
      </c>
      <c r="E44" s="98" t="str">
        <f>IF($A44="","",Engagés!$E44)</f>
        <v/>
      </c>
      <c r="F44" s="104" t="str">
        <f>IF(AND('6ème'!D44="",'7ème'!D44&lt;&gt;""),1,"")</f>
        <v/>
      </c>
      <c r="G44" s="105" t="str">
        <f>IF($A44="","",IF($E44="MJ",Récap!$L$4,IF($E44="CF",Récap!$K$4,IF($E44="JS",Récap!$J$4,IF($E44="AM",Récap!$I$4)))))</f>
        <v/>
      </c>
      <c r="H44" s="117"/>
      <c r="I44" s="119" t="str">
        <f t="shared" si="2"/>
        <v/>
      </c>
      <c r="K44" s="412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90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</row>
    <row r="45" spans="1:12" x14ac:dyDescent="0.3">
      <c r="A45" s="169" t="str">
        <f>IF(Engagés!A45="","",Engagés!A45)</f>
        <v/>
      </c>
      <c r="B45" s="556">
        <v>0.36296296296296293</v>
      </c>
      <c r="C45" s="420"/>
      <c r="D45" s="81" t="str">
        <f t="shared" si="0"/>
        <v/>
      </c>
      <c r="E45" s="98" t="str">
        <f>IF($A45="","",Engagés!$E45)</f>
        <v/>
      </c>
      <c r="F45" s="104" t="str">
        <f>IF(AND('6ème'!D45="",'7ème'!D45&lt;&gt;""),1,"")</f>
        <v/>
      </c>
      <c r="G45" s="105" t="str">
        <f>IF($A45="","",IF($E45="MJ",Récap!$L$4,IF($E45="CF",Récap!$K$4,IF($E45="JS",Récap!$J$4,IF($E45="AM",Récap!$I$4)))))</f>
        <v/>
      </c>
      <c r="H45" s="117"/>
      <c r="I45" s="119" t="str">
        <f t="shared" si="2"/>
        <v/>
      </c>
      <c r="K45" s="412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90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</row>
    <row r="46" spans="1:12" x14ac:dyDescent="0.3">
      <c r="A46" s="169" t="str">
        <f>IF(Engagés!A46="","",Engagés!A46)</f>
        <v/>
      </c>
      <c r="B46" s="556">
        <v>0.36296296296296293</v>
      </c>
      <c r="C46" s="420"/>
      <c r="D46" s="81" t="str">
        <f t="shared" si="0"/>
        <v/>
      </c>
      <c r="E46" s="98" t="str">
        <f>IF($A46="","",Engagés!$E46)</f>
        <v/>
      </c>
      <c r="F46" s="104" t="str">
        <f>IF(AND('6ème'!D46="",'7ème'!D46&lt;&gt;""),1,"")</f>
        <v/>
      </c>
      <c r="G46" s="105" t="str">
        <f>IF($A46="","",IF($E46="MJ",Récap!$L$4,IF($E46="CF",Récap!$K$4,IF($E46="JS",Récap!$J$4,IF($E46="AM",Récap!$I$4)))))</f>
        <v/>
      </c>
      <c r="H46" s="117"/>
      <c r="I46" s="119" t="str">
        <f t="shared" si="2"/>
        <v/>
      </c>
      <c r="K46" s="412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90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</row>
    <row r="47" spans="1:12" x14ac:dyDescent="0.3">
      <c r="A47" s="169" t="str">
        <f>IF(Engagés!A47="","",Engagés!A47)</f>
        <v/>
      </c>
      <c r="B47" s="556">
        <v>0.36296296296296293</v>
      </c>
      <c r="C47" s="420"/>
      <c r="D47" s="81" t="str">
        <f t="shared" si="0"/>
        <v/>
      </c>
      <c r="E47" s="98" t="str">
        <f>IF($A47="","",Engagés!$E47)</f>
        <v/>
      </c>
      <c r="F47" s="104" t="str">
        <f>IF(AND('6ème'!D47="",'7ème'!D47&lt;&gt;""),1,"")</f>
        <v/>
      </c>
      <c r="G47" s="105" t="str">
        <f>IF($A47="","",IF($E47="MJ",Récap!$L$4,IF($E47="CF",Récap!$K$4,IF($E47="JS",Récap!$J$4,IF($E47="AM",Récap!$I$4)))))</f>
        <v/>
      </c>
      <c r="H47" s="117"/>
      <c r="I47" s="119" t="str">
        <f t="shared" si="2"/>
        <v/>
      </c>
      <c r="K47" s="412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90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</row>
    <row r="48" spans="1:12" x14ac:dyDescent="0.3">
      <c r="A48" s="169" t="str">
        <f>IF(Engagés!A48="","",Engagés!A48)</f>
        <v/>
      </c>
      <c r="B48" s="556">
        <v>0.36296296296296293</v>
      </c>
      <c r="C48" s="420"/>
      <c r="D48" s="81" t="str">
        <f t="shared" si="0"/>
        <v/>
      </c>
      <c r="E48" s="98" t="str">
        <f>IF($A48="","",Engagés!$E48)</f>
        <v/>
      </c>
      <c r="F48" s="104" t="str">
        <f>IF(AND('6ème'!D48="",'7ème'!D48&lt;&gt;""),1,"")</f>
        <v/>
      </c>
      <c r="G48" s="105" t="str">
        <f>IF($A48="","",IF($E48="MJ",Récap!$L$4,IF($E48="CF",Récap!$K$4,IF($E48="JS",Récap!$J$4,IF($E48="AM",Récap!$I$4)))))</f>
        <v/>
      </c>
      <c r="H48" s="117"/>
      <c r="I48" s="119" t="str">
        <f t="shared" si="2"/>
        <v/>
      </c>
      <c r="K48" s="412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90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</row>
    <row r="49" spans="1:12" x14ac:dyDescent="0.3">
      <c r="A49" s="169" t="str">
        <f>IF(Engagés!A49="","",Engagés!A49)</f>
        <v/>
      </c>
      <c r="B49" s="556">
        <v>0.36296296296296293</v>
      </c>
      <c r="C49" s="420"/>
      <c r="D49" s="81" t="str">
        <f t="shared" si="0"/>
        <v/>
      </c>
      <c r="E49" s="98" t="str">
        <f>IF($A49="","",Engagés!$E49)</f>
        <v/>
      </c>
      <c r="F49" s="104" t="str">
        <f>IF(AND('6ème'!D49="",'7ème'!D49&lt;&gt;""),1,"")</f>
        <v/>
      </c>
      <c r="G49" s="105" t="str">
        <f>IF($A49="","",IF($E49="MJ",Récap!$L$4,IF($E49="CF",Récap!$K$4,IF($E49="JS",Récap!$J$4,IF($E49="AM",Récap!$I$4)))))</f>
        <v/>
      </c>
      <c r="H49" s="117"/>
      <c r="I49" s="119" t="str">
        <f t="shared" si="2"/>
        <v/>
      </c>
      <c r="K49" s="412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90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</row>
    <row r="50" spans="1:12" x14ac:dyDescent="0.3">
      <c r="A50" s="169" t="str">
        <f>IF(Engagés!A50="","",Engagés!A50)</f>
        <v/>
      </c>
      <c r="B50" s="556">
        <v>0.36296296296296293</v>
      </c>
      <c r="C50" s="420"/>
      <c r="D50" s="81" t="str">
        <f t="shared" si="0"/>
        <v/>
      </c>
      <c r="E50" s="98" t="str">
        <f>IF($A50="","",Engagés!$E50)</f>
        <v/>
      </c>
      <c r="F50" s="104" t="str">
        <f>IF(AND('6ème'!D50="",'7ème'!D50&lt;&gt;""),1,"")</f>
        <v/>
      </c>
      <c r="G50" s="105" t="str">
        <f>IF($A50="","",IF($E50="MJ",Récap!$L$4,IF($E50="CF",Récap!$K$4,IF($E50="JS",Récap!$J$4,IF($E50="AM",Récap!$I$4)))))</f>
        <v/>
      </c>
      <c r="H50" s="117"/>
      <c r="I50" s="119" t="str">
        <f t="shared" si="2"/>
        <v/>
      </c>
      <c r="K50" s="412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90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</row>
    <row r="51" spans="1:12" x14ac:dyDescent="0.3">
      <c r="A51" s="169" t="str">
        <f>IF(Engagés!A51="","",Engagés!A51)</f>
        <v/>
      </c>
      <c r="B51" s="556">
        <v>0.36296296296296293</v>
      </c>
      <c r="C51" s="420"/>
      <c r="D51" s="81" t="str">
        <f t="shared" si="0"/>
        <v/>
      </c>
      <c r="E51" s="98" t="str">
        <f>IF($A51="","",Engagés!$E51)</f>
        <v/>
      </c>
      <c r="F51" s="104" t="str">
        <f>IF(AND('6ème'!D51="",'7ème'!D51&lt;&gt;""),1,"")</f>
        <v/>
      </c>
      <c r="G51" s="105" t="str">
        <f>IF($A51="","",IF($E51="MJ",Récap!$L$4,IF($E51="CF",Récap!$K$4,IF($E51="JS",Récap!$J$4,IF($E51="AM",Récap!$I$4)))))</f>
        <v/>
      </c>
      <c r="H51" s="117"/>
      <c r="I51" s="119" t="str">
        <f t="shared" si="2"/>
        <v/>
      </c>
      <c r="K51" s="412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90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</row>
    <row r="52" spans="1:12" x14ac:dyDescent="0.3">
      <c r="A52" s="169" t="str">
        <f>IF(Engagés!A52="","",Engagés!A52)</f>
        <v/>
      </c>
      <c r="B52" s="556">
        <v>0.36296296296296293</v>
      </c>
      <c r="C52" s="420"/>
      <c r="D52" s="81" t="str">
        <f t="shared" si="0"/>
        <v/>
      </c>
      <c r="E52" s="98" t="str">
        <f>IF($A52="","",Engagés!$E52)</f>
        <v/>
      </c>
      <c r="F52" s="104" t="str">
        <f>IF(AND('6ème'!D52="",'7ème'!D52&lt;&gt;""),1,"")</f>
        <v/>
      </c>
      <c r="G52" s="105" t="str">
        <f>IF($A52="","",IF($E52="MJ",Récap!$L$4,IF($E52="CF",Récap!$K$4,IF($E52="JS",Récap!$J$4,IF($E52="AM",Récap!$I$4)))))</f>
        <v/>
      </c>
      <c r="H52" s="117"/>
      <c r="I52" s="119" t="str">
        <f t="shared" si="2"/>
        <v/>
      </c>
      <c r="K52" s="412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90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</row>
    <row r="53" spans="1:12" x14ac:dyDescent="0.3">
      <c r="A53" s="169" t="str">
        <f>IF(Engagés!A53="","",Engagés!A53)</f>
        <v/>
      </c>
      <c r="B53" s="556">
        <v>0.36296296296296293</v>
      </c>
      <c r="C53" s="420"/>
      <c r="D53" s="81" t="str">
        <f t="shared" si="0"/>
        <v/>
      </c>
      <c r="E53" s="98" t="str">
        <f>IF($A53="","",Engagés!$E53)</f>
        <v/>
      </c>
      <c r="F53" s="104" t="str">
        <f>IF(AND('6ème'!D53="",'7ème'!D53&lt;&gt;""),1,"")</f>
        <v/>
      </c>
      <c r="G53" s="105" t="str">
        <f>IF($A53="","",IF($E53="MJ",Récap!$L$4,IF($E53="CF",Récap!$K$4,IF($E53="JS",Récap!$J$4,IF($E53="AM",Récap!$I$4)))))</f>
        <v/>
      </c>
      <c r="H53" s="117"/>
      <c r="I53" s="119" t="str">
        <f t="shared" si="2"/>
        <v/>
      </c>
      <c r="K53" s="412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90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</row>
    <row r="54" spans="1:12" x14ac:dyDescent="0.3">
      <c r="A54" s="169" t="str">
        <f>IF(Engagés!A54="","",Engagés!A54)</f>
        <v/>
      </c>
      <c r="B54" s="556">
        <v>0.36296296296296293</v>
      </c>
      <c r="C54" s="420"/>
      <c r="D54" s="81" t="str">
        <f t="shared" si="0"/>
        <v/>
      </c>
      <c r="E54" s="98" t="str">
        <f>IF($A54="","",Engagés!$E54)</f>
        <v/>
      </c>
      <c r="F54" s="104" t="str">
        <f>IF(AND('6ème'!D54="",'7ème'!D54&lt;&gt;""),1,"")</f>
        <v/>
      </c>
      <c r="G54" s="105" t="str">
        <f>IF($A54="","",IF($E54="MJ",Récap!$L$4,IF($E54="CF",Récap!$K$4,IF($E54="JS",Récap!$J$4,IF($E54="AM",Récap!$I$4)))))</f>
        <v/>
      </c>
      <c r="H54" s="117"/>
      <c r="I54" s="119" t="str">
        <f t="shared" si="2"/>
        <v/>
      </c>
      <c r="K54" s="412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90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</row>
    <row r="55" spans="1:12" x14ac:dyDescent="0.3">
      <c r="A55" s="169" t="str">
        <f>IF(Engagés!A55="","",Engagés!A55)</f>
        <v/>
      </c>
      <c r="B55" s="556">
        <v>0.36296296296296293</v>
      </c>
      <c r="C55" s="420"/>
      <c r="D55" s="81" t="str">
        <f t="shared" si="0"/>
        <v/>
      </c>
      <c r="E55" s="98" t="str">
        <f>IF($A55="","",Engagés!$E55)</f>
        <v/>
      </c>
      <c r="F55" s="104" t="str">
        <f>IF(AND('6ème'!D55="",'7ème'!D55&lt;&gt;""),1,"")</f>
        <v/>
      </c>
      <c r="G55" s="105" t="str">
        <f>IF($A55="","",IF($E55="MJ",Récap!$L$4,IF($E55="CF",Récap!$K$4,IF($E55="JS",Récap!$J$4,IF($E55="AM",Récap!$I$4)))))</f>
        <v/>
      </c>
      <c r="H55" s="117"/>
      <c r="I55" s="119" t="str">
        <f t="shared" si="2"/>
        <v/>
      </c>
      <c r="K55" s="412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90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</row>
    <row r="56" spans="1:12" x14ac:dyDescent="0.3">
      <c r="A56" s="169" t="str">
        <f>IF(Engagés!A56="","",Engagés!A56)</f>
        <v/>
      </c>
      <c r="B56" s="556">
        <v>0.36296296296296293</v>
      </c>
      <c r="C56" s="420"/>
      <c r="D56" s="81" t="str">
        <f t="shared" si="0"/>
        <v/>
      </c>
      <c r="E56" s="98" t="str">
        <f>IF($A56="","",Engagés!$E56)</f>
        <v/>
      </c>
      <c r="F56" s="104" t="str">
        <f>IF(AND('6ème'!D56="",'7ème'!D56&lt;&gt;""),1,"")</f>
        <v/>
      </c>
      <c r="G56" s="105" t="str">
        <f>IF($A56="","",IF($E56="MJ",Récap!$L$4,IF($E56="CF",Récap!$K$4,IF($E56="JS",Récap!$J$4,IF($E56="AM",Récap!$I$4)))))</f>
        <v/>
      </c>
      <c r="H56" s="117"/>
      <c r="I56" s="119" t="str">
        <f t="shared" si="2"/>
        <v/>
      </c>
      <c r="K56" s="412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90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</row>
    <row r="57" spans="1:12" x14ac:dyDescent="0.3">
      <c r="A57" s="169" t="str">
        <f>IF(Engagés!A57="","",Engagés!A57)</f>
        <v/>
      </c>
      <c r="B57" s="556">
        <v>0.36296296296296293</v>
      </c>
      <c r="C57" s="420"/>
      <c r="D57" s="81" t="str">
        <f t="shared" si="0"/>
        <v/>
      </c>
      <c r="E57" s="98" t="str">
        <f>IF($A57="","",Engagés!$E57)</f>
        <v/>
      </c>
      <c r="F57" s="104" t="str">
        <f>IF(AND('6ème'!D57="",'7ème'!D57&lt;&gt;""),1,"")</f>
        <v/>
      </c>
      <c r="G57" s="105" t="str">
        <f>IF($A57="","",IF($E57="MJ",Récap!$L$4,IF($E57="CF",Récap!$K$4,IF($E57="JS",Récap!$J$4,IF($E57="AM",Récap!$I$4)))))</f>
        <v/>
      </c>
      <c r="H57" s="117"/>
      <c r="I57" s="119" t="str">
        <f t="shared" si="2"/>
        <v/>
      </c>
      <c r="K57" s="412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90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</row>
    <row r="58" spans="1:12" x14ac:dyDescent="0.3">
      <c r="A58" s="169" t="str">
        <f>IF(Engagés!A58="","",Engagés!A58)</f>
        <v/>
      </c>
      <c r="B58" s="556">
        <v>0.36296296296296293</v>
      </c>
      <c r="C58" s="420"/>
      <c r="D58" s="81" t="str">
        <f t="shared" si="0"/>
        <v/>
      </c>
      <c r="E58" s="98" t="str">
        <f>IF($A58="","",Engagés!$E58)</f>
        <v/>
      </c>
      <c r="F58" s="104" t="str">
        <f>IF(AND('6ème'!D58="",'7ème'!D58&lt;&gt;""),1,"")</f>
        <v/>
      </c>
      <c r="G58" s="105" t="str">
        <f>IF($A58="","",IF($E58="MJ",Récap!$L$4,IF($E58="CF",Récap!$K$4,IF($E58="JS",Récap!$J$4,IF($E58="AM",Récap!$I$4)))))</f>
        <v/>
      </c>
      <c r="H58" s="117"/>
      <c r="I58" s="119" t="str">
        <f t="shared" si="2"/>
        <v/>
      </c>
      <c r="K58" s="412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90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</row>
    <row r="59" spans="1:12" x14ac:dyDescent="0.3">
      <c r="A59" s="169" t="str">
        <f>IF(Engagés!A59="","",Engagés!A59)</f>
        <v/>
      </c>
      <c r="B59" s="556">
        <v>0.36296296296296293</v>
      </c>
      <c r="C59" s="420"/>
      <c r="D59" s="81" t="str">
        <f t="shared" si="0"/>
        <v/>
      </c>
      <c r="E59" s="98" t="str">
        <f>IF($A59="","",Engagés!$E59)</f>
        <v/>
      </c>
      <c r="F59" s="104" t="str">
        <f>IF(AND('6ème'!D59="",'7ème'!D59&lt;&gt;""),1,"")</f>
        <v/>
      </c>
      <c r="G59" s="105" t="str">
        <f>IF($A59="","",IF($E59="MJ",Récap!$L$4,IF($E59="CF",Récap!$K$4,IF($E59="JS",Récap!$J$4,IF($E59="AM",Récap!$I$4)))))</f>
        <v/>
      </c>
      <c r="H59" s="117"/>
      <c r="I59" s="119" t="str">
        <f t="shared" si="2"/>
        <v/>
      </c>
      <c r="K59" s="412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90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</row>
    <row r="60" spans="1:12" x14ac:dyDescent="0.3">
      <c r="A60" s="169" t="str">
        <f>IF(Engagés!A60="","",Engagés!A60)</f>
        <v/>
      </c>
      <c r="B60" s="556">
        <v>0.36296296296296293</v>
      </c>
      <c r="C60" s="420"/>
      <c r="D60" s="81" t="str">
        <f t="shared" si="0"/>
        <v/>
      </c>
      <c r="E60" s="98" t="str">
        <f>IF($A60="","",Engagés!$E60)</f>
        <v/>
      </c>
      <c r="F60" s="104" t="str">
        <f>IF(AND('6ème'!D60="",'7ème'!D60&lt;&gt;""),1,"")</f>
        <v/>
      </c>
      <c r="G60" s="105" t="str">
        <f>IF($A60="","",IF($E60="MJ",Récap!$L$4,IF($E60="CF",Récap!$K$4,IF($E60="JS",Récap!$J$4,IF($E60="AM",Récap!$I$4)))))</f>
        <v/>
      </c>
      <c r="H60" s="117"/>
      <c r="I60" s="119" t="str">
        <f t="shared" si="2"/>
        <v/>
      </c>
      <c r="K60" s="412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90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</row>
    <row r="61" spans="1:12" x14ac:dyDescent="0.3">
      <c r="A61" s="169" t="str">
        <f>IF(Engagés!A61="","",Engagés!A61)</f>
        <v/>
      </c>
      <c r="B61" s="556">
        <v>0.36296296296296293</v>
      </c>
      <c r="C61" s="420"/>
      <c r="D61" s="81" t="str">
        <f t="shared" si="0"/>
        <v/>
      </c>
      <c r="E61" s="98" t="str">
        <f>IF($A61="","",Engagés!$E61)</f>
        <v/>
      </c>
      <c r="F61" s="104" t="str">
        <f>IF(AND('6ème'!D61="",'7ème'!D61&lt;&gt;""),1,"")</f>
        <v/>
      </c>
      <c r="G61" s="105" t="str">
        <f>IF($A61="","",IF($E61="MJ",Récap!$L$4,IF($E61="CF",Récap!$K$4,IF($E61="JS",Récap!$J$4,IF($E61="AM",Récap!$I$4)))))</f>
        <v/>
      </c>
      <c r="H61" s="117"/>
      <c r="I61" s="119" t="str">
        <f t="shared" si="2"/>
        <v/>
      </c>
      <c r="K61" s="412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90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</row>
    <row r="62" spans="1:12" x14ac:dyDescent="0.3">
      <c r="A62" s="169" t="str">
        <f>IF(Engagés!A62="","",Engagés!A62)</f>
        <v/>
      </c>
      <c r="B62" s="556">
        <v>0.36296296296296293</v>
      </c>
      <c r="C62" s="420"/>
      <c r="D62" s="81" t="str">
        <f t="shared" si="0"/>
        <v/>
      </c>
      <c r="E62" s="98" t="str">
        <f>IF($A62="","",Engagés!$E62)</f>
        <v/>
      </c>
      <c r="F62" s="104" t="str">
        <f>IF(AND('6ème'!D62="",'7ème'!D62&lt;&gt;""),1,"")</f>
        <v/>
      </c>
      <c r="G62" s="105" t="str">
        <f>IF($A62="","",IF($E62="MJ",Récap!$L$4,IF($E62="CF",Récap!$K$4,IF($E62="JS",Récap!$J$4,IF($E62="AM",Récap!$I$4)))))</f>
        <v/>
      </c>
      <c r="H62" s="117"/>
      <c r="I62" s="119" t="str">
        <f t="shared" si="2"/>
        <v/>
      </c>
      <c r="K62" s="412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90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</row>
    <row r="63" spans="1:12" x14ac:dyDescent="0.3">
      <c r="A63" s="169" t="str">
        <f>IF(Engagés!A63="","",Engagés!A63)</f>
        <v/>
      </c>
      <c r="B63" s="556">
        <v>0.36296296296296293</v>
      </c>
      <c r="C63" s="420"/>
      <c r="D63" s="81" t="str">
        <f t="shared" si="0"/>
        <v/>
      </c>
      <c r="E63" s="98" t="str">
        <f>IF($A63="","",Engagés!$E63)</f>
        <v/>
      </c>
      <c r="F63" s="104" t="str">
        <f>IF(AND('6ème'!D63="",'7ème'!D63&lt;&gt;""),1,"")</f>
        <v/>
      </c>
      <c r="G63" s="105" t="str">
        <f>IF($A63="","",IF($E63="MJ",Récap!$L$4,IF($E63="CF",Récap!$K$4,IF($E63="JS",Récap!$J$4,IF($E63="AM",Récap!$I$4)))))</f>
        <v/>
      </c>
      <c r="H63" s="117"/>
      <c r="I63" s="119" t="str">
        <f t="shared" si="2"/>
        <v/>
      </c>
      <c r="K63" s="412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90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</row>
    <row r="64" spans="1:12" x14ac:dyDescent="0.3">
      <c r="A64" s="169" t="str">
        <f>IF(Engagés!A64="","",Engagés!A64)</f>
        <v/>
      </c>
      <c r="B64" s="556">
        <v>0.36296296296296293</v>
      </c>
      <c r="C64" s="420"/>
      <c r="D64" s="81" t="str">
        <f t="shared" si="0"/>
        <v/>
      </c>
      <c r="E64" s="98" t="str">
        <f>IF($A64="","",Engagés!$E64)</f>
        <v/>
      </c>
      <c r="F64" s="104" t="str">
        <f>IF(AND('6ème'!D64="",'7ème'!D64&lt;&gt;""),1,"")</f>
        <v/>
      </c>
      <c r="G64" s="105" t="str">
        <f>IF($A64="","",IF($E64="MJ",Récap!$L$4,IF($E64="CF",Récap!$K$4,IF($E64="JS",Récap!$J$4,IF($E64="AM",Récap!$I$4)))))</f>
        <v/>
      </c>
      <c r="H64" s="117"/>
      <c r="I64" s="119" t="str">
        <f t="shared" si="2"/>
        <v/>
      </c>
      <c r="K64" s="412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90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</row>
    <row r="65" spans="1:12" x14ac:dyDescent="0.3">
      <c r="A65" s="169" t="str">
        <f>IF(Engagés!A65="","",Engagés!A65)</f>
        <v/>
      </c>
      <c r="B65" s="556">
        <v>0.36296296296296293</v>
      </c>
      <c r="C65" s="420"/>
      <c r="D65" s="81" t="str">
        <f t="shared" si="0"/>
        <v/>
      </c>
      <c r="E65" s="98" t="str">
        <f>IF($A65="","",Engagés!$E65)</f>
        <v/>
      </c>
      <c r="F65" s="104" t="str">
        <f>IF(AND('6ème'!D65="",'7ème'!D65&lt;&gt;""),1,"")</f>
        <v/>
      </c>
      <c r="G65" s="105" t="str">
        <f>IF($A65="","",IF($E65="MJ",Récap!$L$4,IF($E65="CF",Récap!$K$4,IF($E65="JS",Récap!$J$4,IF($E65="AM",Récap!$I$4)))))</f>
        <v/>
      </c>
      <c r="H65" s="117"/>
      <c r="I65" s="119" t="str">
        <f t="shared" si="2"/>
        <v/>
      </c>
      <c r="K65" s="412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90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</row>
    <row r="66" spans="1:12" x14ac:dyDescent="0.3">
      <c r="A66" s="169" t="str">
        <f>IF(Engagés!A66="","",Engagés!A66)</f>
        <v/>
      </c>
      <c r="B66" s="556">
        <v>0.36296296296296293</v>
      </c>
      <c r="C66" s="420"/>
      <c r="D66" s="81" t="str">
        <f t="shared" si="0"/>
        <v/>
      </c>
      <c r="E66" s="98" t="str">
        <f>IF($A66="","",Engagés!$E66)</f>
        <v/>
      </c>
      <c r="F66" s="104" t="str">
        <f>IF(AND('6ème'!D66="",'7ème'!D66&lt;&gt;""),1,"")</f>
        <v/>
      </c>
      <c r="G66" s="105" t="str">
        <f>IF($A66="","",IF($E66="MJ",Récap!$L$4,IF($E66="CF",Récap!$K$4,IF($E66="JS",Récap!$J$4,IF($E66="AM",Récap!$I$4)))))</f>
        <v/>
      </c>
      <c r="H66" s="117"/>
      <c r="I66" s="119" t="str">
        <f t="shared" si="2"/>
        <v/>
      </c>
      <c r="K66" s="412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90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</row>
    <row r="67" spans="1:12" x14ac:dyDescent="0.3">
      <c r="A67" s="169" t="str">
        <f>IF(Engagés!A67="","",Engagés!A67)</f>
        <v/>
      </c>
      <c r="B67" s="556">
        <v>0.36296296296296293</v>
      </c>
      <c r="C67" s="420"/>
      <c r="D67" s="81" t="str">
        <f t="shared" si="0"/>
        <v/>
      </c>
      <c r="E67" s="98" t="str">
        <f>IF($A67="","",Engagés!$E67)</f>
        <v/>
      </c>
      <c r="F67" s="104" t="str">
        <f>IF(AND('6ème'!D67="",'7ème'!D67&lt;&gt;""),1,"")</f>
        <v/>
      </c>
      <c r="G67" s="105" t="str">
        <f>IF($A67="","",IF($E67="MJ",Récap!$L$4,IF($E67="CF",Récap!$K$4,IF($E67="JS",Récap!$J$4,IF($E67="AM",Récap!$I$4)))))</f>
        <v/>
      </c>
      <c r="H67" s="117"/>
      <c r="I67" s="119" t="str">
        <f t="shared" si="2"/>
        <v/>
      </c>
      <c r="K67" s="412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90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</row>
    <row r="68" spans="1:12" x14ac:dyDescent="0.3">
      <c r="A68" s="169" t="str">
        <f>IF(Engagés!A68="","",Engagés!A68)</f>
        <v/>
      </c>
      <c r="B68" s="556">
        <v>0.36296296296296293</v>
      </c>
      <c r="C68" s="420"/>
      <c r="D68" s="81" t="str">
        <f t="shared" si="0"/>
        <v/>
      </c>
      <c r="E68" s="98" t="str">
        <f>IF($A68="","",Engagés!$E68)</f>
        <v/>
      </c>
      <c r="F68" s="104" t="str">
        <f>IF(AND('6ème'!D68="",'7ème'!D68&lt;&gt;""),1,"")</f>
        <v/>
      </c>
      <c r="G68" s="105" t="str">
        <f>IF($A68="","",IF($E68="MJ",Récap!$L$4,IF($E68="CF",Récap!$K$4,IF($E68="JS",Récap!$J$4,IF($E68="AM",Récap!$I$4)))))</f>
        <v/>
      </c>
      <c r="H68" s="117"/>
      <c r="I68" s="119" t="str">
        <f t="shared" si="2"/>
        <v/>
      </c>
      <c r="K68" s="412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90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</row>
    <row r="69" spans="1:12" x14ac:dyDescent="0.3">
      <c r="A69" s="169" t="str">
        <f>IF(Engagés!A69="","",Engagés!A69)</f>
        <v/>
      </c>
      <c r="B69" s="556">
        <v>0.36296296296296293</v>
      </c>
      <c r="C69" s="420"/>
      <c r="D69" s="81" t="str">
        <f t="shared" ref="D69:D102" si="3">IF(C69="","",C69-B69)</f>
        <v/>
      </c>
      <c r="E69" s="98" t="str">
        <f>IF($A69="","",Engagés!$E69)</f>
        <v/>
      </c>
      <c r="F69" s="104" t="str">
        <f>IF(AND('6ème'!D69="",'7ème'!D69&lt;&gt;""),1,"")</f>
        <v/>
      </c>
      <c r="G69" s="105" t="str">
        <f>IF($A69="","",IF($E69="MJ",Récap!$L$4,IF($E69="CF",Récap!$K$4,IF($E69="JS",Récap!$J$4,IF($E69="AM",Récap!$I$4)))))</f>
        <v/>
      </c>
      <c r="H69" s="117"/>
      <c r="I69" s="119" t="str">
        <f t="shared" si="2"/>
        <v/>
      </c>
      <c r="K69" s="412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90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</row>
    <row r="70" spans="1:12" x14ac:dyDescent="0.3">
      <c r="A70" s="169" t="str">
        <f>IF(Engagés!A70="","",Engagés!A70)</f>
        <v/>
      </c>
      <c r="B70" s="556">
        <v>0.36296296296296293</v>
      </c>
      <c r="C70" s="420"/>
      <c r="D70" s="81" t="str">
        <f t="shared" si="3"/>
        <v/>
      </c>
      <c r="E70" s="98" t="str">
        <f>IF($A70="","",Engagés!$E70)</f>
        <v/>
      </c>
      <c r="F70" s="104" t="str">
        <f>IF(AND('6ème'!D70="",'7ème'!D70&lt;&gt;""),1,"")</f>
        <v/>
      </c>
      <c r="G70" s="105" t="str">
        <f>IF($A70="","",IF($E70="MJ",Récap!$L$4,IF($E70="CF",Récap!$K$4,IF($E70="JS",Récap!$J$4,IF($E70="AM",Récap!$I$4)))))</f>
        <v/>
      </c>
      <c r="H70" s="117"/>
      <c r="I70" s="119" t="str">
        <f t="shared" si="2"/>
        <v/>
      </c>
      <c r="K70" s="412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90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</row>
    <row r="71" spans="1:12" x14ac:dyDescent="0.3">
      <c r="A71" s="169" t="str">
        <f>IF(Engagés!A71="","",Engagés!A71)</f>
        <v/>
      </c>
      <c r="B71" s="556">
        <v>0.36296296296296293</v>
      </c>
      <c r="C71" s="420"/>
      <c r="D71" s="81" t="str">
        <f t="shared" si="3"/>
        <v/>
      </c>
      <c r="E71" s="98" t="str">
        <f>IF($A71="","",Engagés!$E71)</f>
        <v/>
      </c>
      <c r="F71" s="104" t="str">
        <f>IF(AND('6ème'!D71="",'7ème'!D71&lt;&gt;""),1,"")</f>
        <v/>
      </c>
      <c r="G71" s="105" t="str">
        <f>IF($A71="","",IF($E71="MJ",Récap!$L$4,IF($E71="CF",Récap!$K$4,IF($E71="JS",Récap!$J$4,IF($E71="AM",Récap!$I$4)))))</f>
        <v/>
      </c>
      <c r="H71" s="117"/>
      <c r="I71" s="119" t="str">
        <f t="shared" ref="I71:I103" si="4">IF(L71="TERMINE",L71,K71)</f>
        <v/>
      </c>
      <c r="K71" s="412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90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</row>
    <row r="72" spans="1:12" x14ac:dyDescent="0.3">
      <c r="A72" s="169" t="str">
        <f>IF(Engagés!A72="","",Engagés!A72)</f>
        <v/>
      </c>
      <c r="B72" s="556">
        <v>0.36296296296296293</v>
      </c>
      <c r="C72" s="420"/>
      <c r="D72" s="81" t="str">
        <f t="shared" si="3"/>
        <v/>
      </c>
      <c r="E72" s="98" t="str">
        <f>IF($A72="","",Engagés!$E72)</f>
        <v/>
      </c>
      <c r="F72" s="104" t="str">
        <f>IF(AND('6ème'!D72="",'7ème'!D72&lt;&gt;""),1,"")</f>
        <v/>
      </c>
      <c r="G72" s="105" t="str">
        <f>IF($A72="","",IF($E72="MJ",Récap!$L$4,IF($E72="CF",Récap!$K$4,IF($E72="JS",Récap!$J$4,IF($E72="AM",Récap!$I$4)))))</f>
        <v/>
      </c>
      <c r="H72" s="117"/>
      <c r="I72" s="119" t="str">
        <f t="shared" si="4"/>
        <v/>
      </c>
      <c r="K72" s="412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90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</row>
    <row r="73" spans="1:12" x14ac:dyDescent="0.3">
      <c r="A73" s="169" t="str">
        <f>IF(Engagés!A73="","",Engagés!A73)</f>
        <v/>
      </c>
      <c r="B73" s="556">
        <v>0.36296296296296293</v>
      </c>
      <c r="C73" s="420"/>
      <c r="D73" s="81" t="str">
        <f t="shared" si="3"/>
        <v/>
      </c>
      <c r="E73" s="98" t="str">
        <f>IF($A73="","",Engagés!$E73)</f>
        <v/>
      </c>
      <c r="F73" s="104" t="str">
        <f>IF(AND('6ème'!D73="",'7ème'!D73&lt;&gt;""),1,"")</f>
        <v/>
      </c>
      <c r="G73" s="105" t="str">
        <f>IF($A73="","",IF($E73="MJ",Récap!$L$4,IF($E73="CF",Récap!$K$4,IF($E73="JS",Récap!$J$4,IF($E73="AM",Récap!$I$4)))))</f>
        <v/>
      </c>
      <c r="H73" s="117"/>
      <c r="I73" s="119" t="str">
        <f t="shared" si="4"/>
        <v/>
      </c>
      <c r="K73" s="412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90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</row>
    <row r="74" spans="1:12" x14ac:dyDescent="0.3">
      <c r="A74" s="169" t="str">
        <f>IF(Engagés!A74="","",Engagés!A74)</f>
        <v/>
      </c>
      <c r="B74" s="556">
        <v>0.36296296296296293</v>
      </c>
      <c r="C74" s="420"/>
      <c r="D74" s="81" t="str">
        <f t="shared" si="3"/>
        <v/>
      </c>
      <c r="E74" s="98" t="str">
        <f>IF($A74="","",Engagés!$E74)</f>
        <v/>
      </c>
      <c r="F74" s="104" t="str">
        <f>IF(AND('6ème'!D74="",'7ème'!D74&lt;&gt;""),1,"")</f>
        <v/>
      </c>
      <c r="G74" s="105" t="str">
        <f>IF($A74="","",IF($E74="MJ",Récap!$L$4,IF($E74="CF",Récap!$K$4,IF($E74="JS",Récap!$J$4,IF($E74="AM",Récap!$I$4)))))</f>
        <v/>
      </c>
      <c r="H74" s="117"/>
      <c r="I74" s="119" t="str">
        <f t="shared" si="4"/>
        <v/>
      </c>
      <c r="K74" s="412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90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</row>
    <row r="75" spans="1:12" x14ac:dyDescent="0.3">
      <c r="A75" s="169" t="str">
        <f>IF(Engagés!A75="","",Engagés!A75)</f>
        <v/>
      </c>
      <c r="B75" s="556">
        <v>0.36296296296296293</v>
      </c>
      <c r="C75" s="420"/>
      <c r="D75" s="81" t="str">
        <f t="shared" si="3"/>
        <v/>
      </c>
      <c r="E75" s="98" t="str">
        <f>IF($A75="","",Engagés!$E75)</f>
        <v/>
      </c>
      <c r="F75" s="104" t="str">
        <f>IF(AND('6ème'!D75="",'7ème'!D75&lt;&gt;""),1,"")</f>
        <v/>
      </c>
      <c r="G75" s="105" t="str">
        <f>IF($A75="","",IF($E75="MJ",Récap!$L$4,IF($E75="CF",Récap!$K$4,IF($E75="JS",Récap!$J$4,IF($E75="AM",Récap!$I$4)))))</f>
        <v/>
      </c>
      <c r="H75" s="117"/>
      <c r="I75" s="119" t="str">
        <f t="shared" si="4"/>
        <v/>
      </c>
      <c r="K75" s="412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90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</row>
    <row r="76" spans="1:12" x14ac:dyDescent="0.3">
      <c r="A76" s="169" t="str">
        <f>IF(Engagés!A76="","",Engagés!A76)</f>
        <v/>
      </c>
      <c r="B76" s="556">
        <v>0.36296296296296293</v>
      </c>
      <c r="C76" s="420"/>
      <c r="D76" s="81" t="str">
        <f t="shared" si="3"/>
        <v/>
      </c>
      <c r="E76" s="98" t="str">
        <f>IF($A76="","",Engagés!$E76)</f>
        <v/>
      </c>
      <c r="F76" s="104" t="str">
        <f>IF(AND('6ème'!D76="",'7ème'!D76&lt;&gt;""),1,"")</f>
        <v/>
      </c>
      <c r="G76" s="105" t="str">
        <f>IF($A76="","",IF($E76="MJ",Récap!$L$4,IF($E76="CF",Récap!$K$4,IF($E76="JS",Récap!$J$4,IF($E76="AM",Récap!$I$4)))))</f>
        <v/>
      </c>
      <c r="H76" s="117"/>
      <c r="I76" s="119" t="str">
        <f t="shared" si="4"/>
        <v/>
      </c>
      <c r="K76" s="412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90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</row>
    <row r="77" spans="1:12" x14ac:dyDescent="0.3">
      <c r="A77" s="169" t="str">
        <f>IF(Engagés!A77="","",Engagés!A77)</f>
        <v/>
      </c>
      <c r="B77" s="556">
        <v>0.36296296296296293</v>
      </c>
      <c r="C77" s="420"/>
      <c r="D77" s="81" t="str">
        <f t="shared" si="3"/>
        <v/>
      </c>
      <c r="E77" s="98" t="str">
        <f>IF($A77="","",Engagés!$E77)</f>
        <v/>
      </c>
      <c r="F77" s="104" t="str">
        <f>IF(AND('6ème'!D77="",'7ème'!D77&lt;&gt;""),1,"")</f>
        <v/>
      </c>
      <c r="G77" s="105" t="str">
        <f>IF($A77="","",IF($E77="MJ",Récap!$L$4,IF($E77="CF",Récap!$K$4,IF($E77="JS",Récap!$J$4,IF($E77="AM",Récap!$I$4)))))</f>
        <v/>
      </c>
      <c r="H77" s="117"/>
      <c r="I77" s="119" t="str">
        <f t="shared" si="4"/>
        <v/>
      </c>
      <c r="K77" s="412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90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</row>
    <row r="78" spans="1:12" x14ac:dyDescent="0.3">
      <c r="A78" s="169" t="str">
        <f>IF(Engagés!A78="","",Engagés!A78)</f>
        <v/>
      </c>
      <c r="B78" s="556">
        <v>0.36296296296296293</v>
      </c>
      <c r="C78" s="420"/>
      <c r="D78" s="81" t="str">
        <f t="shared" si="3"/>
        <v/>
      </c>
      <c r="E78" s="98" t="str">
        <f>IF($A78="","",Engagés!$E78)</f>
        <v/>
      </c>
      <c r="F78" s="104" t="str">
        <f>IF(AND('6ème'!D78="",'7ème'!D78&lt;&gt;""),1,"")</f>
        <v/>
      </c>
      <c r="G78" s="105" t="str">
        <f>IF($A78="","",IF($E78="MJ",Récap!$L$4,IF($E78="CF",Récap!$K$4,IF($E78="JS",Récap!$J$4,IF($E78="AM",Récap!$I$4)))))</f>
        <v/>
      </c>
      <c r="H78" s="117"/>
      <c r="I78" s="119" t="str">
        <f t="shared" si="4"/>
        <v/>
      </c>
      <c r="K78" s="412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90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</row>
    <row r="79" spans="1:12" x14ac:dyDescent="0.3">
      <c r="A79" s="169" t="str">
        <f>IF(Engagés!A79="","",Engagés!A79)</f>
        <v/>
      </c>
      <c r="B79" s="556">
        <v>0.36296296296296293</v>
      </c>
      <c r="C79" s="420"/>
      <c r="D79" s="81" t="str">
        <f t="shared" si="3"/>
        <v/>
      </c>
      <c r="E79" s="98" t="str">
        <f>IF($A79="","",Engagés!$E79)</f>
        <v/>
      </c>
      <c r="F79" s="104" t="str">
        <f>IF(AND('6ème'!D79="",'7ème'!D79&lt;&gt;""),1,"")</f>
        <v/>
      </c>
      <c r="G79" s="105" t="str">
        <f>IF($A79="","",IF($E79="MJ",Récap!$L$4,IF($E79="CF",Récap!$K$4,IF($E79="JS",Récap!$J$4,IF($E79="AM",Récap!$I$4)))))</f>
        <v/>
      </c>
      <c r="H79" s="117"/>
      <c r="I79" s="119" t="str">
        <f t="shared" si="4"/>
        <v/>
      </c>
      <c r="K79" s="412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90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</row>
    <row r="80" spans="1:12" x14ac:dyDescent="0.3">
      <c r="A80" s="169" t="str">
        <f>IF(Engagés!A80="","",Engagés!A80)</f>
        <v/>
      </c>
      <c r="B80" s="556">
        <v>0.36296296296296293</v>
      </c>
      <c r="C80" s="420"/>
      <c r="D80" s="81" t="str">
        <f t="shared" si="3"/>
        <v/>
      </c>
      <c r="E80" s="98" t="str">
        <f>IF($A80="","",Engagés!$E80)</f>
        <v/>
      </c>
      <c r="F80" s="104" t="str">
        <f>IF(AND('6ème'!D80="",'7ème'!D80&lt;&gt;""),1,"")</f>
        <v/>
      </c>
      <c r="G80" s="105" t="str">
        <f>IF($A80="","",IF($E80="MJ",Récap!$L$4,IF($E80="CF",Récap!$K$4,IF($E80="JS",Récap!$J$4,IF($E80="AM",Récap!$I$4)))))</f>
        <v/>
      </c>
      <c r="H80" s="117"/>
      <c r="I80" s="119" t="str">
        <f t="shared" si="4"/>
        <v/>
      </c>
      <c r="K80" s="412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90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</row>
    <row r="81" spans="1:12" x14ac:dyDescent="0.3">
      <c r="A81" s="169" t="str">
        <f>IF(Engagés!A81="","",Engagés!A81)</f>
        <v/>
      </c>
      <c r="B81" s="556">
        <v>0.36296296296296293</v>
      </c>
      <c r="C81" s="420"/>
      <c r="D81" s="81" t="str">
        <f t="shared" si="3"/>
        <v/>
      </c>
      <c r="E81" s="98" t="str">
        <f>IF($A81="","",Engagés!$E81)</f>
        <v/>
      </c>
      <c r="F81" s="104" t="str">
        <f>IF(AND('6ème'!D81="",'7ème'!D81&lt;&gt;""),1,"")</f>
        <v/>
      </c>
      <c r="G81" s="105" t="str">
        <f>IF($A81="","",IF($E81="MJ",Récap!$L$4,IF($E81="CF",Récap!$K$4,IF($E81="JS",Récap!$J$4,IF($E81="AM",Récap!$I$4)))))</f>
        <v/>
      </c>
      <c r="H81" s="117"/>
      <c r="I81" s="119" t="str">
        <f t="shared" si="4"/>
        <v/>
      </c>
      <c r="K81" s="412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90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</row>
    <row r="82" spans="1:12" x14ac:dyDescent="0.3">
      <c r="A82" s="169" t="str">
        <f>IF(Engagés!A82="","",Engagés!A82)</f>
        <v/>
      </c>
      <c r="B82" s="556">
        <v>0.36296296296296293</v>
      </c>
      <c r="C82" s="420"/>
      <c r="D82" s="81" t="str">
        <f t="shared" si="3"/>
        <v/>
      </c>
      <c r="E82" s="98" t="str">
        <f>IF($A82="","",Engagés!$E82)</f>
        <v/>
      </c>
      <c r="F82" s="104" t="str">
        <f>IF(AND('6ème'!D82="",'7ème'!D82&lt;&gt;""),1,"")</f>
        <v/>
      </c>
      <c r="G82" s="105" t="str">
        <f>IF($A82="","",IF($E82="MJ",Récap!$L$4,IF($E82="CF",Récap!$K$4,IF($E82="JS",Récap!$J$4,IF($E82="AM",Récap!$I$4)))))</f>
        <v/>
      </c>
      <c r="H82" s="117"/>
      <c r="I82" s="119" t="str">
        <f t="shared" si="4"/>
        <v/>
      </c>
      <c r="K82" s="412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90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</row>
    <row r="83" spans="1:12" x14ac:dyDescent="0.3">
      <c r="A83" s="169" t="str">
        <f>IF(Engagés!A83="","",Engagés!A83)</f>
        <v/>
      </c>
      <c r="B83" s="556">
        <v>0.36296296296296293</v>
      </c>
      <c r="C83" s="420"/>
      <c r="D83" s="81" t="str">
        <f t="shared" si="3"/>
        <v/>
      </c>
      <c r="E83" s="98" t="str">
        <f>IF($A83="","",Engagés!$E83)</f>
        <v/>
      </c>
      <c r="F83" s="104" t="str">
        <f>IF(AND('6ème'!D83="",'7ème'!D83&lt;&gt;""),1,"")</f>
        <v/>
      </c>
      <c r="G83" s="105" t="str">
        <f>IF($A83="","",IF($E83="MJ",Récap!$L$4,IF($E83="CF",Récap!$K$4,IF($E83="JS",Récap!$J$4,IF($E83="AM",Récap!$I$4)))))</f>
        <v/>
      </c>
      <c r="H83" s="117"/>
      <c r="I83" s="119" t="str">
        <f t="shared" si="4"/>
        <v/>
      </c>
      <c r="K83" s="412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90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</row>
    <row r="84" spans="1:12" x14ac:dyDescent="0.3">
      <c r="A84" s="169" t="str">
        <f>IF(Engagés!A84="","",Engagés!A84)</f>
        <v/>
      </c>
      <c r="B84" s="556">
        <v>0.36296296296296293</v>
      </c>
      <c r="C84" s="420"/>
      <c r="D84" s="81" t="str">
        <f t="shared" si="3"/>
        <v/>
      </c>
      <c r="E84" s="98" t="str">
        <f>IF($A84="","",Engagés!$E84)</f>
        <v/>
      </c>
      <c r="F84" s="104" t="str">
        <f>IF(AND('6ème'!D84="",'7ème'!D84&lt;&gt;""),1,"")</f>
        <v/>
      </c>
      <c r="G84" s="105" t="str">
        <f>IF($A84="","",IF($E84="MJ",Récap!$L$4,IF($E84="CF",Récap!$K$4,IF($E84="JS",Récap!$J$4,IF($E84="AM",Récap!$I$4)))))</f>
        <v/>
      </c>
      <c r="H84" s="117"/>
      <c r="I84" s="119" t="str">
        <f t="shared" si="4"/>
        <v/>
      </c>
      <c r="K84" s="412" t="str">
        <f>IF($D84="","",IFERROR(IF(AND($E84="AM",Récap!BY$208="DERNIER TOUR"),"DERNIER TOUR",IF(AND($E84="JS",Récap!BH$208="DERNIER TOUR"),"DERNIER TOUR",IF(AND($E84="CF",Récap!AR$208="DERNIER TOUR"),"DERNIER TOUR",IF(AND($E84="MJ",Récap!AB$208="DERNIER TOUR"),"DERNIER TOUR","")))),""))</f>
        <v/>
      </c>
      <c r="L84" s="590" t="str">
        <f>IFERROR(IF(AND($E84="AM",Récap!BZ$208="TERMINE"),"TERMINE",IF(AND($E84="JS",Récap!BI$208="TERMINE"),"TERMINE",IF(AND($E84="CF",Récap!AS$208="TERMINE"),"TERMINE",IF(AND($E84="MJ",Récap!AC$208="TERMINE"),"TERMINE","")))),"")</f>
        <v/>
      </c>
    </row>
    <row r="85" spans="1:12" x14ac:dyDescent="0.3">
      <c r="A85" s="169" t="str">
        <f>IF(Engagés!A85="","",Engagés!A85)</f>
        <v/>
      </c>
      <c r="B85" s="556">
        <v>0.36296296296296293</v>
      </c>
      <c r="C85" s="420"/>
      <c r="D85" s="81" t="str">
        <f t="shared" si="3"/>
        <v/>
      </c>
      <c r="E85" s="98" t="str">
        <f>IF($A85="","",Engagés!$E85)</f>
        <v/>
      </c>
      <c r="F85" s="104" t="str">
        <f>IF(AND('6ème'!D85="",'7ème'!D85&lt;&gt;""),1,"")</f>
        <v/>
      </c>
      <c r="G85" s="105" t="str">
        <f>IF($A85="","",IF($E85="MJ",Récap!$L$4,IF($E85="CF",Récap!$K$4,IF($E85="JS",Récap!$J$4,IF($E85="AM",Récap!$I$4)))))</f>
        <v/>
      </c>
      <c r="H85" s="117"/>
      <c r="I85" s="119" t="str">
        <f t="shared" si="4"/>
        <v/>
      </c>
      <c r="K85" s="412" t="str">
        <f>IF($D85="","",IFERROR(IF(AND($E85="AM",Récap!BY$208="DERNIER TOUR"),"DERNIER TOUR",IF(AND($E85="JS",Récap!BH$208="DERNIER TOUR"),"DERNIER TOUR",IF(AND($E85="CF",Récap!AR$208="DERNIER TOUR"),"DERNIER TOUR",IF(AND($E85="MJ",Récap!AB$208="DERNIER TOUR"),"DERNIER TOUR","")))),""))</f>
        <v/>
      </c>
      <c r="L85" s="590" t="str">
        <f>IFERROR(IF(AND($E85="AM",Récap!BZ$208="TERMINE"),"TERMINE",IF(AND($E85="JS",Récap!BI$208="TERMINE"),"TERMINE",IF(AND($E85="CF",Récap!AS$208="TERMINE"),"TERMINE",IF(AND($E85="MJ",Récap!AC$208="TERMINE"),"TERMINE","")))),"")</f>
        <v/>
      </c>
    </row>
    <row r="86" spans="1:12" x14ac:dyDescent="0.3">
      <c r="A86" s="169" t="str">
        <f>IF(Engagés!A86="","",Engagés!A86)</f>
        <v/>
      </c>
      <c r="B86" s="556">
        <v>0.36296296296296293</v>
      </c>
      <c r="C86" s="420"/>
      <c r="D86" s="81" t="str">
        <f t="shared" si="3"/>
        <v/>
      </c>
      <c r="E86" s="98" t="str">
        <f>IF($A86="","",Engagés!$E86)</f>
        <v/>
      </c>
      <c r="F86" s="104" t="str">
        <f>IF(AND('6ème'!D86="",'7ème'!D86&lt;&gt;""),1,"")</f>
        <v/>
      </c>
      <c r="G86" s="105" t="str">
        <f>IF($A86="","",IF($E86="MJ",Récap!$L$4,IF($E86="CF",Récap!$K$4,IF($E86="JS",Récap!$J$4,IF($E86="AM",Récap!$I$4)))))</f>
        <v/>
      </c>
      <c r="H86" s="117"/>
      <c r="I86" s="119" t="str">
        <f t="shared" si="4"/>
        <v/>
      </c>
      <c r="K86" s="412" t="str">
        <f>IF($D86="","",IFERROR(IF(AND($E86="AM",Récap!BY$208="DERNIER TOUR"),"DERNIER TOUR",IF(AND($E86="JS",Récap!BH$208="DERNIER TOUR"),"DERNIER TOUR",IF(AND($E86="CF",Récap!AR$208="DERNIER TOUR"),"DERNIER TOUR",IF(AND($E86="MJ",Récap!AB$208="DERNIER TOUR"),"DERNIER TOUR","")))),""))</f>
        <v/>
      </c>
      <c r="L86" s="590" t="str">
        <f>IFERROR(IF(AND($E86="AM",Récap!BZ$208="TERMINE"),"TERMINE",IF(AND($E86="JS",Récap!BI$208="TERMINE"),"TERMINE",IF(AND($E86="CF",Récap!AS$208="TERMINE"),"TERMINE",IF(AND($E86="MJ",Récap!AC$208="TERMINE"),"TERMINE","")))),"")</f>
        <v/>
      </c>
    </row>
    <row r="87" spans="1:12" x14ac:dyDescent="0.3">
      <c r="A87" s="169" t="str">
        <f>IF(Engagés!A87="","",Engagés!A87)</f>
        <v/>
      </c>
      <c r="B87" s="556">
        <v>0.36296296296296293</v>
      </c>
      <c r="C87" s="420"/>
      <c r="D87" s="81" t="str">
        <f t="shared" si="3"/>
        <v/>
      </c>
      <c r="E87" s="98" t="str">
        <f>IF($A87="","",Engagés!$E87)</f>
        <v/>
      </c>
      <c r="F87" s="104" t="str">
        <f>IF(AND('6ème'!D87="",'7ème'!D87&lt;&gt;""),1,"")</f>
        <v/>
      </c>
      <c r="G87" s="105" t="str">
        <f>IF($A87="","",IF($E87="MJ",Récap!$L$4,IF($E87="CF",Récap!$K$4,IF($E87="JS",Récap!$J$4,IF($E87="AM",Récap!$I$4)))))</f>
        <v/>
      </c>
      <c r="H87" s="117"/>
      <c r="I87" s="119" t="str">
        <f t="shared" si="4"/>
        <v/>
      </c>
      <c r="K87" s="412" t="str">
        <f>IF($D87="","",IFERROR(IF(AND($E87="AM",Récap!BY$208="DERNIER TOUR"),"DERNIER TOUR",IF(AND($E87="JS",Récap!BH$208="DERNIER TOUR"),"DERNIER TOUR",IF(AND($E87="CF",Récap!AR$208="DERNIER TOUR"),"DERNIER TOUR",IF(AND($E87="MJ",Récap!AB$208="DERNIER TOUR"),"DERNIER TOUR","")))),""))</f>
        <v/>
      </c>
      <c r="L87" s="590" t="str">
        <f>IFERROR(IF(AND($E87="AM",Récap!BZ$208="TERMINE"),"TERMINE",IF(AND($E87="JS",Récap!BI$208="TERMINE"),"TERMINE",IF(AND($E87="CF",Récap!AS$208="TERMINE"),"TERMINE",IF(AND($E87="MJ",Récap!AC$208="TERMINE"),"TERMINE","")))),"")</f>
        <v/>
      </c>
    </row>
    <row r="88" spans="1:12" x14ac:dyDescent="0.3">
      <c r="A88" s="169" t="str">
        <f>IF(Engagés!A88="","",Engagés!A88)</f>
        <v/>
      </c>
      <c r="B88" s="556">
        <v>0.36296296296296293</v>
      </c>
      <c r="C88" s="420"/>
      <c r="D88" s="81" t="str">
        <f t="shared" si="3"/>
        <v/>
      </c>
      <c r="E88" s="98" t="str">
        <f>IF($A88="","",Engagés!$E88)</f>
        <v/>
      </c>
      <c r="F88" s="104" t="str">
        <f>IF(AND('6ème'!D88="",'7ème'!D88&lt;&gt;""),1,"")</f>
        <v/>
      </c>
      <c r="G88" s="105" t="str">
        <f>IF($A88="","",IF($E88="MJ",Récap!$L$4,IF($E88="CF",Récap!$K$4,IF($E88="JS",Récap!$J$4,IF($E88="AM",Récap!$I$4)))))</f>
        <v/>
      </c>
      <c r="H88" s="117"/>
      <c r="I88" s="119" t="str">
        <f t="shared" si="4"/>
        <v/>
      </c>
      <c r="K88" s="412" t="str">
        <f>IF($D88="","",IFERROR(IF(AND($E88="AM",Récap!BY$208="DERNIER TOUR"),"DERNIER TOUR",IF(AND($E88="JS",Récap!BH$208="DERNIER TOUR"),"DERNIER TOUR",IF(AND($E88="CF",Récap!AR$208="DERNIER TOUR"),"DERNIER TOUR",IF(AND($E88="MJ",Récap!AB$208="DERNIER TOUR"),"DERNIER TOUR","")))),""))</f>
        <v/>
      </c>
      <c r="L88" s="590" t="str">
        <f>IFERROR(IF(AND($E88="AM",Récap!BZ$208="TERMINE"),"TERMINE",IF(AND($E88="JS",Récap!BI$208="TERMINE"),"TERMINE",IF(AND($E88="CF",Récap!AS$208="TERMINE"),"TERMINE",IF(AND($E88="MJ",Récap!AC$208="TERMINE"),"TERMINE","")))),"")</f>
        <v/>
      </c>
    </row>
    <row r="89" spans="1:12" x14ac:dyDescent="0.3">
      <c r="A89" s="169" t="str">
        <f>IF(Engagés!A89="","",Engagés!A89)</f>
        <v/>
      </c>
      <c r="B89" s="556">
        <v>0.36296296296296293</v>
      </c>
      <c r="C89" s="420"/>
      <c r="D89" s="81" t="str">
        <f t="shared" si="3"/>
        <v/>
      </c>
      <c r="E89" s="98" t="str">
        <f>IF($A89="","",Engagés!$E89)</f>
        <v/>
      </c>
      <c r="F89" s="104" t="str">
        <f>IF(AND('6ème'!D89="",'7ème'!D89&lt;&gt;""),1,"")</f>
        <v/>
      </c>
      <c r="G89" s="105" t="str">
        <f>IF($A89="","",IF($E89="MJ",Récap!$L$4,IF($E89="CF",Récap!$K$4,IF($E89="JS",Récap!$J$4,IF($E89="AM",Récap!$I$4)))))</f>
        <v/>
      </c>
      <c r="H89" s="117"/>
      <c r="I89" s="119" t="str">
        <f t="shared" si="4"/>
        <v/>
      </c>
      <c r="K89" s="412" t="str">
        <f>IF($D89="","",IFERROR(IF(AND($E89="AM",Récap!BY$208="DERNIER TOUR"),"DERNIER TOUR",IF(AND($E89="JS",Récap!BH$208="DERNIER TOUR"),"DERNIER TOUR",IF(AND($E89="CF",Récap!AR$208="DERNIER TOUR"),"DERNIER TOUR",IF(AND($E89="MJ",Récap!AB$208="DERNIER TOUR"),"DERNIER TOUR","")))),""))</f>
        <v/>
      </c>
      <c r="L89" s="590" t="str">
        <f>IFERROR(IF(AND($E89="AM",Récap!BZ$208="TERMINE"),"TERMINE",IF(AND($E89="JS",Récap!BI$208="TERMINE"),"TERMINE",IF(AND($E89="CF",Récap!AS$208="TERMINE"),"TERMINE",IF(AND($E89="MJ",Récap!AC$208="TERMINE"),"TERMINE","")))),"")</f>
        <v/>
      </c>
    </row>
    <row r="90" spans="1:12" x14ac:dyDescent="0.3">
      <c r="A90" s="169" t="str">
        <f>IF(Engagés!A90="","",Engagés!A90)</f>
        <v/>
      </c>
      <c r="B90" s="556">
        <v>0.36296296296296293</v>
      </c>
      <c r="C90" s="420"/>
      <c r="D90" s="81" t="str">
        <f t="shared" si="3"/>
        <v/>
      </c>
      <c r="E90" s="98" t="str">
        <f>IF($A90="","",Engagés!$E90)</f>
        <v/>
      </c>
      <c r="F90" s="104" t="str">
        <f>IF(AND('6ème'!D90="",'7ème'!D90&lt;&gt;""),1,"")</f>
        <v/>
      </c>
      <c r="G90" s="105" t="str">
        <f>IF($A90="","",IF($E90="MJ",Récap!$L$4,IF($E90="CF",Récap!$K$4,IF($E90="JS",Récap!$J$4,IF($E90="AM",Récap!$I$4)))))</f>
        <v/>
      </c>
      <c r="H90" s="117"/>
      <c r="I90" s="119" t="str">
        <f t="shared" si="4"/>
        <v/>
      </c>
      <c r="K90" s="412" t="str">
        <f>IF($D90="","",IFERROR(IF(AND($E90="AM",Récap!BY$208="DERNIER TOUR"),"DERNIER TOUR",IF(AND($E90="JS",Récap!BH$208="DERNIER TOUR"),"DERNIER TOUR",IF(AND($E90="CF",Récap!AR$208="DERNIER TOUR"),"DERNIER TOUR",IF(AND($E90="MJ",Récap!AB$208="DERNIER TOUR"),"DERNIER TOUR","")))),""))</f>
        <v/>
      </c>
      <c r="L90" s="590" t="str">
        <f>IFERROR(IF(AND($E90="AM",Récap!BZ$208="TERMINE"),"TERMINE",IF(AND($E90="JS",Récap!BI$208="TERMINE"),"TERMINE",IF(AND($E90="CF",Récap!AS$208="TERMINE"),"TERMINE",IF(AND($E90="MJ",Récap!AC$208="TERMINE"),"TERMINE","")))),"")</f>
        <v/>
      </c>
    </row>
    <row r="91" spans="1:12" x14ac:dyDescent="0.3">
      <c r="A91" s="169" t="str">
        <f>IF(Engagés!A91="","",Engagés!A91)</f>
        <v/>
      </c>
      <c r="B91" s="556">
        <v>0.36296296296296293</v>
      </c>
      <c r="C91" s="420"/>
      <c r="D91" s="81" t="str">
        <f t="shared" si="3"/>
        <v/>
      </c>
      <c r="E91" s="98" t="str">
        <f>IF($A91="","",Engagés!$E91)</f>
        <v/>
      </c>
      <c r="F91" s="104" t="str">
        <f>IF(AND('6ème'!D91="",'7ème'!D91&lt;&gt;""),1,"")</f>
        <v/>
      </c>
      <c r="G91" s="105" t="str">
        <f>IF($A91="","",IF($E91="MJ",Récap!$L$4,IF($E91="CF",Récap!$K$4,IF($E91="JS",Récap!$J$4,IF($E91="AM",Récap!$I$4)))))</f>
        <v/>
      </c>
      <c r="H91" s="117"/>
      <c r="I91" s="119" t="str">
        <f t="shared" si="4"/>
        <v/>
      </c>
      <c r="K91" s="412" t="str">
        <f>IF($D91="","",IFERROR(IF(AND($E91="AM",Récap!BY$208="DERNIER TOUR"),"DERNIER TOUR",IF(AND($E91="JS",Récap!BH$208="DERNIER TOUR"),"DERNIER TOUR",IF(AND($E91="CF",Récap!AR$208="DERNIER TOUR"),"DERNIER TOUR",IF(AND($E91="MJ",Récap!AB$208="DERNIER TOUR"),"DERNIER TOUR","")))),""))</f>
        <v/>
      </c>
      <c r="L91" s="590" t="str">
        <f>IFERROR(IF(AND($E91="AM",Récap!BZ$208="TERMINE"),"TERMINE",IF(AND($E91="JS",Récap!BI$208="TERMINE"),"TERMINE",IF(AND($E91="CF",Récap!AS$208="TERMINE"),"TERMINE",IF(AND($E91="MJ",Récap!AC$208="TERMINE"),"TERMINE","")))),"")</f>
        <v/>
      </c>
    </row>
    <row r="92" spans="1:12" x14ac:dyDescent="0.3">
      <c r="A92" s="169" t="str">
        <f>IF(Engagés!A92="","",Engagés!A92)</f>
        <v/>
      </c>
      <c r="B92" s="556">
        <v>0.36296296296296293</v>
      </c>
      <c r="C92" s="420"/>
      <c r="D92" s="81" t="str">
        <f t="shared" si="3"/>
        <v/>
      </c>
      <c r="E92" s="98" t="str">
        <f>IF($A92="","",Engagés!$E92)</f>
        <v/>
      </c>
      <c r="F92" s="104" t="str">
        <f>IF(AND('6ème'!D92="",'7ème'!D92&lt;&gt;""),1,"")</f>
        <v/>
      </c>
      <c r="G92" s="105" t="str">
        <f>IF($A92="","",IF($E92="MJ",Récap!$L$4,IF($E92="CF",Récap!$K$4,IF($E92="JS",Récap!$J$4,IF($E92="AM",Récap!$I$4)))))</f>
        <v/>
      </c>
      <c r="H92" s="117"/>
      <c r="I92" s="119" t="str">
        <f t="shared" si="4"/>
        <v/>
      </c>
      <c r="K92" s="412" t="str">
        <f>IF($D92="","",IFERROR(IF(AND($E92="AM",Récap!BY$208="DERNIER TOUR"),"DERNIER TOUR",IF(AND($E92="JS",Récap!BH$208="DERNIER TOUR"),"DERNIER TOUR",IF(AND($E92="CF",Récap!AR$208="DERNIER TOUR"),"DERNIER TOUR",IF(AND($E92="MJ",Récap!AB$208="DERNIER TOUR"),"DERNIER TOUR","")))),""))</f>
        <v/>
      </c>
      <c r="L92" s="590" t="str">
        <f>IFERROR(IF(AND($E92="AM",Récap!BZ$208="TERMINE"),"TERMINE",IF(AND($E92="JS",Récap!BI$208="TERMINE"),"TERMINE",IF(AND($E92="CF",Récap!AS$208="TERMINE"),"TERMINE",IF(AND($E92="MJ",Récap!AC$208="TERMINE"),"TERMINE","")))),"")</f>
        <v/>
      </c>
    </row>
    <row r="93" spans="1:12" x14ac:dyDescent="0.3">
      <c r="A93" s="169" t="str">
        <f>IF(Engagés!A93="","",Engagés!A93)</f>
        <v/>
      </c>
      <c r="B93" s="556">
        <v>0.36296296296296293</v>
      </c>
      <c r="C93" s="420"/>
      <c r="D93" s="81" t="str">
        <f t="shared" si="3"/>
        <v/>
      </c>
      <c r="E93" s="98" t="str">
        <f>IF($A93="","",Engagés!$E93)</f>
        <v/>
      </c>
      <c r="F93" s="104" t="str">
        <f>IF(AND('6ème'!D93="",'7ème'!D93&lt;&gt;""),1,"")</f>
        <v/>
      </c>
      <c r="G93" s="105" t="str">
        <f>IF($A93="","",IF($E93="MJ",Récap!$L$4,IF($E93="CF",Récap!$K$4,IF($E93="JS",Récap!$J$4,IF($E93="AM",Récap!$I$4)))))</f>
        <v/>
      </c>
      <c r="H93" s="117"/>
      <c r="I93" s="119" t="str">
        <f t="shared" si="4"/>
        <v/>
      </c>
      <c r="K93" s="412" t="str">
        <f>IF($D93="","",IFERROR(IF(AND($E93="AM",Récap!BY$208="DERNIER TOUR"),"DERNIER TOUR",IF(AND($E93="JS",Récap!BH$208="DERNIER TOUR"),"DERNIER TOUR",IF(AND($E93="CF",Récap!AR$208="DERNIER TOUR"),"DERNIER TOUR",IF(AND($E93="MJ",Récap!AB$208="DERNIER TOUR"),"DERNIER TOUR","")))),""))</f>
        <v/>
      </c>
      <c r="L93" s="590" t="str">
        <f>IFERROR(IF(AND($E93="AM",Récap!BZ$208="TERMINE"),"TERMINE",IF(AND($E93="JS",Récap!BI$208="TERMINE"),"TERMINE",IF(AND($E93="CF",Récap!AS$208="TERMINE"),"TERMINE",IF(AND($E93="MJ",Récap!AC$208="TERMINE"),"TERMINE","")))),"")</f>
        <v/>
      </c>
    </row>
    <row r="94" spans="1:12" x14ac:dyDescent="0.3">
      <c r="A94" s="169" t="str">
        <f>IF(Engagés!A94="","",Engagés!A94)</f>
        <v/>
      </c>
      <c r="B94" s="556">
        <v>0.36296296296296293</v>
      </c>
      <c r="C94" s="420"/>
      <c r="D94" s="81" t="str">
        <f t="shared" si="3"/>
        <v/>
      </c>
      <c r="E94" s="98" t="str">
        <f>IF($A94="","",Engagés!$E94)</f>
        <v/>
      </c>
      <c r="F94" s="104" t="str">
        <f>IF(AND('6ème'!D94="",'7ème'!D94&lt;&gt;""),1,"")</f>
        <v/>
      </c>
      <c r="G94" s="105" t="str">
        <f>IF($A94="","",IF($E94="MJ",Récap!$L$4,IF($E94="CF",Récap!$K$4,IF($E94="JS",Récap!$J$4,IF($E94="AM",Récap!$I$4)))))</f>
        <v/>
      </c>
      <c r="H94" s="117"/>
      <c r="I94" s="119" t="str">
        <f t="shared" si="4"/>
        <v/>
      </c>
      <c r="K94" s="412" t="str">
        <f>IF($D94="","",IFERROR(IF(AND($E94="AM",Récap!BY$208="DERNIER TOUR"),"DERNIER TOUR",IF(AND($E94="JS",Récap!BH$208="DERNIER TOUR"),"DERNIER TOUR",IF(AND($E94="CF",Récap!AR$208="DERNIER TOUR"),"DERNIER TOUR",IF(AND($E94="MJ",Récap!AB$208="DERNIER TOUR"),"DERNIER TOUR","")))),""))</f>
        <v/>
      </c>
      <c r="L94" s="590" t="str">
        <f>IFERROR(IF(AND($E94="AM",Récap!BZ$208="TERMINE"),"TERMINE",IF(AND($E94="JS",Récap!BI$208="TERMINE"),"TERMINE",IF(AND($E94="CF",Récap!AS$208="TERMINE"),"TERMINE",IF(AND($E94="MJ",Récap!AC$208="TERMINE"),"TERMINE","")))),"")</f>
        <v/>
      </c>
    </row>
    <row r="95" spans="1:12" x14ac:dyDescent="0.3">
      <c r="A95" s="169" t="str">
        <f>IF(Engagés!A95="","",Engagés!A95)</f>
        <v/>
      </c>
      <c r="B95" s="556">
        <v>0.36296296296296293</v>
      </c>
      <c r="C95" s="420"/>
      <c r="D95" s="81" t="str">
        <f t="shared" si="3"/>
        <v/>
      </c>
      <c r="E95" s="98" t="str">
        <f>IF($A95="","",Engagés!$E95)</f>
        <v/>
      </c>
      <c r="F95" s="104" t="str">
        <f>IF(AND('6ème'!D95="",'7ème'!D95&lt;&gt;""),1,"")</f>
        <v/>
      </c>
      <c r="G95" s="105" t="str">
        <f>IF($A95="","",IF($E95="MJ",Récap!$L$4,IF($E95="CF",Récap!$K$4,IF($E95="JS",Récap!$J$4,IF($E95="AM",Récap!$I$4)))))</f>
        <v/>
      </c>
      <c r="H95" s="117"/>
      <c r="I95" s="119" t="str">
        <f t="shared" si="4"/>
        <v/>
      </c>
      <c r="K95" s="412" t="str">
        <f>IF($D95="","",IFERROR(IF(AND($E95="AM",Récap!BY$208="DERNIER TOUR"),"DERNIER TOUR",IF(AND($E95="JS",Récap!BH$208="DERNIER TOUR"),"DERNIER TOUR",IF(AND($E95="CF",Récap!AR$208="DERNIER TOUR"),"DERNIER TOUR",IF(AND($E95="MJ",Récap!AB$208="DERNIER TOUR"),"DERNIER TOUR","")))),""))</f>
        <v/>
      </c>
      <c r="L95" s="590" t="str">
        <f>IFERROR(IF(AND($E95="AM",Récap!BZ$208="TERMINE"),"TERMINE",IF(AND($E95="JS",Récap!BI$208="TERMINE"),"TERMINE",IF(AND($E95="CF",Récap!AS$208="TERMINE"),"TERMINE",IF(AND($E95="MJ",Récap!AC$208="TERMINE"),"TERMINE","")))),"")</f>
        <v/>
      </c>
    </row>
    <row r="96" spans="1:12" x14ac:dyDescent="0.3">
      <c r="A96" s="169" t="str">
        <f>IF(Engagés!A96="","",Engagés!A96)</f>
        <v/>
      </c>
      <c r="B96" s="556">
        <v>0.36296296296296293</v>
      </c>
      <c r="C96" s="420"/>
      <c r="D96" s="81" t="str">
        <f t="shared" si="3"/>
        <v/>
      </c>
      <c r="E96" s="98" t="str">
        <f>IF($A96="","",Engagés!$E96)</f>
        <v/>
      </c>
      <c r="F96" s="104" t="str">
        <f>IF(AND('6ème'!D96="",'7ème'!D96&lt;&gt;""),1,"")</f>
        <v/>
      </c>
      <c r="G96" s="105" t="str">
        <f>IF($A96="","",IF($E96="MJ",Récap!$L$4,IF($E96="CF",Récap!$K$4,IF($E96="JS",Récap!$J$4,IF($E96="AM",Récap!$I$4)))))</f>
        <v/>
      </c>
      <c r="H96" s="117"/>
      <c r="I96" s="119" t="str">
        <f t="shared" si="4"/>
        <v/>
      </c>
      <c r="K96" s="412" t="str">
        <f>IF($D96="","",IFERROR(IF(AND($E96="AM",Récap!BY$208="DERNIER TOUR"),"DERNIER TOUR",IF(AND($E96="JS",Récap!BH$208="DERNIER TOUR"),"DERNIER TOUR",IF(AND($E96="CF",Récap!AR$208="DERNIER TOUR"),"DERNIER TOUR",IF(AND($E96="MJ",Récap!AB$208="DERNIER TOUR"),"DERNIER TOUR","")))),""))</f>
        <v/>
      </c>
      <c r="L96" s="590" t="str">
        <f>IFERROR(IF(AND($E96="AM",Récap!BZ$208="TERMINE"),"TERMINE",IF(AND($E96="JS",Récap!BI$208="TERMINE"),"TERMINE",IF(AND($E96="CF",Récap!AS$208="TERMINE"),"TERMINE",IF(AND($E96="MJ",Récap!AC$208="TERMINE"),"TERMINE","")))),"")</f>
        <v/>
      </c>
    </row>
    <row r="97" spans="1:12" x14ac:dyDescent="0.3">
      <c r="A97" s="169" t="str">
        <f>IF(Engagés!A97="","",Engagés!A97)</f>
        <v/>
      </c>
      <c r="B97" s="556">
        <v>0.36296296296296293</v>
      </c>
      <c r="C97" s="420"/>
      <c r="D97" s="81" t="str">
        <f t="shared" si="3"/>
        <v/>
      </c>
      <c r="E97" s="98" t="str">
        <f>IF($A97="","",Engagés!$E97)</f>
        <v/>
      </c>
      <c r="F97" s="104" t="str">
        <f>IF(AND('6ème'!D97="",'7ème'!D97&lt;&gt;""),1,"")</f>
        <v/>
      </c>
      <c r="G97" s="105" t="str">
        <f>IF($A97="","",IF($E97="MJ",Récap!$L$4,IF($E97="CF",Récap!$K$4,IF($E97="JS",Récap!$J$4,IF($E97="AM",Récap!$I$4)))))</f>
        <v/>
      </c>
      <c r="H97" s="117"/>
      <c r="I97" s="119" t="str">
        <f t="shared" si="4"/>
        <v/>
      </c>
      <c r="K97" s="412" t="str">
        <f>IF($D97="","",IFERROR(IF(AND($E97="AM",Récap!BY$208="DERNIER TOUR"),"DERNIER TOUR",IF(AND($E97="JS",Récap!BH$208="DERNIER TOUR"),"DERNIER TOUR",IF(AND($E97="CF",Récap!AR$208="DERNIER TOUR"),"DERNIER TOUR",IF(AND($E97="MJ",Récap!AB$208="DERNIER TOUR"),"DERNIER TOUR","")))),""))</f>
        <v/>
      </c>
      <c r="L97" s="590" t="str">
        <f>IFERROR(IF(AND($E97="AM",Récap!BZ$208="TERMINE"),"TERMINE",IF(AND($E97="JS",Récap!BI$208="TERMINE"),"TERMINE",IF(AND($E97="CF",Récap!AS$208="TERMINE"),"TERMINE",IF(AND($E97="MJ",Récap!AC$208="TERMINE"),"TERMINE","")))),"")</f>
        <v/>
      </c>
    </row>
    <row r="98" spans="1:12" x14ac:dyDescent="0.3">
      <c r="A98" s="169" t="str">
        <f>IF(Engagés!A98="","",Engagés!A98)</f>
        <v/>
      </c>
      <c r="B98" s="556">
        <v>0.36296296296296293</v>
      </c>
      <c r="C98" s="420"/>
      <c r="D98" s="81" t="str">
        <f t="shared" si="3"/>
        <v/>
      </c>
      <c r="E98" s="98" t="str">
        <f>IF($A98="","",Engagés!$E98)</f>
        <v/>
      </c>
      <c r="F98" s="104" t="str">
        <f>IF(AND('6ème'!D98="",'7ème'!D98&lt;&gt;""),1,"")</f>
        <v/>
      </c>
      <c r="G98" s="105" t="str">
        <f>IF($A98="","",IF($E98="MJ",Récap!$L$4,IF($E98="CF",Récap!$K$4,IF($E98="JS",Récap!$J$4,IF($E98="AM",Récap!$I$4)))))</f>
        <v/>
      </c>
      <c r="H98" s="117"/>
      <c r="I98" s="119" t="str">
        <f t="shared" si="4"/>
        <v/>
      </c>
      <c r="K98" s="412" t="str">
        <f>IF($D98="","",IFERROR(IF(AND($E98="AM",Récap!BY$208="DERNIER TOUR"),"DERNIER TOUR",IF(AND($E98="JS",Récap!BH$208="DERNIER TOUR"),"DERNIER TOUR",IF(AND($E98="CF",Récap!AR$208="DERNIER TOUR"),"DERNIER TOUR",IF(AND($E98="MJ",Récap!AB$208="DERNIER TOUR"),"DERNIER TOUR","")))),""))</f>
        <v/>
      </c>
      <c r="L98" s="590" t="str">
        <f>IFERROR(IF(AND($E98="AM",Récap!BZ$208="TERMINE"),"TERMINE",IF(AND($E98="JS",Récap!BI$208="TERMINE"),"TERMINE",IF(AND($E98="CF",Récap!AS$208="TERMINE"),"TERMINE",IF(AND($E98="MJ",Récap!AC$208="TERMINE"),"TERMINE","")))),"")</f>
        <v/>
      </c>
    </row>
    <row r="99" spans="1:12" x14ac:dyDescent="0.3">
      <c r="A99" s="169" t="str">
        <f>IF(Engagés!A99="","",Engagés!A99)</f>
        <v/>
      </c>
      <c r="B99" s="556">
        <v>0.36296296296296293</v>
      </c>
      <c r="C99" s="420"/>
      <c r="D99" s="81" t="str">
        <f t="shared" si="3"/>
        <v/>
      </c>
      <c r="E99" s="98" t="str">
        <f>IF($A99="","",Engagés!$E99)</f>
        <v/>
      </c>
      <c r="F99" s="104" t="str">
        <f>IF(AND('6ème'!D99="",'7ème'!D99&lt;&gt;""),1,"")</f>
        <v/>
      </c>
      <c r="G99" s="105" t="str">
        <f>IF($A99="","",IF($E99="MJ",Récap!$L$4,IF($E99="CF",Récap!$K$4,IF($E99="JS",Récap!$J$4,IF($E99="AM",Récap!$I$4)))))</f>
        <v/>
      </c>
      <c r="H99" s="117"/>
      <c r="I99" s="119" t="str">
        <f t="shared" si="4"/>
        <v/>
      </c>
      <c r="K99" s="412" t="str">
        <f>IF($D99="","",IFERROR(IF(AND($E99="AM",Récap!BY$208="DERNIER TOUR"),"DERNIER TOUR",IF(AND($E99="JS",Récap!BH$208="DERNIER TOUR"),"DERNIER TOUR",IF(AND($E99="CF",Récap!AR$208="DERNIER TOUR"),"DERNIER TOUR",IF(AND($E99="MJ",Récap!AB$208="DERNIER TOUR"),"DERNIER TOUR","")))),""))</f>
        <v/>
      </c>
      <c r="L99" s="590" t="str">
        <f>IFERROR(IF(AND($E99="AM",Récap!BZ$208="TERMINE"),"TERMINE",IF(AND($E99="JS",Récap!BI$208="TERMINE"),"TERMINE",IF(AND($E99="CF",Récap!AS$208="TERMINE"),"TERMINE",IF(AND($E99="MJ",Récap!AC$208="TERMINE"),"TERMINE","")))),"")</f>
        <v/>
      </c>
    </row>
    <row r="100" spans="1:12" x14ac:dyDescent="0.3">
      <c r="A100" s="169" t="str">
        <f>IF(Engagés!A100="","",Engagés!A100)</f>
        <v/>
      </c>
      <c r="B100" s="556">
        <v>0.36296296296296293</v>
      </c>
      <c r="C100" s="420"/>
      <c r="D100" s="81" t="str">
        <f t="shared" si="3"/>
        <v/>
      </c>
      <c r="E100" s="98" t="str">
        <f>IF($A100="","",Engagés!$E100)</f>
        <v/>
      </c>
      <c r="F100" s="104" t="str">
        <f>IF(AND('6ème'!D100="",'7ème'!D100&lt;&gt;""),1,"")</f>
        <v/>
      </c>
      <c r="G100" s="105" t="str">
        <f>IF($A100="","",IF($E100="MJ",Récap!$L$4,IF($E100="CF",Récap!$K$4,IF($E100="JS",Récap!$J$4,IF($E100="AM",Récap!$I$4)))))</f>
        <v/>
      </c>
      <c r="H100" s="117"/>
      <c r="I100" s="119" t="str">
        <f t="shared" si="4"/>
        <v/>
      </c>
      <c r="K100" s="412" t="str">
        <f>IF($D100="","",IFERROR(IF(AND($E100="AM",Récap!BY$208="DERNIER TOUR"),"DERNIER TOUR",IF(AND($E100="JS",Récap!BH$208="DERNIER TOUR"),"DERNIER TOUR",IF(AND($E100="CF",Récap!AR$208="DERNIER TOUR"),"DERNIER TOUR",IF(AND($E100="MJ",Récap!AB$208="DERNIER TOUR"),"DERNIER TOUR","")))),""))</f>
        <v/>
      </c>
      <c r="L100" s="590" t="str">
        <f>IFERROR(IF(AND($E100="AM",Récap!BZ$208="TERMINE"),"TERMINE",IF(AND($E100="JS",Récap!BI$208="TERMINE"),"TERMINE",IF(AND($E100="CF",Récap!AS$208="TERMINE"),"TERMINE",IF(AND($E100="MJ",Récap!AC$208="TERMINE"),"TERMINE","")))),"")</f>
        <v/>
      </c>
    </row>
    <row r="101" spans="1:12" x14ac:dyDescent="0.3">
      <c r="A101" s="169" t="str">
        <f>IF(Engagés!A101="","",Engagés!A101)</f>
        <v/>
      </c>
      <c r="B101" s="556">
        <v>0.36296296296296293</v>
      </c>
      <c r="C101" s="420"/>
      <c r="D101" s="81" t="str">
        <f t="shared" si="3"/>
        <v/>
      </c>
      <c r="E101" s="98" t="str">
        <f>IF($A101="","",Engagés!$E101)</f>
        <v/>
      </c>
      <c r="F101" s="104" t="str">
        <f>IF(AND('6ème'!D101="",'7ème'!D101&lt;&gt;""),1,"")</f>
        <v/>
      </c>
      <c r="G101" s="105" t="str">
        <f>IF($A101="","",IF($E101="MJ",Récap!$L$4,IF($E101="CF",Récap!$K$4,IF($E101="JS",Récap!$J$4,IF($E101="AM",Récap!$I$4)))))</f>
        <v/>
      </c>
      <c r="H101" s="117"/>
      <c r="I101" s="119" t="str">
        <f t="shared" si="4"/>
        <v/>
      </c>
      <c r="K101" s="412" t="str">
        <f>IF($D101="","",IFERROR(IF(AND($E101="AM",Récap!BY$208="DERNIER TOUR"),"DERNIER TOUR",IF(AND($E101="JS",Récap!BH$208="DERNIER TOUR"),"DERNIER TOUR",IF(AND($E101="CF",Récap!AR$208="DERNIER TOUR"),"DERNIER TOUR",IF(AND($E101="MJ",Récap!AB$208="DERNIER TOUR"),"DERNIER TOUR","")))),""))</f>
        <v/>
      </c>
      <c r="L101" s="590" t="str">
        <f>IFERROR(IF(AND($E101="AM",Récap!BZ$208="TERMINE"),"TERMINE",IF(AND($E101="JS",Récap!BI$208="TERMINE"),"TERMINE",IF(AND($E101="CF",Récap!AS$208="TERMINE"),"TERMINE",IF(AND($E101="MJ",Récap!AC$208="TERMINE"),"TERMINE","")))),"")</f>
        <v/>
      </c>
    </row>
    <row r="102" spans="1:12" x14ac:dyDescent="0.3">
      <c r="A102" s="169" t="str">
        <f>IF(Engagés!A102="","",Engagés!A102)</f>
        <v/>
      </c>
      <c r="B102" s="556">
        <v>0.36296296296296293</v>
      </c>
      <c r="C102" s="420"/>
      <c r="D102" s="81" t="str">
        <f t="shared" si="3"/>
        <v/>
      </c>
      <c r="E102" s="98" t="str">
        <f>IF($A102="","",Engagés!$E102)</f>
        <v/>
      </c>
      <c r="F102" s="104" t="str">
        <f>IF(AND('6ème'!D102="",'7ème'!D102&lt;&gt;""),1,"")</f>
        <v/>
      </c>
      <c r="G102" s="105" t="str">
        <f>IF($A102="","",IF($E102="MJ",Récap!$L$4,IF($E102="CF",Récap!$K$4,IF($E102="JS",Récap!$J$4,IF($E102="AM",Récap!$I$4)))))</f>
        <v/>
      </c>
      <c r="H102" s="117"/>
      <c r="I102" s="119" t="str">
        <f t="shared" si="4"/>
        <v/>
      </c>
      <c r="K102" s="412" t="str">
        <f>IF($D102="","",IFERROR(IF(AND($E102="AM",Récap!BY$208="DERNIER TOUR"),"DERNIER TOUR",IF(AND($E102="JS",Récap!BH$208="DERNIER TOUR"),"DERNIER TOUR",IF(AND($E102="CF",Récap!AR$208="DERNIER TOUR"),"DERNIER TOUR",IF(AND($E102="MJ",Récap!AB$208="DERNIER TOUR"),"DERNIER TOUR","")))),""))</f>
        <v/>
      </c>
      <c r="L102" s="590" t="str">
        <f>IFERROR(IF(AND($E102="AM",Récap!BZ$208="TERMINE"),"TERMINE",IF(AND($E102="JS",Récap!BI$208="TERMINE"),"TERMINE",IF(AND($E102="CF",Récap!AS$208="TERMINE"),"TERMINE",IF(AND($E102="MJ",Récap!AC$208="TERMINE"),"TERMINE","")))),"")</f>
        <v/>
      </c>
    </row>
    <row r="103" spans="1:12" ht="18" thickBot="1" x14ac:dyDescent="0.35">
      <c r="A103" s="170" t="str">
        <f>IF(Engagés!A103="","",Engagés!A103)</f>
        <v/>
      </c>
      <c r="B103" s="557">
        <v>0.36296296296296293</v>
      </c>
      <c r="C103" s="171"/>
      <c r="D103" s="80" t="str">
        <f>IF(C103="","",C103-B103)</f>
        <v/>
      </c>
      <c r="E103" s="97" t="str">
        <f>IF($A103="","",Engagés!$E103)</f>
        <v/>
      </c>
      <c r="F103" s="106" t="str">
        <f>IF(AND('6ème'!D103="",'7ème'!D103&lt;&gt;""),1,"")</f>
        <v/>
      </c>
      <c r="G103" s="110" t="str">
        <f>IF($A103="","",IF($E103="MJ",Récap!$L$4,IF($E103="CF",Récap!$K$4,IF($E103="JS",Récap!$J$4,IF($E103="AM",Récap!$I$4)))))</f>
        <v/>
      </c>
      <c r="H103" s="118"/>
      <c r="I103" s="120" t="str">
        <f t="shared" si="4"/>
        <v/>
      </c>
      <c r="K103" s="412" t="str">
        <f>IF($D103="","",IFERROR(IF(AND($E103="AM",Récap!BY$208="DERNIER TOUR"),"DERNIER TOUR",IF(AND($E103="JS",Récap!BH$208="DERNIER TOUR"),"DERNIER TOUR",IF(AND($E103="CF",Récap!AR$208="DERNIER TOUR"),"DERNIER TOUR",IF(AND($E103="MJ",Récap!AB$208="DERNIER TOUR"),"DERNIER TOUR","")))),""))</f>
        <v/>
      </c>
      <c r="L103" s="590" t="str">
        <f>IFERROR(IF(AND($E103="AM",Récap!BZ$208="TERMINE"),"TERMINE",IF(AND($E103="JS",Récap!BI$208="TERMINE"),"TERMINE",IF(AND($E103="CF",Récap!AS$208="TERMINE"),"TERMINE",IF(AND($E103="MJ",Récap!AC$208="TERMINE"),"TERMINE","")))),"")</f>
        <v/>
      </c>
    </row>
    <row r="104" spans="1:12" x14ac:dyDescent="0.3">
      <c r="A104" s="188"/>
      <c r="B104" s="91"/>
      <c r="C104" s="9"/>
      <c r="D104" s="50" t="str">
        <f>IF(OR(Récap!C107=1, A104=""),"",IF(OR('5ème'!#REF!="TERMINE",'5ème'!#REF!="TERMINE",'5ème'!#REF!="TERMINE",'5ème'!#REF!="TERMINE",'5ème'!#REF!="TERMINE"),"TERMINE",C104-B104))</f>
        <v/>
      </c>
      <c r="G104" s="59"/>
      <c r="K104" s="400"/>
      <c r="L104" s="400"/>
    </row>
    <row r="105" spans="1:12" x14ac:dyDescent="0.3">
      <c r="A105" s="41"/>
      <c r="B105" s="92"/>
      <c r="C105" s="1"/>
      <c r="K105" s="400" t="str">
        <f>IFERROR(IF(AND(E105="AM",(D105+2*$K$3)&gt;=Récap!I104,L105=""),"DERNIER TOUR",IF(AND(E105="JS",(D105+2*$K$3)&gt;=Récap!$J$3,L105=""),"DERNIER TOUR",IF(AND(E105="CF",(D105+2*K$3)&gt;=Récap!$K$3,L105=""),"DERNIER TOUR",IF(AND(E105="MJ",(D105+2*K$3)&gt;=Récap!$L$3,L105=""),"DERNIER TOUR","")))),"")</f>
        <v/>
      </c>
      <c r="L105" s="400" t="str">
        <f>IFERROR(IF(K104="",""),IF(AND(E105="AM",D105&gt;=Récap!I104),"TERMINE",IF(AND(E105="JS",D105&gt;=Récap!$J$3),"TERMINER",IF(AND(E105="CF",D105&gt;=Récap!$K$3),"TERMINE",IF(AND(E105="MJ",D105&gt;=Récap!$L$3),"TERMINE","")))))</f>
        <v/>
      </c>
    </row>
    <row r="106" spans="1:12" x14ac:dyDescent="0.3">
      <c r="A106" s="41"/>
      <c r="B106" s="92"/>
      <c r="C106" s="1"/>
      <c r="K106" s="400" t="str">
        <f>IFERROR(IF(AND(E106="AM",(D106+2*$K$3)&gt;=Récap!I105,L106=""),"DERNIER TOUR",IF(AND(E106="JS",(D106+2*$K$3)&gt;=Récap!$J$3,L106=""),"DERNIER TOUR",IF(AND(E106="CF",(D106+2*K$3)&gt;=Récap!$K$3,L106=""),"DERNIER TOUR",IF(AND(E106="MJ",(D106+2*K$3)&gt;=Récap!$L$3,L106=""),"DERNIER TOUR","")))),"")</f>
        <v/>
      </c>
      <c r="L106" s="400" t="str">
        <f>IFERROR(IF(K105="",""),IF(AND(E106="AM",D106&gt;=Récap!I105),"TERMINE",IF(AND(E106="JS",D106&gt;=Récap!$J$3),"TERMINER",IF(AND(E106="CF",D106&gt;=Récap!$K$3),"TERMINE",IF(AND(E106="MJ",D106&gt;=Récap!$L$3),"TERMINE","")))))</f>
        <v/>
      </c>
    </row>
    <row r="107" spans="1:12" x14ac:dyDescent="0.3">
      <c r="A107" s="41"/>
      <c r="B107" s="64"/>
      <c r="C107" s="1"/>
      <c r="K107" s="400" t="str">
        <f>IFERROR(IF(AND(E107="AM",(D107+2*$K$3)&gt;=Récap!I106,L107=""),"DERNIER TOUR",IF(AND(E107="JS",(D107+2*$K$3)&gt;=Récap!$J$3,L107=""),"DERNIER TOUR",IF(AND(E107="CF",(D107+2*K$3)&gt;=Récap!$K$3,L107=""),"DERNIER TOUR",IF(AND(E107="MJ",(D107+2*K$3)&gt;=Récap!$L$3,L107=""),"DERNIER TOUR","")))),"")</f>
        <v/>
      </c>
      <c r="L107" s="400" t="str">
        <f>IFERROR(IF(K106="",""),IF(AND(E107="AM",D107&gt;=Récap!I106),"TERMINE",IF(AND(E107="JS",D107&gt;=Récap!$J$3),"TERMINER",IF(AND(E107="CF",D107&gt;=Récap!$K$3),"TERMINE",IF(AND(E107="MJ",D107&gt;=Récap!$L$3),"TERMINE","")))))</f>
        <v/>
      </c>
    </row>
    <row r="108" spans="1:12" x14ac:dyDescent="0.3">
      <c r="A108" s="41"/>
      <c r="B108" s="64"/>
      <c r="C108" s="1"/>
      <c r="K108" s="400" t="str">
        <f>IFERROR(IF(AND(E108="AM",(D108+2*$K$3)&gt;=Récap!I107,L108=""),"DERNIER TOUR",IF(AND(E108="JS",(D108+2*$K$3)&gt;=Récap!$J$3,L108=""),"DERNIER TOUR",IF(AND(E108="CF",(D108+2*K$3)&gt;=Récap!$K$3,L108=""),"DERNIER TOUR",IF(AND(E108="MJ",(D108+2*K$3)&gt;=Récap!$L$3,L108=""),"DERNIER TOUR","")))),"")</f>
        <v/>
      </c>
      <c r="L108" s="400" t="str">
        <f>IFERROR(IF(K107="",""),IF(AND(E108="AM",D108&gt;=Récap!I107),"TERMINE",IF(AND(E108="JS",D108&gt;=Récap!$J$3),"TERMINER",IF(AND(E108="CF",D108&gt;=Récap!$K$3),"TERMINE",IF(AND(E108="MJ",D108&gt;=Récap!$L$3),"TERMINE","")))))</f>
        <v/>
      </c>
    </row>
    <row r="109" spans="1:12" x14ac:dyDescent="0.3">
      <c r="A109" s="41"/>
      <c r="B109" s="64"/>
      <c r="C109" s="1"/>
      <c r="K109" s="400" t="str">
        <f>IFERROR(IF(AND(E109="AM",(D109+2*$K$3)&gt;=Récap!I108,L109=""),"DERNIER TOUR",IF(AND(E109="JS",(D109+2*$K$3)&gt;=Récap!$J$3,L109=""),"DERNIER TOUR",IF(AND(E109="CF",(D109+2*K$3)&gt;=Récap!$K$3,L109=""),"DERNIER TOUR",IF(AND(E109="MJ",(D109+2*K$3)&gt;=Récap!$L$3,L109=""),"DERNIER TOUR","")))),"")</f>
        <v/>
      </c>
      <c r="L109" s="400" t="str">
        <f>IFERROR(IF(K108="",""),IF(AND(E109="AM",D109&gt;=Récap!I108),"TERMINE",IF(AND(E109="JS",D109&gt;=Récap!$J$3),"TERMINER",IF(AND(E109="CF",D109&gt;=Récap!$K$3),"TERMINE",IF(AND(E109="MJ",D109&gt;=Récap!$L$3),"TERMINE","")))))</f>
        <v/>
      </c>
    </row>
    <row r="110" spans="1:12" x14ac:dyDescent="0.3">
      <c r="A110" s="41"/>
      <c r="B110" s="64"/>
      <c r="C110" s="1"/>
      <c r="K110" s="400" t="str">
        <f>IFERROR(IF(AND(E110="AM",(D110+2*$K$3)&gt;=Récap!I109,L110=""),"DERNIER TOUR",IF(AND(E110="JS",(D110+2*$K$3)&gt;=Récap!$J$3,L110=""),"DERNIER TOUR",IF(AND(E110="CF",(D110+2*K$3)&gt;=Récap!$K$3,L110=""),"DERNIER TOUR",IF(AND(E110="MJ",(D110+2*K$3)&gt;=Récap!$L$3,L110=""),"DERNIER TOUR","")))),"")</f>
        <v/>
      </c>
      <c r="L110" s="400" t="str">
        <f>IFERROR(IF(K109="",""),IF(AND(E110="AM",D110&gt;=Récap!I109),"TERMINE",IF(AND(E110="JS",D110&gt;=Récap!$J$3),"TERMINER",IF(AND(E110="CF",D110&gt;=Récap!$K$3),"TERMINE",IF(AND(E110="MJ",D110&gt;=Récap!$L$3),"TERMINE","")))))</f>
        <v/>
      </c>
    </row>
    <row r="111" spans="1:12" x14ac:dyDescent="0.3">
      <c r="A111" s="41"/>
      <c r="B111" s="64"/>
      <c r="C111" s="1"/>
      <c r="K111" s="400" t="str">
        <f>IFERROR(IF(AND(E111="AM",(D111+2*$K$3)&gt;=Récap!I110,L111=""),"DERNIER TOUR",IF(AND(E111="JS",(D111+2*$K$3)&gt;=Récap!$J$3,L111=""),"DERNIER TOUR",IF(AND(E111="CF",(D111+2*K$3)&gt;=Récap!$K$3,L111=""),"DERNIER TOUR",IF(AND(E111="MJ",(D111+2*K$3)&gt;=Récap!$L$3,L111=""),"DERNIER TOUR","")))),"")</f>
        <v/>
      </c>
      <c r="L111" s="400" t="str">
        <f>IFERROR(IF(K110="",""),IF(AND(E111="AM",D111&gt;=Récap!I110),"TERMINE",IF(AND(E111="JS",D111&gt;=Récap!$J$3),"TERMINER",IF(AND(E111="CF",D111&gt;=Récap!$K$3),"TERMINE",IF(AND(E111="MJ",D111&gt;=Récap!$L$3),"TERMINE","")))))</f>
        <v/>
      </c>
    </row>
    <row r="112" spans="1:12" x14ac:dyDescent="0.3">
      <c r="A112" s="41"/>
      <c r="B112" s="64"/>
      <c r="C112" s="1"/>
      <c r="K112" s="400" t="str">
        <f>IFERROR(IF(AND(E112="AM",(D112+2*$K$3)&gt;=Récap!I111,L112=""),"DERNIER TOUR",IF(AND(E112="JS",(D112+2*$K$3)&gt;=Récap!$J$3,L112=""),"DERNIER TOUR",IF(AND(E112="CF",(D112+2*K$3)&gt;=Récap!$K$3,L112=""),"DERNIER TOUR",IF(AND(E112="MJ",(D112+2*K$3)&gt;=Récap!$L$3,L112=""),"DERNIER TOUR","")))),"")</f>
        <v/>
      </c>
      <c r="L112" s="400" t="str">
        <f>IFERROR(IF(K111="",""),IF(AND(E112="AM",D112&gt;=Récap!I111),"TERMINE",IF(AND(E112="JS",D112&gt;=Récap!$J$3),"TERMINER",IF(AND(E112="CF",D112&gt;=Récap!$K$3),"TERMINE",IF(AND(E112="MJ",D112&gt;=Récap!$L$3),"TERMINE","")))))</f>
        <v/>
      </c>
    </row>
    <row r="113" spans="1:12" x14ac:dyDescent="0.3">
      <c r="A113" s="41"/>
      <c r="B113" s="64"/>
      <c r="C113" s="1"/>
      <c r="K113" s="400" t="str">
        <f>IFERROR(IF(AND(E113="AM",(D113+2*$K$3)&gt;=Récap!I112,L113=""),"DERNIER TOUR",IF(AND(E113="JS",(D113+2*$K$3)&gt;=Récap!$J$3,L113=""),"DERNIER TOUR",IF(AND(E113="CF",(D113+2*K$3)&gt;=Récap!$K$3,L113=""),"DERNIER TOUR",IF(AND(E113="MJ",(D113+2*K$3)&gt;=Récap!$L$3,L113=""),"DERNIER TOUR","")))),"")</f>
        <v/>
      </c>
      <c r="L113" s="400" t="str">
        <f>IFERROR(IF(K112="",""),IF(AND(E113="AM",D113&gt;=Récap!I112),"TERMINE",IF(AND(E113="JS",D113&gt;=Récap!$J$3),"TERMINER",IF(AND(E113="CF",D113&gt;=Récap!$K$3),"TERMINE",IF(AND(E113="MJ",D113&gt;=Récap!$L$3),"TERMINE","")))))</f>
        <v/>
      </c>
    </row>
    <row r="114" spans="1:12" x14ac:dyDescent="0.3">
      <c r="A114" s="41"/>
      <c r="B114" s="64"/>
      <c r="C114" s="1"/>
      <c r="K114" s="400" t="str">
        <f>IFERROR(IF(AND(E114="AM",(D114+2*$K$3)&gt;=Récap!I113,L114=""),"DERNIER TOUR",IF(AND(E114="JS",(D114+2*$K$3)&gt;=Récap!$J$3,L114=""),"DERNIER TOUR",IF(AND(E114="CF",(D114+2*K$3)&gt;=Récap!$K$3,L114=""),"DERNIER TOUR",IF(AND(E114="MJ",(D114+2*K$3)&gt;=Récap!$L$3,L114=""),"DERNIER TOUR","")))),"")</f>
        <v/>
      </c>
      <c r="L114" s="400" t="str">
        <f>IFERROR(IF(K113="",""),IF(AND(E114="AM",D114&gt;=Récap!I113),"TERMINE",IF(AND(E114="JS",D114&gt;=Récap!$J$3),"TERMINER",IF(AND(E114="CF",D114&gt;=Récap!$K$3),"TERMINE",IF(AND(E114="MJ",D114&gt;=Récap!$L$3),"TERMINE","")))))</f>
        <v/>
      </c>
    </row>
    <row r="115" spans="1:12" x14ac:dyDescent="0.3">
      <c r="A115" s="41"/>
      <c r="B115" s="64"/>
      <c r="C115" s="1"/>
      <c r="K115" s="400" t="str">
        <f>IFERROR(IF(AND(E115="AM",(D115+2*$K$3)&gt;=Récap!I114,L115=""),"DERNIER TOUR",IF(AND(E115="JS",(D115+2*$K$3)&gt;=Récap!$J$3,L115=""),"DERNIER TOUR",IF(AND(E115="CF",(D115+2*K$3)&gt;=Récap!$K$3,L115=""),"DERNIER TOUR",IF(AND(E115="MJ",(D115+2*K$3)&gt;=Récap!$L$3,L115=""),"DERNIER TOUR","")))),"")</f>
        <v/>
      </c>
      <c r="L115" s="400" t="str">
        <f>IFERROR(IF(K114="",""),IF(AND(E115="AM",D115&gt;=Récap!I114),"TERMINE",IF(AND(E115="JS",D115&gt;=Récap!$J$3),"TERMINER",IF(AND(E115="CF",D115&gt;=Récap!$K$3),"TERMINE",IF(AND(E115="MJ",D115&gt;=Récap!$L$3),"TERMINE","")))))</f>
        <v/>
      </c>
    </row>
    <row r="116" spans="1:12" x14ac:dyDescent="0.3">
      <c r="A116" s="41"/>
      <c r="B116" s="64"/>
      <c r="C116" s="1"/>
      <c r="K116" s="400" t="str">
        <f>IFERROR(IF(AND(E116="AM",(D116+2*$K$3)&gt;=Récap!I115,L116=""),"DERNIER TOUR",IF(AND(E116="JS",(D116+2*$K$3)&gt;=Récap!$J$3,L116=""),"DERNIER TOUR",IF(AND(E116="CF",(D116+2*K$3)&gt;=Récap!$K$3,L116=""),"DERNIER TOUR",IF(AND(E116="MJ",(D116+2*K$3)&gt;=Récap!$L$3,L116=""),"DERNIER TOUR","")))),"")</f>
        <v/>
      </c>
      <c r="L116" s="400" t="str">
        <f>IFERROR(IF(K115="",""),IF(AND(E116="AM",D116&gt;=Récap!I115),"TERMINE",IF(AND(E116="JS",D116&gt;=Récap!$J$3),"TERMINER",IF(AND(E116="CF",D116&gt;=Récap!$K$3),"TERMINE",IF(AND(E116="MJ",D116&gt;=Récap!$L$3),"TERMINE","")))))</f>
        <v/>
      </c>
    </row>
    <row r="117" spans="1:12" x14ac:dyDescent="0.3">
      <c r="A117" s="41"/>
      <c r="B117" s="64"/>
      <c r="C117" s="1"/>
      <c r="K117" s="400" t="str">
        <f>IFERROR(IF(AND(E117="AM",(D117+2*$K$3)&gt;=Récap!I116,L117=""),"DERNIER TOUR",IF(AND(E117="JS",(D117+2*$K$3)&gt;=Récap!$J$3,L117=""),"DERNIER TOUR",IF(AND(E117="CF",(D117+2*K$3)&gt;=Récap!$K$3,L117=""),"DERNIER TOUR",IF(AND(E117="MJ",(D117+2*K$3)&gt;=Récap!$L$3,L117=""),"DERNIER TOUR","")))),"")</f>
        <v/>
      </c>
      <c r="L117" s="400" t="str">
        <f>IFERROR(IF(K116="",""),IF(AND(E117="AM",D117&gt;=Récap!I116),"TERMINE",IF(AND(E117="JS",D117&gt;=Récap!$J$3),"TERMINER",IF(AND(E117="CF",D117&gt;=Récap!$K$3),"TERMINE",IF(AND(E117="MJ",D117&gt;=Récap!$L$3),"TERMINE","")))))</f>
        <v/>
      </c>
    </row>
    <row r="118" spans="1:12" x14ac:dyDescent="0.3">
      <c r="A118" s="41"/>
      <c r="B118" s="64"/>
      <c r="C118" s="1"/>
      <c r="K118" s="400" t="str">
        <f>IFERROR(IF(AND(E118="AM",(D118+2*$K$3)&gt;=Récap!I117,L118=""),"DERNIER TOUR",IF(AND(E118="JS",(D118+2*$K$3)&gt;=Récap!$J$3,L118=""),"DERNIER TOUR",IF(AND(E118="CF",(D118+2*K$3)&gt;=Récap!$K$3,L118=""),"DERNIER TOUR",IF(AND(E118="MJ",(D118+2*K$3)&gt;=Récap!$L$3,L118=""),"DERNIER TOUR","")))),"")</f>
        <v/>
      </c>
      <c r="L118" s="400" t="str">
        <f>IFERROR(IF(K117="",""),IF(AND(E118="AM",D118&gt;=Récap!I117),"TERMINE",IF(AND(E118="JS",D118&gt;=Récap!$J$3),"TERMINER",IF(AND(E118="CF",D118&gt;=Récap!$K$3),"TERMINE",IF(AND(E118="MJ",D118&gt;=Récap!$L$3),"TERMINE","")))))</f>
        <v/>
      </c>
    </row>
    <row r="119" spans="1:12" x14ac:dyDescent="0.3">
      <c r="A119" s="41"/>
      <c r="B119" s="64"/>
      <c r="C119" s="1"/>
      <c r="K119" s="400" t="str">
        <f>IFERROR(IF(AND(E119="AM",(D119+2*$K$3)&gt;=Récap!I118,L119=""),"DERNIER TOUR",IF(AND(E119="JS",(D119+2*$K$3)&gt;=Récap!$J$3,L119=""),"DERNIER TOUR",IF(AND(E119="CF",(D119+2*K$3)&gt;=Récap!$K$3,L119=""),"DERNIER TOUR",IF(AND(E119="MJ",(D119+2*K$3)&gt;=Récap!$L$3,L119=""),"DERNIER TOUR","")))),"")</f>
        <v/>
      </c>
      <c r="L119" s="400" t="str">
        <f>IFERROR(IF(K118="",""),IF(AND(E119="AM",D119&gt;=Récap!I118),"TERMINE",IF(AND(E119="JS",D119&gt;=Récap!$J$3),"TERMINER",IF(AND(E119="CF",D119&gt;=Récap!$K$3),"TERMINE",IF(AND(E119="MJ",D119&gt;=Récap!$L$3),"TERMINE","")))))</f>
        <v/>
      </c>
    </row>
    <row r="120" spans="1:12" x14ac:dyDescent="0.3">
      <c r="A120" s="41"/>
      <c r="B120" s="64"/>
      <c r="C120" s="1"/>
      <c r="K120" s="400" t="str">
        <f>IFERROR(IF(AND(E120="AM",(D120+2*$K$3)&gt;=Récap!I119,L120=""),"DERNIER TOUR",IF(AND(E120="JS",(D120+2*$K$3)&gt;=Récap!$J$3,L120=""),"DERNIER TOUR",IF(AND(E120="CF",(D120+2*K$3)&gt;=Récap!$K$3,L120=""),"DERNIER TOUR",IF(AND(E120="MJ",(D120+2*K$3)&gt;=Récap!$L$3,L120=""),"DERNIER TOUR","")))),"")</f>
        <v/>
      </c>
      <c r="L120" s="400" t="str">
        <f>IFERROR(IF(K119="",""),IF(AND(E120="AM",D120&gt;=Récap!I119),"TERMINE",IF(AND(E120="JS",D120&gt;=Récap!$J$3),"TERMINER",IF(AND(E120="CF",D120&gt;=Récap!$K$3),"TERMINE",IF(AND(E120="MJ",D120&gt;=Récap!$L$3),"TERMINE","")))))</f>
        <v/>
      </c>
    </row>
    <row r="121" spans="1:12" x14ac:dyDescent="0.3">
      <c r="A121" s="41"/>
      <c r="B121" s="64"/>
      <c r="C121" s="1"/>
      <c r="K121" s="400" t="str">
        <f>IFERROR(IF(AND(E121="AM",(D121+2*$K$3)&gt;=Récap!I120,L121=""),"DERNIER TOUR",IF(AND(E121="JS",(D121+2*$K$3)&gt;=Récap!$J$3,L121=""),"DERNIER TOUR",IF(AND(E121="CF",(D121+2*K$3)&gt;=Récap!$K$3,L121=""),"DERNIER TOUR",IF(AND(E121="MJ",(D121+2*K$3)&gt;=Récap!$L$3,L121=""),"DERNIER TOUR","")))),"")</f>
        <v/>
      </c>
      <c r="L121" s="400" t="str">
        <f>IFERROR(IF(K120="",""),IF(AND(E121="AM",D121&gt;=Récap!I120),"TERMINE",IF(AND(E121="JS",D121&gt;=Récap!$J$3),"TERMINER",IF(AND(E121="CF",D121&gt;=Récap!$K$3),"TERMINE",IF(AND(E121="MJ",D121&gt;=Récap!$L$3),"TERMINE","")))))</f>
        <v/>
      </c>
    </row>
    <row r="122" spans="1:12" x14ac:dyDescent="0.3">
      <c r="A122" s="41"/>
      <c r="B122" s="64"/>
      <c r="C122" s="1"/>
      <c r="K122" s="400" t="str">
        <f>IFERROR(IF(AND(E122="AM",(D122+2*$K$3)&gt;=Récap!I121,L122=""),"DERNIER TOUR",IF(AND(E122="JS",(D122+2*$K$3)&gt;=Récap!$J$3,L122=""),"DERNIER TOUR",IF(AND(E122="CF",(D122+2*K$3)&gt;=Récap!$K$3,L122=""),"DERNIER TOUR",IF(AND(E122="MJ",(D122+2*K$3)&gt;=Récap!$L$3,L122=""),"DERNIER TOUR","")))),"")</f>
        <v/>
      </c>
      <c r="L122" s="400" t="str">
        <f>IFERROR(IF(K121="",""),IF(AND(E122="AM",D122&gt;=Récap!I121),"TERMINE",IF(AND(E122="JS",D122&gt;=Récap!$J$3),"TERMINER",IF(AND(E122="CF",D122&gt;=Récap!$K$3),"TERMINE",IF(AND(E122="MJ",D122&gt;=Récap!$L$3),"TERMINE","")))))</f>
        <v/>
      </c>
    </row>
    <row r="123" spans="1:12" x14ac:dyDescent="0.3">
      <c r="A123" s="41"/>
      <c r="B123" s="64"/>
      <c r="C123" s="1"/>
      <c r="K123" s="400" t="str">
        <f>IFERROR(IF(AND(E123="AM",(D123+2*$K$3)&gt;=Récap!I122,L123=""),"DERNIER TOUR",IF(AND(E123="JS",(D123+2*$K$3)&gt;=Récap!$J$3,L123=""),"DERNIER TOUR",IF(AND(E123="CF",(D123+2*K$3)&gt;=Récap!$K$3,L123=""),"DERNIER TOUR",IF(AND(E123="MJ",(D123+2*K$3)&gt;=Récap!$L$3,L123=""),"DERNIER TOUR","")))),"")</f>
        <v/>
      </c>
      <c r="L123" s="400" t="str">
        <f>IFERROR(IF(K122="",""),IF(AND(E123="AM",D123&gt;=Récap!I122),"TERMINE",IF(AND(E123="JS",D123&gt;=Récap!$J$3),"TERMINER",IF(AND(E123="CF",D123&gt;=Récap!$K$3),"TERMINE",IF(AND(E123="MJ",D123&gt;=Récap!$L$3),"TERMINE","")))))</f>
        <v/>
      </c>
    </row>
    <row r="124" spans="1:12" x14ac:dyDescent="0.3">
      <c r="A124" s="41"/>
      <c r="B124" s="64"/>
      <c r="C124" s="1"/>
      <c r="K124" s="400"/>
      <c r="L124" s="400"/>
    </row>
    <row r="125" spans="1:12" x14ac:dyDescent="0.3">
      <c r="A125" s="41"/>
      <c r="B125" s="64"/>
      <c r="C125" s="1"/>
      <c r="K125" s="400"/>
      <c r="L125" s="400"/>
    </row>
    <row r="126" spans="1:12" x14ac:dyDescent="0.3">
      <c r="A126" s="41"/>
      <c r="B126" s="64"/>
      <c r="C126" s="1"/>
      <c r="K126" s="400"/>
      <c r="L126" s="400"/>
    </row>
    <row r="127" spans="1:12" x14ac:dyDescent="0.3">
      <c r="A127" s="41"/>
      <c r="B127" s="64"/>
      <c r="C127" s="1"/>
      <c r="K127" s="400"/>
      <c r="L127" s="400"/>
    </row>
    <row r="128" spans="1:12" x14ac:dyDescent="0.3">
      <c r="A128" s="41"/>
      <c r="B128" s="64"/>
      <c r="C128" s="1"/>
      <c r="K128" s="400"/>
      <c r="L128" s="400"/>
    </row>
    <row r="129" spans="1:12" x14ac:dyDescent="0.3">
      <c r="A129" s="41"/>
      <c r="B129" s="64"/>
      <c r="C129" s="1"/>
      <c r="K129" s="400"/>
      <c r="L129" s="400"/>
    </row>
    <row r="130" spans="1:12" x14ac:dyDescent="0.3">
      <c r="A130" s="41"/>
      <c r="B130" s="64"/>
      <c r="C130" s="1"/>
      <c r="K130" s="400"/>
      <c r="L130" s="400"/>
    </row>
    <row r="131" spans="1:12" x14ac:dyDescent="0.3">
      <c r="A131" s="41"/>
      <c r="B131" s="64"/>
      <c r="C131" s="1"/>
      <c r="K131" s="400"/>
      <c r="L131" s="400"/>
    </row>
    <row r="132" spans="1:12" x14ac:dyDescent="0.3">
      <c r="A132" s="41"/>
      <c r="B132" s="64"/>
      <c r="C132" s="1"/>
      <c r="K132" s="400"/>
      <c r="L132" s="400"/>
    </row>
    <row r="133" spans="1:12" x14ac:dyDescent="0.3">
      <c r="A133" s="41"/>
      <c r="B133" s="64"/>
      <c r="C133" s="1"/>
      <c r="K133" s="400"/>
      <c r="L133" s="400"/>
    </row>
    <row r="134" spans="1:12" x14ac:dyDescent="0.3">
      <c r="A134" s="41"/>
      <c r="B134" s="64"/>
      <c r="C134" s="1"/>
      <c r="K134" s="400"/>
      <c r="L134" s="400"/>
    </row>
    <row r="135" spans="1:12" x14ac:dyDescent="0.3">
      <c r="A135" s="41"/>
      <c r="B135" s="64"/>
      <c r="C135" s="1"/>
      <c r="K135" s="400"/>
      <c r="L135" s="400"/>
    </row>
    <row r="136" spans="1:12" x14ac:dyDescent="0.3">
      <c r="A136" s="41"/>
      <c r="B136" s="64"/>
      <c r="C136" s="1"/>
      <c r="K136" s="400"/>
      <c r="L136" s="400"/>
    </row>
    <row r="137" spans="1:12" x14ac:dyDescent="0.3">
      <c r="A137" s="41"/>
      <c r="B137" s="64"/>
      <c r="C137" s="1"/>
      <c r="K137" s="400"/>
      <c r="L137" s="400"/>
    </row>
    <row r="138" spans="1:12" x14ac:dyDescent="0.3">
      <c r="A138" s="41"/>
      <c r="B138" s="64"/>
      <c r="C138" s="1"/>
      <c r="K138" s="400"/>
      <c r="L138" s="400"/>
    </row>
    <row r="139" spans="1:12" x14ac:dyDescent="0.3">
      <c r="A139" s="41"/>
      <c r="B139" s="64"/>
      <c r="C139" s="1"/>
      <c r="K139" s="400"/>
      <c r="L139" s="400"/>
    </row>
    <row r="140" spans="1:12" x14ac:dyDescent="0.3">
      <c r="A140" s="41"/>
      <c r="B140" s="64"/>
      <c r="C140" s="1"/>
      <c r="K140" s="400"/>
      <c r="L140" s="400"/>
    </row>
    <row r="141" spans="1:12" x14ac:dyDescent="0.3">
      <c r="A141" s="41"/>
      <c r="B141" s="64"/>
      <c r="C141" s="1"/>
      <c r="K141" s="400"/>
      <c r="L141" s="400"/>
    </row>
    <row r="142" spans="1:12" x14ac:dyDescent="0.3">
      <c r="A142" s="41"/>
      <c r="B142" s="64"/>
      <c r="C142" s="1"/>
      <c r="K142" s="400"/>
      <c r="L142" s="400"/>
    </row>
    <row r="143" spans="1:12" x14ac:dyDescent="0.3">
      <c r="A143" s="41"/>
      <c r="B143" s="64"/>
      <c r="C143" s="1"/>
      <c r="K143" s="400"/>
      <c r="L143" s="400"/>
    </row>
    <row r="144" spans="1:12" x14ac:dyDescent="0.3">
      <c r="A144" s="41"/>
      <c r="B144" s="64"/>
      <c r="C144" s="1"/>
      <c r="K144" s="400"/>
      <c r="L144" s="400"/>
    </row>
    <row r="145" spans="1:12" x14ac:dyDescent="0.3">
      <c r="A145" s="41"/>
      <c r="B145" s="64"/>
      <c r="C145" s="1"/>
      <c r="K145" s="400"/>
      <c r="L145" s="400"/>
    </row>
    <row r="146" spans="1:12" x14ac:dyDescent="0.3">
      <c r="A146" s="41"/>
      <c r="B146" s="64"/>
      <c r="C146" s="1"/>
      <c r="K146" s="400"/>
      <c r="L146" s="400"/>
    </row>
    <row r="147" spans="1:12" x14ac:dyDescent="0.3">
      <c r="A147" s="41"/>
      <c r="B147" s="64"/>
      <c r="C147" s="1"/>
      <c r="K147" s="400"/>
      <c r="L147" s="400"/>
    </row>
    <row r="148" spans="1:12" x14ac:dyDescent="0.3">
      <c r="A148" s="41"/>
      <c r="B148" s="64"/>
      <c r="C148" s="1"/>
      <c r="K148" s="400"/>
      <c r="L148" s="400"/>
    </row>
    <row r="149" spans="1:12" x14ac:dyDescent="0.3">
      <c r="A149" s="41"/>
      <c r="B149" s="64"/>
      <c r="C149" s="1"/>
      <c r="K149" s="400"/>
      <c r="L149" s="400"/>
    </row>
    <row r="150" spans="1:12" x14ac:dyDescent="0.3">
      <c r="A150" s="41"/>
      <c r="B150" s="64"/>
      <c r="C150" s="1"/>
      <c r="K150" s="400"/>
      <c r="L150" s="400"/>
    </row>
    <row r="151" spans="1:12" x14ac:dyDescent="0.3">
      <c r="A151" s="41"/>
      <c r="B151" s="64"/>
      <c r="C151" s="1"/>
      <c r="K151" s="400"/>
      <c r="L151" s="400"/>
    </row>
    <row r="152" spans="1:12" x14ac:dyDescent="0.3">
      <c r="A152" s="41"/>
      <c r="B152" s="64"/>
      <c r="C152" s="1"/>
      <c r="K152" s="400"/>
      <c r="L152" s="400"/>
    </row>
    <row r="153" spans="1:12" x14ac:dyDescent="0.3">
      <c r="A153" s="41"/>
      <c r="B153" s="64"/>
      <c r="C153" s="1"/>
      <c r="K153" s="400"/>
      <c r="L153" s="400"/>
    </row>
    <row r="154" spans="1:12" x14ac:dyDescent="0.3">
      <c r="A154" s="41"/>
      <c r="B154" s="64"/>
      <c r="C154" s="1"/>
      <c r="K154" s="400"/>
      <c r="L154" s="400"/>
    </row>
    <row r="155" spans="1:12" x14ac:dyDescent="0.3">
      <c r="A155" s="41"/>
      <c r="B155" s="64"/>
      <c r="C155" s="1"/>
      <c r="K155" s="400"/>
      <c r="L155" s="400"/>
    </row>
    <row r="156" spans="1:12" x14ac:dyDescent="0.3">
      <c r="A156" s="41"/>
      <c r="B156" s="64"/>
      <c r="C156" s="1"/>
      <c r="K156" s="400"/>
      <c r="L156" s="400"/>
    </row>
    <row r="157" spans="1:12" x14ac:dyDescent="0.3">
      <c r="A157" s="41"/>
      <c r="B157" s="64"/>
      <c r="C157" s="1"/>
      <c r="K157" s="400"/>
      <c r="L157" s="400"/>
    </row>
    <row r="158" spans="1:12" x14ac:dyDescent="0.3">
      <c r="A158" s="41"/>
      <c r="B158" s="64"/>
      <c r="C158" s="1"/>
      <c r="K158" s="400"/>
      <c r="L158" s="400"/>
    </row>
    <row r="159" spans="1:12" x14ac:dyDescent="0.3">
      <c r="A159" s="41"/>
      <c r="B159" s="64"/>
      <c r="C159" s="1"/>
      <c r="K159" s="400"/>
      <c r="L159" s="400"/>
    </row>
    <row r="160" spans="1:12" x14ac:dyDescent="0.3">
      <c r="A160" s="41"/>
      <c r="B160" s="64"/>
      <c r="C160" s="1"/>
      <c r="K160" s="400"/>
      <c r="L160" s="400"/>
    </row>
    <row r="161" spans="1:12" x14ac:dyDescent="0.3">
      <c r="A161" s="41"/>
      <c r="B161" s="64"/>
      <c r="C161" s="1"/>
      <c r="K161" s="400"/>
      <c r="L161" s="400"/>
    </row>
    <row r="162" spans="1:12" x14ac:dyDescent="0.3">
      <c r="A162" s="41"/>
      <c r="B162" s="64"/>
      <c r="C162" s="1"/>
      <c r="K162" s="400"/>
      <c r="L162" s="400"/>
    </row>
    <row r="163" spans="1:12" x14ac:dyDescent="0.3">
      <c r="A163" s="41"/>
      <c r="B163" s="64"/>
      <c r="C163" s="1"/>
      <c r="K163" s="400"/>
      <c r="L163" s="400"/>
    </row>
    <row r="164" spans="1:12" x14ac:dyDescent="0.3">
      <c r="A164" s="41"/>
      <c r="B164" s="64"/>
      <c r="C164" s="1"/>
      <c r="K164" s="400"/>
      <c r="L164" s="400"/>
    </row>
    <row r="165" spans="1:12" x14ac:dyDescent="0.3">
      <c r="A165" s="41"/>
      <c r="B165" s="64"/>
      <c r="C165" s="1"/>
      <c r="K165" s="400"/>
      <c r="L165" s="400"/>
    </row>
    <row r="166" spans="1:12" x14ac:dyDescent="0.3">
      <c r="A166" s="41"/>
      <c r="B166" s="64"/>
      <c r="C166" s="1"/>
      <c r="K166" s="400"/>
      <c r="L166" s="400"/>
    </row>
    <row r="167" spans="1:12" x14ac:dyDescent="0.3">
      <c r="A167" s="41"/>
      <c r="B167" s="64"/>
      <c r="C167" s="1"/>
      <c r="K167" s="400"/>
      <c r="L167" s="400"/>
    </row>
    <row r="168" spans="1:12" x14ac:dyDescent="0.3">
      <c r="A168" s="41"/>
      <c r="B168" s="64"/>
      <c r="C168" s="1"/>
      <c r="K168" s="400"/>
      <c r="L168" s="400"/>
    </row>
    <row r="169" spans="1:12" x14ac:dyDescent="0.3">
      <c r="A169" s="41"/>
      <c r="B169" s="64"/>
      <c r="C169" s="1"/>
      <c r="K169" s="400"/>
      <c r="L169" s="400"/>
    </row>
    <row r="170" spans="1:12" x14ac:dyDescent="0.3">
      <c r="A170" s="41"/>
      <c r="B170" s="64"/>
      <c r="C170" s="1"/>
      <c r="K170" s="400"/>
      <c r="L170" s="400"/>
    </row>
    <row r="171" spans="1:12" x14ac:dyDescent="0.3">
      <c r="A171" s="41"/>
      <c r="B171" s="64"/>
      <c r="C171" s="1"/>
      <c r="K171" s="400"/>
      <c r="L171" s="400"/>
    </row>
    <row r="172" spans="1:12" x14ac:dyDescent="0.3">
      <c r="A172" s="41"/>
      <c r="B172" s="64"/>
      <c r="C172" s="1"/>
      <c r="K172" s="400"/>
      <c r="L172" s="400"/>
    </row>
    <row r="173" spans="1:12" x14ac:dyDescent="0.3">
      <c r="A173" s="41"/>
      <c r="B173" s="64"/>
      <c r="C173" s="1"/>
      <c r="K173" s="400"/>
      <c r="L173" s="400"/>
    </row>
    <row r="174" spans="1:12" x14ac:dyDescent="0.3">
      <c r="A174" s="41"/>
      <c r="B174" s="64"/>
      <c r="C174" s="1"/>
      <c r="K174" s="400"/>
      <c r="L174" s="400"/>
    </row>
    <row r="175" spans="1:12" x14ac:dyDescent="0.3">
      <c r="A175" s="41"/>
      <c r="B175" s="64"/>
      <c r="C175" s="1"/>
      <c r="K175" s="400"/>
      <c r="L175" s="400"/>
    </row>
    <row r="176" spans="1:12" x14ac:dyDescent="0.3">
      <c r="A176" s="41"/>
      <c r="B176" s="64"/>
      <c r="C176" s="1"/>
      <c r="K176" s="400"/>
      <c r="L176" s="400"/>
    </row>
    <row r="177" spans="1:12" x14ac:dyDescent="0.3">
      <c r="A177" s="41"/>
      <c r="B177" s="64"/>
      <c r="C177" s="1"/>
      <c r="K177" s="400"/>
      <c r="L177" s="400"/>
    </row>
    <row r="178" spans="1:12" x14ac:dyDescent="0.3">
      <c r="A178" s="41"/>
      <c r="B178" s="64"/>
      <c r="C178" s="1"/>
      <c r="K178" s="400"/>
      <c r="L178" s="400"/>
    </row>
    <row r="179" spans="1:12" x14ac:dyDescent="0.3">
      <c r="A179" s="41"/>
      <c r="B179" s="64"/>
      <c r="C179" s="1"/>
      <c r="K179" s="400"/>
      <c r="L179" s="400"/>
    </row>
    <row r="180" spans="1:12" x14ac:dyDescent="0.3">
      <c r="A180" s="41"/>
      <c r="B180" s="64"/>
      <c r="C180" s="1"/>
      <c r="K180" s="400"/>
      <c r="L180" s="400"/>
    </row>
    <row r="181" spans="1:12" x14ac:dyDescent="0.3">
      <c r="A181" s="41"/>
      <c r="B181" s="64"/>
      <c r="C181" s="1"/>
      <c r="K181" s="400"/>
      <c r="L181" s="400"/>
    </row>
    <row r="182" spans="1:12" x14ac:dyDescent="0.3">
      <c r="A182" s="41"/>
      <c r="B182" s="64"/>
      <c r="C182" s="1"/>
      <c r="K182" s="400"/>
      <c r="L182" s="400"/>
    </row>
    <row r="183" spans="1:12" x14ac:dyDescent="0.3">
      <c r="A183" s="41"/>
      <c r="B183" s="64"/>
      <c r="C183" s="1"/>
      <c r="K183" s="400"/>
      <c r="L183" s="400"/>
    </row>
    <row r="184" spans="1:12" x14ac:dyDescent="0.3">
      <c r="A184" s="41"/>
      <c r="B184" s="64"/>
      <c r="C184" s="1"/>
      <c r="K184" s="400"/>
      <c r="L184" s="400"/>
    </row>
    <row r="185" spans="1:12" x14ac:dyDescent="0.3">
      <c r="A185" s="41"/>
      <c r="B185" s="64"/>
      <c r="C185" s="1"/>
      <c r="K185" s="400"/>
      <c r="L185" s="400"/>
    </row>
    <row r="186" spans="1:12" x14ac:dyDescent="0.3">
      <c r="A186" s="41"/>
      <c r="B186" s="64"/>
      <c r="C186" s="1"/>
    </row>
    <row r="187" spans="1:12" x14ac:dyDescent="0.3">
      <c r="A187" s="41"/>
      <c r="B187" s="64"/>
      <c r="C187" s="1"/>
    </row>
    <row r="188" spans="1:12" x14ac:dyDescent="0.3">
      <c r="A188" s="41"/>
      <c r="B188" s="64"/>
      <c r="C188" s="1"/>
    </row>
    <row r="189" spans="1:12" x14ac:dyDescent="0.3">
      <c r="A189" s="41"/>
      <c r="B189" s="64"/>
      <c r="C189" s="1"/>
    </row>
    <row r="190" spans="1:12" x14ac:dyDescent="0.3">
      <c r="A190" s="41"/>
      <c r="B190" s="64"/>
      <c r="C190" s="1"/>
    </row>
    <row r="191" spans="1:12" x14ac:dyDescent="0.3">
      <c r="A191" s="41"/>
      <c r="B191" s="64"/>
      <c r="C191" s="1"/>
    </row>
    <row r="192" spans="1:12" x14ac:dyDescent="0.3">
      <c r="A192" s="41"/>
      <c r="B192" s="64"/>
      <c r="C192" s="1"/>
    </row>
    <row r="193" spans="1:3" x14ac:dyDescent="0.3">
      <c r="A193" s="41"/>
      <c r="B193" s="64"/>
      <c r="C193" s="1"/>
    </row>
    <row r="194" spans="1:3" x14ac:dyDescent="0.3">
      <c r="A194" s="41"/>
      <c r="B194" s="64"/>
      <c r="C194" s="1"/>
    </row>
    <row r="195" spans="1:3" x14ac:dyDescent="0.3">
      <c r="A195" s="41"/>
      <c r="B195" s="64"/>
      <c r="C195" s="1"/>
    </row>
    <row r="196" spans="1:3" x14ac:dyDescent="0.3">
      <c r="A196" s="41"/>
      <c r="B196" s="64"/>
      <c r="C196" s="1"/>
    </row>
    <row r="197" spans="1:3" x14ac:dyDescent="0.3">
      <c r="A197" s="41"/>
      <c r="B197" s="64"/>
      <c r="C197" s="1"/>
    </row>
    <row r="198" spans="1:3" x14ac:dyDescent="0.3">
      <c r="A198" s="41"/>
      <c r="B198" s="64"/>
      <c r="C198" s="1"/>
    </row>
    <row r="199" spans="1:3" x14ac:dyDescent="0.3">
      <c r="A199" s="41"/>
      <c r="B199" s="64"/>
      <c r="C199" s="1"/>
    </row>
    <row r="200" spans="1:3" x14ac:dyDescent="0.3">
      <c r="A200" s="41"/>
      <c r="B200" s="64"/>
      <c r="C200" s="1"/>
    </row>
    <row r="201" spans="1:3" x14ac:dyDescent="0.3">
      <c r="A201" s="41"/>
      <c r="B201" s="64"/>
      <c r="C201" s="1"/>
    </row>
    <row r="202" spans="1:3" x14ac:dyDescent="0.3">
      <c r="A202" s="41"/>
      <c r="B202" s="64"/>
      <c r="C202" s="1"/>
    </row>
    <row r="203" spans="1:3" x14ac:dyDescent="0.3">
      <c r="A203" s="41"/>
      <c r="B203" s="64"/>
      <c r="C203" s="1"/>
    </row>
    <row r="204" spans="1:3" x14ac:dyDescent="0.3">
      <c r="A204" s="42"/>
      <c r="B204" s="64"/>
      <c r="C204" s="1"/>
    </row>
  </sheetData>
  <sheetProtection sheet="1" formatCells="0" formatColumns="0" formatRows="0" insertColumns="0" insertRows="0" insertHyperlinks="0" deleteColumns="0" deleteRows="0" sort="0" autoFilter="0" pivotTables="0"/>
  <mergeCells count="4">
    <mergeCell ref="A2:C2"/>
    <mergeCell ref="M1:O1"/>
    <mergeCell ref="K2:L2"/>
    <mergeCell ref="K3:L3"/>
  </mergeCells>
  <conditionalFormatting sqref="B104:B106">
    <cfRule type="expression" dxfId="225" priority="176">
      <formula>$A104=""</formula>
    </cfRule>
  </conditionalFormatting>
  <conditionalFormatting sqref="A7 C7:G7">
    <cfRule type="expression" dxfId="224" priority="61">
      <formula>$I7="TERMINE"</formula>
    </cfRule>
  </conditionalFormatting>
  <conditionalFormatting sqref="A4:A35 G36:G103 C4:G35">
    <cfRule type="expression" dxfId="223" priority="60">
      <formula>$I4="TERMINE"</formula>
    </cfRule>
  </conditionalFormatting>
  <conditionalFormatting sqref="A23 C23:G23">
    <cfRule type="expression" dxfId="222" priority="58">
      <formula>$I23="TERMINE"</formula>
    </cfRule>
  </conditionalFormatting>
  <conditionalFormatting sqref="A31 C31:G31">
    <cfRule type="expression" dxfId="221" priority="56">
      <formula>$I31="TERMINE"</formula>
    </cfRule>
  </conditionalFormatting>
  <conditionalFormatting sqref="A35 C35:G35">
    <cfRule type="expression" dxfId="220" priority="54">
      <formula>$I35="TERMINE"</formula>
    </cfRule>
  </conditionalFormatting>
  <conditionalFormatting sqref="A34 C34:G34">
    <cfRule type="expression" dxfId="219" priority="52">
      <formula>$I34="TERMINE"</formula>
    </cfRule>
  </conditionalFormatting>
  <conditionalFormatting sqref="A33 C33:G33">
    <cfRule type="expression" dxfId="218" priority="51">
      <formula>$I33="TERMINE"</formula>
    </cfRule>
  </conditionalFormatting>
  <conditionalFormatting sqref="A32 C32:G32">
    <cfRule type="expression" dxfId="217" priority="50">
      <formula>$I32="TERMINE"</formula>
    </cfRule>
  </conditionalFormatting>
  <conditionalFormatting sqref="A36:G103">
    <cfRule type="expression" dxfId="216" priority="48">
      <formula>$I36="TERMINE"</formula>
    </cfRule>
  </conditionalFormatting>
  <conditionalFormatting sqref="H7">
    <cfRule type="expression" dxfId="215" priority="47">
      <formula>$I7="TERMINE"</formula>
    </cfRule>
  </conditionalFormatting>
  <conditionalFormatting sqref="H4:H35">
    <cfRule type="expression" dxfId="214" priority="46">
      <formula>$I4="TERMINE"</formula>
    </cfRule>
  </conditionalFormatting>
  <conditionalFormatting sqref="H35">
    <cfRule type="expression" dxfId="213" priority="41">
      <formula>$I35="TERMINE"</formula>
    </cfRule>
  </conditionalFormatting>
  <conditionalFormatting sqref="H34">
    <cfRule type="expression" dxfId="212" priority="40">
      <formula>$I34="TERMINE"</formula>
    </cfRule>
  </conditionalFormatting>
  <conditionalFormatting sqref="H33">
    <cfRule type="expression" dxfId="211" priority="39">
      <formula>$I33="TERMINE"</formula>
    </cfRule>
  </conditionalFormatting>
  <conditionalFormatting sqref="H32">
    <cfRule type="expression" dxfId="210" priority="38">
      <formula>$I32="TERMINE"</formula>
    </cfRule>
  </conditionalFormatting>
  <conditionalFormatting sqref="H36:H103">
    <cfRule type="expression" dxfId="209" priority="37">
      <formula>$I36="TERMINE"</formula>
    </cfRule>
  </conditionalFormatting>
  <conditionalFormatting sqref="B7">
    <cfRule type="expression" dxfId="208" priority="32">
      <formula>$A7=""</formula>
    </cfRule>
  </conditionalFormatting>
  <conditionalFormatting sqref="B36:B103">
    <cfRule type="expression" dxfId="207" priority="67">
      <formula>$A36=""</formula>
    </cfRule>
  </conditionalFormatting>
  <conditionalFormatting sqref="A36:G103 A4:A35 C4:G35">
    <cfRule type="expression" dxfId="206" priority="69">
      <formula>$H4&gt;=1</formula>
    </cfRule>
  </conditionalFormatting>
  <conditionalFormatting sqref="A8 C8:G8">
    <cfRule type="expression" dxfId="205" priority="65">
      <formula>$H8&gt;=1</formula>
    </cfRule>
  </conditionalFormatting>
  <conditionalFormatting sqref="A8 C8:G8">
    <cfRule type="expression" dxfId="204" priority="63">
      <formula>$H8&gt;=1</formula>
    </cfRule>
  </conditionalFormatting>
  <conditionalFormatting sqref="A19 C19:G19">
    <cfRule type="expression" dxfId="203" priority="59">
      <formula>$I19="TERMINE"</formula>
    </cfRule>
  </conditionalFormatting>
  <conditionalFormatting sqref="A27 C27:G27">
    <cfRule type="expression" dxfId="202" priority="57">
      <formula>$I27="TERMINE"</formula>
    </cfRule>
  </conditionalFormatting>
  <conditionalFormatting sqref="B6:B35">
    <cfRule type="expression" dxfId="201" priority="34">
      <formula>$A6=""</formula>
    </cfRule>
  </conditionalFormatting>
  <conditionalFormatting sqref="B36:B103">
    <cfRule type="expression" dxfId="200" priority="49">
      <formula>$A36=""</formula>
    </cfRule>
  </conditionalFormatting>
  <conditionalFormatting sqref="H19">
    <cfRule type="expression" dxfId="199" priority="45">
      <formula>$I19="TERMINE"</formula>
    </cfRule>
  </conditionalFormatting>
  <conditionalFormatting sqref="H23">
    <cfRule type="expression" dxfId="198" priority="44">
      <formula>$I23="TERMINE"</formula>
    </cfRule>
  </conditionalFormatting>
  <conditionalFormatting sqref="H27">
    <cfRule type="expression" dxfId="197" priority="43">
      <formula>$I27="TERMINE"</formula>
    </cfRule>
  </conditionalFormatting>
  <conditionalFormatting sqref="H31">
    <cfRule type="expression" dxfId="196" priority="42">
      <formula>$I31="TERMINE"</formula>
    </cfRule>
  </conditionalFormatting>
  <conditionalFormatting sqref="B34:B35">
    <cfRule type="expression" dxfId="195" priority="36">
      <formula>$A34=""</formula>
    </cfRule>
  </conditionalFormatting>
  <conditionalFormatting sqref="B5">
    <cfRule type="expression" dxfId="194" priority="35">
      <formula>$A5=""</formula>
    </cfRule>
  </conditionalFormatting>
  <conditionalFormatting sqref="B4:B35">
    <cfRule type="expression" dxfId="193" priority="33">
      <formula>$H4&gt;=1</formula>
    </cfRule>
  </conditionalFormatting>
  <conditionalFormatting sqref="B9">
    <cfRule type="expression" dxfId="192" priority="31">
      <formula>$A9=""</formula>
    </cfRule>
  </conditionalFormatting>
  <conditionalFormatting sqref="B11">
    <cfRule type="expression" dxfId="191" priority="30">
      <formula>$A11=""</formula>
    </cfRule>
  </conditionalFormatting>
  <conditionalFormatting sqref="B12">
    <cfRule type="expression" dxfId="190" priority="29">
      <formula>$A12=""</formula>
    </cfRule>
  </conditionalFormatting>
  <conditionalFormatting sqref="B14">
    <cfRule type="expression" dxfId="189" priority="28">
      <formula>$A14=""</formula>
    </cfRule>
  </conditionalFormatting>
  <conditionalFormatting sqref="B16">
    <cfRule type="expression" dxfId="188" priority="27">
      <formula>$A16=""</formula>
    </cfRule>
  </conditionalFormatting>
  <conditionalFormatting sqref="B18">
    <cfRule type="expression" dxfId="187" priority="26">
      <formula>$A18=""</formula>
    </cfRule>
  </conditionalFormatting>
  <conditionalFormatting sqref="B19">
    <cfRule type="expression" dxfId="186" priority="25">
      <formula>$A19=""</formula>
    </cfRule>
  </conditionalFormatting>
  <conditionalFormatting sqref="B21">
    <cfRule type="expression" dxfId="185" priority="24">
      <formula>$A21=""</formula>
    </cfRule>
  </conditionalFormatting>
  <conditionalFormatting sqref="B23">
    <cfRule type="expression" dxfId="184" priority="23">
      <formula>$A23=""</formula>
    </cfRule>
  </conditionalFormatting>
  <conditionalFormatting sqref="B25">
    <cfRule type="expression" dxfId="183" priority="22">
      <formula>$A25=""</formula>
    </cfRule>
  </conditionalFormatting>
  <conditionalFormatting sqref="B26">
    <cfRule type="expression" dxfId="182" priority="21">
      <formula>$A26=""</formula>
    </cfRule>
  </conditionalFormatting>
  <conditionalFormatting sqref="B28">
    <cfRule type="expression" dxfId="181" priority="20">
      <formula>$A28=""</formula>
    </cfRule>
  </conditionalFormatting>
  <conditionalFormatting sqref="B30">
    <cfRule type="expression" dxfId="180" priority="19">
      <formula>$A30=""</formula>
    </cfRule>
  </conditionalFormatting>
  <conditionalFormatting sqref="B32">
    <cfRule type="expression" dxfId="179" priority="18">
      <formula>$A32=""</formula>
    </cfRule>
  </conditionalFormatting>
  <conditionalFormatting sqref="B33">
    <cfRule type="expression" dxfId="178" priority="17">
      <formula>$A33=""</formula>
    </cfRule>
  </conditionalFormatting>
  <conditionalFormatting sqref="B35">
    <cfRule type="expression" dxfId="177" priority="16">
      <formula>$A35=""</formula>
    </cfRule>
  </conditionalFormatting>
  <conditionalFormatting sqref="A4:I103">
    <cfRule type="expression" dxfId="176" priority="10">
      <formula>$I4="TERMINE"</formula>
    </cfRule>
  </conditionalFormatting>
  <conditionalFormatting sqref="I19">
    <cfRule type="expression" dxfId="175" priority="9">
      <formula>$I19="TERMINE"</formula>
    </cfRule>
  </conditionalFormatting>
  <conditionalFormatting sqref="I23">
    <cfRule type="expression" dxfId="174" priority="8">
      <formula>$I23="TERMINE"</formula>
    </cfRule>
  </conditionalFormatting>
  <conditionalFormatting sqref="I27">
    <cfRule type="expression" dxfId="173" priority="7">
      <formula>$I27="TERMINE"</formula>
    </cfRule>
  </conditionalFormatting>
  <conditionalFormatting sqref="I34">
    <cfRule type="expression" dxfId="172" priority="4">
      <formula>$I34="TERMINE"</formula>
    </cfRule>
  </conditionalFormatting>
  <conditionalFormatting sqref="I33">
    <cfRule type="expression" dxfId="171" priority="3">
      <formula>$I33="TERMINE"</formula>
    </cfRule>
  </conditionalFormatting>
  <conditionalFormatting sqref="I8">
    <cfRule type="expression" dxfId="170" priority="13">
      <formula>$H8&gt;=1</formula>
    </cfRule>
  </conditionalFormatting>
  <conditionalFormatting sqref="I8">
    <cfRule type="expression" dxfId="169" priority="12">
      <formula>$H8&gt;=1</formula>
    </cfRule>
  </conditionalFormatting>
  <conditionalFormatting sqref="I31">
    <cfRule type="expression" dxfId="168" priority="6">
      <formula>$I31="TERMINE"</formula>
    </cfRule>
  </conditionalFormatting>
  <conditionalFormatting sqref="I35">
    <cfRule type="expression" dxfId="167" priority="5">
      <formula>$I35="TERMINE"</formula>
    </cfRule>
  </conditionalFormatting>
  <conditionalFormatting sqref="I32">
    <cfRule type="expression" dxfId="166" priority="2">
      <formula>$I32="TERMINE"</formula>
    </cfRule>
  </conditionalFormatting>
  <conditionalFormatting sqref="I36:I103">
    <cfRule type="expression" dxfId="165" priority="1">
      <formula>$I36="TERMINE"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BBD05958-778A-4082-85C7-3C7DF4C1336C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5" tint="0.39997558519241921"/>
  </sheetPr>
  <dimension ref="A1:O204"/>
  <sheetViews>
    <sheetView showGridLines="0" workbookViewId="0">
      <pane ySplit="3" topLeftCell="A89" activePane="bottomLeft" state="frozen"/>
      <selection activeCell="F11" sqref="F11:M11"/>
      <selection pane="bottomLeft" activeCell="L4" sqref="L4:L103"/>
    </sheetView>
  </sheetViews>
  <sheetFormatPr baseColWidth="10" defaultRowHeight="17.399999999999999" x14ac:dyDescent="0.3"/>
  <cols>
    <col min="1" max="1" width="13.6640625" style="33" customWidth="1"/>
    <col min="2" max="2" width="12.6640625" style="65" customWidth="1"/>
    <col min="3" max="3" width="12.6640625" customWidth="1"/>
    <col min="4" max="4" width="16.77734375" style="50" customWidth="1"/>
    <col min="6" max="6" width="16.77734375" customWidth="1"/>
    <col min="7" max="7" width="16.44140625" customWidth="1"/>
    <col min="8" max="8" width="16.109375" customWidth="1"/>
    <col min="9" max="9" width="22.6640625" style="102" customWidth="1"/>
    <col min="11" max="11" width="16.44140625" customWidth="1"/>
  </cols>
  <sheetData>
    <row r="1" spans="1:15" s="1" customFormat="1" ht="115.5" customHeight="1" thickBot="1" x14ac:dyDescent="0.55000000000000004">
      <c r="A1" s="32" t="e">
        <f>"A"&amp;MATCH(LOOKUP(D2,A4:A103),A4:A103)+3</f>
        <v>#N/A</v>
      </c>
      <c r="B1" s="63">
        <f>MAX(A4:A103)</f>
        <v>30</v>
      </c>
      <c r="C1" s="38"/>
      <c r="D1" s="77">
        <v>8</v>
      </c>
      <c r="E1" s="77" t="s">
        <v>93</v>
      </c>
      <c r="F1" s="78"/>
      <c r="G1" s="78"/>
      <c r="I1" s="101"/>
      <c r="J1"/>
      <c r="K1"/>
      <c r="M1" s="626"/>
      <c r="N1" s="626"/>
      <c r="O1" s="626"/>
    </row>
    <row r="2" spans="1:15" s="1" customFormat="1" ht="29.25" customHeight="1" thickBot="1" x14ac:dyDescent="0.55000000000000004">
      <c r="A2" s="629" t="s">
        <v>25</v>
      </c>
      <c r="B2" s="629"/>
      <c r="C2" s="630"/>
      <c r="D2" s="558"/>
      <c r="E2" s="574"/>
      <c r="F2" s="561"/>
      <c r="G2" s="585" t="s">
        <v>25</v>
      </c>
      <c r="H2" s="587"/>
      <c r="I2" s="75"/>
      <c r="K2" s="622" t="s">
        <v>146</v>
      </c>
      <c r="L2" s="622"/>
      <c r="M2" s="56"/>
      <c r="N2" s="56"/>
      <c r="O2" s="56"/>
    </row>
    <row r="3" spans="1:15" s="39" customFormat="1" ht="40.5" customHeight="1" thickBot="1" x14ac:dyDescent="0.3">
      <c r="A3" s="44" t="s">
        <v>2</v>
      </c>
      <c r="B3" s="89" t="s">
        <v>0</v>
      </c>
      <c r="C3" s="45" t="s">
        <v>1</v>
      </c>
      <c r="D3" s="99" t="s">
        <v>21</v>
      </c>
      <c r="E3" s="96" t="s">
        <v>87</v>
      </c>
      <c r="F3" s="95" t="s">
        <v>133</v>
      </c>
      <c r="G3" s="83" t="s">
        <v>125</v>
      </c>
      <c r="H3" s="46" t="s">
        <v>14</v>
      </c>
      <c r="I3" s="46" t="s">
        <v>124</v>
      </c>
      <c r="K3" s="623">
        <f>Récap!U314</f>
        <v>4.7289737654320971E-3</v>
      </c>
      <c r="L3" s="623"/>
    </row>
    <row r="4" spans="1:15" ht="18" thickTop="1" x14ac:dyDescent="0.3">
      <c r="A4" s="571">
        <f>IF(Engagés!A4="","",Engagés!A4)</f>
        <v>1</v>
      </c>
      <c r="B4" s="568">
        <v>0.36296296296296293</v>
      </c>
      <c r="C4" s="567">
        <v>0.39090277777777777</v>
      </c>
      <c r="D4" s="81">
        <f t="shared" ref="D4:D68" si="0">IF(C4="","",C4-B4)</f>
        <v>2.7939814814814834E-2</v>
      </c>
      <c r="E4" s="98" t="str">
        <f>IF($A4="","",Engagés!$E4)</f>
        <v>AM</v>
      </c>
      <c r="F4" s="104" t="str">
        <f>IF(AND('7ème'!D4="",'8ème'!D4&lt;&gt;""),"1","")</f>
        <v/>
      </c>
      <c r="G4" s="105">
        <f>IF($A4="","",IF($E4="MJ",Récap!$L$4,IF($E4="CF",Récap!$K$4,IF($E4="JS",Récap!$J$4,IF($E4="AM",Récap!$I$4)))))</f>
        <v>3.4722222222222224E-2</v>
      </c>
      <c r="H4" s="117"/>
      <c r="I4" s="119" t="str">
        <f t="shared" ref="I4:I5" si="1">IF(L4="TERMINE",L4,K4)</f>
        <v>TERMINE</v>
      </c>
      <c r="K4" s="412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90" t="str">
        <f>IFERROR(IF(AND($E4="AM",Récap!BZ$208="TERMINE"),"TERMINE",IF(AND($E4="JS",Récap!BI$208="TERMINE"),"TERMINE",IF(AND($E4="CF",Récap!AS$208="TERMINE"),"TERMINE",IF(AND($E4="MJ",Récap!AC$208="TERMINE"),"TERMINE","")))),"")</f>
        <v>TERMINE</v>
      </c>
    </row>
    <row r="5" spans="1:15" x14ac:dyDescent="0.3">
      <c r="A5" s="571">
        <f>IF(Engagés!A5="","",Engagés!A5)</f>
        <v>2</v>
      </c>
      <c r="B5" s="566">
        <v>0.36296296296296293</v>
      </c>
      <c r="C5" s="567">
        <v>0.39089120370370373</v>
      </c>
      <c r="D5" s="81">
        <f t="shared" si="0"/>
        <v>2.7928240740740795E-2</v>
      </c>
      <c r="E5" s="98" t="str">
        <f>IF($A5="","",Engagés!$E5)</f>
        <v>JS</v>
      </c>
      <c r="F5" s="104" t="str">
        <f>IF(AND('7ème'!D5="",'8ème'!D5&lt;&gt;""),1,"")</f>
        <v/>
      </c>
      <c r="G5" s="105">
        <f>IF($A5="","",IF($E5="MJ",Récap!$L$4,IF($E5="CF",Récap!$K$4,IF($E5="JS",Récap!$J$4,IF($E5="AM",Récap!$I$4)))))</f>
        <v>2.7777777777777776E-2</v>
      </c>
      <c r="H5" s="117"/>
      <c r="I5" s="119" t="str">
        <f t="shared" si="1"/>
        <v>TERMINE</v>
      </c>
      <c r="K5" s="412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90" t="str">
        <f>IFERROR(IF(AND($E5="AM",Récap!BZ$208="TERMINE"),"TERMINE",IF(AND($E5="JS",Récap!BI$208="TERMINE"),"TERMINE",IF(AND($E5="CF",Récap!AS$208="TERMINE"),"TERMINE",IF(AND($E5="MJ",Récap!AC$208="TERMINE"),"TERMINE","")))),"")</f>
        <v>TERMINE</v>
      </c>
    </row>
    <row r="6" spans="1:15" x14ac:dyDescent="0.3">
      <c r="A6" s="169">
        <f>IF(Engagés!A6="","",Engagés!A6)</f>
        <v>3</v>
      </c>
      <c r="B6" s="555">
        <v>0.36296296296296293</v>
      </c>
      <c r="C6" s="420"/>
      <c r="D6" s="81" t="str">
        <f t="shared" si="0"/>
        <v/>
      </c>
      <c r="E6" s="98" t="str">
        <f>IF($A6="","",Engagés!$E6)</f>
        <v>CF</v>
      </c>
      <c r="F6" s="104" t="str">
        <f>IF(AND('7ème'!D6="",'8ème'!D6&lt;&gt;""),1,"")</f>
        <v/>
      </c>
      <c r="G6" s="105">
        <f>IF($A6="","",IF($E6="MJ",Récap!$L$4,IF($E6="CF",Récap!$K$4,IF($E6="JS",Récap!$J$4,IF($E6="AM",Récap!$I$4)))))</f>
        <v>2.0833333333333332E-2</v>
      </c>
      <c r="H6" s="117"/>
      <c r="I6" s="119" t="str">
        <f>IF(L6="TERMINE",L6,K6)</f>
        <v>TERMINE</v>
      </c>
      <c r="K6" s="412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90" t="str">
        <f>IFERROR(IF(AND($E6="AM",Récap!BZ$208="TERMINE"),"TERMINE",IF(AND($E6="JS",Récap!BI$208="TERMINE"),"TERMINE",IF(AND($E6="CF",Récap!AS$208="TERMINE"),"TERMINE",IF(AND($E6="MJ",Récap!AC$208="TERMINE"),"TERMINE","")))),"")</f>
        <v>TERMINE</v>
      </c>
    </row>
    <row r="7" spans="1:15" x14ac:dyDescent="0.3">
      <c r="A7" s="169">
        <f>IF(Engagés!A7="","",Engagés!A7)</f>
        <v>4</v>
      </c>
      <c r="B7" s="555">
        <v>0.36296296296296293</v>
      </c>
      <c r="C7" s="420"/>
      <c r="D7" s="81" t="str">
        <f t="shared" si="0"/>
        <v/>
      </c>
      <c r="E7" s="98" t="str">
        <f>IF($A7="","",Engagés!$E7)</f>
        <v>MJ</v>
      </c>
      <c r="F7" s="104" t="str">
        <f>IF(AND('7ème'!D7="",'8ème'!D7&lt;&gt;""),1,"")</f>
        <v/>
      </c>
      <c r="G7" s="105">
        <f>IF($A7="","",IF($E7="MJ",Récap!$L$4,IF($E7="CF",Récap!$K$4,IF($E7="JS",Récap!$J$4,IF($E7="AM",Récap!$I$4)))))</f>
        <v>1.3888888888888888E-2</v>
      </c>
      <c r="H7" s="117"/>
      <c r="I7" s="119" t="str">
        <f t="shared" ref="I7:I70" si="2">IF(L7="TERMINE",L7,K7)</f>
        <v>TERMINE</v>
      </c>
      <c r="K7" s="412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90" t="str">
        <f>IFERROR(IF(AND($E7="AM",Récap!BZ$208="TERMINE"),"TERMINE",IF(AND($E7="JS",Récap!BI$208="TERMINE"),"TERMINE",IF(AND($E7="CF",Récap!AS$208="TERMINE"),"TERMINE",IF(AND($E7="MJ",Récap!AC$208="TERMINE"),"TERMINE","")))),"")</f>
        <v>TERMINE</v>
      </c>
    </row>
    <row r="8" spans="1:15" x14ac:dyDescent="0.3">
      <c r="A8" s="169">
        <f>IF(Engagés!A8="","",Engagés!A8)</f>
        <v>5</v>
      </c>
      <c r="B8" s="555">
        <v>0.36296296296296293</v>
      </c>
      <c r="C8" s="420"/>
      <c r="D8" s="81" t="str">
        <f t="shared" si="0"/>
        <v/>
      </c>
      <c r="E8" s="98" t="str">
        <f>IF($A8="","",Engagés!$E8)</f>
        <v>AM</v>
      </c>
      <c r="F8" s="104" t="str">
        <f>IF(AND('7ème'!D8="",'8ème'!D8&lt;&gt;""),1,"")</f>
        <v/>
      </c>
      <c r="G8" s="105">
        <f>IF($A8="","",IF($E8="MJ",Récap!$L$4,IF($E8="CF",Récap!$K$4,IF($E8="JS",Récap!$J$4,IF($E8="AM",Récap!$I$4)))))</f>
        <v>3.4722222222222224E-2</v>
      </c>
      <c r="H8" s="117"/>
      <c r="I8" s="119" t="str">
        <f t="shared" si="2"/>
        <v>TERMINE</v>
      </c>
      <c r="K8" s="412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90" t="str">
        <f>IFERROR(IF(AND($E8="AM",Récap!BZ$208="TERMINE"),"TERMINE",IF(AND($E8="JS",Récap!BI$208="TERMINE"),"TERMINE",IF(AND($E8="CF",Récap!AS$208="TERMINE"),"TERMINE",IF(AND($E8="MJ",Récap!AC$208="TERMINE"),"TERMINE","")))),"")</f>
        <v>TERMINE</v>
      </c>
    </row>
    <row r="9" spans="1:15" x14ac:dyDescent="0.3">
      <c r="A9" s="571">
        <f>IF(Engagés!A9="","",Engagés!A9)</f>
        <v>6</v>
      </c>
      <c r="B9" s="566">
        <v>0.36296296296296293</v>
      </c>
      <c r="C9" s="567">
        <v>0.39094907407407403</v>
      </c>
      <c r="D9" s="81">
        <f t="shared" si="0"/>
        <v>2.7986111111111101E-2</v>
      </c>
      <c r="E9" s="98" t="str">
        <f>IF($A9="","",Engagés!$E9)</f>
        <v>JS</v>
      </c>
      <c r="F9" s="104" t="str">
        <f>IF(AND('7ème'!D9="",'8ème'!D9&lt;&gt;""),1,"")</f>
        <v/>
      </c>
      <c r="G9" s="105">
        <f>IF($A9="","",IF($E9="MJ",Récap!$L$4,IF($E9="CF",Récap!$K$4,IF($E9="JS",Récap!$J$4,IF($E9="AM",Récap!$I$4)))))</f>
        <v>2.7777777777777776E-2</v>
      </c>
      <c r="H9" s="117"/>
      <c r="I9" s="119" t="str">
        <f t="shared" si="2"/>
        <v>TERMINE</v>
      </c>
      <c r="K9" s="412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90" t="str">
        <f>IFERROR(IF(AND($E9="AM",Récap!BZ$208="TERMINE"),"TERMINE",IF(AND($E9="JS",Récap!BI$208="TERMINE"),"TERMINE",IF(AND($E9="CF",Récap!AS$208="TERMINE"),"TERMINE",IF(AND($E9="MJ",Récap!AC$208="TERMINE"),"TERMINE","")))),"")</f>
        <v>TERMINE</v>
      </c>
    </row>
    <row r="10" spans="1:15" x14ac:dyDescent="0.3">
      <c r="A10" s="571">
        <f>IF(Engagés!A10="","",Engagés!A10)</f>
        <v>7</v>
      </c>
      <c r="B10" s="566">
        <v>0.36296296296296293</v>
      </c>
      <c r="C10" s="567">
        <v>0.39094907407407403</v>
      </c>
      <c r="D10" s="81">
        <f t="shared" si="0"/>
        <v>2.7986111111111101E-2</v>
      </c>
      <c r="E10" s="98" t="str">
        <f>IF($A10="","",Engagés!$E10)</f>
        <v>AM</v>
      </c>
      <c r="F10" s="104" t="str">
        <f>IF(AND('7ème'!D10="",'8ème'!D10&lt;&gt;""),1,"")</f>
        <v/>
      </c>
      <c r="G10" s="105">
        <f>IF($A10="","",IF($E10="MJ",Récap!$L$4,IF($E10="CF",Récap!$K$4,IF($E10="JS",Récap!$J$4,IF($E10="AM",Récap!$I$4)))))</f>
        <v>3.4722222222222224E-2</v>
      </c>
      <c r="H10" s="117"/>
      <c r="I10" s="119" t="str">
        <f t="shared" si="2"/>
        <v>TERMINE</v>
      </c>
      <c r="K10" s="412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90" t="str">
        <f>IFERROR(IF(AND($E10="AM",Récap!BZ$208="TERMINE"),"TERMINE",IF(AND($E10="JS",Récap!BI$208="TERMINE"),"TERMINE",IF(AND($E10="CF",Récap!AS$208="TERMINE"),"TERMINE",IF(AND($E10="MJ",Récap!AC$208="TERMINE"),"TERMINE","")))),"")</f>
        <v>TERMINE</v>
      </c>
    </row>
    <row r="11" spans="1:15" x14ac:dyDescent="0.3">
      <c r="A11" s="169">
        <f>IF(Engagés!A11="","",Engagés!A11)</f>
        <v>8</v>
      </c>
      <c r="B11" s="555">
        <v>0.36296296296296293</v>
      </c>
      <c r="C11" s="420">
        <v>0.39097222222222222</v>
      </c>
      <c r="D11" s="81">
        <f t="shared" si="0"/>
        <v>2.8009259259259289E-2</v>
      </c>
      <c r="E11" s="98" t="str">
        <f>IF($A11="","",Engagés!$E11)</f>
        <v>AM</v>
      </c>
      <c r="F11" s="104" t="str">
        <f>IF(AND('7ème'!D11="",'8ème'!D11&lt;&gt;""),1,"")</f>
        <v/>
      </c>
      <c r="G11" s="105">
        <f>IF($A11="","",IF($E11="MJ",Récap!$L$4,IF($E11="CF",Récap!$K$4,IF($E11="JS",Récap!$J$4,IF($E11="AM",Récap!$I$4)))))</f>
        <v>3.4722222222222224E-2</v>
      </c>
      <c r="H11" s="117"/>
      <c r="I11" s="119" t="str">
        <f t="shared" si="2"/>
        <v>TERMINE</v>
      </c>
      <c r="K11" s="412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90" t="str">
        <f>IFERROR(IF(AND($E11="AM",Récap!BZ$208="TERMINE"),"TERMINE",IF(AND($E11="JS",Récap!BI$208="TERMINE"),"TERMINE",IF(AND($E11="CF",Récap!AS$208="TERMINE"),"TERMINE",IF(AND($E11="MJ",Récap!AC$208="TERMINE"),"TERMINE","")))),"")</f>
        <v>TERMINE</v>
      </c>
    </row>
    <row r="12" spans="1:15" x14ac:dyDescent="0.3">
      <c r="A12" s="571">
        <f>IF(Engagés!A12="","",Engagés!A12)</f>
        <v>9</v>
      </c>
      <c r="B12" s="566">
        <v>0.36296296296296293</v>
      </c>
      <c r="C12" s="567">
        <v>0.39097222222222222</v>
      </c>
      <c r="D12" s="81">
        <f t="shared" si="0"/>
        <v>2.8009259259259289E-2</v>
      </c>
      <c r="E12" s="98" t="str">
        <f>IF($A12="","",Engagés!$E12)</f>
        <v>AM</v>
      </c>
      <c r="F12" s="104" t="str">
        <f>IF(AND('7ème'!D12="",'8ème'!D12&lt;&gt;""),1,"")</f>
        <v/>
      </c>
      <c r="G12" s="105">
        <f>IF($A12="","",IF($E12="MJ",Récap!$L$4,IF($E12="CF",Récap!$K$4,IF($E12="JS",Récap!$J$4,IF($E12="AM",Récap!$I$4)))))</f>
        <v>3.4722222222222224E-2</v>
      </c>
      <c r="H12" s="117"/>
      <c r="I12" s="119" t="str">
        <f t="shared" si="2"/>
        <v>TERMINE</v>
      </c>
      <c r="K12" s="412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90" t="str">
        <f>IFERROR(IF(AND($E12="AM",Récap!BZ$208="TERMINE"),"TERMINE",IF(AND($E12="JS",Récap!BI$208="TERMINE"),"TERMINE",IF(AND($E12="CF",Récap!AS$208="TERMINE"),"TERMINE",IF(AND($E12="MJ",Récap!AC$208="TERMINE"),"TERMINE","")))),"")</f>
        <v>TERMINE</v>
      </c>
    </row>
    <row r="13" spans="1:15" x14ac:dyDescent="0.3">
      <c r="A13" s="571">
        <f>IF(Engagés!A13="","",Engagés!A13)</f>
        <v>10</v>
      </c>
      <c r="B13" s="566">
        <v>0.36296296296296293</v>
      </c>
      <c r="C13" s="567">
        <v>0.39099537037037035</v>
      </c>
      <c r="D13" s="81">
        <f t="shared" si="0"/>
        <v>2.8032407407407423E-2</v>
      </c>
      <c r="E13" s="98" t="str">
        <f>IF($A13="","",Engagés!$E13)</f>
        <v>JS</v>
      </c>
      <c r="F13" s="104" t="str">
        <f>IF(AND('7ème'!D13="",'8ème'!D13&lt;&gt;""),1,"")</f>
        <v/>
      </c>
      <c r="G13" s="105">
        <f>IF($A13="","",IF($E13="MJ",Récap!$L$4,IF($E13="CF",Récap!$K$4,IF($E13="JS",Récap!$J$4,IF($E13="AM",Récap!$I$4)))))</f>
        <v>2.7777777777777776E-2</v>
      </c>
      <c r="H13" s="117"/>
      <c r="I13" s="119" t="str">
        <f t="shared" si="2"/>
        <v>TERMINE</v>
      </c>
      <c r="K13" s="412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90" t="str">
        <f>IFERROR(IF(AND($E13="AM",Récap!BZ$208="TERMINE"),"TERMINE",IF(AND($E13="JS",Récap!BI$208="TERMINE"),"TERMINE",IF(AND($E13="CF",Récap!AS$208="TERMINE"),"TERMINE",IF(AND($E13="MJ",Récap!AC$208="TERMINE"),"TERMINE","")))),"")</f>
        <v>TERMINE</v>
      </c>
    </row>
    <row r="14" spans="1:15" x14ac:dyDescent="0.3">
      <c r="A14" s="169">
        <f>IF(Engagés!A14="","",Engagés!A14)</f>
        <v>11</v>
      </c>
      <c r="B14" s="555">
        <v>0.36296296296296293</v>
      </c>
      <c r="C14" s="420"/>
      <c r="D14" s="81" t="str">
        <f t="shared" si="0"/>
        <v/>
      </c>
      <c r="E14" s="98" t="str">
        <f>IF($A14="","",Engagés!$E14)</f>
        <v>CF</v>
      </c>
      <c r="F14" s="104" t="str">
        <f>IF(AND('7ème'!D14="",'8ème'!D14&lt;&gt;""),1,"")</f>
        <v/>
      </c>
      <c r="G14" s="105">
        <f>IF($A14="","",IF($E14="MJ",Récap!$L$4,IF($E14="CF",Récap!$K$4,IF($E14="JS",Récap!$J$4,IF($E14="AM",Récap!$I$4)))))</f>
        <v>2.0833333333333332E-2</v>
      </c>
      <c r="H14" s="117"/>
      <c r="I14" s="119" t="str">
        <f t="shared" si="2"/>
        <v>TERMINE</v>
      </c>
      <c r="K14" s="412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90" t="str">
        <f>IFERROR(IF(AND($E14="AM",Récap!BZ$208="TERMINE"),"TERMINE",IF(AND($E14="JS",Récap!BI$208="TERMINE"),"TERMINE",IF(AND($E14="CF",Récap!AS$208="TERMINE"),"TERMINE",IF(AND($E14="MJ",Récap!AC$208="TERMINE"),"TERMINE","")))),"")</f>
        <v>TERMINE</v>
      </c>
    </row>
    <row r="15" spans="1:15" x14ac:dyDescent="0.3">
      <c r="A15" s="169">
        <f>IF(Engagés!A15="","",Engagés!A15)</f>
        <v>12</v>
      </c>
      <c r="B15" s="555">
        <v>0.36296296296296293</v>
      </c>
      <c r="C15" s="420"/>
      <c r="D15" s="81" t="str">
        <f t="shared" si="0"/>
        <v/>
      </c>
      <c r="E15" s="98" t="str">
        <f>IF($A15="","",Engagés!$E15)</f>
        <v>MJ</v>
      </c>
      <c r="F15" s="104" t="str">
        <f>IF(AND('7ème'!D15="",'8ème'!D15&lt;&gt;""),1,"")</f>
        <v/>
      </c>
      <c r="G15" s="105">
        <f>IF($A15="","",IF($E15="MJ",Récap!$L$4,IF($E15="CF",Récap!$K$4,IF($E15="JS",Récap!$J$4,IF($E15="AM",Récap!$I$4)))))</f>
        <v>1.3888888888888888E-2</v>
      </c>
      <c r="H15" s="117"/>
      <c r="I15" s="119" t="str">
        <f t="shared" si="2"/>
        <v>TERMINE</v>
      </c>
      <c r="K15" s="412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90" t="str">
        <f>IFERROR(IF(AND($E15="AM",Récap!BZ$208="TERMINE"),"TERMINE",IF(AND($E15="JS",Récap!BI$208="TERMINE"),"TERMINE",IF(AND($E15="CF",Récap!AS$208="TERMINE"),"TERMINE",IF(AND($E15="MJ",Récap!AC$208="TERMINE"),"TERMINE","")))),"")</f>
        <v>TERMINE</v>
      </c>
    </row>
    <row r="16" spans="1:15" x14ac:dyDescent="0.3">
      <c r="A16" s="571">
        <f>IF(Engagés!A16="","",Engagés!A16)</f>
        <v>13</v>
      </c>
      <c r="B16" s="566">
        <v>0.36296296296296293</v>
      </c>
      <c r="C16" s="567">
        <v>0.39101851851851849</v>
      </c>
      <c r="D16" s="81">
        <f t="shared" si="0"/>
        <v>2.8055555555555556E-2</v>
      </c>
      <c r="E16" s="98" t="str">
        <f>IF($A16="","",Engagés!$E16)</f>
        <v>AM</v>
      </c>
      <c r="F16" s="104" t="str">
        <f>IF(AND('7ème'!D16="",'8ème'!D16&lt;&gt;""),1,"")</f>
        <v/>
      </c>
      <c r="G16" s="105">
        <f>IF($A16="","",IF($E16="MJ",Récap!$L$4,IF($E16="CF",Récap!$K$4,IF($E16="JS",Récap!$J$4,IF($E16="AM",Récap!$I$4)))))</f>
        <v>3.4722222222222224E-2</v>
      </c>
      <c r="H16" s="117"/>
      <c r="I16" s="119" t="str">
        <f t="shared" si="2"/>
        <v>TERMINE</v>
      </c>
      <c r="K16" s="412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90" t="str">
        <f>IFERROR(IF(AND($E16="AM",Récap!BZ$208="TERMINE"),"TERMINE",IF(AND($E16="JS",Récap!BI$208="TERMINE"),"TERMINE",IF(AND($E16="CF",Récap!AS$208="TERMINE"),"TERMINE",IF(AND($E16="MJ",Récap!AC$208="TERMINE"),"TERMINE","")))),"")</f>
        <v>TERMINE</v>
      </c>
    </row>
    <row r="17" spans="1:12" x14ac:dyDescent="0.3">
      <c r="A17" s="571">
        <f>IF(Engagés!A17="","",Engagés!A17)</f>
        <v>14</v>
      </c>
      <c r="B17" s="566">
        <v>0.36296296296296293</v>
      </c>
      <c r="C17" s="567">
        <v>0.39103009259259264</v>
      </c>
      <c r="D17" s="81">
        <f t="shared" si="0"/>
        <v>2.8067129629629706E-2</v>
      </c>
      <c r="E17" s="98" t="str">
        <f>IF($A17="","",Engagés!$E17)</f>
        <v>JS</v>
      </c>
      <c r="F17" s="104" t="str">
        <f>IF(AND('7ème'!D17="",'8ème'!D17&lt;&gt;""),1,"")</f>
        <v/>
      </c>
      <c r="G17" s="105">
        <f>IF($A17="","",IF($E17="MJ",Récap!$L$4,IF($E17="CF",Récap!$K$4,IF($E17="JS",Récap!$J$4,IF($E17="AM",Récap!$I$4)))))</f>
        <v>2.7777777777777776E-2</v>
      </c>
      <c r="H17" s="117"/>
      <c r="I17" s="119" t="str">
        <f t="shared" si="2"/>
        <v>TERMINE</v>
      </c>
      <c r="K17" s="412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90" t="str">
        <f>IFERROR(IF(AND($E17="AM",Récap!BZ$208="TERMINE"),"TERMINE",IF(AND($E17="JS",Récap!BI$208="TERMINE"),"TERMINE",IF(AND($E17="CF",Récap!AS$208="TERMINE"),"TERMINE",IF(AND($E17="MJ",Récap!AC$208="TERMINE"),"TERMINE","")))),"")</f>
        <v>TERMINE</v>
      </c>
    </row>
    <row r="18" spans="1:12" x14ac:dyDescent="0.3">
      <c r="A18" s="169">
        <f>IF(Engagés!A18="","",Engagés!A18)</f>
        <v>15</v>
      </c>
      <c r="B18" s="555">
        <v>0.36296296296296293</v>
      </c>
      <c r="C18" s="420"/>
      <c r="D18" s="81" t="str">
        <f t="shared" si="0"/>
        <v/>
      </c>
      <c r="E18" s="98" t="str">
        <f>IF($A18="","",Engagés!$E18)</f>
        <v>AM</v>
      </c>
      <c r="F18" s="104" t="str">
        <f>IF(AND('7ème'!D18="",'8ème'!D18&lt;&gt;""),1,"")</f>
        <v/>
      </c>
      <c r="G18" s="105">
        <f>IF($A18="","",IF($E18="MJ",Récap!$L$4,IF($E18="CF",Récap!$K$4,IF($E18="JS",Récap!$J$4,IF($E18="AM",Récap!$I$4)))))</f>
        <v>3.4722222222222224E-2</v>
      </c>
      <c r="H18" s="117">
        <v>15</v>
      </c>
      <c r="I18" s="119" t="str">
        <f t="shared" si="2"/>
        <v>TERMINE</v>
      </c>
      <c r="K18" s="412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90" t="str">
        <f>IFERROR(IF(AND($E18="AM",Récap!BZ$208="TERMINE"),"TERMINE",IF(AND($E18="JS",Récap!BI$208="TERMINE"),"TERMINE",IF(AND($E18="CF",Récap!AS$208="TERMINE"),"TERMINE",IF(AND($E18="MJ",Récap!AC$208="TERMINE"),"TERMINE","")))),"")</f>
        <v>TERMINE</v>
      </c>
    </row>
    <row r="19" spans="1:12" x14ac:dyDescent="0.3">
      <c r="A19" s="571">
        <f>IF(Engagés!A19="","",Engagés!A19)</f>
        <v>16</v>
      </c>
      <c r="B19" s="566">
        <v>0.36296296296296293</v>
      </c>
      <c r="C19" s="567">
        <v>0.3910763888888889</v>
      </c>
      <c r="D19" s="81">
        <f t="shared" si="0"/>
        <v>2.8113425925925972E-2</v>
      </c>
      <c r="E19" s="98" t="str">
        <f>IF($A19="","",Engagés!$E19)</f>
        <v>AM</v>
      </c>
      <c r="F19" s="104" t="str">
        <f>IF(AND('7ème'!D19="",'8ème'!D19&lt;&gt;""),1,"")</f>
        <v/>
      </c>
      <c r="G19" s="105">
        <f>IF($A19="","",IF($E19="MJ",Récap!$L$4,IF($E19="CF",Récap!$K$4,IF($E19="JS",Récap!$J$4,IF($E19="AM",Récap!$I$4)))))</f>
        <v>3.4722222222222224E-2</v>
      </c>
      <c r="H19" s="117"/>
      <c r="I19" s="119" t="str">
        <f t="shared" si="2"/>
        <v>TERMINE</v>
      </c>
      <c r="K19" s="412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90" t="str">
        <f>IFERROR(IF(AND($E19="AM",Récap!BZ$208="TERMINE"),"TERMINE",IF(AND($E19="JS",Récap!BI$208="TERMINE"),"TERMINE",IF(AND($E19="CF",Récap!AS$208="TERMINE"),"TERMINE",IF(AND($E19="MJ",Récap!AC$208="TERMINE"),"TERMINE","")))),"")</f>
        <v>TERMINE</v>
      </c>
    </row>
    <row r="20" spans="1:12" x14ac:dyDescent="0.3">
      <c r="A20" s="571">
        <f>IF(Engagés!A20="","",Engagés!A20)</f>
        <v>17</v>
      </c>
      <c r="B20" s="566">
        <v>0.36296296296296293</v>
      </c>
      <c r="C20" s="567">
        <v>0.39106481481481481</v>
      </c>
      <c r="D20" s="81">
        <f t="shared" si="0"/>
        <v>2.8101851851851878E-2</v>
      </c>
      <c r="E20" s="98" t="str">
        <f>IF($A20="","",Engagés!$E20)</f>
        <v>AM</v>
      </c>
      <c r="F20" s="104" t="str">
        <f>IF(AND('7ème'!D20="",'8ème'!D20&lt;&gt;""),1,"")</f>
        <v/>
      </c>
      <c r="G20" s="105">
        <f>IF($A20="","",IF($E20="MJ",Récap!$L$4,IF($E20="CF",Récap!$K$4,IF($E20="JS",Récap!$J$4,IF($E20="AM",Récap!$I$4)))))</f>
        <v>3.4722222222222224E-2</v>
      </c>
      <c r="H20" s="117"/>
      <c r="I20" s="119" t="str">
        <f t="shared" si="2"/>
        <v>TERMINE</v>
      </c>
      <c r="K20" s="412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90" t="str">
        <f>IFERROR(IF(AND($E20="AM",Récap!BZ$208="TERMINE"),"TERMINE",IF(AND($E20="JS",Récap!BI$208="TERMINE"),"TERMINE",IF(AND($E20="CF",Récap!AS$208="TERMINE"),"TERMINE",IF(AND($E20="MJ",Récap!AC$208="TERMINE"),"TERMINE","")))),"")</f>
        <v>TERMINE</v>
      </c>
    </row>
    <row r="21" spans="1:12" x14ac:dyDescent="0.3">
      <c r="A21" s="571">
        <f>IF(Engagés!A21="","",Engagés!A21)</f>
        <v>18</v>
      </c>
      <c r="B21" s="566">
        <v>0.36296296296296293</v>
      </c>
      <c r="C21" s="567">
        <v>0.39108796296296294</v>
      </c>
      <c r="D21" s="81">
        <f t="shared" si="0"/>
        <v>2.8125000000000011E-2</v>
      </c>
      <c r="E21" s="98" t="str">
        <f>IF($A21="","",Engagés!$E21)</f>
        <v>AM</v>
      </c>
      <c r="F21" s="104" t="str">
        <f>IF(AND('7ème'!D21="",'8ème'!D21&lt;&gt;""),1,"")</f>
        <v/>
      </c>
      <c r="G21" s="105">
        <f>IF($A21="","",IF($E21="MJ",Récap!$L$4,IF($E21="CF",Récap!$K$4,IF($E21="JS",Récap!$J$4,IF($E21="AM",Récap!$I$4)))))</f>
        <v>3.4722222222222224E-2</v>
      </c>
      <c r="H21" s="117"/>
      <c r="I21" s="119" t="str">
        <f t="shared" si="2"/>
        <v>TERMINE</v>
      </c>
      <c r="K21" s="412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90" t="str">
        <f>IFERROR(IF(AND($E21="AM",Récap!BZ$208="TERMINE"),"TERMINE",IF(AND($E21="JS",Récap!BI$208="TERMINE"),"TERMINE",IF(AND($E21="CF",Récap!AS$208="TERMINE"),"TERMINE",IF(AND($E21="MJ",Récap!AC$208="TERMINE"),"TERMINE","")))),"")</f>
        <v>TERMINE</v>
      </c>
    </row>
    <row r="22" spans="1:12" x14ac:dyDescent="0.3">
      <c r="A22" s="169">
        <f>IF(Engagés!A22="","",Engagés!A22)</f>
        <v>19</v>
      </c>
      <c r="B22" s="555">
        <v>0.36296296296296293</v>
      </c>
      <c r="C22" s="420"/>
      <c r="D22" s="81" t="str">
        <f t="shared" si="0"/>
        <v/>
      </c>
      <c r="E22" s="98" t="str">
        <f>IF($A22="","",Engagés!$E22)</f>
        <v>CF</v>
      </c>
      <c r="F22" s="104" t="str">
        <f>IF(AND('7ème'!D22="",'8ème'!D22&lt;&gt;""),1,"")</f>
        <v/>
      </c>
      <c r="G22" s="105">
        <f>IF($A22="","",IF($E22="MJ",Récap!$L$4,IF($E22="CF",Récap!$K$4,IF($E22="JS",Récap!$J$4,IF($E22="AM",Récap!$I$4)))))</f>
        <v>2.0833333333333332E-2</v>
      </c>
      <c r="H22" s="117"/>
      <c r="I22" s="119" t="str">
        <f t="shared" si="2"/>
        <v>TERMINE</v>
      </c>
      <c r="K22" s="412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90" t="str">
        <f>IFERROR(IF(AND($E22="AM",Récap!BZ$208="TERMINE"),"TERMINE",IF(AND($E22="JS",Récap!BI$208="TERMINE"),"TERMINE",IF(AND($E22="CF",Récap!AS$208="TERMINE"),"TERMINE",IF(AND($E22="MJ",Récap!AC$208="TERMINE"),"TERMINE","")))),"")</f>
        <v>TERMINE</v>
      </c>
    </row>
    <row r="23" spans="1:12" x14ac:dyDescent="0.3">
      <c r="A23" s="169">
        <f>IF(Engagés!A23="","",Engagés!A23)</f>
        <v>20</v>
      </c>
      <c r="B23" s="555">
        <v>0.36296296296296293</v>
      </c>
      <c r="C23" s="420"/>
      <c r="D23" s="81" t="str">
        <f t="shared" si="0"/>
        <v/>
      </c>
      <c r="E23" s="98" t="str">
        <f>IF($A23="","",Engagés!$E23)</f>
        <v>MJ</v>
      </c>
      <c r="F23" s="104" t="str">
        <f>IF(AND('7ème'!D23="",'8ème'!D23&lt;&gt;""),1,"")</f>
        <v/>
      </c>
      <c r="G23" s="105">
        <f>IF($A23="","",IF($E23="MJ",Récap!$L$4,IF($E23="CF",Récap!$K$4,IF($E23="JS",Récap!$J$4,IF($E23="AM",Récap!$I$4)))))</f>
        <v>1.3888888888888888E-2</v>
      </c>
      <c r="H23" s="117"/>
      <c r="I23" s="119" t="str">
        <f t="shared" si="2"/>
        <v>TERMINE</v>
      </c>
      <c r="K23" s="412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90" t="str">
        <f>IFERROR(IF(AND($E23="AM",Récap!BZ$208="TERMINE"),"TERMINE",IF(AND($E23="JS",Récap!BI$208="TERMINE"),"TERMINE",IF(AND($E23="CF",Récap!AS$208="TERMINE"),"TERMINE",IF(AND($E23="MJ",Récap!AC$208="TERMINE"),"TERMINE","")))),"")</f>
        <v>TERMINE</v>
      </c>
    </row>
    <row r="24" spans="1:12" x14ac:dyDescent="0.3">
      <c r="A24" s="571">
        <f>IF(Engagés!A24="","",Engagés!A24)</f>
        <v>21</v>
      </c>
      <c r="B24" s="566">
        <v>0.36296296296296293</v>
      </c>
      <c r="C24" s="567">
        <v>0.39111111111111113</v>
      </c>
      <c r="D24" s="81">
        <f t="shared" si="0"/>
        <v>2.81481481481482E-2</v>
      </c>
      <c r="E24" s="98" t="str">
        <f>IF($A24="","",Engagés!$E24)</f>
        <v>AM</v>
      </c>
      <c r="F24" s="104" t="str">
        <f>IF(AND('7ème'!D24="",'8ème'!D24&lt;&gt;""),1,"")</f>
        <v/>
      </c>
      <c r="G24" s="105">
        <f>IF($A24="","",IF($E24="MJ",Récap!$L$4,IF($E24="CF",Récap!$K$4,IF($E24="JS",Récap!$J$4,IF($E24="AM",Récap!$I$4)))))</f>
        <v>3.4722222222222224E-2</v>
      </c>
      <c r="H24" s="117"/>
      <c r="I24" s="119" t="str">
        <f t="shared" si="2"/>
        <v>TERMINE</v>
      </c>
      <c r="K24" s="412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90" t="str">
        <f>IFERROR(IF(AND($E24="AM",Récap!BZ$208="TERMINE"),"TERMINE",IF(AND($E24="JS",Récap!BI$208="TERMINE"),"TERMINE",IF(AND($E24="CF",Récap!AS$208="TERMINE"),"TERMINE",IF(AND($E24="MJ",Récap!AC$208="TERMINE"),"TERMINE","")))),"")</f>
        <v>TERMINE</v>
      </c>
    </row>
    <row r="25" spans="1:12" x14ac:dyDescent="0.3">
      <c r="A25" s="571">
        <f>IF(Engagés!A25="","",Engagés!A25)</f>
        <v>22</v>
      </c>
      <c r="B25" s="566">
        <v>0.36296296296296293</v>
      </c>
      <c r="C25" s="567">
        <v>0.39112268518518517</v>
      </c>
      <c r="D25" s="81">
        <f t="shared" si="0"/>
        <v>2.8159722222222239E-2</v>
      </c>
      <c r="E25" s="98" t="str">
        <f>IF($A25="","",Engagés!$E25)</f>
        <v>JS</v>
      </c>
      <c r="F25" s="104" t="str">
        <f>IF(AND('7ème'!D25="",'8ème'!D25&lt;&gt;""),1,"")</f>
        <v/>
      </c>
      <c r="G25" s="105">
        <f>IF($A25="","",IF($E25="MJ",Récap!$L$4,IF($E25="CF",Récap!$K$4,IF($E25="JS",Récap!$J$4,IF($E25="AM",Récap!$I$4)))))</f>
        <v>2.7777777777777776E-2</v>
      </c>
      <c r="H25" s="117"/>
      <c r="I25" s="119" t="str">
        <f t="shared" si="2"/>
        <v>TERMINE</v>
      </c>
      <c r="K25" s="412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90" t="str">
        <f>IFERROR(IF(AND($E25="AM",Récap!BZ$208="TERMINE"),"TERMINE",IF(AND($E25="JS",Récap!BI$208="TERMINE"),"TERMINE",IF(AND($E25="CF",Récap!AS$208="TERMINE"),"TERMINE",IF(AND($E25="MJ",Récap!AC$208="TERMINE"),"TERMINE","")))),"")</f>
        <v>TERMINE</v>
      </c>
    </row>
    <row r="26" spans="1:12" x14ac:dyDescent="0.3">
      <c r="A26" s="169">
        <f>IF(Engagés!A26="","",Engagés!A26)</f>
        <v>23</v>
      </c>
      <c r="B26" s="555">
        <v>0.36296296296296293</v>
      </c>
      <c r="C26" s="420"/>
      <c r="D26" s="81" t="str">
        <f t="shared" si="0"/>
        <v/>
      </c>
      <c r="E26" s="98" t="str">
        <f>IF($A26="","",Engagés!$E26)</f>
        <v>CF</v>
      </c>
      <c r="F26" s="104" t="str">
        <f>IF(AND('7ème'!D26="",'8ème'!D26&lt;&gt;""),1,"")</f>
        <v/>
      </c>
      <c r="G26" s="105">
        <f>IF($A26="","",IF($E26="MJ",Récap!$L$4,IF($E26="CF",Récap!$K$4,IF($E26="JS",Récap!$J$4,IF($E26="AM",Récap!$I$4)))))</f>
        <v>2.0833333333333332E-2</v>
      </c>
      <c r="H26" s="117"/>
      <c r="I26" s="119" t="str">
        <f t="shared" si="2"/>
        <v>TERMINE</v>
      </c>
      <c r="K26" s="412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90" t="str">
        <f>IFERROR(IF(AND($E26="AM",Récap!BZ$208="TERMINE"),"TERMINE",IF(AND($E26="JS",Récap!BI$208="TERMINE"),"TERMINE",IF(AND($E26="CF",Récap!AS$208="TERMINE"),"TERMINE",IF(AND($E26="MJ",Récap!AC$208="TERMINE"),"TERMINE","")))),"")</f>
        <v>TERMINE</v>
      </c>
    </row>
    <row r="27" spans="1:12" x14ac:dyDescent="0.3">
      <c r="A27" s="169">
        <f>IF(Engagés!A27="","",Engagés!A27)</f>
        <v>24</v>
      </c>
      <c r="B27" s="555">
        <v>0.36296296296296293</v>
      </c>
      <c r="C27" s="420"/>
      <c r="D27" s="81" t="str">
        <f t="shared" si="0"/>
        <v/>
      </c>
      <c r="E27" s="98" t="str">
        <f>IF($A27="","",Engagés!$E27)</f>
        <v>MJ</v>
      </c>
      <c r="F27" s="104" t="str">
        <f>IF(AND('7ème'!D27="",'8ème'!D27&lt;&gt;""),1,"")</f>
        <v/>
      </c>
      <c r="G27" s="105">
        <f>IF($A27="","",IF($E27="MJ",Récap!$L$4,IF($E27="CF",Récap!$K$4,IF($E27="JS",Récap!$J$4,IF($E27="AM",Récap!$I$4)))))</f>
        <v>1.3888888888888888E-2</v>
      </c>
      <c r="H27" s="117"/>
      <c r="I27" s="119" t="str">
        <f t="shared" si="2"/>
        <v>TERMINE</v>
      </c>
      <c r="K27" s="412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90" t="str">
        <f>IFERROR(IF(AND($E27="AM",Récap!BZ$208="TERMINE"),"TERMINE",IF(AND($E27="JS",Récap!BI$208="TERMINE"),"TERMINE",IF(AND($E27="CF",Récap!AS$208="TERMINE"),"TERMINE",IF(AND($E27="MJ",Récap!AC$208="TERMINE"),"TERMINE","")))),"")</f>
        <v>TERMINE</v>
      </c>
    </row>
    <row r="28" spans="1:12" x14ac:dyDescent="0.3">
      <c r="A28" s="571">
        <f>IF(Engagés!A28="","",Engagés!A28)</f>
        <v>25</v>
      </c>
      <c r="B28" s="566">
        <v>0.36296296296296293</v>
      </c>
      <c r="C28" s="567">
        <v>0.39119212962962963</v>
      </c>
      <c r="D28" s="81">
        <f t="shared" si="0"/>
        <v>2.8229166666666694E-2</v>
      </c>
      <c r="E28" s="98" t="str">
        <f>IF($A28="","",Engagés!$E28)</f>
        <v>AM</v>
      </c>
      <c r="F28" s="104" t="str">
        <f>IF(AND('7ème'!D28="",'8ème'!D28&lt;&gt;""),1,"")</f>
        <v/>
      </c>
      <c r="G28" s="105">
        <f>IF($A28="","",IF($E28="MJ",Récap!$L$4,IF($E28="CF",Récap!$K$4,IF($E28="JS",Récap!$J$4,IF($E28="AM",Récap!$I$4)))))</f>
        <v>3.4722222222222224E-2</v>
      </c>
      <c r="H28" s="117"/>
      <c r="I28" s="119" t="str">
        <f t="shared" si="2"/>
        <v>TERMINE</v>
      </c>
      <c r="K28" s="412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90" t="str">
        <f>IFERROR(IF(AND($E28="AM",Récap!BZ$208="TERMINE"),"TERMINE",IF(AND($E28="JS",Récap!BI$208="TERMINE"),"TERMINE",IF(AND($E28="CF",Récap!AS$208="TERMINE"),"TERMINE",IF(AND($E28="MJ",Récap!AC$208="TERMINE"),"TERMINE","")))),"")</f>
        <v>TERMINE</v>
      </c>
    </row>
    <row r="29" spans="1:12" x14ac:dyDescent="0.3">
      <c r="A29" s="571">
        <f>IF(Engagés!A29="","",Engagés!A29)</f>
        <v>26</v>
      </c>
      <c r="B29" s="566">
        <v>0.36296296296296293</v>
      </c>
      <c r="C29" s="567">
        <v>0.39120370370370372</v>
      </c>
      <c r="D29" s="81">
        <f t="shared" si="0"/>
        <v>2.8240740740740788E-2</v>
      </c>
      <c r="E29" s="98" t="str">
        <f>IF($A29="","",Engagés!$E29)</f>
        <v>JS</v>
      </c>
      <c r="F29" s="104">
        <f>IF(AND('7ème'!D29="",'8ème'!D29&lt;&gt;""),1,"")</f>
        <v>1</v>
      </c>
      <c r="G29" s="105">
        <f>IF($A29="","",IF($E29="MJ",Récap!$L$4,IF($E29="CF",Récap!$K$4,IF($E29="JS",Récap!$J$4,IF($E29="AM",Récap!$I$4)))))</f>
        <v>2.7777777777777776E-2</v>
      </c>
      <c r="H29" s="117"/>
      <c r="I29" s="119" t="str">
        <f t="shared" si="2"/>
        <v>TERMINE</v>
      </c>
      <c r="K29" s="412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90" t="str">
        <f>IFERROR(IF(AND($E29="AM",Récap!BZ$208="TERMINE"),"TERMINE",IF(AND($E29="JS",Récap!BI$208="TERMINE"),"TERMINE",IF(AND($E29="CF",Récap!AS$208="TERMINE"),"TERMINE",IF(AND($E29="MJ",Récap!AC$208="TERMINE"),"TERMINE","")))),"")</f>
        <v>TERMINE</v>
      </c>
    </row>
    <row r="30" spans="1:12" x14ac:dyDescent="0.3">
      <c r="A30" s="169">
        <f>IF(Engagés!A30="","",Engagés!A30)</f>
        <v>27</v>
      </c>
      <c r="B30" s="555">
        <v>0.36296296296296293</v>
      </c>
      <c r="C30" s="420"/>
      <c r="D30" s="81" t="str">
        <f t="shared" si="0"/>
        <v/>
      </c>
      <c r="E30" s="98" t="str">
        <f>IF($A30="","",Engagés!$E30)</f>
        <v>CF</v>
      </c>
      <c r="F30" s="104" t="str">
        <f>IF(AND('7ème'!D30="",'8ème'!D30&lt;&gt;""),1,"")</f>
        <v/>
      </c>
      <c r="G30" s="105">
        <f>IF($A30="","",IF($E30="MJ",Récap!$L$4,IF($E30="CF",Récap!$K$4,IF($E30="JS",Récap!$J$4,IF($E30="AM",Récap!$I$4)))))</f>
        <v>2.0833333333333332E-2</v>
      </c>
      <c r="H30" s="117"/>
      <c r="I30" s="119" t="str">
        <f t="shared" si="2"/>
        <v>TERMINE</v>
      </c>
      <c r="K30" s="412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90" t="str">
        <f>IFERROR(IF(AND($E30="AM",Récap!BZ$208="TERMINE"),"TERMINE",IF(AND($E30="JS",Récap!BI$208="TERMINE"),"TERMINE",IF(AND($E30="CF",Récap!AS$208="TERMINE"),"TERMINE",IF(AND($E30="MJ",Récap!AC$208="TERMINE"),"TERMINE","")))),"")</f>
        <v>TERMINE</v>
      </c>
    </row>
    <row r="31" spans="1:12" x14ac:dyDescent="0.3">
      <c r="A31" s="169">
        <f>IF(Engagés!A31="","",Engagés!A31)</f>
        <v>28</v>
      </c>
      <c r="B31" s="555">
        <v>0.36296296296296293</v>
      </c>
      <c r="C31" s="420"/>
      <c r="D31" s="81" t="str">
        <f t="shared" si="0"/>
        <v/>
      </c>
      <c r="E31" s="98" t="str">
        <f>IF($A31="","",Engagés!$E31)</f>
        <v>MJ</v>
      </c>
      <c r="F31" s="104" t="str">
        <f>IF(AND('7ème'!D31="",'8ème'!D31&lt;&gt;""),1,"")</f>
        <v/>
      </c>
      <c r="G31" s="105">
        <f>IF($A31="","",IF($E31="MJ",Récap!$L$4,IF($E31="CF",Récap!$K$4,IF($E31="JS",Récap!$J$4,IF($E31="AM",Récap!$I$4)))))</f>
        <v>1.3888888888888888E-2</v>
      </c>
      <c r="H31" s="117"/>
      <c r="I31" s="119" t="str">
        <f t="shared" si="2"/>
        <v>TERMINE</v>
      </c>
      <c r="K31" s="412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90" t="str">
        <f>IFERROR(IF(AND($E31="AM",Récap!BZ$208="TERMINE"),"TERMINE",IF(AND($E31="JS",Récap!BI$208="TERMINE"),"TERMINE",IF(AND($E31="CF",Récap!AS$208="TERMINE"),"TERMINE",IF(AND($E31="MJ",Récap!AC$208="TERMINE"),"TERMINE","")))),"")</f>
        <v>TERMINE</v>
      </c>
    </row>
    <row r="32" spans="1:12" x14ac:dyDescent="0.3">
      <c r="A32" s="571">
        <f>IF(Engagés!A32="","",Engagés!A32)</f>
        <v>29</v>
      </c>
      <c r="B32" s="566">
        <v>0.36296296296296293</v>
      </c>
      <c r="C32" s="567">
        <v>0.39128472222222221</v>
      </c>
      <c r="D32" s="81">
        <f t="shared" si="0"/>
        <v>2.8321759259259283E-2</v>
      </c>
      <c r="E32" s="98" t="str">
        <f>IF($A32="","",Engagés!$E32)</f>
        <v>AM</v>
      </c>
      <c r="F32" s="104" t="str">
        <f>IF(AND('7ème'!D32="",'8ème'!D32&lt;&gt;""),1,"")</f>
        <v/>
      </c>
      <c r="G32" s="105">
        <f>IF($A32="","",IF($E32="MJ",Récap!$L$4,IF($E32="CF",Récap!$K$4,IF($E32="JS",Récap!$J$4,IF($E32="AM",Récap!$I$4)))))</f>
        <v>3.4722222222222224E-2</v>
      </c>
      <c r="H32" s="117"/>
      <c r="I32" s="119" t="str">
        <f t="shared" si="2"/>
        <v>TERMINE</v>
      </c>
      <c r="K32" s="412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90" t="str">
        <f>IFERROR(IF(AND($E32="AM",Récap!BZ$208="TERMINE"),"TERMINE",IF(AND($E32="JS",Récap!BI$208="TERMINE"),"TERMINE",IF(AND($E32="CF",Récap!AS$208="TERMINE"),"TERMINE",IF(AND($E32="MJ",Récap!AC$208="TERMINE"),"TERMINE","")))),"")</f>
        <v>TERMINE</v>
      </c>
    </row>
    <row r="33" spans="1:12" x14ac:dyDescent="0.3">
      <c r="A33" s="169">
        <f>IF(Engagés!A33="","",Engagés!A33)</f>
        <v>30</v>
      </c>
      <c r="B33" s="555">
        <v>0.36296296296296293</v>
      </c>
      <c r="C33" s="420"/>
      <c r="D33" s="81" t="str">
        <f t="shared" si="0"/>
        <v/>
      </c>
      <c r="E33" s="98" t="str">
        <f>IF($A33="","",Engagés!$E33)</f>
        <v>CF</v>
      </c>
      <c r="F33" s="104" t="str">
        <f>IF(AND('7ème'!D33="",'8ème'!D33&lt;&gt;""),1,"")</f>
        <v/>
      </c>
      <c r="G33" s="105">
        <f>IF($A33="","",IF($E33="MJ",Récap!$L$4,IF($E33="CF",Récap!$K$4,IF($E33="JS",Récap!$J$4,IF($E33="AM",Récap!$I$4)))))</f>
        <v>2.0833333333333332E-2</v>
      </c>
      <c r="H33" s="117"/>
      <c r="I33" s="119" t="str">
        <f t="shared" si="2"/>
        <v>TERMINE</v>
      </c>
      <c r="K33" s="412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90" t="str">
        <f>IFERROR(IF(AND($E33="AM",Récap!BZ$208="TERMINE"),"TERMINE",IF(AND($E33="JS",Récap!BI$208="TERMINE"),"TERMINE",IF(AND($E33="CF",Récap!AS$208="TERMINE"),"TERMINE",IF(AND($E33="MJ",Récap!AC$208="TERMINE"),"TERMINE","")))),"")</f>
        <v>TERMINE</v>
      </c>
    </row>
    <row r="34" spans="1:12" x14ac:dyDescent="0.3">
      <c r="A34" s="169" t="str">
        <f>IF(Engagés!A34="","",Engagés!A34)</f>
        <v/>
      </c>
      <c r="B34" s="555">
        <v>0.36296296296296293</v>
      </c>
      <c r="C34" s="420"/>
      <c r="D34" s="81" t="str">
        <f t="shared" si="0"/>
        <v/>
      </c>
      <c r="E34" s="98" t="str">
        <f>IF($A34="","",Engagés!$E34)</f>
        <v/>
      </c>
      <c r="F34" s="104" t="str">
        <f>IF(AND('7ème'!D34="",'8ème'!D34&lt;&gt;""),1,"")</f>
        <v/>
      </c>
      <c r="G34" s="105" t="str">
        <f>IF($A34="","",IF($E34="MJ",Récap!$L$4,IF($E34="CF",Récap!$K$4,IF($E34="JS",Récap!$J$4,IF($E34="AM",Récap!$I$4)))))</f>
        <v/>
      </c>
      <c r="H34" s="117"/>
      <c r="I34" s="119" t="str">
        <f t="shared" si="2"/>
        <v/>
      </c>
      <c r="K34" s="412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90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</row>
    <row r="35" spans="1:12" x14ac:dyDescent="0.3">
      <c r="A35" s="169" t="str">
        <f>IF(Engagés!A35="","",Engagés!A35)</f>
        <v/>
      </c>
      <c r="B35" s="555">
        <v>0.36296296296296293</v>
      </c>
      <c r="C35" s="420"/>
      <c r="D35" s="81" t="str">
        <f t="shared" si="0"/>
        <v/>
      </c>
      <c r="E35" s="98" t="str">
        <f>IF($A35="","",Engagés!$E35)</f>
        <v/>
      </c>
      <c r="F35" s="104" t="str">
        <f>IF(AND('7ème'!D35="",'8ème'!D35&lt;&gt;""),1,"")</f>
        <v/>
      </c>
      <c r="G35" s="105" t="str">
        <f>IF($A35="","",IF($E35="MJ",Récap!$L$4,IF($E35="CF",Récap!$K$4,IF($E35="JS",Récap!$J$4,IF($E35="AM",Récap!$I$4)))))</f>
        <v/>
      </c>
      <c r="H35" s="117"/>
      <c r="I35" s="119" t="str">
        <f t="shared" si="2"/>
        <v/>
      </c>
      <c r="K35" s="412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90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</row>
    <row r="36" spans="1:12" x14ac:dyDescent="0.3">
      <c r="A36" s="169" t="str">
        <f>IF(Engagés!A36="","",Engagés!A36)</f>
        <v/>
      </c>
      <c r="B36" s="556">
        <v>0.36296296296296293</v>
      </c>
      <c r="C36" s="420"/>
      <c r="D36" s="81" t="str">
        <f t="shared" si="0"/>
        <v/>
      </c>
      <c r="E36" s="98" t="str">
        <f>IF($A36="","",Engagés!$E36)</f>
        <v/>
      </c>
      <c r="F36" s="104" t="str">
        <f>IF(AND('7ème'!D36="",'8ème'!D36&lt;&gt;""),1,"")</f>
        <v/>
      </c>
      <c r="G36" s="105" t="str">
        <f>IF($A36="","",IF($E36="MJ",Récap!$L$4,IF($E36="CF",Récap!$K$4,IF($E36="JS",Récap!$J$4,IF($E36="AM",Récap!$I$4)))))</f>
        <v/>
      </c>
      <c r="H36" s="117"/>
      <c r="I36" s="119" t="str">
        <f t="shared" si="2"/>
        <v/>
      </c>
      <c r="K36" s="412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90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</row>
    <row r="37" spans="1:12" x14ac:dyDescent="0.3">
      <c r="A37" s="169" t="str">
        <f>IF(Engagés!A37="","",Engagés!A37)</f>
        <v/>
      </c>
      <c r="B37" s="556">
        <v>0.36296296296296293</v>
      </c>
      <c r="C37" s="420"/>
      <c r="D37" s="81" t="str">
        <f t="shared" si="0"/>
        <v/>
      </c>
      <c r="E37" s="98" t="str">
        <f>IF($A37="","",Engagés!$E37)</f>
        <v/>
      </c>
      <c r="F37" s="104" t="str">
        <f>IF(AND('7ème'!D37="",'8ème'!D37&lt;&gt;""),1,"")</f>
        <v/>
      </c>
      <c r="G37" s="105" t="str">
        <f>IF($A37="","",IF($E37="MJ",Récap!$L$4,IF($E37="CF",Récap!$K$4,IF($E37="JS",Récap!$J$4,IF($E37="AM",Récap!$I$4)))))</f>
        <v/>
      </c>
      <c r="H37" s="117"/>
      <c r="I37" s="119" t="str">
        <f t="shared" si="2"/>
        <v/>
      </c>
      <c r="K37" s="412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90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</row>
    <row r="38" spans="1:12" x14ac:dyDescent="0.3">
      <c r="A38" s="169" t="str">
        <f>IF(Engagés!A38="","",Engagés!A38)</f>
        <v/>
      </c>
      <c r="B38" s="556">
        <v>0.36296296296296293</v>
      </c>
      <c r="C38" s="420"/>
      <c r="D38" s="81" t="str">
        <f t="shared" si="0"/>
        <v/>
      </c>
      <c r="E38" s="98" t="str">
        <f>IF($A38="","",Engagés!$E38)</f>
        <v/>
      </c>
      <c r="F38" s="104" t="str">
        <f>IF(AND('7ème'!D38="",'8ème'!D38&lt;&gt;""),1,"")</f>
        <v/>
      </c>
      <c r="G38" s="105" t="str">
        <f>IF($A38="","",IF($E38="MJ",Récap!$L$4,IF($E38="CF",Récap!$K$4,IF($E38="JS",Récap!$J$4,IF($E38="AM",Récap!$I$4)))))</f>
        <v/>
      </c>
      <c r="H38" s="117"/>
      <c r="I38" s="119" t="str">
        <f t="shared" si="2"/>
        <v/>
      </c>
      <c r="K38" s="412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90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</row>
    <row r="39" spans="1:12" x14ac:dyDescent="0.3">
      <c r="A39" s="169" t="str">
        <f>IF(Engagés!A39="","",Engagés!A39)</f>
        <v/>
      </c>
      <c r="B39" s="556">
        <v>0.36296296296296293</v>
      </c>
      <c r="C39" s="420"/>
      <c r="D39" s="81" t="str">
        <f t="shared" si="0"/>
        <v/>
      </c>
      <c r="E39" s="98" t="str">
        <f>IF($A39="","",Engagés!$E39)</f>
        <v/>
      </c>
      <c r="F39" s="104" t="str">
        <f>IF(AND('7ème'!D39="",'8ème'!D39&lt;&gt;""),1,"")</f>
        <v/>
      </c>
      <c r="G39" s="105" t="str">
        <f>IF($A39="","",IF($E39="MJ",Récap!$L$4,IF($E39="CF",Récap!$K$4,IF($E39="JS",Récap!$J$4,IF($E39="AM",Récap!$I$4)))))</f>
        <v/>
      </c>
      <c r="H39" s="117"/>
      <c r="I39" s="119" t="str">
        <f t="shared" si="2"/>
        <v/>
      </c>
      <c r="K39" s="412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90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</row>
    <row r="40" spans="1:12" x14ac:dyDescent="0.3">
      <c r="A40" s="169" t="str">
        <f>IF(Engagés!A40="","",Engagés!A40)</f>
        <v/>
      </c>
      <c r="B40" s="556">
        <v>0.36296296296296293</v>
      </c>
      <c r="C40" s="420"/>
      <c r="D40" s="81" t="str">
        <f t="shared" si="0"/>
        <v/>
      </c>
      <c r="E40" s="98" t="str">
        <f>IF($A40="","",Engagés!$E40)</f>
        <v/>
      </c>
      <c r="F40" s="104" t="str">
        <f>IF(AND('7ème'!D40="",'8ème'!D40&lt;&gt;""),1,"")</f>
        <v/>
      </c>
      <c r="G40" s="105" t="str">
        <f>IF($A40="","",IF($E40="MJ",Récap!$L$4,IF($E40="CF",Récap!$K$4,IF($E40="JS",Récap!$J$4,IF($E40="AM",Récap!$I$4)))))</f>
        <v/>
      </c>
      <c r="H40" s="117"/>
      <c r="I40" s="119" t="str">
        <f t="shared" si="2"/>
        <v/>
      </c>
      <c r="K40" s="412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90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</row>
    <row r="41" spans="1:12" x14ac:dyDescent="0.3">
      <c r="A41" s="169" t="str">
        <f>IF(Engagés!A41="","",Engagés!A41)</f>
        <v/>
      </c>
      <c r="B41" s="556">
        <v>0.36296296296296293</v>
      </c>
      <c r="C41" s="420"/>
      <c r="D41" s="81" t="str">
        <f t="shared" si="0"/>
        <v/>
      </c>
      <c r="E41" s="98" t="str">
        <f>IF($A41="","",Engagés!$E41)</f>
        <v/>
      </c>
      <c r="F41" s="104" t="str">
        <f>IF(AND('7ème'!D41="",'8ème'!D41&lt;&gt;""),1,"")</f>
        <v/>
      </c>
      <c r="G41" s="105" t="str">
        <f>IF($A41="","",IF($E41="MJ",Récap!$L$4,IF($E41="CF",Récap!$K$4,IF($E41="JS",Récap!$J$4,IF($E41="AM",Récap!$I$4)))))</f>
        <v/>
      </c>
      <c r="H41" s="117"/>
      <c r="I41" s="119" t="str">
        <f t="shared" si="2"/>
        <v/>
      </c>
      <c r="K41" s="412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90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</row>
    <row r="42" spans="1:12" x14ac:dyDescent="0.3">
      <c r="A42" s="169" t="str">
        <f>IF(Engagés!A42="","",Engagés!A42)</f>
        <v/>
      </c>
      <c r="B42" s="556">
        <v>0.36296296296296293</v>
      </c>
      <c r="C42" s="420"/>
      <c r="D42" s="81" t="str">
        <f t="shared" si="0"/>
        <v/>
      </c>
      <c r="E42" s="98" t="str">
        <f>IF($A42="","",Engagés!$E42)</f>
        <v/>
      </c>
      <c r="F42" s="104" t="str">
        <f>IF(AND('7ème'!D42="",'8ème'!D42&lt;&gt;""),1,"")</f>
        <v/>
      </c>
      <c r="G42" s="105" t="str">
        <f>IF($A42="","",IF($E42="MJ",Récap!$L$4,IF($E42="CF",Récap!$K$4,IF($E42="JS",Récap!$J$4,IF($E42="AM",Récap!$I$4)))))</f>
        <v/>
      </c>
      <c r="H42" s="117"/>
      <c r="I42" s="119" t="str">
        <f t="shared" si="2"/>
        <v/>
      </c>
      <c r="K42" s="412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90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</row>
    <row r="43" spans="1:12" x14ac:dyDescent="0.3">
      <c r="A43" s="169" t="str">
        <f>IF(Engagés!A43="","",Engagés!A43)</f>
        <v/>
      </c>
      <c r="B43" s="556">
        <v>0.36296296296296293</v>
      </c>
      <c r="C43" s="420"/>
      <c r="D43" s="81" t="str">
        <f t="shared" si="0"/>
        <v/>
      </c>
      <c r="E43" s="98" t="str">
        <f>IF($A43="","",Engagés!$E43)</f>
        <v/>
      </c>
      <c r="F43" s="104" t="str">
        <f>IF(AND('7ème'!D43="",'8ème'!D43&lt;&gt;""),1,"")</f>
        <v/>
      </c>
      <c r="G43" s="105" t="str">
        <f>IF($A43="","",IF($E43="MJ",Récap!$L$4,IF($E43="CF",Récap!$K$4,IF($E43="JS",Récap!$J$4,IF($E43="AM",Récap!$I$4)))))</f>
        <v/>
      </c>
      <c r="H43" s="117"/>
      <c r="I43" s="119" t="str">
        <f t="shared" si="2"/>
        <v/>
      </c>
      <c r="K43" s="412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90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</row>
    <row r="44" spans="1:12" x14ac:dyDescent="0.3">
      <c r="A44" s="169" t="str">
        <f>IF(Engagés!A44="","",Engagés!A44)</f>
        <v/>
      </c>
      <c r="B44" s="556">
        <v>0.36296296296296293</v>
      </c>
      <c r="C44" s="420"/>
      <c r="D44" s="81" t="str">
        <f t="shared" si="0"/>
        <v/>
      </c>
      <c r="E44" s="98" t="str">
        <f>IF($A44="","",Engagés!$E44)</f>
        <v/>
      </c>
      <c r="F44" s="104" t="str">
        <f>IF(AND('7ème'!D44="",'8ème'!D44&lt;&gt;""),1,"")</f>
        <v/>
      </c>
      <c r="G44" s="105" t="str">
        <f>IF($A44="","",IF($E44="MJ",Récap!$L$4,IF($E44="CF",Récap!$K$4,IF($E44="JS",Récap!$J$4,IF($E44="AM",Récap!$I$4)))))</f>
        <v/>
      </c>
      <c r="H44" s="117"/>
      <c r="I44" s="119" t="str">
        <f t="shared" si="2"/>
        <v/>
      </c>
      <c r="K44" s="412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90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</row>
    <row r="45" spans="1:12" x14ac:dyDescent="0.3">
      <c r="A45" s="169" t="str">
        <f>IF(Engagés!A45="","",Engagés!A45)</f>
        <v/>
      </c>
      <c r="B45" s="556">
        <v>0.36296296296296293</v>
      </c>
      <c r="C45" s="420"/>
      <c r="D45" s="81" t="str">
        <f t="shared" si="0"/>
        <v/>
      </c>
      <c r="E45" s="98" t="str">
        <f>IF($A45="","",Engagés!$E45)</f>
        <v/>
      </c>
      <c r="F45" s="104" t="str">
        <f>IF(AND('7ème'!D45="",'8ème'!D45&lt;&gt;""),1,"")</f>
        <v/>
      </c>
      <c r="G45" s="105" t="str">
        <f>IF($A45="","",IF($E45="MJ",Récap!$L$4,IF($E45="CF",Récap!$K$4,IF($E45="JS",Récap!$J$4,IF($E45="AM",Récap!$I$4)))))</f>
        <v/>
      </c>
      <c r="H45" s="117"/>
      <c r="I45" s="119" t="str">
        <f t="shared" si="2"/>
        <v/>
      </c>
      <c r="K45" s="412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90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</row>
    <row r="46" spans="1:12" x14ac:dyDescent="0.3">
      <c r="A46" s="169" t="str">
        <f>IF(Engagés!A46="","",Engagés!A46)</f>
        <v/>
      </c>
      <c r="B46" s="556">
        <v>0.36296296296296293</v>
      </c>
      <c r="C46" s="420"/>
      <c r="D46" s="81" t="str">
        <f t="shared" si="0"/>
        <v/>
      </c>
      <c r="E46" s="98" t="str">
        <f>IF($A46="","",Engagés!$E46)</f>
        <v/>
      </c>
      <c r="F46" s="104" t="str">
        <f>IF(AND('7ème'!D46="",'8ème'!D46&lt;&gt;""),1,"")</f>
        <v/>
      </c>
      <c r="G46" s="105" t="str">
        <f>IF($A46="","",IF($E46="MJ",Récap!$L$4,IF($E46="CF",Récap!$K$4,IF($E46="JS",Récap!$J$4,IF($E46="AM",Récap!$I$4)))))</f>
        <v/>
      </c>
      <c r="H46" s="117"/>
      <c r="I46" s="119" t="str">
        <f t="shared" si="2"/>
        <v/>
      </c>
      <c r="K46" s="412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90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</row>
    <row r="47" spans="1:12" x14ac:dyDescent="0.3">
      <c r="A47" s="169" t="str">
        <f>IF(Engagés!A47="","",Engagés!A47)</f>
        <v/>
      </c>
      <c r="B47" s="556">
        <v>0.36296296296296293</v>
      </c>
      <c r="C47" s="420"/>
      <c r="D47" s="81" t="str">
        <f t="shared" si="0"/>
        <v/>
      </c>
      <c r="E47" s="98" t="str">
        <f>IF($A47="","",Engagés!$E47)</f>
        <v/>
      </c>
      <c r="F47" s="104" t="str">
        <f>IF(AND('7ème'!D47="",'8ème'!D47&lt;&gt;""),1,"")</f>
        <v/>
      </c>
      <c r="G47" s="105" t="str">
        <f>IF($A47="","",IF($E47="MJ",Récap!$L$4,IF($E47="CF",Récap!$K$4,IF($E47="JS",Récap!$J$4,IF($E47="AM",Récap!$I$4)))))</f>
        <v/>
      </c>
      <c r="H47" s="117"/>
      <c r="I47" s="119" t="str">
        <f t="shared" si="2"/>
        <v/>
      </c>
      <c r="K47" s="412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90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</row>
    <row r="48" spans="1:12" x14ac:dyDescent="0.3">
      <c r="A48" s="169" t="str">
        <f>IF(Engagés!A48="","",Engagés!A48)</f>
        <v/>
      </c>
      <c r="B48" s="556">
        <v>0.36296296296296293</v>
      </c>
      <c r="C48" s="420"/>
      <c r="D48" s="81" t="str">
        <f t="shared" si="0"/>
        <v/>
      </c>
      <c r="E48" s="98" t="str">
        <f>IF($A48="","",Engagés!$E48)</f>
        <v/>
      </c>
      <c r="F48" s="104" t="str">
        <f>IF(AND('7ème'!D48="",'8ème'!D48&lt;&gt;""),1,"")</f>
        <v/>
      </c>
      <c r="G48" s="105" t="str">
        <f>IF($A48="","",IF($E48="MJ",Récap!$L$4,IF($E48="CF",Récap!$K$4,IF($E48="JS",Récap!$J$4,IF($E48="AM",Récap!$I$4)))))</f>
        <v/>
      </c>
      <c r="H48" s="117"/>
      <c r="I48" s="119" t="str">
        <f t="shared" si="2"/>
        <v/>
      </c>
      <c r="K48" s="412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90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</row>
    <row r="49" spans="1:12" x14ac:dyDescent="0.3">
      <c r="A49" s="169" t="str">
        <f>IF(Engagés!A49="","",Engagés!A49)</f>
        <v/>
      </c>
      <c r="B49" s="556">
        <v>0.36296296296296293</v>
      </c>
      <c r="C49" s="420"/>
      <c r="D49" s="81" t="str">
        <f t="shared" si="0"/>
        <v/>
      </c>
      <c r="E49" s="98" t="str">
        <f>IF($A49="","",Engagés!$E49)</f>
        <v/>
      </c>
      <c r="F49" s="104" t="str">
        <f>IF(AND('7ème'!D49="",'8ème'!D49&lt;&gt;""),1,"")</f>
        <v/>
      </c>
      <c r="G49" s="105" t="str">
        <f>IF($A49="","",IF($E49="MJ",Récap!$L$4,IF($E49="CF",Récap!$K$4,IF($E49="JS",Récap!$J$4,IF($E49="AM",Récap!$I$4)))))</f>
        <v/>
      </c>
      <c r="H49" s="117"/>
      <c r="I49" s="119" t="str">
        <f t="shared" si="2"/>
        <v/>
      </c>
      <c r="K49" s="412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90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</row>
    <row r="50" spans="1:12" x14ac:dyDescent="0.3">
      <c r="A50" s="169" t="str">
        <f>IF(Engagés!A50="","",Engagés!A50)</f>
        <v/>
      </c>
      <c r="B50" s="556">
        <v>0.36296296296296293</v>
      </c>
      <c r="C50" s="420"/>
      <c r="D50" s="81" t="str">
        <f t="shared" si="0"/>
        <v/>
      </c>
      <c r="E50" s="98" t="str">
        <f>IF($A50="","",Engagés!$E50)</f>
        <v/>
      </c>
      <c r="F50" s="104" t="str">
        <f>IF(AND('7ème'!D50="",'8ème'!D50&lt;&gt;""),1,"")</f>
        <v/>
      </c>
      <c r="G50" s="105" t="str">
        <f>IF($A50="","",IF($E50="MJ",Récap!$L$4,IF($E50="CF",Récap!$K$4,IF($E50="JS",Récap!$J$4,IF($E50="AM",Récap!$I$4)))))</f>
        <v/>
      </c>
      <c r="H50" s="117"/>
      <c r="I50" s="119" t="str">
        <f t="shared" si="2"/>
        <v/>
      </c>
      <c r="K50" s="412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90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</row>
    <row r="51" spans="1:12" x14ac:dyDescent="0.3">
      <c r="A51" s="169" t="str">
        <f>IF(Engagés!A51="","",Engagés!A51)</f>
        <v/>
      </c>
      <c r="B51" s="556">
        <v>0.36296296296296293</v>
      </c>
      <c r="C51" s="420"/>
      <c r="D51" s="81" t="str">
        <f t="shared" si="0"/>
        <v/>
      </c>
      <c r="E51" s="98" t="str">
        <f>IF($A51="","",Engagés!$E51)</f>
        <v/>
      </c>
      <c r="F51" s="104" t="str">
        <f>IF(AND('7ème'!D51="",'8ème'!D51&lt;&gt;""),1,"")</f>
        <v/>
      </c>
      <c r="G51" s="105" t="str">
        <f>IF($A51="","",IF($E51="MJ",Récap!$L$4,IF($E51="CF",Récap!$K$4,IF($E51="JS",Récap!$J$4,IF($E51="AM",Récap!$I$4)))))</f>
        <v/>
      </c>
      <c r="H51" s="117"/>
      <c r="I51" s="119" t="str">
        <f t="shared" si="2"/>
        <v/>
      </c>
      <c r="K51" s="412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90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</row>
    <row r="52" spans="1:12" x14ac:dyDescent="0.3">
      <c r="A52" s="169" t="str">
        <f>IF(Engagés!A52="","",Engagés!A52)</f>
        <v/>
      </c>
      <c r="B52" s="556">
        <v>0.36296296296296293</v>
      </c>
      <c r="C52" s="420"/>
      <c r="D52" s="81" t="str">
        <f t="shared" si="0"/>
        <v/>
      </c>
      <c r="E52" s="98" t="str">
        <f>IF($A52="","",Engagés!$E52)</f>
        <v/>
      </c>
      <c r="F52" s="104" t="str">
        <f>IF(AND('7ème'!D52="",'8ème'!D52&lt;&gt;""),1,"")</f>
        <v/>
      </c>
      <c r="G52" s="105" t="str">
        <f>IF($A52="","",IF($E52="MJ",Récap!$L$4,IF($E52="CF",Récap!$K$4,IF($E52="JS",Récap!$J$4,IF($E52="AM",Récap!$I$4)))))</f>
        <v/>
      </c>
      <c r="H52" s="117"/>
      <c r="I52" s="119" t="str">
        <f t="shared" si="2"/>
        <v/>
      </c>
      <c r="K52" s="412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90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</row>
    <row r="53" spans="1:12" x14ac:dyDescent="0.3">
      <c r="A53" s="169" t="str">
        <f>IF(Engagés!A53="","",Engagés!A53)</f>
        <v/>
      </c>
      <c r="B53" s="556">
        <v>0.36296296296296293</v>
      </c>
      <c r="C53" s="420"/>
      <c r="D53" s="81" t="str">
        <f t="shared" si="0"/>
        <v/>
      </c>
      <c r="E53" s="98" t="str">
        <f>IF($A53="","",Engagés!$E53)</f>
        <v/>
      </c>
      <c r="F53" s="104" t="str">
        <f>IF(AND('7ème'!D53="",'8ème'!D53&lt;&gt;""),1,"")</f>
        <v/>
      </c>
      <c r="G53" s="105" t="str">
        <f>IF($A53="","",IF($E53="MJ",Récap!$L$4,IF($E53="CF",Récap!$K$4,IF($E53="JS",Récap!$J$4,IF($E53="AM",Récap!$I$4)))))</f>
        <v/>
      </c>
      <c r="H53" s="117"/>
      <c r="I53" s="119" t="str">
        <f t="shared" si="2"/>
        <v/>
      </c>
      <c r="K53" s="412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90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</row>
    <row r="54" spans="1:12" x14ac:dyDescent="0.3">
      <c r="A54" s="169" t="str">
        <f>IF(Engagés!A54="","",Engagés!A54)</f>
        <v/>
      </c>
      <c r="B54" s="556">
        <v>0.36296296296296293</v>
      </c>
      <c r="C54" s="420"/>
      <c r="D54" s="81" t="str">
        <f t="shared" si="0"/>
        <v/>
      </c>
      <c r="E54" s="98" t="str">
        <f>IF($A54="","",Engagés!$E54)</f>
        <v/>
      </c>
      <c r="F54" s="104" t="str">
        <f>IF(AND('7ème'!D54="",'8ème'!D54&lt;&gt;""),1,"")</f>
        <v/>
      </c>
      <c r="G54" s="105" t="str">
        <f>IF($A54="","",IF($E54="MJ",Récap!$L$4,IF($E54="CF",Récap!$K$4,IF($E54="JS",Récap!$J$4,IF($E54="AM",Récap!$I$4)))))</f>
        <v/>
      </c>
      <c r="H54" s="117"/>
      <c r="I54" s="119" t="str">
        <f t="shared" si="2"/>
        <v/>
      </c>
      <c r="K54" s="412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90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</row>
    <row r="55" spans="1:12" x14ac:dyDescent="0.3">
      <c r="A55" s="169" t="str">
        <f>IF(Engagés!A55="","",Engagés!A55)</f>
        <v/>
      </c>
      <c r="B55" s="556">
        <v>0.36296296296296293</v>
      </c>
      <c r="C55" s="420"/>
      <c r="D55" s="81" t="str">
        <f t="shared" si="0"/>
        <v/>
      </c>
      <c r="E55" s="98" t="str">
        <f>IF($A55="","",Engagés!$E55)</f>
        <v/>
      </c>
      <c r="F55" s="104" t="str">
        <f>IF(AND('7ème'!D55="",'8ème'!D55&lt;&gt;""),1,"")</f>
        <v/>
      </c>
      <c r="G55" s="105" t="str">
        <f>IF($A55="","",IF($E55="MJ",Récap!$L$4,IF($E55="CF",Récap!$K$4,IF($E55="JS",Récap!$J$4,IF($E55="AM",Récap!$I$4)))))</f>
        <v/>
      </c>
      <c r="H55" s="117"/>
      <c r="I55" s="119" t="str">
        <f t="shared" si="2"/>
        <v/>
      </c>
      <c r="K55" s="412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90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</row>
    <row r="56" spans="1:12" x14ac:dyDescent="0.3">
      <c r="A56" s="169" t="str">
        <f>IF(Engagés!A56="","",Engagés!A56)</f>
        <v/>
      </c>
      <c r="B56" s="556">
        <v>0.36296296296296293</v>
      </c>
      <c r="C56" s="420"/>
      <c r="D56" s="81" t="str">
        <f t="shared" si="0"/>
        <v/>
      </c>
      <c r="E56" s="98" t="str">
        <f>IF($A56="","",Engagés!$E56)</f>
        <v/>
      </c>
      <c r="F56" s="104" t="str">
        <f>IF(AND('7ème'!D56="",'8ème'!D56&lt;&gt;""),1,"")</f>
        <v/>
      </c>
      <c r="G56" s="105" t="str">
        <f>IF($A56="","",IF($E56="MJ",Récap!$L$4,IF($E56="CF",Récap!$K$4,IF($E56="JS",Récap!$J$4,IF($E56="AM",Récap!$I$4)))))</f>
        <v/>
      </c>
      <c r="H56" s="117"/>
      <c r="I56" s="119" t="str">
        <f t="shared" si="2"/>
        <v/>
      </c>
      <c r="K56" s="412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90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</row>
    <row r="57" spans="1:12" x14ac:dyDescent="0.3">
      <c r="A57" s="169" t="str">
        <f>IF(Engagés!A57="","",Engagés!A57)</f>
        <v/>
      </c>
      <c r="B57" s="556">
        <v>0.36296296296296293</v>
      </c>
      <c r="C57" s="420"/>
      <c r="D57" s="81" t="str">
        <f t="shared" si="0"/>
        <v/>
      </c>
      <c r="E57" s="98" t="str">
        <f>IF($A57="","",Engagés!$E57)</f>
        <v/>
      </c>
      <c r="F57" s="104" t="str">
        <f>IF(AND('7ème'!D57="",'8ème'!D57&lt;&gt;""),1,"")</f>
        <v/>
      </c>
      <c r="G57" s="105" t="str">
        <f>IF($A57="","",IF($E57="MJ",Récap!$L$4,IF($E57="CF",Récap!$K$4,IF($E57="JS",Récap!$J$4,IF($E57="AM",Récap!$I$4)))))</f>
        <v/>
      </c>
      <c r="H57" s="117"/>
      <c r="I57" s="119" t="str">
        <f t="shared" si="2"/>
        <v/>
      </c>
      <c r="K57" s="412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90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</row>
    <row r="58" spans="1:12" x14ac:dyDescent="0.3">
      <c r="A58" s="169" t="str">
        <f>IF(Engagés!A58="","",Engagés!A58)</f>
        <v/>
      </c>
      <c r="B58" s="556">
        <v>0.36296296296296293</v>
      </c>
      <c r="C58" s="420"/>
      <c r="D58" s="81" t="str">
        <f t="shared" si="0"/>
        <v/>
      </c>
      <c r="E58" s="98" t="str">
        <f>IF($A58="","",Engagés!$E58)</f>
        <v/>
      </c>
      <c r="F58" s="104" t="str">
        <f>IF(AND('7ème'!D58="",'8ème'!D58&lt;&gt;""),1,"")</f>
        <v/>
      </c>
      <c r="G58" s="105" t="str">
        <f>IF($A58="","",IF($E58="MJ",Récap!$L$4,IF($E58="CF",Récap!$K$4,IF($E58="JS",Récap!$J$4,IF($E58="AM",Récap!$I$4)))))</f>
        <v/>
      </c>
      <c r="H58" s="117"/>
      <c r="I58" s="119" t="str">
        <f t="shared" si="2"/>
        <v/>
      </c>
      <c r="K58" s="412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90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</row>
    <row r="59" spans="1:12" x14ac:dyDescent="0.3">
      <c r="A59" s="169" t="str">
        <f>IF(Engagés!A59="","",Engagés!A59)</f>
        <v/>
      </c>
      <c r="B59" s="556">
        <v>0.36296296296296293</v>
      </c>
      <c r="C59" s="420"/>
      <c r="D59" s="81" t="str">
        <f t="shared" si="0"/>
        <v/>
      </c>
      <c r="E59" s="98" t="str">
        <f>IF($A59="","",Engagés!$E59)</f>
        <v/>
      </c>
      <c r="F59" s="104" t="str">
        <f>IF(AND('7ème'!D59="",'8ème'!D59&lt;&gt;""),1,"")</f>
        <v/>
      </c>
      <c r="G59" s="105" t="str">
        <f>IF($A59="","",IF($E59="MJ",Récap!$L$4,IF($E59="CF",Récap!$K$4,IF($E59="JS",Récap!$J$4,IF($E59="AM",Récap!$I$4)))))</f>
        <v/>
      </c>
      <c r="H59" s="117"/>
      <c r="I59" s="119" t="str">
        <f t="shared" si="2"/>
        <v/>
      </c>
      <c r="K59" s="412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90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</row>
    <row r="60" spans="1:12" x14ac:dyDescent="0.3">
      <c r="A60" s="169" t="str">
        <f>IF(Engagés!A60="","",Engagés!A60)</f>
        <v/>
      </c>
      <c r="B60" s="556">
        <v>0.36296296296296293</v>
      </c>
      <c r="C60" s="420"/>
      <c r="D60" s="81" t="str">
        <f t="shared" si="0"/>
        <v/>
      </c>
      <c r="E60" s="98" t="str">
        <f>IF($A60="","",Engagés!$E60)</f>
        <v/>
      </c>
      <c r="F60" s="104" t="str">
        <f>IF(AND('7ème'!D60="",'8ème'!D60&lt;&gt;""),1,"")</f>
        <v/>
      </c>
      <c r="G60" s="105" t="str">
        <f>IF($A60="","",IF($E60="MJ",Récap!$L$4,IF($E60="CF",Récap!$K$4,IF($E60="JS",Récap!$J$4,IF($E60="AM",Récap!$I$4)))))</f>
        <v/>
      </c>
      <c r="H60" s="117"/>
      <c r="I60" s="119" t="str">
        <f t="shared" si="2"/>
        <v/>
      </c>
      <c r="K60" s="412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90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</row>
    <row r="61" spans="1:12" x14ac:dyDescent="0.3">
      <c r="A61" s="169" t="str">
        <f>IF(Engagés!A61="","",Engagés!A61)</f>
        <v/>
      </c>
      <c r="B61" s="556">
        <v>0.36296296296296293</v>
      </c>
      <c r="C61" s="420"/>
      <c r="D61" s="81" t="str">
        <f t="shared" si="0"/>
        <v/>
      </c>
      <c r="E61" s="98" t="str">
        <f>IF($A61="","",Engagés!$E61)</f>
        <v/>
      </c>
      <c r="F61" s="104" t="str">
        <f>IF(AND('7ème'!D61="",'8ème'!D61&lt;&gt;""),1,"")</f>
        <v/>
      </c>
      <c r="G61" s="105" t="str">
        <f>IF($A61="","",IF($E61="MJ",Récap!$L$4,IF($E61="CF",Récap!$K$4,IF($E61="JS",Récap!$J$4,IF($E61="AM",Récap!$I$4)))))</f>
        <v/>
      </c>
      <c r="H61" s="117"/>
      <c r="I61" s="119" t="str">
        <f t="shared" si="2"/>
        <v/>
      </c>
      <c r="K61" s="412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90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</row>
    <row r="62" spans="1:12" x14ac:dyDescent="0.3">
      <c r="A62" s="169" t="str">
        <f>IF(Engagés!A62="","",Engagés!A62)</f>
        <v/>
      </c>
      <c r="B62" s="556">
        <v>0.36296296296296293</v>
      </c>
      <c r="C62" s="420"/>
      <c r="D62" s="81" t="str">
        <f t="shared" si="0"/>
        <v/>
      </c>
      <c r="E62" s="98" t="str">
        <f>IF($A62="","",Engagés!$E62)</f>
        <v/>
      </c>
      <c r="F62" s="104" t="str">
        <f>IF(AND('7ème'!D62="",'8ème'!D62&lt;&gt;""),1,"")</f>
        <v/>
      </c>
      <c r="G62" s="105" t="str">
        <f>IF($A62="","",IF($E62="MJ",Récap!$L$4,IF($E62="CF",Récap!$K$4,IF($E62="JS",Récap!$J$4,IF($E62="AM",Récap!$I$4)))))</f>
        <v/>
      </c>
      <c r="H62" s="117"/>
      <c r="I62" s="119" t="str">
        <f t="shared" si="2"/>
        <v/>
      </c>
      <c r="K62" s="412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90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</row>
    <row r="63" spans="1:12" x14ac:dyDescent="0.3">
      <c r="A63" s="169" t="str">
        <f>IF(Engagés!A63="","",Engagés!A63)</f>
        <v/>
      </c>
      <c r="B63" s="556">
        <v>0.36296296296296293</v>
      </c>
      <c r="C63" s="420"/>
      <c r="D63" s="81" t="str">
        <f t="shared" si="0"/>
        <v/>
      </c>
      <c r="E63" s="98" t="str">
        <f>IF($A63="","",Engagés!$E63)</f>
        <v/>
      </c>
      <c r="F63" s="104" t="str">
        <f>IF(AND('7ème'!D63="",'8ème'!D63&lt;&gt;""),1,"")</f>
        <v/>
      </c>
      <c r="G63" s="105" t="str">
        <f>IF($A63="","",IF($E63="MJ",Récap!$L$4,IF($E63="CF",Récap!$K$4,IF($E63="JS",Récap!$J$4,IF($E63="AM",Récap!$I$4)))))</f>
        <v/>
      </c>
      <c r="H63" s="117"/>
      <c r="I63" s="119" t="str">
        <f t="shared" si="2"/>
        <v/>
      </c>
      <c r="K63" s="412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90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</row>
    <row r="64" spans="1:12" x14ac:dyDescent="0.3">
      <c r="A64" s="169" t="str">
        <f>IF(Engagés!A64="","",Engagés!A64)</f>
        <v/>
      </c>
      <c r="B64" s="556">
        <v>0.36296296296296293</v>
      </c>
      <c r="C64" s="420"/>
      <c r="D64" s="81" t="str">
        <f t="shared" si="0"/>
        <v/>
      </c>
      <c r="E64" s="98" t="str">
        <f>IF($A64="","",Engagés!$E64)</f>
        <v/>
      </c>
      <c r="F64" s="104" t="str">
        <f>IF(AND('7ème'!D64="",'8ème'!D64&lt;&gt;""),1,"")</f>
        <v/>
      </c>
      <c r="G64" s="105" t="str">
        <f>IF($A64="","",IF($E64="MJ",Récap!$L$4,IF($E64="CF",Récap!$K$4,IF($E64="JS",Récap!$J$4,IF($E64="AM",Récap!$I$4)))))</f>
        <v/>
      </c>
      <c r="H64" s="117"/>
      <c r="I64" s="119" t="str">
        <f t="shared" si="2"/>
        <v/>
      </c>
      <c r="K64" s="412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90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</row>
    <row r="65" spans="1:12" x14ac:dyDescent="0.3">
      <c r="A65" s="169" t="str">
        <f>IF(Engagés!A65="","",Engagés!A65)</f>
        <v/>
      </c>
      <c r="B65" s="556">
        <v>0.36296296296296293</v>
      </c>
      <c r="C65" s="420"/>
      <c r="D65" s="81" t="str">
        <f t="shared" si="0"/>
        <v/>
      </c>
      <c r="E65" s="98" t="str">
        <f>IF($A65="","",Engagés!$E65)</f>
        <v/>
      </c>
      <c r="F65" s="104" t="str">
        <f>IF(AND('7ème'!D65="",'8ème'!D65&lt;&gt;""),1,"")</f>
        <v/>
      </c>
      <c r="G65" s="105" t="str">
        <f>IF($A65="","",IF($E65="MJ",Récap!$L$4,IF($E65="CF",Récap!$K$4,IF($E65="JS",Récap!$J$4,IF($E65="AM",Récap!$I$4)))))</f>
        <v/>
      </c>
      <c r="H65" s="117"/>
      <c r="I65" s="119" t="str">
        <f t="shared" si="2"/>
        <v/>
      </c>
      <c r="K65" s="412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90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</row>
    <row r="66" spans="1:12" x14ac:dyDescent="0.3">
      <c r="A66" s="169" t="str">
        <f>IF(Engagés!A66="","",Engagés!A66)</f>
        <v/>
      </c>
      <c r="B66" s="556">
        <v>0.36296296296296293</v>
      </c>
      <c r="C66" s="420"/>
      <c r="D66" s="81" t="str">
        <f t="shared" si="0"/>
        <v/>
      </c>
      <c r="E66" s="98" t="str">
        <f>IF($A66="","",Engagés!$E66)</f>
        <v/>
      </c>
      <c r="F66" s="104" t="str">
        <f>IF(AND('7ème'!D66="",'8ème'!D66&lt;&gt;""),1,"")</f>
        <v/>
      </c>
      <c r="G66" s="105" t="str">
        <f>IF($A66="","",IF($E66="MJ",Récap!$L$4,IF($E66="CF",Récap!$K$4,IF($E66="JS",Récap!$J$4,IF($E66="AM",Récap!$I$4)))))</f>
        <v/>
      </c>
      <c r="H66" s="117"/>
      <c r="I66" s="119" t="str">
        <f t="shared" si="2"/>
        <v/>
      </c>
      <c r="K66" s="412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90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</row>
    <row r="67" spans="1:12" x14ac:dyDescent="0.3">
      <c r="A67" s="169" t="str">
        <f>IF(Engagés!A67="","",Engagés!A67)</f>
        <v/>
      </c>
      <c r="B67" s="556">
        <v>0.36296296296296293</v>
      </c>
      <c r="C67" s="420"/>
      <c r="D67" s="81" t="str">
        <f t="shared" si="0"/>
        <v/>
      </c>
      <c r="E67" s="98" t="str">
        <f>IF($A67="","",Engagés!$E67)</f>
        <v/>
      </c>
      <c r="F67" s="104" t="str">
        <f>IF(AND('7ème'!D67="",'8ème'!D67&lt;&gt;""),1,"")</f>
        <v/>
      </c>
      <c r="G67" s="105" t="str">
        <f>IF($A67="","",IF($E67="MJ",Récap!$L$4,IF($E67="CF",Récap!$K$4,IF($E67="JS",Récap!$J$4,IF($E67="AM",Récap!$I$4)))))</f>
        <v/>
      </c>
      <c r="H67" s="117"/>
      <c r="I67" s="119" t="str">
        <f t="shared" si="2"/>
        <v/>
      </c>
      <c r="K67" s="412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90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</row>
    <row r="68" spans="1:12" x14ac:dyDescent="0.3">
      <c r="A68" s="169" t="str">
        <f>IF(Engagés!A68="","",Engagés!A68)</f>
        <v/>
      </c>
      <c r="B68" s="556">
        <v>0.36296296296296293</v>
      </c>
      <c r="C68" s="420"/>
      <c r="D68" s="81" t="str">
        <f t="shared" si="0"/>
        <v/>
      </c>
      <c r="E68" s="98" t="str">
        <f>IF($A68="","",Engagés!$E68)</f>
        <v/>
      </c>
      <c r="F68" s="104" t="str">
        <f>IF(AND('7ème'!D68="",'8ème'!D68&lt;&gt;""),1,"")</f>
        <v/>
      </c>
      <c r="G68" s="105" t="str">
        <f>IF($A68="","",IF($E68="MJ",Récap!$L$4,IF($E68="CF",Récap!$K$4,IF($E68="JS",Récap!$J$4,IF($E68="AM",Récap!$I$4)))))</f>
        <v/>
      </c>
      <c r="H68" s="117"/>
      <c r="I68" s="119" t="str">
        <f t="shared" si="2"/>
        <v/>
      </c>
      <c r="K68" s="412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90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</row>
    <row r="69" spans="1:12" x14ac:dyDescent="0.3">
      <c r="A69" s="169" t="str">
        <f>IF(Engagés!A69="","",Engagés!A69)</f>
        <v/>
      </c>
      <c r="B69" s="556">
        <v>0.36296296296296293</v>
      </c>
      <c r="C69" s="420"/>
      <c r="D69" s="81" t="str">
        <f t="shared" ref="D69:D102" si="3">IF(C69="","",C69-B69)</f>
        <v/>
      </c>
      <c r="E69" s="98" t="str">
        <f>IF($A69="","",Engagés!$E69)</f>
        <v/>
      </c>
      <c r="F69" s="104" t="str">
        <f>IF(AND('7ème'!D69="",'8ème'!D69&lt;&gt;""),1,"")</f>
        <v/>
      </c>
      <c r="G69" s="105" t="str">
        <f>IF($A69="","",IF($E69="MJ",Récap!$L$4,IF($E69="CF",Récap!$K$4,IF($E69="JS",Récap!$J$4,IF($E69="AM",Récap!$I$4)))))</f>
        <v/>
      </c>
      <c r="H69" s="117"/>
      <c r="I69" s="119" t="str">
        <f t="shared" si="2"/>
        <v/>
      </c>
      <c r="K69" s="412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90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</row>
    <row r="70" spans="1:12" x14ac:dyDescent="0.3">
      <c r="A70" s="169" t="str">
        <f>IF(Engagés!A70="","",Engagés!A70)</f>
        <v/>
      </c>
      <c r="B70" s="556">
        <v>0.36296296296296293</v>
      </c>
      <c r="C70" s="420"/>
      <c r="D70" s="81" t="str">
        <f t="shared" si="3"/>
        <v/>
      </c>
      <c r="E70" s="98" t="str">
        <f>IF($A70="","",Engagés!$E70)</f>
        <v/>
      </c>
      <c r="F70" s="104" t="str">
        <f>IF(AND('7ème'!D70="",'8ème'!D70&lt;&gt;""),1,"")</f>
        <v/>
      </c>
      <c r="G70" s="105" t="str">
        <f>IF($A70="","",IF($E70="MJ",Récap!$L$4,IF($E70="CF",Récap!$K$4,IF($E70="JS",Récap!$J$4,IF($E70="AM",Récap!$I$4)))))</f>
        <v/>
      </c>
      <c r="H70" s="117"/>
      <c r="I70" s="119" t="str">
        <f t="shared" si="2"/>
        <v/>
      </c>
      <c r="K70" s="412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90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</row>
    <row r="71" spans="1:12" x14ac:dyDescent="0.3">
      <c r="A71" s="169" t="str">
        <f>IF(Engagés!A71="","",Engagés!A71)</f>
        <v/>
      </c>
      <c r="B71" s="556">
        <v>0.36296296296296293</v>
      </c>
      <c r="C71" s="420"/>
      <c r="D71" s="81" t="str">
        <f t="shared" si="3"/>
        <v/>
      </c>
      <c r="E71" s="98" t="str">
        <f>IF($A71="","",Engagés!$E71)</f>
        <v/>
      </c>
      <c r="F71" s="104" t="str">
        <f>IF(AND('7ème'!D71="",'8ème'!D71&lt;&gt;""),1,"")</f>
        <v/>
      </c>
      <c r="G71" s="105" t="str">
        <f>IF($A71="","",IF($E71="MJ",Récap!$L$4,IF($E71="CF",Récap!$K$4,IF($E71="JS",Récap!$J$4,IF($E71="AM",Récap!$I$4)))))</f>
        <v/>
      </c>
      <c r="H71" s="117"/>
      <c r="I71" s="119" t="str">
        <f t="shared" ref="I71:I103" si="4">IF(L71="TERMINE",L71,K71)</f>
        <v/>
      </c>
      <c r="K71" s="412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90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</row>
    <row r="72" spans="1:12" x14ac:dyDescent="0.3">
      <c r="A72" s="169" t="str">
        <f>IF(Engagés!A72="","",Engagés!A72)</f>
        <v/>
      </c>
      <c r="B72" s="556">
        <v>0.36296296296296293</v>
      </c>
      <c r="C72" s="420"/>
      <c r="D72" s="81" t="str">
        <f t="shared" si="3"/>
        <v/>
      </c>
      <c r="E72" s="98" t="str">
        <f>IF($A72="","",Engagés!$E72)</f>
        <v/>
      </c>
      <c r="F72" s="104" t="str">
        <f>IF(AND('7ème'!D72="",'8ème'!D72&lt;&gt;""),1,"")</f>
        <v/>
      </c>
      <c r="G72" s="105" t="str">
        <f>IF($A72="","",IF($E72="MJ",Récap!$L$4,IF($E72="CF",Récap!$K$4,IF($E72="JS",Récap!$J$4,IF($E72="AM",Récap!$I$4)))))</f>
        <v/>
      </c>
      <c r="H72" s="117"/>
      <c r="I72" s="119" t="str">
        <f t="shared" si="4"/>
        <v/>
      </c>
      <c r="K72" s="412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90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</row>
    <row r="73" spans="1:12" x14ac:dyDescent="0.3">
      <c r="A73" s="169" t="str">
        <f>IF(Engagés!A73="","",Engagés!A73)</f>
        <v/>
      </c>
      <c r="B73" s="556">
        <v>0.36296296296296293</v>
      </c>
      <c r="C73" s="420"/>
      <c r="D73" s="81" t="str">
        <f t="shared" si="3"/>
        <v/>
      </c>
      <c r="E73" s="98" t="str">
        <f>IF($A73="","",Engagés!$E73)</f>
        <v/>
      </c>
      <c r="F73" s="104" t="str">
        <f>IF(AND('7ème'!D73="",'8ème'!D73&lt;&gt;""),1,"")</f>
        <v/>
      </c>
      <c r="G73" s="105" t="str">
        <f>IF($A73="","",IF($E73="MJ",Récap!$L$4,IF($E73="CF",Récap!$K$4,IF($E73="JS",Récap!$J$4,IF($E73="AM",Récap!$I$4)))))</f>
        <v/>
      </c>
      <c r="H73" s="117"/>
      <c r="I73" s="119" t="str">
        <f t="shared" si="4"/>
        <v/>
      </c>
      <c r="K73" s="412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90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</row>
    <row r="74" spans="1:12" x14ac:dyDescent="0.3">
      <c r="A74" s="169" t="str">
        <f>IF(Engagés!A74="","",Engagés!A74)</f>
        <v/>
      </c>
      <c r="B74" s="556">
        <v>0.36296296296296293</v>
      </c>
      <c r="C74" s="420"/>
      <c r="D74" s="81" t="str">
        <f t="shared" si="3"/>
        <v/>
      </c>
      <c r="E74" s="98" t="str">
        <f>IF($A74="","",Engagés!$E74)</f>
        <v/>
      </c>
      <c r="F74" s="104" t="str">
        <f>IF(AND('7ème'!D74="",'8ème'!D74&lt;&gt;""),1,"")</f>
        <v/>
      </c>
      <c r="G74" s="105" t="str">
        <f>IF($A74="","",IF($E74="MJ",Récap!$L$4,IF($E74="CF",Récap!$K$4,IF($E74="JS",Récap!$J$4,IF($E74="AM",Récap!$I$4)))))</f>
        <v/>
      </c>
      <c r="H74" s="117"/>
      <c r="I74" s="119" t="str">
        <f t="shared" si="4"/>
        <v/>
      </c>
      <c r="K74" s="412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90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</row>
    <row r="75" spans="1:12" x14ac:dyDescent="0.3">
      <c r="A75" s="169" t="str">
        <f>IF(Engagés!A75="","",Engagés!A75)</f>
        <v/>
      </c>
      <c r="B75" s="556">
        <v>0.36296296296296293</v>
      </c>
      <c r="C75" s="420"/>
      <c r="D75" s="81" t="str">
        <f t="shared" si="3"/>
        <v/>
      </c>
      <c r="E75" s="98" t="str">
        <f>IF($A75="","",Engagés!$E75)</f>
        <v/>
      </c>
      <c r="F75" s="104" t="str">
        <f>IF(AND('7ème'!D75="",'8ème'!D75&lt;&gt;""),1,"")</f>
        <v/>
      </c>
      <c r="G75" s="105" t="str">
        <f>IF($A75="","",IF($E75="MJ",Récap!$L$4,IF($E75="CF",Récap!$K$4,IF($E75="JS",Récap!$J$4,IF($E75="AM",Récap!$I$4)))))</f>
        <v/>
      </c>
      <c r="H75" s="117"/>
      <c r="I75" s="119" t="str">
        <f t="shared" si="4"/>
        <v/>
      </c>
      <c r="K75" s="412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90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</row>
    <row r="76" spans="1:12" x14ac:dyDescent="0.3">
      <c r="A76" s="169" t="str">
        <f>IF(Engagés!A76="","",Engagés!A76)</f>
        <v/>
      </c>
      <c r="B76" s="556">
        <v>0.36296296296296293</v>
      </c>
      <c r="C76" s="420"/>
      <c r="D76" s="81" t="str">
        <f t="shared" si="3"/>
        <v/>
      </c>
      <c r="E76" s="98" t="str">
        <f>IF($A76="","",Engagés!$E76)</f>
        <v/>
      </c>
      <c r="F76" s="104" t="str">
        <f>IF(AND('7ème'!D76="",'8ème'!D76&lt;&gt;""),1,"")</f>
        <v/>
      </c>
      <c r="G76" s="105" t="str">
        <f>IF($A76="","",IF($E76="MJ",Récap!$L$4,IF($E76="CF",Récap!$K$4,IF($E76="JS",Récap!$J$4,IF($E76="AM",Récap!$I$4)))))</f>
        <v/>
      </c>
      <c r="H76" s="117"/>
      <c r="I76" s="119" t="str">
        <f t="shared" si="4"/>
        <v/>
      </c>
      <c r="K76" s="412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90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</row>
    <row r="77" spans="1:12" x14ac:dyDescent="0.3">
      <c r="A77" s="169" t="str">
        <f>IF(Engagés!A77="","",Engagés!A77)</f>
        <v/>
      </c>
      <c r="B77" s="556">
        <v>0.36296296296296293</v>
      </c>
      <c r="C77" s="420"/>
      <c r="D77" s="81" t="str">
        <f t="shared" si="3"/>
        <v/>
      </c>
      <c r="E77" s="98" t="str">
        <f>IF($A77="","",Engagés!$E77)</f>
        <v/>
      </c>
      <c r="F77" s="104" t="str">
        <f>IF(AND('7ème'!D77="",'8ème'!D77&lt;&gt;""),1,"")</f>
        <v/>
      </c>
      <c r="G77" s="105" t="str">
        <f>IF($A77="","",IF($E77="MJ",Récap!$L$4,IF($E77="CF",Récap!$K$4,IF($E77="JS",Récap!$J$4,IF($E77="AM",Récap!$I$4)))))</f>
        <v/>
      </c>
      <c r="H77" s="117"/>
      <c r="I77" s="119" t="str">
        <f t="shared" si="4"/>
        <v/>
      </c>
      <c r="K77" s="412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90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</row>
    <row r="78" spans="1:12" x14ac:dyDescent="0.3">
      <c r="A78" s="169" t="str">
        <f>IF(Engagés!A78="","",Engagés!A78)</f>
        <v/>
      </c>
      <c r="B78" s="556">
        <v>0.36296296296296293</v>
      </c>
      <c r="C78" s="420"/>
      <c r="D78" s="81" t="str">
        <f t="shared" si="3"/>
        <v/>
      </c>
      <c r="E78" s="98" t="str">
        <f>IF($A78="","",Engagés!$E78)</f>
        <v/>
      </c>
      <c r="F78" s="104" t="str">
        <f>IF(AND('7ème'!D78="",'8ème'!D78&lt;&gt;""),1,"")</f>
        <v/>
      </c>
      <c r="G78" s="105" t="str">
        <f>IF($A78="","",IF($E78="MJ",Récap!$L$4,IF($E78="CF",Récap!$K$4,IF($E78="JS",Récap!$J$4,IF($E78="AM",Récap!$I$4)))))</f>
        <v/>
      </c>
      <c r="H78" s="117"/>
      <c r="I78" s="119" t="str">
        <f t="shared" si="4"/>
        <v/>
      </c>
      <c r="K78" s="412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90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</row>
    <row r="79" spans="1:12" x14ac:dyDescent="0.3">
      <c r="A79" s="169" t="str">
        <f>IF(Engagés!A79="","",Engagés!A79)</f>
        <v/>
      </c>
      <c r="B79" s="556">
        <v>0.36296296296296293</v>
      </c>
      <c r="C79" s="420"/>
      <c r="D79" s="81" t="str">
        <f t="shared" si="3"/>
        <v/>
      </c>
      <c r="E79" s="98" t="str">
        <f>IF($A79="","",Engagés!$E79)</f>
        <v/>
      </c>
      <c r="F79" s="104" t="str">
        <f>IF(AND('7ème'!D79="",'8ème'!D79&lt;&gt;""),1,"")</f>
        <v/>
      </c>
      <c r="G79" s="105" t="str">
        <f>IF($A79="","",IF($E79="MJ",Récap!$L$4,IF($E79="CF",Récap!$K$4,IF($E79="JS",Récap!$J$4,IF($E79="AM",Récap!$I$4)))))</f>
        <v/>
      </c>
      <c r="H79" s="117"/>
      <c r="I79" s="119" t="str">
        <f t="shared" si="4"/>
        <v/>
      </c>
      <c r="K79" s="412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90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</row>
    <row r="80" spans="1:12" x14ac:dyDescent="0.3">
      <c r="A80" s="169" t="str">
        <f>IF(Engagés!A80="","",Engagés!A80)</f>
        <v/>
      </c>
      <c r="B80" s="556">
        <v>0.36296296296296293</v>
      </c>
      <c r="C80" s="420"/>
      <c r="D80" s="81" t="str">
        <f t="shared" si="3"/>
        <v/>
      </c>
      <c r="E80" s="98" t="str">
        <f>IF($A80="","",Engagés!$E80)</f>
        <v/>
      </c>
      <c r="F80" s="104" t="str">
        <f>IF(AND('7ème'!D80="",'8ème'!D80&lt;&gt;""),1,"")</f>
        <v/>
      </c>
      <c r="G80" s="105" t="str">
        <f>IF($A80="","",IF($E80="MJ",Récap!$L$4,IF($E80="CF",Récap!$K$4,IF($E80="JS",Récap!$J$4,IF($E80="AM",Récap!$I$4)))))</f>
        <v/>
      </c>
      <c r="H80" s="117"/>
      <c r="I80" s="119" t="str">
        <f t="shared" si="4"/>
        <v/>
      </c>
      <c r="K80" s="412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90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</row>
    <row r="81" spans="1:12" x14ac:dyDescent="0.3">
      <c r="A81" s="169" t="str">
        <f>IF(Engagés!A81="","",Engagés!A81)</f>
        <v/>
      </c>
      <c r="B81" s="556">
        <v>0.36296296296296293</v>
      </c>
      <c r="C81" s="420"/>
      <c r="D81" s="81" t="str">
        <f t="shared" si="3"/>
        <v/>
      </c>
      <c r="E81" s="98" t="str">
        <f>IF($A81="","",Engagés!$E81)</f>
        <v/>
      </c>
      <c r="F81" s="104" t="str">
        <f>IF(AND('7ème'!D81="",'8ème'!D81&lt;&gt;""),1,"")</f>
        <v/>
      </c>
      <c r="G81" s="105" t="str">
        <f>IF($A81="","",IF($E81="MJ",Récap!$L$4,IF($E81="CF",Récap!$K$4,IF($E81="JS",Récap!$J$4,IF($E81="AM",Récap!$I$4)))))</f>
        <v/>
      </c>
      <c r="H81" s="117"/>
      <c r="I81" s="119" t="str">
        <f t="shared" si="4"/>
        <v/>
      </c>
      <c r="K81" s="412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90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</row>
    <row r="82" spans="1:12" x14ac:dyDescent="0.3">
      <c r="A82" s="169" t="str">
        <f>IF(Engagés!A82="","",Engagés!A82)</f>
        <v/>
      </c>
      <c r="B82" s="556">
        <v>0.36296296296296293</v>
      </c>
      <c r="C82" s="420"/>
      <c r="D82" s="81" t="str">
        <f t="shared" si="3"/>
        <v/>
      </c>
      <c r="E82" s="98" t="str">
        <f>IF($A82="","",Engagés!$E82)</f>
        <v/>
      </c>
      <c r="F82" s="104" t="str">
        <f>IF(AND('7ème'!D82="",'8ème'!D82&lt;&gt;""),1,"")</f>
        <v/>
      </c>
      <c r="G82" s="105" t="str">
        <f>IF($A82="","",IF($E82="MJ",Récap!$L$4,IF($E82="CF",Récap!$K$4,IF($E82="JS",Récap!$J$4,IF($E82="AM",Récap!$I$4)))))</f>
        <v/>
      </c>
      <c r="H82" s="117"/>
      <c r="I82" s="119" t="str">
        <f t="shared" si="4"/>
        <v/>
      </c>
      <c r="K82" s="412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90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</row>
    <row r="83" spans="1:12" x14ac:dyDescent="0.3">
      <c r="A83" s="169" t="str">
        <f>IF(Engagés!A83="","",Engagés!A83)</f>
        <v/>
      </c>
      <c r="B83" s="556">
        <v>0.36296296296296293</v>
      </c>
      <c r="C83" s="420"/>
      <c r="D83" s="81" t="str">
        <f t="shared" si="3"/>
        <v/>
      </c>
      <c r="E83" s="98" t="str">
        <f>IF($A83="","",Engagés!$E83)</f>
        <v/>
      </c>
      <c r="F83" s="104" t="str">
        <f>IF(AND('7ème'!D83="",'8ème'!D83&lt;&gt;""),1,"")</f>
        <v/>
      </c>
      <c r="G83" s="105" t="str">
        <f>IF($A83="","",IF($E83="MJ",Récap!$L$4,IF($E83="CF",Récap!$K$4,IF($E83="JS",Récap!$J$4,IF($E83="AM",Récap!$I$4)))))</f>
        <v/>
      </c>
      <c r="H83" s="117"/>
      <c r="I83" s="119" t="str">
        <f t="shared" si="4"/>
        <v/>
      </c>
      <c r="K83" s="412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90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</row>
    <row r="84" spans="1:12" x14ac:dyDescent="0.3">
      <c r="A84" s="169" t="str">
        <f>IF(Engagés!A84="","",Engagés!A84)</f>
        <v/>
      </c>
      <c r="B84" s="556">
        <v>0.36296296296296293</v>
      </c>
      <c r="C84" s="420"/>
      <c r="D84" s="81" t="str">
        <f t="shared" si="3"/>
        <v/>
      </c>
      <c r="E84" s="98" t="str">
        <f>IF($A84="","",Engagés!$E84)</f>
        <v/>
      </c>
      <c r="F84" s="104" t="str">
        <f>IF(AND('7ème'!D84="",'8ème'!D84&lt;&gt;""),1,"")</f>
        <v/>
      </c>
      <c r="G84" s="105" t="str">
        <f>IF($A84="","",IF($E84="MJ",Récap!$L$4,IF($E84="CF",Récap!$K$4,IF($E84="JS",Récap!$J$4,IF($E84="AM",Récap!$I$4)))))</f>
        <v/>
      </c>
      <c r="H84" s="117"/>
      <c r="I84" s="119" t="str">
        <f t="shared" si="4"/>
        <v/>
      </c>
      <c r="K84" s="412" t="str">
        <f>IF($D84="","",IFERROR(IF(AND($E84="AM",Récap!BY$208="DERNIER TOUR"),"DERNIER TOUR",IF(AND($E84="JS",Récap!BH$208="DERNIER TOUR"),"DERNIER TOUR",IF(AND($E84="CF",Récap!AR$208="DERNIER TOUR"),"DERNIER TOUR",IF(AND($E84="MJ",Récap!AB$208="DERNIER TOUR"),"DERNIER TOUR","")))),""))</f>
        <v/>
      </c>
      <c r="L84" s="590" t="str">
        <f>IFERROR(IF(AND($E84="AM",Récap!BZ$208="TERMINE"),"TERMINE",IF(AND($E84="JS",Récap!BI$208="TERMINE"),"TERMINE",IF(AND($E84="CF",Récap!AS$208="TERMINE"),"TERMINE",IF(AND($E84="MJ",Récap!AC$208="TERMINE"),"TERMINE","")))),"")</f>
        <v/>
      </c>
    </row>
    <row r="85" spans="1:12" x14ac:dyDescent="0.3">
      <c r="A85" s="169" t="str">
        <f>IF(Engagés!A85="","",Engagés!A85)</f>
        <v/>
      </c>
      <c r="B85" s="556">
        <v>0.36296296296296293</v>
      </c>
      <c r="C85" s="420"/>
      <c r="D85" s="81" t="str">
        <f t="shared" si="3"/>
        <v/>
      </c>
      <c r="E85" s="98" t="str">
        <f>IF($A85="","",Engagés!$E85)</f>
        <v/>
      </c>
      <c r="F85" s="104" t="str">
        <f>IF(AND('7ème'!D85="",'8ème'!D85&lt;&gt;""),1,"")</f>
        <v/>
      </c>
      <c r="G85" s="105" t="str">
        <f>IF($A85="","",IF($E85="MJ",Récap!$L$4,IF($E85="CF",Récap!$K$4,IF($E85="JS",Récap!$J$4,IF($E85="AM",Récap!$I$4)))))</f>
        <v/>
      </c>
      <c r="H85" s="117"/>
      <c r="I85" s="119" t="str">
        <f t="shared" si="4"/>
        <v/>
      </c>
      <c r="K85" s="412" t="str">
        <f>IF($D85="","",IFERROR(IF(AND($E85="AM",Récap!BY$208="DERNIER TOUR"),"DERNIER TOUR",IF(AND($E85="JS",Récap!BH$208="DERNIER TOUR"),"DERNIER TOUR",IF(AND($E85="CF",Récap!AR$208="DERNIER TOUR"),"DERNIER TOUR",IF(AND($E85="MJ",Récap!AB$208="DERNIER TOUR"),"DERNIER TOUR","")))),""))</f>
        <v/>
      </c>
      <c r="L85" s="590" t="str">
        <f>IFERROR(IF(AND($E85="AM",Récap!BZ$208="TERMINE"),"TERMINE",IF(AND($E85="JS",Récap!BI$208="TERMINE"),"TERMINE",IF(AND($E85="CF",Récap!AS$208="TERMINE"),"TERMINE",IF(AND($E85="MJ",Récap!AC$208="TERMINE"),"TERMINE","")))),"")</f>
        <v/>
      </c>
    </row>
    <row r="86" spans="1:12" x14ac:dyDescent="0.3">
      <c r="A86" s="169" t="str">
        <f>IF(Engagés!A86="","",Engagés!A86)</f>
        <v/>
      </c>
      <c r="B86" s="556">
        <v>0.36296296296296293</v>
      </c>
      <c r="C86" s="420"/>
      <c r="D86" s="81" t="str">
        <f t="shared" si="3"/>
        <v/>
      </c>
      <c r="E86" s="98" t="str">
        <f>IF($A86="","",Engagés!$E86)</f>
        <v/>
      </c>
      <c r="F86" s="104" t="str">
        <f>IF(AND('7ème'!D86="",'8ème'!D86&lt;&gt;""),1,"")</f>
        <v/>
      </c>
      <c r="G86" s="105" t="str">
        <f>IF($A86="","",IF($E86="MJ",Récap!$L$4,IF($E86="CF",Récap!$K$4,IF($E86="JS",Récap!$J$4,IF($E86="AM",Récap!$I$4)))))</f>
        <v/>
      </c>
      <c r="H86" s="117"/>
      <c r="I86" s="119" t="str">
        <f t="shared" si="4"/>
        <v/>
      </c>
      <c r="K86" s="412" t="str">
        <f>IF($D86="","",IFERROR(IF(AND($E86="AM",Récap!BY$208="DERNIER TOUR"),"DERNIER TOUR",IF(AND($E86="JS",Récap!BH$208="DERNIER TOUR"),"DERNIER TOUR",IF(AND($E86="CF",Récap!AR$208="DERNIER TOUR"),"DERNIER TOUR",IF(AND($E86="MJ",Récap!AB$208="DERNIER TOUR"),"DERNIER TOUR","")))),""))</f>
        <v/>
      </c>
      <c r="L86" s="590" t="str">
        <f>IFERROR(IF(AND($E86="AM",Récap!BZ$208="TERMINE"),"TERMINE",IF(AND($E86="JS",Récap!BI$208="TERMINE"),"TERMINE",IF(AND($E86="CF",Récap!AS$208="TERMINE"),"TERMINE",IF(AND($E86="MJ",Récap!AC$208="TERMINE"),"TERMINE","")))),"")</f>
        <v/>
      </c>
    </row>
    <row r="87" spans="1:12" x14ac:dyDescent="0.3">
      <c r="A87" s="169" t="str">
        <f>IF(Engagés!A87="","",Engagés!A87)</f>
        <v/>
      </c>
      <c r="B87" s="556">
        <v>0.36296296296296293</v>
      </c>
      <c r="C87" s="420"/>
      <c r="D87" s="81" t="str">
        <f t="shared" si="3"/>
        <v/>
      </c>
      <c r="E87" s="98" t="str">
        <f>IF($A87="","",Engagés!$E87)</f>
        <v/>
      </c>
      <c r="F87" s="104" t="str">
        <f>IF(AND('7ème'!D87="",'8ème'!D87&lt;&gt;""),1,"")</f>
        <v/>
      </c>
      <c r="G87" s="105" t="str">
        <f>IF($A87="","",IF($E87="MJ",Récap!$L$4,IF($E87="CF",Récap!$K$4,IF($E87="JS",Récap!$J$4,IF($E87="AM",Récap!$I$4)))))</f>
        <v/>
      </c>
      <c r="H87" s="117"/>
      <c r="I87" s="119" t="str">
        <f t="shared" si="4"/>
        <v/>
      </c>
      <c r="K87" s="412" t="str">
        <f>IF($D87="","",IFERROR(IF(AND($E87="AM",Récap!BY$208="DERNIER TOUR"),"DERNIER TOUR",IF(AND($E87="JS",Récap!BH$208="DERNIER TOUR"),"DERNIER TOUR",IF(AND($E87="CF",Récap!AR$208="DERNIER TOUR"),"DERNIER TOUR",IF(AND($E87="MJ",Récap!AB$208="DERNIER TOUR"),"DERNIER TOUR","")))),""))</f>
        <v/>
      </c>
      <c r="L87" s="590" t="str">
        <f>IFERROR(IF(AND($E87="AM",Récap!BZ$208="TERMINE"),"TERMINE",IF(AND($E87="JS",Récap!BI$208="TERMINE"),"TERMINE",IF(AND($E87="CF",Récap!AS$208="TERMINE"),"TERMINE",IF(AND($E87="MJ",Récap!AC$208="TERMINE"),"TERMINE","")))),"")</f>
        <v/>
      </c>
    </row>
    <row r="88" spans="1:12" x14ac:dyDescent="0.3">
      <c r="A88" s="169" t="str">
        <f>IF(Engagés!A88="","",Engagés!A88)</f>
        <v/>
      </c>
      <c r="B88" s="556">
        <v>0.36296296296296293</v>
      </c>
      <c r="C88" s="420"/>
      <c r="D88" s="81" t="str">
        <f t="shared" si="3"/>
        <v/>
      </c>
      <c r="E88" s="98" t="str">
        <f>IF($A88="","",Engagés!$E88)</f>
        <v/>
      </c>
      <c r="F88" s="104" t="str">
        <f>IF(AND('7ème'!D88="",'8ème'!D88&lt;&gt;""),1,"")</f>
        <v/>
      </c>
      <c r="G88" s="105" t="str">
        <f>IF($A88="","",IF($E88="MJ",Récap!$L$4,IF($E88="CF",Récap!$K$4,IF($E88="JS",Récap!$J$4,IF($E88="AM",Récap!$I$4)))))</f>
        <v/>
      </c>
      <c r="H88" s="117"/>
      <c r="I88" s="119" t="str">
        <f t="shared" si="4"/>
        <v/>
      </c>
      <c r="K88" s="412" t="str">
        <f>IF($D88="","",IFERROR(IF(AND($E88="AM",Récap!BY$208="DERNIER TOUR"),"DERNIER TOUR",IF(AND($E88="JS",Récap!BH$208="DERNIER TOUR"),"DERNIER TOUR",IF(AND($E88="CF",Récap!AR$208="DERNIER TOUR"),"DERNIER TOUR",IF(AND($E88="MJ",Récap!AB$208="DERNIER TOUR"),"DERNIER TOUR","")))),""))</f>
        <v/>
      </c>
      <c r="L88" s="590" t="str">
        <f>IFERROR(IF(AND($E88="AM",Récap!BZ$208="TERMINE"),"TERMINE",IF(AND($E88="JS",Récap!BI$208="TERMINE"),"TERMINE",IF(AND($E88="CF",Récap!AS$208="TERMINE"),"TERMINE",IF(AND($E88="MJ",Récap!AC$208="TERMINE"),"TERMINE","")))),"")</f>
        <v/>
      </c>
    </row>
    <row r="89" spans="1:12" x14ac:dyDescent="0.3">
      <c r="A89" s="169" t="str">
        <f>IF(Engagés!A89="","",Engagés!A89)</f>
        <v/>
      </c>
      <c r="B89" s="556">
        <v>0.36296296296296293</v>
      </c>
      <c r="C89" s="420"/>
      <c r="D89" s="81" t="str">
        <f t="shared" si="3"/>
        <v/>
      </c>
      <c r="E89" s="98" t="str">
        <f>IF($A89="","",Engagés!$E89)</f>
        <v/>
      </c>
      <c r="F89" s="104" t="str">
        <f>IF(AND('7ème'!D89="",'8ème'!D89&lt;&gt;""),1,"")</f>
        <v/>
      </c>
      <c r="G89" s="105" t="str">
        <f>IF($A89="","",IF($E89="MJ",Récap!$L$4,IF($E89="CF",Récap!$K$4,IF($E89="JS",Récap!$J$4,IF($E89="AM",Récap!$I$4)))))</f>
        <v/>
      </c>
      <c r="H89" s="117"/>
      <c r="I89" s="119" t="str">
        <f t="shared" si="4"/>
        <v/>
      </c>
      <c r="K89" s="412" t="str">
        <f>IF($D89="","",IFERROR(IF(AND($E89="AM",Récap!BY$208="DERNIER TOUR"),"DERNIER TOUR",IF(AND($E89="JS",Récap!BH$208="DERNIER TOUR"),"DERNIER TOUR",IF(AND($E89="CF",Récap!AR$208="DERNIER TOUR"),"DERNIER TOUR",IF(AND($E89="MJ",Récap!AB$208="DERNIER TOUR"),"DERNIER TOUR","")))),""))</f>
        <v/>
      </c>
      <c r="L89" s="590" t="str">
        <f>IFERROR(IF(AND($E89="AM",Récap!BZ$208="TERMINE"),"TERMINE",IF(AND($E89="JS",Récap!BI$208="TERMINE"),"TERMINE",IF(AND($E89="CF",Récap!AS$208="TERMINE"),"TERMINE",IF(AND($E89="MJ",Récap!AC$208="TERMINE"),"TERMINE","")))),"")</f>
        <v/>
      </c>
    </row>
    <row r="90" spans="1:12" x14ac:dyDescent="0.3">
      <c r="A90" s="169" t="str">
        <f>IF(Engagés!A90="","",Engagés!A90)</f>
        <v/>
      </c>
      <c r="B90" s="556">
        <v>0.36296296296296293</v>
      </c>
      <c r="C90" s="420"/>
      <c r="D90" s="81" t="str">
        <f t="shared" si="3"/>
        <v/>
      </c>
      <c r="E90" s="98" t="str">
        <f>IF($A90="","",Engagés!$E90)</f>
        <v/>
      </c>
      <c r="F90" s="104" t="str">
        <f>IF(AND('7ème'!D90="",'8ème'!D90&lt;&gt;""),1,"")</f>
        <v/>
      </c>
      <c r="G90" s="105" t="str">
        <f>IF($A90="","",IF($E90="MJ",Récap!$L$4,IF($E90="CF",Récap!$K$4,IF($E90="JS",Récap!$J$4,IF($E90="AM",Récap!$I$4)))))</f>
        <v/>
      </c>
      <c r="H90" s="117"/>
      <c r="I90" s="119" t="str">
        <f t="shared" si="4"/>
        <v/>
      </c>
      <c r="K90" s="412" t="str">
        <f>IF($D90="","",IFERROR(IF(AND($E90="AM",Récap!BY$208="DERNIER TOUR"),"DERNIER TOUR",IF(AND($E90="JS",Récap!BH$208="DERNIER TOUR"),"DERNIER TOUR",IF(AND($E90="CF",Récap!AR$208="DERNIER TOUR"),"DERNIER TOUR",IF(AND($E90="MJ",Récap!AB$208="DERNIER TOUR"),"DERNIER TOUR","")))),""))</f>
        <v/>
      </c>
      <c r="L90" s="590" t="str">
        <f>IFERROR(IF(AND($E90="AM",Récap!BZ$208="TERMINE"),"TERMINE",IF(AND($E90="JS",Récap!BI$208="TERMINE"),"TERMINE",IF(AND($E90="CF",Récap!AS$208="TERMINE"),"TERMINE",IF(AND($E90="MJ",Récap!AC$208="TERMINE"),"TERMINE","")))),"")</f>
        <v/>
      </c>
    </row>
    <row r="91" spans="1:12" x14ac:dyDescent="0.3">
      <c r="A91" s="169" t="str">
        <f>IF(Engagés!A91="","",Engagés!A91)</f>
        <v/>
      </c>
      <c r="B91" s="556">
        <v>0.36296296296296293</v>
      </c>
      <c r="C91" s="420"/>
      <c r="D91" s="81" t="str">
        <f t="shared" si="3"/>
        <v/>
      </c>
      <c r="E91" s="98" t="str">
        <f>IF($A91="","",Engagés!$E91)</f>
        <v/>
      </c>
      <c r="F91" s="104" t="str">
        <f>IF(AND('7ème'!D91="",'8ème'!D91&lt;&gt;""),1,"")</f>
        <v/>
      </c>
      <c r="G91" s="105" t="str">
        <f>IF($A91="","",IF($E91="MJ",Récap!$L$4,IF($E91="CF",Récap!$K$4,IF($E91="JS",Récap!$J$4,IF($E91="AM",Récap!$I$4)))))</f>
        <v/>
      </c>
      <c r="H91" s="117"/>
      <c r="I91" s="119" t="str">
        <f t="shared" si="4"/>
        <v/>
      </c>
      <c r="K91" s="412" t="str">
        <f>IF($D91="","",IFERROR(IF(AND($E91="AM",Récap!BY$208="DERNIER TOUR"),"DERNIER TOUR",IF(AND($E91="JS",Récap!BH$208="DERNIER TOUR"),"DERNIER TOUR",IF(AND($E91="CF",Récap!AR$208="DERNIER TOUR"),"DERNIER TOUR",IF(AND($E91="MJ",Récap!AB$208="DERNIER TOUR"),"DERNIER TOUR","")))),""))</f>
        <v/>
      </c>
      <c r="L91" s="590" t="str">
        <f>IFERROR(IF(AND($E91="AM",Récap!BZ$208="TERMINE"),"TERMINE",IF(AND($E91="JS",Récap!BI$208="TERMINE"),"TERMINE",IF(AND($E91="CF",Récap!AS$208="TERMINE"),"TERMINE",IF(AND($E91="MJ",Récap!AC$208="TERMINE"),"TERMINE","")))),"")</f>
        <v/>
      </c>
    </row>
    <row r="92" spans="1:12" x14ac:dyDescent="0.3">
      <c r="A92" s="169" t="str">
        <f>IF(Engagés!A92="","",Engagés!A92)</f>
        <v/>
      </c>
      <c r="B92" s="556">
        <v>0.36296296296296293</v>
      </c>
      <c r="C92" s="420"/>
      <c r="D92" s="81" t="str">
        <f t="shared" si="3"/>
        <v/>
      </c>
      <c r="E92" s="98" t="str">
        <f>IF($A92="","",Engagés!$E92)</f>
        <v/>
      </c>
      <c r="F92" s="104" t="str">
        <f>IF(AND('7ème'!D92="",'8ème'!D92&lt;&gt;""),1,"")</f>
        <v/>
      </c>
      <c r="G92" s="105" t="str">
        <f>IF($A92="","",IF($E92="MJ",Récap!$L$4,IF($E92="CF",Récap!$K$4,IF($E92="JS",Récap!$J$4,IF($E92="AM",Récap!$I$4)))))</f>
        <v/>
      </c>
      <c r="H92" s="117"/>
      <c r="I92" s="119" t="str">
        <f t="shared" si="4"/>
        <v/>
      </c>
      <c r="K92" s="412" t="str">
        <f>IF($D92="","",IFERROR(IF(AND($E92="AM",Récap!BY$208="DERNIER TOUR"),"DERNIER TOUR",IF(AND($E92="JS",Récap!BH$208="DERNIER TOUR"),"DERNIER TOUR",IF(AND($E92="CF",Récap!AR$208="DERNIER TOUR"),"DERNIER TOUR",IF(AND($E92="MJ",Récap!AB$208="DERNIER TOUR"),"DERNIER TOUR","")))),""))</f>
        <v/>
      </c>
      <c r="L92" s="590" t="str">
        <f>IFERROR(IF(AND($E92="AM",Récap!BZ$208="TERMINE"),"TERMINE",IF(AND($E92="JS",Récap!BI$208="TERMINE"),"TERMINE",IF(AND($E92="CF",Récap!AS$208="TERMINE"),"TERMINE",IF(AND($E92="MJ",Récap!AC$208="TERMINE"),"TERMINE","")))),"")</f>
        <v/>
      </c>
    </row>
    <row r="93" spans="1:12" x14ac:dyDescent="0.3">
      <c r="A93" s="169" t="str">
        <f>IF(Engagés!A93="","",Engagés!A93)</f>
        <v/>
      </c>
      <c r="B93" s="556">
        <v>0.36296296296296293</v>
      </c>
      <c r="C93" s="420"/>
      <c r="D93" s="81" t="str">
        <f t="shared" si="3"/>
        <v/>
      </c>
      <c r="E93" s="98" t="str">
        <f>IF($A93="","",Engagés!$E93)</f>
        <v/>
      </c>
      <c r="F93" s="104" t="str">
        <f>IF(AND('7ème'!D93="",'8ème'!D93&lt;&gt;""),1,"")</f>
        <v/>
      </c>
      <c r="G93" s="105" t="str">
        <f>IF($A93="","",IF($E93="MJ",Récap!$L$4,IF($E93="CF",Récap!$K$4,IF($E93="JS",Récap!$J$4,IF($E93="AM",Récap!$I$4)))))</f>
        <v/>
      </c>
      <c r="H93" s="117"/>
      <c r="I93" s="119" t="str">
        <f t="shared" si="4"/>
        <v/>
      </c>
      <c r="K93" s="412" t="str">
        <f>IF($D93="","",IFERROR(IF(AND($E93="AM",Récap!BY$208="DERNIER TOUR"),"DERNIER TOUR",IF(AND($E93="JS",Récap!BH$208="DERNIER TOUR"),"DERNIER TOUR",IF(AND($E93="CF",Récap!AR$208="DERNIER TOUR"),"DERNIER TOUR",IF(AND($E93="MJ",Récap!AB$208="DERNIER TOUR"),"DERNIER TOUR","")))),""))</f>
        <v/>
      </c>
      <c r="L93" s="590" t="str">
        <f>IFERROR(IF(AND($E93="AM",Récap!BZ$208="TERMINE"),"TERMINE",IF(AND($E93="JS",Récap!BI$208="TERMINE"),"TERMINE",IF(AND($E93="CF",Récap!AS$208="TERMINE"),"TERMINE",IF(AND($E93="MJ",Récap!AC$208="TERMINE"),"TERMINE","")))),"")</f>
        <v/>
      </c>
    </row>
    <row r="94" spans="1:12" x14ac:dyDescent="0.3">
      <c r="A94" s="169" t="str">
        <f>IF(Engagés!A94="","",Engagés!A94)</f>
        <v/>
      </c>
      <c r="B94" s="556">
        <v>0.36296296296296293</v>
      </c>
      <c r="C94" s="420"/>
      <c r="D94" s="81" t="str">
        <f t="shared" si="3"/>
        <v/>
      </c>
      <c r="E94" s="98" t="str">
        <f>IF($A94="","",Engagés!$E94)</f>
        <v/>
      </c>
      <c r="F94" s="104" t="str">
        <f>IF(AND('7ème'!D94="",'8ème'!D94&lt;&gt;""),1,"")</f>
        <v/>
      </c>
      <c r="G94" s="105" t="str">
        <f>IF($A94="","",IF($E94="MJ",Récap!$L$4,IF($E94="CF",Récap!$K$4,IF($E94="JS",Récap!$J$4,IF($E94="AM",Récap!$I$4)))))</f>
        <v/>
      </c>
      <c r="H94" s="117"/>
      <c r="I94" s="119" t="str">
        <f t="shared" si="4"/>
        <v/>
      </c>
      <c r="K94" s="412" t="str">
        <f>IF($D94="","",IFERROR(IF(AND($E94="AM",Récap!BY$208="DERNIER TOUR"),"DERNIER TOUR",IF(AND($E94="JS",Récap!BH$208="DERNIER TOUR"),"DERNIER TOUR",IF(AND($E94="CF",Récap!AR$208="DERNIER TOUR"),"DERNIER TOUR",IF(AND($E94="MJ",Récap!AB$208="DERNIER TOUR"),"DERNIER TOUR","")))),""))</f>
        <v/>
      </c>
      <c r="L94" s="590" t="str">
        <f>IFERROR(IF(AND($E94="AM",Récap!BZ$208="TERMINE"),"TERMINE",IF(AND($E94="JS",Récap!BI$208="TERMINE"),"TERMINE",IF(AND($E94="CF",Récap!AS$208="TERMINE"),"TERMINE",IF(AND($E94="MJ",Récap!AC$208="TERMINE"),"TERMINE","")))),"")</f>
        <v/>
      </c>
    </row>
    <row r="95" spans="1:12" x14ac:dyDescent="0.3">
      <c r="A95" s="169" t="str">
        <f>IF(Engagés!A95="","",Engagés!A95)</f>
        <v/>
      </c>
      <c r="B95" s="556">
        <v>0.36296296296296293</v>
      </c>
      <c r="C95" s="420"/>
      <c r="D95" s="81" t="str">
        <f t="shared" si="3"/>
        <v/>
      </c>
      <c r="E95" s="98" t="str">
        <f>IF($A95="","",Engagés!$E95)</f>
        <v/>
      </c>
      <c r="F95" s="104" t="str">
        <f>IF(AND('7ème'!D95="",'8ème'!D95&lt;&gt;""),1,"")</f>
        <v/>
      </c>
      <c r="G95" s="105" t="str">
        <f>IF($A95="","",IF($E95="MJ",Récap!$L$4,IF($E95="CF",Récap!$K$4,IF($E95="JS",Récap!$J$4,IF($E95="AM",Récap!$I$4)))))</f>
        <v/>
      </c>
      <c r="H95" s="117"/>
      <c r="I95" s="119" t="str">
        <f t="shared" si="4"/>
        <v/>
      </c>
      <c r="K95" s="412" t="str">
        <f>IF($D95="","",IFERROR(IF(AND($E95="AM",Récap!BY$208="DERNIER TOUR"),"DERNIER TOUR",IF(AND($E95="JS",Récap!BH$208="DERNIER TOUR"),"DERNIER TOUR",IF(AND($E95="CF",Récap!AR$208="DERNIER TOUR"),"DERNIER TOUR",IF(AND($E95="MJ",Récap!AB$208="DERNIER TOUR"),"DERNIER TOUR","")))),""))</f>
        <v/>
      </c>
      <c r="L95" s="590" t="str">
        <f>IFERROR(IF(AND($E95="AM",Récap!BZ$208="TERMINE"),"TERMINE",IF(AND($E95="JS",Récap!BI$208="TERMINE"),"TERMINE",IF(AND($E95="CF",Récap!AS$208="TERMINE"),"TERMINE",IF(AND($E95="MJ",Récap!AC$208="TERMINE"),"TERMINE","")))),"")</f>
        <v/>
      </c>
    </row>
    <row r="96" spans="1:12" x14ac:dyDescent="0.3">
      <c r="A96" s="169" t="str">
        <f>IF(Engagés!A96="","",Engagés!A96)</f>
        <v/>
      </c>
      <c r="B96" s="556">
        <v>0.36296296296296293</v>
      </c>
      <c r="C96" s="420"/>
      <c r="D96" s="81" t="str">
        <f t="shared" si="3"/>
        <v/>
      </c>
      <c r="E96" s="98" t="str">
        <f>IF($A96="","",Engagés!$E96)</f>
        <v/>
      </c>
      <c r="F96" s="104" t="str">
        <f>IF(AND('7ème'!D96="",'8ème'!D96&lt;&gt;""),1,"")</f>
        <v/>
      </c>
      <c r="G96" s="105" t="str">
        <f>IF($A96="","",IF($E96="MJ",Récap!$L$4,IF($E96="CF",Récap!$K$4,IF($E96="JS",Récap!$J$4,IF($E96="AM",Récap!$I$4)))))</f>
        <v/>
      </c>
      <c r="H96" s="117"/>
      <c r="I96" s="119" t="str">
        <f t="shared" si="4"/>
        <v/>
      </c>
      <c r="K96" s="412" t="str">
        <f>IF($D96="","",IFERROR(IF(AND($E96="AM",Récap!BY$208="DERNIER TOUR"),"DERNIER TOUR",IF(AND($E96="JS",Récap!BH$208="DERNIER TOUR"),"DERNIER TOUR",IF(AND($E96="CF",Récap!AR$208="DERNIER TOUR"),"DERNIER TOUR",IF(AND($E96="MJ",Récap!AB$208="DERNIER TOUR"),"DERNIER TOUR","")))),""))</f>
        <v/>
      </c>
      <c r="L96" s="590" t="str">
        <f>IFERROR(IF(AND($E96="AM",Récap!BZ$208="TERMINE"),"TERMINE",IF(AND($E96="JS",Récap!BI$208="TERMINE"),"TERMINE",IF(AND($E96="CF",Récap!AS$208="TERMINE"),"TERMINE",IF(AND($E96="MJ",Récap!AC$208="TERMINE"),"TERMINE","")))),"")</f>
        <v/>
      </c>
    </row>
    <row r="97" spans="1:12" x14ac:dyDescent="0.3">
      <c r="A97" s="169" t="str">
        <f>IF(Engagés!A97="","",Engagés!A97)</f>
        <v/>
      </c>
      <c r="B97" s="556">
        <v>0.36296296296296293</v>
      </c>
      <c r="C97" s="420"/>
      <c r="D97" s="81" t="str">
        <f t="shared" si="3"/>
        <v/>
      </c>
      <c r="E97" s="98" t="str">
        <f>IF($A97="","",Engagés!$E97)</f>
        <v/>
      </c>
      <c r="F97" s="104" t="str">
        <f>IF(AND('7ème'!D97="",'8ème'!D97&lt;&gt;""),1,"")</f>
        <v/>
      </c>
      <c r="G97" s="105" t="str">
        <f>IF($A97="","",IF($E97="MJ",Récap!$L$4,IF($E97="CF",Récap!$K$4,IF($E97="JS",Récap!$J$4,IF($E97="AM",Récap!$I$4)))))</f>
        <v/>
      </c>
      <c r="H97" s="117"/>
      <c r="I97" s="119" t="str">
        <f t="shared" si="4"/>
        <v/>
      </c>
      <c r="K97" s="412" t="str">
        <f>IF($D97="","",IFERROR(IF(AND($E97="AM",Récap!BY$208="DERNIER TOUR"),"DERNIER TOUR",IF(AND($E97="JS",Récap!BH$208="DERNIER TOUR"),"DERNIER TOUR",IF(AND($E97="CF",Récap!AR$208="DERNIER TOUR"),"DERNIER TOUR",IF(AND($E97="MJ",Récap!AB$208="DERNIER TOUR"),"DERNIER TOUR","")))),""))</f>
        <v/>
      </c>
      <c r="L97" s="590" t="str">
        <f>IFERROR(IF(AND($E97="AM",Récap!BZ$208="TERMINE"),"TERMINE",IF(AND($E97="JS",Récap!BI$208="TERMINE"),"TERMINE",IF(AND($E97="CF",Récap!AS$208="TERMINE"),"TERMINE",IF(AND($E97="MJ",Récap!AC$208="TERMINE"),"TERMINE","")))),"")</f>
        <v/>
      </c>
    </row>
    <row r="98" spans="1:12" x14ac:dyDescent="0.3">
      <c r="A98" s="169" t="str">
        <f>IF(Engagés!A98="","",Engagés!A98)</f>
        <v/>
      </c>
      <c r="B98" s="556">
        <v>0.36296296296296293</v>
      </c>
      <c r="C98" s="420"/>
      <c r="D98" s="81" t="str">
        <f t="shared" si="3"/>
        <v/>
      </c>
      <c r="E98" s="98" t="str">
        <f>IF($A98="","",Engagés!$E98)</f>
        <v/>
      </c>
      <c r="F98" s="104" t="str">
        <f>IF(AND('7ème'!D98="",'8ème'!D98&lt;&gt;""),1,"")</f>
        <v/>
      </c>
      <c r="G98" s="105" t="str">
        <f>IF($A98="","",IF($E98="MJ",Récap!$L$4,IF($E98="CF",Récap!$K$4,IF($E98="JS",Récap!$J$4,IF($E98="AM",Récap!$I$4)))))</f>
        <v/>
      </c>
      <c r="H98" s="117"/>
      <c r="I98" s="119" t="str">
        <f t="shared" si="4"/>
        <v/>
      </c>
      <c r="K98" s="412" t="str">
        <f>IF($D98="","",IFERROR(IF(AND($E98="AM",Récap!BY$208="DERNIER TOUR"),"DERNIER TOUR",IF(AND($E98="JS",Récap!BH$208="DERNIER TOUR"),"DERNIER TOUR",IF(AND($E98="CF",Récap!AR$208="DERNIER TOUR"),"DERNIER TOUR",IF(AND($E98="MJ",Récap!AB$208="DERNIER TOUR"),"DERNIER TOUR","")))),""))</f>
        <v/>
      </c>
      <c r="L98" s="590" t="str">
        <f>IFERROR(IF(AND($E98="AM",Récap!BZ$208="TERMINE"),"TERMINE",IF(AND($E98="JS",Récap!BI$208="TERMINE"),"TERMINE",IF(AND($E98="CF",Récap!AS$208="TERMINE"),"TERMINE",IF(AND($E98="MJ",Récap!AC$208="TERMINE"),"TERMINE","")))),"")</f>
        <v/>
      </c>
    </row>
    <row r="99" spans="1:12" x14ac:dyDescent="0.3">
      <c r="A99" s="169" t="str">
        <f>IF(Engagés!A99="","",Engagés!A99)</f>
        <v/>
      </c>
      <c r="B99" s="556">
        <v>0.36296296296296293</v>
      </c>
      <c r="C99" s="420"/>
      <c r="D99" s="81" t="str">
        <f t="shared" si="3"/>
        <v/>
      </c>
      <c r="E99" s="98" t="str">
        <f>IF($A99="","",Engagés!$E99)</f>
        <v/>
      </c>
      <c r="F99" s="104" t="str">
        <f>IF(AND('7ème'!D99="",'8ème'!D99&lt;&gt;""),1,"")</f>
        <v/>
      </c>
      <c r="G99" s="105" t="str">
        <f>IF($A99="","",IF($E99="MJ",Récap!$L$4,IF($E99="CF",Récap!$K$4,IF($E99="JS",Récap!$J$4,IF($E99="AM",Récap!$I$4)))))</f>
        <v/>
      </c>
      <c r="H99" s="117"/>
      <c r="I99" s="119" t="str">
        <f t="shared" si="4"/>
        <v/>
      </c>
      <c r="K99" s="412" t="str">
        <f>IF($D99="","",IFERROR(IF(AND($E99="AM",Récap!BY$208="DERNIER TOUR"),"DERNIER TOUR",IF(AND($E99="JS",Récap!BH$208="DERNIER TOUR"),"DERNIER TOUR",IF(AND($E99="CF",Récap!AR$208="DERNIER TOUR"),"DERNIER TOUR",IF(AND($E99="MJ",Récap!AB$208="DERNIER TOUR"),"DERNIER TOUR","")))),""))</f>
        <v/>
      </c>
      <c r="L99" s="590" t="str">
        <f>IFERROR(IF(AND($E99="AM",Récap!BZ$208="TERMINE"),"TERMINE",IF(AND($E99="JS",Récap!BI$208="TERMINE"),"TERMINE",IF(AND($E99="CF",Récap!AS$208="TERMINE"),"TERMINE",IF(AND($E99="MJ",Récap!AC$208="TERMINE"),"TERMINE","")))),"")</f>
        <v/>
      </c>
    </row>
    <row r="100" spans="1:12" x14ac:dyDescent="0.3">
      <c r="A100" s="169" t="str">
        <f>IF(Engagés!A100="","",Engagés!A100)</f>
        <v/>
      </c>
      <c r="B100" s="556">
        <v>0.36296296296296293</v>
      </c>
      <c r="C100" s="420"/>
      <c r="D100" s="81" t="str">
        <f t="shared" si="3"/>
        <v/>
      </c>
      <c r="E100" s="98" t="str">
        <f>IF($A100="","",Engagés!$E100)</f>
        <v/>
      </c>
      <c r="F100" s="104" t="str">
        <f>IF(AND('7ème'!D100="",'8ème'!D100&lt;&gt;""),1,"")</f>
        <v/>
      </c>
      <c r="G100" s="105" t="str">
        <f>IF($A100="","",IF($E100="MJ",Récap!$L$4,IF($E100="CF",Récap!$K$4,IF($E100="JS",Récap!$J$4,IF($E100="AM",Récap!$I$4)))))</f>
        <v/>
      </c>
      <c r="H100" s="117"/>
      <c r="I100" s="119" t="str">
        <f t="shared" si="4"/>
        <v/>
      </c>
      <c r="K100" s="412" t="str">
        <f>IF($D100="","",IFERROR(IF(AND($E100="AM",Récap!BY$208="DERNIER TOUR"),"DERNIER TOUR",IF(AND($E100="JS",Récap!BH$208="DERNIER TOUR"),"DERNIER TOUR",IF(AND($E100="CF",Récap!AR$208="DERNIER TOUR"),"DERNIER TOUR",IF(AND($E100="MJ",Récap!AB$208="DERNIER TOUR"),"DERNIER TOUR","")))),""))</f>
        <v/>
      </c>
      <c r="L100" s="590" t="str">
        <f>IFERROR(IF(AND($E100="AM",Récap!BZ$208="TERMINE"),"TERMINE",IF(AND($E100="JS",Récap!BI$208="TERMINE"),"TERMINE",IF(AND($E100="CF",Récap!AS$208="TERMINE"),"TERMINE",IF(AND($E100="MJ",Récap!AC$208="TERMINE"),"TERMINE","")))),"")</f>
        <v/>
      </c>
    </row>
    <row r="101" spans="1:12" x14ac:dyDescent="0.3">
      <c r="A101" s="169" t="str">
        <f>IF(Engagés!A101="","",Engagés!A101)</f>
        <v/>
      </c>
      <c r="B101" s="556">
        <v>0.36296296296296293</v>
      </c>
      <c r="C101" s="420"/>
      <c r="D101" s="81" t="str">
        <f t="shared" si="3"/>
        <v/>
      </c>
      <c r="E101" s="98" t="str">
        <f>IF($A101="","",Engagés!$E101)</f>
        <v/>
      </c>
      <c r="F101" s="104" t="str">
        <f>IF(AND('7ème'!D101="",'8ème'!D101&lt;&gt;""),1,"")</f>
        <v/>
      </c>
      <c r="G101" s="105" t="str">
        <f>IF($A101="","",IF($E101="MJ",Récap!$L$4,IF($E101="CF",Récap!$K$4,IF($E101="JS",Récap!$J$4,IF($E101="AM",Récap!$I$4)))))</f>
        <v/>
      </c>
      <c r="H101" s="117"/>
      <c r="I101" s="119" t="str">
        <f t="shared" si="4"/>
        <v/>
      </c>
      <c r="K101" s="412" t="str">
        <f>IF($D101="","",IFERROR(IF(AND($E101="AM",Récap!BY$208="DERNIER TOUR"),"DERNIER TOUR",IF(AND($E101="JS",Récap!BH$208="DERNIER TOUR"),"DERNIER TOUR",IF(AND($E101="CF",Récap!AR$208="DERNIER TOUR"),"DERNIER TOUR",IF(AND($E101="MJ",Récap!AB$208="DERNIER TOUR"),"DERNIER TOUR","")))),""))</f>
        <v/>
      </c>
      <c r="L101" s="590" t="str">
        <f>IFERROR(IF(AND($E101="AM",Récap!BZ$208="TERMINE"),"TERMINE",IF(AND($E101="JS",Récap!BI$208="TERMINE"),"TERMINE",IF(AND($E101="CF",Récap!AS$208="TERMINE"),"TERMINE",IF(AND($E101="MJ",Récap!AC$208="TERMINE"),"TERMINE","")))),"")</f>
        <v/>
      </c>
    </row>
    <row r="102" spans="1:12" x14ac:dyDescent="0.3">
      <c r="A102" s="169" t="str">
        <f>IF(Engagés!A102="","",Engagés!A102)</f>
        <v/>
      </c>
      <c r="B102" s="556">
        <v>0.36296296296296293</v>
      </c>
      <c r="C102" s="420"/>
      <c r="D102" s="81" t="str">
        <f t="shared" si="3"/>
        <v/>
      </c>
      <c r="E102" s="98" t="str">
        <f>IF($A102="","",Engagés!$E102)</f>
        <v/>
      </c>
      <c r="F102" s="104" t="str">
        <f>IF(AND('7ème'!D102="",'8ème'!D102&lt;&gt;""),1,"")</f>
        <v/>
      </c>
      <c r="G102" s="105" t="str">
        <f>IF($A102="","",IF($E102="MJ",Récap!$L$4,IF($E102="CF",Récap!$K$4,IF($E102="JS",Récap!$J$4,IF($E102="AM",Récap!$I$4)))))</f>
        <v/>
      </c>
      <c r="H102" s="117"/>
      <c r="I102" s="119" t="str">
        <f t="shared" si="4"/>
        <v/>
      </c>
      <c r="K102" s="412" t="str">
        <f>IF($D102="","",IFERROR(IF(AND($E102="AM",Récap!BY$208="DERNIER TOUR"),"DERNIER TOUR",IF(AND($E102="JS",Récap!BH$208="DERNIER TOUR"),"DERNIER TOUR",IF(AND($E102="CF",Récap!AR$208="DERNIER TOUR"),"DERNIER TOUR",IF(AND($E102="MJ",Récap!AB$208="DERNIER TOUR"),"DERNIER TOUR","")))),""))</f>
        <v/>
      </c>
      <c r="L102" s="590" t="str">
        <f>IFERROR(IF(AND($E102="AM",Récap!BZ$208="TERMINE"),"TERMINE",IF(AND($E102="JS",Récap!BI$208="TERMINE"),"TERMINE",IF(AND($E102="CF",Récap!AS$208="TERMINE"),"TERMINE",IF(AND($E102="MJ",Récap!AC$208="TERMINE"),"TERMINE","")))),"")</f>
        <v/>
      </c>
    </row>
    <row r="103" spans="1:12" ht="18" thickBot="1" x14ac:dyDescent="0.35">
      <c r="A103" s="170" t="str">
        <f>IF(Engagés!A103="","",Engagés!A103)</f>
        <v/>
      </c>
      <c r="B103" s="557">
        <v>0.36296296296296293</v>
      </c>
      <c r="C103" s="171"/>
      <c r="D103" s="80" t="str">
        <f>IF(C103="","",C103-B103)</f>
        <v/>
      </c>
      <c r="E103" s="97" t="str">
        <f>IF($A103="","",Engagés!$E103)</f>
        <v/>
      </c>
      <c r="F103" s="106" t="str">
        <f>IF(AND('7ème'!D103="",'8ème'!D103&lt;&gt;""),1,"")</f>
        <v/>
      </c>
      <c r="G103" s="110" t="str">
        <f>IF($A103="","",IF($E103="MJ",Récap!$L$4,IF($E103="CF",Récap!$K$4,IF($E103="JS",Récap!$J$4,IF($E103="AM",Récap!$I$4)))))</f>
        <v/>
      </c>
      <c r="H103" s="118"/>
      <c r="I103" s="120" t="str">
        <f t="shared" si="4"/>
        <v/>
      </c>
      <c r="K103" s="412" t="str">
        <f>IF($D103="","",IFERROR(IF(AND($E103="AM",Récap!BY$208="DERNIER TOUR"),"DERNIER TOUR",IF(AND($E103="JS",Récap!BH$208="DERNIER TOUR"),"DERNIER TOUR",IF(AND($E103="CF",Récap!AR$208="DERNIER TOUR"),"DERNIER TOUR",IF(AND($E103="MJ",Récap!AB$208="DERNIER TOUR"),"DERNIER TOUR","")))),""))</f>
        <v/>
      </c>
      <c r="L103" s="590" t="str">
        <f>IFERROR(IF(AND($E103="AM",Récap!BZ$208="TERMINE"),"TERMINE",IF(AND($E103="JS",Récap!BI$208="TERMINE"),"TERMINE",IF(AND($E103="CF",Récap!AS$208="TERMINE"),"TERMINE",IF(AND($E103="MJ",Récap!AC$208="TERMINE"),"TERMINE","")))),"")</f>
        <v/>
      </c>
    </row>
    <row r="104" spans="1:12" x14ac:dyDescent="0.3">
      <c r="A104" s="188"/>
      <c r="B104" s="64"/>
      <c r="C104" s="9"/>
      <c r="D104" s="66"/>
      <c r="G104" s="59"/>
      <c r="K104" s="385" t="str">
        <f>IFERROR(IF(AND(E104="AM",(D104+2*$K$3)&gt;=Récap!I103,L104=""),"DERNIER TOUR",IF(AND(E104="JS",(D104+2*$K$3)&gt;=Récap!$J$3,L104=""),"DERNIER TOUR",IF(AND(E104="CF",(D104+2*K$3)&gt;=Récap!$K$3,L104=""),"DERNIER TOUR",IF(AND(E104="MJ",(D104+2*K$3)&gt;=Récap!$L$3,L104=""),"DERNIER TOUR","")))),"")</f>
        <v/>
      </c>
      <c r="L104" s="385" t="str">
        <f>IF(Récap!C103&gt;=1,"",IF(OR('7ème'!I104="DERNIER TOUR",'7ème'!I104="TERMINE"),"TERMINE",""))</f>
        <v/>
      </c>
    </row>
    <row r="105" spans="1:12" x14ac:dyDescent="0.3">
      <c r="A105" s="41"/>
      <c r="B105" s="64"/>
      <c r="C105" s="1"/>
      <c r="D105" s="66"/>
      <c r="E105" s="60"/>
      <c r="K105" s="385" t="str">
        <f>IFERROR(IF(AND(E105="AM",(D105+2*$K$3)&gt;=Récap!I104,L105=""),"DERNIER TOUR",IF(AND(E105="JS",(D105+2*$K$3)&gt;=Récap!$J$3,L105=""),"DERNIER TOUR",IF(AND(E105="CF",(D105+2*K$3)&gt;=Récap!$K$3,L105=""),"DERNIER TOUR",IF(AND(E105="MJ",(D105+2*K$3)&gt;=Récap!$L$3,L105=""),"DERNIER TOUR","")))),"")</f>
        <v/>
      </c>
      <c r="L105" s="385" t="str">
        <f>IF(Récap!C104&gt;=1,"",IF(OR('7ème'!I105="DERNIER TOUR",'7ème'!I105="TERMINE"),"TERMINE",""))</f>
        <v/>
      </c>
    </row>
    <row r="106" spans="1:12" x14ac:dyDescent="0.3">
      <c r="A106" s="41"/>
      <c r="B106" s="64"/>
      <c r="C106" s="1"/>
      <c r="D106" s="66"/>
      <c r="E106" s="60"/>
      <c r="K106" s="385" t="str">
        <f>IFERROR(IF(AND(E106="AM",(D106+2*$K$3)&gt;=Récap!I105,L106=""),"DERNIER TOUR",IF(AND(E106="JS",(D106+2*$K$3)&gt;=Récap!$J$3,L106=""),"DERNIER TOUR",IF(AND(E106="CF",(D106+2*K$3)&gt;=Récap!$K$3,L106=""),"DERNIER TOUR",IF(AND(E106="MJ",(D106+2*K$3)&gt;=Récap!$L$3,L106=""),"DERNIER TOUR","")))),"")</f>
        <v/>
      </c>
      <c r="L106" s="385" t="str">
        <f>IF(Récap!C105&gt;=1,"",IF(OR('7ème'!I106="DERNIER TOUR",'7ème'!I106="TERMINE"),"TERMINE",""))</f>
        <v/>
      </c>
    </row>
    <row r="107" spans="1:12" x14ac:dyDescent="0.3">
      <c r="A107" s="41"/>
      <c r="B107" s="64"/>
      <c r="C107" s="1"/>
      <c r="D107" s="66"/>
      <c r="E107" s="60"/>
      <c r="K107" s="385" t="str">
        <f>IFERROR(IF(AND(E107="AM",(D107+2*$K$3)&gt;=Récap!I106,L107=""),"DERNIER TOUR",IF(AND(E107="JS",(D107+2*$K$3)&gt;=Récap!$J$3,L107=""),"DERNIER TOUR",IF(AND(E107="CF",(D107+2*K$3)&gt;=Récap!$K$3,L107=""),"DERNIER TOUR",IF(AND(E107="MJ",(D107+2*K$3)&gt;=Récap!$L$3,L107=""),"DERNIER TOUR","")))),"")</f>
        <v/>
      </c>
      <c r="L107" s="385" t="str">
        <f>IF(Récap!C106&gt;=1,"",IF(OR('7ème'!I107="DERNIER TOUR",'7ème'!I107="TERMINE"),"TERMINE",""))</f>
        <v/>
      </c>
    </row>
    <row r="108" spans="1:12" x14ac:dyDescent="0.3">
      <c r="A108" s="41"/>
      <c r="B108" s="64"/>
      <c r="C108" s="1"/>
      <c r="K108" s="385" t="str">
        <f>IFERROR(IF(AND(E108="AM",(D108+2*$K$3)&gt;=Récap!I107,L108=""),"DERNIER TOUR",IF(AND(E108="JS",(D108+2*$K$3)&gt;=Récap!$J$3,L108=""),"DERNIER TOUR",IF(AND(E108="CF",(D108+2*K$3)&gt;=Récap!$K$3,L108=""),"DERNIER TOUR",IF(AND(E108="MJ",(D108+2*K$3)&gt;=Récap!$L$3,L108=""),"DERNIER TOUR","")))),"")</f>
        <v/>
      </c>
      <c r="L108" s="385" t="str">
        <f>IF(Récap!C107&gt;=1,"",IF(OR('7ème'!I108="DERNIER TOUR",'7ème'!I108="TERMINE"),"TERMINE",""))</f>
        <v/>
      </c>
    </row>
    <row r="109" spans="1:12" x14ac:dyDescent="0.3">
      <c r="A109" s="41"/>
      <c r="B109" s="64"/>
      <c r="C109" s="1"/>
      <c r="K109" s="385" t="str">
        <f>IFERROR(IF(AND(E109="AM",(D109+2*$K$3)&gt;=Récap!I108,L109=""),"DERNIER TOUR",IF(AND(E109="JS",(D109+2*$K$3)&gt;=Récap!$J$3,L109=""),"DERNIER TOUR",IF(AND(E109="CF",(D109+2*K$3)&gt;=Récap!$K$3,L109=""),"DERNIER TOUR",IF(AND(E109="MJ",(D109+2*K$3)&gt;=Récap!$L$3,L109=""),"DERNIER TOUR","")))),"")</f>
        <v/>
      </c>
      <c r="L109" s="385" t="str">
        <f>IF(Récap!C108&gt;=1,"",IF(OR('7ème'!I109="DERNIER TOUR",'7ème'!I109="TERMINE"),"TERMINE",""))</f>
        <v/>
      </c>
    </row>
    <row r="110" spans="1:12" x14ac:dyDescent="0.3">
      <c r="A110" s="41"/>
      <c r="B110" s="64"/>
      <c r="C110" s="1"/>
      <c r="K110" s="385" t="str">
        <f>IFERROR(IF(AND(E110="AM",(D110+2*$K$3)&gt;=Récap!I109,L110=""),"DERNIER TOUR",IF(AND(E110="JS",(D110+2*$K$3)&gt;=Récap!$J$3,L110=""),"DERNIER TOUR",IF(AND(E110="CF",(D110+2*K$3)&gt;=Récap!$K$3,L110=""),"DERNIER TOUR",IF(AND(E110="MJ",(D110+2*K$3)&gt;=Récap!$L$3,L110=""),"DERNIER TOUR","")))),"")</f>
        <v/>
      </c>
      <c r="L110" s="385" t="str">
        <f>IF(Récap!C109&gt;=1,"",IF(OR('7ème'!I110="DERNIER TOUR",'7ème'!I110="TERMINE"),"TERMINE",""))</f>
        <v/>
      </c>
    </row>
    <row r="111" spans="1:12" x14ac:dyDescent="0.3">
      <c r="A111" s="41"/>
      <c r="B111" s="64"/>
      <c r="C111" s="1"/>
      <c r="K111" s="385" t="str">
        <f>IFERROR(IF(AND(E111="AM",(D111+2*$K$3)&gt;=Récap!I110,L111=""),"DERNIER TOUR",IF(AND(E111="JS",(D111+2*$K$3)&gt;=Récap!$J$3,L111=""),"DERNIER TOUR",IF(AND(E111="CF",(D111+2*K$3)&gt;=Récap!$K$3,L111=""),"DERNIER TOUR",IF(AND(E111="MJ",(D111+2*K$3)&gt;=Récap!$L$3,L111=""),"DERNIER TOUR","")))),"")</f>
        <v/>
      </c>
      <c r="L111" s="385" t="str">
        <f>IF(Récap!C110&gt;=1,"",IF(OR('7ème'!I111="DERNIER TOUR",'7ème'!I111="TERMINE"),"TERMINE",""))</f>
        <v/>
      </c>
    </row>
    <row r="112" spans="1:12" x14ac:dyDescent="0.3">
      <c r="A112" s="41"/>
      <c r="B112" s="64"/>
      <c r="C112" s="1"/>
    </row>
    <row r="113" spans="1:3" x14ac:dyDescent="0.3">
      <c r="A113" s="41"/>
      <c r="B113" s="64"/>
      <c r="C113" s="1"/>
    </row>
    <row r="114" spans="1:3" x14ac:dyDescent="0.3">
      <c r="A114" s="41"/>
      <c r="B114" s="64"/>
      <c r="C114" s="1"/>
    </row>
    <row r="115" spans="1:3" x14ac:dyDescent="0.3">
      <c r="A115" s="41"/>
      <c r="B115" s="64"/>
      <c r="C115" s="1"/>
    </row>
    <row r="116" spans="1:3" x14ac:dyDescent="0.3">
      <c r="A116" s="41"/>
      <c r="B116" s="64"/>
      <c r="C116" s="1"/>
    </row>
    <row r="117" spans="1:3" x14ac:dyDescent="0.3">
      <c r="A117" s="41"/>
      <c r="B117" s="64"/>
      <c r="C117" s="1"/>
    </row>
    <row r="118" spans="1:3" x14ac:dyDescent="0.3">
      <c r="A118" s="41"/>
      <c r="B118" s="64"/>
      <c r="C118" s="1"/>
    </row>
    <row r="119" spans="1:3" x14ac:dyDescent="0.3">
      <c r="A119" s="41"/>
      <c r="B119" s="64"/>
      <c r="C119" s="1"/>
    </row>
    <row r="120" spans="1:3" x14ac:dyDescent="0.3">
      <c r="A120" s="41"/>
      <c r="B120" s="64"/>
      <c r="C120" s="1"/>
    </row>
    <row r="121" spans="1:3" x14ac:dyDescent="0.3">
      <c r="A121" s="41"/>
      <c r="B121" s="64"/>
      <c r="C121" s="1"/>
    </row>
    <row r="122" spans="1:3" x14ac:dyDescent="0.3">
      <c r="A122" s="41"/>
      <c r="B122" s="64"/>
      <c r="C122" s="1"/>
    </row>
    <row r="123" spans="1:3" x14ac:dyDescent="0.3">
      <c r="A123" s="41"/>
      <c r="B123" s="64"/>
      <c r="C123" s="1"/>
    </row>
    <row r="124" spans="1:3" x14ac:dyDescent="0.3">
      <c r="A124" s="41"/>
      <c r="B124" s="64"/>
      <c r="C124" s="1"/>
    </row>
    <row r="125" spans="1:3" x14ac:dyDescent="0.3">
      <c r="A125" s="41"/>
      <c r="B125" s="64"/>
      <c r="C125" s="1"/>
    </row>
    <row r="126" spans="1:3" x14ac:dyDescent="0.3">
      <c r="A126" s="41"/>
      <c r="B126" s="64"/>
      <c r="C126" s="1"/>
    </row>
    <row r="127" spans="1:3" x14ac:dyDescent="0.3">
      <c r="A127" s="41"/>
      <c r="B127" s="64"/>
      <c r="C127" s="1"/>
    </row>
    <row r="128" spans="1:3" x14ac:dyDescent="0.3">
      <c r="A128" s="41"/>
      <c r="B128" s="64"/>
      <c r="C128" s="1"/>
    </row>
    <row r="129" spans="1:3" x14ac:dyDescent="0.3">
      <c r="A129" s="41"/>
      <c r="B129" s="64"/>
      <c r="C129" s="1"/>
    </row>
    <row r="130" spans="1:3" x14ac:dyDescent="0.3">
      <c r="A130" s="41"/>
      <c r="B130" s="64"/>
      <c r="C130" s="1"/>
    </row>
    <row r="131" spans="1:3" x14ac:dyDescent="0.3">
      <c r="A131" s="41"/>
      <c r="B131" s="64"/>
      <c r="C131" s="1"/>
    </row>
    <row r="132" spans="1:3" x14ac:dyDescent="0.3">
      <c r="A132" s="41"/>
      <c r="B132" s="64"/>
      <c r="C132" s="1"/>
    </row>
    <row r="133" spans="1:3" x14ac:dyDescent="0.3">
      <c r="A133" s="41"/>
      <c r="B133" s="64"/>
      <c r="C133" s="1"/>
    </row>
    <row r="134" spans="1:3" x14ac:dyDescent="0.3">
      <c r="A134" s="41"/>
      <c r="B134" s="64"/>
      <c r="C134" s="1"/>
    </row>
    <row r="135" spans="1:3" x14ac:dyDescent="0.3">
      <c r="A135" s="41"/>
      <c r="B135" s="64"/>
      <c r="C135" s="1"/>
    </row>
    <row r="136" spans="1:3" x14ac:dyDescent="0.3">
      <c r="A136" s="41"/>
      <c r="B136" s="64"/>
      <c r="C136" s="1"/>
    </row>
    <row r="137" spans="1:3" x14ac:dyDescent="0.3">
      <c r="A137" s="41"/>
      <c r="B137" s="64"/>
      <c r="C137" s="1"/>
    </row>
    <row r="138" spans="1:3" x14ac:dyDescent="0.3">
      <c r="A138" s="41"/>
      <c r="B138" s="64"/>
      <c r="C138" s="1"/>
    </row>
    <row r="139" spans="1:3" x14ac:dyDescent="0.3">
      <c r="A139" s="41"/>
      <c r="B139" s="64"/>
      <c r="C139" s="1"/>
    </row>
    <row r="140" spans="1:3" x14ac:dyDescent="0.3">
      <c r="A140" s="41"/>
      <c r="B140" s="64"/>
      <c r="C140" s="1"/>
    </row>
    <row r="141" spans="1:3" x14ac:dyDescent="0.3">
      <c r="A141" s="41"/>
      <c r="B141" s="64"/>
      <c r="C141" s="1"/>
    </row>
    <row r="142" spans="1:3" x14ac:dyDescent="0.3">
      <c r="A142" s="41"/>
      <c r="B142" s="64"/>
      <c r="C142" s="1"/>
    </row>
    <row r="143" spans="1:3" x14ac:dyDescent="0.3">
      <c r="A143" s="41"/>
      <c r="B143" s="64"/>
      <c r="C143" s="1"/>
    </row>
    <row r="144" spans="1:3" x14ac:dyDescent="0.3">
      <c r="A144" s="41"/>
      <c r="B144" s="64"/>
      <c r="C144" s="1"/>
    </row>
    <row r="145" spans="1:3" x14ac:dyDescent="0.3">
      <c r="A145" s="41"/>
      <c r="B145" s="64"/>
      <c r="C145" s="1"/>
    </row>
    <row r="146" spans="1:3" x14ac:dyDescent="0.3">
      <c r="A146" s="41"/>
      <c r="B146" s="64"/>
      <c r="C146" s="1"/>
    </row>
    <row r="147" spans="1:3" x14ac:dyDescent="0.3">
      <c r="A147" s="41"/>
      <c r="B147" s="64"/>
      <c r="C147" s="1"/>
    </row>
    <row r="148" spans="1:3" x14ac:dyDescent="0.3">
      <c r="A148" s="41"/>
      <c r="B148" s="64"/>
      <c r="C148" s="1"/>
    </row>
    <row r="149" spans="1:3" x14ac:dyDescent="0.3">
      <c r="A149" s="41"/>
      <c r="B149" s="64"/>
      <c r="C149" s="1"/>
    </row>
    <row r="150" spans="1:3" x14ac:dyDescent="0.3">
      <c r="A150" s="41"/>
      <c r="B150" s="64"/>
      <c r="C150" s="1"/>
    </row>
    <row r="151" spans="1:3" x14ac:dyDescent="0.3">
      <c r="A151" s="41"/>
      <c r="B151" s="64"/>
      <c r="C151" s="1"/>
    </row>
    <row r="152" spans="1:3" x14ac:dyDescent="0.3">
      <c r="A152" s="41"/>
      <c r="B152" s="64"/>
      <c r="C152" s="1"/>
    </row>
    <row r="153" spans="1:3" x14ac:dyDescent="0.3">
      <c r="A153" s="41"/>
      <c r="B153" s="64"/>
      <c r="C153" s="1"/>
    </row>
    <row r="154" spans="1:3" x14ac:dyDescent="0.3">
      <c r="A154" s="41"/>
      <c r="B154" s="64"/>
      <c r="C154" s="1"/>
    </row>
    <row r="155" spans="1:3" x14ac:dyDescent="0.3">
      <c r="A155" s="41"/>
      <c r="B155" s="64"/>
      <c r="C155" s="1"/>
    </row>
    <row r="156" spans="1:3" x14ac:dyDescent="0.3">
      <c r="A156" s="41"/>
      <c r="B156" s="64"/>
      <c r="C156" s="1"/>
    </row>
    <row r="157" spans="1:3" x14ac:dyDescent="0.3">
      <c r="A157" s="41"/>
      <c r="B157" s="64"/>
      <c r="C157" s="1"/>
    </row>
    <row r="158" spans="1:3" x14ac:dyDescent="0.3">
      <c r="A158" s="41"/>
      <c r="B158" s="64"/>
      <c r="C158" s="1"/>
    </row>
    <row r="159" spans="1:3" x14ac:dyDescent="0.3">
      <c r="A159" s="41"/>
      <c r="B159" s="64"/>
      <c r="C159" s="1"/>
    </row>
    <row r="160" spans="1:3" x14ac:dyDescent="0.3">
      <c r="A160" s="41"/>
      <c r="B160" s="64"/>
      <c r="C160" s="1"/>
    </row>
    <row r="161" spans="1:3" x14ac:dyDescent="0.3">
      <c r="A161" s="41"/>
      <c r="B161" s="64"/>
      <c r="C161" s="1"/>
    </row>
    <row r="162" spans="1:3" x14ac:dyDescent="0.3">
      <c r="A162" s="41"/>
      <c r="B162" s="64"/>
      <c r="C162" s="1"/>
    </row>
    <row r="163" spans="1:3" x14ac:dyDescent="0.3">
      <c r="A163" s="41"/>
      <c r="B163" s="64"/>
      <c r="C163" s="1"/>
    </row>
    <row r="164" spans="1:3" x14ac:dyDescent="0.3">
      <c r="A164" s="41"/>
      <c r="B164" s="64"/>
      <c r="C164" s="1"/>
    </row>
    <row r="165" spans="1:3" x14ac:dyDescent="0.3">
      <c r="A165" s="41"/>
      <c r="B165" s="64"/>
      <c r="C165" s="1"/>
    </row>
    <row r="166" spans="1:3" x14ac:dyDescent="0.3">
      <c r="A166" s="41"/>
      <c r="B166" s="64"/>
      <c r="C166" s="1"/>
    </row>
    <row r="167" spans="1:3" x14ac:dyDescent="0.3">
      <c r="A167" s="41"/>
      <c r="B167" s="64"/>
      <c r="C167" s="1"/>
    </row>
    <row r="168" spans="1:3" x14ac:dyDescent="0.3">
      <c r="A168" s="41"/>
      <c r="B168" s="64"/>
      <c r="C168" s="1"/>
    </row>
    <row r="169" spans="1:3" x14ac:dyDescent="0.3">
      <c r="A169" s="41"/>
      <c r="B169" s="64"/>
      <c r="C169" s="1"/>
    </row>
    <row r="170" spans="1:3" x14ac:dyDescent="0.3">
      <c r="A170" s="41"/>
      <c r="B170" s="64"/>
      <c r="C170" s="1"/>
    </row>
    <row r="171" spans="1:3" x14ac:dyDescent="0.3">
      <c r="A171" s="41"/>
      <c r="B171" s="64"/>
      <c r="C171" s="1"/>
    </row>
    <row r="172" spans="1:3" x14ac:dyDescent="0.3">
      <c r="A172" s="41"/>
      <c r="B172" s="64"/>
      <c r="C172" s="1"/>
    </row>
    <row r="173" spans="1:3" x14ac:dyDescent="0.3">
      <c r="A173" s="41"/>
      <c r="B173" s="64"/>
      <c r="C173" s="1"/>
    </row>
    <row r="174" spans="1:3" x14ac:dyDescent="0.3">
      <c r="A174" s="41"/>
      <c r="B174" s="64"/>
      <c r="C174" s="1"/>
    </row>
    <row r="175" spans="1:3" x14ac:dyDescent="0.3">
      <c r="A175" s="41"/>
      <c r="B175" s="64"/>
      <c r="C175" s="1"/>
    </row>
    <row r="176" spans="1:3" x14ac:dyDescent="0.3">
      <c r="A176" s="41"/>
      <c r="B176" s="64"/>
      <c r="C176" s="1"/>
    </row>
    <row r="177" spans="1:3" x14ac:dyDescent="0.3">
      <c r="A177" s="41"/>
      <c r="B177" s="64"/>
      <c r="C177" s="1"/>
    </row>
    <row r="178" spans="1:3" x14ac:dyDescent="0.3">
      <c r="A178" s="41"/>
      <c r="B178" s="64"/>
      <c r="C178" s="1"/>
    </row>
    <row r="179" spans="1:3" x14ac:dyDescent="0.3">
      <c r="A179" s="41"/>
      <c r="B179" s="64"/>
      <c r="C179" s="1"/>
    </row>
    <row r="180" spans="1:3" x14ac:dyDescent="0.3">
      <c r="A180" s="41"/>
      <c r="B180" s="64"/>
      <c r="C180" s="1"/>
    </row>
    <row r="181" spans="1:3" x14ac:dyDescent="0.3">
      <c r="A181" s="41"/>
      <c r="B181" s="64"/>
      <c r="C181" s="1"/>
    </row>
    <row r="182" spans="1:3" x14ac:dyDescent="0.3">
      <c r="A182" s="41"/>
      <c r="B182" s="64"/>
      <c r="C182" s="1"/>
    </row>
    <row r="183" spans="1:3" x14ac:dyDescent="0.3">
      <c r="A183" s="41"/>
      <c r="B183" s="64"/>
      <c r="C183" s="1"/>
    </row>
    <row r="184" spans="1:3" x14ac:dyDescent="0.3">
      <c r="A184" s="41"/>
      <c r="B184" s="64"/>
      <c r="C184" s="1"/>
    </row>
    <row r="185" spans="1:3" x14ac:dyDescent="0.3">
      <c r="A185" s="41"/>
      <c r="B185" s="64"/>
      <c r="C185" s="1"/>
    </row>
    <row r="186" spans="1:3" x14ac:dyDescent="0.3">
      <c r="A186" s="41"/>
      <c r="B186" s="64"/>
      <c r="C186" s="1"/>
    </row>
    <row r="187" spans="1:3" x14ac:dyDescent="0.3">
      <c r="A187" s="41"/>
      <c r="B187" s="64"/>
      <c r="C187" s="1"/>
    </row>
    <row r="188" spans="1:3" x14ac:dyDescent="0.3">
      <c r="A188" s="41"/>
      <c r="B188" s="64"/>
      <c r="C188" s="1"/>
    </row>
    <row r="189" spans="1:3" x14ac:dyDescent="0.3">
      <c r="A189" s="41"/>
      <c r="B189" s="64"/>
      <c r="C189" s="1"/>
    </row>
    <row r="190" spans="1:3" x14ac:dyDescent="0.3">
      <c r="A190" s="41"/>
      <c r="B190" s="64"/>
      <c r="C190" s="1"/>
    </row>
    <row r="191" spans="1:3" x14ac:dyDescent="0.3">
      <c r="A191" s="41"/>
      <c r="B191" s="64"/>
      <c r="C191" s="1"/>
    </row>
    <row r="192" spans="1:3" x14ac:dyDescent="0.3">
      <c r="A192" s="41"/>
      <c r="B192" s="64"/>
      <c r="C192" s="1"/>
    </row>
    <row r="193" spans="1:3" x14ac:dyDescent="0.3">
      <c r="A193" s="41"/>
      <c r="B193" s="64"/>
      <c r="C193" s="1"/>
    </row>
    <row r="194" spans="1:3" x14ac:dyDescent="0.3">
      <c r="A194" s="41"/>
      <c r="B194" s="64"/>
      <c r="C194" s="1"/>
    </row>
    <row r="195" spans="1:3" x14ac:dyDescent="0.3">
      <c r="A195" s="41"/>
      <c r="B195" s="64"/>
      <c r="C195" s="1"/>
    </row>
    <row r="196" spans="1:3" x14ac:dyDescent="0.3">
      <c r="A196" s="41"/>
      <c r="B196" s="64"/>
      <c r="C196" s="1"/>
    </row>
    <row r="197" spans="1:3" x14ac:dyDescent="0.3">
      <c r="A197" s="41"/>
      <c r="B197" s="64"/>
      <c r="C197" s="1"/>
    </row>
    <row r="198" spans="1:3" x14ac:dyDescent="0.3">
      <c r="A198" s="41"/>
      <c r="B198" s="64"/>
      <c r="C198" s="1"/>
    </row>
    <row r="199" spans="1:3" x14ac:dyDescent="0.3">
      <c r="A199" s="41"/>
      <c r="B199" s="64"/>
      <c r="C199" s="1"/>
    </row>
    <row r="200" spans="1:3" x14ac:dyDescent="0.3">
      <c r="A200" s="41"/>
      <c r="B200" s="64"/>
      <c r="C200" s="1"/>
    </row>
    <row r="201" spans="1:3" x14ac:dyDescent="0.3">
      <c r="A201" s="41"/>
      <c r="B201" s="64"/>
      <c r="C201" s="1"/>
    </row>
    <row r="202" spans="1:3" x14ac:dyDescent="0.3">
      <c r="A202" s="41"/>
      <c r="B202" s="64"/>
      <c r="C202" s="1"/>
    </row>
    <row r="203" spans="1:3" x14ac:dyDescent="0.3">
      <c r="A203" s="41"/>
      <c r="B203" s="64"/>
      <c r="C203" s="1"/>
    </row>
    <row r="204" spans="1:3" x14ac:dyDescent="0.3">
      <c r="A204" s="42"/>
      <c r="B204" s="64"/>
      <c r="C204" s="1"/>
    </row>
  </sheetData>
  <sheetProtection sheet="1" formatCells="0" formatColumns="0" formatRows="0" insertColumns="0" insertRows="0" insertHyperlinks="0" deleteColumns="0" deleteRows="0" sort="0" autoFilter="0" pivotTables="0"/>
  <mergeCells count="4">
    <mergeCell ref="A2:C2"/>
    <mergeCell ref="M1:O1"/>
    <mergeCell ref="K2:L2"/>
    <mergeCell ref="K3:L3"/>
  </mergeCells>
  <conditionalFormatting sqref="A7 C7:G7">
    <cfRule type="expression" dxfId="163" priority="61">
      <formula>$I7="TERMINE"</formula>
    </cfRule>
  </conditionalFormatting>
  <conditionalFormatting sqref="A23 C23:G23">
    <cfRule type="expression" dxfId="162" priority="58">
      <formula>$I23="TERMINE"</formula>
    </cfRule>
  </conditionalFormatting>
  <conditionalFormatting sqref="A31 C31:G31">
    <cfRule type="expression" dxfId="161" priority="56">
      <formula>$I31="TERMINE"</formula>
    </cfRule>
  </conditionalFormatting>
  <conditionalFormatting sqref="A35 C35:G35">
    <cfRule type="expression" dxfId="160" priority="54">
      <formula>$I35="TERMINE"</formula>
    </cfRule>
  </conditionalFormatting>
  <conditionalFormatting sqref="A34 C34:G34">
    <cfRule type="expression" dxfId="159" priority="52">
      <formula>$I34="TERMINE"</formula>
    </cfRule>
  </conditionalFormatting>
  <conditionalFormatting sqref="A33 C33:G33">
    <cfRule type="expression" dxfId="158" priority="51">
      <formula>$I33="TERMINE"</formula>
    </cfRule>
  </conditionalFormatting>
  <conditionalFormatting sqref="A32 C32:G32">
    <cfRule type="expression" dxfId="157" priority="50">
      <formula>$I32="TERMINE"</formula>
    </cfRule>
  </conditionalFormatting>
  <conditionalFormatting sqref="A36:G103">
    <cfRule type="expression" dxfId="156" priority="48">
      <formula>$I36="TERMINE"</formula>
    </cfRule>
  </conditionalFormatting>
  <conditionalFormatting sqref="H7">
    <cfRule type="expression" dxfId="155" priority="47">
      <formula>$I7="TERMINE"</formula>
    </cfRule>
  </conditionalFormatting>
  <conditionalFormatting sqref="H35">
    <cfRule type="expression" dxfId="154" priority="41">
      <formula>$I35="TERMINE"</formula>
    </cfRule>
  </conditionalFormatting>
  <conditionalFormatting sqref="H34">
    <cfRule type="expression" dxfId="153" priority="40">
      <formula>$I34="TERMINE"</formula>
    </cfRule>
  </conditionalFormatting>
  <conditionalFormatting sqref="H33">
    <cfRule type="expression" dxfId="152" priority="39">
      <formula>$I33="TERMINE"</formula>
    </cfRule>
  </conditionalFormatting>
  <conditionalFormatting sqref="H32">
    <cfRule type="expression" dxfId="151" priority="38">
      <formula>$I32="TERMINE"</formula>
    </cfRule>
  </conditionalFormatting>
  <conditionalFormatting sqref="H36:H103">
    <cfRule type="expression" dxfId="150" priority="37">
      <formula>$I36="TERMINE"</formula>
    </cfRule>
  </conditionalFormatting>
  <conditionalFormatting sqref="B7">
    <cfRule type="expression" dxfId="149" priority="32">
      <formula>$A7=""</formula>
    </cfRule>
  </conditionalFormatting>
  <conditionalFormatting sqref="B36:B103">
    <cfRule type="expression" dxfId="148" priority="67">
      <formula>$A36=""</formula>
    </cfRule>
  </conditionalFormatting>
  <conditionalFormatting sqref="A8 C8:G8">
    <cfRule type="expression" dxfId="147" priority="65">
      <formula>$H8&gt;=1</formula>
    </cfRule>
  </conditionalFormatting>
  <conditionalFormatting sqref="A8 C8:G8">
    <cfRule type="expression" dxfId="146" priority="63">
      <formula>$H8&gt;=1</formula>
    </cfRule>
  </conditionalFormatting>
  <conditionalFormatting sqref="A19 C19:G19">
    <cfRule type="expression" dxfId="145" priority="59">
      <formula>$I19="TERMINE"</formula>
    </cfRule>
  </conditionalFormatting>
  <conditionalFormatting sqref="A27 C27:G27">
    <cfRule type="expression" dxfId="144" priority="57">
      <formula>$I27="TERMINE"</formula>
    </cfRule>
  </conditionalFormatting>
  <conditionalFormatting sqref="B6:B35">
    <cfRule type="expression" dxfId="143" priority="34">
      <formula>$A6=""</formula>
    </cfRule>
  </conditionalFormatting>
  <conditionalFormatting sqref="B36:B103">
    <cfRule type="expression" dxfId="142" priority="49">
      <formula>$A36=""</formula>
    </cfRule>
  </conditionalFormatting>
  <conditionalFormatting sqref="H19">
    <cfRule type="expression" dxfId="141" priority="45">
      <formula>$I19="TERMINE"</formula>
    </cfRule>
  </conditionalFormatting>
  <conditionalFormatting sqref="H23">
    <cfRule type="expression" dxfId="140" priority="44">
      <formula>$I23="TERMINE"</formula>
    </cfRule>
  </conditionalFormatting>
  <conditionalFormatting sqref="H27">
    <cfRule type="expression" dxfId="139" priority="43">
      <formula>$I27="TERMINE"</formula>
    </cfRule>
  </conditionalFormatting>
  <conditionalFormatting sqref="H31">
    <cfRule type="expression" dxfId="138" priority="42">
      <formula>$I31="TERMINE"</formula>
    </cfRule>
  </conditionalFormatting>
  <conditionalFormatting sqref="B34:B35">
    <cfRule type="expression" dxfId="137" priority="36">
      <formula>$A34=""</formula>
    </cfRule>
  </conditionalFormatting>
  <conditionalFormatting sqref="B5">
    <cfRule type="expression" dxfId="136" priority="35">
      <formula>$A5=""</formula>
    </cfRule>
  </conditionalFormatting>
  <conditionalFormatting sqref="B9">
    <cfRule type="expression" dxfId="135" priority="31">
      <formula>$A9=""</formula>
    </cfRule>
  </conditionalFormatting>
  <conditionalFormatting sqref="B11">
    <cfRule type="expression" dxfId="134" priority="30">
      <formula>$A11=""</formula>
    </cfRule>
  </conditionalFormatting>
  <conditionalFormatting sqref="B12">
    <cfRule type="expression" dxfId="133" priority="29">
      <formula>$A12=""</formula>
    </cfRule>
  </conditionalFormatting>
  <conditionalFormatting sqref="B14">
    <cfRule type="expression" dxfId="132" priority="28">
      <formula>$A14=""</formula>
    </cfRule>
  </conditionalFormatting>
  <conditionalFormatting sqref="B16">
    <cfRule type="expression" dxfId="131" priority="27">
      <formula>$A16=""</formula>
    </cfRule>
  </conditionalFormatting>
  <conditionalFormatting sqref="B18">
    <cfRule type="expression" dxfId="130" priority="26">
      <formula>$A18=""</formula>
    </cfRule>
  </conditionalFormatting>
  <conditionalFormatting sqref="B19">
    <cfRule type="expression" dxfId="129" priority="25">
      <formula>$A19=""</formula>
    </cfRule>
  </conditionalFormatting>
  <conditionalFormatting sqref="B21">
    <cfRule type="expression" dxfId="128" priority="24">
      <formula>$A21=""</formula>
    </cfRule>
  </conditionalFormatting>
  <conditionalFormatting sqref="B23">
    <cfRule type="expression" dxfId="127" priority="23">
      <formula>$A23=""</formula>
    </cfRule>
  </conditionalFormatting>
  <conditionalFormatting sqref="B25">
    <cfRule type="expression" dxfId="126" priority="22">
      <formula>$A25=""</formula>
    </cfRule>
  </conditionalFormatting>
  <conditionalFormatting sqref="B26">
    <cfRule type="expression" dxfId="125" priority="21">
      <formula>$A26=""</formula>
    </cfRule>
  </conditionalFormatting>
  <conditionalFormatting sqref="B28">
    <cfRule type="expression" dxfId="124" priority="20">
      <formula>$A28=""</formula>
    </cfRule>
  </conditionalFormatting>
  <conditionalFormatting sqref="B30">
    <cfRule type="expression" dxfId="123" priority="19">
      <formula>$A30=""</formula>
    </cfRule>
  </conditionalFormatting>
  <conditionalFormatting sqref="B32">
    <cfRule type="expression" dxfId="122" priority="18">
      <formula>$A32=""</formula>
    </cfRule>
  </conditionalFormatting>
  <conditionalFormatting sqref="B33">
    <cfRule type="expression" dxfId="121" priority="17">
      <formula>$A33=""</formula>
    </cfRule>
  </conditionalFormatting>
  <conditionalFormatting sqref="B35">
    <cfRule type="expression" dxfId="120" priority="16">
      <formula>$A35=""</formula>
    </cfRule>
  </conditionalFormatting>
  <conditionalFormatting sqref="I7">
    <cfRule type="expression" dxfId="119" priority="11">
      <formula>$I7="TERMINE"</formula>
    </cfRule>
  </conditionalFormatting>
  <conditionalFormatting sqref="A4:I103">
    <cfRule type="expression" dxfId="118" priority="10">
      <formula>$I4="TERMINE"</formula>
    </cfRule>
  </conditionalFormatting>
  <conditionalFormatting sqref="I19">
    <cfRule type="expression" dxfId="117" priority="9">
      <formula>$I19="TERMINE"</formula>
    </cfRule>
  </conditionalFormatting>
  <conditionalFormatting sqref="I23">
    <cfRule type="expression" dxfId="116" priority="8">
      <formula>$I23="TERMINE"</formula>
    </cfRule>
  </conditionalFormatting>
  <conditionalFormatting sqref="I27">
    <cfRule type="expression" dxfId="115" priority="7">
      <formula>$I27="TERMINE"</formula>
    </cfRule>
  </conditionalFormatting>
  <conditionalFormatting sqref="I34">
    <cfRule type="expression" dxfId="114" priority="4">
      <formula>$I34="TERMINE"</formula>
    </cfRule>
  </conditionalFormatting>
  <conditionalFormatting sqref="I33">
    <cfRule type="expression" dxfId="113" priority="3">
      <formula>$I33="TERMINE"</formula>
    </cfRule>
  </conditionalFormatting>
  <conditionalFormatting sqref="I8">
    <cfRule type="expression" dxfId="112" priority="13">
      <formula>$H8&gt;=1</formula>
    </cfRule>
  </conditionalFormatting>
  <conditionalFormatting sqref="I8">
    <cfRule type="expression" dxfId="111" priority="12">
      <formula>$H8&gt;=1</formula>
    </cfRule>
  </conditionalFormatting>
  <conditionalFormatting sqref="I31">
    <cfRule type="expression" dxfId="110" priority="6">
      <formula>$I31="TERMINE"</formula>
    </cfRule>
  </conditionalFormatting>
  <conditionalFormatting sqref="I35">
    <cfRule type="expression" dxfId="109" priority="5">
      <formula>$I35="TERMINE"</formula>
    </cfRule>
  </conditionalFormatting>
  <conditionalFormatting sqref="I32">
    <cfRule type="expression" dxfId="108" priority="2">
      <formula>$I32="TERMINE"</formula>
    </cfRule>
  </conditionalFormatting>
  <conditionalFormatting sqref="I36:I103">
    <cfRule type="expression" dxfId="107" priority="1">
      <formula>$I36="TERMINE"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3B7AE121-F451-402C-8726-F3423D259081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  <x14:conditionalFormatting xmlns:xm="http://schemas.microsoft.com/office/excel/2006/main">
          <x14:cfRule type="expression" priority="453" id="{DB5F62B6-64CE-4C54-8DE1-09DCA10C7C93}">
            <xm:f>Récap!$P422=4</xm:f>
            <x14:dxf>
              <font>
                <b/>
                <i val="0"/>
                <strike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expression" priority="454" id="{8AF7F93E-C5E8-4B30-B37F-E16F0FE4CA5A}">
            <xm:f>Récap!$P422=3</xm:f>
            <x14:dxf>
              <font>
                <b/>
                <i val="0"/>
                <strike/>
                <color theme="0"/>
              </font>
              <fill>
                <patternFill>
                  <bgColor rgb="FF008000"/>
                </patternFill>
              </fill>
            </x14:dxf>
          </x14:cfRule>
          <x14:cfRule type="expression" priority="455" id="{2504158F-300B-41DE-A8EE-11297096E8B4}">
            <xm:f>Récap!$P422=2</xm:f>
            <x14:dxf>
              <font>
                <b/>
                <i val="0"/>
                <strike/>
                <color rgb="FFFFFF00"/>
              </font>
              <fill>
                <patternFill>
                  <bgColor rgb="FF002060"/>
                </patternFill>
              </fill>
            </x14:dxf>
          </x14:cfRule>
          <x14:cfRule type="expression" priority="456" id="{B72D002B-924B-4F71-A42E-FDD74A7748A4}">
            <xm:f>Récap!$P422=1</xm:f>
            <x14:dxf>
              <font>
                <strike/>
                <color rgb="FF002060"/>
              </font>
              <fill>
                <patternFill>
                  <bgColor rgb="FFFFFF00"/>
                </patternFill>
              </fill>
            </x14:dxf>
          </x14:cfRule>
          <xm:sqref>D104:D105 D107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2" tint="-0.749992370372631"/>
  </sheetPr>
  <dimension ref="A1:O204"/>
  <sheetViews>
    <sheetView showGridLines="0" zoomScaleNormal="100" workbookViewId="0">
      <pane ySplit="3" topLeftCell="A84" activePane="bottomLeft" state="frozen"/>
      <selection activeCell="F11" sqref="F11:M11"/>
      <selection pane="bottomLeft" activeCell="L4" sqref="L4:L103"/>
    </sheetView>
  </sheetViews>
  <sheetFormatPr baseColWidth="10" defaultRowHeight="17.399999999999999" x14ac:dyDescent="0.3"/>
  <cols>
    <col min="1" max="1" width="13.6640625" style="33" customWidth="1"/>
    <col min="2" max="2" width="12.6640625" style="65" customWidth="1"/>
    <col min="3" max="3" width="12.6640625" customWidth="1"/>
    <col min="4" max="4" width="16.77734375" style="50" customWidth="1"/>
    <col min="6" max="6" width="16.6640625" customWidth="1"/>
    <col min="7" max="7" width="16.109375" customWidth="1"/>
    <col min="8" max="8" width="14.77734375" customWidth="1"/>
    <col min="9" max="9" width="22.6640625" style="102" customWidth="1"/>
    <col min="11" max="11" width="16.109375" style="143" customWidth="1"/>
    <col min="12" max="12" width="15.109375" style="143" customWidth="1"/>
  </cols>
  <sheetData>
    <row r="1" spans="1:15" s="1" customFormat="1" ht="115.5" customHeight="1" thickBot="1" x14ac:dyDescent="0.55000000000000004">
      <c r="A1" s="32" t="e">
        <f>"A"&amp;MATCH(LOOKUP(D2,A4:A103),A4:A103)+3</f>
        <v>#N/A</v>
      </c>
      <c r="B1" s="63">
        <f>MAX(A4:A103)</f>
        <v>30</v>
      </c>
      <c r="C1" s="38"/>
      <c r="D1" s="74">
        <v>9</v>
      </c>
      <c r="E1" s="640" t="s">
        <v>94</v>
      </c>
      <c r="F1" s="640"/>
      <c r="G1" s="640"/>
      <c r="I1" s="101"/>
      <c r="J1"/>
      <c r="K1" s="142"/>
      <c r="L1" s="142"/>
      <c r="M1" s="626"/>
      <c r="N1" s="626"/>
      <c r="O1" s="626"/>
    </row>
    <row r="2" spans="1:15" s="1" customFormat="1" ht="29.25" customHeight="1" thickBot="1" x14ac:dyDescent="0.55000000000000004">
      <c r="A2" s="629" t="s">
        <v>25</v>
      </c>
      <c r="B2" s="629"/>
      <c r="C2" s="630"/>
      <c r="D2" s="550"/>
      <c r="E2" s="574"/>
      <c r="F2" s="561"/>
      <c r="G2" s="585" t="s">
        <v>25</v>
      </c>
      <c r="H2" s="559"/>
      <c r="I2" s="75"/>
      <c r="J2"/>
      <c r="K2" s="622" t="s">
        <v>147</v>
      </c>
      <c r="L2" s="622"/>
      <c r="M2" s="56"/>
      <c r="N2" s="56"/>
      <c r="O2" s="56"/>
    </row>
    <row r="3" spans="1:15" s="39" customFormat="1" ht="40.5" customHeight="1" thickBot="1" x14ac:dyDescent="0.3">
      <c r="A3" s="44" t="s">
        <v>2</v>
      </c>
      <c r="B3" s="89" t="s">
        <v>0</v>
      </c>
      <c r="C3" s="45" t="s">
        <v>1</v>
      </c>
      <c r="D3" s="99" t="s">
        <v>21</v>
      </c>
      <c r="E3" s="96" t="s">
        <v>87</v>
      </c>
      <c r="F3" s="95" t="s">
        <v>133</v>
      </c>
      <c r="G3" s="83" t="s">
        <v>125</v>
      </c>
      <c r="H3" s="46" t="s">
        <v>14</v>
      </c>
      <c r="I3" s="46" t="s">
        <v>124</v>
      </c>
      <c r="K3" s="639">
        <f>Récap!V314</f>
        <v>1.7067504084967364E-3</v>
      </c>
      <c r="L3" s="639"/>
    </row>
    <row r="4" spans="1:15" ht="18" thickTop="1" x14ac:dyDescent="0.3">
      <c r="A4" s="571">
        <f>IF(Engagés!A4="","",Engagés!A4)</f>
        <v>1</v>
      </c>
      <c r="B4" s="568">
        <v>0.36296296296296293</v>
      </c>
      <c r="C4" s="567">
        <v>0.39422453703703703</v>
      </c>
      <c r="D4" s="81">
        <f t="shared" ref="D4:D68" si="0">IF(C4="","",C4-B4)</f>
        <v>3.1261574074074094E-2</v>
      </c>
      <c r="E4" s="98" t="str">
        <f>IF($A4="","",Engagés!$E4)</f>
        <v>AM</v>
      </c>
      <c r="F4" s="104" t="str">
        <f>IF(AND('8ème'!D4="",'9ème'!D4&lt;&gt;""),1,"")</f>
        <v/>
      </c>
      <c r="G4" s="105">
        <f>IF($A4="","",IF($E4="MJ",Récap!$L$4,IF($E4="CF",Récap!$K$4,IF($E4="JS",Récap!$J$4,IF($E4="AM",Récap!$I$4)))))</f>
        <v>3.4722222222222224E-2</v>
      </c>
      <c r="H4" s="117"/>
      <c r="I4" s="119" t="str">
        <f t="shared" ref="I4:I32" si="1">IF(L4="TERMINE","TERMINE",K4)</f>
        <v>TERMINE</v>
      </c>
      <c r="K4" s="412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90" t="str">
        <f>IFERROR(IF(AND($E4="AM",Récap!BZ$208="TERMINE"),"TERMINE",IF(AND($E4="JS",Récap!BI$208="TERMINE"),"TERMINE",IF(AND($E4="CF",Récap!AS$208="TERMINE"),"TERMINE",IF(AND($E4="MJ",Récap!AC$208="TERMINE"),"TERMINE","")))),"")</f>
        <v>TERMINE</v>
      </c>
    </row>
    <row r="5" spans="1:15" x14ac:dyDescent="0.3">
      <c r="A5" s="571">
        <f>IF(Engagés!A5="","",Engagés!A5)</f>
        <v>2</v>
      </c>
      <c r="B5" s="566">
        <v>0.36296296296296293</v>
      </c>
      <c r="C5" s="567"/>
      <c r="D5" s="81" t="str">
        <f t="shared" si="0"/>
        <v/>
      </c>
      <c r="E5" s="98" t="str">
        <f>IF($A5="","",Engagés!$E5)</f>
        <v>JS</v>
      </c>
      <c r="F5" s="104" t="str">
        <f>IF(AND('8ème'!D5="",'9ème'!D5&lt;&gt;""),1,"")</f>
        <v/>
      </c>
      <c r="G5" s="105">
        <f>IF($A5="","",IF($E5="MJ",Récap!$L$4,IF($E5="CF",Récap!$K$4,IF($E5="JS",Récap!$J$4,IF($E5="AM",Récap!$I$4)))))</f>
        <v>2.7777777777777776E-2</v>
      </c>
      <c r="H5" s="117"/>
      <c r="I5" s="119" t="str">
        <f t="shared" si="1"/>
        <v>TERMINE</v>
      </c>
      <c r="K5" s="412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90" t="str">
        <f>IFERROR(IF(AND($E5="AM",Récap!BZ$208="TERMINE"),"TERMINE",IF(AND($E5="JS",Récap!BI$208="TERMINE"),"TERMINE",IF(AND($E5="CF",Récap!AS$208="TERMINE"),"TERMINE",IF(AND($E5="MJ",Récap!AC$208="TERMINE"),"TERMINE","")))),"")</f>
        <v>TERMINE</v>
      </c>
    </row>
    <row r="6" spans="1:15" x14ac:dyDescent="0.3">
      <c r="A6" s="169">
        <f>IF(Engagés!A6="","",Engagés!A6)</f>
        <v>3</v>
      </c>
      <c r="B6" s="555">
        <v>0.36296296296296293</v>
      </c>
      <c r="C6" s="420"/>
      <c r="D6" s="81" t="str">
        <f t="shared" si="0"/>
        <v/>
      </c>
      <c r="E6" s="98" t="str">
        <f>IF($A6="","",Engagés!$E6)</f>
        <v>CF</v>
      </c>
      <c r="F6" s="104" t="str">
        <f>IF(AND('8ème'!D6="",'9ème'!D6&lt;&gt;""),1,"")</f>
        <v/>
      </c>
      <c r="G6" s="105">
        <f>IF($A6="","",IF($E6="MJ",Récap!$L$4,IF($E6="CF",Récap!$K$4,IF($E6="JS",Récap!$J$4,IF($E6="AM",Récap!$I$4)))))</f>
        <v>2.0833333333333332E-2</v>
      </c>
      <c r="H6" s="117"/>
      <c r="I6" s="119" t="str">
        <f t="shared" si="1"/>
        <v>TERMINE</v>
      </c>
      <c r="K6" s="412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90" t="str">
        <f>IFERROR(IF(AND($E6="AM",Récap!BZ$208="TERMINE"),"TERMINE",IF(AND($E6="JS",Récap!BI$208="TERMINE"),"TERMINE",IF(AND($E6="CF",Récap!AS$208="TERMINE"),"TERMINE",IF(AND($E6="MJ",Récap!AC$208="TERMINE"),"TERMINE","")))),"")</f>
        <v>TERMINE</v>
      </c>
    </row>
    <row r="7" spans="1:15" x14ac:dyDescent="0.3">
      <c r="A7" s="169">
        <f>IF(Engagés!A7="","",Engagés!A7)</f>
        <v>4</v>
      </c>
      <c r="B7" s="555">
        <v>0.36296296296296293</v>
      </c>
      <c r="C7" s="420"/>
      <c r="D7" s="81" t="str">
        <f t="shared" si="0"/>
        <v/>
      </c>
      <c r="E7" s="98" t="str">
        <f>IF($A7="","",Engagés!$E7)</f>
        <v>MJ</v>
      </c>
      <c r="F7" s="104" t="str">
        <f>IF(AND('8ème'!D7="",'9ème'!D7&lt;&gt;""),1,"")</f>
        <v/>
      </c>
      <c r="G7" s="105">
        <f>IF($A7="","",IF($E7="MJ",Récap!$L$4,IF($E7="CF",Récap!$K$4,IF($E7="JS",Récap!$J$4,IF($E7="AM",Récap!$I$4)))))</f>
        <v>1.3888888888888888E-2</v>
      </c>
      <c r="H7" s="117"/>
      <c r="I7" s="119" t="str">
        <f t="shared" si="1"/>
        <v>TERMINE</v>
      </c>
      <c r="K7" s="412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90" t="str">
        <f>IFERROR(IF(AND($E7="AM",Récap!BZ$208="TERMINE"),"TERMINE",IF(AND($E7="JS",Récap!BI$208="TERMINE"),"TERMINE",IF(AND($E7="CF",Récap!AS$208="TERMINE"),"TERMINE",IF(AND($E7="MJ",Récap!AC$208="TERMINE"),"TERMINE","")))),"")</f>
        <v>TERMINE</v>
      </c>
    </row>
    <row r="8" spans="1:15" x14ac:dyDescent="0.3">
      <c r="A8" s="169">
        <f>IF(Engagés!A8="","",Engagés!A8)</f>
        <v>5</v>
      </c>
      <c r="B8" s="555">
        <v>0.36296296296296293</v>
      </c>
      <c r="C8" s="420"/>
      <c r="D8" s="81" t="str">
        <f t="shared" si="0"/>
        <v/>
      </c>
      <c r="E8" s="98" t="str">
        <f>IF($A8="","",Engagés!$E8)</f>
        <v>AM</v>
      </c>
      <c r="F8" s="104" t="str">
        <f>IF(AND('8ème'!D8="",'9ème'!D8&lt;&gt;""),1,"")</f>
        <v/>
      </c>
      <c r="G8" s="105">
        <f>IF($A8="","",IF($E8="MJ",Récap!$L$4,IF($E8="CF",Récap!$K$4,IF($E8="JS",Récap!$J$4,IF($E8="AM",Récap!$I$4)))))</f>
        <v>3.4722222222222224E-2</v>
      </c>
      <c r="H8" s="117"/>
      <c r="I8" s="119" t="str">
        <f t="shared" si="1"/>
        <v>TERMINE</v>
      </c>
      <c r="K8" s="412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90" t="str">
        <f>IFERROR(IF(AND($E8="AM",Récap!BZ$208="TERMINE"),"TERMINE",IF(AND($E8="JS",Récap!BI$208="TERMINE"),"TERMINE",IF(AND($E8="CF",Récap!AS$208="TERMINE"),"TERMINE",IF(AND($E8="MJ",Récap!AC$208="TERMINE"),"TERMINE","")))),"")</f>
        <v>TERMINE</v>
      </c>
    </row>
    <row r="9" spans="1:15" x14ac:dyDescent="0.3">
      <c r="A9" s="169">
        <f>IF(Engagés!A9="","",Engagés!A9)</f>
        <v>6</v>
      </c>
      <c r="B9" s="555">
        <v>0.36296296296296293</v>
      </c>
      <c r="C9" s="420"/>
      <c r="D9" s="81" t="str">
        <f t="shared" si="0"/>
        <v/>
      </c>
      <c r="E9" s="98" t="str">
        <f>IF($A9="","",Engagés!$E9)</f>
        <v>JS</v>
      </c>
      <c r="F9" s="104" t="str">
        <f>IF(AND('8ème'!D9="",'9ème'!D9&lt;&gt;""),1,"")</f>
        <v/>
      </c>
      <c r="G9" s="105">
        <f>IF($A9="","",IF($E9="MJ",Récap!$L$4,IF($E9="CF",Récap!$K$4,IF($E9="JS",Récap!$J$4,IF($E9="AM",Récap!$I$4)))))</f>
        <v>2.7777777777777776E-2</v>
      </c>
      <c r="H9" s="117"/>
      <c r="I9" s="119" t="str">
        <f t="shared" si="1"/>
        <v>TERMINE</v>
      </c>
      <c r="K9" s="412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90" t="str">
        <f>IFERROR(IF(AND($E9="AM",Récap!BZ$208="TERMINE"),"TERMINE",IF(AND($E9="JS",Récap!BI$208="TERMINE"),"TERMINE",IF(AND($E9="CF",Récap!AS$208="TERMINE"),"TERMINE",IF(AND($E9="MJ",Récap!AC$208="TERMINE"),"TERMINE","")))),"")</f>
        <v>TERMINE</v>
      </c>
    </row>
    <row r="10" spans="1:15" x14ac:dyDescent="0.3">
      <c r="A10" s="571">
        <f>IF(Engagés!A10="","",Engagés!A10)</f>
        <v>7</v>
      </c>
      <c r="B10" s="566">
        <v>0.36296296296296293</v>
      </c>
      <c r="C10" s="567">
        <v>0.39425925925925925</v>
      </c>
      <c r="D10" s="81">
        <f t="shared" si="0"/>
        <v>3.1296296296296322E-2</v>
      </c>
      <c r="E10" s="98" t="str">
        <f>IF($A10="","",Engagés!$E10)</f>
        <v>AM</v>
      </c>
      <c r="F10" s="104" t="str">
        <f>IF(AND('8ème'!D10="",'9ème'!D10&lt;&gt;""),1,"")</f>
        <v/>
      </c>
      <c r="G10" s="105">
        <f>IF($A10="","",IF($E10="MJ",Récap!$L$4,IF($E10="CF",Récap!$K$4,IF($E10="JS",Récap!$J$4,IF($E10="AM",Récap!$I$4)))))</f>
        <v>3.4722222222222224E-2</v>
      </c>
      <c r="H10" s="117"/>
      <c r="I10" s="119" t="str">
        <f t="shared" si="1"/>
        <v>TERMINE</v>
      </c>
      <c r="K10" s="412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90" t="str">
        <f>IFERROR(IF(AND($E10="AM",Récap!BZ$208="TERMINE"),"TERMINE",IF(AND($E10="JS",Récap!BI$208="TERMINE"),"TERMINE",IF(AND($E10="CF",Récap!AS$208="TERMINE"),"TERMINE",IF(AND($E10="MJ",Récap!AC$208="TERMINE"),"TERMINE","")))),"")</f>
        <v>TERMINE</v>
      </c>
    </row>
    <row r="11" spans="1:15" x14ac:dyDescent="0.3">
      <c r="A11" s="169">
        <f>IF(Engagés!A11="","",Engagés!A11)</f>
        <v>8</v>
      </c>
      <c r="B11" s="555">
        <v>0.36296296296296293</v>
      </c>
      <c r="C11" s="420">
        <v>0.39432870370370371</v>
      </c>
      <c r="D11" s="81">
        <f t="shared" si="0"/>
        <v>3.1365740740740777E-2</v>
      </c>
      <c r="E11" s="98" t="str">
        <f>IF($A11="","",Engagés!$E11)</f>
        <v>AM</v>
      </c>
      <c r="F11" s="104" t="str">
        <f>IF(AND('8ème'!D11="",'9ème'!D11&lt;&gt;""),1,"")</f>
        <v/>
      </c>
      <c r="G11" s="105">
        <f>IF($A11="","",IF($E11="MJ",Récap!$L$4,IF($E11="CF",Récap!$K$4,IF($E11="JS",Récap!$J$4,IF($E11="AM",Récap!$I$4)))))</f>
        <v>3.4722222222222224E-2</v>
      </c>
      <c r="H11" s="117"/>
      <c r="I11" s="119" t="str">
        <f t="shared" si="1"/>
        <v>TERMINE</v>
      </c>
      <c r="K11" s="412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90" t="str">
        <f>IFERROR(IF(AND($E11="AM",Récap!BZ$208="TERMINE"),"TERMINE",IF(AND($E11="JS",Récap!BI$208="TERMINE"),"TERMINE",IF(AND($E11="CF",Récap!AS$208="TERMINE"),"TERMINE",IF(AND($E11="MJ",Récap!AC$208="TERMINE"),"TERMINE","")))),"")</f>
        <v>TERMINE</v>
      </c>
    </row>
    <row r="12" spans="1:15" x14ac:dyDescent="0.3">
      <c r="A12" s="571">
        <f>IF(Engagés!A12="","",Engagés!A12)</f>
        <v>9</v>
      </c>
      <c r="B12" s="566">
        <v>0.36296296296296293</v>
      </c>
      <c r="C12" s="567">
        <v>0.39428240740740739</v>
      </c>
      <c r="D12" s="81">
        <f t="shared" si="0"/>
        <v>3.1319444444444455E-2</v>
      </c>
      <c r="E12" s="98" t="str">
        <f>IF($A12="","",Engagés!$E12)</f>
        <v>AM</v>
      </c>
      <c r="F12" s="104" t="str">
        <f>IF(AND('8ème'!D12="",'9ème'!D12&lt;&gt;""),1,"")</f>
        <v/>
      </c>
      <c r="G12" s="105">
        <f>IF($A12="","",IF($E12="MJ",Récap!$L$4,IF($E12="CF",Récap!$K$4,IF($E12="JS",Récap!$J$4,IF($E12="AM",Récap!$I$4)))))</f>
        <v>3.4722222222222224E-2</v>
      </c>
      <c r="H12" s="117"/>
      <c r="I12" s="119" t="str">
        <f t="shared" si="1"/>
        <v>TERMINE</v>
      </c>
      <c r="K12" s="412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90" t="str">
        <f>IFERROR(IF(AND($E12="AM",Récap!BZ$208="TERMINE"),"TERMINE",IF(AND($E12="JS",Récap!BI$208="TERMINE"),"TERMINE",IF(AND($E12="CF",Récap!AS$208="TERMINE"),"TERMINE",IF(AND($E12="MJ",Récap!AC$208="TERMINE"),"TERMINE","")))),"")</f>
        <v>TERMINE</v>
      </c>
    </row>
    <row r="13" spans="1:15" x14ac:dyDescent="0.3">
      <c r="A13" s="169">
        <f>IF(Engagés!A13="","",Engagés!A13)</f>
        <v>10</v>
      </c>
      <c r="B13" s="555">
        <v>0.36296296296296293</v>
      </c>
      <c r="C13" s="420"/>
      <c r="D13" s="81" t="str">
        <f t="shared" si="0"/>
        <v/>
      </c>
      <c r="E13" s="98" t="str">
        <f>IF($A13="","",Engagés!$E13)</f>
        <v>JS</v>
      </c>
      <c r="F13" s="104" t="str">
        <f>IF(AND('8ème'!D13="",'9ème'!D13&lt;&gt;""),1,"")</f>
        <v/>
      </c>
      <c r="G13" s="105">
        <f>IF($A13="","",IF($E13="MJ",Récap!$L$4,IF($E13="CF",Récap!$K$4,IF($E13="JS",Récap!$J$4,IF($E13="AM",Récap!$I$4)))))</f>
        <v>2.7777777777777776E-2</v>
      </c>
      <c r="H13" s="117"/>
      <c r="I13" s="119" t="str">
        <f t="shared" si="1"/>
        <v>TERMINE</v>
      </c>
      <c r="K13" s="412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90" t="str">
        <f>IFERROR(IF(AND($E13="AM",Récap!BZ$208="TERMINE"),"TERMINE",IF(AND($E13="JS",Récap!BI$208="TERMINE"),"TERMINE",IF(AND($E13="CF",Récap!AS$208="TERMINE"),"TERMINE",IF(AND($E13="MJ",Récap!AC$208="TERMINE"),"TERMINE","")))),"")</f>
        <v>TERMINE</v>
      </c>
    </row>
    <row r="14" spans="1:15" x14ac:dyDescent="0.3">
      <c r="A14" s="169">
        <f>IF(Engagés!A14="","",Engagés!A14)</f>
        <v>11</v>
      </c>
      <c r="B14" s="555">
        <v>0.36296296296296293</v>
      </c>
      <c r="C14" s="420"/>
      <c r="D14" s="81" t="str">
        <f t="shared" si="0"/>
        <v/>
      </c>
      <c r="E14" s="98" t="str">
        <f>IF($A14="","",Engagés!$E14)</f>
        <v>CF</v>
      </c>
      <c r="F14" s="104" t="str">
        <f>IF(AND('8ème'!D14="",'9ème'!D14&lt;&gt;""),1,"")</f>
        <v/>
      </c>
      <c r="G14" s="105">
        <f>IF($A14="","",IF($E14="MJ",Récap!$L$4,IF($E14="CF",Récap!$K$4,IF($E14="JS",Récap!$J$4,IF($E14="AM",Récap!$I$4)))))</f>
        <v>2.0833333333333332E-2</v>
      </c>
      <c r="H14" s="117"/>
      <c r="I14" s="119" t="str">
        <f t="shared" si="1"/>
        <v>TERMINE</v>
      </c>
      <c r="K14" s="412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90" t="str">
        <f>IFERROR(IF(AND($E14="AM",Récap!BZ$208="TERMINE"),"TERMINE",IF(AND($E14="JS",Récap!BI$208="TERMINE"),"TERMINE",IF(AND($E14="CF",Récap!AS$208="TERMINE"),"TERMINE",IF(AND($E14="MJ",Récap!AC$208="TERMINE"),"TERMINE","")))),"")</f>
        <v>TERMINE</v>
      </c>
    </row>
    <row r="15" spans="1:15" x14ac:dyDescent="0.3">
      <c r="A15" s="169">
        <f>IF(Engagés!A15="","",Engagés!A15)</f>
        <v>12</v>
      </c>
      <c r="B15" s="555">
        <v>0.36296296296296293</v>
      </c>
      <c r="C15" s="420"/>
      <c r="D15" s="81" t="str">
        <f t="shared" si="0"/>
        <v/>
      </c>
      <c r="E15" s="98" t="str">
        <f>IF($A15="","",Engagés!$E15)</f>
        <v>MJ</v>
      </c>
      <c r="F15" s="104" t="str">
        <f>IF(AND('8ème'!D15="",'9ème'!D15&lt;&gt;""),1,"")</f>
        <v/>
      </c>
      <c r="G15" s="105">
        <f>IF($A15="","",IF($E15="MJ",Récap!$L$4,IF($E15="CF",Récap!$K$4,IF($E15="JS",Récap!$J$4,IF($E15="AM",Récap!$I$4)))))</f>
        <v>1.3888888888888888E-2</v>
      </c>
      <c r="H15" s="117"/>
      <c r="I15" s="119" t="str">
        <f t="shared" si="1"/>
        <v>TERMINE</v>
      </c>
      <c r="K15" s="412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90" t="str">
        <f>IFERROR(IF(AND($E15="AM",Récap!BZ$208="TERMINE"),"TERMINE",IF(AND($E15="JS",Récap!BI$208="TERMINE"),"TERMINE",IF(AND($E15="CF",Récap!AS$208="TERMINE"),"TERMINE",IF(AND($E15="MJ",Récap!AC$208="TERMINE"),"TERMINE","")))),"")</f>
        <v>TERMINE</v>
      </c>
    </row>
    <row r="16" spans="1:15" x14ac:dyDescent="0.3">
      <c r="A16" s="571">
        <f>IF(Engagés!A16="","",Engagés!A16)</f>
        <v>13</v>
      </c>
      <c r="B16" s="566">
        <v>0.36296296296296293</v>
      </c>
      <c r="C16" s="567">
        <v>0.39431712962962967</v>
      </c>
      <c r="D16" s="81">
        <f t="shared" si="0"/>
        <v>3.1354166666666738E-2</v>
      </c>
      <c r="E16" s="98" t="str">
        <f>IF($A16="","",Engagés!$E16)</f>
        <v>AM</v>
      </c>
      <c r="F16" s="104" t="str">
        <f>IF(AND('8ème'!D16="",'9ème'!D16&lt;&gt;""),1,"")</f>
        <v/>
      </c>
      <c r="G16" s="105">
        <f>IF($A16="","",IF($E16="MJ",Récap!$L$4,IF($E16="CF",Récap!$K$4,IF($E16="JS",Récap!$J$4,IF($E16="AM",Récap!$I$4)))))</f>
        <v>3.4722222222222224E-2</v>
      </c>
      <c r="H16" s="117"/>
      <c r="I16" s="119" t="str">
        <f t="shared" si="1"/>
        <v>TERMINE</v>
      </c>
      <c r="K16" s="412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90" t="str">
        <f>IFERROR(IF(AND($E16="AM",Récap!BZ$208="TERMINE"),"TERMINE",IF(AND($E16="JS",Récap!BI$208="TERMINE"),"TERMINE",IF(AND($E16="CF",Récap!AS$208="TERMINE"),"TERMINE",IF(AND($E16="MJ",Récap!AC$208="TERMINE"),"TERMINE","")))),"")</f>
        <v>TERMINE</v>
      </c>
    </row>
    <row r="17" spans="1:12" x14ac:dyDescent="0.3">
      <c r="A17" s="169">
        <f>IF(Engagés!A17="","",Engagés!A17)</f>
        <v>14</v>
      </c>
      <c r="B17" s="555">
        <v>0.36296296296296293</v>
      </c>
      <c r="C17" s="420"/>
      <c r="D17" s="81" t="str">
        <f t="shared" si="0"/>
        <v/>
      </c>
      <c r="E17" s="98" t="str">
        <f>IF($A17="","",Engagés!$E17)</f>
        <v>JS</v>
      </c>
      <c r="F17" s="104" t="str">
        <f>IF(AND('8ème'!D17="",'9ème'!D17&lt;&gt;""),1,"")</f>
        <v/>
      </c>
      <c r="G17" s="105">
        <f>IF($A17="","",IF($E17="MJ",Récap!$L$4,IF($E17="CF",Récap!$K$4,IF($E17="JS",Récap!$J$4,IF($E17="AM",Récap!$I$4)))))</f>
        <v>2.7777777777777776E-2</v>
      </c>
      <c r="H17" s="117"/>
      <c r="I17" s="119" t="str">
        <f t="shared" si="1"/>
        <v>TERMINE</v>
      </c>
      <c r="K17" s="412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90" t="str">
        <f>IFERROR(IF(AND($E17="AM",Récap!BZ$208="TERMINE"),"TERMINE",IF(AND($E17="JS",Récap!BI$208="TERMINE"),"TERMINE",IF(AND($E17="CF",Récap!AS$208="TERMINE"),"TERMINE",IF(AND($E17="MJ",Récap!AC$208="TERMINE"),"TERMINE","")))),"")</f>
        <v>TERMINE</v>
      </c>
    </row>
    <row r="18" spans="1:12" x14ac:dyDescent="0.3">
      <c r="A18" s="169">
        <f>IF(Engagés!A18="","",Engagés!A18)</f>
        <v>15</v>
      </c>
      <c r="B18" s="555">
        <v>0.36296296296296293</v>
      </c>
      <c r="C18" s="420"/>
      <c r="D18" s="81" t="str">
        <f t="shared" si="0"/>
        <v/>
      </c>
      <c r="E18" s="98" t="str">
        <f>IF($A18="","",Engagés!$E18)</f>
        <v>AM</v>
      </c>
      <c r="F18" s="104" t="str">
        <f>IF(AND('8ème'!D18="",'9ème'!D18&lt;&gt;""),1,"")</f>
        <v/>
      </c>
      <c r="G18" s="105">
        <f>IF($A18="","",IF($E18="MJ",Récap!$L$4,IF($E18="CF",Récap!$K$4,IF($E18="JS",Récap!$J$4,IF($E18="AM",Récap!$I$4)))))</f>
        <v>3.4722222222222224E-2</v>
      </c>
      <c r="H18" s="117"/>
      <c r="I18" s="119" t="str">
        <f t="shared" si="1"/>
        <v>TERMINE</v>
      </c>
      <c r="K18" s="412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90" t="str">
        <f>IFERROR(IF(AND($E18="AM",Récap!BZ$208="TERMINE"),"TERMINE",IF(AND($E18="JS",Récap!BI$208="TERMINE"),"TERMINE",IF(AND($E18="CF",Récap!AS$208="TERMINE"),"TERMINE",IF(AND($E18="MJ",Récap!AC$208="TERMINE"),"TERMINE","")))),"")</f>
        <v>TERMINE</v>
      </c>
    </row>
    <row r="19" spans="1:12" x14ac:dyDescent="0.3">
      <c r="A19" s="571">
        <f>IF(Engagés!A19="","",Engagés!A19)</f>
        <v>16</v>
      </c>
      <c r="B19" s="566">
        <v>0.36296296296296293</v>
      </c>
      <c r="C19" s="567">
        <v>0.39436342592592594</v>
      </c>
      <c r="D19" s="81">
        <f t="shared" si="0"/>
        <v>3.1400462962963005E-2</v>
      </c>
      <c r="E19" s="98" t="str">
        <f>IF($A19="","",Engagés!$E19)</f>
        <v>AM</v>
      </c>
      <c r="F19" s="104" t="str">
        <f>IF(AND('8ème'!D19="",'9ème'!D19&lt;&gt;""),1,"")</f>
        <v/>
      </c>
      <c r="G19" s="105">
        <f>IF($A19="","",IF($E19="MJ",Récap!$L$4,IF($E19="CF",Récap!$K$4,IF($E19="JS",Récap!$J$4,IF($E19="AM",Récap!$I$4)))))</f>
        <v>3.4722222222222224E-2</v>
      </c>
      <c r="H19" s="117"/>
      <c r="I19" s="119" t="str">
        <f t="shared" si="1"/>
        <v>TERMINE</v>
      </c>
      <c r="K19" s="412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90" t="str">
        <f>IFERROR(IF(AND($E19="AM",Récap!BZ$208="TERMINE"),"TERMINE",IF(AND($E19="JS",Récap!BI$208="TERMINE"),"TERMINE",IF(AND($E19="CF",Récap!AS$208="TERMINE"),"TERMINE",IF(AND($E19="MJ",Récap!AC$208="TERMINE"),"TERMINE","")))),"")</f>
        <v>TERMINE</v>
      </c>
    </row>
    <row r="20" spans="1:12" x14ac:dyDescent="0.3">
      <c r="A20" s="169">
        <f>IF(Engagés!A20="","",Engagés!A20)</f>
        <v>17</v>
      </c>
      <c r="B20" s="555">
        <v>0.36296296296296293</v>
      </c>
      <c r="C20" s="420"/>
      <c r="D20" s="81" t="str">
        <f t="shared" si="0"/>
        <v/>
      </c>
      <c r="E20" s="98" t="str">
        <f>IF($A20="","",Engagés!$E20)</f>
        <v>AM</v>
      </c>
      <c r="F20" s="104" t="str">
        <f>IF(AND('8ème'!D20="",'9ème'!D20&lt;&gt;""),1,"")</f>
        <v/>
      </c>
      <c r="G20" s="105">
        <f>IF($A20="","",IF($E20="MJ",Récap!$L$4,IF($E20="CF",Récap!$K$4,IF($E20="JS",Récap!$J$4,IF($E20="AM",Récap!$I$4)))))</f>
        <v>3.4722222222222224E-2</v>
      </c>
      <c r="H20" s="117"/>
      <c r="I20" s="119" t="str">
        <f t="shared" si="1"/>
        <v>TERMINE</v>
      </c>
      <c r="K20" s="412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90" t="str">
        <f>IFERROR(IF(AND($E20="AM",Récap!BZ$208="TERMINE"),"TERMINE",IF(AND($E20="JS",Récap!BI$208="TERMINE"),"TERMINE",IF(AND($E20="CF",Récap!AS$208="TERMINE"),"TERMINE",IF(AND($E20="MJ",Récap!AC$208="TERMINE"),"TERMINE","")))),"")</f>
        <v>TERMINE</v>
      </c>
    </row>
    <row r="21" spans="1:12" x14ac:dyDescent="0.3">
      <c r="A21" s="571">
        <f>IF(Engagés!A21="","",Engagés!A21)</f>
        <v>18</v>
      </c>
      <c r="B21" s="566">
        <v>0.36296296296296293</v>
      </c>
      <c r="C21" s="567">
        <v>0.39439814814814816</v>
      </c>
      <c r="D21" s="81">
        <f t="shared" si="0"/>
        <v>3.1435185185185233E-2</v>
      </c>
      <c r="E21" s="98" t="str">
        <f>IF($A21="","",Engagés!$E21)</f>
        <v>AM</v>
      </c>
      <c r="F21" s="104" t="str">
        <f>IF(AND('8ème'!D21="",'9ème'!D21&lt;&gt;""),1,"")</f>
        <v/>
      </c>
      <c r="G21" s="105">
        <f>IF($A21="","",IF($E21="MJ",Récap!$L$4,IF($E21="CF",Récap!$K$4,IF($E21="JS",Récap!$J$4,IF($E21="AM",Récap!$I$4)))))</f>
        <v>3.4722222222222224E-2</v>
      </c>
      <c r="H21" s="117"/>
      <c r="I21" s="119" t="str">
        <f t="shared" si="1"/>
        <v>TERMINE</v>
      </c>
      <c r="K21" s="412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90" t="str">
        <f>IFERROR(IF(AND($E21="AM",Récap!BZ$208="TERMINE"),"TERMINE",IF(AND($E21="JS",Récap!BI$208="TERMINE"),"TERMINE",IF(AND($E21="CF",Récap!AS$208="TERMINE"),"TERMINE",IF(AND($E21="MJ",Récap!AC$208="TERMINE"),"TERMINE","")))),"")</f>
        <v>TERMINE</v>
      </c>
    </row>
    <row r="22" spans="1:12" x14ac:dyDescent="0.3">
      <c r="A22" s="169">
        <f>IF(Engagés!A22="","",Engagés!A22)</f>
        <v>19</v>
      </c>
      <c r="B22" s="555">
        <v>0.36296296296296293</v>
      </c>
      <c r="C22" s="420"/>
      <c r="D22" s="81" t="str">
        <f t="shared" si="0"/>
        <v/>
      </c>
      <c r="E22" s="98" t="str">
        <f>IF($A22="","",Engagés!$E22)</f>
        <v>CF</v>
      </c>
      <c r="F22" s="104" t="str">
        <f>IF(AND('8ème'!D22="",'9ème'!D22&lt;&gt;""),1,"")</f>
        <v/>
      </c>
      <c r="G22" s="105">
        <f>IF($A22="","",IF($E22="MJ",Récap!$L$4,IF($E22="CF",Récap!$K$4,IF($E22="JS",Récap!$J$4,IF($E22="AM",Récap!$I$4)))))</f>
        <v>2.0833333333333332E-2</v>
      </c>
      <c r="H22" s="117"/>
      <c r="I22" s="119" t="str">
        <f t="shared" si="1"/>
        <v>TERMINE</v>
      </c>
      <c r="K22" s="412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90" t="str">
        <f>IFERROR(IF(AND($E22="AM",Récap!BZ$208="TERMINE"),"TERMINE",IF(AND($E22="JS",Récap!BI$208="TERMINE"),"TERMINE",IF(AND($E22="CF",Récap!AS$208="TERMINE"),"TERMINE",IF(AND($E22="MJ",Récap!AC$208="TERMINE"),"TERMINE","")))),"")</f>
        <v>TERMINE</v>
      </c>
    </row>
    <row r="23" spans="1:12" x14ac:dyDescent="0.3">
      <c r="A23" s="169">
        <f>IF(Engagés!A23="","",Engagés!A23)</f>
        <v>20</v>
      </c>
      <c r="B23" s="555">
        <v>0.36296296296296293</v>
      </c>
      <c r="C23" s="420"/>
      <c r="D23" s="81" t="str">
        <f t="shared" si="0"/>
        <v/>
      </c>
      <c r="E23" s="98" t="str">
        <f>IF($A23="","",Engagés!$E23)</f>
        <v>MJ</v>
      </c>
      <c r="F23" s="104" t="str">
        <f>IF(AND('8ème'!D23="",'9ème'!D23&lt;&gt;""),1,"")</f>
        <v/>
      </c>
      <c r="G23" s="105">
        <f>IF($A23="","",IF($E23="MJ",Récap!$L$4,IF($E23="CF",Récap!$K$4,IF($E23="JS",Récap!$J$4,IF($E23="AM",Récap!$I$4)))))</f>
        <v>1.3888888888888888E-2</v>
      </c>
      <c r="H23" s="117"/>
      <c r="I23" s="119" t="str">
        <f t="shared" si="1"/>
        <v>TERMINE</v>
      </c>
      <c r="K23" s="412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90" t="str">
        <f>IFERROR(IF(AND($E23="AM",Récap!BZ$208="TERMINE"),"TERMINE",IF(AND($E23="JS",Récap!BI$208="TERMINE"),"TERMINE",IF(AND($E23="CF",Récap!AS$208="TERMINE"),"TERMINE",IF(AND($E23="MJ",Récap!AC$208="TERMINE"),"TERMINE","")))),"")</f>
        <v>TERMINE</v>
      </c>
    </row>
    <row r="24" spans="1:12" x14ac:dyDescent="0.3">
      <c r="A24" s="571">
        <f>IF(Engagés!A24="","",Engagés!A24)</f>
        <v>21</v>
      </c>
      <c r="B24" s="566">
        <v>0.36296296296296293</v>
      </c>
      <c r="C24" s="567">
        <v>0.39444444444444443</v>
      </c>
      <c r="D24" s="81">
        <f t="shared" si="0"/>
        <v>3.1481481481481499E-2</v>
      </c>
      <c r="E24" s="98" t="str">
        <f>IF($A24="","",Engagés!$E24)</f>
        <v>AM</v>
      </c>
      <c r="F24" s="104" t="str">
        <f>IF(AND('8ème'!D24="",'9ème'!D24&lt;&gt;""),1,"")</f>
        <v/>
      </c>
      <c r="G24" s="105">
        <f>IF($A24="","",IF($E24="MJ",Récap!$L$4,IF($E24="CF",Récap!$K$4,IF($E24="JS",Récap!$J$4,IF($E24="AM",Récap!$I$4)))))</f>
        <v>3.4722222222222224E-2</v>
      </c>
      <c r="H24" s="117"/>
      <c r="I24" s="119" t="str">
        <f t="shared" si="1"/>
        <v>TERMINE</v>
      </c>
      <c r="K24" s="412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90" t="str">
        <f>IFERROR(IF(AND($E24="AM",Récap!BZ$208="TERMINE"),"TERMINE",IF(AND($E24="JS",Récap!BI$208="TERMINE"),"TERMINE",IF(AND($E24="CF",Récap!AS$208="TERMINE"),"TERMINE",IF(AND($E24="MJ",Récap!AC$208="TERMINE"),"TERMINE","")))),"")</f>
        <v>TERMINE</v>
      </c>
    </row>
    <row r="25" spans="1:12" x14ac:dyDescent="0.3">
      <c r="A25" s="169">
        <f>IF(Engagés!A25="","",Engagés!A25)</f>
        <v>22</v>
      </c>
      <c r="B25" s="555">
        <v>0.36296296296296293</v>
      </c>
      <c r="C25" s="420"/>
      <c r="D25" s="81" t="str">
        <f t="shared" si="0"/>
        <v/>
      </c>
      <c r="E25" s="98" t="str">
        <f>IF($A25="","",Engagés!$E25)</f>
        <v>JS</v>
      </c>
      <c r="F25" s="104" t="str">
        <f>IF(AND('8ème'!D25="",'9ème'!D25&lt;&gt;""),1,"")</f>
        <v/>
      </c>
      <c r="G25" s="105">
        <f>IF($A25="","",IF($E25="MJ",Récap!$L$4,IF($E25="CF",Récap!$K$4,IF($E25="JS",Récap!$J$4,IF($E25="AM",Récap!$I$4)))))</f>
        <v>2.7777777777777776E-2</v>
      </c>
      <c r="H25" s="117"/>
      <c r="I25" s="119" t="str">
        <f t="shared" si="1"/>
        <v>TERMINE</v>
      </c>
      <c r="K25" s="412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90" t="str">
        <f>IFERROR(IF(AND($E25="AM",Récap!BZ$208="TERMINE"),"TERMINE",IF(AND($E25="JS",Récap!BI$208="TERMINE"),"TERMINE",IF(AND($E25="CF",Récap!AS$208="TERMINE"),"TERMINE",IF(AND($E25="MJ",Récap!AC$208="TERMINE"),"TERMINE","")))),"")</f>
        <v>TERMINE</v>
      </c>
    </row>
    <row r="26" spans="1:12" x14ac:dyDescent="0.3">
      <c r="A26" s="169">
        <f>IF(Engagés!A26="","",Engagés!A26)</f>
        <v>23</v>
      </c>
      <c r="B26" s="555">
        <v>0.36296296296296293</v>
      </c>
      <c r="C26" s="420"/>
      <c r="D26" s="81" t="str">
        <f t="shared" si="0"/>
        <v/>
      </c>
      <c r="E26" s="98" t="str">
        <f>IF($A26="","",Engagés!$E26)</f>
        <v>CF</v>
      </c>
      <c r="F26" s="104" t="str">
        <f>IF(AND('8ème'!D26="",'9ème'!D26&lt;&gt;""),1,"")</f>
        <v/>
      </c>
      <c r="G26" s="105">
        <f>IF($A26="","",IF($E26="MJ",Récap!$L$4,IF($E26="CF",Récap!$K$4,IF($E26="JS",Récap!$J$4,IF($E26="AM",Récap!$I$4)))))</f>
        <v>2.0833333333333332E-2</v>
      </c>
      <c r="H26" s="117"/>
      <c r="I26" s="119" t="str">
        <f t="shared" si="1"/>
        <v>TERMINE</v>
      </c>
      <c r="K26" s="412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90" t="str">
        <f>IFERROR(IF(AND($E26="AM",Récap!BZ$208="TERMINE"),"TERMINE",IF(AND($E26="JS",Récap!BI$208="TERMINE"),"TERMINE",IF(AND($E26="CF",Récap!AS$208="TERMINE"),"TERMINE",IF(AND($E26="MJ",Récap!AC$208="TERMINE"),"TERMINE","")))),"")</f>
        <v>TERMINE</v>
      </c>
    </row>
    <row r="27" spans="1:12" x14ac:dyDescent="0.3">
      <c r="A27" s="169">
        <f>IF(Engagés!A27="","",Engagés!A27)</f>
        <v>24</v>
      </c>
      <c r="B27" s="555">
        <v>0.36296296296296293</v>
      </c>
      <c r="C27" s="420"/>
      <c r="D27" s="81" t="str">
        <f t="shared" si="0"/>
        <v/>
      </c>
      <c r="E27" s="98" t="str">
        <f>IF($A27="","",Engagés!$E27)</f>
        <v>MJ</v>
      </c>
      <c r="F27" s="104" t="str">
        <f>IF(AND('8ème'!D27="",'9ème'!D27&lt;&gt;""),1,"")</f>
        <v/>
      </c>
      <c r="G27" s="105">
        <f>IF($A27="","",IF($E27="MJ",Récap!$L$4,IF($E27="CF",Récap!$K$4,IF($E27="JS",Récap!$J$4,IF($E27="AM",Récap!$I$4)))))</f>
        <v>1.3888888888888888E-2</v>
      </c>
      <c r="H27" s="117"/>
      <c r="I27" s="119" t="str">
        <f t="shared" si="1"/>
        <v>TERMINE</v>
      </c>
      <c r="K27" s="412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90" t="str">
        <f>IFERROR(IF(AND($E27="AM",Récap!BZ$208="TERMINE"),"TERMINE",IF(AND($E27="JS",Récap!BI$208="TERMINE"),"TERMINE",IF(AND($E27="CF",Récap!AS$208="TERMINE"),"TERMINE",IF(AND($E27="MJ",Récap!AC$208="TERMINE"),"TERMINE","")))),"")</f>
        <v>TERMINE</v>
      </c>
    </row>
    <row r="28" spans="1:12" x14ac:dyDescent="0.3">
      <c r="A28" s="571">
        <f>IF(Engagés!A28="","",Engagés!A28)</f>
        <v>25</v>
      </c>
      <c r="B28" s="566">
        <v>0.36296296296296293</v>
      </c>
      <c r="C28" s="567">
        <v>0.39447916666666666</v>
      </c>
      <c r="D28" s="81">
        <f t="shared" si="0"/>
        <v>3.1516203703703727E-2</v>
      </c>
      <c r="E28" s="98" t="str">
        <f>IF($A28="","",Engagés!$E28)</f>
        <v>AM</v>
      </c>
      <c r="F28" s="104" t="str">
        <f>IF(AND('8ème'!D28="",'9ème'!D28&lt;&gt;""),1,"")</f>
        <v/>
      </c>
      <c r="G28" s="105">
        <f>IF($A28="","",IF($E28="MJ",Récap!$L$4,IF($E28="CF",Récap!$K$4,IF($E28="JS",Récap!$J$4,IF($E28="AM",Récap!$I$4)))))</f>
        <v>3.4722222222222224E-2</v>
      </c>
      <c r="H28" s="117"/>
      <c r="I28" s="119" t="str">
        <f t="shared" si="1"/>
        <v>TERMINE</v>
      </c>
      <c r="K28" s="412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90" t="str">
        <f>IFERROR(IF(AND($E28="AM",Récap!BZ$208="TERMINE"),"TERMINE",IF(AND($E28="JS",Récap!BI$208="TERMINE"),"TERMINE",IF(AND($E28="CF",Récap!AS$208="TERMINE"),"TERMINE",IF(AND($E28="MJ",Récap!AC$208="TERMINE"),"TERMINE","")))),"")</f>
        <v>TERMINE</v>
      </c>
    </row>
    <row r="29" spans="1:12" x14ac:dyDescent="0.3">
      <c r="A29" s="169">
        <f>IF(Engagés!A29="","",Engagés!A29)</f>
        <v>26</v>
      </c>
      <c r="B29" s="555">
        <v>0.36296296296296293</v>
      </c>
      <c r="C29" s="420"/>
      <c r="D29" s="81" t="str">
        <f t="shared" si="0"/>
        <v/>
      </c>
      <c r="E29" s="98" t="str">
        <f>IF($A29="","",Engagés!$E29)</f>
        <v>JS</v>
      </c>
      <c r="F29" s="104" t="str">
        <f>IF(AND('8ème'!D29="",'9ème'!D29&lt;&gt;""),1,"")</f>
        <v/>
      </c>
      <c r="G29" s="105">
        <f>IF($A29="","",IF($E29="MJ",Récap!$L$4,IF($E29="CF",Récap!$K$4,IF($E29="JS",Récap!$J$4,IF($E29="AM",Récap!$I$4)))))</f>
        <v>2.7777777777777776E-2</v>
      </c>
      <c r="H29" s="117"/>
      <c r="I29" s="119" t="str">
        <f t="shared" si="1"/>
        <v>TERMINE</v>
      </c>
      <c r="K29" s="412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90" t="str">
        <f>IFERROR(IF(AND($E29="AM",Récap!BZ$208="TERMINE"),"TERMINE",IF(AND($E29="JS",Récap!BI$208="TERMINE"),"TERMINE",IF(AND($E29="CF",Récap!AS$208="TERMINE"),"TERMINE",IF(AND($E29="MJ",Récap!AC$208="TERMINE"),"TERMINE","")))),"")</f>
        <v>TERMINE</v>
      </c>
    </row>
    <row r="30" spans="1:12" x14ac:dyDescent="0.3">
      <c r="A30" s="169">
        <f>IF(Engagés!A30="","",Engagés!A30)</f>
        <v>27</v>
      </c>
      <c r="B30" s="555">
        <v>0.36296296296296293</v>
      </c>
      <c r="C30" s="420"/>
      <c r="D30" s="81" t="str">
        <f t="shared" si="0"/>
        <v/>
      </c>
      <c r="E30" s="98" t="str">
        <f>IF($A30="","",Engagés!$E30)</f>
        <v>CF</v>
      </c>
      <c r="F30" s="104" t="str">
        <f>IF(AND('8ème'!D30="",'9ème'!D30&lt;&gt;""),1,"")</f>
        <v/>
      </c>
      <c r="G30" s="105">
        <f>IF($A30="","",IF($E30="MJ",Récap!$L$4,IF($E30="CF",Récap!$K$4,IF($E30="JS",Récap!$J$4,IF($E30="AM",Récap!$I$4)))))</f>
        <v>2.0833333333333332E-2</v>
      </c>
      <c r="H30" s="117"/>
      <c r="I30" s="119" t="str">
        <f t="shared" si="1"/>
        <v>TERMINE</v>
      </c>
      <c r="K30" s="412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90" t="str">
        <f>IFERROR(IF(AND($E30="AM",Récap!BZ$208="TERMINE"),"TERMINE",IF(AND($E30="JS",Récap!BI$208="TERMINE"),"TERMINE",IF(AND($E30="CF",Récap!AS$208="TERMINE"),"TERMINE",IF(AND($E30="MJ",Récap!AC$208="TERMINE"),"TERMINE","")))),"")</f>
        <v>TERMINE</v>
      </c>
    </row>
    <row r="31" spans="1:12" x14ac:dyDescent="0.3">
      <c r="A31" s="169">
        <f>IF(Engagés!A31="","",Engagés!A31)</f>
        <v>28</v>
      </c>
      <c r="B31" s="555">
        <v>0.36296296296296293</v>
      </c>
      <c r="C31" s="420"/>
      <c r="D31" s="81" t="str">
        <f t="shared" si="0"/>
        <v/>
      </c>
      <c r="E31" s="98" t="str">
        <f>IF($A31="","",Engagés!$E31)</f>
        <v>MJ</v>
      </c>
      <c r="F31" s="104" t="str">
        <f>IF(AND('8ème'!D31="",'9ème'!D31&lt;&gt;""),1,"")</f>
        <v/>
      </c>
      <c r="G31" s="105">
        <f>IF($A31="","",IF($E31="MJ",Récap!$L$4,IF($E31="CF",Récap!$K$4,IF($E31="JS",Récap!$J$4,IF($E31="AM",Récap!$I$4)))))</f>
        <v>1.3888888888888888E-2</v>
      </c>
      <c r="H31" s="117"/>
      <c r="I31" s="119" t="str">
        <f t="shared" si="1"/>
        <v>TERMINE</v>
      </c>
      <c r="K31" s="412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90" t="str">
        <f>IFERROR(IF(AND($E31="AM",Récap!BZ$208="TERMINE"),"TERMINE",IF(AND($E31="JS",Récap!BI$208="TERMINE"),"TERMINE",IF(AND($E31="CF",Récap!AS$208="TERMINE"),"TERMINE",IF(AND($E31="MJ",Récap!AC$208="TERMINE"),"TERMINE","")))),"")</f>
        <v>TERMINE</v>
      </c>
    </row>
    <row r="32" spans="1:12" x14ac:dyDescent="0.3">
      <c r="A32" s="571">
        <f>IF(Engagés!A32="","",Engagés!A32)</f>
        <v>29</v>
      </c>
      <c r="B32" s="566">
        <v>0.36296296296296293</v>
      </c>
      <c r="C32" s="567">
        <v>0.39450231481481479</v>
      </c>
      <c r="D32" s="81">
        <f t="shared" si="0"/>
        <v>3.153935185185186E-2</v>
      </c>
      <c r="E32" s="98" t="str">
        <f>IF($A32="","",Engagés!$E32)</f>
        <v>AM</v>
      </c>
      <c r="F32" s="104" t="str">
        <f>IF(AND('8ème'!D32="",'9ème'!D32&lt;&gt;""),1,"")</f>
        <v/>
      </c>
      <c r="G32" s="105">
        <f>IF($A32="","",IF($E32="MJ",Récap!$L$4,IF($E32="CF",Récap!$K$4,IF($E32="JS",Récap!$J$4,IF($E32="AM",Récap!$I$4)))))</f>
        <v>3.4722222222222224E-2</v>
      </c>
      <c r="H32" s="117"/>
      <c r="I32" s="119" t="str">
        <f t="shared" si="1"/>
        <v>TERMINE</v>
      </c>
      <c r="K32" s="412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90" t="str">
        <f>IFERROR(IF(AND($E32="AM",Récap!BZ$208="TERMINE"),"TERMINE",IF(AND($E32="JS",Récap!BI$208="TERMINE"),"TERMINE",IF(AND($E32="CF",Récap!AS$208="TERMINE"),"TERMINE",IF(AND($E32="MJ",Récap!AC$208="TERMINE"),"TERMINE","")))),"")</f>
        <v>TERMINE</v>
      </c>
    </row>
    <row r="33" spans="1:12" x14ac:dyDescent="0.3">
      <c r="A33" s="169">
        <f>IF(Engagés!A33="","",Engagés!A33)</f>
        <v>30</v>
      </c>
      <c r="B33" s="555">
        <v>0.36296296296296293</v>
      </c>
      <c r="C33" s="420"/>
      <c r="D33" s="81" t="str">
        <f t="shared" si="0"/>
        <v/>
      </c>
      <c r="E33" s="98" t="str">
        <f>IF($A33="","",Engagés!$E33)</f>
        <v>CF</v>
      </c>
      <c r="F33" s="104" t="str">
        <f>IF(AND('8ème'!D33="",'9ème'!D33&lt;&gt;""),1,"")</f>
        <v/>
      </c>
      <c r="G33" s="105">
        <f>IF($A33="","",IF($E33="MJ",Récap!$L$4,IF($E33="CF",Récap!$K$4,IF($E33="JS",Récap!$J$4,IF($E33="AM",Récap!$I$4)))))</f>
        <v>2.0833333333333332E-2</v>
      </c>
      <c r="H33" s="117"/>
      <c r="I33" s="119" t="str">
        <f>IF(L33="TERMINE","TERMINE",K33)</f>
        <v>TERMINE</v>
      </c>
      <c r="K33" s="412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90" t="str">
        <f>IFERROR(IF(AND($E33="AM",Récap!BZ$208="TERMINE"),"TERMINE",IF(AND($E33="JS",Récap!BI$208="TERMINE"),"TERMINE",IF(AND($E33="CF",Récap!AS$208="TERMINE"),"TERMINE",IF(AND($E33="MJ",Récap!AC$208="TERMINE"),"TERMINE","")))),"")</f>
        <v>TERMINE</v>
      </c>
    </row>
    <row r="34" spans="1:12" x14ac:dyDescent="0.3">
      <c r="A34" s="169" t="str">
        <f>IF(Engagés!A34="","",Engagés!A34)</f>
        <v/>
      </c>
      <c r="B34" s="555">
        <v>0.36296296296296293</v>
      </c>
      <c r="C34" s="420"/>
      <c r="D34" s="81" t="str">
        <f t="shared" si="0"/>
        <v/>
      </c>
      <c r="E34" s="98" t="str">
        <f>IF($A34="","",Engagés!$E34)</f>
        <v/>
      </c>
      <c r="F34" s="104" t="str">
        <f>IF(AND('8ème'!D34="",'9ème'!D34&lt;&gt;""),1,"")</f>
        <v/>
      </c>
      <c r="G34" s="105" t="str">
        <f>IF($A34="","",IF($E34="MJ",Récap!$L$4,IF($E34="CF",Récap!$K$4,IF($E34="JS",Récap!$J$4,IF($E34="AM",Récap!$I$4)))))</f>
        <v/>
      </c>
      <c r="H34" s="117"/>
      <c r="I34" s="119" t="str">
        <f t="shared" ref="I34:I97" si="2">IF(L34="TERMINE","TERMINE",K34)</f>
        <v/>
      </c>
      <c r="K34" s="412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90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</row>
    <row r="35" spans="1:12" x14ac:dyDescent="0.3">
      <c r="A35" s="169" t="str">
        <f>IF(Engagés!A35="","",Engagés!A35)</f>
        <v/>
      </c>
      <c r="B35" s="555">
        <v>0.36296296296296293</v>
      </c>
      <c r="C35" s="420"/>
      <c r="D35" s="81" t="str">
        <f t="shared" si="0"/>
        <v/>
      </c>
      <c r="E35" s="98" t="str">
        <f>IF($A35="","",Engagés!$E35)</f>
        <v/>
      </c>
      <c r="F35" s="104" t="str">
        <f>IF(AND('8ème'!D35="",'9ème'!D35&lt;&gt;""),1,"")</f>
        <v/>
      </c>
      <c r="G35" s="105" t="str">
        <f>IF($A35="","",IF($E35="MJ",Récap!$L$4,IF($E35="CF",Récap!$K$4,IF($E35="JS",Récap!$J$4,IF($E35="AM",Récap!$I$4)))))</f>
        <v/>
      </c>
      <c r="H35" s="117"/>
      <c r="I35" s="119" t="str">
        <f t="shared" si="2"/>
        <v/>
      </c>
      <c r="K35" s="412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90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</row>
    <row r="36" spans="1:12" x14ac:dyDescent="0.3">
      <c r="A36" s="169" t="str">
        <f>IF(Engagés!A36="","",Engagés!A36)</f>
        <v/>
      </c>
      <c r="B36" s="556">
        <v>0.36296296296296293</v>
      </c>
      <c r="C36" s="420"/>
      <c r="D36" s="81" t="str">
        <f t="shared" si="0"/>
        <v/>
      </c>
      <c r="E36" s="98" t="str">
        <f>IF($A36="","",Engagés!$E36)</f>
        <v/>
      </c>
      <c r="F36" s="104" t="str">
        <f>IF(AND('8ème'!D36="",'9ème'!D36&lt;&gt;""),1,"")</f>
        <v/>
      </c>
      <c r="G36" s="105" t="str">
        <f>IF($A36="","",IF($E36="MJ",Récap!$L$4,IF($E36="CF",Récap!$K$4,IF($E36="JS",Récap!$J$4,IF($E36="AM",Récap!$I$4)))))</f>
        <v/>
      </c>
      <c r="H36" s="117"/>
      <c r="I36" s="119" t="str">
        <f t="shared" si="2"/>
        <v/>
      </c>
      <c r="K36" s="412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90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</row>
    <row r="37" spans="1:12" x14ac:dyDescent="0.3">
      <c r="A37" s="169" t="str">
        <f>IF(Engagés!A37="","",Engagés!A37)</f>
        <v/>
      </c>
      <c r="B37" s="556">
        <v>0.36296296296296293</v>
      </c>
      <c r="C37" s="420"/>
      <c r="D37" s="81" t="str">
        <f t="shared" si="0"/>
        <v/>
      </c>
      <c r="E37" s="98" t="str">
        <f>IF($A37="","",Engagés!$E37)</f>
        <v/>
      </c>
      <c r="F37" s="104" t="str">
        <f>IF(AND('8ème'!D37="",'9ème'!D37&lt;&gt;""),1,"")</f>
        <v/>
      </c>
      <c r="G37" s="105" t="str">
        <f>IF($A37="","",IF($E37="MJ",Récap!$L$4,IF($E37="CF",Récap!$K$4,IF($E37="JS",Récap!$J$4,IF($E37="AM",Récap!$I$4)))))</f>
        <v/>
      </c>
      <c r="H37" s="117"/>
      <c r="I37" s="119" t="str">
        <f t="shared" si="2"/>
        <v/>
      </c>
      <c r="K37" s="412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90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</row>
    <row r="38" spans="1:12" x14ac:dyDescent="0.3">
      <c r="A38" s="169" t="str">
        <f>IF(Engagés!A38="","",Engagés!A38)</f>
        <v/>
      </c>
      <c r="B38" s="556">
        <v>0.36296296296296293</v>
      </c>
      <c r="C38" s="420"/>
      <c r="D38" s="81" t="str">
        <f t="shared" si="0"/>
        <v/>
      </c>
      <c r="E38" s="98" t="str">
        <f>IF($A38="","",Engagés!$E38)</f>
        <v/>
      </c>
      <c r="F38" s="104" t="str">
        <f>IF(AND('8ème'!D38="",'9ème'!D38&lt;&gt;""),1,"")</f>
        <v/>
      </c>
      <c r="G38" s="105" t="str">
        <f>IF($A38="","",IF($E38="MJ",Récap!$L$4,IF($E38="CF",Récap!$K$4,IF($E38="JS",Récap!$J$4,IF($E38="AM",Récap!$I$4)))))</f>
        <v/>
      </c>
      <c r="H38" s="117"/>
      <c r="I38" s="119" t="str">
        <f t="shared" si="2"/>
        <v/>
      </c>
      <c r="K38" s="412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90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</row>
    <row r="39" spans="1:12" x14ac:dyDescent="0.3">
      <c r="A39" s="169" t="str">
        <f>IF(Engagés!A39="","",Engagés!A39)</f>
        <v/>
      </c>
      <c r="B39" s="556">
        <v>0.36296296296296293</v>
      </c>
      <c r="C39" s="420"/>
      <c r="D39" s="81" t="str">
        <f t="shared" si="0"/>
        <v/>
      </c>
      <c r="E39" s="98" t="str">
        <f>IF($A39="","",Engagés!$E39)</f>
        <v/>
      </c>
      <c r="F39" s="104" t="str">
        <f>IF(AND('8ème'!D39="",'9ème'!D39&lt;&gt;""),1,"")</f>
        <v/>
      </c>
      <c r="G39" s="105" t="str">
        <f>IF($A39="","",IF($E39="MJ",Récap!$L$4,IF($E39="CF",Récap!$K$4,IF($E39="JS",Récap!$J$4,IF($E39="AM",Récap!$I$4)))))</f>
        <v/>
      </c>
      <c r="H39" s="117"/>
      <c r="I39" s="119" t="str">
        <f t="shared" si="2"/>
        <v/>
      </c>
      <c r="K39" s="412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90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</row>
    <row r="40" spans="1:12" x14ac:dyDescent="0.3">
      <c r="A40" s="169" t="str">
        <f>IF(Engagés!A40="","",Engagés!A40)</f>
        <v/>
      </c>
      <c r="B40" s="556">
        <v>0.36296296296296293</v>
      </c>
      <c r="C40" s="420"/>
      <c r="D40" s="81" t="str">
        <f t="shared" si="0"/>
        <v/>
      </c>
      <c r="E40" s="98" t="str">
        <f>IF($A40="","",Engagés!$E40)</f>
        <v/>
      </c>
      <c r="F40" s="104" t="str">
        <f>IF(AND('8ème'!D40="",'9ème'!D40&lt;&gt;""),1,"")</f>
        <v/>
      </c>
      <c r="G40" s="105" t="str">
        <f>IF($A40="","",IF($E40="MJ",Récap!$L$4,IF($E40="CF",Récap!$K$4,IF($E40="JS",Récap!$J$4,IF($E40="AM",Récap!$I$4)))))</f>
        <v/>
      </c>
      <c r="H40" s="117"/>
      <c r="I40" s="119" t="str">
        <f t="shared" si="2"/>
        <v/>
      </c>
      <c r="K40" s="412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90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</row>
    <row r="41" spans="1:12" x14ac:dyDescent="0.3">
      <c r="A41" s="169" t="str">
        <f>IF(Engagés!A41="","",Engagés!A41)</f>
        <v/>
      </c>
      <c r="B41" s="556">
        <v>0.36296296296296293</v>
      </c>
      <c r="C41" s="420"/>
      <c r="D41" s="81" t="str">
        <f t="shared" si="0"/>
        <v/>
      </c>
      <c r="E41" s="98" t="str">
        <f>IF($A41="","",Engagés!$E41)</f>
        <v/>
      </c>
      <c r="F41" s="104" t="str">
        <f>IF(AND('8ème'!D41="",'9ème'!D41&lt;&gt;""),1,"")</f>
        <v/>
      </c>
      <c r="G41" s="105" t="str">
        <f>IF($A41="","",IF($E41="MJ",Récap!$L$4,IF($E41="CF",Récap!$K$4,IF($E41="JS",Récap!$J$4,IF($E41="AM",Récap!$I$4)))))</f>
        <v/>
      </c>
      <c r="H41" s="117"/>
      <c r="I41" s="119" t="str">
        <f t="shared" si="2"/>
        <v/>
      </c>
      <c r="K41" s="412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90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</row>
    <row r="42" spans="1:12" x14ac:dyDescent="0.3">
      <c r="A42" s="169" t="str">
        <f>IF(Engagés!A42="","",Engagés!A42)</f>
        <v/>
      </c>
      <c r="B42" s="556">
        <v>0.36296296296296293</v>
      </c>
      <c r="C42" s="420"/>
      <c r="D42" s="81" t="str">
        <f t="shared" si="0"/>
        <v/>
      </c>
      <c r="E42" s="98" t="str">
        <f>IF($A42="","",Engagés!$E42)</f>
        <v/>
      </c>
      <c r="F42" s="104" t="str">
        <f>IF(AND('8ème'!D42="",'9ème'!D42&lt;&gt;""),1,"")</f>
        <v/>
      </c>
      <c r="G42" s="105" t="str">
        <f>IF($A42="","",IF($E42="MJ",Récap!$L$4,IF($E42="CF",Récap!$K$4,IF($E42="JS",Récap!$J$4,IF($E42="AM",Récap!$I$4)))))</f>
        <v/>
      </c>
      <c r="H42" s="117"/>
      <c r="I42" s="119" t="str">
        <f t="shared" si="2"/>
        <v/>
      </c>
      <c r="K42" s="412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90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</row>
    <row r="43" spans="1:12" x14ac:dyDescent="0.3">
      <c r="A43" s="169" t="str">
        <f>IF(Engagés!A43="","",Engagés!A43)</f>
        <v/>
      </c>
      <c r="B43" s="556">
        <v>0.36296296296296293</v>
      </c>
      <c r="C43" s="420"/>
      <c r="D43" s="81" t="str">
        <f t="shared" si="0"/>
        <v/>
      </c>
      <c r="E43" s="98" t="str">
        <f>IF($A43="","",Engagés!$E43)</f>
        <v/>
      </c>
      <c r="F43" s="104" t="str">
        <f>IF(AND('8ème'!D43="",'9ème'!D43&lt;&gt;""),1,"")</f>
        <v/>
      </c>
      <c r="G43" s="105" t="str">
        <f>IF($A43="","",IF($E43="MJ",Récap!$L$4,IF($E43="CF",Récap!$K$4,IF($E43="JS",Récap!$J$4,IF($E43="AM",Récap!$I$4)))))</f>
        <v/>
      </c>
      <c r="H43" s="117"/>
      <c r="I43" s="119" t="str">
        <f t="shared" si="2"/>
        <v/>
      </c>
      <c r="K43" s="412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90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</row>
    <row r="44" spans="1:12" x14ac:dyDescent="0.3">
      <c r="A44" s="169" t="str">
        <f>IF(Engagés!A44="","",Engagés!A44)</f>
        <v/>
      </c>
      <c r="B44" s="556">
        <v>0.36296296296296293</v>
      </c>
      <c r="C44" s="420"/>
      <c r="D44" s="81" t="str">
        <f t="shared" si="0"/>
        <v/>
      </c>
      <c r="E44" s="98" t="str">
        <f>IF($A44="","",Engagés!$E44)</f>
        <v/>
      </c>
      <c r="F44" s="104" t="str">
        <f>IF(AND('8ème'!D44="",'9ème'!D44&lt;&gt;""),1,"")</f>
        <v/>
      </c>
      <c r="G44" s="105" t="str">
        <f>IF($A44="","",IF($E44="MJ",Récap!$L$4,IF($E44="CF",Récap!$K$4,IF($E44="JS",Récap!$J$4,IF($E44="AM",Récap!$I$4)))))</f>
        <v/>
      </c>
      <c r="H44" s="117"/>
      <c r="I44" s="119" t="str">
        <f t="shared" si="2"/>
        <v/>
      </c>
      <c r="K44" s="412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90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</row>
    <row r="45" spans="1:12" x14ac:dyDescent="0.3">
      <c r="A45" s="169" t="str">
        <f>IF(Engagés!A45="","",Engagés!A45)</f>
        <v/>
      </c>
      <c r="B45" s="556">
        <v>0.36296296296296293</v>
      </c>
      <c r="C45" s="420"/>
      <c r="D45" s="81" t="str">
        <f t="shared" si="0"/>
        <v/>
      </c>
      <c r="E45" s="98" t="str">
        <f>IF($A45="","",Engagés!$E45)</f>
        <v/>
      </c>
      <c r="F45" s="104" t="str">
        <f>IF(AND('8ème'!D45="",'9ème'!D45&lt;&gt;""),1,"")</f>
        <v/>
      </c>
      <c r="G45" s="105" t="str">
        <f>IF($A45="","",IF($E45="MJ",Récap!$L$4,IF($E45="CF",Récap!$K$4,IF($E45="JS",Récap!$J$4,IF($E45="AM",Récap!$I$4)))))</f>
        <v/>
      </c>
      <c r="H45" s="117"/>
      <c r="I45" s="119" t="str">
        <f t="shared" si="2"/>
        <v/>
      </c>
      <c r="K45" s="412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90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</row>
    <row r="46" spans="1:12" x14ac:dyDescent="0.3">
      <c r="A46" s="169" t="str">
        <f>IF(Engagés!A46="","",Engagés!A46)</f>
        <v/>
      </c>
      <c r="B46" s="556">
        <v>0.36296296296296293</v>
      </c>
      <c r="C46" s="420"/>
      <c r="D46" s="81" t="str">
        <f t="shared" si="0"/>
        <v/>
      </c>
      <c r="E46" s="98" t="str">
        <f>IF($A46="","",Engagés!$E46)</f>
        <v/>
      </c>
      <c r="F46" s="104" t="str">
        <f>IF(AND('8ème'!D46="",'9ème'!D46&lt;&gt;""),1,"")</f>
        <v/>
      </c>
      <c r="G46" s="105" t="str">
        <f>IF($A46="","",IF($E46="MJ",Récap!$L$4,IF($E46="CF",Récap!$K$4,IF($E46="JS",Récap!$J$4,IF($E46="AM",Récap!$I$4)))))</f>
        <v/>
      </c>
      <c r="H46" s="117"/>
      <c r="I46" s="119" t="str">
        <f t="shared" si="2"/>
        <v/>
      </c>
      <c r="K46" s="412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90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</row>
    <row r="47" spans="1:12" x14ac:dyDescent="0.3">
      <c r="A47" s="169" t="str">
        <f>IF(Engagés!A47="","",Engagés!A47)</f>
        <v/>
      </c>
      <c r="B47" s="556">
        <v>0.36296296296296293</v>
      </c>
      <c r="C47" s="420"/>
      <c r="D47" s="81" t="str">
        <f t="shared" si="0"/>
        <v/>
      </c>
      <c r="E47" s="98" t="str">
        <f>IF($A47="","",Engagés!$E47)</f>
        <v/>
      </c>
      <c r="F47" s="104" t="str">
        <f>IF(AND('8ème'!D47="",'9ème'!D47&lt;&gt;""),1,"")</f>
        <v/>
      </c>
      <c r="G47" s="105" t="str">
        <f>IF($A47="","",IF($E47="MJ",Récap!$L$4,IF($E47="CF",Récap!$K$4,IF($E47="JS",Récap!$J$4,IF($E47="AM",Récap!$I$4)))))</f>
        <v/>
      </c>
      <c r="H47" s="117"/>
      <c r="I47" s="119" t="str">
        <f t="shared" si="2"/>
        <v/>
      </c>
      <c r="K47" s="412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90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</row>
    <row r="48" spans="1:12" x14ac:dyDescent="0.3">
      <c r="A48" s="169" t="str">
        <f>IF(Engagés!A48="","",Engagés!A48)</f>
        <v/>
      </c>
      <c r="B48" s="556">
        <v>0.36296296296296293</v>
      </c>
      <c r="C48" s="420"/>
      <c r="D48" s="81" t="str">
        <f t="shared" si="0"/>
        <v/>
      </c>
      <c r="E48" s="98" t="str">
        <f>IF($A48="","",Engagés!$E48)</f>
        <v/>
      </c>
      <c r="F48" s="104" t="str">
        <f>IF(AND('8ème'!D48="",'9ème'!D48&lt;&gt;""),1,"")</f>
        <v/>
      </c>
      <c r="G48" s="105" t="str">
        <f>IF($A48="","",IF($E48="MJ",Récap!$L$4,IF($E48="CF",Récap!$K$4,IF($E48="JS",Récap!$J$4,IF($E48="AM",Récap!$I$4)))))</f>
        <v/>
      </c>
      <c r="H48" s="117"/>
      <c r="I48" s="119" t="str">
        <f t="shared" si="2"/>
        <v/>
      </c>
      <c r="K48" s="412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90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</row>
    <row r="49" spans="1:12" x14ac:dyDescent="0.3">
      <c r="A49" s="169" t="str">
        <f>IF(Engagés!A49="","",Engagés!A49)</f>
        <v/>
      </c>
      <c r="B49" s="556">
        <v>0.36296296296296293</v>
      </c>
      <c r="C49" s="420"/>
      <c r="D49" s="81" t="str">
        <f t="shared" si="0"/>
        <v/>
      </c>
      <c r="E49" s="98" t="str">
        <f>IF($A49="","",Engagés!$E49)</f>
        <v/>
      </c>
      <c r="F49" s="104" t="str">
        <f>IF(AND('8ème'!D49="",'9ème'!D49&lt;&gt;""),1,"")</f>
        <v/>
      </c>
      <c r="G49" s="105" t="str">
        <f>IF($A49="","",IF($E49="MJ",Récap!$L$4,IF($E49="CF",Récap!$K$4,IF($E49="JS",Récap!$J$4,IF($E49="AM",Récap!$I$4)))))</f>
        <v/>
      </c>
      <c r="H49" s="117"/>
      <c r="I49" s="119" t="str">
        <f t="shared" si="2"/>
        <v/>
      </c>
      <c r="K49" s="412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90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</row>
    <row r="50" spans="1:12" x14ac:dyDescent="0.3">
      <c r="A50" s="169" t="str">
        <f>IF(Engagés!A50="","",Engagés!A50)</f>
        <v/>
      </c>
      <c r="B50" s="556">
        <v>0.36296296296296293</v>
      </c>
      <c r="C50" s="420"/>
      <c r="D50" s="81" t="str">
        <f t="shared" si="0"/>
        <v/>
      </c>
      <c r="E50" s="98" t="str">
        <f>IF($A50="","",Engagés!$E50)</f>
        <v/>
      </c>
      <c r="F50" s="104" t="str">
        <f>IF(AND('8ème'!D50="",'9ème'!D50&lt;&gt;""),1,"")</f>
        <v/>
      </c>
      <c r="G50" s="105" t="str">
        <f>IF($A50="","",IF($E50="MJ",Récap!$L$4,IF($E50="CF",Récap!$K$4,IF($E50="JS",Récap!$J$4,IF($E50="AM",Récap!$I$4)))))</f>
        <v/>
      </c>
      <c r="H50" s="117"/>
      <c r="I50" s="119" t="str">
        <f t="shared" si="2"/>
        <v/>
      </c>
      <c r="K50" s="412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90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</row>
    <row r="51" spans="1:12" x14ac:dyDescent="0.3">
      <c r="A51" s="169" t="str">
        <f>IF(Engagés!A51="","",Engagés!A51)</f>
        <v/>
      </c>
      <c r="B51" s="556">
        <v>0.36296296296296293</v>
      </c>
      <c r="C51" s="420"/>
      <c r="D51" s="81" t="str">
        <f t="shared" si="0"/>
        <v/>
      </c>
      <c r="E51" s="98" t="str">
        <f>IF($A51="","",Engagés!$E51)</f>
        <v/>
      </c>
      <c r="F51" s="104" t="str">
        <f>IF(AND('8ème'!D51="",'9ème'!D51&lt;&gt;""),1,"")</f>
        <v/>
      </c>
      <c r="G51" s="105" t="str">
        <f>IF($A51="","",IF($E51="MJ",Récap!$L$4,IF($E51="CF",Récap!$K$4,IF($E51="JS",Récap!$J$4,IF($E51="AM",Récap!$I$4)))))</f>
        <v/>
      </c>
      <c r="H51" s="117"/>
      <c r="I51" s="119" t="str">
        <f t="shared" si="2"/>
        <v/>
      </c>
      <c r="K51" s="412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90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</row>
    <row r="52" spans="1:12" x14ac:dyDescent="0.3">
      <c r="A52" s="169" t="str">
        <f>IF(Engagés!A52="","",Engagés!A52)</f>
        <v/>
      </c>
      <c r="B52" s="556">
        <v>0.36296296296296293</v>
      </c>
      <c r="C52" s="420"/>
      <c r="D52" s="81" t="str">
        <f t="shared" si="0"/>
        <v/>
      </c>
      <c r="E52" s="98" t="str">
        <f>IF($A52="","",Engagés!$E52)</f>
        <v/>
      </c>
      <c r="F52" s="104" t="str">
        <f>IF(AND('8ème'!D52="",'9ème'!D52&lt;&gt;""),1,"")</f>
        <v/>
      </c>
      <c r="G52" s="105" t="str">
        <f>IF($A52="","",IF($E52="MJ",Récap!$L$4,IF($E52="CF",Récap!$K$4,IF($E52="JS",Récap!$J$4,IF($E52="AM",Récap!$I$4)))))</f>
        <v/>
      </c>
      <c r="H52" s="117"/>
      <c r="I52" s="119" t="str">
        <f t="shared" si="2"/>
        <v/>
      </c>
      <c r="K52" s="412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90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</row>
    <row r="53" spans="1:12" x14ac:dyDescent="0.3">
      <c r="A53" s="169" t="str">
        <f>IF(Engagés!A53="","",Engagés!A53)</f>
        <v/>
      </c>
      <c r="B53" s="556">
        <v>0.36296296296296293</v>
      </c>
      <c r="C53" s="420"/>
      <c r="D53" s="81" t="str">
        <f t="shared" si="0"/>
        <v/>
      </c>
      <c r="E53" s="98" t="str">
        <f>IF($A53="","",Engagés!$E53)</f>
        <v/>
      </c>
      <c r="F53" s="104" t="str">
        <f>IF(AND('8ème'!D53="",'9ème'!D53&lt;&gt;""),1,"")</f>
        <v/>
      </c>
      <c r="G53" s="105" t="str">
        <f>IF($A53="","",IF($E53="MJ",Récap!$L$4,IF($E53="CF",Récap!$K$4,IF($E53="JS",Récap!$J$4,IF($E53="AM",Récap!$I$4)))))</f>
        <v/>
      </c>
      <c r="H53" s="117"/>
      <c r="I53" s="119" t="str">
        <f t="shared" si="2"/>
        <v/>
      </c>
      <c r="K53" s="412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90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</row>
    <row r="54" spans="1:12" x14ac:dyDescent="0.3">
      <c r="A54" s="169" t="str">
        <f>IF(Engagés!A54="","",Engagés!A54)</f>
        <v/>
      </c>
      <c r="B54" s="556">
        <v>0.36296296296296293</v>
      </c>
      <c r="C54" s="420"/>
      <c r="D54" s="81" t="str">
        <f t="shared" si="0"/>
        <v/>
      </c>
      <c r="E54" s="98" t="str">
        <f>IF($A54="","",Engagés!$E54)</f>
        <v/>
      </c>
      <c r="F54" s="104" t="str">
        <f>IF(AND('8ème'!D54="",'9ème'!D54&lt;&gt;""),1,"")</f>
        <v/>
      </c>
      <c r="G54" s="105" t="str">
        <f>IF($A54="","",IF($E54="MJ",Récap!$L$4,IF($E54="CF",Récap!$K$4,IF($E54="JS",Récap!$J$4,IF($E54="AM",Récap!$I$4)))))</f>
        <v/>
      </c>
      <c r="H54" s="117"/>
      <c r="I54" s="119" t="str">
        <f t="shared" si="2"/>
        <v/>
      </c>
      <c r="K54" s="412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90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</row>
    <row r="55" spans="1:12" x14ac:dyDescent="0.3">
      <c r="A55" s="169" t="str">
        <f>IF(Engagés!A55="","",Engagés!A55)</f>
        <v/>
      </c>
      <c r="B55" s="556">
        <v>0.36296296296296293</v>
      </c>
      <c r="C55" s="420"/>
      <c r="D55" s="81" t="str">
        <f t="shared" si="0"/>
        <v/>
      </c>
      <c r="E55" s="98" t="str">
        <f>IF($A55="","",Engagés!$E55)</f>
        <v/>
      </c>
      <c r="F55" s="104" t="str">
        <f>IF(AND('8ème'!D55="",'9ème'!D55&lt;&gt;""),1,"")</f>
        <v/>
      </c>
      <c r="G55" s="105" t="str">
        <f>IF($A55="","",IF($E55="MJ",Récap!$L$4,IF($E55="CF",Récap!$K$4,IF($E55="JS",Récap!$J$4,IF($E55="AM",Récap!$I$4)))))</f>
        <v/>
      </c>
      <c r="H55" s="117"/>
      <c r="I55" s="119" t="str">
        <f t="shared" si="2"/>
        <v/>
      </c>
      <c r="K55" s="412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90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</row>
    <row r="56" spans="1:12" x14ac:dyDescent="0.3">
      <c r="A56" s="169" t="str">
        <f>IF(Engagés!A56="","",Engagés!A56)</f>
        <v/>
      </c>
      <c r="B56" s="556">
        <v>0.36296296296296293</v>
      </c>
      <c r="C56" s="420"/>
      <c r="D56" s="81" t="str">
        <f t="shared" si="0"/>
        <v/>
      </c>
      <c r="E56" s="98" t="str">
        <f>IF($A56="","",Engagés!$E56)</f>
        <v/>
      </c>
      <c r="F56" s="104" t="str">
        <f>IF(AND('8ème'!D56="",'9ème'!D56&lt;&gt;""),1,"")</f>
        <v/>
      </c>
      <c r="G56" s="105" t="str">
        <f>IF($A56="","",IF($E56="MJ",Récap!$L$4,IF($E56="CF",Récap!$K$4,IF($E56="JS",Récap!$J$4,IF($E56="AM",Récap!$I$4)))))</f>
        <v/>
      </c>
      <c r="H56" s="117"/>
      <c r="I56" s="119" t="str">
        <f t="shared" si="2"/>
        <v/>
      </c>
      <c r="K56" s="412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90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</row>
    <row r="57" spans="1:12" x14ac:dyDescent="0.3">
      <c r="A57" s="169" t="str">
        <f>IF(Engagés!A57="","",Engagés!A57)</f>
        <v/>
      </c>
      <c r="B57" s="556">
        <v>0.36296296296296293</v>
      </c>
      <c r="C57" s="420"/>
      <c r="D57" s="81" t="str">
        <f t="shared" si="0"/>
        <v/>
      </c>
      <c r="E57" s="98" t="str">
        <f>IF($A57="","",Engagés!$E57)</f>
        <v/>
      </c>
      <c r="F57" s="104" t="str">
        <f>IF(AND('8ème'!D57="",'9ème'!D57&lt;&gt;""),1,"")</f>
        <v/>
      </c>
      <c r="G57" s="105" t="str">
        <f>IF($A57="","",IF($E57="MJ",Récap!$L$4,IF($E57="CF",Récap!$K$4,IF($E57="JS",Récap!$J$4,IF($E57="AM",Récap!$I$4)))))</f>
        <v/>
      </c>
      <c r="H57" s="117"/>
      <c r="I57" s="119" t="str">
        <f t="shared" si="2"/>
        <v/>
      </c>
      <c r="K57" s="412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90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</row>
    <row r="58" spans="1:12" x14ac:dyDescent="0.3">
      <c r="A58" s="169" t="str">
        <f>IF(Engagés!A58="","",Engagés!A58)</f>
        <v/>
      </c>
      <c r="B58" s="556">
        <v>0.36296296296296293</v>
      </c>
      <c r="C58" s="420"/>
      <c r="D58" s="81" t="str">
        <f t="shared" si="0"/>
        <v/>
      </c>
      <c r="E58" s="98" t="str">
        <f>IF($A58="","",Engagés!$E58)</f>
        <v/>
      </c>
      <c r="F58" s="104" t="str">
        <f>IF(AND('8ème'!D58="",'9ème'!D58&lt;&gt;""),1,"")</f>
        <v/>
      </c>
      <c r="G58" s="105" t="str">
        <f>IF($A58="","",IF($E58="MJ",Récap!$L$4,IF($E58="CF",Récap!$K$4,IF($E58="JS",Récap!$J$4,IF($E58="AM",Récap!$I$4)))))</f>
        <v/>
      </c>
      <c r="H58" s="117"/>
      <c r="I58" s="119" t="str">
        <f t="shared" si="2"/>
        <v/>
      </c>
      <c r="K58" s="412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90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</row>
    <row r="59" spans="1:12" x14ac:dyDescent="0.3">
      <c r="A59" s="169" t="str">
        <f>IF(Engagés!A59="","",Engagés!A59)</f>
        <v/>
      </c>
      <c r="B59" s="556">
        <v>0.36296296296296293</v>
      </c>
      <c r="C59" s="420"/>
      <c r="D59" s="81" t="str">
        <f t="shared" si="0"/>
        <v/>
      </c>
      <c r="E59" s="98" t="str">
        <f>IF($A59="","",Engagés!$E59)</f>
        <v/>
      </c>
      <c r="F59" s="104" t="str">
        <f>IF(AND('8ème'!D59="",'9ème'!D59&lt;&gt;""),1,"")</f>
        <v/>
      </c>
      <c r="G59" s="105" t="str">
        <f>IF($A59="","",IF($E59="MJ",Récap!$L$4,IF($E59="CF",Récap!$K$4,IF($E59="JS",Récap!$J$4,IF($E59="AM",Récap!$I$4)))))</f>
        <v/>
      </c>
      <c r="H59" s="117"/>
      <c r="I59" s="119" t="str">
        <f t="shared" si="2"/>
        <v/>
      </c>
      <c r="K59" s="412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90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</row>
    <row r="60" spans="1:12" x14ac:dyDescent="0.3">
      <c r="A60" s="169" t="str">
        <f>IF(Engagés!A60="","",Engagés!A60)</f>
        <v/>
      </c>
      <c r="B60" s="556">
        <v>0.36296296296296293</v>
      </c>
      <c r="C60" s="420"/>
      <c r="D60" s="81" t="str">
        <f t="shared" si="0"/>
        <v/>
      </c>
      <c r="E60" s="98" t="str">
        <f>IF($A60="","",Engagés!$E60)</f>
        <v/>
      </c>
      <c r="F60" s="104" t="str">
        <f>IF(AND('8ème'!D60="",'9ème'!D60&lt;&gt;""),1,"")</f>
        <v/>
      </c>
      <c r="G60" s="105" t="str">
        <f>IF($A60="","",IF($E60="MJ",Récap!$L$4,IF($E60="CF",Récap!$K$4,IF($E60="JS",Récap!$J$4,IF($E60="AM",Récap!$I$4)))))</f>
        <v/>
      </c>
      <c r="H60" s="117"/>
      <c r="I60" s="119" t="str">
        <f t="shared" si="2"/>
        <v/>
      </c>
      <c r="K60" s="412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90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</row>
    <row r="61" spans="1:12" x14ac:dyDescent="0.3">
      <c r="A61" s="169" t="str">
        <f>IF(Engagés!A61="","",Engagés!A61)</f>
        <v/>
      </c>
      <c r="B61" s="556">
        <v>0.36296296296296293</v>
      </c>
      <c r="C61" s="420"/>
      <c r="D61" s="81" t="str">
        <f t="shared" si="0"/>
        <v/>
      </c>
      <c r="E61" s="98" t="str">
        <f>IF($A61="","",Engagés!$E61)</f>
        <v/>
      </c>
      <c r="F61" s="104" t="str">
        <f>IF(AND('8ème'!D61="",'9ème'!D61&lt;&gt;""),1,"")</f>
        <v/>
      </c>
      <c r="G61" s="105" t="str">
        <f>IF($A61="","",IF($E61="MJ",Récap!$L$4,IF($E61="CF",Récap!$K$4,IF($E61="JS",Récap!$J$4,IF($E61="AM",Récap!$I$4)))))</f>
        <v/>
      </c>
      <c r="H61" s="117"/>
      <c r="I61" s="119" t="str">
        <f t="shared" si="2"/>
        <v/>
      </c>
      <c r="K61" s="412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90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</row>
    <row r="62" spans="1:12" x14ac:dyDescent="0.3">
      <c r="A62" s="169" t="str">
        <f>IF(Engagés!A62="","",Engagés!A62)</f>
        <v/>
      </c>
      <c r="B62" s="556">
        <v>0.36296296296296293</v>
      </c>
      <c r="C62" s="420"/>
      <c r="D62" s="81" t="str">
        <f t="shared" si="0"/>
        <v/>
      </c>
      <c r="E62" s="98" t="str">
        <f>IF($A62="","",Engagés!$E62)</f>
        <v/>
      </c>
      <c r="F62" s="104" t="str">
        <f>IF(AND('8ème'!D62="",'9ème'!D62&lt;&gt;""),1,"")</f>
        <v/>
      </c>
      <c r="G62" s="105" t="str">
        <f>IF($A62="","",IF($E62="MJ",Récap!$L$4,IF($E62="CF",Récap!$K$4,IF($E62="JS",Récap!$J$4,IF($E62="AM",Récap!$I$4)))))</f>
        <v/>
      </c>
      <c r="H62" s="117"/>
      <c r="I62" s="119" t="str">
        <f t="shared" si="2"/>
        <v/>
      </c>
      <c r="K62" s="412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90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</row>
    <row r="63" spans="1:12" x14ac:dyDescent="0.3">
      <c r="A63" s="169" t="str">
        <f>IF(Engagés!A63="","",Engagés!A63)</f>
        <v/>
      </c>
      <c r="B63" s="556">
        <v>0.36296296296296293</v>
      </c>
      <c r="C63" s="420"/>
      <c r="D63" s="81" t="str">
        <f t="shared" si="0"/>
        <v/>
      </c>
      <c r="E63" s="98" t="str">
        <f>IF($A63="","",Engagés!$E63)</f>
        <v/>
      </c>
      <c r="F63" s="104" t="str">
        <f>IF(AND('8ème'!D63="",'9ème'!D63&lt;&gt;""),1,"")</f>
        <v/>
      </c>
      <c r="G63" s="105" t="str">
        <f>IF($A63="","",IF($E63="MJ",Récap!$L$4,IF($E63="CF",Récap!$K$4,IF($E63="JS",Récap!$J$4,IF($E63="AM",Récap!$I$4)))))</f>
        <v/>
      </c>
      <c r="H63" s="117"/>
      <c r="I63" s="119" t="str">
        <f t="shared" si="2"/>
        <v/>
      </c>
      <c r="K63" s="412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90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</row>
    <row r="64" spans="1:12" x14ac:dyDescent="0.3">
      <c r="A64" s="169" t="str">
        <f>IF(Engagés!A64="","",Engagés!A64)</f>
        <v/>
      </c>
      <c r="B64" s="556">
        <v>0.36296296296296293</v>
      </c>
      <c r="C64" s="420"/>
      <c r="D64" s="81" t="str">
        <f t="shared" si="0"/>
        <v/>
      </c>
      <c r="E64" s="98" t="str">
        <f>IF($A64="","",Engagés!$E64)</f>
        <v/>
      </c>
      <c r="F64" s="104" t="str">
        <f>IF(AND('8ème'!D64="",'9ème'!D64&lt;&gt;""),1,"")</f>
        <v/>
      </c>
      <c r="G64" s="105" t="str">
        <f>IF($A64="","",IF($E64="MJ",Récap!$L$4,IF($E64="CF",Récap!$K$4,IF($E64="JS",Récap!$J$4,IF($E64="AM",Récap!$I$4)))))</f>
        <v/>
      </c>
      <c r="H64" s="117"/>
      <c r="I64" s="119" t="str">
        <f t="shared" si="2"/>
        <v/>
      </c>
      <c r="K64" s="412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90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</row>
    <row r="65" spans="1:12" x14ac:dyDescent="0.3">
      <c r="A65" s="169" t="str">
        <f>IF(Engagés!A65="","",Engagés!A65)</f>
        <v/>
      </c>
      <c r="B65" s="556">
        <v>0.36296296296296293</v>
      </c>
      <c r="C65" s="420"/>
      <c r="D65" s="81" t="str">
        <f t="shared" si="0"/>
        <v/>
      </c>
      <c r="E65" s="98" t="str">
        <f>IF($A65="","",Engagés!$E65)</f>
        <v/>
      </c>
      <c r="F65" s="104" t="str">
        <f>IF(AND('8ème'!D65="",'9ème'!D65&lt;&gt;""),1,"")</f>
        <v/>
      </c>
      <c r="G65" s="105" t="str">
        <f>IF($A65="","",IF($E65="MJ",Récap!$L$4,IF($E65="CF",Récap!$K$4,IF($E65="JS",Récap!$J$4,IF($E65="AM",Récap!$I$4)))))</f>
        <v/>
      </c>
      <c r="H65" s="117"/>
      <c r="I65" s="119" t="str">
        <f t="shared" si="2"/>
        <v/>
      </c>
      <c r="K65" s="412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90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</row>
    <row r="66" spans="1:12" x14ac:dyDescent="0.3">
      <c r="A66" s="169" t="str">
        <f>IF(Engagés!A66="","",Engagés!A66)</f>
        <v/>
      </c>
      <c r="B66" s="556">
        <v>0.36296296296296293</v>
      </c>
      <c r="C66" s="420"/>
      <c r="D66" s="81" t="str">
        <f t="shared" si="0"/>
        <v/>
      </c>
      <c r="E66" s="98" t="str">
        <f>IF($A66="","",Engagés!$E66)</f>
        <v/>
      </c>
      <c r="F66" s="104" t="str">
        <f>IF(AND('8ème'!D66="",'9ème'!D66&lt;&gt;""),1,"")</f>
        <v/>
      </c>
      <c r="G66" s="105" t="str">
        <f>IF($A66="","",IF($E66="MJ",Récap!$L$4,IF($E66="CF",Récap!$K$4,IF($E66="JS",Récap!$J$4,IF($E66="AM",Récap!$I$4)))))</f>
        <v/>
      </c>
      <c r="H66" s="117"/>
      <c r="I66" s="119" t="str">
        <f t="shared" si="2"/>
        <v/>
      </c>
      <c r="K66" s="412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90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</row>
    <row r="67" spans="1:12" x14ac:dyDescent="0.3">
      <c r="A67" s="169" t="str">
        <f>IF(Engagés!A67="","",Engagés!A67)</f>
        <v/>
      </c>
      <c r="B67" s="556">
        <v>0.36296296296296293</v>
      </c>
      <c r="C67" s="420"/>
      <c r="D67" s="81" t="str">
        <f t="shared" si="0"/>
        <v/>
      </c>
      <c r="E67" s="98" t="str">
        <f>IF($A67="","",Engagés!$E67)</f>
        <v/>
      </c>
      <c r="F67" s="104" t="str">
        <f>IF(AND('8ème'!D67="",'9ème'!D67&lt;&gt;""),1,"")</f>
        <v/>
      </c>
      <c r="G67" s="105" t="str">
        <f>IF($A67="","",IF($E67="MJ",Récap!$L$4,IF($E67="CF",Récap!$K$4,IF($E67="JS",Récap!$J$4,IF($E67="AM",Récap!$I$4)))))</f>
        <v/>
      </c>
      <c r="H67" s="117"/>
      <c r="I67" s="119" t="str">
        <f t="shared" si="2"/>
        <v/>
      </c>
      <c r="K67" s="412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90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</row>
    <row r="68" spans="1:12" x14ac:dyDescent="0.3">
      <c r="A68" s="169" t="str">
        <f>IF(Engagés!A68="","",Engagés!A68)</f>
        <v/>
      </c>
      <c r="B68" s="556">
        <v>0.36296296296296293</v>
      </c>
      <c r="C68" s="420"/>
      <c r="D68" s="81" t="str">
        <f t="shared" si="0"/>
        <v/>
      </c>
      <c r="E68" s="98" t="str">
        <f>IF($A68="","",Engagés!$E68)</f>
        <v/>
      </c>
      <c r="F68" s="104" t="str">
        <f>IF(AND('8ème'!D68="",'9ème'!D68&lt;&gt;""),1,"")</f>
        <v/>
      </c>
      <c r="G68" s="105" t="str">
        <f>IF($A68="","",IF($E68="MJ",Récap!$L$4,IF($E68="CF",Récap!$K$4,IF($E68="JS",Récap!$J$4,IF($E68="AM",Récap!$I$4)))))</f>
        <v/>
      </c>
      <c r="H68" s="117"/>
      <c r="I68" s="119" t="str">
        <f t="shared" si="2"/>
        <v/>
      </c>
      <c r="K68" s="412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90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</row>
    <row r="69" spans="1:12" x14ac:dyDescent="0.3">
      <c r="A69" s="169" t="str">
        <f>IF(Engagés!A69="","",Engagés!A69)</f>
        <v/>
      </c>
      <c r="B69" s="556">
        <v>0.36296296296296293</v>
      </c>
      <c r="C69" s="420"/>
      <c r="D69" s="81" t="str">
        <f t="shared" ref="D69:D102" si="3">IF(C69="","",C69-B69)</f>
        <v/>
      </c>
      <c r="E69" s="98" t="str">
        <f>IF($A69="","",Engagés!$E69)</f>
        <v/>
      </c>
      <c r="F69" s="104" t="str">
        <f>IF(AND('8ème'!D69="",'9ème'!D69&lt;&gt;""),1,"")</f>
        <v/>
      </c>
      <c r="G69" s="105" t="str">
        <f>IF($A69="","",IF($E69="MJ",Récap!$L$4,IF($E69="CF",Récap!$K$4,IF($E69="JS",Récap!$J$4,IF($E69="AM",Récap!$I$4)))))</f>
        <v/>
      </c>
      <c r="H69" s="117"/>
      <c r="I69" s="119" t="str">
        <f t="shared" si="2"/>
        <v/>
      </c>
      <c r="K69" s="412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90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</row>
    <row r="70" spans="1:12" x14ac:dyDescent="0.3">
      <c r="A70" s="169" t="str">
        <f>IF(Engagés!A70="","",Engagés!A70)</f>
        <v/>
      </c>
      <c r="B70" s="556">
        <v>0.36296296296296293</v>
      </c>
      <c r="C70" s="420"/>
      <c r="D70" s="81" t="str">
        <f t="shared" si="3"/>
        <v/>
      </c>
      <c r="E70" s="98" t="str">
        <f>IF($A70="","",Engagés!$E70)</f>
        <v/>
      </c>
      <c r="F70" s="104" t="str">
        <f>IF(AND('8ème'!D70="",'9ème'!D70&lt;&gt;""),1,"")</f>
        <v/>
      </c>
      <c r="G70" s="105" t="str">
        <f>IF($A70="","",IF($E70="MJ",Récap!$L$4,IF($E70="CF",Récap!$K$4,IF($E70="JS",Récap!$J$4,IF($E70="AM",Récap!$I$4)))))</f>
        <v/>
      </c>
      <c r="H70" s="117"/>
      <c r="I70" s="119" t="str">
        <f t="shared" si="2"/>
        <v/>
      </c>
      <c r="K70" s="412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90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</row>
    <row r="71" spans="1:12" x14ac:dyDescent="0.3">
      <c r="A71" s="169" t="str">
        <f>IF(Engagés!A71="","",Engagés!A71)</f>
        <v/>
      </c>
      <c r="B71" s="556">
        <v>0.36296296296296293</v>
      </c>
      <c r="C71" s="420"/>
      <c r="D71" s="81" t="str">
        <f t="shared" si="3"/>
        <v/>
      </c>
      <c r="E71" s="98" t="str">
        <f>IF($A71="","",Engagés!$E71)</f>
        <v/>
      </c>
      <c r="F71" s="104" t="str">
        <f>IF(AND('8ème'!D71="",'9ème'!D71&lt;&gt;""),1,"")</f>
        <v/>
      </c>
      <c r="G71" s="105" t="str">
        <f>IF($A71="","",IF($E71="MJ",Récap!$L$4,IF($E71="CF",Récap!$K$4,IF($E71="JS",Récap!$J$4,IF($E71="AM",Récap!$I$4)))))</f>
        <v/>
      </c>
      <c r="H71" s="117"/>
      <c r="I71" s="119" t="str">
        <f t="shared" si="2"/>
        <v/>
      </c>
      <c r="K71" s="412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90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</row>
    <row r="72" spans="1:12" x14ac:dyDescent="0.3">
      <c r="A72" s="169" t="str">
        <f>IF(Engagés!A72="","",Engagés!A72)</f>
        <v/>
      </c>
      <c r="B72" s="556">
        <v>0.36296296296296293</v>
      </c>
      <c r="C72" s="420"/>
      <c r="D72" s="81" t="str">
        <f t="shared" si="3"/>
        <v/>
      </c>
      <c r="E72" s="98" t="str">
        <f>IF($A72="","",Engagés!$E72)</f>
        <v/>
      </c>
      <c r="F72" s="104" t="str">
        <f>IF(AND('8ème'!D72="",'9ème'!D72&lt;&gt;""),1,"")</f>
        <v/>
      </c>
      <c r="G72" s="105" t="str">
        <f>IF($A72="","",IF($E72="MJ",Récap!$L$4,IF($E72="CF",Récap!$K$4,IF($E72="JS",Récap!$J$4,IF($E72="AM",Récap!$I$4)))))</f>
        <v/>
      </c>
      <c r="H72" s="117"/>
      <c r="I72" s="119" t="str">
        <f t="shared" si="2"/>
        <v/>
      </c>
      <c r="K72" s="412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90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</row>
    <row r="73" spans="1:12" x14ac:dyDescent="0.3">
      <c r="A73" s="169" t="str">
        <f>IF(Engagés!A73="","",Engagés!A73)</f>
        <v/>
      </c>
      <c r="B73" s="556">
        <v>0.36296296296296293</v>
      </c>
      <c r="C73" s="420"/>
      <c r="D73" s="81" t="str">
        <f t="shared" si="3"/>
        <v/>
      </c>
      <c r="E73" s="98" t="str">
        <f>IF($A73="","",Engagés!$E73)</f>
        <v/>
      </c>
      <c r="F73" s="104" t="str">
        <f>IF(AND('8ème'!D73="",'9ème'!D73&lt;&gt;""),1,"")</f>
        <v/>
      </c>
      <c r="G73" s="105" t="str">
        <f>IF($A73="","",IF($E73="MJ",Récap!$L$4,IF($E73="CF",Récap!$K$4,IF($E73="JS",Récap!$J$4,IF($E73="AM",Récap!$I$4)))))</f>
        <v/>
      </c>
      <c r="H73" s="117"/>
      <c r="I73" s="119" t="str">
        <f t="shared" si="2"/>
        <v/>
      </c>
      <c r="K73" s="412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90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</row>
    <row r="74" spans="1:12" x14ac:dyDescent="0.3">
      <c r="A74" s="169" t="str">
        <f>IF(Engagés!A74="","",Engagés!A74)</f>
        <v/>
      </c>
      <c r="B74" s="556">
        <v>0.36296296296296293</v>
      </c>
      <c r="C74" s="420"/>
      <c r="D74" s="81" t="str">
        <f t="shared" si="3"/>
        <v/>
      </c>
      <c r="E74" s="98" t="str">
        <f>IF($A74="","",Engagés!$E74)</f>
        <v/>
      </c>
      <c r="F74" s="104" t="str">
        <f>IF(AND('8ème'!D74="",'9ème'!D74&lt;&gt;""),1,"")</f>
        <v/>
      </c>
      <c r="G74" s="105" t="str">
        <f>IF($A74="","",IF($E74="MJ",Récap!$L$4,IF($E74="CF",Récap!$K$4,IF($E74="JS",Récap!$J$4,IF($E74="AM",Récap!$I$4)))))</f>
        <v/>
      </c>
      <c r="H74" s="117"/>
      <c r="I74" s="119" t="str">
        <f t="shared" si="2"/>
        <v/>
      </c>
      <c r="K74" s="412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90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</row>
    <row r="75" spans="1:12" x14ac:dyDescent="0.3">
      <c r="A75" s="169" t="str">
        <f>IF(Engagés!A75="","",Engagés!A75)</f>
        <v/>
      </c>
      <c r="B75" s="556">
        <v>0.36296296296296293</v>
      </c>
      <c r="C75" s="420"/>
      <c r="D75" s="81" t="str">
        <f t="shared" si="3"/>
        <v/>
      </c>
      <c r="E75" s="98" t="str">
        <f>IF($A75="","",Engagés!$E75)</f>
        <v/>
      </c>
      <c r="F75" s="104" t="str">
        <f>IF(AND('8ème'!D75="",'9ème'!D75&lt;&gt;""),1,"")</f>
        <v/>
      </c>
      <c r="G75" s="105" t="str">
        <f>IF($A75="","",IF($E75="MJ",Récap!$L$4,IF($E75="CF",Récap!$K$4,IF($E75="JS",Récap!$J$4,IF($E75="AM",Récap!$I$4)))))</f>
        <v/>
      </c>
      <c r="H75" s="117"/>
      <c r="I75" s="119" t="str">
        <f t="shared" si="2"/>
        <v/>
      </c>
      <c r="K75" s="412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90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</row>
    <row r="76" spans="1:12" x14ac:dyDescent="0.3">
      <c r="A76" s="169" t="str">
        <f>IF(Engagés!A76="","",Engagés!A76)</f>
        <v/>
      </c>
      <c r="B76" s="556">
        <v>0.36296296296296293</v>
      </c>
      <c r="C76" s="420"/>
      <c r="D76" s="81" t="str">
        <f t="shared" si="3"/>
        <v/>
      </c>
      <c r="E76" s="98" t="str">
        <f>IF($A76="","",Engagés!$E76)</f>
        <v/>
      </c>
      <c r="F76" s="104" t="str">
        <f>IF(AND('8ème'!D76="",'9ème'!D76&lt;&gt;""),1,"")</f>
        <v/>
      </c>
      <c r="G76" s="105" t="str">
        <f>IF($A76="","",IF($E76="MJ",Récap!$L$4,IF($E76="CF",Récap!$K$4,IF($E76="JS",Récap!$J$4,IF($E76="AM",Récap!$I$4)))))</f>
        <v/>
      </c>
      <c r="H76" s="117"/>
      <c r="I76" s="119" t="str">
        <f t="shared" si="2"/>
        <v/>
      </c>
      <c r="K76" s="412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90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</row>
    <row r="77" spans="1:12" x14ac:dyDescent="0.3">
      <c r="A77" s="169" t="str">
        <f>IF(Engagés!A77="","",Engagés!A77)</f>
        <v/>
      </c>
      <c r="B77" s="556">
        <v>0.36296296296296293</v>
      </c>
      <c r="C77" s="420"/>
      <c r="D77" s="81" t="str">
        <f t="shared" si="3"/>
        <v/>
      </c>
      <c r="E77" s="98" t="str">
        <f>IF($A77="","",Engagés!$E77)</f>
        <v/>
      </c>
      <c r="F77" s="104" t="str">
        <f>IF(AND('8ème'!D77="",'9ème'!D77&lt;&gt;""),1,"")</f>
        <v/>
      </c>
      <c r="G77" s="105" t="str">
        <f>IF($A77="","",IF($E77="MJ",Récap!$L$4,IF($E77="CF",Récap!$K$4,IF($E77="JS",Récap!$J$4,IF($E77="AM",Récap!$I$4)))))</f>
        <v/>
      </c>
      <c r="H77" s="117"/>
      <c r="I77" s="119" t="str">
        <f t="shared" si="2"/>
        <v/>
      </c>
      <c r="K77" s="412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90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</row>
    <row r="78" spans="1:12" x14ac:dyDescent="0.3">
      <c r="A78" s="169" t="str">
        <f>IF(Engagés!A78="","",Engagés!A78)</f>
        <v/>
      </c>
      <c r="B78" s="556">
        <v>0.36296296296296293</v>
      </c>
      <c r="C78" s="420"/>
      <c r="D78" s="81" t="str">
        <f t="shared" si="3"/>
        <v/>
      </c>
      <c r="E78" s="98" t="str">
        <f>IF($A78="","",Engagés!$E78)</f>
        <v/>
      </c>
      <c r="F78" s="104" t="str">
        <f>IF(AND('8ème'!D78="",'9ème'!D78&lt;&gt;""),1,"")</f>
        <v/>
      </c>
      <c r="G78" s="105" t="str">
        <f>IF($A78="","",IF($E78="MJ",Récap!$L$4,IF($E78="CF",Récap!$K$4,IF($E78="JS",Récap!$J$4,IF($E78="AM",Récap!$I$4)))))</f>
        <v/>
      </c>
      <c r="H78" s="117"/>
      <c r="I78" s="119" t="str">
        <f t="shared" si="2"/>
        <v/>
      </c>
      <c r="K78" s="412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90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</row>
    <row r="79" spans="1:12" x14ac:dyDescent="0.3">
      <c r="A79" s="169" t="str">
        <f>IF(Engagés!A79="","",Engagés!A79)</f>
        <v/>
      </c>
      <c r="B79" s="556">
        <v>0.36296296296296293</v>
      </c>
      <c r="C79" s="420"/>
      <c r="D79" s="81" t="str">
        <f t="shared" si="3"/>
        <v/>
      </c>
      <c r="E79" s="98" t="str">
        <f>IF($A79="","",Engagés!$E79)</f>
        <v/>
      </c>
      <c r="F79" s="104" t="str">
        <f>IF(AND('8ème'!D79="",'9ème'!D79&lt;&gt;""),1,"")</f>
        <v/>
      </c>
      <c r="G79" s="105" t="str">
        <f>IF($A79="","",IF($E79="MJ",Récap!$L$4,IF($E79="CF",Récap!$K$4,IF($E79="JS",Récap!$J$4,IF($E79="AM",Récap!$I$4)))))</f>
        <v/>
      </c>
      <c r="H79" s="117"/>
      <c r="I79" s="119" t="str">
        <f t="shared" si="2"/>
        <v/>
      </c>
      <c r="K79" s="412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90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</row>
    <row r="80" spans="1:12" x14ac:dyDescent="0.3">
      <c r="A80" s="169" t="str">
        <f>IF(Engagés!A80="","",Engagés!A80)</f>
        <v/>
      </c>
      <c r="B80" s="556">
        <v>0.36296296296296293</v>
      </c>
      <c r="C80" s="420"/>
      <c r="D80" s="81" t="str">
        <f t="shared" si="3"/>
        <v/>
      </c>
      <c r="E80" s="98" t="str">
        <f>IF($A80="","",Engagés!$E80)</f>
        <v/>
      </c>
      <c r="F80" s="104" t="str">
        <f>IF(AND('8ème'!D80="",'9ème'!D80&lt;&gt;""),1,"")</f>
        <v/>
      </c>
      <c r="G80" s="105" t="str">
        <f>IF($A80="","",IF($E80="MJ",Récap!$L$4,IF($E80="CF",Récap!$K$4,IF($E80="JS",Récap!$J$4,IF($E80="AM",Récap!$I$4)))))</f>
        <v/>
      </c>
      <c r="H80" s="117"/>
      <c r="I80" s="119" t="str">
        <f t="shared" si="2"/>
        <v/>
      </c>
      <c r="K80" s="412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90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</row>
    <row r="81" spans="1:12" x14ac:dyDescent="0.3">
      <c r="A81" s="169" t="str">
        <f>IF(Engagés!A81="","",Engagés!A81)</f>
        <v/>
      </c>
      <c r="B81" s="556">
        <v>0.36296296296296293</v>
      </c>
      <c r="C81" s="420"/>
      <c r="D81" s="81" t="str">
        <f t="shared" si="3"/>
        <v/>
      </c>
      <c r="E81" s="98" t="str">
        <f>IF($A81="","",Engagés!$E81)</f>
        <v/>
      </c>
      <c r="F81" s="104" t="str">
        <f>IF(AND('8ème'!D81="",'9ème'!D81&lt;&gt;""),1,"")</f>
        <v/>
      </c>
      <c r="G81" s="105" t="str">
        <f>IF($A81="","",IF($E81="MJ",Récap!$L$4,IF($E81="CF",Récap!$K$4,IF($E81="JS",Récap!$J$4,IF($E81="AM",Récap!$I$4)))))</f>
        <v/>
      </c>
      <c r="H81" s="117"/>
      <c r="I81" s="119" t="str">
        <f t="shared" si="2"/>
        <v/>
      </c>
      <c r="K81" s="412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90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</row>
    <row r="82" spans="1:12" x14ac:dyDescent="0.3">
      <c r="A82" s="169" t="str">
        <f>IF(Engagés!A82="","",Engagés!A82)</f>
        <v/>
      </c>
      <c r="B82" s="556">
        <v>0.36296296296296293</v>
      </c>
      <c r="C82" s="420"/>
      <c r="D82" s="81" t="str">
        <f t="shared" si="3"/>
        <v/>
      </c>
      <c r="E82" s="98" t="str">
        <f>IF($A82="","",Engagés!$E82)</f>
        <v/>
      </c>
      <c r="F82" s="104" t="str">
        <f>IF(AND('8ème'!D82="",'9ème'!D82&lt;&gt;""),1,"")</f>
        <v/>
      </c>
      <c r="G82" s="105" t="str">
        <f>IF($A82="","",IF($E82="MJ",Récap!$L$4,IF($E82="CF",Récap!$K$4,IF($E82="JS",Récap!$J$4,IF($E82="AM",Récap!$I$4)))))</f>
        <v/>
      </c>
      <c r="H82" s="117"/>
      <c r="I82" s="119" t="str">
        <f t="shared" si="2"/>
        <v/>
      </c>
      <c r="K82" s="412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90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</row>
    <row r="83" spans="1:12" x14ac:dyDescent="0.3">
      <c r="A83" s="169" t="str">
        <f>IF(Engagés!A83="","",Engagés!A83)</f>
        <v/>
      </c>
      <c r="B83" s="556">
        <v>0.36296296296296293</v>
      </c>
      <c r="C83" s="420"/>
      <c r="D83" s="81" t="str">
        <f t="shared" si="3"/>
        <v/>
      </c>
      <c r="E83" s="98" t="str">
        <f>IF($A83="","",Engagés!$E83)</f>
        <v/>
      </c>
      <c r="F83" s="104" t="str">
        <f>IF(AND('8ème'!D83="",'9ème'!D83&lt;&gt;""),1,"")</f>
        <v/>
      </c>
      <c r="G83" s="105" t="str">
        <f>IF($A83="","",IF($E83="MJ",Récap!$L$4,IF($E83="CF",Récap!$K$4,IF($E83="JS",Récap!$J$4,IF($E83="AM",Récap!$I$4)))))</f>
        <v/>
      </c>
      <c r="H83" s="117"/>
      <c r="I83" s="119" t="str">
        <f t="shared" si="2"/>
        <v/>
      </c>
      <c r="K83" s="412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90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</row>
    <row r="84" spans="1:12" x14ac:dyDescent="0.3">
      <c r="A84" s="169" t="str">
        <f>IF(Engagés!A84="","",Engagés!A84)</f>
        <v/>
      </c>
      <c r="B84" s="556">
        <v>0.36296296296296293</v>
      </c>
      <c r="C84" s="420"/>
      <c r="D84" s="81" t="str">
        <f t="shared" si="3"/>
        <v/>
      </c>
      <c r="E84" s="98" t="str">
        <f>IF($A84="","",Engagés!$E84)</f>
        <v/>
      </c>
      <c r="F84" s="104" t="str">
        <f>IF(AND('8ème'!D84="",'9ème'!D84&lt;&gt;""),1,"")</f>
        <v/>
      </c>
      <c r="G84" s="105" t="str">
        <f>IF($A84="","",IF($E84="MJ",Récap!$L$4,IF($E84="CF",Récap!$K$4,IF($E84="JS",Récap!$J$4,IF($E84="AM",Récap!$I$4)))))</f>
        <v/>
      </c>
      <c r="H84" s="117"/>
      <c r="I84" s="119" t="str">
        <f t="shared" si="2"/>
        <v/>
      </c>
      <c r="K84" s="412" t="str">
        <f>IF($D84="","",IFERROR(IF(AND($E84="AM",Récap!BY$208="DERNIER TOUR"),"DERNIER TOUR",IF(AND($E84="JS",Récap!BH$208="DERNIER TOUR"),"DERNIER TOUR",IF(AND($E84="CF",Récap!AR$208="DERNIER TOUR"),"DERNIER TOUR",IF(AND($E84="MJ",Récap!AB$208="DERNIER TOUR"),"DERNIER TOUR","")))),""))</f>
        <v/>
      </c>
      <c r="L84" s="590" t="str">
        <f>IFERROR(IF(AND($E84="AM",Récap!BZ$208="TERMINE"),"TERMINE",IF(AND($E84="JS",Récap!BI$208="TERMINE"),"TERMINE",IF(AND($E84="CF",Récap!AS$208="TERMINE"),"TERMINE",IF(AND($E84="MJ",Récap!AC$208="TERMINE"),"TERMINE","")))),"")</f>
        <v/>
      </c>
    </row>
    <row r="85" spans="1:12" x14ac:dyDescent="0.3">
      <c r="A85" s="169" t="str">
        <f>IF(Engagés!A85="","",Engagés!A85)</f>
        <v/>
      </c>
      <c r="B85" s="556">
        <v>0.36296296296296293</v>
      </c>
      <c r="C85" s="420"/>
      <c r="D85" s="81" t="str">
        <f t="shared" si="3"/>
        <v/>
      </c>
      <c r="E85" s="98" t="str">
        <f>IF($A85="","",Engagés!$E85)</f>
        <v/>
      </c>
      <c r="F85" s="104" t="str">
        <f>IF(AND('8ème'!D85="",'9ème'!D85&lt;&gt;""),1,"")</f>
        <v/>
      </c>
      <c r="G85" s="105" t="str">
        <f>IF($A85="","",IF($E85="MJ",Récap!$L$4,IF($E85="CF",Récap!$K$4,IF($E85="JS",Récap!$J$4,IF($E85="AM",Récap!$I$4)))))</f>
        <v/>
      </c>
      <c r="H85" s="117"/>
      <c r="I85" s="119" t="str">
        <f t="shared" si="2"/>
        <v/>
      </c>
      <c r="K85" s="412" t="str">
        <f>IF($D85="","",IFERROR(IF(AND($E85="AM",Récap!BY$208="DERNIER TOUR"),"DERNIER TOUR",IF(AND($E85="JS",Récap!BH$208="DERNIER TOUR"),"DERNIER TOUR",IF(AND($E85="CF",Récap!AR$208="DERNIER TOUR"),"DERNIER TOUR",IF(AND($E85="MJ",Récap!AB$208="DERNIER TOUR"),"DERNIER TOUR","")))),""))</f>
        <v/>
      </c>
      <c r="L85" s="590" t="str">
        <f>IFERROR(IF(AND($E85="AM",Récap!BZ$208="TERMINE"),"TERMINE",IF(AND($E85="JS",Récap!BI$208="TERMINE"),"TERMINE",IF(AND($E85="CF",Récap!AS$208="TERMINE"),"TERMINE",IF(AND($E85="MJ",Récap!AC$208="TERMINE"),"TERMINE","")))),"")</f>
        <v/>
      </c>
    </row>
    <row r="86" spans="1:12" x14ac:dyDescent="0.3">
      <c r="A86" s="169" t="str">
        <f>IF(Engagés!A86="","",Engagés!A86)</f>
        <v/>
      </c>
      <c r="B86" s="556">
        <v>0.36296296296296293</v>
      </c>
      <c r="C86" s="420"/>
      <c r="D86" s="81" t="str">
        <f t="shared" si="3"/>
        <v/>
      </c>
      <c r="E86" s="98" t="str">
        <f>IF($A86="","",Engagés!$E86)</f>
        <v/>
      </c>
      <c r="F86" s="104" t="str">
        <f>IF(AND('8ème'!D86="",'9ème'!D86&lt;&gt;""),1,"")</f>
        <v/>
      </c>
      <c r="G86" s="105" t="str">
        <f>IF($A86="","",IF($E86="MJ",Récap!$L$4,IF($E86="CF",Récap!$K$4,IF($E86="JS",Récap!$J$4,IF($E86="AM",Récap!$I$4)))))</f>
        <v/>
      </c>
      <c r="H86" s="117"/>
      <c r="I86" s="119" t="str">
        <f t="shared" si="2"/>
        <v/>
      </c>
      <c r="K86" s="412" t="str">
        <f>IF($D86="","",IFERROR(IF(AND($E86="AM",Récap!BY$208="DERNIER TOUR"),"DERNIER TOUR",IF(AND($E86="JS",Récap!BH$208="DERNIER TOUR"),"DERNIER TOUR",IF(AND($E86="CF",Récap!AR$208="DERNIER TOUR"),"DERNIER TOUR",IF(AND($E86="MJ",Récap!AB$208="DERNIER TOUR"),"DERNIER TOUR","")))),""))</f>
        <v/>
      </c>
      <c r="L86" s="590" t="str">
        <f>IFERROR(IF(AND($E86="AM",Récap!BZ$208="TERMINE"),"TERMINE",IF(AND($E86="JS",Récap!BI$208="TERMINE"),"TERMINE",IF(AND($E86="CF",Récap!AS$208="TERMINE"),"TERMINE",IF(AND($E86="MJ",Récap!AC$208="TERMINE"),"TERMINE","")))),"")</f>
        <v/>
      </c>
    </row>
    <row r="87" spans="1:12" x14ac:dyDescent="0.3">
      <c r="A87" s="169" t="str">
        <f>IF(Engagés!A87="","",Engagés!A87)</f>
        <v/>
      </c>
      <c r="B87" s="556">
        <v>0.36296296296296293</v>
      </c>
      <c r="C87" s="420"/>
      <c r="D87" s="81" t="str">
        <f t="shared" si="3"/>
        <v/>
      </c>
      <c r="E87" s="98" t="str">
        <f>IF($A87="","",Engagés!$E87)</f>
        <v/>
      </c>
      <c r="F87" s="104" t="str">
        <f>IF(AND('8ème'!D87="",'9ème'!D87&lt;&gt;""),1,"")</f>
        <v/>
      </c>
      <c r="G87" s="105" t="str">
        <f>IF($A87="","",IF($E87="MJ",Récap!$L$4,IF($E87="CF",Récap!$K$4,IF($E87="JS",Récap!$J$4,IF($E87="AM",Récap!$I$4)))))</f>
        <v/>
      </c>
      <c r="H87" s="117"/>
      <c r="I87" s="119" t="str">
        <f t="shared" si="2"/>
        <v/>
      </c>
      <c r="K87" s="412" t="str">
        <f>IF($D87="","",IFERROR(IF(AND($E87="AM",Récap!BY$208="DERNIER TOUR"),"DERNIER TOUR",IF(AND($E87="JS",Récap!BH$208="DERNIER TOUR"),"DERNIER TOUR",IF(AND($E87="CF",Récap!AR$208="DERNIER TOUR"),"DERNIER TOUR",IF(AND($E87="MJ",Récap!AB$208="DERNIER TOUR"),"DERNIER TOUR","")))),""))</f>
        <v/>
      </c>
      <c r="L87" s="590" t="str">
        <f>IFERROR(IF(AND($E87="AM",Récap!BZ$208="TERMINE"),"TERMINE",IF(AND($E87="JS",Récap!BI$208="TERMINE"),"TERMINE",IF(AND($E87="CF",Récap!AS$208="TERMINE"),"TERMINE",IF(AND($E87="MJ",Récap!AC$208="TERMINE"),"TERMINE","")))),"")</f>
        <v/>
      </c>
    </row>
    <row r="88" spans="1:12" x14ac:dyDescent="0.3">
      <c r="A88" s="169" t="str">
        <f>IF(Engagés!A88="","",Engagés!A88)</f>
        <v/>
      </c>
      <c r="B88" s="556">
        <v>0.36296296296296293</v>
      </c>
      <c r="C88" s="420"/>
      <c r="D88" s="81" t="str">
        <f t="shared" si="3"/>
        <v/>
      </c>
      <c r="E88" s="98" t="str">
        <f>IF($A88="","",Engagés!$E88)</f>
        <v/>
      </c>
      <c r="F88" s="104" t="str">
        <f>IF(AND('8ème'!D88="",'9ème'!D88&lt;&gt;""),1,"")</f>
        <v/>
      </c>
      <c r="G88" s="105" t="str">
        <f>IF($A88="","",IF($E88="MJ",Récap!$L$4,IF($E88="CF",Récap!$K$4,IF($E88="JS",Récap!$J$4,IF($E88="AM",Récap!$I$4)))))</f>
        <v/>
      </c>
      <c r="H88" s="117"/>
      <c r="I88" s="119" t="str">
        <f t="shared" si="2"/>
        <v/>
      </c>
      <c r="K88" s="412" t="str">
        <f>IF($D88="","",IFERROR(IF(AND($E88="AM",Récap!BY$208="DERNIER TOUR"),"DERNIER TOUR",IF(AND($E88="JS",Récap!BH$208="DERNIER TOUR"),"DERNIER TOUR",IF(AND($E88="CF",Récap!AR$208="DERNIER TOUR"),"DERNIER TOUR",IF(AND($E88="MJ",Récap!AB$208="DERNIER TOUR"),"DERNIER TOUR","")))),""))</f>
        <v/>
      </c>
      <c r="L88" s="590" t="str">
        <f>IFERROR(IF(AND($E88="AM",Récap!BZ$208="TERMINE"),"TERMINE",IF(AND($E88="JS",Récap!BI$208="TERMINE"),"TERMINE",IF(AND($E88="CF",Récap!AS$208="TERMINE"),"TERMINE",IF(AND($E88="MJ",Récap!AC$208="TERMINE"),"TERMINE","")))),"")</f>
        <v/>
      </c>
    </row>
    <row r="89" spans="1:12" x14ac:dyDescent="0.3">
      <c r="A89" s="169" t="str">
        <f>IF(Engagés!A89="","",Engagés!A89)</f>
        <v/>
      </c>
      <c r="B89" s="556">
        <v>0.36296296296296293</v>
      </c>
      <c r="C89" s="420"/>
      <c r="D89" s="81" t="str">
        <f t="shared" si="3"/>
        <v/>
      </c>
      <c r="E89" s="98" t="str">
        <f>IF($A89="","",Engagés!$E89)</f>
        <v/>
      </c>
      <c r="F89" s="104" t="str">
        <f>IF(AND('8ème'!D89="",'9ème'!D89&lt;&gt;""),1,"")</f>
        <v/>
      </c>
      <c r="G89" s="105" t="str">
        <f>IF($A89="","",IF($E89="MJ",Récap!$L$4,IF($E89="CF",Récap!$K$4,IF($E89="JS",Récap!$J$4,IF($E89="AM",Récap!$I$4)))))</f>
        <v/>
      </c>
      <c r="H89" s="117"/>
      <c r="I89" s="119" t="str">
        <f t="shared" si="2"/>
        <v/>
      </c>
      <c r="K89" s="412" t="str">
        <f>IF($D89="","",IFERROR(IF(AND($E89="AM",Récap!BY$208="DERNIER TOUR"),"DERNIER TOUR",IF(AND($E89="JS",Récap!BH$208="DERNIER TOUR"),"DERNIER TOUR",IF(AND($E89="CF",Récap!AR$208="DERNIER TOUR"),"DERNIER TOUR",IF(AND($E89="MJ",Récap!AB$208="DERNIER TOUR"),"DERNIER TOUR","")))),""))</f>
        <v/>
      </c>
      <c r="L89" s="590" t="str">
        <f>IFERROR(IF(AND($E89="AM",Récap!BZ$208="TERMINE"),"TERMINE",IF(AND($E89="JS",Récap!BI$208="TERMINE"),"TERMINE",IF(AND($E89="CF",Récap!AS$208="TERMINE"),"TERMINE",IF(AND($E89="MJ",Récap!AC$208="TERMINE"),"TERMINE","")))),"")</f>
        <v/>
      </c>
    </row>
    <row r="90" spans="1:12" x14ac:dyDescent="0.3">
      <c r="A90" s="169" t="str">
        <f>IF(Engagés!A90="","",Engagés!A90)</f>
        <v/>
      </c>
      <c r="B90" s="556">
        <v>0.36296296296296293</v>
      </c>
      <c r="C90" s="420"/>
      <c r="D90" s="81" t="str">
        <f t="shared" si="3"/>
        <v/>
      </c>
      <c r="E90" s="98" t="str">
        <f>IF($A90="","",Engagés!$E90)</f>
        <v/>
      </c>
      <c r="F90" s="104" t="str">
        <f>IF(AND('8ème'!D90="",'9ème'!D90&lt;&gt;""),1,"")</f>
        <v/>
      </c>
      <c r="G90" s="105" t="str">
        <f>IF($A90="","",IF($E90="MJ",Récap!$L$4,IF($E90="CF",Récap!$K$4,IF($E90="JS",Récap!$J$4,IF($E90="AM",Récap!$I$4)))))</f>
        <v/>
      </c>
      <c r="H90" s="117"/>
      <c r="I90" s="119" t="str">
        <f t="shared" si="2"/>
        <v/>
      </c>
      <c r="K90" s="412" t="str">
        <f>IF($D90="","",IFERROR(IF(AND($E90="AM",Récap!BY$208="DERNIER TOUR"),"DERNIER TOUR",IF(AND($E90="JS",Récap!BH$208="DERNIER TOUR"),"DERNIER TOUR",IF(AND($E90="CF",Récap!AR$208="DERNIER TOUR"),"DERNIER TOUR",IF(AND($E90="MJ",Récap!AB$208="DERNIER TOUR"),"DERNIER TOUR","")))),""))</f>
        <v/>
      </c>
      <c r="L90" s="590" t="str">
        <f>IFERROR(IF(AND($E90="AM",Récap!BZ$208="TERMINE"),"TERMINE",IF(AND($E90="JS",Récap!BI$208="TERMINE"),"TERMINE",IF(AND($E90="CF",Récap!AS$208="TERMINE"),"TERMINE",IF(AND($E90="MJ",Récap!AC$208="TERMINE"),"TERMINE","")))),"")</f>
        <v/>
      </c>
    </row>
    <row r="91" spans="1:12" x14ac:dyDescent="0.3">
      <c r="A91" s="169" t="str">
        <f>IF(Engagés!A91="","",Engagés!A91)</f>
        <v/>
      </c>
      <c r="B91" s="556">
        <v>0.36296296296296293</v>
      </c>
      <c r="C91" s="420"/>
      <c r="D91" s="81" t="str">
        <f t="shared" si="3"/>
        <v/>
      </c>
      <c r="E91" s="98" t="str">
        <f>IF($A91="","",Engagés!$E91)</f>
        <v/>
      </c>
      <c r="F91" s="104" t="str">
        <f>IF(AND('8ème'!D91="",'9ème'!D91&lt;&gt;""),1,"")</f>
        <v/>
      </c>
      <c r="G91" s="105" t="str">
        <f>IF($A91="","",IF($E91="MJ",Récap!$L$4,IF($E91="CF",Récap!$K$4,IF($E91="JS",Récap!$J$4,IF($E91="AM",Récap!$I$4)))))</f>
        <v/>
      </c>
      <c r="H91" s="117"/>
      <c r="I91" s="119" t="str">
        <f t="shared" si="2"/>
        <v/>
      </c>
      <c r="K91" s="412" t="str">
        <f>IF($D91="","",IFERROR(IF(AND($E91="AM",Récap!BY$208="DERNIER TOUR"),"DERNIER TOUR",IF(AND($E91="JS",Récap!BH$208="DERNIER TOUR"),"DERNIER TOUR",IF(AND($E91="CF",Récap!AR$208="DERNIER TOUR"),"DERNIER TOUR",IF(AND($E91="MJ",Récap!AB$208="DERNIER TOUR"),"DERNIER TOUR","")))),""))</f>
        <v/>
      </c>
      <c r="L91" s="590" t="str">
        <f>IFERROR(IF(AND($E91="AM",Récap!BZ$208="TERMINE"),"TERMINE",IF(AND($E91="JS",Récap!BI$208="TERMINE"),"TERMINE",IF(AND($E91="CF",Récap!AS$208="TERMINE"),"TERMINE",IF(AND($E91="MJ",Récap!AC$208="TERMINE"),"TERMINE","")))),"")</f>
        <v/>
      </c>
    </row>
    <row r="92" spans="1:12" x14ac:dyDescent="0.3">
      <c r="A92" s="169" t="str">
        <f>IF(Engagés!A92="","",Engagés!A92)</f>
        <v/>
      </c>
      <c r="B92" s="556">
        <v>0.36296296296296293</v>
      </c>
      <c r="C92" s="420"/>
      <c r="D92" s="81" t="str">
        <f t="shared" si="3"/>
        <v/>
      </c>
      <c r="E92" s="98" t="str">
        <f>IF($A92="","",Engagés!$E92)</f>
        <v/>
      </c>
      <c r="F92" s="104" t="str">
        <f>IF(AND('8ème'!D92="",'9ème'!D92&lt;&gt;""),1,"")</f>
        <v/>
      </c>
      <c r="G92" s="105" t="str">
        <f>IF($A92="","",IF($E92="MJ",Récap!$L$4,IF($E92="CF",Récap!$K$4,IF($E92="JS",Récap!$J$4,IF($E92="AM",Récap!$I$4)))))</f>
        <v/>
      </c>
      <c r="H92" s="117"/>
      <c r="I92" s="119" t="str">
        <f t="shared" si="2"/>
        <v/>
      </c>
      <c r="K92" s="412" t="str">
        <f>IF($D92="","",IFERROR(IF(AND($E92="AM",Récap!BY$208="DERNIER TOUR"),"DERNIER TOUR",IF(AND($E92="JS",Récap!BH$208="DERNIER TOUR"),"DERNIER TOUR",IF(AND($E92="CF",Récap!AR$208="DERNIER TOUR"),"DERNIER TOUR",IF(AND($E92="MJ",Récap!AB$208="DERNIER TOUR"),"DERNIER TOUR","")))),""))</f>
        <v/>
      </c>
      <c r="L92" s="590" t="str">
        <f>IFERROR(IF(AND($E92="AM",Récap!BZ$208="TERMINE"),"TERMINE",IF(AND($E92="JS",Récap!BI$208="TERMINE"),"TERMINE",IF(AND($E92="CF",Récap!AS$208="TERMINE"),"TERMINE",IF(AND($E92="MJ",Récap!AC$208="TERMINE"),"TERMINE","")))),"")</f>
        <v/>
      </c>
    </row>
    <row r="93" spans="1:12" x14ac:dyDescent="0.3">
      <c r="A93" s="169" t="str">
        <f>IF(Engagés!A93="","",Engagés!A93)</f>
        <v/>
      </c>
      <c r="B93" s="556">
        <v>0.36296296296296293</v>
      </c>
      <c r="C93" s="420"/>
      <c r="D93" s="81" t="str">
        <f t="shared" si="3"/>
        <v/>
      </c>
      <c r="E93" s="98" t="str">
        <f>IF($A93="","",Engagés!$E93)</f>
        <v/>
      </c>
      <c r="F93" s="104" t="str">
        <f>IF(AND('8ème'!D93="",'9ème'!D93&lt;&gt;""),1,"")</f>
        <v/>
      </c>
      <c r="G93" s="105" t="str">
        <f>IF($A93="","",IF($E93="MJ",Récap!$L$4,IF($E93="CF",Récap!$K$4,IF($E93="JS",Récap!$J$4,IF($E93="AM",Récap!$I$4)))))</f>
        <v/>
      </c>
      <c r="H93" s="117"/>
      <c r="I93" s="119" t="str">
        <f t="shared" si="2"/>
        <v/>
      </c>
      <c r="K93" s="412" t="str">
        <f>IF($D93="","",IFERROR(IF(AND($E93="AM",Récap!BY$208="DERNIER TOUR"),"DERNIER TOUR",IF(AND($E93="JS",Récap!BH$208="DERNIER TOUR"),"DERNIER TOUR",IF(AND($E93="CF",Récap!AR$208="DERNIER TOUR"),"DERNIER TOUR",IF(AND($E93="MJ",Récap!AB$208="DERNIER TOUR"),"DERNIER TOUR","")))),""))</f>
        <v/>
      </c>
      <c r="L93" s="590" t="str">
        <f>IFERROR(IF(AND($E93="AM",Récap!BZ$208="TERMINE"),"TERMINE",IF(AND($E93="JS",Récap!BI$208="TERMINE"),"TERMINE",IF(AND($E93="CF",Récap!AS$208="TERMINE"),"TERMINE",IF(AND($E93="MJ",Récap!AC$208="TERMINE"),"TERMINE","")))),"")</f>
        <v/>
      </c>
    </row>
    <row r="94" spans="1:12" x14ac:dyDescent="0.3">
      <c r="A94" s="169" t="str">
        <f>IF(Engagés!A94="","",Engagés!A94)</f>
        <v/>
      </c>
      <c r="B94" s="556">
        <v>0.36296296296296293</v>
      </c>
      <c r="C94" s="420"/>
      <c r="D94" s="81" t="str">
        <f t="shared" si="3"/>
        <v/>
      </c>
      <c r="E94" s="98" t="str">
        <f>IF($A94="","",Engagés!$E94)</f>
        <v/>
      </c>
      <c r="F94" s="104" t="str">
        <f>IF(AND('8ème'!D94="",'9ème'!D94&lt;&gt;""),1,"")</f>
        <v/>
      </c>
      <c r="G94" s="105" t="str">
        <f>IF($A94="","",IF($E94="MJ",Récap!$L$4,IF($E94="CF",Récap!$K$4,IF($E94="JS",Récap!$J$4,IF($E94="AM",Récap!$I$4)))))</f>
        <v/>
      </c>
      <c r="H94" s="117"/>
      <c r="I94" s="119" t="str">
        <f t="shared" si="2"/>
        <v/>
      </c>
      <c r="K94" s="412" t="str">
        <f>IF($D94="","",IFERROR(IF(AND($E94="AM",Récap!BY$208="DERNIER TOUR"),"DERNIER TOUR",IF(AND($E94="JS",Récap!BH$208="DERNIER TOUR"),"DERNIER TOUR",IF(AND($E94="CF",Récap!AR$208="DERNIER TOUR"),"DERNIER TOUR",IF(AND($E94="MJ",Récap!AB$208="DERNIER TOUR"),"DERNIER TOUR","")))),""))</f>
        <v/>
      </c>
      <c r="L94" s="590" t="str">
        <f>IFERROR(IF(AND($E94="AM",Récap!BZ$208="TERMINE"),"TERMINE",IF(AND($E94="JS",Récap!BI$208="TERMINE"),"TERMINE",IF(AND($E94="CF",Récap!AS$208="TERMINE"),"TERMINE",IF(AND($E94="MJ",Récap!AC$208="TERMINE"),"TERMINE","")))),"")</f>
        <v/>
      </c>
    </row>
    <row r="95" spans="1:12" x14ac:dyDescent="0.3">
      <c r="A95" s="169" t="str">
        <f>IF(Engagés!A95="","",Engagés!A95)</f>
        <v/>
      </c>
      <c r="B95" s="556">
        <v>0.36296296296296293</v>
      </c>
      <c r="C95" s="420"/>
      <c r="D95" s="81" t="str">
        <f t="shared" si="3"/>
        <v/>
      </c>
      <c r="E95" s="98" t="str">
        <f>IF($A95="","",Engagés!$E95)</f>
        <v/>
      </c>
      <c r="F95" s="104" t="str">
        <f>IF(AND('8ème'!D95="",'9ème'!D95&lt;&gt;""),1,"")</f>
        <v/>
      </c>
      <c r="G95" s="105" t="str">
        <f>IF($A95="","",IF($E95="MJ",Récap!$L$4,IF($E95="CF",Récap!$K$4,IF($E95="JS",Récap!$J$4,IF($E95="AM",Récap!$I$4)))))</f>
        <v/>
      </c>
      <c r="H95" s="117"/>
      <c r="I95" s="119" t="str">
        <f t="shared" si="2"/>
        <v/>
      </c>
      <c r="K95" s="412" t="str">
        <f>IF($D95="","",IFERROR(IF(AND($E95="AM",Récap!BY$208="DERNIER TOUR"),"DERNIER TOUR",IF(AND($E95="JS",Récap!BH$208="DERNIER TOUR"),"DERNIER TOUR",IF(AND($E95="CF",Récap!AR$208="DERNIER TOUR"),"DERNIER TOUR",IF(AND($E95="MJ",Récap!AB$208="DERNIER TOUR"),"DERNIER TOUR","")))),""))</f>
        <v/>
      </c>
      <c r="L95" s="590" t="str">
        <f>IFERROR(IF(AND($E95="AM",Récap!BZ$208="TERMINE"),"TERMINE",IF(AND($E95="JS",Récap!BI$208="TERMINE"),"TERMINE",IF(AND($E95="CF",Récap!AS$208="TERMINE"),"TERMINE",IF(AND($E95="MJ",Récap!AC$208="TERMINE"),"TERMINE","")))),"")</f>
        <v/>
      </c>
    </row>
    <row r="96" spans="1:12" x14ac:dyDescent="0.3">
      <c r="A96" s="169" t="str">
        <f>IF(Engagés!A96="","",Engagés!A96)</f>
        <v/>
      </c>
      <c r="B96" s="556">
        <v>0.36296296296296293</v>
      </c>
      <c r="C96" s="420"/>
      <c r="D96" s="81" t="str">
        <f t="shared" si="3"/>
        <v/>
      </c>
      <c r="E96" s="98" t="str">
        <f>IF($A96="","",Engagés!$E96)</f>
        <v/>
      </c>
      <c r="F96" s="104" t="str">
        <f>IF(AND('8ème'!D96="",'9ème'!D96&lt;&gt;""),1,"")</f>
        <v/>
      </c>
      <c r="G96" s="105" t="str">
        <f>IF($A96="","",IF($E96="MJ",Récap!$L$4,IF($E96="CF",Récap!$K$4,IF($E96="JS",Récap!$J$4,IF($E96="AM",Récap!$I$4)))))</f>
        <v/>
      </c>
      <c r="H96" s="117"/>
      <c r="I96" s="119" t="str">
        <f t="shared" si="2"/>
        <v/>
      </c>
      <c r="K96" s="412" t="str">
        <f>IF($D96="","",IFERROR(IF(AND($E96="AM",Récap!BY$208="DERNIER TOUR"),"DERNIER TOUR",IF(AND($E96="JS",Récap!BH$208="DERNIER TOUR"),"DERNIER TOUR",IF(AND($E96="CF",Récap!AR$208="DERNIER TOUR"),"DERNIER TOUR",IF(AND($E96="MJ",Récap!AB$208="DERNIER TOUR"),"DERNIER TOUR","")))),""))</f>
        <v/>
      </c>
      <c r="L96" s="590" t="str">
        <f>IFERROR(IF(AND($E96="AM",Récap!BZ$208="TERMINE"),"TERMINE",IF(AND($E96="JS",Récap!BI$208="TERMINE"),"TERMINE",IF(AND($E96="CF",Récap!AS$208="TERMINE"),"TERMINE",IF(AND($E96="MJ",Récap!AC$208="TERMINE"),"TERMINE","")))),"")</f>
        <v/>
      </c>
    </row>
    <row r="97" spans="1:12" x14ac:dyDescent="0.3">
      <c r="A97" s="169" t="str">
        <f>IF(Engagés!A97="","",Engagés!A97)</f>
        <v/>
      </c>
      <c r="B97" s="556">
        <v>0.36296296296296293</v>
      </c>
      <c r="C97" s="420"/>
      <c r="D97" s="81" t="str">
        <f t="shared" si="3"/>
        <v/>
      </c>
      <c r="E97" s="98" t="str">
        <f>IF($A97="","",Engagés!$E97)</f>
        <v/>
      </c>
      <c r="F97" s="104" t="str">
        <f>IF(AND('8ème'!D97="",'9ème'!D97&lt;&gt;""),1,"")</f>
        <v/>
      </c>
      <c r="G97" s="105" t="str">
        <f>IF($A97="","",IF($E97="MJ",Récap!$L$4,IF($E97="CF",Récap!$K$4,IF($E97="JS",Récap!$J$4,IF($E97="AM",Récap!$I$4)))))</f>
        <v/>
      </c>
      <c r="H97" s="117"/>
      <c r="I97" s="119" t="str">
        <f t="shared" si="2"/>
        <v/>
      </c>
      <c r="K97" s="412" t="str">
        <f>IF($D97="","",IFERROR(IF(AND($E97="AM",Récap!BY$208="DERNIER TOUR"),"DERNIER TOUR",IF(AND($E97="JS",Récap!BH$208="DERNIER TOUR"),"DERNIER TOUR",IF(AND($E97="CF",Récap!AR$208="DERNIER TOUR"),"DERNIER TOUR",IF(AND($E97="MJ",Récap!AB$208="DERNIER TOUR"),"DERNIER TOUR","")))),""))</f>
        <v/>
      </c>
      <c r="L97" s="590" t="str">
        <f>IFERROR(IF(AND($E97="AM",Récap!BZ$208="TERMINE"),"TERMINE",IF(AND($E97="JS",Récap!BI$208="TERMINE"),"TERMINE",IF(AND($E97="CF",Récap!AS$208="TERMINE"),"TERMINE",IF(AND($E97="MJ",Récap!AC$208="TERMINE"),"TERMINE","")))),"")</f>
        <v/>
      </c>
    </row>
    <row r="98" spans="1:12" x14ac:dyDescent="0.3">
      <c r="A98" s="169" t="str">
        <f>IF(Engagés!A98="","",Engagés!A98)</f>
        <v/>
      </c>
      <c r="B98" s="556">
        <v>0.36296296296296293</v>
      </c>
      <c r="C98" s="420"/>
      <c r="D98" s="81" t="str">
        <f t="shared" si="3"/>
        <v/>
      </c>
      <c r="E98" s="98" t="str">
        <f>IF($A98="","",Engagés!$E98)</f>
        <v/>
      </c>
      <c r="F98" s="104" t="str">
        <f>IF(AND('8ème'!D98="",'9ème'!D98&lt;&gt;""),1,"")</f>
        <v/>
      </c>
      <c r="G98" s="105" t="str">
        <f>IF($A98="","",IF($E98="MJ",Récap!$L$4,IF($E98="CF",Récap!$K$4,IF($E98="JS",Récap!$J$4,IF($E98="AM",Récap!$I$4)))))</f>
        <v/>
      </c>
      <c r="H98" s="117"/>
      <c r="I98" s="119" t="str">
        <f t="shared" ref="I98:I103" si="4">IF(L98="TERMINE","TERMINE",K98)</f>
        <v/>
      </c>
      <c r="K98" s="412" t="str">
        <f>IF($D98="","",IFERROR(IF(AND($E98="AM",Récap!BY$208="DERNIER TOUR"),"DERNIER TOUR",IF(AND($E98="JS",Récap!BH$208="DERNIER TOUR"),"DERNIER TOUR",IF(AND($E98="CF",Récap!AR$208="DERNIER TOUR"),"DERNIER TOUR",IF(AND($E98="MJ",Récap!AB$208="DERNIER TOUR"),"DERNIER TOUR","")))),""))</f>
        <v/>
      </c>
      <c r="L98" s="590" t="str">
        <f>IFERROR(IF(AND($E98="AM",Récap!BZ$208="TERMINE"),"TERMINE",IF(AND($E98="JS",Récap!BI$208="TERMINE"),"TERMINE",IF(AND($E98="CF",Récap!AS$208="TERMINE"),"TERMINE",IF(AND($E98="MJ",Récap!AC$208="TERMINE"),"TERMINE","")))),"")</f>
        <v/>
      </c>
    </row>
    <row r="99" spans="1:12" x14ac:dyDescent="0.3">
      <c r="A99" s="169" t="str">
        <f>IF(Engagés!A99="","",Engagés!A99)</f>
        <v/>
      </c>
      <c r="B99" s="556">
        <v>0.36296296296296293</v>
      </c>
      <c r="C99" s="420"/>
      <c r="D99" s="81" t="str">
        <f t="shared" si="3"/>
        <v/>
      </c>
      <c r="E99" s="98" t="str">
        <f>IF($A99="","",Engagés!$E99)</f>
        <v/>
      </c>
      <c r="F99" s="104" t="str">
        <f>IF(AND('8ème'!D99="",'9ème'!D99&lt;&gt;""),1,"")</f>
        <v/>
      </c>
      <c r="G99" s="105" t="str">
        <f>IF($A99="","",IF($E99="MJ",Récap!$L$4,IF($E99="CF",Récap!$K$4,IF($E99="JS",Récap!$J$4,IF($E99="AM",Récap!$I$4)))))</f>
        <v/>
      </c>
      <c r="H99" s="117"/>
      <c r="I99" s="119" t="str">
        <f t="shared" si="4"/>
        <v/>
      </c>
      <c r="K99" s="412" t="str">
        <f>IF($D99="","",IFERROR(IF(AND($E99="AM",Récap!BY$208="DERNIER TOUR"),"DERNIER TOUR",IF(AND($E99="JS",Récap!BH$208="DERNIER TOUR"),"DERNIER TOUR",IF(AND($E99="CF",Récap!AR$208="DERNIER TOUR"),"DERNIER TOUR",IF(AND($E99="MJ",Récap!AB$208="DERNIER TOUR"),"DERNIER TOUR","")))),""))</f>
        <v/>
      </c>
      <c r="L99" s="590" t="str">
        <f>IFERROR(IF(AND($E99="AM",Récap!BZ$208="TERMINE"),"TERMINE",IF(AND($E99="JS",Récap!BI$208="TERMINE"),"TERMINE",IF(AND($E99="CF",Récap!AS$208="TERMINE"),"TERMINE",IF(AND($E99="MJ",Récap!AC$208="TERMINE"),"TERMINE","")))),"")</f>
        <v/>
      </c>
    </row>
    <row r="100" spans="1:12" x14ac:dyDescent="0.3">
      <c r="A100" s="169" t="str">
        <f>IF(Engagés!A100="","",Engagés!A100)</f>
        <v/>
      </c>
      <c r="B100" s="556">
        <v>0.36296296296296293</v>
      </c>
      <c r="C100" s="420"/>
      <c r="D100" s="81" t="str">
        <f t="shared" si="3"/>
        <v/>
      </c>
      <c r="E100" s="98" t="str">
        <f>IF($A100="","",Engagés!$E100)</f>
        <v/>
      </c>
      <c r="F100" s="104" t="str">
        <f>IF(AND('8ème'!D100="",'9ème'!D100&lt;&gt;""),1,"")</f>
        <v/>
      </c>
      <c r="G100" s="105" t="str">
        <f>IF($A100="","",IF($E100="MJ",Récap!$L$4,IF($E100="CF",Récap!$K$4,IF($E100="JS",Récap!$J$4,IF($E100="AM",Récap!$I$4)))))</f>
        <v/>
      </c>
      <c r="H100" s="117"/>
      <c r="I100" s="119" t="str">
        <f t="shared" si="4"/>
        <v/>
      </c>
      <c r="K100" s="412" t="str">
        <f>IF($D100="","",IFERROR(IF(AND($E100="AM",Récap!BY$208="DERNIER TOUR"),"DERNIER TOUR",IF(AND($E100="JS",Récap!BH$208="DERNIER TOUR"),"DERNIER TOUR",IF(AND($E100="CF",Récap!AR$208="DERNIER TOUR"),"DERNIER TOUR",IF(AND($E100="MJ",Récap!AB$208="DERNIER TOUR"),"DERNIER TOUR","")))),""))</f>
        <v/>
      </c>
      <c r="L100" s="590" t="str">
        <f>IFERROR(IF(AND($E100="AM",Récap!BZ$208="TERMINE"),"TERMINE",IF(AND($E100="JS",Récap!BI$208="TERMINE"),"TERMINE",IF(AND($E100="CF",Récap!AS$208="TERMINE"),"TERMINE",IF(AND($E100="MJ",Récap!AC$208="TERMINE"),"TERMINE","")))),"")</f>
        <v/>
      </c>
    </row>
    <row r="101" spans="1:12" x14ac:dyDescent="0.3">
      <c r="A101" s="169" t="str">
        <f>IF(Engagés!A101="","",Engagés!A101)</f>
        <v/>
      </c>
      <c r="B101" s="556">
        <v>0.36296296296296293</v>
      </c>
      <c r="C101" s="420"/>
      <c r="D101" s="81" t="str">
        <f t="shared" si="3"/>
        <v/>
      </c>
      <c r="E101" s="98" t="str">
        <f>IF($A101="","",Engagés!$E101)</f>
        <v/>
      </c>
      <c r="F101" s="104" t="str">
        <f>IF(AND('8ème'!D101="",'9ème'!D101&lt;&gt;""),1,"")</f>
        <v/>
      </c>
      <c r="G101" s="105" t="str">
        <f>IF($A101="","",IF($E101="MJ",Récap!$L$4,IF($E101="CF",Récap!$K$4,IF($E101="JS",Récap!$J$4,IF($E101="AM",Récap!$I$4)))))</f>
        <v/>
      </c>
      <c r="H101" s="117"/>
      <c r="I101" s="119" t="str">
        <f t="shared" si="4"/>
        <v/>
      </c>
      <c r="K101" s="412" t="str">
        <f>IF($D101="","",IFERROR(IF(AND($E101="AM",Récap!BY$208="DERNIER TOUR"),"DERNIER TOUR",IF(AND($E101="JS",Récap!BH$208="DERNIER TOUR"),"DERNIER TOUR",IF(AND($E101="CF",Récap!AR$208="DERNIER TOUR"),"DERNIER TOUR",IF(AND($E101="MJ",Récap!AB$208="DERNIER TOUR"),"DERNIER TOUR","")))),""))</f>
        <v/>
      </c>
      <c r="L101" s="590" t="str">
        <f>IFERROR(IF(AND($E101="AM",Récap!BZ$208="TERMINE"),"TERMINE",IF(AND($E101="JS",Récap!BI$208="TERMINE"),"TERMINE",IF(AND($E101="CF",Récap!AS$208="TERMINE"),"TERMINE",IF(AND($E101="MJ",Récap!AC$208="TERMINE"),"TERMINE","")))),"")</f>
        <v/>
      </c>
    </row>
    <row r="102" spans="1:12" x14ac:dyDescent="0.3">
      <c r="A102" s="169" t="str">
        <f>IF(Engagés!A102="","",Engagés!A102)</f>
        <v/>
      </c>
      <c r="B102" s="556">
        <v>0.36296296296296293</v>
      </c>
      <c r="C102" s="420"/>
      <c r="D102" s="81" t="str">
        <f t="shared" si="3"/>
        <v/>
      </c>
      <c r="E102" s="98" t="str">
        <f>IF($A102="","",Engagés!$E102)</f>
        <v/>
      </c>
      <c r="F102" s="104" t="str">
        <f>IF(AND('8ème'!D102="",'9ème'!D102&lt;&gt;""),1,"")</f>
        <v/>
      </c>
      <c r="G102" s="105" t="str">
        <f>IF($A102="","",IF($E102="MJ",Récap!$L$4,IF($E102="CF",Récap!$K$4,IF($E102="JS",Récap!$J$4,IF($E102="AM",Récap!$I$4)))))</f>
        <v/>
      </c>
      <c r="H102" s="117"/>
      <c r="I102" s="119" t="str">
        <f t="shared" si="4"/>
        <v/>
      </c>
      <c r="K102" s="412" t="str">
        <f>IF($D102="","",IFERROR(IF(AND($E102="AM",Récap!BY$208="DERNIER TOUR"),"DERNIER TOUR",IF(AND($E102="JS",Récap!BH$208="DERNIER TOUR"),"DERNIER TOUR",IF(AND($E102="CF",Récap!AR$208="DERNIER TOUR"),"DERNIER TOUR",IF(AND($E102="MJ",Récap!AB$208="DERNIER TOUR"),"DERNIER TOUR","")))),""))</f>
        <v/>
      </c>
      <c r="L102" s="590" t="str">
        <f>IFERROR(IF(AND($E102="AM",Récap!BZ$208="TERMINE"),"TERMINE",IF(AND($E102="JS",Récap!BI$208="TERMINE"),"TERMINE",IF(AND($E102="CF",Récap!AS$208="TERMINE"),"TERMINE",IF(AND($E102="MJ",Récap!AC$208="TERMINE"),"TERMINE","")))),"")</f>
        <v/>
      </c>
    </row>
    <row r="103" spans="1:12" ht="18" thickBot="1" x14ac:dyDescent="0.35">
      <c r="A103" s="170" t="str">
        <f>IF(Engagés!A103="","",Engagés!A103)</f>
        <v/>
      </c>
      <c r="B103" s="557">
        <v>0.36296296296296293</v>
      </c>
      <c r="C103" s="171"/>
      <c r="D103" s="80" t="str">
        <f>IF(C103="","",C103-B103)</f>
        <v/>
      </c>
      <c r="E103" s="97" t="str">
        <f>IF($A103="","",Engagés!$E103)</f>
        <v/>
      </c>
      <c r="F103" s="106" t="str">
        <f>IF(AND('8ème'!D103="",'9ème'!D103&lt;&gt;""),1,"")</f>
        <v/>
      </c>
      <c r="G103" s="110" t="str">
        <f>IF($A103="","",IF($E103="MJ",Récap!$L$4,IF($E103="CF",Récap!$K$4,IF($E103="JS",Récap!$J$4,IF($E103="AM",Récap!$I$4)))))</f>
        <v/>
      </c>
      <c r="H103" s="118"/>
      <c r="I103" s="120" t="str">
        <f t="shared" si="4"/>
        <v/>
      </c>
      <c r="K103" s="412" t="str">
        <f>IF($D103="","",IFERROR(IF(AND($E103="AM",Récap!BY$208="DERNIER TOUR"),"DERNIER TOUR",IF(AND($E103="JS",Récap!BH$208="DERNIER TOUR"),"DERNIER TOUR",IF(AND($E103="CF",Récap!AR$208="DERNIER TOUR"),"DERNIER TOUR",IF(AND($E103="MJ",Récap!AB$208="DERNIER TOUR"),"DERNIER TOUR","")))),""))</f>
        <v/>
      </c>
      <c r="L103" s="590" t="str">
        <f>IFERROR(IF(AND($E103="AM",Récap!BZ$208="TERMINE"),"TERMINE",IF(AND($E103="JS",Récap!BI$208="TERMINE"),"TERMINE",IF(AND($E103="CF",Récap!AS$208="TERMINE"),"TERMINE",IF(AND($E103="MJ",Récap!AC$208="TERMINE"),"TERMINE","")))),"")</f>
        <v/>
      </c>
    </row>
    <row r="104" spans="1:12" x14ac:dyDescent="0.3">
      <c r="A104" s="188"/>
      <c r="B104" s="64"/>
      <c r="C104" s="9"/>
      <c r="G104" s="59"/>
    </row>
    <row r="105" spans="1:12" x14ac:dyDescent="0.3">
      <c r="A105" s="41"/>
      <c r="B105" s="64"/>
      <c r="C105" s="1"/>
    </row>
    <row r="106" spans="1:12" x14ac:dyDescent="0.3">
      <c r="A106" s="41"/>
      <c r="B106" s="64"/>
      <c r="C106" s="1"/>
    </row>
    <row r="107" spans="1:12" x14ac:dyDescent="0.3">
      <c r="A107" s="41"/>
      <c r="B107" s="64"/>
      <c r="C107" s="1"/>
    </row>
    <row r="108" spans="1:12" x14ac:dyDescent="0.3">
      <c r="A108" s="41"/>
      <c r="B108" s="64"/>
      <c r="C108" s="1"/>
    </row>
    <row r="109" spans="1:12" x14ac:dyDescent="0.3">
      <c r="A109" s="41"/>
      <c r="B109" s="64"/>
      <c r="C109" s="1"/>
    </row>
    <row r="110" spans="1:12" x14ac:dyDescent="0.3">
      <c r="A110" s="41"/>
      <c r="B110" s="64"/>
      <c r="C110" s="1"/>
    </row>
    <row r="111" spans="1:12" x14ac:dyDescent="0.3">
      <c r="A111" s="41"/>
      <c r="B111" s="64"/>
      <c r="C111" s="1"/>
    </row>
    <row r="112" spans="1:12" x14ac:dyDescent="0.3">
      <c r="A112" s="41"/>
      <c r="B112" s="64"/>
      <c r="C112" s="1"/>
    </row>
    <row r="113" spans="1:3" x14ac:dyDescent="0.3">
      <c r="A113" s="41"/>
      <c r="B113" s="64"/>
      <c r="C113" s="1"/>
    </row>
    <row r="114" spans="1:3" x14ac:dyDescent="0.3">
      <c r="A114" s="41"/>
      <c r="B114" s="64"/>
      <c r="C114" s="1"/>
    </row>
    <row r="115" spans="1:3" x14ac:dyDescent="0.3">
      <c r="A115" s="41"/>
      <c r="B115" s="64"/>
      <c r="C115" s="1"/>
    </row>
    <row r="116" spans="1:3" x14ac:dyDescent="0.3">
      <c r="A116" s="41"/>
      <c r="B116" s="64"/>
      <c r="C116" s="1"/>
    </row>
    <row r="117" spans="1:3" x14ac:dyDescent="0.3">
      <c r="A117" s="41"/>
      <c r="B117" s="64"/>
      <c r="C117" s="1"/>
    </row>
    <row r="118" spans="1:3" x14ac:dyDescent="0.3">
      <c r="A118" s="41"/>
      <c r="B118" s="64"/>
      <c r="C118" s="1"/>
    </row>
    <row r="119" spans="1:3" x14ac:dyDescent="0.3">
      <c r="A119" s="41"/>
      <c r="B119" s="64"/>
      <c r="C119" s="1"/>
    </row>
    <row r="120" spans="1:3" x14ac:dyDescent="0.3">
      <c r="A120" s="41"/>
      <c r="B120" s="64"/>
      <c r="C120" s="1"/>
    </row>
    <row r="121" spans="1:3" x14ac:dyDescent="0.3">
      <c r="A121" s="41"/>
      <c r="B121" s="64"/>
      <c r="C121" s="1"/>
    </row>
    <row r="122" spans="1:3" x14ac:dyDescent="0.3">
      <c r="A122" s="41"/>
      <c r="B122" s="64"/>
      <c r="C122" s="1"/>
    </row>
    <row r="123" spans="1:3" x14ac:dyDescent="0.3">
      <c r="A123" s="41"/>
      <c r="B123" s="64"/>
      <c r="C123" s="1"/>
    </row>
    <row r="124" spans="1:3" x14ac:dyDescent="0.3">
      <c r="A124" s="41"/>
      <c r="B124" s="64"/>
      <c r="C124" s="1"/>
    </row>
    <row r="125" spans="1:3" x14ac:dyDescent="0.3">
      <c r="A125" s="41"/>
      <c r="B125" s="64"/>
      <c r="C125" s="1"/>
    </row>
    <row r="126" spans="1:3" x14ac:dyDescent="0.3">
      <c r="A126" s="41"/>
      <c r="B126" s="64"/>
      <c r="C126" s="1"/>
    </row>
    <row r="127" spans="1:3" x14ac:dyDescent="0.3">
      <c r="A127" s="41"/>
      <c r="B127" s="64"/>
      <c r="C127" s="1"/>
    </row>
    <row r="128" spans="1:3" x14ac:dyDescent="0.3">
      <c r="A128" s="41"/>
      <c r="B128" s="64"/>
      <c r="C128" s="1"/>
    </row>
    <row r="129" spans="1:3" x14ac:dyDescent="0.3">
      <c r="A129" s="41"/>
      <c r="B129" s="64"/>
      <c r="C129" s="1"/>
    </row>
    <row r="130" spans="1:3" x14ac:dyDescent="0.3">
      <c r="A130" s="41"/>
      <c r="B130" s="64"/>
      <c r="C130" s="1"/>
    </row>
    <row r="131" spans="1:3" x14ac:dyDescent="0.3">
      <c r="A131" s="41"/>
      <c r="B131" s="64"/>
      <c r="C131" s="1"/>
    </row>
    <row r="132" spans="1:3" x14ac:dyDescent="0.3">
      <c r="A132" s="41"/>
      <c r="B132" s="64"/>
      <c r="C132" s="1"/>
    </row>
    <row r="133" spans="1:3" x14ac:dyDescent="0.3">
      <c r="A133" s="41"/>
      <c r="B133" s="64"/>
      <c r="C133" s="1"/>
    </row>
    <row r="134" spans="1:3" x14ac:dyDescent="0.3">
      <c r="A134" s="41"/>
      <c r="B134" s="64"/>
      <c r="C134" s="1"/>
    </row>
    <row r="135" spans="1:3" x14ac:dyDescent="0.3">
      <c r="A135" s="41"/>
      <c r="B135" s="64"/>
      <c r="C135" s="1"/>
    </row>
    <row r="136" spans="1:3" x14ac:dyDescent="0.3">
      <c r="A136" s="41"/>
      <c r="B136" s="64"/>
      <c r="C136" s="1"/>
    </row>
    <row r="137" spans="1:3" x14ac:dyDescent="0.3">
      <c r="A137" s="41"/>
      <c r="B137" s="64"/>
      <c r="C137" s="1"/>
    </row>
    <row r="138" spans="1:3" x14ac:dyDescent="0.3">
      <c r="A138" s="41"/>
      <c r="B138" s="64"/>
      <c r="C138" s="1"/>
    </row>
    <row r="139" spans="1:3" x14ac:dyDescent="0.3">
      <c r="A139" s="41"/>
      <c r="B139" s="64"/>
      <c r="C139" s="1"/>
    </row>
    <row r="140" spans="1:3" x14ac:dyDescent="0.3">
      <c r="A140" s="41"/>
      <c r="B140" s="64"/>
      <c r="C140" s="1"/>
    </row>
    <row r="141" spans="1:3" x14ac:dyDescent="0.3">
      <c r="A141" s="41"/>
      <c r="B141" s="64"/>
      <c r="C141" s="1"/>
    </row>
    <row r="142" spans="1:3" x14ac:dyDescent="0.3">
      <c r="A142" s="41"/>
      <c r="B142" s="64"/>
      <c r="C142" s="1"/>
    </row>
    <row r="143" spans="1:3" x14ac:dyDescent="0.3">
      <c r="A143" s="41"/>
      <c r="B143" s="64"/>
      <c r="C143" s="1"/>
    </row>
    <row r="144" spans="1:3" x14ac:dyDescent="0.3">
      <c r="A144" s="41"/>
      <c r="B144" s="64"/>
      <c r="C144" s="1"/>
    </row>
    <row r="145" spans="1:3" x14ac:dyDescent="0.3">
      <c r="A145" s="41"/>
      <c r="B145" s="64"/>
      <c r="C145" s="1"/>
    </row>
    <row r="146" spans="1:3" x14ac:dyDescent="0.3">
      <c r="A146" s="41"/>
      <c r="B146" s="64"/>
      <c r="C146" s="1"/>
    </row>
    <row r="147" spans="1:3" x14ac:dyDescent="0.3">
      <c r="A147" s="41"/>
      <c r="B147" s="64"/>
      <c r="C147" s="1"/>
    </row>
    <row r="148" spans="1:3" x14ac:dyDescent="0.3">
      <c r="A148" s="41"/>
      <c r="B148" s="64"/>
      <c r="C148" s="1"/>
    </row>
    <row r="149" spans="1:3" x14ac:dyDescent="0.3">
      <c r="A149" s="41"/>
      <c r="B149" s="64"/>
      <c r="C149" s="1"/>
    </row>
    <row r="150" spans="1:3" x14ac:dyDescent="0.3">
      <c r="A150" s="41"/>
      <c r="B150" s="64"/>
      <c r="C150" s="1"/>
    </row>
    <row r="151" spans="1:3" x14ac:dyDescent="0.3">
      <c r="A151" s="41"/>
      <c r="B151" s="64"/>
      <c r="C151" s="1"/>
    </row>
    <row r="152" spans="1:3" x14ac:dyDescent="0.3">
      <c r="A152" s="41"/>
      <c r="B152" s="64"/>
      <c r="C152" s="1"/>
    </row>
    <row r="153" spans="1:3" x14ac:dyDescent="0.3">
      <c r="A153" s="41"/>
      <c r="B153" s="64"/>
      <c r="C153" s="1"/>
    </row>
    <row r="154" spans="1:3" x14ac:dyDescent="0.3">
      <c r="A154" s="41"/>
      <c r="B154" s="64"/>
      <c r="C154" s="1"/>
    </row>
    <row r="155" spans="1:3" x14ac:dyDescent="0.3">
      <c r="A155" s="41"/>
      <c r="B155" s="64"/>
      <c r="C155" s="1"/>
    </row>
    <row r="156" spans="1:3" x14ac:dyDescent="0.3">
      <c r="A156" s="41"/>
      <c r="B156" s="64"/>
      <c r="C156" s="1"/>
    </row>
    <row r="157" spans="1:3" x14ac:dyDescent="0.3">
      <c r="A157" s="41"/>
      <c r="B157" s="64"/>
      <c r="C157" s="1"/>
    </row>
    <row r="158" spans="1:3" x14ac:dyDescent="0.3">
      <c r="A158" s="41"/>
      <c r="B158" s="64"/>
      <c r="C158" s="1"/>
    </row>
    <row r="159" spans="1:3" x14ac:dyDescent="0.3">
      <c r="A159" s="41"/>
      <c r="B159" s="64"/>
      <c r="C159" s="1"/>
    </row>
    <row r="160" spans="1:3" x14ac:dyDescent="0.3">
      <c r="A160" s="41"/>
      <c r="B160" s="64"/>
      <c r="C160" s="1"/>
    </row>
    <row r="161" spans="1:3" x14ac:dyDescent="0.3">
      <c r="A161" s="41"/>
      <c r="B161" s="64"/>
      <c r="C161" s="1"/>
    </row>
    <row r="162" spans="1:3" x14ac:dyDescent="0.3">
      <c r="A162" s="41"/>
      <c r="B162" s="64"/>
      <c r="C162" s="1"/>
    </row>
    <row r="163" spans="1:3" x14ac:dyDescent="0.3">
      <c r="A163" s="41"/>
      <c r="B163" s="64"/>
      <c r="C163" s="1"/>
    </row>
    <row r="164" spans="1:3" x14ac:dyDescent="0.3">
      <c r="A164" s="41"/>
      <c r="B164" s="64"/>
      <c r="C164" s="1"/>
    </row>
    <row r="165" spans="1:3" x14ac:dyDescent="0.3">
      <c r="A165" s="41"/>
      <c r="B165" s="64"/>
      <c r="C165" s="1"/>
    </row>
    <row r="166" spans="1:3" x14ac:dyDescent="0.3">
      <c r="A166" s="41"/>
      <c r="B166" s="64"/>
      <c r="C166" s="1"/>
    </row>
    <row r="167" spans="1:3" x14ac:dyDescent="0.3">
      <c r="A167" s="41"/>
      <c r="B167" s="64"/>
      <c r="C167" s="1"/>
    </row>
    <row r="168" spans="1:3" x14ac:dyDescent="0.3">
      <c r="A168" s="41"/>
      <c r="B168" s="64"/>
      <c r="C168" s="1"/>
    </row>
    <row r="169" spans="1:3" x14ac:dyDescent="0.3">
      <c r="A169" s="41"/>
      <c r="B169" s="64"/>
      <c r="C169" s="1"/>
    </row>
    <row r="170" spans="1:3" x14ac:dyDescent="0.3">
      <c r="A170" s="41"/>
      <c r="B170" s="64"/>
      <c r="C170" s="1"/>
    </row>
    <row r="171" spans="1:3" x14ac:dyDescent="0.3">
      <c r="A171" s="41"/>
      <c r="B171" s="64"/>
      <c r="C171" s="1"/>
    </row>
    <row r="172" spans="1:3" x14ac:dyDescent="0.3">
      <c r="A172" s="41"/>
      <c r="B172" s="64"/>
      <c r="C172" s="1"/>
    </row>
    <row r="173" spans="1:3" x14ac:dyDescent="0.3">
      <c r="A173" s="41"/>
      <c r="B173" s="64"/>
      <c r="C173" s="1"/>
    </row>
    <row r="174" spans="1:3" x14ac:dyDescent="0.3">
      <c r="A174" s="41"/>
      <c r="B174" s="64"/>
      <c r="C174" s="1"/>
    </row>
    <row r="175" spans="1:3" x14ac:dyDescent="0.3">
      <c r="A175" s="41"/>
      <c r="B175" s="64"/>
      <c r="C175" s="1"/>
    </row>
    <row r="176" spans="1:3" x14ac:dyDescent="0.3">
      <c r="A176" s="41"/>
      <c r="B176" s="64"/>
      <c r="C176" s="1"/>
    </row>
    <row r="177" spans="1:3" x14ac:dyDescent="0.3">
      <c r="A177" s="41"/>
      <c r="B177" s="64"/>
      <c r="C177" s="1"/>
    </row>
    <row r="178" spans="1:3" x14ac:dyDescent="0.3">
      <c r="A178" s="41"/>
      <c r="B178" s="64"/>
      <c r="C178" s="1"/>
    </row>
    <row r="179" spans="1:3" x14ac:dyDescent="0.3">
      <c r="A179" s="41"/>
      <c r="B179" s="64"/>
      <c r="C179" s="1"/>
    </row>
    <row r="180" spans="1:3" x14ac:dyDescent="0.3">
      <c r="A180" s="41"/>
      <c r="B180" s="64"/>
      <c r="C180" s="1"/>
    </row>
    <row r="181" spans="1:3" x14ac:dyDescent="0.3">
      <c r="A181" s="41"/>
      <c r="B181" s="64"/>
      <c r="C181" s="1"/>
    </row>
    <row r="182" spans="1:3" x14ac:dyDescent="0.3">
      <c r="A182" s="41"/>
      <c r="B182" s="64"/>
      <c r="C182" s="1"/>
    </row>
    <row r="183" spans="1:3" x14ac:dyDescent="0.3">
      <c r="A183" s="41"/>
      <c r="B183" s="64"/>
      <c r="C183" s="1"/>
    </row>
    <row r="184" spans="1:3" x14ac:dyDescent="0.3">
      <c r="A184" s="41"/>
      <c r="B184" s="64"/>
      <c r="C184" s="1"/>
    </row>
    <row r="185" spans="1:3" x14ac:dyDescent="0.3">
      <c r="A185" s="41"/>
      <c r="B185" s="64"/>
      <c r="C185" s="1"/>
    </row>
    <row r="186" spans="1:3" x14ac:dyDescent="0.3">
      <c r="A186" s="41"/>
      <c r="B186" s="64"/>
      <c r="C186" s="1"/>
    </row>
    <row r="187" spans="1:3" x14ac:dyDescent="0.3">
      <c r="A187" s="41"/>
      <c r="B187" s="64"/>
      <c r="C187" s="1"/>
    </row>
    <row r="188" spans="1:3" x14ac:dyDescent="0.3">
      <c r="A188" s="41"/>
      <c r="B188" s="64"/>
      <c r="C188" s="1"/>
    </row>
    <row r="189" spans="1:3" x14ac:dyDescent="0.3">
      <c r="A189" s="41"/>
      <c r="B189" s="64"/>
      <c r="C189" s="1"/>
    </row>
    <row r="190" spans="1:3" x14ac:dyDescent="0.3">
      <c r="A190" s="41"/>
      <c r="B190" s="64"/>
      <c r="C190" s="1"/>
    </row>
    <row r="191" spans="1:3" x14ac:dyDescent="0.3">
      <c r="A191" s="41"/>
      <c r="B191" s="64"/>
      <c r="C191" s="1"/>
    </row>
    <row r="192" spans="1:3" x14ac:dyDescent="0.3">
      <c r="A192" s="41"/>
      <c r="B192" s="64"/>
      <c r="C192" s="1"/>
    </row>
    <row r="193" spans="1:3" x14ac:dyDescent="0.3">
      <c r="A193" s="41"/>
      <c r="B193" s="64"/>
      <c r="C193" s="1"/>
    </row>
    <row r="194" spans="1:3" x14ac:dyDescent="0.3">
      <c r="A194" s="41"/>
      <c r="B194" s="64"/>
      <c r="C194" s="1"/>
    </row>
    <row r="195" spans="1:3" x14ac:dyDescent="0.3">
      <c r="A195" s="41"/>
      <c r="B195" s="64"/>
      <c r="C195" s="1"/>
    </row>
    <row r="196" spans="1:3" x14ac:dyDescent="0.3">
      <c r="A196" s="41"/>
      <c r="B196" s="64"/>
      <c r="C196" s="1"/>
    </row>
    <row r="197" spans="1:3" x14ac:dyDescent="0.3">
      <c r="A197" s="41"/>
      <c r="B197" s="64"/>
      <c r="C197" s="1"/>
    </row>
    <row r="198" spans="1:3" x14ac:dyDescent="0.3">
      <c r="A198" s="41"/>
      <c r="B198" s="64"/>
      <c r="C198" s="1"/>
    </row>
    <row r="199" spans="1:3" x14ac:dyDescent="0.3">
      <c r="A199" s="41"/>
      <c r="B199" s="64"/>
      <c r="C199" s="1"/>
    </row>
    <row r="200" spans="1:3" x14ac:dyDescent="0.3">
      <c r="A200" s="41"/>
      <c r="B200" s="64"/>
      <c r="C200" s="1"/>
    </row>
    <row r="201" spans="1:3" x14ac:dyDescent="0.3">
      <c r="A201" s="41"/>
      <c r="B201" s="64"/>
      <c r="C201" s="1"/>
    </row>
    <row r="202" spans="1:3" x14ac:dyDescent="0.3">
      <c r="A202" s="41"/>
      <c r="B202" s="64"/>
      <c r="C202" s="1"/>
    </row>
    <row r="203" spans="1:3" x14ac:dyDescent="0.3">
      <c r="A203" s="41"/>
      <c r="B203" s="64"/>
      <c r="C203" s="1"/>
    </row>
    <row r="204" spans="1:3" x14ac:dyDescent="0.3">
      <c r="A204" s="42"/>
      <c r="B204" s="64"/>
      <c r="C204" s="1"/>
    </row>
  </sheetData>
  <sheetProtection sheet="1" formatCells="0" formatColumns="0" formatRows="0" insertColumns="0" insertRows="0" insertHyperlinks="0" deleteColumns="0" deleteRows="0" sort="0" autoFilter="0" pivotTables="0"/>
  <mergeCells count="5">
    <mergeCell ref="K3:L3"/>
    <mergeCell ref="A2:C2"/>
    <mergeCell ref="M1:O1"/>
    <mergeCell ref="E1:G1"/>
    <mergeCell ref="K2:L2"/>
  </mergeCells>
  <conditionalFormatting sqref="B36:B103">
    <cfRule type="expression" dxfId="101" priority="49">
      <formula>$A36=""</formula>
    </cfRule>
  </conditionalFormatting>
  <conditionalFormatting sqref="A8 I8 C8:G8">
    <cfRule type="expression" dxfId="100" priority="48">
      <formula>$H8&gt;=1</formula>
    </cfRule>
  </conditionalFormatting>
  <conditionalFormatting sqref="A8 I8 C8:G8">
    <cfRule type="expression" dxfId="99" priority="47">
      <formula>$H8&gt;=1</formula>
    </cfRule>
  </conditionalFormatting>
  <conditionalFormatting sqref="A4:A103">
    <cfRule type="expression" dxfId="98" priority="44">
      <formula>$I4="TERMINE"</formula>
    </cfRule>
  </conditionalFormatting>
  <conditionalFormatting sqref="A19 I19 C19:G19">
    <cfRule type="expression" dxfId="97" priority="43">
      <formula>$I19="TERMINE"</formula>
    </cfRule>
  </conditionalFormatting>
  <conditionalFormatting sqref="A23 I23 C23:G23">
    <cfRule type="expression" dxfId="96" priority="42">
      <formula>$I23="TERMINE"</formula>
    </cfRule>
  </conditionalFormatting>
  <conditionalFormatting sqref="A27 I27 C27:G27">
    <cfRule type="expression" dxfId="95" priority="41">
      <formula>$I27="TERMINE"</formula>
    </cfRule>
  </conditionalFormatting>
  <conditionalFormatting sqref="A31 I31 C31:G31">
    <cfRule type="expression" dxfId="94" priority="40">
      <formula>$I31="TERMINE"</formula>
    </cfRule>
  </conditionalFormatting>
  <conditionalFormatting sqref="B5">
    <cfRule type="expression" dxfId="93" priority="21">
      <formula>$A5=""</formula>
    </cfRule>
  </conditionalFormatting>
  <conditionalFormatting sqref="A35 I35 C35:G35">
    <cfRule type="expression" dxfId="92" priority="39">
      <formula>$I35="TERMINE"</formula>
    </cfRule>
  </conditionalFormatting>
  <conditionalFormatting sqref="A34 I34 C34:G34">
    <cfRule type="expression" dxfId="91" priority="38">
      <formula>$I34="TERMINE"</formula>
    </cfRule>
  </conditionalFormatting>
  <conditionalFormatting sqref="A33 C33:G33 I4:I103">
    <cfRule type="expression" dxfId="90" priority="37">
      <formula>$I4="TERMINE"</formula>
    </cfRule>
  </conditionalFormatting>
  <conditionalFormatting sqref="A32 I32 C32:G32">
    <cfRule type="expression" dxfId="89" priority="36">
      <formula>$I32="TERMINE"</formula>
    </cfRule>
  </conditionalFormatting>
  <conditionalFormatting sqref="B36:B103">
    <cfRule type="expression" dxfId="88" priority="35">
      <formula>$A36=""</formula>
    </cfRule>
  </conditionalFormatting>
  <conditionalFormatting sqref="A36:G103 I36:I103">
    <cfRule type="expression" dxfId="87" priority="34">
      <formula>$I36="TERMINE"</formula>
    </cfRule>
  </conditionalFormatting>
  <conditionalFormatting sqref="H7">
    <cfRule type="expression" dxfId="86" priority="33">
      <formula>$I7="TERMINE"</formula>
    </cfRule>
  </conditionalFormatting>
  <conditionalFormatting sqref="H4:H35">
    <cfRule type="expression" dxfId="85" priority="32">
      <formula>$I4="TERMINE"</formula>
    </cfRule>
  </conditionalFormatting>
  <conditionalFormatting sqref="H19">
    <cfRule type="expression" dxfId="84" priority="31">
      <formula>$I19="TERMINE"</formula>
    </cfRule>
  </conditionalFormatting>
  <conditionalFormatting sqref="H23">
    <cfRule type="expression" dxfId="83" priority="30">
      <formula>$I23="TERMINE"</formula>
    </cfRule>
  </conditionalFormatting>
  <conditionalFormatting sqref="H27">
    <cfRule type="expression" dxfId="82" priority="29">
      <formula>$I27="TERMINE"</formula>
    </cfRule>
  </conditionalFormatting>
  <conditionalFormatting sqref="H31">
    <cfRule type="expression" dxfId="81" priority="28">
      <formula>$I31="TERMINE"</formula>
    </cfRule>
  </conditionalFormatting>
  <conditionalFormatting sqref="H35">
    <cfRule type="expression" dxfId="80" priority="27">
      <formula>$I35="TERMINE"</formula>
    </cfRule>
  </conditionalFormatting>
  <conditionalFormatting sqref="H34">
    <cfRule type="expression" dxfId="79" priority="26">
      <formula>$I34="TERMINE"</formula>
    </cfRule>
  </conditionalFormatting>
  <conditionalFormatting sqref="H33">
    <cfRule type="expression" dxfId="78" priority="25">
      <formula>$I33="TERMINE"</formula>
    </cfRule>
  </conditionalFormatting>
  <conditionalFormatting sqref="H32">
    <cfRule type="expression" dxfId="77" priority="24">
      <formula>$I32="TERMINE"</formula>
    </cfRule>
  </conditionalFormatting>
  <conditionalFormatting sqref="H36:H103">
    <cfRule type="expression" dxfId="76" priority="23">
      <formula>$I36="TERMINE"</formula>
    </cfRule>
  </conditionalFormatting>
  <conditionalFormatting sqref="B34:B35">
    <cfRule type="expression" dxfId="75" priority="22">
      <formula>$A34=""</formula>
    </cfRule>
  </conditionalFormatting>
  <conditionalFormatting sqref="B6:B35">
    <cfRule type="expression" dxfId="74" priority="20">
      <formula>$A6=""</formula>
    </cfRule>
  </conditionalFormatting>
  <conditionalFormatting sqref="B4:B35">
    <cfRule type="expression" dxfId="73" priority="19">
      <formula>$H4&gt;=1</formula>
    </cfRule>
  </conditionalFormatting>
  <conditionalFormatting sqref="B7">
    <cfRule type="expression" dxfId="72" priority="18">
      <formula>$A7=""</formula>
    </cfRule>
  </conditionalFormatting>
  <conditionalFormatting sqref="B9">
    <cfRule type="expression" dxfId="71" priority="17">
      <formula>$A9=""</formula>
    </cfRule>
  </conditionalFormatting>
  <conditionalFormatting sqref="B11">
    <cfRule type="expression" dxfId="70" priority="16">
      <formula>$A11=""</formula>
    </cfRule>
  </conditionalFormatting>
  <conditionalFormatting sqref="B12">
    <cfRule type="expression" dxfId="69" priority="15">
      <formula>$A12=""</formula>
    </cfRule>
  </conditionalFormatting>
  <conditionalFormatting sqref="B14">
    <cfRule type="expression" dxfId="68" priority="14">
      <formula>$A14=""</formula>
    </cfRule>
  </conditionalFormatting>
  <conditionalFormatting sqref="B16">
    <cfRule type="expression" dxfId="67" priority="13">
      <formula>$A16=""</formula>
    </cfRule>
  </conditionalFormatting>
  <conditionalFormatting sqref="B18">
    <cfRule type="expression" dxfId="66" priority="12">
      <formula>$A18=""</formula>
    </cfRule>
  </conditionalFormatting>
  <conditionalFormatting sqref="B19">
    <cfRule type="expression" dxfId="65" priority="11">
      <formula>$A19=""</formula>
    </cfRule>
  </conditionalFormatting>
  <conditionalFormatting sqref="B21">
    <cfRule type="expression" dxfId="64" priority="10">
      <formula>$A21=""</formula>
    </cfRule>
  </conditionalFormatting>
  <conditionalFormatting sqref="B23">
    <cfRule type="expression" dxfId="63" priority="9">
      <formula>$A23=""</formula>
    </cfRule>
  </conditionalFormatting>
  <conditionalFormatting sqref="B25">
    <cfRule type="expression" dxfId="62" priority="8">
      <formula>$A25=""</formula>
    </cfRule>
  </conditionalFormatting>
  <conditionalFormatting sqref="B26">
    <cfRule type="expression" dxfId="61" priority="7">
      <formula>$A26=""</formula>
    </cfRule>
  </conditionalFormatting>
  <conditionalFormatting sqref="B28">
    <cfRule type="expression" dxfId="60" priority="6">
      <formula>$A28=""</formula>
    </cfRule>
  </conditionalFormatting>
  <conditionalFormatting sqref="B30">
    <cfRule type="expression" dxfId="59" priority="5">
      <formula>$A30=""</formula>
    </cfRule>
  </conditionalFormatting>
  <conditionalFormatting sqref="B32">
    <cfRule type="expression" dxfId="58" priority="4">
      <formula>$A32=""</formula>
    </cfRule>
  </conditionalFormatting>
  <conditionalFormatting sqref="B33">
    <cfRule type="expression" dxfId="57" priority="3">
      <formula>$A33=""</formula>
    </cfRule>
  </conditionalFormatting>
  <conditionalFormatting sqref="B35">
    <cfRule type="expression" dxfId="56" priority="2">
      <formula>$A35=""</formula>
    </cfRule>
  </conditionalFormatting>
  <conditionalFormatting sqref="A4:I103">
    <cfRule type="expression" dxfId="55" priority="1">
      <formula>$I4="TERMINE"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6" id="{9DA8847F-B9D3-4967-9655-6D1CA5D1EA6F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0000"/>
  </sheetPr>
  <dimension ref="A1:O204"/>
  <sheetViews>
    <sheetView showGridLines="0" zoomScaleNormal="100" workbookViewId="0">
      <pane ySplit="3" topLeftCell="A4" activePane="bottomLeft" state="frozen"/>
      <selection activeCell="F11" sqref="F11:M11"/>
      <selection pane="bottomLeft" activeCell="E6" sqref="E6"/>
    </sheetView>
  </sheetViews>
  <sheetFormatPr baseColWidth="10" defaultRowHeight="17.399999999999999" x14ac:dyDescent="0.3"/>
  <cols>
    <col min="1" max="1" width="13.6640625" style="33" customWidth="1"/>
    <col min="2" max="2" width="12.6640625" style="65" customWidth="1"/>
    <col min="3" max="3" width="12.6640625" customWidth="1"/>
    <col min="4" max="4" width="16.77734375" style="50" customWidth="1"/>
    <col min="6" max="6" width="17.77734375" customWidth="1"/>
    <col min="7" max="7" width="16" customWidth="1"/>
    <col min="8" max="8" width="14.77734375" customWidth="1"/>
    <col min="9" max="9" width="22.6640625" style="102" customWidth="1"/>
    <col min="11" max="11" width="14.77734375" style="143" customWidth="1"/>
    <col min="12" max="12" width="16.109375" style="143" customWidth="1"/>
  </cols>
  <sheetData>
    <row r="1" spans="1:15" s="1" customFormat="1" ht="115.5" customHeight="1" thickBot="1" x14ac:dyDescent="0.55000000000000004">
      <c r="A1" s="32" t="e">
        <f>"A"&amp;MATCH(LOOKUP(D2,A4:A103),A4:A103)+3</f>
        <v>#N/A</v>
      </c>
      <c r="B1" s="63">
        <f>MAX(A4:A103)</f>
        <v>30</v>
      </c>
      <c r="C1" s="38"/>
      <c r="D1" s="76">
        <v>10</v>
      </c>
      <c r="E1" s="79" t="s">
        <v>91</v>
      </c>
      <c r="F1" s="54"/>
      <c r="G1" s="38"/>
      <c r="I1" s="101"/>
      <c r="J1"/>
      <c r="K1" s="142"/>
      <c r="L1" s="142"/>
      <c r="M1" s="107"/>
      <c r="N1" s="107"/>
      <c r="O1" s="107"/>
    </row>
    <row r="2" spans="1:15" s="1" customFormat="1" ht="29.25" customHeight="1" thickBot="1" x14ac:dyDescent="0.55000000000000004">
      <c r="A2" s="629" t="s">
        <v>25</v>
      </c>
      <c r="B2" s="629"/>
      <c r="C2" s="630"/>
      <c r="D2" s="550"/>
      <c r="E2" s="574"/>
      <c r="F2" s="561"/>
      <c r="G2" s="582"/>
      <c r="H2" s="559"/>
      <c r="I2" s="75"/>
      <c r="J2"/>
      <c r="K2" s="622" t="s">
        <v>147</v>
      </c>
      <c r="L2" s="622"/>
      <c r="M2" s="71"/>
      <c r="N2" s="71"/>
      <c r="O2" s="71"/>
    </row>
    <row r="3" spans="1:15" s="39" customFormat="1" ht="40.5" customHeight="1" thickBot="1" x14ac:dyDescent="0.3">
      <c r="A3" s="44" t="s">
        <v>2</v>
      </c>
      <c r="B3" s="89" t="s">
        <v>0</v>
      </c>
      <c r="C3" s="45" t="s">
        <v>1</v>
      </c>
      <c r="D3" s="99" t="s">
        <v>21</v>
      </c>
      <c r="E3" s="96" t="s">
        <v>87</v>
      </c>
      <c r="F3" s="95" t="s">
        <v>134</v>
      </c>
      <c r="G3" s="83" t="s">
        <v>125</v>
      </c>
      <c r="H3" s="46" t="s">
        <v>14</v>
      </c>
      <c r="I3" s="46" t="s">
        <v>124</v>
      </c>
      <c r="K3" s="639">
        <f>Récap!W314</f>
        <v>3.3114787581699397E-3</v>
      </c>
      <c r="L3" s="639"/>
    </row>
    <row r="4" spans="1:15" ht="18" thickTop="1" x14ac:dyDescent="0.3">
      <c r="A4" s="169">
        <f>IF(Engagés!A4="","",Engagés!A4)</f>
        <v>1</v>
      </c>
      <c r="B4" s="554">
        <v>0.36296296296296293</v>
      </c>
      <c r="C4" s="420"/>
      <c r="D4" s="81" t="str">
        <f t="shared" ref="D4:D68" si="0">IF(C4="","",C4-B4)</f>
        <v/>
      </c>
      <c r="E4" s="98" t="str">
        <f>IF($A4="","",Engagés!$E4)</f>
        <v>AM</v>
      </c>
      <c r="F4" s="104" t="str">
        <f>IF(AND('9ème'!D4="",'10ème'!D4&lt;&gt;""),1,"")</f>
        <v/>
      </c>
      <c r="G4" s="105">
        <f>IF($A4="","",IF($E4="MJ",Récap!$L$4,IF($E4="CF",Récap!$K$4,IF($E4="JS",Récap!$J$4,IF($E4="AM",Récap!$I$4)))))</f>
        <v>3.4722222222222224E-2</v>
      </c>
      <c r="H4" s="117"/>
      <c r="I4" s="119" t="str">
        <f>K4</f>
        <v/>
      </c>
      <c r="K4" s="412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90" t="str">
        <f>IFERROR(IF(AND($E4="AM",Récap!BZ$208="TERMINE"),"TERMINE",IF(AND($E4="JS",Récap!BI$208="TERMINE"),"TERMINE",IF(AND($E4="CF",Récap!AS$208="TERMINE"),"TERMINE",IF(AND($E4="MJ",Récap!AC$208="TERMINE"),"TERMINE","")))),"")</f>
        <v>TERMINE</v>
      </c>
    </row>
    <row r="5" spans="1:15" x14ac:dyDescent="0.3">
      <c r="A5" s="169">
        <f>IF(Engagés!A5="","",Engagés!A5)</f>
        <v>2</v>
      </c>
      <c r="B5" s="555">
        <v>0.36296296296296293</v>
      </c>
      <c r="C5" s="420"/>
      <c r="D5" s="81" t="str">
        <f t="shared" si="0"/>
        <v/>
      </c>
      <c r="E5" s="98" t="str">
        <f>IF($A5="","",Engagés!$E5)</f>
        <v>JS</v>
      </c>
      <c r="F5" s="104" t="str">
        <f>IF(AND('9ème'!D5="",'10ème'!D5&lt;&gt;""),1,"")</f>
        <v/>
      </c>
      <c r="G5" s="105">
        <f>IF($A5="","",IF($E5="MJ",Récap!$L$4,IF($E5="CF",Récap!$K$4,IF($E5="JS",Récap!$J$4,IF($E5="AM",Récap!$I$4)))))</f>
        <v>2.7777777777777776E-2</v>
      </c>
      <c r="H5" s="117"/>
      <c r="I5" s="119" t="str">
        <f>K5</f>
        <v/>
      </c>
      <c r="K5" s="412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90" t="str">
        <f>IFERROR(IF(AND($E5="AM",Récap!BZ$208="TERMINE"),"TERMINE",IF(AND($E5="JS",Récap!BI$208="TERMINE"),"TERMINE",IF(AND($E5="CF",Récap!AS$208="TERMINE"),"TERMINE",IF(AND($E5="MJ",Récap!AC$208="TERMINE"),"TERMINE","")))),"")</f>
        <v>TERMINE</v>
      </c>
    </row>
    <row r="6" spans="1:15" x14ac:dyDescent="0.3">
      <c r="A6" s="169">
        <f>IF(Engagés!A6="","",Engagés!A6)</f>
        <v>3</v>
      </c>
      <c r="B6" s="555">
        <v>0.36296296296296293</v>
      </c>
      <c r="C6" s="420"/>
      <c r="D6" s="81" t="str">
        <f t="shared" si="0"/>
        <v/>
      </c>
      <c r="E6" s="98" t="str">
        <f>IF($A6="","",Engagés!$E6)</f>
        <v>CF</v>
      </c>
      <c r="F6" s="104" t="str">
        <f>IF(AND('9ème'!D6="",'10ème'!D6&lt;&gt;""),1,"")</f>
        <v/>
      </c>
      <c r="G6" s="105">
        <f>IF($A6="","",IF($E6="MJ",Récap!$L$4,IF($E6="CF",Récap!$K$4,IF($E6="JS",Récap!$J$4,IF($E6="AM",Récap!$I$4)))))</f>
        <v>2.0833333333333332E-2</v>
      </c>
      <c r="H6" s="117"/>
      <c r="I6" s="119" t="str">
        <f t="shared" ref="I6:I69" si="1">K6</f>
        <v/>
      </c>
      <c r="K6" s="412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90" t="str">
        <f>IFERROR(IF(AND($E6="AM",Récap!BZ$208="TERMINE"),"TERMINE",IF(AND($E6="JS",Récap!BI$208="TERMINE"),"TERMINE",IF(AND($E6="CF",Récap!AS$208="TERMINE"),"TERMINE",IF(AND($E6="MJ",Récap!AC$208="TERMINE"),"TERMINE","")))),"")</f>
        <v>TERMINE</v>
      </c>
    </row>
    <row r="7" spans="1:15" x14ac:dyDescent="0.3">
      <c r="A7" s="169">
        <f>IF(Engagés!A7="","",Engagés!A7)</f>
        <v>4</v>
      </c>
      <c r="B7" s="555">
        <v>0.36296296296296293</v>
      </c>
      <c r="C7" s="420"/>
      <c r="D7" s="81" t="str">
        <f t="shared" si="0"/>
        <v/>
      </c>
      <c r="E7" s="98" t="str">
        <f>IF($A7="","",Engagés!$E7)</f>
        <v>MJ</v>
      </c>
      <c r="F7" s="104" t="str">
        <f>IF(AND('9ème'!D7="",'10ème'!D7&lt;&gt;""),1,"")</f>
        <v/>
      </c>
      <c r="G7" s="105">
        <f>IF($A7="","",IF($E7="MJ",Récap!$L$4,IF($E7="CF",Récap!$K$4,IF($E7="JS",Récap!$J$4,IF($E7="AM",Récap!$I$4)))))</f>
        <v>1.3888888888888888E-2</v>
      </c>
      <c r="H7" s="117"/>
      <c r="I7" s="119" t="str">
        <f t="shared" si="1"/>
        <v/>
      </c>
      <c r="K7" s="412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90" t="str">
        <f>IFERROR(IF(AND($E7="AM",Récap!BZ$208="TERMINE"),"TERMINE",IF(AND($E7="JS",Récap!BI$208="TERMINE"),"TERMINE",IF(AND($E7="CF",Récap!AS$208="TERMINE"),"TERMINE",IF(AND($E7="MJ",Récap!AC$208="TERMINE"),"TERMINE","")))),"")</f>
        <v>TERMINE</v>
      </c>
    </row>
    <row r="8" spans="1:15" x14ac:dyDescent="0.3">
      <c r="A8" s="169">
        <f>IF(Engagés!A8="","",Engagés!A8)</f>
        <v>5</v>
      </c>
      <c r="B8" s="555">
        <v>0.36296296296296293</v>
      </c>
      <c r="C8" s="420"/>
      <c r="D8" s="81" t="str">
        <f t="shared" si="0"/>
        <v/>
      </c>
      <c r="E8" s="98" t="str">
        <f>IF($A8="","",Engagés!$E8)</f>
        <v>AM</v>
      </c>
      <c r="F8" s="104" t="str">
        <f>IF(AND('9ème'!D8="",'10ème'!D8&lt;&gt;""),1,"")</f>
        <v/>
      </c>
      <c r="G8" s="105">
        <f>IF($A8="","",IF($E8="MJ",Récap!$L$4,IF($E8="CF",Récap!$K$4,IF($E8="JS",Récap!$J$4,IF($E8="AM",Récap!$I$4)))))</f>
        <v>3.4722222222222224E-2</v>
      </c>
      <c r="H8" s="117"/>
      <c r="I8" s="119" t="str">
        <f t="shared" si="1"/>
        <v/>
      </c>
      <c r="K8" s="412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90" t="str">
        <f>IFERROR(IF(AND($E8="AM",Récap!BZ$208="TERMINE"),"TERMINE",IF(AND($E8="JS",Récap!BI$208="TERMINE"),"TERMINE",IF(AND($E8="CF",Récap!AS$208="TERMINE"),"TERMINE",IF(AND($E8="MJ",Récap!AC$208="TERMINE"),"TERMINE","")))),"")</f>
        <v>TERMINE</v>
      </c>
    </row>
    <row r="9" spans="1:15" x14ac:dyDescent="0.3">
      <c r="A9" s="169">
        <f>IF(Engagés!A9="","",Engagés!A9)</f>
        <v>6</v>
      </c>
      <c r="B9" s="555">
        <v>0.36296296296296293</v>
      </c>
      <c r="C9" s="420"/>
      <c r="D9" s="81" t="str">
        <f t="shared" si="0"/>
        <v/>
      </c>
      <c r="E9" s="98" t="str">
        <f>IF($A9="","",Engagés!$E9)</f>
        <v>JS</v>
      </c>
      <c r="F9" s="104" t="str">
        <f>IF(AND('9ème'!D9="",'10ème'!D9&lt;&gt;""),1,"")</f>
        <v/>
      </c>
      <c r="G9" s="105">
        <f>IF($A9="","",IF($E9="MJ",Récap!$L$4,IF($E9="CF",Récap!$K$4,IF($E9="JS",Récap!$J$4,IF($E9="AM",Récap!$I$4)))))</f>
        <v>2.7777777777777776E-2</v>
      </c>
      <c r="H9" s="117"/>
      <c r="I9" s="119" t="str">
        <f t="shared" si="1"/>
        <v/>
      </c>
      <c r="K9" s="412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90" t="str">
        <f>IFERROR(IF(AND($E9="AM",Récap!BZ$208="TERMINE"),"TERMINE",IF(AND($E9="JS",Récap!BI$208="TERMINE"),"TERMINE",IF(AND($E9="CF",Récap!AS$208="TERMINE"),"TERMINE",IF(AND($E9="MJ",Récap!AC$208="TERMINE"),"TERMINE","")))),"")</f>
        <v>TERMINE</v>
      </c>
    </row>
    <row r="10" spans="1:15" x14ac:dyDescent="0.3">
      <c r="A10" s="169">
        <f>IF(Engagés!A10="","",Engagés!A10)</f>
        <v>7</v>
      </c>
      <c r="B10" s="555">
        <v>0.36296296296296293</v>
      </c>
      <c r="C10" s="420"/>
      <c r="D10" s="81" t="str">
        <f t="shared" si="0"/>
        <v/>
      </c>
      <c r="E10" s="98" t="str">
        <f>IF($A10="","",Engagés!$E10)</f>
        <v>AM</v>
      </c>
      <c r="F10" s="104" t="str">
        <f>IF(AND('9ème'!D10="",'10ème'!D10&lt;&gt;""),1,"")</f>
        <v/>
      </c>
      <c r="G10" s="105">
        <f>IF($A10="","",IF($E10="MJ",Récap!$L$4,IF($E10="CF",Récap!$K$4,IF($E10="JS",Récap!$J$4,IF($E10="AM",Récap!$I$4)))))</f>
        <v>3.4722222222222224E-2</v>
      </c>
      <c r="H10" s="117"/>
      <c r="I10" s="119" t="str">
        <f t="shared" si="1"/>
        <v/>
      </c>
      <c r="K10" s="412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90" t="str">
        <f>IFERROR(IF(AND($E10="AM",Récap!BZ$208="TERMINE"),"TERMINE",IF(AND($E10="JS",Récap!BI$208="TERMINE"),"TERMINE",IF(AND($E10="CF",Récap!AS$208="TERMINE"),"TERMINE",IF(AND($E10="MJ",Récap!AC$208="TERMINE"),"TERMINE","")))),"")</f>
        <v>TERMINE</v>
      </c>
    </row>
    <row r="11" spans="1:15" x14ac:dyDescent="0.3">
      <c r="A11" s="169">
        <f>IF(Engagés!A11="","",Engagés!A11)</f>
        <v>8</v>
      </c>
      <c r="B11" s="555">
        <v>0.36296296296296293</v>
      </c>
      <c r="C11" s="420"/>
      <c r="D11" s="81" t="str">
        <f t="shared" si="0"/>
        <v/>
      </c>
      <c r="E11" s="98" t="str">
        <f>IF($A11="","",Engagés!$E11)</f>
        <v>AM</v>
      </c>
      <c r="F11" s="104" t="str">
        <f>IF(AND('9ème'!D11="",'10ème'!D11&lt;&gt;""),1,"")</f>
        <v/>
      </c>
      <c r="G11" s="105">
        <f>IF($A11="","",IF($E11="MJ",Récap!$L$4,IF($E11="CF",Récap!$K$4,IF($E11="JS",Récap!$J$4,IF($E11="AM",Récap!$I$4)))))</f>
        <v>3.4722222222222224E-2</v>
      </c>
      <c r="H11" s="117"/>
      <c r="I11" s="119" t="str">
        <f t="shared" si="1"/>
        <v/>
      </c>
      <c r="K11" s="412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90" t="str">
        <f>IFERROR(IF(AND($E11="AM",Récap!BZ$208="TERMINE"),"TERMINE",IF(AND($E11="JS",Récap!BI$208="TERMINE"),"TERMINE",IF(AND($E11="CF",Récap!AS$208="TERMINE"),"TERMINE",IF(AND($E11="MJ",Récap!AC$208="TERMINE"),"TERMINE","")))),"")</f>
        <v>TERMINE</v>
      </c>
    </row>
    <row r="12" spans="1:15" x14ac:dyDescent="0.3">
      <c r="A12" s="169">
        <f>IF(Engagés!A12="","",Engagés!A12)</f>
        <v>9</v>
      </c>
      <c r="B12" s="555">
        <v>0.36296296296296293</v>
      </c>
      <c r="C12" s="420"/>
      <c r="D12" s="81" t="str">
        <f t="shared" si="0"/>
        <v/>
      </c>
      <c r="E12" s="98" t="str">
        <f>IF($A12="","",Engagés!$E12)</f>
        <v>AM</v>
      </c>
      <c r="F12" s="104" t="str">
        <f>IF(AND('9ème'!D12="",'10ème'!D12&lt;&gt;""),1,"")</f>
        <v/>
      </c>
      <c r="G12" s="105">
        <f>IF($A12="","",IF($E12="MJ",Récap!$L$4,IF($E12="CF",Récap!$K$4,IF($E12="JS",Récap!$J$4,IF($E12="AM",Récap!$I$4)))))</f>
        <v>3.4722222222222224E-2</v>
      </c>
      <c r="H12" s="117"/>
      <c r="I12" s="119" t="str">
        <f t="shared" si="1"/>
        <v/>
      </c>
      <c r="K12" s="412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90" t="str">
        <f>IFERROR(IF(AND($E12="AM",Récap!BZ$208="TERMINE"),"TERMINE",IF(AND($E12="JS",Récap!BI$208="TERMINE"),"TERMINE",IF(AND($E12="CF",Récap!AS$208="TERMINE"),"TERMINE",IF(AND($E12="MJ",Récap!AC$208="TERMINE"),"TERMINE","")))),"")</f>
        <v>TERMINE</v>
      </c>
    </row>
    <row r="13" spans="1:15" x14ac:dyDescent="0.3">
      <c r="A13" s="169">
        <f>IF(Engagés!A13="","",Engagés!A13)</f>
        <v>10</v>
      </c>
      <c r="B13" s="555">
        <v>0.36296296296296293</v>
      </c>
      <c r="C13" s="420"/>
      <c r="D13" s="81" t="str">
        <f t="shared" si="0"/>
        <v/>
      </c>
      <c r="E13" s="98" t="str">
        <f>IF($A13="","",Engagés!$E13)</f>
        <v>JS</v>
      </c>
      <c r="F13" s="104" t="str">
        <f>IF(AND('9ème'!D13="",'10ème'!D13&lt;&gt;""),1,"")</f>
        <v/>
      </c>
      <c r="G13" s="105">
        <f>IF($A13="","",IF($E13="MJ",Récap!$L$4,IF($E13="CF",Récap!$K$4,IF($E13="JS",Récap!$J$4,IF($E13="AM",Récap!$I$4)))))</f>
        <v>2.7777777777777776E-2</v>
      </c>
      <c r="H13" s="117"/>
      <c r="I13" s="119" t="str">
        <f t="shared" si="1"/>
        <v/>
      </c>
      <c r="K13" s="412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90" t="str">
        <f>IFERROR(IF(AND($E13="AM",Récap!BZ$208="TERMINE"),"TERMINE",IF(AND($E13="JS",Récap!BI$208="TERMINE"),"TERMINE",IF(AND($E13="CF",Récap!AS$208="TERMINE"),"TERMINE",IF(AND($E13="MJ",Récap!AC$208="TERMINE"),"TERMINE","")))),"")</f>
        <v>TERMINE</v>
      </c>
    </row>
    <row r="14" spans="1:15" x14ac:dyDescent="0.3">
      <c r="A14" s="169">
        <f>IF(Engagés!A14="","",Engagés!A14)</f>
        <v>11</v>
      </c>
      <c r="B14" s="555">
        <v>0.36296296296296293</v>
      </c>
      <c r="C14" s="420"/>
      <c r="D14" s="81" t="str">
        <f t="shared" si="0"/>
        <v/>
      </c>
      <c r="E14" s="98" t="str">
        <f>IF($A14="","",Engagés!$E14)</f>
        <v>CF</v>
      </c>
      <c r="F14" s="104" t="str">
        <f>IF(AND('9ème'!D14="",'10ème'!D14&lt;&gt;""),1,"")</f>
        <v/>
      </c>
      <c r="G14" s="105">
        <f>IF($A14="","",IF($E14="MJ",Récap!$L$4,IF($E14="CF",Récap!$K$4,IF($E14="JS",Récap!$J$4,IF($E14="AM",Récap!$I$4)))))</f>
        <v>2.0833333333333332E-2</v>
      </c>
      <c r="H14" s="117"/>
      <c r="I14" s="119" t="str">
        <f t="shared" si="1"/>
        <v/>
      </c>
      <c r="K14" s="412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90" t="str">
        <f>IFERROR(IF(AND($E14="AM",Récap!BZ$208="TERMINE"),"TERMINE",IF(AND($E14="JS",Récap!BI$208="TERMINE"),"TERMINE",IF(AND($E14="CF",Récap!AS$208="TERMINE"),"TERMINE",IF(AND($E14="MJ",Récap!AC$208="TERMINE"),"TERMINE","")))),"")</f>
        <v>TERMINE</v>
      </c>
    </row>
    <row r="15" spans="1:15" x14ac:dyDescent="0.3">
      <c r="A15" s="169">
        <f>IF(Engagés!A15="","",Engagés!A15)</f>
        <v>12</v>
      </c>
      <c r="B15" s="555">
        <v>0.36296296296296293</v>
      </c>
      <c r="C15" s="420"/>
      <c r="D15" s="81" t="str">
        <f t="shared" si="0"/>
        <v/>
      </c>
      <c r="E15" s="98" t="str">
        <f>IF($A15="","",Engagés!$E15)</f>
        <v>MJ</v>
      </c>
      <c r="F15" s="104" t="str">
        <f>IF(AND('9ème'!D15="",'10ème'!D15&lt;&gt;""),1,"")</f>
        <v/>
      </c>
      <c r="G15" s="105">
        <f>IF($A15="","",IF($E15="MJ",Récap!$L$4,IF($E15="CF",Récap!$K$4,IF($E15="JS",Récap!$J$4,IF($E15="AM",Récap!$I$4)))))</f>
        <v>1.3888888888888888E-2</v>
      </c>
      <c r="H15" s="117"/>
      <c r="I15" s="119" t="str">
        <f t="shared" si="1"/>
        <v/>
      </c>
      <c r="K15" s="412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90" t="str">
        <f>IFERROR(IF(AND($E15="AM",Récap!BZ$208="TERMINE"),"TERMINE",IF(AND($E15="JS",Récap!BI$208="TERMINE"),"TERMINE",IF(AND($E15="CF",Récap!AS$208="TERMINE"),"TERMINE",IF(AND($E15="MJ",Récap!AC$208="TERMINE"),"TERMINE","")))),"")</f>
        <v>TERMINE</v>
      </c>
    </row>
    <row r="16" spans="1:15" x14ac:dyDescent="0.3">
      <c r="A16" s="169">
        <f>IF(Engagés!A16="","",Engagés!A16)</f>
        <v>13</v>
      </c>
      <c r="B16" s="555">
        <v>0.36296296296296293</v>
      </c>
      <c r="C16" s="420"/>
      <c r="D16" s="81" t="str">
        <f t="shared" si="0"/>
        <v/>
      </c>
      <c r="E16" s="98" t="str">
        <f>IF($A16="","",Engagés!$E16)</f>
        <v>AM</v>
      </c>
      <c r="F16" s="104" t="str">
        <f>IF(AND('9ème'!D16="",'10ème'!D16&lt;&gt;""),1,"")</f>
        <v/>
      </c>
      <c r="G16" s="105">
        <f>IF($A16="","",IF($E16="MJ",Récap!$L$4,IF($E16="CF",Récap!$K$4,IF($E16="JS",Récap!$J$4,IF($E16="AM",Récap!$I$4)))))</f>
        <v>3.4722222222222224E-2</v>
      </c>
      <c r="H16" s="117"/>
      <c r="I16" s="119" t="str">
        <f t="shared" si="1"/>
        <v/>
      </c>
      <c r="K16" s="412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90" t="str">
        <f>IFERROR(IF(AND($E16="AM",Récap!BZ$208="TERMINE"),"TERMINE",IF(AND($E16="JS",Récap!BI$208="TERMINE"),"TERMINE",IF(AND($E16="CF",Récap!AS$208="TERMINE"),"TERMINE",IF(AND($E16="MJ",Récap!AC$208="TERMINE"),"TERMINE","")))),"")</f>
        <v>TERMINE</v>
      </c>
    </row>
    <row r="17" spans="1:12" x14ac:dyDescent="0.3">
      <c r="A17" s="169">
        <f>IF(Engagés!A17="","",Engagés!A17)</f>
        <v>14</v>
      </c>
      <c r="B17" s="555">
        <v>0.36296296296296293</v>
      </c>
      <c r="C17" s="420"/>
      <c r="D17" s="81" t="str">
        <f t="shared" si="0"/>
        <v/>
      </c>
      <c r="E17" s="98" t="str">
        <f>IF($A17="","",Engagés!$E17)</f>
        <v>JS</v>
      </c>
      <c r="F17" s="104" t="str">
        <f>IF(AND('9ème'!D17="",'10ème'!D17&lt;&gt;""),1,"")</f>
        <v/>
      </c>
      <c r="G17" s="105">
        <f>IF($A17="","",IF($E17="MJ",Récap!$L$4,IF($E17="CF",Récap!$K$4,IF($E17="JS",Récap!$J$4,IF($E17="AM",Récap!$I$4)))))</f>
        <v>2.7777777777777776E-2</v>
      </c>
      <c r="H17" s="117"/>
      <c r="I17" s="119" t="str">
        <f t="shared" si="1"/>
        <v/>
      </c>
      <c r="K17" s="412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90" t="str">
        <f>IFERROR(IF(AND($E17="AM",Récap!BZ$208="TERMINE"),"TERMINE",IF(AND($E17="JS",Récap!BI$208="TERMINE"),"TERMINE",IF(AND($E17="CF",Récap!AS$208="TERMINE"),"TERMINE",IF(AND($E17="MJ",Récap!AC$208="TERMINE"),"TERMINE","")))),"")</f>
        <v>TERMINE</v>
      </c>
    </row>
    <row r="18" spans="1:12" x14ac:dyDescent="0.3">
      <c r="A18" s="169">
        <f>IF(Engagés!A18="","",Engagés!A18)</f>
        <v>15</v>
      </c>
      <c r="B18" s="555">
        <v>0.36296296296296293</v>
      </c>
      <c r="C18" s="420"/>
      <c r="D18" s="81" t="str">
        <f t="shared" si="0"/>
        <v/>
      </c>
      <c r="E18" s="98" t="str">
        <f>IF($A18="","",Engagés!$E18)</f>
        <v>AM</v>
      </c>
      <c r="F18" s="104" t="str">
        <f>IF(AND('9ème'!D18="",'10ème'!D18&lt;&gt;""),1,"")</f>
        <v/>
      </c>
      <c r="G18" s="105">
        <f>IF($A18="","",IF($E18="MJ",Récap!$L$4,IF($E18="CF",Récap!$K$4,IF($E18="JS",Récap!$J$4,IF($E18="AM",Récap!$I$4)))))</f>
        <v>3.4722222222222224E-2</v>
      </c>
      <c r="H18" s="117"/>
      <c r="I18" s="119" t="str">
        <f t="shared" si="1"/>
        <v/>
      </c>
      <c r="K18" s="412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90" t="str">
        <f>IFERROR(IF(AND($E18="AM",Récap!BZ$208="TERMINE"),"TERMINE",IF(AND($E18="JS",Récap!BI$208="TERMINE"),"TERMINE",IF(AND($E18="CF",Récap!AS$208="TERMINE"),"TERMINE",IF(AND($E18="MJ",Récap!AC$208="TERMINE"),"TERMINE","")))),"")</f>
        <v>TERMINE</v>
      </c>
    </row>
    <row r="19" spans="1:12" x14ac:dyDescent="0.3">
      <c r="A19" s="169">
        <f>IF(Engagés!A19="","",Engagés!A19)</f>
        <v>16</v>
      </c>
      <c r="B19" s="555">
        <v>0.36296296296296293</v>
      </c>
      <c r="C19" s="420"/>
      <c r="D19" s="81" t="str">
        <f t="shared" si="0"/>
        <v/>
      </c>
      <c r="E19" s="98" t="str">
        <f>IF($A19="","",Engagés!$E19)</f>
        <v>AM</v>
      </c>
      <c r="F19" s="104" t="str">
        <f>IF(AND('9ème'!D19="",'10ème'!D19&lt;&gt;""),1,"")</f>
        <v/>
      </c>
      <c r="G19" s="105">
        <f>IF($A19="","",IF($E19="MJ",Récap!$L$4,IF($E19="CF",Récap!$K$4,IF($E19="JS",Récap!$J$4,IF($E19="AM",Récap!$I$4)))))</f>
        <v>3.4722222222222224E-2</v>
      </c>
      <c r="H19" s="117"/>
      <c r="I19" s="119" t="str">
        <f t="shared" si="1"/>
        <v/>
      </c>
      <c r="K19" s="412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90" t="str">
        <f>IFERROR(IF(AND($E19="AM",Récap!BZ$208="TERMINE"),"TERMINE",IF(AND($E19="JS",Récap!BI$208="TERMINE"),"TERMINE",IF(AND($E19="CF",Récap!AS$208="TERMINE"),"TERMINE",IF(AND($E19="MJ",Récap!AC$208="TERMINE"),"TERMINE","")))),"")</f>
        <v>TERMINE</v>
      </c>
    </row>
    <row r="20" spans="1:12" x14ac:dyDescent="0.3">
      <c r="A20" s="169">
        <f>IF(Engagés!A20="","",Engagés!A20)</f>
        <v>17</v>
      </c>
      <c r="B20" s="555">
        <v>0.36296296296296293</v>
      </c>
      <c r="C20" s="420"/>
      <c r="D20" s="81" t="str">
        <f t="shared" si="0"/>
        <v/>
      </c>
      <c r="E20" s="98" t="str">
        <f>IF($A20="","",Engagés!$E20)</f>
        <v>AM</v>
      </c>
      <c r="F20" s="104" t="str">
        <f>IF(AND('9ème'!D20="",'10ème'!D20&lt;&gt;""),1,"")</f>
        <v/>
      </c>
      <c r="G20" s="105">
        <f>IF($A20="","",IF($E20="MJ",Récap!$L$4,IF($E20="CF",Récap!$K$4,IF($E20="JS",Récap!$J$4,IF($E20="AM",Récap!$I$4)))))</f>
        <v>3.4722222222222224E-2</v>
      </c>
      <c r="H20" s="117"/>
      <c r="I20" s="119" t="str">
        <f t="shared" si="1"/>
        <v/>
      </c>
      <c r="K20" s="412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90" t="str">
        <f>IFERROR(IF(AND($E20="AM",Récap!BZ$208="TERMINE"),"TERMINE",IF(AND($E20="JS",Récap!BI$208="TERMINE"),"TERMINE",IF(AND($E20="CF",Récap!AS$208="TERMINE"),"TERMINE",IF(AND($E20="MJ",Récap!AC$208="TERMINE"),"TERMINE","")))),"")</f>
        <v>TERMINE</v>
      </c>
    </row>
    <row r="21" spans="1:12" x14ac:dyDescent="0.3">
      <c r="A21" s="169">
        <f>IF(Engagés!A21="","",Engagés!A21)</f>
        <v>18</v>
      </c>
      <c r="B21" s="555">
        <v>0.36296296296296293</v>
      </c>
      <c r="C21" s="420"/>
      <c r="D21" s="81" t="str">
        <f t="shared" si="0"/>
        <v/>
      </c>
      <c r="E21" s="98" t="str">
        <f>IF($A21="","",Engagés!$E21)</f>
        <v>AM</v>
      </c>
      <c r="F21" s="104" t="str">
        <f>IF(AND('9ème'!D21="",'10ème'!D21&lt;&gt;""),1,"")</f>
        <v/>
      </c>
      <c r="G21" s="105">
        <f>IF($A21="","",IF($E21="MJ",Récap!$L$4,IF($E21="CF",Récap!$K$4,IF($E21="JS",Récap!$J$4,IF($E21="AM",Récap!$I$4)))))</f>
        <v>3.4722222222222224E-2</v>
      </c>
      <c r="H21" s="117"/>
      <c r="I21" s="119" t="str">
        <f t="shared" si="1"/>
        <v/>
      </c>
      <c r="K21" s="412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90" t="str">
        <f>IFERROR(IF(AND($E21="AM",Récap!BZ$208="TERMINE"),"TERMINE",IF(AND($E21="JS",Récap!BI$208="TERMINE"),"TERMINE",IF(AND($E21="CF",Récap!AS$208="TERMINE"),"TERMINE",IF(AND($E21="MJ",Récap!AC$208="TERMINE"),"TERMINE","")))),"")</f>
        <v>TERMINE</v>
      </c>
    </row>
    <row r="22" spans="1:12" x14ac:dyDescent="0.3">
      <c r="A22" s="169">
        <f>IF(Engagés!A22="","",Engagés!A22)</f>
        <v>19</v>
      </c>
      <c r="B22" s="555">
        <v>0.36296296296296293</v>
      </c>
      <c r="C22" s="420"/>
      <c r="D22" s="81" t="str">
        <f t="shared" si="0"/>
        <v/>
      </c>
      <c r="E22" s="98" t="str">
        <f>IF($A22="","",Engagés!$E22)</f>
        <v>CF</v>
      </c>
      <c r="F22" s="104" t="str">
        <f>IF(AND('9ème'!D22="",'10ème'!D22&lt;&gt;""),1,"")</f>
        <v/>
      </c>
      <c r="G22" s="105">
        <f>IF($A22="","",IF($E22="MJ",Récap!$L$4,IF($E22="CF",Récap!$K$4,IF($E22="JS",Récap!$J$4,IF($E22="AM",Récap!$I$4)))))</f>
        <v>2.0833333333333332E-2</v>
      </c>
      <c r="H22" s="117"/>
      <c r="I22" s="119" t="str">
        <f t="shared" si="1"/>
        <v/>
      </c>
      <c r="K22" s="412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90" t="str">
        <f>IFERROR(IF(AND($E22="AM",Récap!BZ$208="TERMINE"),"TERMINE",IF(AND($E22="JS",Récap!BI$208="TERMINE"),"TERMINE",IF(AND($E22="CF",Récap!AS$208="TERMINE"),"TERMINE",IF(AND($E22="MJ",Récap!AC$208="TERMINE"),"TERMINE","")))),"")</f>
        <v>TERMINE</v>
      </c>
    </row>
    <row r="23" spans="1:12" x14ac:dyDescent="0.3">
      <c r="A23" s="169">
        <f>IF(Engagés!A23="","",Engagés!A23)</f>
        <v>20</v>
      </c>
      <c r="B23" s="555">
        <v>0.36296296296296293</v>
      </c>
      <c r="C23" s="420"/>
      <c r="D23" s="81" t="str">
        <f t="shared" si="0"/>
        <v/>
      </c>
      <c r="E23" s="98" t="str">
        <f>IF($A23="","",Engagés!$E23)</f>
        <v>MJ</v>
      </c>
      <c r="F23" s="104" t="str">
        <f>IF(AND('9ème'!D23="",'10ème'!D23&lt;&gt;""),1,"")</f>
        <v/>
      </c>
      <c r="G23" s="105">
        <f>IF($A23="","",IF($E23="MJ",Récap!$L$4,IF($E23="CF",Récap!$K$4,IF($E23="JS",Récap!$J$4,IF($E23="AM",Récap!$I$4)))))</f>
        <v>1.3888888888888888E-2</v>
      </c>
      <c r="H23" s="117"/>
      <c r="I23" s="119" t="str">
        <f t="shared" si="1"/>
        <v/>
      </c>
      <c r="K23" s="412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90" t="str">
        <f>IFERROR(IF(AND($E23="AM",Récap!BZ$208="TERMINE"),"TERMINE",IF(AND($E23="JS",Récap!BI$208="TERMINE"),"TERMINE",IF(AND($E23="CF",Récap!AS$208="TERMINE"),"TERMINE",IF(AND($E23="MJ",Récap!AC$208="TERMINE"),"TERMINE","")))),"")</f>
        <v>TERMINE</v>
      </c>
    </row>
    <row r="24" spans="1:12" x14ac:dyDescent="0.3">
      <c r="A24" s="169">
        <f>IF(Engagés!A24="","",Engagés!A24)</f>
        <v>21</v>
      </c>
      <c r="B24" s="555">
        <v>0.36296296296296293</v>
      </c>
      <c r="C24" s="420"/>
      <c r="D24" s="81" t="str">
        <f t="shared" si="0"/>
        <v/>
      </c>
      <c r="E24" s="98" t="str">
        <f>IF($A24="","",Engagés!$E24)</f>
        <v>AM</v>
      </c>
      <c r="F24" s="104" t="str">
        <f>IF(AND('9ème'!D24="",'10ème'!D24&lt;&gt;""),1,"")</f>
        <v/>
      </c>
      <c r="G24" s="105">
        <f>IF($A24="","",IF($E24="MJ",Récap!$L$4,IF($E24="CF",Récap!$K$4,IF($E24="JS",Récap!$J$4,IF($E24="AM",Récap!$I$4)))))</f>
        <v>3.4722222222222224E-2</v>
      </c>
      <c r="H24" s="117"/>
      <c r="I24" s="119" t="str">
        <f t="shared" si="1"/>
        <v/>
      </c>
      <c r="K24" s="412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90" t="str">
        <f>IFERROR(IF(AND($E24="AM",Récap!BZ$208="TERMINE"),"TERMINE",IF(AND($E24="JS",Récap!BI$208="TERMINE"),"TERMINE",IF(AND($E24="CF",Récap!AS$208="TERMINE"),"TERMINE",IF(AND($E24="MJ",Récap!AC$208="TERMINE"),"TERMINE","")))),"")</f>
        <v>TERMINE</v>
      </c>
    </row>
    <row r="25" spans="1:12" x14ac:dyDescent="0.3">
      <c r="A25" s="169">
        <f>IF(Engagés!A25="","",Engagés!A25)</f>
        <v>22</v>
      </c>
      <c r="B25" s="555">
        <v>0.36296296296296293</v>
      </c>
      <c r="C25" s="420"/>
      <c r="D25" s="81" t="str">
        <f t="shared" si="0"/>
        <v/>
      </c>
      <c r="E25" s="98" t="str">
        <f>IF($A25="","",Engagés!$E25)</f>
        <v>JS</v>
      </c>
      <c r="F25" s="104" t="str">
        <f>IF(AND('9ème'!D25="",'10ème'!D25&lt;&gt;""),1,"")</f>
        <v/>
      </c>
      <c r="G25" s="105">
        <f>IF($A25="","",IF($E25="MJ",Récap!$L$4,IF($E25="CF",Récap!$K$4,IF($E25="JS",Récap!$J$4,IF($E25="AM",Récap!$I$4)))))</f>
        <v>2.7777777777777776E-2</v>
      </c>
      <c r="H25" s="117"/>
      <c r="I25" s="119" t="str">
        <f t="shared" si="1"/>
        <v/>
      </c>
      <c r="K25" s="412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90" t="str">
        <f>IFERROR(IF(AND($E25="AM",Récap!BZ$208="TERMINE"),"TERMINE",IF(AND($E25="JS",Récap!BI$208="TERMINE"),"TERMINE",IF(AND($E25="CF",Récap!AS$208="TERMINE"),"TERMINE",IF(AND($E25="MJ",Récap!AC$208="TERMINE"),"TERMINE","")))),"")</f>
        <v>TERMINE</v>
      </c>
    </row>
    <row r="26" spans="1:12" x14ac:dyDescent="0.3">
      <c r="A26" s="169">
        <f>IF(Engagés!A26="","",Engagés!A26)</f>
        <v>23</v>
      </c>
      <c r="B26" s="555">
        <v>0.36296296296296293</v>
      </c>
      <c r="C26" s="420"/>
      <c r="D26" s="81" t="str">
        <f t="shared" si="0"/>
        <v/>
      </c>
      <c r="E26" s="98" t="str">
        <f>IF($A26="","",Engagés!$E26)</f>
        <v>CF</v>
      </c>
      <c r="F26" s="104" t="str">
        <f>IF(AND('9ème'!D26="",'10ème'!D26&lt;&gt;""),1,"")</f>
        <v/>
      </c>
      <c r="G26" s="105">
        <f>IF($A26="","",IF($E26="MJ",Récap!$L$4,IF($E26="CF",Récap!$K$4,IF($E26="JS",Récap!$J$4,IF($E26="AM",Récap!$I$4)))))</f>
        <v>2.0833333333333332E-2</v>
      </c>
      <c r="H26" s="117"/>
      <c r="I26" s="119" t="str">
        <f t="shared" si="1"/>
        <v/>
      </c>
      <c r="K26" s="412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90" t="str">
        <f>IFERROR(IF(AND($E26="AM",Récap!BZ$208="TERMINE"),"TERMINE",IF(AND($E26="JS",Récap!BI$208="TERMINE"),"TERMINE",IF(AND($E26="CF",Récap!AS$208="TERMINE"),"TERMINE",IF(AND($E26="MJ",Récap!AC$208="TERMINE"),"TERMINE","")))),"")</f>
        <v>TERMINE</v>
      </c>
    </row>
    <row r="27" spans="1:12" x14ac:dyDescent="0.3">
      <c r="A27" s="169">
        <f>IF(Engagés!A27="","",Engagés!A27)</f>
        <v>24</v>
      </c>
      <c r="B27" s="555">
        <v>0.36296296296296293</v>
      </c>
      <c r="C27" s="420"/>
      <c r="D27" s="81" t="str">
        <f t="shared" si="0"/>
        <v/>
      </c>
      <c r="E27" s="98" t="str">
        <f>IF($A27="","",Engagés!$E27)</f>
        <v>MJ</v>
      </c>
      <c r="F27" s="104" t="str">
        <f>IF(AND('9ème'!D27="",'10ème'!D27&lt;&gt;""),1,"")</f>
        <v/>
      </c>
      <c r="G27" s="105">
        <f>IF($A27="","",IF($E27="MJ",Récap!$L$4,IF($E27="CF",Récap!$K$4,IF($E27="JS",Récap!$J$4,IF($E27="AM",Récap!$I$4)))))</f>
        <v>1.3888888888888888E-2</v>
      </c>
      <c r="H27" s="117"/>
      <c r="I27" s="119" t="str">
        <f t="shared" si="1"/>
        <v/>
      </c>
      <c r="K27" s="412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90" t="str">
        <f>IFERROR(IF(AND($E27="AM",Récap!BZ$208="TERMINE"),"TERMINE",IF(AND($E27="JS",Récap!BI$208="TERMINE"),"TERMINE",IF(AND($E27="CF",Récap!AS$208="TERMINE"),"TERMINE",IF(AND($E27="MJ",Récap!AC$208="TERMINE"),"TERMINE","")))),"")</f>
        <v>TERMINE</v>
      </c>
    </row>
    <row r="28" spans="1:12" x14ac:dyDescent="0.3">
      <c r="A28" s="169">
        <f>IF(Engagés!A28="","",Engagés!A28)</f>
        <v>25</v>
      </c>
      <c r="B28" s="555">
        <v>0.36296296296296293</v>
      </c>
      <c r="C28" s="420"/>
      <c r="D28" s="81" t="str">
        <f t="shared" si="0"/>
        <v/>
      </c>
      <c r="E28" s="98" t="str">
        <f>IF($A28="","",Engagés!$E28)</f>
        <v>AM</v>
      </c>
      <c r="F28" s="104" t="str">
        <f>IF(AND('9ème'!D28="",'10ème'!D28&lt;&gt;""),1,"")</f>
        <v/>
      </c>
      <c r="G28" s="105">
        <f>IF($A28="","",IF($E28="MJ",Récap!$L$4,IF($E28="CF",Récap!$K$4,IF($E28="JS",Récap!$J$4,IF($E28="AM",Récap!$I$4)))))</f>
        <v>3.4722222222222224E-2</v>
      </c>
      <c r="H28" s="117"/>
      <c r="I28" s="119" t="str">
        <f t="shared" si="1"/>
        <v/>
      </c>
      <c r="K28" s="412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90" t="str">
        <f>IFERROR(IF(AND($E28="AM",Récap!BZ$208="TERMINE"),"TERMINE",IF(AND($E28="JS",Récap!BI$208="TERMINE"),"TERMINE",IF(AND($E28="CF",Récap!AS$208="TERMINE"),"TERMINE",IF(AND($E28="MJ",Récap!AC$208="TERMINE"),"TERMINE","")))),"")</f>
        <v>TERMINE</v>
      </c>
    </row>
    <row r="29" spans="1:12" x14ac:dyDescent="0.3">
      <c r="A29" s="169">
        <f>IF(Engagés!A29="","",Engagés!A29)</f>
        <v>26</v>
      </c>
      <c r="B29" s="555">
        <v>0.36296296296296293</v>
      </c>
      <c r="C29" s="420"/>
      <c r="D29" s="81" t="str">
        <f t="shared" si="0"/>
        <v/>
      </c>
      <c r="E29" s="98" t="str">
        <f>IF($A29="","",Engagés!$E29)</f>
        <v>JS</v>
      </c>
      <c r="F29" s="104" t="str">
        <f>IF(AND('9ème'!D29="",'10ème'!D29&lt;&gt;""),1,"")</f>
        <v/>
      </c>
      <c r="G29" s="105">
        <f>IF($A29="","",IF($E29="MJ",Récap!$L$4,IF($E29="CF",Récap!$K$4,IF($E29="JS",Récap!$J$4,IF($E29="AM",Récap!$I$4)))))</f>
        <v>2.7777777777777776E-2</v>
      </c>
      <c r="H29" s="117"/>
      <c r="I29" s="119" t="str">
        <f t="shared" si="1"/>
        <v/>
      </c>
      <c r="K29" s="412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90" t="str">
        <f>IFERROR(IF(AND($E29="AM",Récap!BZ$208="TERMINE"),"TERMINE",IF(AND($E29="JS",Récap!BI$208="TERMINE"),"TERMINE",IF(AND($E29="CF",Récap!AS$208="TERMINE"),"TERMINE",IF(AND($E29="MJ",Récap!AC$208="TERMINE"),"TERMINE","")))),"")</f>
        <v>TERMINE</v>
      </c>
    </row>
    <row r="30" spans="1:12" x14ac:dyDescent="0.3">
      <c r="A30" s="169">
        <f>IF(Engagés!A30="","",Engagés!A30)</f>
        <v>27</v>
      </c>
      <c r="B30" s="555">
        <v>0.36296296296296293</v>
      </c>
      <c r="C30" s="420"/>
      <c r="D30" s="81" t="str">
        <f t="shared" si="0"/>
        <v/>
      </c>
      <c r="E30" s="98" t="str">
        <f>IF($A30="","",Engagés!$E30)</f>
        <v>CF</v>
      </c>
      <c r="F30" s="104" t="str">
        <f>IF(AND('9ème'!D30="",'10ème'!D30&lt;&gt;""),1,"")</f>
        <v/>
      </c>
      <c r="G30" s="105">
        <f>IF($A30="","",IF($E30="MJ",Récap!$L$4,IF($E30="CF",Récap!$K$4,IF($E30="JS",Récap!$J$4,IF($E30="AM",Récap!$I$4)))))</f>
        <v>2.0833333333333332E-2</v>
      </c>
      <c r="H30" s="117"/>
      <c r="I30" s="119" t="str">
        <f t="shared" si="1"/>
        <v/>
      </c>
      <c r="K30" s="412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90" t="str">
        <f>IFERROR(IF(AND($E30="AM",Récap!BZ$208="TERMINE"),"TERMINE",IF(AND($E30="JS",Récap!BI$208="TERMINE"),"TERMINE",IF(AND($E30="CF",Récap!AS$208="TERMINE"),"TERMINE",IF(AND($E30="MJ",Récap!AC$208="TERMINE"),"TERMINE","")))),"")</f>
        <v>TERMINE</v>
      </c>
    </row>
    <row r="31" spans="1:12" x14ac:dyDescent="0.3">
      <c r="A31" s="169">
        <f>IF(Engagés!A31="","",Engagés!A31)</f>
        <v>28</v>
      </c>
      <c r="B31" s="555">
        <v>0.36296296296296293</v>
      </c>
      <c r="C31" s="420"/>
      <c r="D31" s="81" t="str">
        <f t="shared" si="0"/>
        <v/>
      </c>
      <c r="E31" s="98" t="str">
        <f>IF($A31="","",Engagés!$E31)</f>
        <v>MJ</v>
      </c>
      <c r="F31" s="104" t="str">
        <f>IF(AND('9ème'!D31="",'10ème'!D31&lt;&gt;""),1,"")</f>
        <v/>
      </c>
      <c r="G31" s="105">
        <f>IF($A31="","",IF($E31="MJ",Récap!$L$4,IF($E31="CF",Récap!$K$4,IF($E31="JS",Récap!$J$4,IF($E31="AM",Récap!$I$4)))))</f>
        <v>1.3888888888888888E-2</v>
      </c>
      <c r="H31" s="117"/>
      <c r="I31" s="119" t="str">
        <f t="shared" si="1"/>
        <v/>
      </c>
      <c r="K31" s="412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90" t="str">
        <f>IFERROR(IF(AND($E31="AM",Récap!BZ$208="TERMINE"),"TERMINE",IF(AND($E31="JS",Récap!BI$208="TERMINE"),"TERMINE",IF(AND($E31="CF",Récap!AS$208="TERMINE"),"TERMINE",IF(AND($E31="MJ",Récap!AC$208="TERMINE"),"TERMINE","")))),"")</f>
        <v>TERMINE</v>
      </c>
    </row>
    <row r="32" spans="1:12" x14ac:dyDescent="0.3">
      <c r="A32" s="169">
        <f>IF(Engagés!A32="","",Engagés!A32)</f>
        <v>29</v>
      </c>
      <c r="B32" s="555">
        <v>0.36296296296296293</v>
      </c>
      <c r="C32" s="420"/>
      <c r="D32" s="81" t="str">
        <f t="shared" si="0"/>
        <v/>
      </c>
      <c r="E32" s="98" t="str">
        <f>IF($A32="","",Engagés!$E32)</f>
        <v>AM</v>
      </c>
      <c r="F32" s="104" t="str">
        <f>IF(AND('9ème'!D32="",'10ème'!D32&lt;&gt;""),1,"")</f>
        <v/>
      </c>
      <c r="G32" s="105">
        <f>IF($A32="","",IF($E32="MJ",Récap!$L$4,IF($E32="CF",Récap!$K$4,IF($E32="JS",Récap!$J$4,IF($E32="AM",Récap!$I$4)))))</f>
        <v>3.4722222222222224E-2</v>
      </c>
      <c r="H32" s="117"/>
      <c r="I32" s="119" t="str">
        <f t="shared" si="1"/>
        <v/>
      </c>
      <c r="K32" s="412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90" t="str">
        <f>IFERROR(IF(AND($E32="AM",Récap!BZ$208="TERMINE"),"TERMINE",IF(AND($E32="JS",Récap!BI$208="TERMINE"),"TERMINE",IF(AND($E32="CF",Récap!AS$208="TERMINE"),"TERMINE",IF(AND($E32="MJ",Récap!AC$208="TERMINE"),"TERMINE","")))),"")</f>
        <v>TERMINE</v>
      </c>
    </row>
    <row r="33" spans="1:12" x14ac:dyDescent="0.3">
      <c r="A33" s="169">
        <f>IF(Engagés!A33="","",Engagés!A33)</f>
        <v>30</v>
      </c>
      <c r="B33" s="555">
        <v>0.36296296296296293</v>
      </c>
      <c r="C33" s="420"/>
      <c r="D33" s="81" t="str">
        <f t="shared" si="0"/>
        <v/>
      </c>
      <c r="E33" s="98" t="str">
        <f>IF($A33="","",Engagés!$E33)</f>
        <v>CF</v>
      </c>
      <c r="F33" s="104" t="str">
        <f>IF(AND('9ème'!D33="",'10ème'!D33&lt;&gt;""),1,"")</f>
        <v/>
      </c>
      <c r="G33" s="105">
        <f>IF($A33="","",IF($E33="MJ",Récap!$L$4,IF($E33="CF",Récap!$K$4,IF($E33="JS",Récap!$J$4,IF($E33="AM",Récap!$I$4)))))</f>
        <v>2.0833333333333332E-2</v>
      </c>
      <c r="H33" s="117"/>
      <c r="I33" s="119" t="str">
        <f t="shared" si="1"/>
        <v/>
      </c>
      <c r="K33" s="412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90" t="str">
        <f>IFERROR(IF(AND($E33="AM",Récap!BZ$208="TERMINE"),"TERMINE",IF(AND($E33="JS",Récap!BI$208="TERMINE"),"TERMINE",IF(AND($E33="CF",Récap!AS$208="TERMINE"),"TERMINE",IF(AND($E33="MJ",Récap!AC$208="TERMINE"),"TERMINE","")))),"")</f>
        <v>TERMINE</v>
      </c>
    </row>
    <row r="34" spans="1:12" x14ac:dyDescent="0.3">
      <c r="A34" s="169" t="str">
        <f>IF(Engagés!A34="","",Engagés!A34)</f>
        <v/>
      </c>
      <c r="B34" s="555">
        <v>0.36296296296296293</v>
      </c>
      <c r="C34" s="420"/>
      <c r="D34" s="81" t="str">
        <f t="shared" si="0"/>
        <v/>
      </c>
      <c r="E34" s="98" t="str">
        <f>IF($A34="","",Engagés!$E34)</f>
        <v/>
      </c>
      <c r="F34" s="104" t="str">
        <f>IF(AND('9ème'!D34="",'10ème'!D34&lt;&gt;""),1,"")</f>
        <v/>
      </c>
      <c r="G34" s="105" t="str">
        <f>IF($A34="","",IF($E34="MJ",Récap!$L$4,IF($E34="CF",Récap!$K$4,IF($E34="JS",Récap!$J$4,IF($E34="AM",Récap!$I$4)))))</f>
        <v/>
      </c>
      <c r="H34" s="117"/>
      <c r="I34" s="119" t="str">
        <f t="shared" si="1"/>
        <v/>
      </c>
      <c r="K34" s="412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90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</row>
    <row r="35" spans="1:12" x14ac:dyDescent="0.3">
      <c r="A35" s="169" t="str">
        <f>IF(Engagés!A35="","",Engagés!A35)</f>
        <v/>
      </c>
      <c r="B35" s="555">
        <v>0.36296296296296293</v>
      </c>
      <c r="C35" s="420"/>
      <c r="D35" s="81" t="str">
        <f t="shared" si="0"/>
        <v/>
      </c>
      <c r="E35" s="98" t="str">
        <f>IF($A35="","",Engagés!$E35)</f>
        <v/>
      </c>
      <c r="F35" s="104" t="str">
        <f>IF(AND('9ème'!D35="",'10ème'!D35&lt;&gt;""),1,"")</f>
        <v/>
      </c>
      <c r="G35" s="105" t="str">
        <f>IF($A35="","",IF($E35="MJ",Récap!$L$4,IF($E35="CF",Récap!$K$4,IF($E35="JS",Récap!$J$4,IF($E35="AM",Récap!$I$4)))))</f>
        <v/>
      </c>
      <c r="H35" s="117"/>
      <c r="I35" s="119" t="str">
        <f t="shared" si="1"/>
        <v/>
      </c>
      <c r="K35" s="412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90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</row>
    <row r="36" spans="1:12" x14ac:dyDescent="0.3">
      <c r="A36" s="169" t="str">
        <f>IF(Engagés!A36="","",Engagés!A36)</f>
        <v/>
      </c>
      <c r="B36" s="556">
        <v>0.36296296296296293</v>
      </c>
      <c r="C36" s="420"/>
      <c r="D36" s="81" t="str">
        <f t="shared" si="0"/>
        <v/>
      </c>
      <c r="E36" s="98" t="str">
        <f>IF($A36="","",Engagés!$E36)</f>
        <v/>
      </c>
      <c r="F36" s="104" t="str">
        <f>IF(AND('9ème'!D36="",'10ème'!D36&lt;&gt;""),1,"")</f>
        <v/>
      </c>
      <c r="G36" s="105" t="str">
        <f>IF($A36="","",IF($E36="MJ",Récap!$L$4,IF($E36="CF",Récap!$K$4,IF($E36="JS",Récap!$J$4,IF($E36="AM",Récap!$I$4)))))</f>
        <v/>
      </c>
      <c r="H36" s="117"/>
      <c r="I36" s="119" t="str">
        <f t="shared" si="1"/>
        <v/>
      </c>
      <c r="K36" s="412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90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</row>
    <row r="37" spans="1:12" x14ac:dyDescent="0.3">
      <c r="A37" s="169" t="str">
        <f>IF(Engagés!A37="","",Engagés!A37)</f>
        <v/>
      </c>
      <c r="B37" s="556">
        <v>0.36296296296296293</v>
      </c>
      <c r="C37" s="420"/>
      <c r="D37" s="81" t="str">
        <f t="shared" si="0"/>
        <v/>
      </c>
      <c r="E37" s="98" t="str">
        <f>IF($A37="","",Engagés!$E37)</f>
        <v/>
      </c>
      <c r="F37" s="104" t="str">
        <f>IF(AND('9ème'!D37="",'10ème'!D37&lt;&gt;""),1,"")</f>
        <v/>
      </c>
      <c r="G37" s="105" t="str">
        <f>IF($A37="","",IF($E37="MJ",Récap!$L$4,IF($E37="CF",Récap!$K$4,IF($E37="JS",Récap!$J$4,IF($E37="AM",Récap!$I$4)))))</f>
        <v/>
      </c>
      <c r="H37" s="117"/>
      <c r="I37" s="119" t="str">
        <f t="shared" si="1"/>
        <v/>
      </c>
      <c r="K37" s="412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90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</row>
    <row r="38" spans="1:12" x14ac:dyDescent="0.3">
      <c r="A38" s="169" t="str">
        <f>IF(Engagés!A38="","",Engagés!A38)</f>
        <v/>
      </c>
      <c r="B38" s="556">
        <v>0.36296296296296293</v>
      </c>
      <c r="C38" s="420"/>
      <c r="D38" s="81" t="str">
        <f t="shared" si="0"/>
        <v/>
      </c>
      <c r="E38" s="98" t="str">
        <f>IF($A38="","",Engagés!$E38)</f>
        <v/>
      </c>
      <c r="F38" s="104" t="str">
        <f>IF(AND('9ème'!D38="",'10ème'!D38&lt;&gt;""),1,"")</f>
        <v/>
      </c>
      <c r="G38" s="105" t="str">
        <f>IF($A38="","",IF($E38="MJ",Récap!$L$4,IF($E38="CF",Récap!$K$4,IF($E38="JS",Récap!$J$4,IF($E38="AM",Récap!$I$4)))))</f>
        <v/>
      </c>
      <c r="H38" s="117"/>
      <c r="I38" s="119" t="str">
        <f t="shared" si="1"/>
        <v/>
      </c>
      <c r="K38" s="412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90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</row>
    <row r="39" spans="1:12" x14ac:dyDescent="0.3">
      <c r="A39" s="169" t="str">
        <f>IF(Engagés!A39="","",Engagés!A39)</f>
        <v/>
      </c>
      <c r="B39" s="556">
        <v>0.36296296296296293</v>
      </c>
      <c r="C39" s="420"/>
      <c r="D39" s="81" t="str">
        <f t="shared" si="0"/>
        <v/>
      </c>
      <c r="E39" s="98" t="str">
        <f>IF($A39="","",Engagés!$E39)</f>
        <v/>
      </c>
      <c r="F39" s="104" t="str">
        <f>IF(AND('9ème'!D39="",'10ème'!D39&lt;&gt;""),1,"")</f>
        <v/>
      </c>
      <c r="G39" s="105" t="str">
        <f>IF($A39="","",IF($E39="MJ",Récap!$L$4,IF($E39="CF",Récap!$K$4,IF($E39="JS",Récap!$J$4,IF($E39="AM",Récap!$I$4)))))</f>
        <v/>
      </c>
      <c r="H39" s="117"/>
      <c r="I39" s="119" t="str">
        <f t="shared" si="1"/>
        <v/>
      </c>
      <c r="K39" s="412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90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</row>
    <row r="40" spans="1:12" x14ac:dyDescent="0.3">
      <c r="A40" s="169" t="str">
        <f>IF(Engagés!A40="","",Engagés!A40)</f>
        <v/>
      </c>
      <c r="B40" s="556">
        <v>0.36296296296296293</v>
      </c>
      <c r="C40" s="420"/>
      <c r="D40" s="81" t="str">
        <f t="shared" si="0"/>
        <v/>
      </c>
      <c r="E40" s="98" t="str">
        <f>IF($A40="","",Engagés!$E40)</f>
        <v/>
      </c>
      <c r="F40" s="104" t="str">
        <f>IF(AND('9ème'!D40="",'10ème'!D40&lt;&gt;""),1,"")</f>
        <v/>
      </c>
      <c r="G40" s="105" t="str">
        <f>IF($A40="","",IF($E40="MJ",Récap!$L$4,IF($E40="CF",Récap!$K$4,IF($E40="JS",Récap!$J$4,IF($E40="AM",Récap!$I$4)))))</f>
        <v/>
      </c>
      <c r="H40" s="117"/>
      <c r="I40" s="119" t="str">
        <f t="shared" si="1"/>
        <v/>
      </c>
      <c r="K40" s="412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90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</row>
    <row r="41" spans="1:12" x14ac:dyDescent="0.3">
      <c r="A41" s="169" t="str">
        <f>IF(Engagés!A41="","",Engagés!A41)</f>
        <v/>
      </c>
      <c r="B41" s="556">
        <v>0.36296296296296293</v>
      </c>
      <c r="C41" s="420"/>
      <c r="D41" s="81" t="str">
        <f t="shared" si="0"/>
        <v/>
      </c>
      <c r="E41" s="98" t="str">
        <f>IF($A41="","",Engagés!$E41)</f>
        <v/>
      </c>
      <c r="F41" s="104" t="str">
        <f>IF(AND('9ème'!D41="",'10ème'!D41&lt;&gt;""),1,"")</f>
        <v/>
      </c>
      <c r="G41" s="105" t="str">
        <f>IF($A41="","",IF($E41="MJ",Récap!$L$4,IF($E41="CF",Récap!$K$4,IF($E41="JS",Récap!$J$4,IF($E41="AM",Récap!$I$4)))))</f>
        <v/>
      </c>
      <c r="H41" s="117"/>
      <c r="I41" s="119" t="str">
        <f t="shared" si="1"/>
        <v/>
      </c>
      <c r="K41" s="412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90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</row>
    <row r="42" spans="1:12" x14ac:dyDescent="0.3">
      <c r="A42" s="169" t="str">
        <f>IF(Engagés!A42="","",Engagés!A42)</f>
        <v/>
      </c>
      <c r="B42" s="556">
        <v>0.36296296296296293</v>
      </c>
      <c r="C42" s="420"/>
      <c r="D42" s="81" t="str">
        <f t="shared" si="0"/>
        <v/>
      </c>
      <c r="E42" s="98" t="str">
        <f>IF($A42="","",Engagés!$E42)</f>
        <v/>
      </c>
      <c r="F42" s="104" t="str">
        <f>IF(AND('9ème'!D42="",'10ème'!D42&lt;&gt;""),1,"")</f>
        <v/>
      </c>
      <c r="G42" s="105" t="str">
        <f>IF($A42="","",IF($E42="MJ",Récap!$L$4,IF($E42="CF",Récap!$K$4,IF($E42="JS",Récap!$J$4,IF($E42="AM",Récap!$I$4)))))</f>
        <v/>
      </c>
      <c r="H42" s="117"/>
      <c r="I42" s="119" t="str">
        <f t="shared" si="1"/>
        <v/>
      </c>
      <c r="K42" s="412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90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</row>
    <row r="43" spans="1:12" x14ac:dyDescent="0.3">
      <c r="A43" s="169" t="str">
        <f>IF(Engagés!A43="","",Engagés!A43)</f>
        <v/>
      </c>
      <c r="B43" s="556">
        <v>0.36296296296296293</v>
      </c>
      <c r="C43" s="420"/>
      <c r="D43" s="81" t="str">
        <f t="shared" si="0"/>
        <v/>
      </c>
      <c r="E43" s="98" t="str">
        <f>IF($A43="","",Engagés!$E43)</f>
        <v/>
      </c>
      <c r="F43" s="104" t="str">
        <f>IF(AND('9ème'!D43="",'10ème'!D43&lt;&gt;""),1,"")</f>
        <v/>
      </c>
      <c r="G43" s="105" t="str">
        <f>IF($A43="","",IF($E43="MJ",Récap!$L$4,IF($E43="CF",Récap!$K$4,IF($E43="JS",Récap!$J$4,IF($E43="AM",Récap!$I$4)))))</f>
        <v/>
      </c>
      <c r="H43" s="117"/>
      <c r="I43" s="119" t="str">
        <f t="shared" si="1"/>
        <v/>
      </c>
      <c r="K43" s="412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90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</row>
    <row r="44" spans="1:12" x14ac:dyDescent="0.3">
      <c r="A44" s="169" t="str">
        <f>IF(Engagés!A44="","",Engagés!A44)</f>
        <v/>
      </c>
      <c r="B44" s="556">
        <v>0.36296296296296293</v>
      </c>
      <c r="C44" s="420"/>
      <c r="D44" s="81" t="str">
        <f t="shared" si="0"/>
        <v/>
      </c>
      <c r="E44" s="98" t="str">
        <f>IF($A44="","",Engagés!$E44)</f>
        <v/>
      </c>
      <c r="F44" s="104" t="str">
        <f>IF(AND('9ème'!D44="",'10ème'!D44&lt;&gt;""),1,"")</f>
        <v/>
      </c>
      <c r="G44" s="105" t="str">
        <f>IF($A44="","",IF($E44="MJ",Récap!$L$4,IF($E44="CF",Récap!$K$4,IF($E44="JS",Récap!$J$4,IF($E44="AM",Récap!$I$4)))))</f>
        <v/>
      </c>
      <c r="H44" s="117"/>
      <c r="I44" s="119" t="str">
        <f t="shared" si="1"/>
        <v/>
      </c>
      <c r="K44" s="412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90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</row>
    <row r="45" spans="1:12" x14ac:dyDescent="0.3">
      <c r="A45" s="169" t="str">
        <f>IF(Engagés!A45="","",Engagés!A45)</f>
        <v/>
      </c>
      <c r="B45" s="556">
        <v>0.36296296296296293</v>
      </c>
      <c r="C45" s="420"/>
      <c r="D45" s="81" t="str">
        <f t="shared" si="0"/>
        <v/>
      </c>
      <c r="E45" s="98" t="str">
        <f>IF($A45="","",Engagés!$E45)</f>
        <v/>
      </c>
      <c r="F45" s="104" t="str">
        <f>IF(AND('9ème'!D45="",'10ème'!D45&lt;&gt;""),1,"")</f>
        <v/>
      </c>
      <c r="G45" s="105" t="str">
        <f>IF($A45="","",IF($E45="MJ",Récap!$L$4,IF($E45="CF",Récap!$K$4,IF($E45="JS",Récap!$J$4,IF($E45="AM",Récap!$I$4)))))</f>
        <v/>
      </c>
      <c r="H45" s="117"/>
      <c r="I45" s="119" t="str">
        <f t="shared" si="1"/>
        <v/>
      </c>
      <c r="K45" s="412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90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</row>
    <row r="46" spans="1:12" x14ac:dyDescent="0.3">
      <c r="A46" s="169" t="str">
        <f>IF(Engagés!A46="","",Engagés!A46)</f>
        <v/>
      </c>
      <c r="B46" s="556">
        <v>0.36296296296296293</v>
      </c>
      <c r="C46" s="420"/>
      <c r="D46" s="81" t="str">
        <f t="shared" si="0"/>
        <v/>
      </c>
      <c r="E46" s="98" t="str">
        <f>IF($A46="","",Engagés!$E46)</f>
        <v/>
      </c>
      <c r="F46" s="104" t="str">
        <f>IF(AND('9ème'!D46="",'10ème'!D46&lt;&gt;""),1,"")</f>
        <v/>
      </c>
      <c r="G46" s="105" t="str">
        <f>IF($A46="","",IF($E46="MJ",Récap!$L$4,IF($E46="CF",Récap!$K$4,IF($E46="JS",Récap!$J$4,IF($E46="AM",Récap!$I$4)))))</f>
        <v/>
      </c>
      <c r="H46" s="117"/>
      <c r="I46" s="119" t="str">
        <f t="shared" si="1"/>
        <v/>
      </c>
      <c r="K46" s="412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90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</row>
    <row r="47" spans="1:12" x14ac:dyDescent="0.3">
      <c r="A47" s="169" t="str">
        <f>IF(Engagés!A47="","",Engagés!A47)</f>
        <v/>
      </c>
      <c r="B47" s="556">
        <v>0.36296296296296293</v>
      </c>
      <c r="C47" s="420"/>
      <c r="D47" s="81" t="str">
        <f t="shared" si="0"/>
        <v/>
      </c>
      <c r="E47" s="98" t="str">
        <f>IF($A47="","",Engagés!$E47)</f>
        <v/>
      </c>
      <c r="F47" s="104" t="str">
        <f>IF(AND('9ème'!D47="",'10ème'!D47&lt;&gt;""),1,"")</f>
        <v/>
      </c>
      <c r="G47" s="105" t="str">
        <f>IF($A47="","",IF($E47="MJ",Récap!$L$4,IF($E47="CF",Récap!$K$4,IF($E47="JS",Récap!$J$4,IF($E47="AM",Récap!$I$4)))))</f>
        <v/>
      </c>
      <c r="H47" s="117"/>
      <c r="I47" s="119" t="str">
        <f t="shared" si="1"/>
        <v/>
      </c>
      <c r="K47" s="412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90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</row>
    <row r="48" spans="1:12" x14ac:dyDescent="0.3">
      <c r="A48" s="169" t="str">
        <f>IF(Engagés!A48="","",Engagés!A48)</f>
        <v/>
      </c>
      <c r="B48" s="556">
        <v>0.36296296296296293</v>
      </c>
      <c r="C48" s="420"/>
      <c r="D48" s="81" t="str">
        <f t="shared" si="0"/>
        <v/>
      </c>
      <c r="E48" s="98" t="str">
        <f>IF($A48="","",Engagés!$E48)</f>
        <v/>
      </c>
      <c r="F48" s="104" t="str">
        <f>IF(AND('9ème'!D48="",'10ème'!D48&lt;&gt;""),1,"")</f>
        <v/>
      </c>
      <c r="G48" s="105" t="str">
        <f>IF($A48="","",IF($E48="MJ",Récap!$L$4,IF($E48="CF",Récap!$K$4,IF($E48="JS",Récap!$J$4,IF($E48="AM",Récap!$I$4)))))</f>
        <v/>
      </c>
      <c r="H48" s="117"/>
      <c r="I48" s="119" t="str">
        <f t="shared" si="1"/>
        <v/>
      </c>
      <c r="K48" s="412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90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</row>
    <row r="49" spans="1:12" x14ac:dyDescent="0.3">
      <c r="A49" s="169" t="str">
        <f>IF(Engagés!A49="","",Engagés!A49)</f>
        <v/>
      </c>
      <c r="B49" s="556">
        <v>0.36296296296296293</v>
      </c>
      <c r="C49" s="420"/>
      <c r="D49" s="81" t="str">
        <f t="shared" si="0"/>
        <v/>
      </c>
      <c r="E49" s="98" t="str">
        <f>IF($A49="","",Engagés!$E49)</f>
        <v/>
      </c>
      <c r="F49" s="104" t="str">
        <f>IF(AND('9ème'!D49="",'10ème'!D49&lt;&gt;""),1,"")</f>
        <v/>
      </c>
      <c r="G49" s="105" t="str">
        <f>IF($A49="","",IF($E49="MJ",Récap!$L$4,IF($E49="CF",Récap!$K$4,IF($E49="JS",Récap!$J$4,IF($E49="AM",Récap!$I$4)))))</f>
        <v/>
      </c>
      <c r="H49" s="117"/>
      <c r="I49" s="119" t="str">
        <f t="shared" si="1"/>
        <v/>
      </c>
      <c r="K49" s="412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90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</row>
    <row r="50" spans="1:12" x14ac:dyDescent="0.3">
      <c r="A50" s="169" t="str">
        <f>IF(Engagés!A50="","",Engagés!A50)</f>
        <v/>
      </c>
      <c r="B50" s="556">
        <v>0.36296296296296293</v>
      </c>
      <c r="C50" s="420"/>
      <c r="D50" s="81" t="str">
        <f t="shared" si="0"/>
        <v/>
      </c>
      <c r="E50" s="98" t="str">
        <f>IF($A50="","",Engagés!$E50)</f>
        <v/>
      </c>
      <c r="F50" s="104" t="str">
        <f>IF(AND('9ème'!D50="",'10ème'!D50&lt;&gt;""),1,"")</f>
        <v/>
      </c>
      <c r="G50" s="105" t="str">
        <f>IF($A50="","",IF($E50="MJ",Récap!$L$4,IF($E50="CF",Récap!$K$4,IF($E50="JS",Récap!$J$4,IF($E50="AM",Récap!$I$4)))))</f>
        <v/>
      </c>
      <c r="H50" s="117"/>
      <c r="I50" s="119" t="str">
        <f t="shared" si="1"/>
        <v/>
      </c>
      <c r="K50" s="412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90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</row>
    <row r="51" spans="1:12" x14ac:dyDescent="0.3">
      <c r="A51" s="169" t="str">
        <f>IF(Engagés!A51="","",Engagés!A51)</f>
        <v/>
      </c>
      <c r="B51" s="556">
        <v>0.36296296296296293</v>
      </c>
      <c r="C51" s="420"/>
      <c r="D51" s="81" t="str">
        <f t="shared" si="0"/>
        <v/>
      </c>
      <c r="E51" s="98" t="str">
        <f>IF($A51="","",Engagés!$E51)</f>
        <v/>
      </c>
      <c r="F51" s="104" t="str">
        <f>IF(AND('9ème'!D51="",'10ème'!D51&lt;&gt;""),1,"")</f>
        <v/>
      </c>
      <c r="G51" s="105" t="str">
        <f>IF($A51="","",IF($E51="MJ",Récap!$L$4,IF($E51="CF",Récap!$K$4,IF($E51="JS",Récap!$J$4,IF($E51="AM",Récap!$I$4)))))</f>
        <v/>
      </c>
      <c r="H51" s="117"/>
      <c r="I51" s="119" t="str">
        <f t="shared" si="1"/>
        <v/>
      </c>
      <c r="K51" s="412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90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</row>
    <row r="52" spans="1:12" x14ac:dyDescent="0.3">
      <c r="A52" s="169" t="str">
        <f>IF(Engagés!A52="","",Engagés!A52)</f>
        <v/>
      </c>
      <c r="B52" s="556">
        <v>0.36296296296296293</v>
      </c>
      <c r="C52" s="420"/>
      <c r="D52" s="81" t="str">
        <f t="shared" si="0"/>
        <v/>
      </c>
      <c r="E52" s="98" t="str">
        <f>IF($A52="","",Engagés!$E52)</f>
        <v/>
      </c>
      <c r="F52" s="104" t="str">
        <f>IF(AND('9ème'!D52="",'10ème'!D52&lt;&gt;""),1,"")</f>
        <v/>
      </c>
      <c r="G52" s="105" t="str">
        <f>IF($A52="","",IF($E52="MJ",Récap!$L$4,IF($E52="CF",Récap!$K$4,IF($E52="JS",Récap!$J$4,IF($E52="AM",Récap!$I$4)))))</f>
        <v/>
      </c>
      <c r="H52" s="117"/>
      <c r="I52" s="119" t="str">
        <f t="shared" si="1"/>
        <v/>
      </c>
      <c r="K52" s="412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90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</row>
    <row r="53" spans="1:12" x14ac:dyDescent="0.3">
      <c r="A53" s="169" t="str">
        <f>IF(Engagés!A53="","",Engagés!A53)</f>
        <v/>
      </c>
      <c r="B53" s="556">
        <v>0.36296296296296293</v>
      </c>
      <c r="C53" s="420"/>
      <c r="D53" s="81" t="str">
        <f t="shared" si="0"/>
        <v/>
      </c>
      <c r="E53" s="98" t="str">
        <f>IF($A53="","",Engagés!$E53)</f>
        <v/>
      </c>
      <c r="F53" s="104" t="str">
        <f>IF(AND('9ème'!D53="",'10ème'!D53&lt;&gt;""),1,"")</f>
        <v/>
      </c>
      <c r="G53" s="105" t="str">
        <f>IF($A53="","",IF($E53="MJ",Récap!$L$4,IF($E53="CF",Récap!$K$4,IF($E53="JS",Récap!$J$4,IF($E53="AM",Récap!$I$4)))))</f>
        <v/>
      </c>
      <c r="H53" s="117"/>
      <c r="I53" s="119" t="str">
        <f t="shared" si="1"/>
        <v/>
      </c>
      <c r="K53" s="412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90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</row>
    <row r="54" spans="1:12" x14ac:dyDescent="0.3">
      <c r="A54" s="169" t="str">
        <f>IF(Engagés!A54="","",Engagés!A54)</f>
        <v/>
      </c>
      <c r="B54" s="556">
        <v>0.36296296296296293</v>
      </c>
      <c r="C54" s="420"/>
      <c r="D54" s="81" t="str">
        <f t="shared" si="0"/>
        <v/>
      </c>
      <c r="E54" s="98" t="str">
        <f>IF($A54="","",Engagés!$E54)</f>
        <v/>
      </c>
      <c r="F54" s="104" t="str">
        <f>IF(AND('9ème'!D54="",'10ème'!D54&lt;&gt;""),1,"")</f>
        <v/>
      </c>
      <c r="G54" s="105" t="str">
        <f>IF($A54="","",IF($E54="MJ",Récap!$L$4,IF($E54="CF",Récap!$K$4,IF($E54="JS",Récap!$J$4,IF($E54="AM",Récap!$I$4)))))</f>
        <v/>
      </c>
      <c r="H54" s="117"/>
      <c r="I54" s="119" t="str">
        <f t="shared" si="1"/>
        <v/>
      </c>
      <c r="K54" s="412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90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</row>
    <row r="55" spans="1:12" x14ac:dyDescent="0.3">
      <c r="A55" s="169" t="str">
        <f>IF(Engagés!A55="","",Engagés!A55)</f>
        <v/>
      </c>
      <c r="B55" s="556">
        <v>0.36296296296296293</v>
      </c>
      <c r="C55" s="420"/>
      <c r="D55" s="81" t="str">
        <f t="shared" si="0"/>
        <v/>
      </c>
      <c r="E55" s="98" t="str">
        <f>IF($A55="","",Engagés!$E55)</f>
        <v/>
      </c>
      <c r="F55" s="104" t="str">
        <f>IF(AND('9ème'!D55="",'10ème'!D55&lt;&gt;""),1,"")</f>
        <v/>
      </c>
      <c r="G55" s="105" t="str">
        <f>IF($A55="","",IF($E55="MJ",Récap!$L$4,IF($E55="CF",Récap!$K$4,IF($E55="JS",Récap!$J$4,IF($E55="AM",Récap!$I$4)))))</f>
        <v/>
      </c>
      <c r="H55" s="117"/>
      <c r="I55" s="119" t="str">
        <f t="shared" si="1"/>
        <v/>
      </c>
      <c r="K55" s="412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90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</row>
    <row r="56" spans="1:12" x14ac:dyDescent="0.3">
      <c r="A56" s="169" t="str">
        <f>IF(Engagés!A56="","",Engagés!A56)</f>
        <v/>
      </c>
      <c r="B56" s="556">
        <v>0.36296296296296293</v>
      </c>
      <c r="C56" s="420"/>
      <c r="D56" s="81" t="str">
        <f t="shared" si="0"/>
        <v/>
      </c>
      <c r="E56" s="98" t="str">
        <f>IF($A56="","",Engagés!$E56)</f>
        <v/>
      </c>
      <c r="F56" s="104" t="str">
        <f>IF(AND('9ème'!D56="",'10ème'!D56&lt;&gt;""),1,"")</f>
        <v/>
      </c>
      <c r="G56" s="105" t="str">
        <f>IF($A56="","",IF($E56="MJ",Récap!$L$4,IF($E56="CF",Récap!$K$4,IF($E56="JS",Récap!$J$4,IF($E56="AM",Récap!$I$4)))))</f>
        <v/>
      </c>
      <c r="H56" s="117"/>
      <c r="I56" s="119" t="str">
        <f t="shared" si="1"/>
        <v/>
      </c>
      <c r="K56" s="412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90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</row>
    <row r="57" spans="1:12" x14ac:dyDescent="0.3">
      <c r="A57" s="169" t="str">
        <f>IF(Engagés!A57="","",Engagés!A57)</f>
        <v/>
      </c>
      <c r="B57" s="556">
        <v>0.36296296296296293</v>
      </c>
      <c r="C57" s="420"/>
      <c r="D57" s="81" t="str">
        <f t="shared" si="0"/>
        <v/>
      </c>
      <c r="E57" s="98" t="str">
        <f>IF($A57="","",Engagés!$E57)</f>
        <v/>
      </c>
      <c r="F57" s="104" t="str">
        <f>IF(AND('9ème'!D57="",'10ème'!D57&lt;&gt;""),1,"")</f>
        <v/>
      </c>
      <c r="G57" s="105" t="str">
        <f>IF($A57="","",IF($E57="MJ",Récap!$L$4,IF($E57="CF",Récap!$K$4,IF($E57="JS",Récap!$J$4,IF($E57="AM",Récap!$I$4)))))</f>
        <v/>
      </c>
      <c r="H57" s="117"/>
      <c r="I57" s="119" t="str">
        <f t="shared" si="1"/>
        <v/>
      </c>
      <c r="K57" s="412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90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</row>
    <row r="58" spans="1:12" x14ac:dyDescent="0.3">
      <c r="A58" s="169" t="str">
        <f>IF(Engagés!A58="","",Engagés!A58)</f>
        <v/>
      </c>
      <c r="B58" s="556">
        <v>0.36296296296296293</v>
      </c>
      <c r="C58" s="420"/>
      <c r="D58" s="81" t="str">
        <f t="shared" si="0"/>
        <v/>
      </c>
      <c r="E58" s="98" t="str">
        <f>IF($A58="","",Engagés!$E58)</f>
        <v/>
      </c>
      <c r="F58" s="104" t="str">
        <f>IF(AND('9ème'!D58="",'10ème'!D58&lt;&gt;""),1,"")</f>
        <v/>
      </c>
      <c r="G58" s="105" t="str">
        <f>IF($A58="","",IF($E58="MJ",Récap!$L$4,IF($E58="CF",Récap!$K$4,IF($E58="JS",Récap!$J$4,IF($E58="AM",Récap!$I$4)))))</f>
        <v/>
      </c>
      <c r="H58" s="117"/>
      <c r="I58" s="119" t="str">
        <f t="shared" si="1"/>
        <v/>
      </c>
      <c r="K58" s="412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90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</row>
    <row r="59" spans="1:12" x14ac:dyDescent="0.3">
      <c r="A59" s="169" t="str">
        <f>IF(Engagés!A59="","",Engagés!A59)</f>
        <v/>
      </c>
      <c r="B59" s="556">
        <v>0.36296296296296293</v>
      </c>
      <c r="C59" s="420"/>
      <c r="D59" s="81" t="str">
        <f t="shared" si="0"/>
        <v/>
      </c>
      <c r="E59" s="98" t="str">
        <f>IF($A59="","",Engagés!$E59)</f>
        <v/>
      </c>
      <c r="F59" s="104" t="str">
        <f>IF(AND('9ème'!D59="",'10ème'!D59&lt;&gt;""),1,"")</f>
        <v/>
      </c>
      <c r="G59" s="105" t="str">
        <f>IF($A59="","",IF($E59="MJ",Récap!$L$4,IF($E59="CF",Récap!$K$4,IF($E59="JS",Récap!$J$4,IF($E59="AM",Récap!$I$4)))))</f>
        <v/>
      </c>
      <c r="H59" s="117"/>
      <c r="I59" s="119" t="str">
        <f t="shared" si="1"/>
        <v/>
      </c>
      <c r="K59" s="412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90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</row>
    <row r="60" spans="1:12" x14ac:dyDescent="0.3">
      <c r="A60" s="169" t="str">
        <f>IF(Engagés!A60="","",Engagés!A60)</f>
        <v/>
      </c>
      <c r="B60" s="556">
        <v>0.36296296296296293</v>
      </c>
      <c r="C60" s="420"/>
      <c r="D60" s="81" t="str">
        <f t="shared" si="0"/>
        <v/>
      </c>
      <c r="E60" s="98" t="str">
        <f>IF($A60="","",Engagés!$E60)</f>
        <v/>
      </c>
      <c r="F60" s="104" t="str">
        <f>IF(AND('9ème'!D60="",'10ème'!D60&lt;&gt;""),1,"")</f>
        <v/>
      </c>
      <c r="G60" s="105" t="str">
        <f>IF($A60="","",IF($E60="MJ",Récap!$L$4,IF($E60="CF",Récap!$K$4,IF($E60="JS",Récap!$J$4,IF($E60="AM",Récap!$I$4)))))</f>
        <v/>
      </c>
      <c r="H60" s="117"/>
      <c r="I60" s="119" t="str">
        <f t="shared" si="1"/>
        <v/>
      </c>
      <c r="K60" s="412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90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</row>
    <row r="61" spans="1:12" x14ac:dyDescent="0.3">
      <c r="A61" s="169" t="str">
        <f>IF(Engagés!A61="","",Engagés!A61)</f>
        <v/>
      </c>
      <c r="B61" s="556">
        <v>0.36296296296296293</v>
      </c>
      <c r="C61" s="420"/>
      <c r="D61" s="81" t="str">
        <f t="shared" si="0"/>
        <v/>
      </c>
      <c r="E61" s="98" t="str">
        <f>IF($A61="","",Engagés!$E61)</f>
        <v/>
      </c>
      <c r="F61" s="104" t="str">
        <f>IF(AND('9ème'!D61="",'10ème'!D61&lt;&gt;""),1,"")</f>
        <v/>
      </c>
      <c r="G61" s="105" t="str">
        <f>IF($A61="","",IF($E61="MJ",Récap!$L$4,IF($E61="CF",Récap!$K$4,IF($E61="JS",Récap!$J$4,IF($E61="AM",Récap!$I$4)))))</f>
        <v/>
      </c>
      <c r="H61" s="117"/>
      <c r="I61" s="119" t="str">
        <f t="shared" si="1"/>
        <v/>
      </c>
      <c r="K61" s="412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90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</row>
    <row r="62" spans="1:12" x14ac:dyDescent="0.3">
      <c r="A62" s="169" t="str">
        <f>IF(Engagés!A62="","",Engagés!A62)</f>
        <v/>
      </c>
      <c r="B62" s="556">
        <v>0.36296296296296293</v>
      </c>
      <c r="C62" s="420"/>
      <c r="D62" s="81" t="str">
        <f t="shared" si="0"/>
        <v/>
      </c>
      <c r="E62" s="98" t="str">
        <f>IF($A62="","",Engagés!$E62)</f>
        <v/>
      </c>
      <c r="F62" s="104" t="str">
        <f>IF(AND('9ème'!D62="",'10ème'!D62&lt;&gt;""),1,"")</f>
        <v/>
      </c>
      <c r="G62" s="105" t="str">
        <f>IF($A62="","",IF($E62="MJ",Récap!$L$4,IF($E62="CF",Récap!$K$4,IF($E62="JS",Récap!$J$4,IF($E62="AM",Récap!$I$4)))))</f>
        <v/>
      </c>
      <c r="H62" s="117"/>
      <c r="I62" s="119" t="str">
        <f t="shared" si="1"/>
        <v/>
      </c>
      <c r="K62" s="412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90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</row>
    <row r="63" spans="1:12" x14ac:dyDescent="0.3">
      <c r="A63" s="169" t="str">
        <f>IF(Engagés!A63="","",Engagés!A63)</f>
        <v/>
      </c>
      <c r="B63" s="556">
        <v>0.36296296296296293</v>
      </c>
      <c r="C63" s="420"/>
      <c r="D63" s="81" t="str">
        <f t="shared" si="0"/>
        <v/>
      </c>
      <c r="E63" s="98" t="str">
        <f>IF($A63="","",Engagés!$E63)</f>
        <v/>
      </c>
      <c r="F63" s="104" t="str">
        <f>IF(AND('9ème'!D63="",'10ème'!D63&lt;&gt;""),1,"")</f>
        <v/>
      </c>
      <c r="G63" s="105" t="str">
        <f>IF($A63="","",IF($E63="MJ",Récap!$L$4,IF($E63="CF",Récap!$K$4,IF($E63="JS",Récap!$J$4,IF($E63="AM",Récap!$I$4)))))</f>
        <v/>
      </c>
      <c r="H63" s="117"/>
      <c r="I63" s="119" t="str">
        <f t="shared" si="1"/>
        <v/>
      </c>
      <c r="K63" s="412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90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</row>
    <row r="64" spans="1:12" x14ac:dyDescent="0.3">
      <c r="A64" s="169" t="str">
        <f>IF(Engagés!A64="","",Engagés!A64)</f>
        <v/>
      </c>
      <c r="B64" s="556">
        <v>0.36296296296296293</v>
      </c>
      <c r="C64" s="420"/>
      <c r="D64" s="81" t="str">
        <f t="shared" si="0"/>
        <v/>
      </c>
      <c r="E64" s="98" t="str">
        <f>IF($A64="","",Engagés!$E64)</f>
        <v/>
      </c>
      <c r="F64" s="104" t="str">
        <f>IF(AND('9ème'!D64="",'10ème'!D64&lt;&gt;""),1,"")</f>
        <v/>
      </c>
      <c r="G64" s="105" t="str">
        <f>IF($A64="","",IF($E64="MJ",Récap!$L$4,IF($E64="CF",Récap!$K$4,IF($E64="JS",Récap!$J$4,IF($E64="AM",Récap!$I$4)))))</f>
        <v/>
      </c>
      <c r="H64" s="117"/>
      <c r="I64" s="119" t="str">
        <f t="shared" si="1"/>
        <v/>
      </c>
      <c r="K64" s="412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90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</row>
    <row r="65" spans="1:12" x14ac:dyDescent="0.3">
      <c r="A65" s="169" t="str">
        <f>IF(Engagés!A65="","",Engagés!A65)</f>
        <v/>
      </c>
      <c r="B65" s="556">
        <v>0.36296296296296293</v>
      </c>
      <c r="C65" s="420"/>
      <c r="D65" s="81" t="str">
        <f t="shared" si="0"/>
        <v/>
      </c>
      <c r="E65" s="98" t="str">
        <f>IF($A65="","",Engagés!$E65)</f>
        <v/>
      </c>
      <c r="F65" s="104" t="str">
        <f>IF(AND('9ème'!D65="",'10ème'!D65&lt;&gt;""),1,"")</f>
        <v/>
      </c>
      <c r="G65" s="105" t="str">
        <f>IF($A65="","",IF($E65="MJ",Récap!$L$4,IF($E65="CF",Récap!$K$4,IF($E65="JS",Récap!$J$4,IF($E65="AM",Récap!$I$4)))))</f>
        <v/>
      </c>
      <c r="H65" s="117"/>
      <c r="I65" s="119" t="str">
        <f t="shared" si="1"/>
        <v/>
      </c>
      <c r="K65" s="412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90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</row>
    <row r="66" spans="1:12" x14ac:dyDescent="0.3">
      <c r="A66" s="169" t="str">
        <f>IF(Engagés!A66="","",Engagés!A66)</f>
        <v/>
      </c>
      <c r="B66" s="556">
        <v>0.36296296296296293</v>
      </c>
      <c r="C66" s="420"/>
      <c r="D66" s="81" t="str">
        <f t="shared" si="0"/>
        <v/>
      </c>
      <c r="E66" s="98" t="str">
        <f>IF($A66="","",Engagés!$E66)</f>
        <v/>
      </c>
      <c r="F66" s="104" t="str">
        <f>IF(AND('9ème'!D66="",'10ème'!D66&lt;&gt;""),1,"")</f>
        <v/>
      </c>
      <c r="G66" s="105" t="str">
        <f>IF($A66="","",IF($E66="MJ",Récap!$L$4,IF($E66="CF",Récap!$K$4,IF($E66="JS",Récap!$J$4,IF($E66="AM",Récap!$I$4)))))</f>
        <v/>
      </c>
      <c r="H66" s="117"/>
      <c r="I66" s="119" t="str">
        <f t="shared" si="1"/>
        <v/>
      </c>
      <c r="K66" s="412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90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</row>
    <row r="67" spans="1:12" x14ac:dyDescent="0.3">
      <c r="A67" s="169" t="str">
        <f>IF(Engagés!A67="","",Engagés!A67)</f>
        <v/>
      </c>
      <c r="B67" s="556">
        <v>0.36296296296296293</v>
      </c>
      <c r="C67" s="420"/>
      <c r="D67" s="81" t="str">
        <f t="shared" si="0"/>
        <v/>
      </c>
      <c r="E67" s="98" t="str">
        <f>IF($A67="","",Engagés!$E67)</f>
        <v/>
      </c>
      <c r="F67" s="104" t="str">
        <f>IF(AND('9ème'!D67="",'10ème'!D67&lt;&gt;""),1,"")</f>
        <v/>
      </c>
      <c r="G67" s="105" t="str">
        <f>IF($A67="","",IF($E67="MJ",Récap!$L$4,IF($E67="CF",Récap!$K$4,IF($E67="JS",Récap!$J$4,IF($E67="AM",Récap!$I$4)))))</f>
        <v/>
      </c>
      <c r="H67" s="117"/>
      <c r="I67" s="119" t="str">
        <f t="shared" si="1"/>
        <v/>
      </c>
      <c r="K67" s="412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90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</row>
    <row r="68" spans="1:12" x14ac:dyDescent="0.3">
      <c r="A68" s="169" t="str">
        <f>IF(Engagés!A68="","",Engagés!A68)</f>
        <v/>
      </c>
      <c r="B68" s="556">
        <v>0.36296296296296293</v>
      </c>
      <c r="C68" s="420"/>
      <c r="D68" s="81" t="str">
        <f t="shared" si="0"/>
        <v/>
      </c>
      <c r="E68" s="98" t="str">
        <f>IF($A68="","",Engagés!$E68)</f>
        <v/>
      </c>
      <c r="F68" s="104" t="str">
        <f>IF(AND('9ème'!D68="",'10ème'!D68&lt;&gt;""),1,"")</f>
        <v/>
      </c>
      <c r="G68" s="105" t="str">
        <f>IF($A68="","",IF($E68="MJ",Récap!$L$4,IF($E68="CF",Récap!$K$4,IF($E68="JS",Récap!$J$4,IF($E68="AM",Récap!$I$4)))))</f>
        <v/>
      </c>
      <c r="H68" s="117"/>
      <c r="I68" s="119" t="str">
        <f t="shared" si="1"/>
        <v/>
      </c>
      <c r="K68" s="412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90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</row>
    <row r="69" spans="1:12" x14ac:dyDescent="0.3">
      <c r="A69" s="169" t="str">
        <f>IF(Engagés!A69="","",Engagés!A69)</f>
        <v/>
      </c>
      <c r="B69" s="556">
        <v>0.36296296296296293</v>
      </c>
      <c r="C69" s="420"/>
      <c r="D69" s="81" t="str">
        <f t="shared" ref="D69:D102" si="2">IF(C69="","",C69-B69)</f>
        <v/>
      </c>
      <c r="E69" s="98" t="str">
        <f>IF($A69="","",Engagés!$E69)</f>
        <v/>
      </c>
      <c r="F69" s="104" t="str">
        <f>IF(AND('9ème'!D69="",'10ème'!D69&lt;&gt;""),1,"")</f>
        <v/>
      </c>
      <c r="G69" s="105" t="str">
        <f>IF($A69="","",IF($E69="MJ",Récap!$L$4,IF($E69="CF",Récap!$K$4,IF($E69="JS",Récap!$J$4,IF($E69="AM",Récap!$I$4)))))</f>
        <v/>
      </c>
      <c r="H69" s="117"/>
      <c r="I69" s="119" t="str">
        <f t="shared" si="1"/>
        <v/>
      </c>
      <c r="K69" s="412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90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</row>
    <row r="70" spans="1:12" x14ac:dyDescent="0.3">
      <c r="A70" s="169" t="str">
        <f>IF(Engagés!A70="","",Engagés!A70)</f>
        <v/>
      </c>
      <c r="B70" s="556">
        <v>0.36296296296296293</v>
      </c>
      <c r="C70" s="420"/>
      <c r="D70" s="81" t="str">
        <f t="shared" si="2"/>
        <v/>
      </c>
      <c r="E70" s="98" t="str">
        <f>IF($A70="","",Engagés!$E70)</f>
        <v/>
      </c>
      <c r="F70" s="104" t="str">
        <f>IF(AND('9ème'!D70="",'10ème'!D70&lt;&gt;""),1,"")</f>
        <v/>
      </c>
      <c r="G70" s="105" t="str">
        <f>IF($A70="","",IF($E70="MJ",Récap!$L$4,IF($E70="CF",Récap!$K$4,IF($E70="JS",Récap!$J$4,IF($E70="AM",Récap!$I$4)))))</f>
        <v/>
      </c>
      <c r="H70" s="117"/>
      <c r="I70" s="119" t="str">
        <f t="shared" ref="I70:I103" si="3">K70</f>
        <v/>
      </c>
      <c r="K70" s="412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90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</row>
    <row r="71" spans="1:12" x14ac:dyDescent="0.3">
      <c r="A71" s="169" t="str">
        <f>IF(Engagés!A71="","",Engagés!A71)</f>
        <v/>
      </c>
      <c r="B71" s="556">
        <v>0.36296296296296293</v>
      </c>
      <c r="C71" s="420"/>
      <c r="D71" s="81" t="str">
        <f t="shared" si="2"/>
        <v/>
      </c>
      <c r="E71" s="98" t="str">
        <f>IF($A71="","",Engagés!$E71)</f>
        <v/>
      </c>
      <c r="F71" s="104" t="str">
        <f>IF(AND('9ème'!D71="",'10ème'!D71&lt;&gt;""),1,"")</f>
        <v/>
      </c>
      <c r="G71" s="105" t="str">
        <f>IF($A71="","",IF($E71="MJ",Récap!$L$4,IF($E71="CF",Récap!$K$4,IF($E71="JS",Récap!$J$4,IF($E71="AM",Récap!$I$4)))))</f>
        <v/>
      </c>
      <c r="H71" s="117"/>
      <c r="I71" s="119" t="str">
        <f t="shared" si="3"/>
        <v/>
      </c>
      <c r="K71" s="412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90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</row>
    <row r="72" spans="1:12" x14ac:dyDescent="0.3">
      <c r="A72" s="169" t="str">
        <f>IF(Engagés!A72="","",Engagés!A72)</f>
        <v/>
      </c>
      <c r="B72" s="556">
        <v>0.36296296296296293</v>
      </c>
      <c r="C72" s="420"/>
      <c r="D72" s="81" t="str">
        <f t="shared" si="2"/>
        <v/>
      </c>
      <c r="E72" s="98" t="str">
        <f>IF($A72="","",Engagés!$E72)</f>
        <v/>
      </c>
      <c r="F72" s="104" t="str">
        <f>IF(AND('9ème'!D72="",'10ème'!D72&lt;&gt;""),1,"")</f>
        <v/>
      </c>
      <c r="G72" s="105" t="str">
        <f>IF($A72="","",IF($E72="MJ",Récap!$L$4,IF($E72="CF",Récap!$K$4,IF($E72="JS",Récap!$J$4,IF($E72="AM",Récap!$I$4)))))</f>
        <v/>
      </c>
      <c r="H72" s="117"/>
      <c r="I72" s="119" t="str">
        <f t="shared" si="3"/>
        <v/>
      </c>
      <c r="K72" s="412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90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</row>
    <row r="73" spans="1:12" x14ac:dyDescent="0.3">
      <c r="A73" s="169" t="str">
        <f>IF(Engagés!A73="","",Engagés!A73)</f>
        <v/>
      </c>
      <c r="B73" s="556">
        <v>0.36296296296296293</v>
      </c>
      <c r="C73" s="420"/>
      <c r="D73" s="81" t="str">
        <f t="shared" si="2"/>
        <v/>
      </c>
      <c r="E73" s="98" t="str">
        <f>IF($A73="","",Engagés!$E73)</f>
        <v/>
      </c>
      <c r="F73" s="104" t="str">
        <f>IF(AND('9ème'!D73="",'10ème'!D73&lt;&gt;""),1,"")</f>
        <v/>
      </c>
      <c r="G73" s="105" t="str">
        <f>IF($A73="","",IF($E73="MJ",Récap!$L$4,IF($E73="CF",Récap!$K$4,IF($E73="JS",Récap!$J$4,IF($E73="AM",Récap!$I$4)))))</f>
        <v/>
      </c>
      <c r="H73" s="117"/>
      <c r="I73" s="119" t="str">
        <f t="shared" si="3"/>
        <v/>
      </c>
      <c r="K73" s="412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90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</row>
    <row r="74" spans="1:12" x14ac:dyDescent="0.3">
      <c r="A74" s="169" t="str">
        <f>IF(Engagés!A74="","",Engagés!A74)</f>
        <v/>
      </c>
      <c r="B74" s="556">
        <v>0.36296296296296293</v>
      </c>
      <c r="C74" s="420"/>
      <c r="D74" s="81" t="str">
        <f t="shared" si="2"/>
        <v/>
      </c>
      <c r="E74" s="98" t="str">
        <f>IF($A74="","",Engagés!$E74)</f>
        <v/>
      </c>
      <c r="F74" s="104" t="str">
        <f>IF(AND('9ème'!D74="",'10ème'!D74&lt;&gt;""),1,"")</f>
        <v/>
      </c>
      <c r="G74" s="105" t="str">
        <f>IF($A74="","",IF($E74="MJ",Récap!$L$4,IF($E74="CF",Récap!$K$4,IF($E74="JS",Récap!$J$4,IF($E74="AM",Récap!$I$4)))))</f>
        <v/>
      </c>
      <c r="H74" s="117"/>
      <c r="I74" s="119" t="str">
        <f t="shared" si="3"/>
        <v/>
      </c>
      <c r="K74" s="412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90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</row>
    <row r="75" spans="1:12" x14ac:dyDescent="0.3">
      <c r="A75" s="169" t="str">
        <f>IF(Engagés!A75="","",Engagés!A75)</f>
        <v/>
      </c>
      <c r="B75" s="556">
        <v>0.36296296296296293</v>
      </c>
      <c r="C75" s="420"/>
      <c r="D75" s="81" t="str">
        <f t="shared" si="2"/>
        <v/>
      </c>
      <c r="E75" s="98" t="str">
        <f>IF($A75="","",Engagés!$E75)</f>
        <v/>
      </c>
      <c r="F75" s="104" t="str">
        <f>IF(AND('9ème'!D75="",'10ème'!D75&lt;&gt;""),1,"")</f>
        <v/>
      </c>
      <c r="G75" s="105" t="str">
        <f>IF($A75="","",IF($E75="MJ",Récap!$L$4,IF($E75="CF",Récap!$K$4,IF($E75="JS",Récap!$J$4,IF($E75="AM",Récap!$I$4)))))</f>
        <v/>
      </c>
      <c r="H75" s="117"/>
      <c r="I75" s="119" t="str">
        <f t="shared" si="3"/>
        <v/>
      </c>
      <c r="K75" s="412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90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</row>
    <row r="76" spans="1:12" x14ac:dyDescent="0.3">
      <c r="A76" s="169" t="str">
        <f>IF(Engagés!A76="","",Engagés!A76)</f>
        <v/>
      </c>
      <c r="B76" s="556">
        <v>0.36296296296296293</v>
      </c>
      <c r="C76" s="420"/>
      <c r="D76" s="81" t="str">
        <f t="shared" si="2"/>
        <v/>
      </c>
      <c r="E76" s="98" t="str">
        <f>IF($A76="","",Engagés!$E76)</f>
        <v/>
      </c>
      <c r="F76" s="104" t="str">
        <f>IF(AND('9ème'!D76="",'10ème'!D76&lt;&gt;""),1,"")</f>
        <v/>
      </c>
      <c r="G76" s="105" t="str">
        <f>IF($A76="","",IF($E76="MJ",Récap!$L$4,IF($E76="CF",Récap!$K$4,IF($E76="JS",Récap!$J$4,IF($E76="AM",Récap!$I$4)))))</f>
        <v/>
      </c>
      <c r="H76" s="117"/>
      <c r="I76" s="119" t="str">
        <f t="shared" si="3"/>
        <v/>
      </c>
      <c r="K76" s="412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90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</row>
    <row r="77" spans="1:12" x14ac:dyDescent="0.3">
      <c r="A77" s="169" t="str">
        <f>IF(Engagés!A77="","",Engagés!A77)</f>
        <v/>
      </c>
      <c r="B77" s="556">
        <v>0.36296296296296293</v>
      </c>
      <c r="C77" s="420"/>
      <c r="D77" s="81" t="str">
        <f t="shared" si="2"/>
        <v/>
      </c>
      <c r="E77" s="98" t="str">
        <f>IF($A77="","",Engagés!$E77)</f>
        <v/>
      </c>
      <c r="F77" s="104" t="str">
        <f>IF(AND('9ème'!D77="",'10ème'!D77&lt;&gt;""),1,"")</f>
        <v/>
      </c>
      <c r="G77" s="105" t="str">
        <f>IF($A77="","",IF($E77="MJ",Récap!$L$4,IF($E77="CF",Récap!$K$4,IF($E77="JS",Récap!$J$4,IF($E77="AM",Récap!$I$4)))))</f>
        <v/>
      </c>
      <c r="H77" s="117"/>
      <c r="I77" s="119" t="str">
        <f t="shared" si="3"/>
        <v/>
      </c>
      <c r="K77" s="412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90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</row>
    <row r="78" spans="1:12" x14ac:dyDescent="0.3">
      <c r="A78" s="169" t="str">
        <f>IF(Engagés!A78="","",Engagés!A78)</f>
        <v/>
      </c>
      <c r="B78" s="556">
        <v>0.36296296296296293</v>
      </c>
      <c r="C78" s="420"/>
      <c r="D78" s="81" t="str">
        <f t="shared" si="2"/>
        <v/>
      </c>
      <c r="E78" s="98" t="str">
        <f>IF($A78="","",Engagés!$E78)</f>
        <v/>
      </c>
      <c r="F78" s="104" t="str">
        <f>IF(AND('9ème'!D78="",'10ème'!D78&lt;&gt;""),1,"")</f>
        <v/>
      </c>
      <c r="G78" s="105" t="str">
        <f>IF($A78="","",IF($E78="MJ",Récap!$L$4,IF($E78="CF",Récap!$K$4,IF($E78="JS",Récap!$J$4,IF($E78="AM",Récap!$I$4)))))</f>
        <v/>
      </c>
      <c r="H78" s="117"/>
      <c r="I78" s="119" t="str">
        <f t="shared" si="3"/>
        <v/>
      </c>
      <c r="K78" s="412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90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</row>
    <row r="79" spans="1:12" x14ac:dyDescent="0.3">
      <c r="A79" s="169" t="str">
        <f>IF(Engagés!A79="","",Engagés!A79)</f>
        <v/>
      </c>
      <c r="B79" s="556">
        <v>0.36296296296296293</v>
      </c>
      <c r="C79" s="420"/>
      <c r="D79" s="81" t="str">
        <f t="shared" si="2"/>
        <v/>
      </c>
      <c r="E79" s="98" t="str">
        <f>IF($A79="","",Engagés!$E79)</f>
        <v/>
      </c>
      <c r="F79" s="104" t="str">
        <f>IF(AND('9ème'!D79="",'10ème'!D79&lt;&gt;""),1,"")</f>
        <v/>
      </c>
      <c r="G79" s="105" t="str">
        <f>IF($A79="","",IF($E79="MJ",Récap!$L$4,IF($E79="CF",Récap!$K$4,IF($E79="JS",Récap!$J$4,IF($E79="AM",Récap!$I$4)))))</f>
        <v/>
      </c>
      <c r="H79" s="117"/>
      <c r="I79" s="119" t="str">
        <f t="shared" si="3"/>
        <v/>
      </c>
      <c r="K79" s="412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90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</row>
    <row r="80" spans="1:12" x14ac:dyDescent="0.3">
      <c r="A80" s="169" t="str">
        <f>IF(Engagés!A80="","",Engagés!A80)</f>
        <v/>
      </c>
      <c r="B80" s="556">
        <v>0.36296296296296293</v>
      </c>
      <c r="C80" s="420"/>
      <c r="D80" s="81" t="str">
        <f t="shared" si="2"/>
        <v/>
      </c>
      <c r="E80" s="98" t="str">
        <f>IF($A80="","",Engagés!$E80)</f>
        <v/>
      </c>
      <c r="F80" s="104" t="str">
        <f>IF(AND('9ème'!D80="",'10ème'!D80&lt;&gt;""),1,"")</f>
        <v/>
      </c>
      <c r="G80" s="105" t="str">
        <f>IF($A80="","",IF($E80="MJ",Récap!$L$4,IF($E80="CF",Récap!$K$4,IF($E80="JS",Récap!$J$4,IF($E80="AM",Récap!$I$4)))))</f>
        <v/>
      </c>
      <c r="H80" s="117"/>
      <c r="I80" s="119" t="str">
        <f t="shared" si="3"/>
        <v/>
      </c>
      <c r="K80" s="412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90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</row>
    <row r="81" spans="1:12" x14ac:dyDescent="0.3">
      <c r="A81" s="169" t="str">
        <f>IF(Engagés!A81="","",Engagés!A81)</f>
        <v/>
      </c>
      <c r="B81" s="556">
        <v>0.36296296296296293</v>
      </c>
      <c r="C81" s="420"/>
      <c r="D81" s="81" t="str">
        <f t="shared" si="2"/>
        <v/>
      </c>
      <c r="E81" s="98" t="str">
        <f>IF($A81="","",Engagés!$E81)</f>
        <v/>
      </c>
      <c r="F81" s="104" t="str">
        <f>IF(AND('9ème'!D81="",'10ème'!D81&lt;&gt;""),1,"")</f>
        <v/>
      </c>
      <c r="G81" s="105" t="str">
        <f>IF($A81="","",IF($E81="MJ",Récap!$L$4,IF($E81="CF",Récap!$K$4,IF($E81="JS",Récap!$J$4,IF($E81="AM",Récap!$I$4)))))</f>
        <v/>
      </c>
      <c r="H81" s="117"/>
      <c r="I81" s="119" t="str">
        <f t="shared" si="3"/>
        <v/>
      </c>
      <c r="K81" s="412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90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</row>
    <row r="82" spans="1:12" x14ac:dyDescent="0.3">
      <c r="A82" s="169" t="str">
        <f>IF(Engagés!A82="","",Engagés!A82)</f>
        <v/>
      </c>
      <c r="B82" s="556">
        <v>0.36296296296296293</v>
      </c>
      <c r="C82" s="420"/>
      <c r="D82" s="81" t="str">
        <f t="shared" si="2"/>
        <v/>
      </c>
      <c r="E82" s="98" t="str">
        <f>IF($A82="","",Engagés!$E82)</f>
        <v/>
      </c>
      <c r="F82" s="104" t="str">
        <f>IF(AND('9ème'!D82="",'10ème'!D82&lt;&gt;""),1,"")</f>
        <v/>
      </c>
      <c r="G82" s="105" t="str">
        <f>IF($A82="","",IF($E82="MJ",Récap!$L$4,IF($E82="CF",Récap!$K$4,IF($E82="JS",Récap!$J$4,IF($E82="AM",Récap!$I$4)))))</f>
        <v/>
      </c>
      <c r="H82" s="117"/>
      <c r="I82" s="119" t="str">
        <f t="shared" si="3"/>
        <v/>
      </c>
      <c r="K82" s="412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90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</row>
    <row r="83" spans="1:12" x14ac:dyDescent="0.3">
      <c r="A83" s="169" t="str">
        <f>IF(Engagés!A83="","",Engagés!A83)</f>
        <v/>
      </c>
      <c r="B83" s="556">
        <v>0.36296296296296293</v>
      </c>
      <c r="C83" s="420"/>
      <c r="D83" s="81" t="str">
        <f t="shared" si="2"/>
        <v/>
      </c>
      <c r="E83" s="98" t="str">
        <f>IF($A83="","",Engagés!$E83)</f>
        <v/>
      </c>
      <c r="F83" s="104" t="str">
        <f>IF(AND('9ème'!D83="",'10ème'!D83&lt;&gt;""),1,"")</f>
        <v/>
      </c>
      <c r="G83" s="105" t="str">
        <f>IF($A83="","",IF($E83="MJ",Récap!$L$4,IF($E83="CF",Récap!$K$4,IF($E83="JS",Récap!$J$4,IF($E83="AM",Récap!$I$4)))))</f>
        <v/>
      </c>
      <c r="H83" s="117"/>
      <c r="I83" s="119" t="str">
        <f t="shared" si="3"/>
        <v/>
      </c>
      <c r="K83" s="412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90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</row>
    <row r="84" spans="1:12" x14ac:dyDescent="0.3">
      <c r="A84" s="169" t="str">
        <f>IF(Engagés!A84="","",Engagés!A84)</f>
        <v/>
      </c>
      <c r="B84" s="556">
        <v>0.36296296296296293</v>
      </c>
      <c r="C84" s="420"/>
      <c r="D84" s="81" t="str">
        <f t="shared" si="2"/>
        <v/>
      </c>
      <c r="E84" s="98" t="str">
        <f>IF($A84="","",Engagés!$E84)</f>
        <v/>
      </c>
      <c r="F84" s="104" t="str">
        <f>IF(AND('9ème'!D84="",'10ème'!D84&lt;&gt;""),1,"")</f>
        <v/>
      </c>
      <c r="G84" s="105" t="str">
        <f>IF($A84="","",IF($E84="MJ",Récap!$L$4,IF($E84="CF",Récap!$K$4,IF($E84="JS",Récap!$J$4,IF($E84="AM",Récap!$I$4)))))</f>
        <v/>
      </c>
      <c r="H84" s="117"/>
      <c r="I84" s="119" t="str">
        <f t="shared" si="3"/>
        <v/>
      </c>
      <c r="K84" s="412" t="str">
        <f>IF($D84="","",IFERROR(IF(AND($E84="AM",Récap!BY$208="DERNIER TOUR"),"DERNIER TOUR",IF(AND($E84="JS",Récap!BH$208="DERNIER TOUR"),"DERNIER TOUR",IF(AND($E84="CF",Récap!AR$208="DERNIER TOUR"),"DERNIER TOUR",IF(AND($E84="MJ",Récap!AB$208="DERNIER TOUR"),"DERNIER TOUR","")))),""))</f>
        <v/>
      </c>
      <c r="L84" s="590" t="str">
        <f>IFERROR(IF(AND($E84="AM",Récap!BZ$208="TERMINE"),"TERMINE",IF(AND($E84="JS",Récap!BI$208="TERMINE"),"TERMINE",IF(AND($E84="CF",Récap!AS$208="TERMINE"),"TERMINE",IF(AND($E84="MJ",Récap!AC$208="TERMINE"),"TERMINE","")))),"")</f>
        <v/>
      </c>
    </row>
    <row r="85" spans="1:12" x14ac:dyDescent="0.3">
      <c r="A85" s="169" t="str">
        <f>IF(Engagés!A85="","",Engagés!A85)</f>
        <v/>
      </c>
      <c r="B85" s="556">
        <v>0.36296296296296293</v>
      </c>
      <c r="C85" s="420"/>
      <c r="D85" s="81" t="str">
        <f t="shared" si="2"/>
        <v/>
      </c>
      <c r="E85" s="98" t="str">
        <f>IF($A85="","",Engagés!$E85)</f>
        <v/>
      </c>
      <c r="F85" s="104" t="str">
        <f>IF(AND('9ème'!D85="",'10ème'!D85&lt;&gt;""),1,"")</f>
        <v/>
      </c>
      <c r="G85" s="105" t="str">
        <f>IF($A85="","",IF($E85="MJ",Récap!$L$4,IF($E85="CF",Récap!$K$4,IF($E85="JS",Récap!$J$4,IF($E85="AM",Récap!$I$4)))))</f>
        <v/>
      </c>
      <c r="H85" s="117"/>
      <c r="I85" s="119" t="str">
        <f t="shared" si="3"/>
        <v/>
      </c>
      <c r="K85" s="412" t="str">
        <f>IF($D85="","",IFERROR(IF(AND($E85="AM",Récap!BY$208="DERNIER TOUR"),"DERNIER TOUR",IF(AND($E85="JS",Récap!BH$208="DERNIER TOUR"),"DERNIER TOUR",IF(AND($E85="CF",Récap!AR$208="DERNIER TOUR"),"DERNIER TOUR",IF(AND($E85="MJ",Récap!AB$208="DERNIER TOUR"),"DERNIER TOUR","")))),""))</f>
        <v/>
      </c>
      <c r="L85" s="590" t="str">
        <f>IFERROR(IF(AND($E85="AM",Récap!BZ$208="TERMINE"),"TERMINE",IF(AND($E85="JS",Récap!BI$208="TERMINE"),"TERMINE",IF(AND($E85="CF",Récap!AS$208="TERMINE"),"TERMINE",IF(AND($E85="MJ",Récap!AC$208="TERMINE"),"TERMINE","")))),"")</f>
        <v/>
      </c>
    </row>
    <row r="86" spans="1:12" x14ac:dyDescent="0.3">
      <c r="A86" s="169" t="str">
        <f>IF(Engagés!A86="","",Engagés!A86)</f>
        <v/>
      </c>
      <c r="B86" s="556">
        <v>0.36296296296296293</v>
      </c>
      <c r="C86" s="420"/>
      <c r="D86" s="81" t="str">
        <f t="shared" si="2"/>
        <v/>
      </c>
      <c r="E86" s="98" t="str">
        <f>IF($A86="","",Engagés!$E86)</f>
        <v/>
      </c>
      <c r="F86" s="104" t="str">
        <f>IF(AND('9ème'!D86="",'10ème'!D86&lt;&gt;""),1,"")</f>
        <v/>
      </c>
      <c r="G86" s="105" t="str">
        <f>IF($A86="","",IF($E86="MJ",Récap!$L$4,IF($E86="CF",Récap!$K$4,IF($E86="JS",Récap!$J$4,IF($E86="AM",Récap!$I$4)))))</f>
        <v/>
      </c>
      <c r="H86" s="117"/>
      <c r="I86" s="119" t="str">
        <f t="shared" si="3"/>
        <v/>
      </c>
      <c r="K86" s="412" t="str">
        <f>IF($D86="","",IFERROR(IF(AND($E86="AM",Récap!BY$208="DERNIER TOUR"),"DERNIER TOUR",IF(AND($E86="JS",Récap!BH$208="DERNIER TOUR"),"DERNIER TOUR",IF(AND($E86="CF",Récap!AR$208="DERNIER TOUR"),"DERNIER TOUR",IF(AND($E86="MJ",Récap!AB$208="DERNIER TOUR"),"DERNIER TOUR","")))),""))</f>
        <v/>
      </c>
      <c r="L86" s="590" t="str">
        <f>IFERROR(IF(AND($E86="AM",Récap!BZ$208="TERMINE"),"TERMINE",IF(AND($E86="JS",Récap!BI$208="TERMINE"),"TERMINE",IF(AND($E86="CF",Récap!AS$208="TERMINE"),"TERMINE",IF(AND($E86="MJ",Récap!AC$208="TERMINE"),"TERMINE","")))),"")</f>
        <v/>
      </c>
    </row>
    <row r="87" spans="1:12" x14ac:dyDescent="0.3">
      <c r="A87" s="169" t="str">
        <f>IF(Engagés!A87="","",Engagés!A87)</f>
        <v/>
      </c>
      <c r="B87" s="556">
        <v>0.36296296296296293</v>
      </c>
      <c r="C87" s="420"/>
      <c r="D87" s="81" t="str">
        <f t="shared" si="2"/>
        <v/>
      </c>
      <c r="E87" s="98" t="str">
        <f>IF($A87="","",Engagés!$E87)</f>
        <v/>
      </c>
      <c r="F87" s="104" t="str">
        <f>IF(AND('9ème'!D87="",'10ème'!D87&lt;&gt;""),1,"")</f>
        <v/>
      </c>
      <c r="G87" s="105" t="str">
        <f>IF($A87="","",IF($E87="MJ",Récap!$L$4,IF($E87="CF",Récap!$K$4,IF($E87="JS",Récap!$J$4,IF($E87="AM",Récap!$I$4)))))</f>
        <v/>
      </c>
      <c r="H87" s="117"/>
      <c r="I87" s="119" t="str">
        <f t="shared" si="3"/>
        <v/>
      </c>
      <c r="K87" s="412" t="str">
        <f>IF($D87="","",IFERROR(IF(AND($E87="AM",Récap!BY$208="DERNIER TOUR"),"DERNIER TOUR",IF(AND($E87="JS",Récap!BH$208="DERNIER TOUR"),"DERNIER TOUR",IF(AND($E87="CF",Récap!AR$208="DERNIER TOUR"),"DERNIER TOUR",IF(AND($E87="MJ",Récap!AB$208="DERNIER TOUR"),"DERNIER TOUR","")))),""))</f>
        <v/>
      </c>
      <c r="L87" s="590" t="str">
        <f>IFERROR(IF(AND($E87="AM",Récap!BZ$208="TERMINE"),"TERMINE",IF(AND($E87="JS",Récap!BI$208="TERMINE"),"TERMINE",IF(AND($E87="CF",Récap!AS$208="TERMINE"),"TERMINE",IF(AND($E87="MJ",Récap!AC$208="TERMINE"),"TERMINE","")))),"")</f>
        <v/>
      </c>
    </row>
    <row r="88" spans="1:12" x14ac:dyDescent="0.3">
      <c r="A88" s="169" t="str">
        <f>IF(Engagés!A88="","",Engagés!A88)</f>
        <v/>
      </c>
      <c r="B88" s="556">
        <v>0.36296296296296293</v>
      </c>
      <c r="C88" s="420"/>
      <c r="D88" s="81" t="str">
        <f t="shared" si="2"/>
        <v/>
      </c>
      <c r="E88" s="98" t="str">
        <f>IF($A88="","",Engagés!$E88)</f>
        <v/>
      </c>
      <c r="F88" s="104" t="str">
        <f>IF(AND('9ème'!D88="",'10ème'!D88&lt;&gt;""),1,"")</f>
        <v/>
      </c>
      <c r="G88" s="105" t="str">
        <f>IF($A88="","",IF($E88="MJ",Récap!$L$4,IF($E88="CF",Récap!$K$4,IF($E88="JS",Récap!$J$4,IF($E88="AM",Récap!$I$4)))))</f>
        <v/>
      </c>
      <c r="H88" s="117"/>
      <c r="I88" s="119" t="str">
        <f t="shared" si="3"/>
        <v/>
      </c>
      <c r="K88" s="412" t="str">
        <f>IF($D88="","",IFERROR(IF(AND($E88="AM",Récap!BY$208="DERNIER TOUR"),"DERNIER TOUR",IF(AND($E88="JS",Récap!BH$208="DERNIER TOUR"),"DERNIER TOUR",IF(AND($E88="CF",Récap!AR$208="DERNIER TOUR"),"DERNIER TOUR",IF(AND($E88="MJ",Récap!AB$208="DERNIER TOUR"),"DERNIER TOUR","")))),""))</f>
        <v/>
      </c>
      <c r="L88" s="590" t="str">
        <f>IFERROR(IF(AND($E88="AM",Récap!BZ$208="TERMINE"),"TERMINE",IF(AND($E88="JS",Récap!BI$208="TERMINE"),"TERMINE",IF(AND($E88="CF",Récap!AS$208="TERMINE"),"TERMINE",IF(AND($E88="MJ",Récap!AC$208="TERMINE"),"TERMINE","")))),"")</f>
        <v/>
      </c>
    </row>
    <row r="89" spans="1:12" x14ac:dyDescent="0.3">
      <c r="A89" s="169" t="str">
        <f>IF(Engagés!A89="","",Engagés!A89)</f>
        <v/>
      </c>
      <c r="B89" s="556">
        <v>0.36296296296296293</v>
      </c>
      <c r="C89" s="420"/>
      <c r="D89" s="81" t="str">
        <f t="shared" si="2"/>
        <v/>
      </c>
      <c r="E89" s="98" t="str">
        <f>IF($A89="","",Engagés!$E89)</f>
        <v/>
      </c>
      <c r="F89" s="104" t="str">
        <f>IF(AND('9ème'!D89="",'10ème'!D89&lt;&gt;""),1,"")</f>
        <v/>
      </c>
      <c r="G89" s="105" t="str">
        <f>IF($A89="","",IF($E89="MJ",Récap!$L$4,IF($E89="CF",Récap!$K$4,IF($E89="JS",Récap!$J$4,IF($E89="AM",Récap!$I$4)))))</f>
        <v/>
      </c>
      <c r="H89" s="117"/>
      <c r="I89" s="119" t="str">
        <f t="shared" si="3"/>
        <v/>
      </c>
      <c r="K89" s="412" t="str">
        <f>IF($D89="","",IFERROR(IF(AND($E89="AM",Récap!BY$208="DERNIER TOUR"),"DERNIER TOUR",IF(AND($E89="JS",Récap!BH$208="DERNIER TOUR"),"DERNIER TOUR",IF(AND($E89="CF",Récap!AR$208="DERNIER TOUR"),"DERNIER TOUR",IF(AND($E89="MJ",Récap!AB$208="DERNIER TOUR"),"DERNIER TOUR","")))),""))</f>
        <v/>
      </c>
      <c r="L89" s="590" t="str">
        <f>IFERROR(IF(AND($E89="AM",Récap!BZ$208="TERMINE"),"TERMINE",IF(AND($E89="JS",Récap!BI$208="TERMINE"),"TERMINE",IF(AND($E89="CF",Récap!AS$208="TERMINE"),"TERMINE",IF(AND($E89="MJ",Récap!AC$208="TERMINE"),"TERMINE","")))),"")</f>
        <v/>
      </c>
    </row>
    <row r="90" spans="1:12" x14ac:dyDescent="0.3">
      <c r="A90" s="169" t="str">
        <f>IF(Engagés!A90="","",Engagés!A90)</f>
        <v/>
      </c>
      <c r="B90" s="556">
        <v>0.36296296296296293</v>
      </c>
      <c r="C90" s="420"/>
      <c r="D90" s="81" t="str">
        <f t="shared" si="2"/>
        <v/>
      </c>
      <c r="E90" s="98" t="str">
        <f>IF($A90="","",Engagés!$E90)</f>
        <v/>
      </c>
      <c r="F90" s="104" t="str">
        <f>IF(AND('9ème'!D90="",'10ème'!D90&lt;&gt;""),1,"")</f>
        <v/>
      </c>
      <c r="G90" s="105" t="str">
        <f>IF($A90="","",IF($E90="MJ",Récap!$L$4,IF($E90="CF",Récap!$K$4,IF($E90="JS",Récap!$J$4,IF($E90="AM",Récap!$I$4)))))</f>
        <v/>
      </c>
      <c r="H90" s="117"/>
      <c r="I90" s="119" t="str">
        <f t="shared" si="3"/>
        <v/>
      </c>
      <c r="K90" s="412" t="str">
        <f>IF($D90="","",IFERROR(IF(AND($E90="AM",Récap!BY$208="DERNIER TOUR"),"DERNIER TOUR",IF(AND($E90="JS",Récap!BH$208="DERNIER TOUR"),"DERNIER TOUR",IF(AND($E90="CF",Récap!AR$208="DERNIER TOUR"),"DERNIER TOUR",IF(AND($E90="MJ",Récap!AB$208="DERNIER TOUR"),"DERNIER TOUR","")))),""))</f>
        <v/>
      </c>
      <c r="L90" s="590" t="str">
        <f>IFERROR(IF(AND($E90="AM",Récap!BZ$208="TERMINE"),"TERMINE",IF(AND($E90="JS",Récap!BI$208="TERMINE"),"TERMINE",IF(AND($E90="CF",Récap!AS$208="TERMINE"),"TERMINE",IF(AND($E90="MJ",Récap!AC$208="TERMINE"),"TERMINE","")))),"")</f>
        <v/>
      </c>
    </row>
    <row r="91" spans="1:12" x14ac:dyDescent="0.3">
      <c r="A91" s="169" t="str">
        <f>IF(Engagés!A91="","",Engagés!A91)</f>
        <v/>
      </c>
      <c r="B91" s="556">
        <v>0.36296296296296293</v>
      </c>
      <c r="C91" s="420"/>
      <c r="D91" s="81" t="str">
        <f t="shared" si="2"/>
        <v/>
      </c>
      <c r="E91" s="98" t="str">
        <f>IF($A91="","",Engagés!$E91)</f>
        <v/>
      </c>
      <c r="F91" s="104" t="str">
        <f>IF(AND('9ème'!D91="",'10ème'!D91&lt;&gt;""),1,"")</f>
        <v/>
      </c>
      <c r="G91" s="105" t="str">
        <f>IF($A91="","",IF($E91="MJ",Récap!$L$4,IF($E91="CF",Récap!$K$4,IF($E91="JS",Récap!$J$4,IF($E91="AM",Récap!$I$4)))))</f>
        <v/>
      </c>
      <c r="H91" s="117"/>
      <c r="I91" s="119" t="str">
        <f t="shared" si="3"/>
        <v/>
      </c>
      <c r="K91" s="412" t="str">
        <f>IF($D91="","",IFERROR(IF(AND($E91="AM",Récap!BY$208="DERNIER TOUR"),"DERNIER TOUR",IF(AND($E91="JS",Récap!BH$208="DERNIER TOUR"),"DERNIER TOUR",IF(AND($E91="CF",Récap!AR$208="DERNIER TOUR"),"DERNIER TOUR",IF(AND($E91="MJ",Récap!AB$208="DERNIER TOUR"),"DERNIER TOUR","")))),""))</f>
        <v/>
      </c>
      <c r="L91" s="590" t="str">
        <f>IFERROR(IF(AND($E91="AM",Récap!BZ$208="TERMINE"),"TERMINE",IF(AND($E91="JS",Récap!BI$208="TERMINE"),"TERMINE",IF(AND($E91="CF",Récap!AS$208="TERMINE"),"TERMINE",IF(AND($E91="MJ",Récap!AC$208="TERMINE"),"TERMINE","")))),"")</f>
        <v/>
      </c>
    </row>
    <row r="92" spans="1:12" x14ac:dyDescent="0.3">
      <c r="A92" s="169" t="str">
        <f>IF(Engagés!A92="","",Engagés!A92)</f>
        <v/>
      </c>
      <c r="B92" s="556">
        <v>0.36296296296296293</v>
      </c>
      <c r="C92" s="420"/>
      <c r="D92" s="81" t="str">
        <f t="shared" si="2"/>
        <v/>
      </c>
      <c r="E92" s="98" t="str">
        <f>IF($A92="","",Engagés!$E92)</f>
        <v/>
      </c>
      <c r="F92" s="104" t="str">
        <f>IF(AND('9ème'!D92="",'10ème'!D92&lt;&gt;""),1,"")</f>
        <v/>
      </c>
      <c r="G92" s="105" t="str">
        <f>IF($A92="","",IF($E92="MJ",Récap!$L$4,IF($E92="CF",Récap!$K$4,IF($E92="JS",Récap!$J$4,IF($E92="AM",Récap!$I$4)))))</f>
        <v/>
      </c>
      <c r="H92" s="117"/>
      <c r="I92" s="119" t="str">
        <f t="shared" si="3"/>
        <v/>
      </c>
      <c r="K92" s="412" t="str">
        <f>IF($D92="","",IFERROR(IF(AND($E92="AM",Récap!BY$208="DERNIER TOUR"),"DERNIER TOUR",IF(AND($E92="JS",Récap!BH$208="DERNIER TOUR"),"DERNIER TOUR",IF(AND($E92="CF",Récap!AR$208="DERNIER TOUR"),"DERNIER TOUR",IF(AND($E92="MJ",Récap!AB$208="DERNIER TOUR"),"DERNIER TOUR","")))),""))</f>
        <v/>
      </c>
      <c r="L92" s="590" t="str">
        <f>IFERROR(IF(AND($E92="AM",Récap!BZ$208="TERMINE"),"TERMINE",IF(AND($E92="JS",Récap!BI$208="TERMINE"),"TERMINE",IF(AND($E92="CF",Récap!AS$208="TERMINE"),"TERMINE",IF(AND($E92="MJ",Récap!AC$208="TERMINE"),"TERMINE","")))),"")</f>
        <v/>
      </c>
    </row>
    <row r="93" spans="1:12" x14ac:dyDescent="0.3">
      <c r="A93" s="169" t="str">
        <f>IF(Engagés!A93="","",Engagés!A93)</f>
        <v/>
      </c>
      <c r="B93" s="556">
        <v>0.36296296296296293</v>
      </c>
      <c r="C93" s="420"/>
      <c r="D93" s="81" t="str">
        <f t="shared" si="2"/>
        <v/>
      </c>
      <c r="E93" s="98" t="str">
        <f>IF($A93="","",Engagés!$E93)</f>
        <v/>
      </c>
      <c r="F93" s="104" t="str">
        <f>IF(AND('9ème'!D93="",'10ème'!D93&lt;&gt;""),1,"")</f>
        <v/>
      </c>
      <c r="G93" s="105" t="str">
        <f>IF($A93="","",IF($E93="MJ",Récap!$L$4,IF($E93="CF",Récap!$K$4,IF($E93="JS",Récap!$J$4,IF($E93="AM",Récap!$I$4)))))</f>
        <v/>
      </c>
      <c r="H93" s="117"/>
      <c r="I93" s="119" t="str">
        <f t="shared" si="3"/>
        <v/>
      </c>
      <c r="K93" s="412" t="str">
        <f>IF($D93="","",IFERROR(IF(AND($E93="AM",Récap!BY$208="DERNIER TOUR"),"DERNIER TOUR",IF(AND($E93="JS",Récap!BH$208="DERNIER TOUR"),"DERNIER TOUR",IF(AND($E93="CF",Récap!AR$208="DERNIER TOUR"),"DERNIER TOUR",IF(AND($E93="MJ",Récap!AB$208="DERNIER TOUR"),"DERNIER TOUR","")))),""))</f>
        <v/>
      </c>
      <c r="L93" s="590" t="str">
        <f>IFERROR(IF(AND($E93="AM",Récap!BZ$208="TERMINE"),"TERMINE",IF(AND($E93="JS",Récap!BI$208="TERMINE"),"TERMINE",IF(AND($E93="CF",Récap!AS$208="TERMINE"),"TERMINE",IF(AND($E93="MJ",Récap!AC$208="TERMINE"),"TERMINE","")))),"")</f>
        <v/>
      </c>
    </row>
    <row r="94" spans="1:12" x14ac:dyDescent="0.3">
      <c r="A94" s="169" t="str">
        <f>IF(Engagés!A94="","",Engagés!A94)</f>
        <v/>
      </c>
      <c r="B94" s="556">
        <v>0.36296296296296293</v>
      </c>
      <c r="C94" s="420"/>
      <c r="D94" s="81" t="str">
        <f t="shared" si="2"/>
        <v/>
      </c>
      <c r="E94" s="98" t="str">
        <f>IF($A94="","",Engagés!$E94)</f>
        <v/>
      </c>
      <c r="F94" s="104" t="str">
        <f>IF(AND('9ème'!D94="",'10ème'!D94&lt;&gt;""),1,"")</f>
        <v/>
      </c>
      <c r="G94" s="105" t="str">
        <f>IF($A94="","",IF($E94="MJ",Récap!$L$4,IF($E94="CF",Récap!$K$4,IF($E94="JS",Récap!$J$4,IF($E94="AM",Récap!$I$4)))))</f>
        <v/>
      </c>
      <c r="H94" s="117"/>
      <c r="I94" s="119" t="str">
        <f t="shared" si="3"/>
        <v/>
      </c>
      <c r="K94" s="412" t="str">
        <f>IF($D94="","",IFERROR(IF(AND($E94="AM",Récap!BY$208="DERNIER TOUR"),"DERNIER TOUR",IF(AND($E94="JS",Récap!BH$208="DERNIER TOUR"),"DERNIER TOUR",IF(AND($E94="CF",Récap!AR$208="DERNIER TOUR"),"DERNIER TOUR",IF(AND($E94="MJ",Récap!AB$208="DERNIER TOUR"),"DERNIER TOUR","")))),""))</f>
        <v/>
      </c>
      <c r="L94" s="590" t="str">
        <f>IFERROR(IF(AND($E94="AM",Récap!BZ$208="TERMINE"),"TERMINE",IF(AND($E94="JS",Récap!BI$208="TERMINE"),"TERMINE",IF(AND($E94="CF",Récap!AS$208="TERMINE"),"TERMINE",IF(AND($E94="MJ",Récap!AC$208="TERMINE"),"TERMINE","")))),"")</f>
        <v/>
      </c>
    </row>
    <row r="95" spans="1:12" x14ac:dyDescent="0.3">
      <c r="A95" s="169" t="str">
        <f>IF(Engagés!A95="","",Engagés!A95)</f>
        <v/>
      </c>
      <c r="B95" s="556">
        <v>0.36296296296296293</v>
      </c>
      <c r="C95" s="420"/>
      <c r="D95" s="81" t="str">
        <f t="shared" si="2"/>
        <v/>
      </c>
      <c r="E95" s="98" t="str">
        <f>IF($A95="","",Engagés!$E95)</f>
        <v/>
      </c>
      <c r="F95" s="104" t="str">
        <f>IF(AND('9ème'!D95="",'10ème'!D95&lt;&gt;""),1,"")</f>
        <v/>
      </c>
      <c r="G95" s="105" t="str">
        <f>IF($A95="","",IF($E95="MJ",Récap!$L$4,IF($E95="CF",Récap!$K$4,IF($E95="JS",Récap!$J$4,IF($E95="AM",Récap!$I$4)))))</f>
        <v/>
      </c>
      <c r="H95" s="117"/>
      <c r="I95" s="119" t="str">
        <f t="shared" si="3"/>
        <v/>
      </c>
      <c r="K95" s="412" t="str">
        <f>IF($D95="","",IFERROR(IF(AND($E95="AM",Récap!BY$208="DERNIER TOUR"),"DERNIER TOUR",IF(AND($E95="JS",Récap!BH$208="DERNIER TOUR"),"DERNIER TOUR",IF(AND($E95="CF",Récap!AR$208="DERNIER TOUR"),"DERNIER TOUR",IF(AND($E95="MJ",Récap!AB$208="DERNIER TOUR"),"DERNIER TOUR","")))),""))</f>
        <v/>
      </c>
      <c r="L95" s="590" t="str">
        <f>IFERROR(IF(AND($E95="AM",Récap!BZ$208="TERMINE"),"TERMINE",IF(AND($E95="JS",Récap!BI$208="TERMINE"),"TERMINE",IF(AND($E95="CF",Récap!AS$208="TERMINE"),"TERMINE",IF(AND($E95="MJ",Récap!AC$208="TERMINE"),"TERMINE","")))),"")</f>
        <v/>
      </c>
    </row>
    <row r="96" spans="1:12" x14ac:dyDescent="0.3">
      <c r="A96" s="169" t="str">
        <f>IF(Engagés!A96="","",Engagés!A96)</f>
        <v/>
      </c>
      <c r="B96" s="556">
        <v>0.36296296296296293</v>
      </c>
      <c r="C96" s="420"/>
      <c r="D96" s="81" t="str">
        <f t="shared" si="2"/>
        <v/>
      </c>
      <c r="E96" s="98" t="str">
        <f>IF($A96="","",Engagés!$E96)</f>
        <v/>
      </c>
      <c r="F96" s="104" t="str">
        <f>IF(AND('9ème'!D96="",'10ème'!D96&lt;&gt;""),1,"")</f>
        <v/>
      </c>
      <c r="G96" s="105" t="str">
        <f>IF($A96="","",IF($E96="MJ",Récap!$L$4,IF($E96="CF",Récap!$K$4,IF($E96="JS",Récap!$J$4,IF($E96="AM",Récap!$I$4)))))</f>
        <v/>
      </c>
      <c r="H96" s="117"/>
      <c r="I96" s="119" t="str">
        <f t="shared" si="3"/>
        <v/>
      </c>
      <c r="K96" s="412" t="str">
        <f>IF($D96="","",IFERROR(IF(AND($E96="AM",Récap!BY$208="DERNIER TOUR"),"DERNIER TOUR",IF(AND($E96="JS",Récap!BH$208="DERNIER TOUR"),"DERNIER TOUR",IF(AND($E96="CF",Récap!AR$208="DERNIER TOUR"),"DERNIER TOUR",IF(AND($E96="MJ",Récap!AB$208="DERNIER TOUR"),"DERNIER TOUR","")))),""))</f>
        <v/>
      </c>
      <c r="L96" s="590" t="str">
        <f>IFERROR(IF(AND($E96="AM",Récap!BZ$208="TERMINE"),"TERMINE",IF(AND($E96="JS",Récap!BI$208="TERMINE"),"TERMINE",IF(AND($E96="CF",Récap!AS$208="TERMINE"),"TERMINE",IF(AND($E96="MJ",Récap!AC$208="TERMINE"),"TERMINE","")))),"")</f>
        <v/>
      </c>
    </row>
    <row r="97" spans="1:12" x14ac:dyDescent="0.3">
      <c r="A97" s="169" t="str">
        <f>IF(Engagés!A97="","",Engagés!A97)</f>
        <v/>
      </c>
      <c r="B97" s="556">
        <v>0.36296296296296293</v>
      </c>
      <c r="C97" s="420"/>
      <c r="D97" s="81" t="str">
        <f t="shared" si="2"/>
        <v/>
      </c>
      <c r="E97" s="98" t="str">
        <f>IF($A97="","",Engagés!$E97)</f>
        <v/>
      </c>
      <c r="F97" s="104" t="str">
        <f>IF(AND('9ème'!D97="",'10ème'!D97&lt;&gt;""),1,"")</f>
        <v/>
      </c>
      <c r="G97" s="105" t="str">
        <f>IF($A97="","",IF($E97="MJ",Récap!$L$4,IF($E97="CF",Récap!$K$4,IF($E97="JS",Récap!$J$4,IF($E97="AM",Récap!$I$4)))))</f>
        <v/>
      </c>
      <c r="H97" s="117"/>
      <c r="I97" s="119" t="str">
        <f t="shared" si="3"/>
        <v/>
      </c>
      <c r="K97" s="412" t="str">
        <f>IF($D97="","",IFERROR(IF(AND($E97="AM",Récap!BY$208="DERNIER TOUR"),"DERNIER TOUR",IF(AND($E97="JS",Récap!BH$208="DERNIER TOUR"),"DERNIER TOUR",IF(AND($E97="CF",Récap!AR$208="DERNIER TOUR"),"DERNIER TOUR",IF(AND($E97="MJ",Récap!AB$208="DERNIER TOUR"),"DERNIER TOUR","")))),""))</f>
        <v/>
      </c>
      <c r="L97" s="590" t="str">
        <f>IFERROR(IF(AND($E97="AM",Récap!BZ$208="TERMINE"),"TERMINE",IF(AND($E97="JS",Récap!BI$208="TERMINE"),"TERMINE",IF(AND($E97="CF",Récap!AS$208="TERMINE"),"TERMINE",IF(AND($E97="MJ",Récap!AC$208="TERMINE"),"TERMINE","")))),"")</f>
        <v/>
      </c>
    </row>
    <row r="98" spans="1:12" x14ac:dyDescent="0.3">
      <c r="A98" s="169" t="str">
        <f>IF(Engagés!A98="","",Engagés!A98)</f>
        <v/>
      </c>
      <c r="B98" s="556">
        <v>0.36296296296296293</v>
      </c>
      <c r="C98" s="420"/>
      <c r="D98" s="81" t="str">
        <f t="shared" si="2"/>
        <v/>
      </c>
      <c r="E98" s="98" t="str">
        <f>IF($A98="","",Engagés!$E98)</f>
        <v/>
      </c>
      <c r="F98" s="104" t="str">
        <f>IF(AND('9ème'!D98="",'10ème'!D98&lt;&gt;""),1,"")</f>
        <v/>
      </c>
      <c r="G98" s="105" t="str">
        <f>IF($A98="","",IF($E98="MJ",Récap!$L$4,IF($E98="CF",Récap!$K$4,IF($E98="JS",Récap!$J$4,IF($E98="AM",Récap!$I$4)))))</f>
        <v/>
      </c>
      <c r="H98" s="117"/>
      <c r="I98" s="119" t="str">
        <f t="shared" si="3"/>
        <v/>
      </c>
      <c r="K98" s="412" t="str">
        <f>IF($D98="","",IFERROR(IF(AND($E98="AM",Récap!BY$208="DERNIER TOUR"),"DERNIER TOUR",IF(AND($E98="JS",Récap!BH$208="DERNIER TOUR"),"DERNIER TOUR",IF(AND($E98="CF",Récap!AR$208="DERNIER TOUR"),"DERNIER TOUR",IF(AND($E98="MJ",Récap!AB$208="DERNIER TOUR"),"DERNIER TOUR","")))),""))</f>
        <v/>
      </c>
      <c r="L98" s="590" t="str">
        <f>IFERROR(IF(AND($E98="AM",Récap!BZ$208="TERMINE"),"TERMINE",IF(AND($E98="JS",Récap!BI$208="TERMINE"),"TERMINE",IF(AND($E98="CF",Récap!AS$208="TERMINE"),"TERMINE",IF(AND($E98="MJ",Récap!AC$208="TERMINE"),"TERMINE","")))),"")</f>
        <v/>
      </c>
    </row>
    <row r="99" spans="1:12" x14ac:dyDescent="0.3">
      <c r="A99" s="169" t="str">
        <f>IF(Engagés!A99="","",Engagés!A99)</f>
        <v/>
      </c>
      <c r="B99" s="556">
        <v>0.36296296296296293</v>
      </c>
      <c r="C99" s="420"/>
      <c r="D99" s="81" t="str">
        <f t="shared" si="2"/>
        <v/>
      </c>
      <c r="E99" s="98" t="str">
        <f>IF($A99="","",Engagés!$E99)</f>
        <v/>
      </c>
      <c r="F99" s="104" t="str">
        <f>IF(AND('9ème'!D99="",'10ème'!D99&lt;&gt;""),1,"")</f>
        <v/>
      </c>
      <c r="G99" s="105" t="str">
        <f>IF($A99="","",IF($E99="MJ",Récap!$L$4,IF($E99="CF",Récap!$K$4,IF($E99="JS",Récap!$J$4,IF($E99="AM",Récap!$I$4)))))</f>
        <v/>
      </c>
      <c r="H99" s="117"/>
      <c r="I99" s="119" t="str">
        <f t="shared" si="3"/>
        <v/>
      </c>
      <c r="K99" s="412" t="str">
        <f>IF($D99="","",IFERROR(IF(AND($E99="AM",Récap!BY$208="DERNIER TOUR"),"DERNIER TOUR",IF(AND($E99="JS",Récap!BH$208="DERNIER TOUR"),"DERNIER TOUR",IF(AND($E99="CF",Récap!AR$208="DERNIER TOUR"),"DERNIER TOUR",IF(AND($E99="MJ",Récap!AB$208="DERNIER TOUR"),"DERNIER TOUR","")))),""))</f>
        <v/>
      </c>
      <c r="L99" s="590" t="str">
        <f>IFERROR(IF(AND($E99="AM",Récap!BZ$208="TERMINE"),"TERMINE",IF(AND($E99="JS",Récap!BI$208="TERMINE"),"TERMINE",IF(AND($E99="CF",Récap!AS$208="TERMINE"),"TERMINE",IF(AND($E99="MJ",Récap!AC$208="TERMINE"),"TERMINE","")))),"")</f>
        <v/>
      </c>
    </row>
    <row r="100" spans="1:12" x14ac:dyDescent="0.3">
      <c r="A100" s="169" t="str">
        <f>IF(Engagés!A100="","",Engagés!A100)</f>
        <v/>
      </c>
      <c r="B100" s="556">
        <v>0.36296296296296293</v>
      </c>
      <c r="C100" s="420"/>
      <c r="D100" s="81" t="str">
        <f t="shared" si="2"/>
        <v/>
      </c>
      <c r="E100" s="98" t="str">
        <f>IF($A100="","",Engagés!$E100)</f>
        <v/>
      </c>
      <c r="F100" s="104" t="str">
        <f>IF(AND('9ème'!D100="",'10ème'!D100&lt;&gt;""),1,"")</f>
        <v/>
      </c>
      <c r="G100" s="105" t="str">
        <f>IF($A100="","",IF($E100="MJ",Récap!$L$4,IF($E100="CF",Récap!$K$4,IF($E100="JS",Récap!$J$4,IF($E100="AM",Récap!$I$4)))))</f>
        <v/>
      </c>
      <c r="H100" s="117"/>
      <c r="I100" s="119" t="str">
        <f t="shared" si="3"/>
        <v/>
      </c>
      <c r="K100" s="412" t="str">
        <f>IF($D100="","",IFERROR(IF(AND($E100="AM",Récap!BY$208="DERNIER TOUR"),"DERNIER TOUR",IF(AND($E100="JS",Récap!BH$208="DERNIER TOUR"),"DERNIER TOUR",IF(AND($E100="CF",Récap!AR$208="DERNIER TOUR"),"DERNIER TOUR",IF(AND($E100="MJ",Récap!AB$208="DERNIER TOUR"),"DERNIER TOUR","")))),""))</f>
        <v/>
      </c>
      <c r="L100" s="590" t="str">
        <f>IFERROR(IF(AND($E100="AM",Récap!BZ$208="TERMINE"),"TERMINE",IF(AND($E100="JS",Récap!BI$208="TERMINE"),"TERMINE",IF(AND($E100="CF",Récap!AS$208="TERMINE"),"TERMINE",IF(AND($E100="MJ",Récap!AC$208="TERMINE"),"TERMINE","")))),"")</f>
        <v/>
      </c>
    </row>
    <row r="101" spans="1:12" x14ac:dyDescent="0.3">
      <c r="A101" s="169" t="str">
        <f>IF(Engagés!A101="","",Engagés!A101)</f>
        <v/>
      </c>
      <c r="B101" s="556">
        <v>0.36296296296296293</v>
      </c>
      <c r="C101" s="420"/>
      <c r="D101" s="81" t="str">
        <f t="shared" si="2"/>
        <v/>
      </c>
      <c r="E101" s="98" t="str">
        <f>IF($A101="","",Engagés!$E101)</f>
        <v/>
      </c>
      <c r="F101" s="104" t="str">
        <f>IF(AND('9ème'!D101="",'10ème'!D101&lt;&gt;""),1,"")</f>
        <v/>
      </c>
      <c r="G101" s="105" t="str">
        <f>IF($A101="","",IF($E101="MJ",Récap!$L$4,IF($E101="CF",Récap!$K$4,IF($E101="JS",Récap!$J$4,IF($E101="AM",Récap!$I$4)))))</f>
        <v/>
      </c>
      <c r="H101" s="117"/>
      <c r="I101" s="119" t="str">
        <f t="shared" si="3"/>
        <v/>
      </c>
      <c r="K101" s="412" t="str">
        <f>IF($D101="","",IFERROR(IF(AND($E101="AM",Récap!BY$208="DERNIER TOUR"),"DERNIER TOUR",IF(AND($E101="JS",Récap!BH$208="DERNIER TOUR"),"DERNIER TOUR",IF(AND($E101="CF",Récap!AR$208="DERNIER TOUR"),"DERNIER TOUR",IF(AND($E101="MJ",Récap!AB$208="DERNIER TOUR"),"DERNIER TOUR","")))),""))</f>
        <v/>
      </c>
      <c r="L101" s="590" t="str">
        <f>IFERROR(IF(AND($E101="AM",Récap!BZ$208="TERMINE"),"TERMINE",IF(AND($E101="JS",Récap!BI$208="TERMINE"),"TERMINE",IF(AND($E101="CF",Récap!AS$208="TERMINE"),"TERMINE",IF(AND($E101="MJ",Récap!AC$208="TERMINE"),"TERMINE","")))),"")</f>
        <v/>
      </c>
    </row>
    <row r="102" spans="1:12" x14ac:dyDescent="0.3">
      <c r="A102" s="169" t="str">
        <f>IF(Engagés!A102="","",Engagés!A102)</f>
        <v/>
      </c>
      <c r="B102" s="556">
        <v>0.36296296296296293</v>
      </c>
      <c r="C102" s="420"/>
      <c r="D102" s="81" t="str">
        <f t="shared" si="2"/>
        <v/>
      </c>
      <c r="E102" s="98" t="str">
        <f>IF($A102="","",Engagés!$E102)</f>
        <v/>
      </c>
      <c r="F102" s="104" t="str">
        <f>IF(AND('9ème'!D102="",'10ème'!D102&lt;&gt;""),1,"")</f>
        <v/>
      </c>
      <c r="G102" s="105" t="str">
        <f>IF($A102="","",IF($E102="MJ",Récap!$L$4,IF($E102="CF",Récap!$K$4,IF($E102="JS",Récap!$J$4,IF($E102="AM",Récap!$I$4)))))</f>
        <v/>
      </c>
      <c r="H102" s="117"/>
      <c r="I102" s="119" t="str">
        <f t="shared" si="3"/>
        <v/>
      </c>
      <c r="K102" s="412" t="str">
        <f>IF($D102="","",IFERROR(IF(AND($E102="AM",Récap!BY$208="DERNIER TOUR"),"DERNIER TOUR",IF(AND($E102="JS",Récap!BH$208="DERNIER TOUR"),"DERNIER TOUR",IF(AND($E102="CF",Récap!AR$208="DERNIER TOUR"),"DERNIER TOUR",IF(AND($E102="MJ",Récap!AB$208="DERNIER TOUR"),"DERNIER TOUR","")))),""))</f>
        <v/>
      </c>
      <c r="L102" s="590" t="str">
        <f>IFERROR(IF(AND($E102="AM",Récap!BZ$208="TERMINE"),"TERMINE",IF(AND($E102="JS",Récap!BI$208="TERMINE"),"TERMINE",IF(AND($E102="CF",Récap!AS$208="TERMINE"),"TERMINE",IF(AND($E102="MJ",Récap!AC$208="TERMINE"),"TERMINE","")))),"")</f>
        <v/>
      </c>
    </row>
    <row r="103" spans="1:12" ht="18" thickBot="1" x14ac:dyDescent="0.35">
      <c r="A103" s="170" t="str">
        <f>IF(Engagés!A103="","",Engagés!A103)</f>
        <v/>
      </c>
      <c r="B103" s="557">
        <v>0.36296296296296293</v>
      </c>
      <c r="C103" s="171"/>
      <c r="D103" s="80" t="str">
        <f>IF(C103="","",C103-B103)</f>
        <v/>
      </c>
      <c r="E103" s="97" t="str">
        <f>IF($A103="","",Engagés!$E103)</f>
        <v/>
      </c>
      <c r="F103" s="106" t="str">
        <f>IF(AND('9ème'!D103="",'10ème'!D103&lt;&gt;""),1,"")</f>
        <v/>
      </c>
      <c r="G103" s="110" t="str">
        <f>IF($A103="","",IF($E103="MJ",Récap!$L$4,IF($E103="CF",Récap!$K$4,IF($E103="JS",Récap!$J$4,IF($E103="AM",Récap!$I$4)))))</f>
        <v/>
      </c>
      <c r="H103" s="118"/>
      <c r="I103" s="120" t="str">
        <f t="shared" si="3"/>
        <v/>
      </c>
      <c r="K103" s="412" t="str">
        <f>IF($D103="","",IFERROR(IF(AND($E103="AM",Récap!BY$208="DERNIER TOUR"),"DERNIER TOUR",IF(AND($E103="JS",Récap!BH$208="DERNIER TOUR"),"DERNIER TOUR",IF(AND($E103="CF",Récap!AR$208="DERNIER TOUR"),"DERNIER TOUR",IF(AND($E103="MJ",Récap!AB$208="DERNIER TOUR"),"DERNIER TOUR","")))),""))</f>
        <v/>
      </c>
      <c r="L103" s="590" t="str">
        <f>IFERROR(IF(AND($E103="AM",Récap!BZ$208="TERMINE"),"TERMINE",IF(AND($E103="JS",Récap!BI$208="TERMINE"),"TERMINE",IF(AND($E103="CF",Récap!AS$208="TERMINE"),"TERMINE",IF(AND($E103="MJ",Récap!AC$208="TERMINE"),"TERMINE","")))),"")</f>
        <v/>
      </c>
    </row>
    <row r="104" spans="1:12" x14ac:dyDescent="0.3">
      <c r="A104" s="188"/>
      <c r="B104" s="64"/>
      <c r="C104" s="9"/>
      <c r="G104" s="59"/>
    </row>
    <row r="105" spans="1:12" x14ac:dyDescent="0.3">
      <c r="A105" s="41"/>
      <c r="B105" s="64"/>
      <c r="C105" s="1"/>
    </row>
    <row r="106" spans="1:12" x14ac:dyDescent="0.3">
      <c r="A106" s="41"/>
      <c r="B106" s="64"/>
      <c r="C106" s="1"/>
    </row>
    <row r="107" spans="1:12" x14ac:dyDescent="0.3">
      <c r="A107" s="41"/>
      <c r="B107" s="64"/>
      <c r="C107" s="1"/>
    </row>
    <row r="108" spans="1:12" x14ac:dyDescent="0.3">
      <c r="A108" s="41"/>
      <c r="B108" s="64"/>
      <c r="C108" s="1"/>
    </row>
    <row r="109" spans="1:12" x14ac:dyDescent="0.3">
      <c r="A109" s="41"/>
      <c r="B109" s="64"/>
      <c r="C109" s="1"/>
    </row>
    <row r="110" spans="1:12" x14ac:dyDescent="0.3">
      <c r="A110" s="41"/>
      <c r="B110" s="64"/>
      <c r="C110" s="1"/>
    </row>
    <row r="111" spans="1:12" x14ac:dyDescent="0.3">
      <c r="A111" s="41"/>
      <c r="B111" s="64"/>
      <c r="C111" s="1"/>
    </row>
    <row r="112" spans="1:12" x14ac:dyDescent="0.3">
      <c r="A112" s="41"/>
      <c r="B112" s="64"/>
      <c r="C112" s="1"/>
    </row>
    <row r="113" spans="1:3" x14ac:dyDescent="0.3">
      <c r="A113" s="41"/>
      <c r="B113" s="64"/>
      <c r="C113" s="1"/>
    </row>
    <row r="114" spans="1:3" x14ac:dyDescent="0.3">
      <c r="A114" s="41"/>
      <c r="B114" s="64"/>
      <c r="C114" s="1"/>
    </row>
    <row r="115" spans="1:3" x14ac:dyDescent="0.3">
      <c r="A115" s="41"/>
      <c r="B115" s="64"/>
      <c r="C115" s="1"/>
    </row>
    <row r="116" spans="1:3" x14ac:dyDescent="0.3">
      <c r="A116" s="41"/>
      <c r="B116" s="64"/>
      <c r="C116" s="1"/>
    </row>
    <row r="117" spans="1:3" x14ac:dyDescent="0.3">
      <c r="A117" s="41"/>
      <c r="B117" s="64"/>
      <c r="C117" s="1"/>
    </row>
    <row r="118" spans="1:3" x14ac:dyDescent="0.3">
      <c r="A118" s="41"/>
      <c r="B118" s="64"/>
      <c r="C118" s="1"/>
    </row>
    <row r="119" spans="1:3" x14ac:dyDescent="0.3">
      <c r="A119" s="41"/>
      <c r="B119" s="64"/>
      <c r="C119" s="1"/>
    </row>
    <row r="120" spans="1:3" x14ac:dyDescent="0.3">
      <c r="A120" s="41"/>
      <c r="B120" s="64"/>
      <c r="C120" s="1"/>
    </row>
    <row r="121" spans="1:3" x14ac:dyDescent="0.3">
      <c r="A121" s="41"/>
      <c r="B121" s="64"/>
      <c r="C121" s="1"/>
    </row>
    <row r="122" spans="1:3" x14ac:dyDescent="0.3">
      <c r="A122" s="41"/>
      <c r="B122" s="64"/>
      <c r="C122" s="1"/>
    </row>
    <row r="123" spans="1:3" x14ac:dyDescent="0.3">
      <c r="A123" s="41"/>
      <c r="B123" s="64"/>
      <c r="C123" s="1"/>
    </row>
    <row r="124" spans="1:3" x14ac:dyDescent="0.3">
      <c r="A124" s="41"/>
      <c r="B124" s="64"/>
      <c r="C124" s="1"/>
    </row>
    <row r="125" spans="1:3" x14ac:dyDescent="0.3">
      <c r="A125" s="41"/>
      <c r="B125" s="64"/>
      <c r="C125" s="1"/>
    </row>
    <row r="126" spans="1:3" x14ac:dyDescent="0.3">
      <c r="A126" s="41"/>
      <c r="B126" s="64"/>
      <c r="C126" s="1"/>
    </row>
    <row r="127" spans="1:3" x14ac:dyDescent="0.3">
      <c r="A127" s="41"/>
      <c r="B127" s="64"/>
      <c r="C127" s="1"/>
    </row>
    <row r="128" spans="1:3" x14ac:dyDescent="0.3">
      <c r="A128" s="41"/>
      <c r="B128" s="64"/>
      <c r="C128" s="1"/>
    </row>
    <row r="129" spans="1:3" x14ac:dyDescent="0.3">
      <c r="A129" s="41"/>
      <c r="B129" s="64"/>
      <c r="C129" s="1"/>
    </row>
    <row r="130" spans="1:3" x14ac:dyDescent="0.3">
      <c r="A130" s="41"/>
      <c r="B130" s="64"/>
      <c r="C130" s="1"/>
    </row>
    <row r="131" spans="1:3" x14ac:dyDescent="0.3">
      <c r="A131" s="41"/>
      <c r="B131" s="64"/>
      <c r="C131" s="1"/>
    </row>
    <row r="132" spans="1:3" x14ac:dyDescent="0.3">
      <c r="A132" s="41"/>
      <c r="B132" s="64"/>
      <c r="C132" s="1"/>
    </row>
    <row r="133" spans="1:3" x14ac:dyDescent="0.3">
      <c r="A133" s="41"/>
      <c r="B133" s="64"/>
      <c r="C133" s="1"/>
    </row>
    <row r="134" spans="1:3" x14ac:dyDescent="0.3">
      <c r="A134" s="41"/>
      <c r="B134" s="64"/>
      <c r="C134" s="1"/>
    </row>
    <row r="135" spans="1:3" x14ac:dyDescent="0.3">
      <c r="A135" s="41"/>
      <c r="B135" s="64"/>
      <c r="C135" s="1"/>
    </row>
    <row r="136" spans="1:3" x14ac:dyDescent="0.3">
      <c r="A136" s="41"/>
      <c r="B136" s="64"/>
      <c r="C136" s="1"/>
    </row>
    <row r="137" spans="1:3" x14ac:dyDescent="0.3">
      <c r="A137" s="41"/>
      <c r="B137" s="64"/>
      <c r="C137" s="1"/>
    </row>
    <row r="138" spans="1:3" x14ac:dyDescent="0.3">
      <c r="A138" s="41"/>
      <c r="B138" s="64"/>
      <c r="C138" s="1"/>
    </row>
    <row r="139" spans="1:3" x14ac:dyDescent="0.3">
      <c r="A139" s="41"/>
      <c r="B139" s="64"/>
      <c r="C139" s="1"/>
    </row>
    <row r="140" spans="1:3" x14ac:dyDescent="0.3">
      <c r="A140" s="41"/>
      <c r="B140" s="64"/>
      <c r="C140" s="1"/>
    </row>
    <row r="141" spans="1:3" x14ac:dyDescent="0.3">
      <c r="A141" s="41"/>
      <c r="B141" s="64"/>
      <c r="C141" s="1"/>
    </row>
    <row r="142" spans="1:3" x14ac:dyDescent="0.3">
      <c r="A142" s="41"/>
      <c r="B142" s="64"/>
      <c r="C142" s="1"/>
    </row>
    <row r="143" spans="1:3" x14ac:dyDescent="0.3">
      <c r="A143" s="41"/>
      <c r="B143" s="64"/>
      <c r="C143" s="1"/>
    </row>
    <row r="144" spans="1:3" x14ac:dyDescent="0.3">
      <c r="A144" s="41"/>
      <c r="B144" s="64"/>
      <c r="C144" s="1"/>
    </row>
    <row r="145" spans="1:3" x14ac:dyDescent="0.3">
      <c r="A145" s="41"/>
      <c r="B145" s="64"/>
      <c r="C145" s="1"/>
    </row>
    <row r="146" spans="1:3" x14ac:dyDescent="0.3">
      <c r="A146" s="41"/>
      <c r="B146" s="64"/>
      <c r="C146" s="1"/>
    </row>
    <row r="147" spans="1:3" x14ac:dyDescent="0.3">
      <c r="A147" s="41"/>
      <c r="B147" s="64"/>
      <c r="C147" s="1"/>
    </row>
    <row r="148" spans="1:3" x14ac:dyDescent="0.3">
      <c r="A148" s="41"/>
      <c r="B148" s="64"/>
      <c r="C148" s="1"/>
    </row>
    <row r="149" spans="1:3" x14ac:dyDescent="0.3">
      <c r="A149" s="41"/>
      <c r="B149" s="64"/>
      <c r="C149" s="1"/>
    </row>
    <row r="150" spans="1:3" x14ac:dyDescent="0.3">
      <c r="A150" s="41"/>
      <c r="B150" s="64"/>
      <c r="C150" s="1"/>
    </row>
    <row r="151" spans="1:3" x14ac:dyDescent="0.3">
      <c r="A151" s="41"/>
      <c r="B151" s="64"/>
      <c r="C151" s="1"/>
    </row>
    <row r="152" spans="1:3" x14ac:dyDescent="0.3">
      <c r="A152" s="41"/>
      <c r="B152" s="64"/>
      <c r="C152" s="1"/>
    </row>
    <row r="153" spans="1:3" x14ac:dyDescent="0.3">
      <c r="A153" s="41"/>
      <c r="B153" s="64"/>
      <c r="C153" s="1"/>
    </row>
    <row r="154" spans="1:3" x14ac:dyDescent="0.3">
      <c r="A154" s="41"/>
      <c r="B154" s="64"/>
      <c r="C154" s="1"/>
    </row>
    <row r="155" spans="1:3" x14ac:dyDescent="0.3">
      <c r="A155" s="41"/>
      <c r="B155" s="64"/>
      <c r="C155" s="1"/>
    </row>
    <row r="156" spans="1:3" x14ac:dyDescent="0.3">
      <c r="A156" s="41"/>
      <c r="B156" s="64"/>
      <c r="C156" s="1"/>
    </row>
    <row r="157" spans="1:3" x14ac:dyDescent="0.3">
      <c r="A157" s="41"/>
      <c r="B157" s="64"/>
      <c r="C157" s="1"/>
    </row>
    <row r="158" spans="1:3" x14ac:dyDescent="0.3">
      <c r="A158" s="41"/>
      <c r="B158" s="64"/>
      <c r="C158" s="1"/>
    </row>
    <row r="159" spans="1:3" x14ac:dyDescent="0.3">
      <c r="A159" s="41"/>
      <c r="B159" s="64"/>
      <c r="C159" s="1"/>
    </row>
    <row r="160" spans="1:3" x14ac:dyDescent="0.3">
      <c r="A160" s="41"/>
      <c r="B160" s="64"/>
      <c r="C160" s="1"/>
    </row>
    <row r="161" spans="1:3" x14ac:dyDescent="0.3">
      <c r="A161" s="41"/>
      <c r="B161" s="64"/>
      <c r="C161" s="1"/>
    </row>
    <row r="162" spans="1:3" x14ac:dyDescent="0.3">
      <c r="A162" s="41"/>
      <c r="B162" s="64"/>
      <c r="C162" s="1"/>
    </row>
    <row r="163" spans="1:3" x14ac:dyDescent="0.3">
      <c r="A163" s="41"/>
      <c r="B163" s="64"/>
      <c r="C163" s="1"/>
    </row>
    <row r="164" spans="1:3" x14ac:dyDescent="0.3">
      <c r="A164" s="41"/>
      <c r="B164" s="64"/>
      <c r="C164" s="1"/>
    </row>
    <row r="165" spans="1:3" x14ac:dyDescent="0.3">
      <c r="A165" s="41"/>
      <c r="B165" s="64"/>
      <c r="C165" s="1"/>
    </row>
    <row r="166" spans="1:3" x14ac:dyDescent="0.3">
      <c r="A166" s="41"/>
      <c r="B166" s="64"/>
      <c r="C166" s="1"/>
    </row>
    <row r="167" spans="1:3" x14ac:dyDescent="0.3">
      <c r="A167" s="41"/>
      <c r="B167" s="64"/>
      <c r="C167" s="1"/>
    </row>
    <row r="168" spans="1:3" x14ac:dyDescent="0.3">
      <c r="A168" s="41"/>
      <c r="B168" s="64"/>
      <c r="C168" s="1"/>
    </row>
    <row r="169" spans="1:3" x14ac:dyDescent="0.3">
      <c r="A169" s="41"/>
      <c r="B169" s="64"/>
      <c r="C169" s="1"/>
    </row>
    <row r="170" spans="1:3" x14ac:dyDescent="0.3">
      <c r="A170" s="41"/>
      <c r="B170" s="64"/>
      <c r="C170" s="1"/>
    </row>
    <row r="171" spans="1:3" x14ac:dyDescent="0.3">
      <c r="A171" s="41"/>
      <c r="B171" s="64"/>
      <c r="C171" s="1"/>
    </row>
    <row r="172" spans="1:3" x14ac:dyDescent="0.3">
      <c r="A172" s="41"/>
      <c r="B172" s="64"/>
      <c r="C172" s="1"/>
    </row>
    <row r="173" spans="1:3" x14ac:dyDescent="0.3">
      <c r="A173" s="41"/>
      <c r="B173" s="64"/>
      <c r="C173" s="1"/>
    </row>
    <row r="174" spans="1:3" x14ac:dyDescent="0.3">
      <c r="A174" s="41"/>
      <c r="B174" s="64"/>
      <c r="C174" s="1"/>
    </row>
    <row r="175" spans="1:3" x14ac:dyDescent="0.3">
      <c r="A175" s="41"/>
      <c r="B175" s="64"/>
      <c r="C175" s="1"/>
    </row>
    <row r="176" spans="1:3" x14ac:dyDescent="0.3">
      <c r="A176" s="41"/>
      <c r="B176" s="64"/>
      <c r="C176" s="1"/>
    </row>
    <row r="177" spans="1:3" x14ac:dyDescent="0.3">
      <c r="A177" s="41"/>
      <c r="B177" s="64"/>
      <c r="C177" s="1"/>
    </row>
    <row r="178" spans="1:3" x14ac:dyDescent="0.3">
      <c r="A178" s="41"/>
      <c r="B178" s="64"/>
      <c r="C178" s="1"/>
    </row>
    <row r="179" spans="1:3" x14ac:dyDescent="0.3">
      <c r="A179" s="41"/>
      <c r="B179" s="64"/>
      <c r="C179" s="1"/>
    </row>
    <row r="180" spans="1:3" x14ac:dyDescent="0.3">
      <c r="A180" s="41"/>
      <c r="B180" s="64"/>
      <c r="C180" s="1"/>
    </row>
    <row r="181" spans="1:3" x14ac:dyDescent="0.3">
      <c r="A181" s="41"/>
      <c r="B181" s="64"/>
      <c r="C181" s="1"/>
    </row>
    <row r="182" spans="1:3" x14ac:dyDescent="0.3">
      <c r="A182" s="41"/>
      <c r="B182" s="64"/>
      <c r="C182" s="1"/>
    </row>
    <row r="183" spans="1:3" x14ac:dyDescent="0.3">
      <c r="A183" s="41"/>
      <c r="B183" s="64"/>
      <c r="C183" s="1"/>
    </row>
    <row r="184" spans="1:3" x14ac:dyDescent="0.3">
      <c r="A184" s="41"/>
      <c r="B184" s="64"/>
      <c r="C184" s="1"/>
    </row>
    <row r="185" spans="1:3" x14ac:dyDescent="0.3">
      <c r="A185" s="41"/>
      <c r="B185" s="64"/>
      <c r="C185" s="1"/>
    </row>
    <row r="186" spans="1:3" x14ac:dyDescent="0.3">
      <c r="A186" s="41"/>
      <c r="B186" s="64"/>
      <c r="C186" s="1"/>
    </row>
    <row r="187" spans="1:3" x14ac:dyDescent="0.3">
      <c r="A187" s="41"/>
      <c r="B187" s="64"/>
      <c r="C187" s="1"/>
    </row>
    <row r="188" spans="1:3" x14ac:dyDescent="0.3">
      <c r="A188" s="41"/>
      <c r="B188" s="64"/>
      <c r="C188" s="1"/>
    </row>
    <row r="189" spans="1:3" x14ac:dyDescent="0.3">
      <c r="A189" s="41"/>
      <c r="B189" s="64"/>
      <c r="C189" s="1"/>
    </row>
    <row r="190" spans="1:3" x14ac:dyDescent="0.3">
      <c r="A190" s="41"/>
      <c r="B190" s="64"/>
      <c r="C190" s="1"/>
    </row>
    <row r="191" spans="1:3" x14ac:dyDescent="0.3">
      <c r="A191" s="41"/>
      <c r="B191" s="64"/>
      <c r="C191" s="1"/>
    </row>
    <row r="192" spans="1:3" x14ac:dyDescent="0.3">
      <c r="A192" s="41"/>
      <c r="B192" s="64"/>
      <c r="C192" s="1"/>
    </row>
    <row r="193" spans="1:3" x14ac:dyDescent="0.3">
      <c r="A193" s="41"/>
      <c r="B193" s="64"/>
      <c r="C193" s="1"/>
    </row>
    <row r="194" spans="1:3" x14ac:dyDescent="0.3">
      <c r="A194" s="41"/>
      <c r="B194" s="64"/>
      <c r="C194" s="1"/>
    </row>
    <row r="195" spans="1:3" x14ac:dyDescent="0.3">
      <c r="A195" s="41"/>
      <c r="B195" s="64"/>
      <c r="C195" s="1"/>
    </row>
    <row r="196" spans="1:3" x14ac:dyDescent="0.3">
      <c r="A196" s="41"/>
      <c r="B196" s="64"/>
      <c r="C196" s="1"/>
    </row>
    <row r="197" spans="1:3" x14ac:dyDescent="0.3">
      <c r="A197" s="41"/>
      <c r="B197" s="64"/>
      <c r="C197" s="1"/>
    </row>
    <row r="198" spans="1:3" x14ac:dyDescent="0.3">
      <c r="A198" s="41"/>
      <c r="B198" s="64"/>
      <c r="C198" s="1"/>
    </row>
    <row r="199" spans="1:3" x14ac:dyDescent="0.3">
      <c r="A199" s="41"/>
      <c r="B199" s="64"/>
      <c r="C199" s="1"/>
    </row>
    <row r="200" spans="1:3" x14ac:dyDescent="0.3">
      <c r="A200" s="41"/>
      <c r="B200" s="64"/>
      <c r="C200" s="1"/>
    </row>
    <row r="201" spans="1:3" x14ac:dyDescent="0.3">
      <c r="A201" s="41"/>
      <c r="B201" s="64"/>
      <c r="C201" s="1"/>
    </row>
    <row r="202" spans="1:3" x14ac:dyDescent="0.3">
      <c r="A202" s="41"/>
      <c r="B202" s="64"/>
      <c r="C202" s="1"/>
    </row>
    <row r="203" spans="1:3" x14ac:dyDescent="0.3">
      <c r="A203" s="41"/>
      <c r="B203" s="64"/>
      <c r="C203" s="1"/>
    </row>
    <row r="204" spans="1:3" x14ac:dyDescent="0.3">
      <c r="A204" s="42"/>
      <c r="B204" s="64"/>
      <c r="C204" s="1"/>
    </row>
  </sheetData>
  <sheetProtection sheet="1" formatCells="0" formatColumns="0" formatRows="0" insertColumns="0" insertRows="0" insertHyperlinks="0" deleteColumns="0" deleteRows="0" sort="0" autoFilter="0" pivotTables="0"/>
  <mergeCells count="3">
    <mergeCell ref="A2:C2"/>
    <mergeCell ref="K2:L2"/>
    <mergeCell ref="K3:L3"/>
  </mergeCells>
  <conditionalFormatting sqref="B36:B103">
    <cfRule type="expression" dxfId="53" priority="49">
      <formula>$A36=""</formula>
    </cfRule>
  </conditionalFormatting>
  <conditionalFormatting sqref="A8 I8 C8:G8">
    <cfRule type="expression" dxfId="52" priority="48">
      <formula>$H8&gt;=1</formula>
    </cfRule>
  </conditionalFormatting>
  <conditionalFormatting sqref="A8 I8 C8:G8">
    <cfRule type="expression" dxfId="51" priority="47">
      <formula>$H8&gt;=1</formula>
    </cfRule>
  </conditionalFormatting>
  <conditionalFormatting sqref="A7 I7 C7:G7">
    <cfRule type="expression" dxfId="50" priority="45">
      <formula>$I7="TERMINE"</formula>
    </cfRule>
  </conditionalFormatting>
  <conditionalFormatting sqref="A4:A103">
    <cfRule type="expression" dxfId="49" priority="44">
      <formula>$I4="TERMINE"</formula>
    </cfRule>
  </conditionalFormatting>
  <conditionalFormatting sqref="A19 I19 C19:G19">
    <cfRule type="expression" dxfId="48" priority="43">
      <formula>$I19="TERMINE"</formula>
    </cfRule>
  </conditionalFormatting>
  <conditionalFormatting sqref="A23 I23 C23:G23">
    <cfRule type="expression" dxfId="47" priority="42">
      <formula>$I23="TERMINE"</formula>
    </cfRule>
  </conditionalFormatting>
  <conditionalFormatting sqref="A27 I27 C27:G27">
    <cfRule type="expression" dxfId="46" priority="41">
      <formula>$I27="TERMINE"</formula>
    </cfRule>
  </conditionalFormatting>
  <conditionalFormatting sqref="A31 I31 C31:G31">
    <cfRule type="expression" dxfId="45" priority="40">
      <formula>$I31="TERMINE"</formula>
    </cfRule>
  </conditionalFormatting>
  <conditionalFormatting sqref="B5">
    <cfRule type="expression" dxfId="44" priority="21">
      <formula>$A5=""</formula>
    </cfRule>
  </conditionalFormatting>
  <conditionalFormatting sqref="A35 I35 C35:G35">
    <cfRule type="expression" dxfId="43" priority="39">
      <formula>$I35="TERMINE"</formula>
    </cfRule>
  </conditionalFormatting>
  <conditionalFormatting sqref="A34 I34 C34:G34">
    <cfRule type="expression" dxfId="42" priority="38">
      <formula>$I34="TERMINE"</formula>
    </cfRule>
  </conditionalFormatting>
  <conditionalFormatting sqref="A33 I33 C33:G33">
    <cfRule type="expression" dxfId="41" priority="37">
      <formula>$I33="TERMINE"</formula>
    </cfRule>
  </conditionalFormatting>
  <conditionalFormatting sqref="A32 I32 C32:G32">
    <cfRule type="expression" dxfId="40" priority="36">
      <formula>$I32="TERMINE"</formula>
    </cfRule>
  </conditionalFormatting>
  <conditionalFormatting sqref="B36:B103">
    <cfRule type="expression" dxfId="39" priority="35">
      <formula>$A36=""</formula>
    </cfRule>
  </conditionalFormatting>
  <conditionalFormatting sqref="A36:G103 I36:I103">
    <cfRule type="expression" dxfId="38" priority="34">
      <formula>$I36="TERMINE"</formula>
    </cfRule>
  </conditionalFormatting>
  <conditionalFormatting sqref="H7">
    <cfRule type="expression" dxfId="37" priority="33">
      <formula>$I7="TERMINE"</formula>
    </cfRule>
  </conditionalFormatting>
  <conditionalFormatting sqref="H4:H35">
    <cfRule type="expression" dxfId="36" priority="32">
      <formula>$I4="TERMINE"</formula>
    </cfRule>
  </conditionalFormatting>
  <conditionalFormatting sqref="H19">
    <cfRule type="expression" dxfId="35" priority="31">
      <formula>$I19="TERMINE"</formula>
    </cfRule>
  </conditionalFormatting>
  <conditionalFormatting sqref="H23">
    <cfRule type="expression" dxfId="34" priority="30">
      <formula>$I23="TERMINE"</formula>
    </cfRule>
  </conditionalFormatting>
  <conditionalFormatting sqref="H27">
    <cfRule type="expression" dxfId="33" priority="29">
      <formula>$I27="TERMINE"</formula>
    </cfRule>
  </conditionalFormatting>
  <conditionalFormatting sqref="H31">
    <cfRule type="expression" dxfId="32" priority="28">
      <formula>$I31="TERMINE"</formula>
    </cfRule>
  </conditionalFormatting>
  <conditionalFormatting sqref="H35">
    <cfRule type="expression" dxfId="31" priority="27">
      <formula>$I35="TERMINE"</formula>
    </cfRule>
  </conditionalFormatting>
  <conditionalFormatting sqref="H34">
    <cfRule type="expression" dxfId="30" priority="26">
      <formula>$I34="TERMINE"</formula>
    </cfRule>
  </conditionalFormatting>
  <conditionalFormatting sqref="H33">
    <cfRule type="expression" dxfId="29" priority="25">
      <formula>$I33="TERMINE"</formula>
    </cfRule>
  </conditionalFormatting>
  <conditionalFormatting sqref="H32">
    <cfRule type="expression" dxfId="28" priority="24">
      <formula>$I32="TERMINE"</formula>
    </cfRule>
  </conditionalFormatting>
  <conditionalFormatting sqref="H36:H103">
    <cfRule type="expression" dxfId="27" priority="23">
      <formula>$I36="TERMINE"</formula>
    </cfRule>
  </conditionalFormatting>
  <conditionalFormatting sqref="B34:B35">
    <cfRule type="expression" dxfId="26" priority="22">
      <formula>$A34=""</formula>
    </cfRule>
  </conditionalFormatting>
  <conditionalFormatting sqref="B6:B35">
    <cfRule type="expression" dxfId="25" priority="20">
      <formula>$A6=""</formula>
    </cfRule>
  </conditionalFormatting>
  <conditionalFormatting sqref="B4:B35">
    <cfRule type="expression" dxfId="24" priority="19">
      <formula>$H4&gt;=1</formula>
    </cfRule>
  </conditionalFormatting>
  <conditionalFormatting sqref="B7">
    <cfRule type="expression" dxfId="23" priority="18">
      <formula>$A7=""</formula>
    </cfRule>
  </conditionalFormatting>
  <conditionalFormatting sqref="B9">
    <cfRule type="expression" dxfId="22" priority="17">
      <formula>$A9=""</formula>
    </cfRule>
  </conditionalFormatting>
  <conditionalFormatting sqref="B11">
    <cfRule type="expression" dxfId="21" priority="16">
      <formula>$A11=""</formula>
    </cfRule>
  </conditionalFormatting>
  <conditionalFormatting sqref="B12">
    <cfRule type="expression" dxfId="20" priority="15">
      <formula>$A12=""</formula>
    </cfRule>
  </conditionalFormatting>
  <conditionalFormatting sqref="B14">
    <cfRule type="expression" dxfId="19" priority="14">
      <formula>$A14=""</formula>
    </cfRule>
  </conditionalFormatting>
  <conditionalFormatting sqref="B16">
    <cfRule type="expression" dxfId="18" priority="13">
      <formula>$A16=""</formula>
    </cfRule>
  </conditionalFormatting>
  <conditionalFormatting sqref="B18">
    <cfRule type="expression" dxfId="17" priority="12">
      <formula>$A18=""</formula>
    </cfRule>
  </conditionalFormatting>
  <conditionalFormatting sqref="B19">
    <cfRule type="expression" dxfId="16" priority="11">
      <formula>$A19=""</formula>
    </cfRule>
  </conditionalFormatting>
  <conditionalFormatting sqref="B21">
    <cfRule type="expression" dxfId="15" priority="10">
      <formula>$A21=""</formula>
    </cfRule>
  </conditionalFormatting>
  <conditionalFormatting sqref="B23">
    <cfRule type="expression" dxfId="14" priority="9">
      <formula>$A23=""</formula>
    </cfRule>
  </conditionalFormatting>
  <conditionalFormatting sqref="B25">
    <cfRule type="expression" dxfId="13" priority="8">
      <formula>$A25=""</formula>
    </cfRule>
  </conditionalFormatting>
  <conditionalFormatting sqref="B26">
    <cfRule type="expression" dxfId="12" priority="7">
      <formula>$A26=""</formula>
    </cfRule>
  </conditionalFormatting>
  <conditionalFormatting sqref="B28">
    <cfRule type="expression" dxfId="11" priority="6">
      <formula>$A28=""</formula>
    </cfRule>
  </conditionalFormatting>
  <conditionalFormatting sqref="B30">
    <cfRule type="expression" dxfId="10" priority="5">
      <formula>$A30=""</formula>
    </cfRule>
  </conditionalFormatting>
  <conditionalFormatting sqref="B32">
    <cfRule type="expression" dxfId="9" priority="4">
      <formula>$A32=""</formula>
    </cfRule>
  </conditionalFormatting>
  <conditionalFormatting sqref="B33">
    <cfRule type="expression" dxfId="8" priority="3">
      <formula>$A33=""</formula>
    </cfRule>
  </conditionalFormatting>
  <conditionalFormatting sqref="B35">
    <cfRule type="expression" dxfId="7" priority="2">
      <formula>$A35=""</formula>
    </cfRule>
  </conditionalFormatting>
  <conditionalFormatting sqref="A4:I103">
    <cfRule type="expression" dxfId="6" priority="1">
      <formula>$I4="TERMINE"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6" id="{E0D4AF34-A60D-43F6-B507-BE1956E051A2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Z524"/>
  <sheetViews>
    <sheetView zoomScale="140" zoomScaleNormal="140" workbookViewId="0">
      <selection activeCell="BW208" sqref="BW208"/>
    </sheetView>
  </sheetViews>
  <sheetFormatPr baseColWidth="10" defaultColWidth="12" defaultRowHeight="13.2" x14ac:dyDescent="0.25"/>
  <cols>
    <col min="1" max="4" width="12" style="11"/>
    <col min="5" max="5" width="17.44140625" style="11" customWidth="1"/>
    <col min="6" max="12" width="12" style="11"/>
    <col min="13" max="13" width="9.109375" style="11" customWidth="1"/>
    <col min="14" max="14" width="6.109375" style="196" customWidth="1"/>
    <col min="15" max="16" width="12" style="209"/>
    <col min="17" max="17" width="11.109375" style="209" customWidth="1"/>
    <col min="18" max="21" width="12" style="209"/>
    <col min="22" max="22" width="12" style="209" customWidth="1"/>
    <col min="23" max="24" width="12" style="209"/>
    <col min="25" max="25" width="12" style="217" customWidth="1"/>
    <col min="26" max="27" width="12" style="209"/>
    <col min="28" max="28" width="17.33203125" style="209" customWidth="1"/>
    <col min="29" max="29" width="16.6640625" style="209" customWidth="1"/>
    <col min="30" max="41" width="12" style="11"/>
    <col min="42" max="43" width="12" style="11" customWidth="1"/>
    <col min="44" max="44" width="19" style="58" customWidth="1"/>
    <col min="45" max="45" width="18.77734375" style="11" customWidth="1"/>
    <col min="46" max="47" width="12" style="11"/>
    <col min="48" max="48" width="12" style="262"/>
    <col min="49" max="59" width="12" style="11"/>
    <col min="60" max="60" width="17.109375" style="11" customWidth="1"/>
    <col min="61" max="61" width="15.77734375" style="11" customWidth="1"/>
    <col min="62" max="65" width="12" style="11"/>
    <col min="66" max="67" width="12" style="58"/>
    <col min="68" max="76" width="12" style="11"/>
    <col min="77" max="77" width="17.109375" style="11" customWidth="1"/>
    <col min="78" max="78" width="19.33203125" style="11" customWidth="1"/>
    <col min="79" max="16384" width="12" style="11"/>
  </cols>
  <sheetData>
    <row r="1" spans="1:75" ht="12.75" customHeight="1" x14ac:dyDescent="0.4">
      <c r="B1" s="641" t="s">
        <v>139</v>
      </c>
      <c r="D1" s="9"/>
      <c r="E1" s="9"/>
      <c r="I1" s="192" t="s">
        <v>108</v>
      </c>
      <c r="J1" s="193" t="s">
        <v>107</v>
      </c>
      <c r="K1" s="193" t="s">
        <v>109</v>
      </c>
      <c r="L1" s="194" t="s">
        <v>110</v>
      </c>
      <c r="M1" s="195"/>
      <c r="O1" s="663" t="s">
        <v>111</v>
      </c>
      <c r="P1" s="663"/>
      <c r="Q1" s="663"/>
      <c r="R1" s="663"/>
      <c r="S1" s="663"/>
      <c r="T1" s="663"/>
      <c r="U1" s="663"/>
      <c r="V1" s="663"/>
      <c r="W1" s="663"/>
      <c r="X1" s="663"/>
      <c r="Y1" s="663"/>
      <c r="Z1" s="197"/>
      <c r="AA1" s="198"/>
      <c r="AB1" s="198"/>
      <c r="AC1" s="198"/>
      <c r="AE1" s="661" t="s">
        <v>113</v>
      </c>
      <c r="AF1" s="661"/>
      <c r="AG1" s="661"/>
      <c r="AH1" s="661"/>
      <c r="AI1" s="661"/>
      <c r="AJ1" s="661"/>
      <c r="AK1" s="661"/>
      <c r="AL1" s="661"/>
      <c r="AM1" s="661"/>
      <c r="AN1" s="661"/>
      <c r="AO1" s="661"/>
      <c r="AP1" s="661"/>
      <c r="AQ1" s="199"/>
      <c r="AU1" s="666" t="s">
        <v>112</v>
      </c>
      <c r="AV1" s="666"/>
      <c r="AW1" s="666"/>
      <c r="AX1" s="666"/>
      <c r="AY1" s="666"/>
      <c r="AZ1" s="666"/>
      <c r="BA1" s="666"/>
      <c r="BB1" s="666"/>
      <c r="BC1" s="666"/>
      <c r="BD1" s="666"/>
      <c r="BE1" s="666"/>
      <c r="BF1" s="666"/>
      <c r="BG1" s="666"/>
      <c r="BK1" s="665" t="s">
        <v>114</v>
      </c>
      <c r="BL1" s="665"/>
      <c r="BM1" s="665"/>
      <c r="BN1" s="665"/>
      <c r="BO1" s="665"/>
      <c r="BP1" s="665"/>
      <c r="BQ1" s="665"/>
      <c r="BR1" s="665"/>
      <c r="BS1" s="665"/>
      <c r="BT1" s="665"/>
      <c r="BU1" s="665"/>
      <c r="BV1" s="665"/>
      <c r="BW1" s="665"/>
    </row>
    <row r="2" spans="1:75" ht="13.5" customHeight="1" thickBot="1" x14ac:dyDescent="0.45">
      <c r="A2" s="21" t="s">
        <v>20</v>
      </c>
      <c r="B2" s="641"/>
      <c r="C2" s="17" t="s">
        <v>15</v>
      </c>
      <c r="D2" s="200" t="s">
        <v>16</v>
      </c>
      <c r="E2" s="200" t="s">
        <v>16</v>
      </c>
      <c r="F2" s="659" t="s">
        <v>127</v>
      </c>
      <c r="G2" s="17" t="s">
        <v>34</v>
      </c>
      <c r="H2" s="17"/>
      <c r="I2" s="201" t="s">
        <v>30</v>
      </c>
      <c r="J2" s="202" t="s">
        <v>31</v>
      </c>
      <c r="K2" s="202" t="s">
        <v>32</v>
      </c>
      <c r="L2" s="203" t="s">
        <v>33</v>
      </c>
      <c r="M2" s="195"/>
      <c r="O2" s="664"/>
      <c r="P2" s="664"/>
      <c r="Q2" s="664"/>
      <c r="R2" s="664"/>
      <c r="S2" s="664"/>
      <c r="T2" s="664"/>
      <c r="U2" s="664"/>
      <c r="V2" s="664"/>
      <c r="W2" s="664"/>
      <c r="X2" s="664"/>
      <c r="Y2" s="664"/>
      <c r="Z2" s="197"/>
      <c r="AA2" s="198"/>
      <c r="AB2" s="198"/>
      <c r="AC2" s="198"/>
      <c r="AE2" s="662"/>
      <c r="AF2" s="662"/>
      <c r="AG2" s="662"/>
      <c r="AH2" s="662"/>
      <c r="AI2" s="662"/>
      <c r="AJ2" s="662"/>
      <c r="AK2" s="662"/>
      <c r="AL2" s="662"/>
      <c r="AM2" s="662"/>
      <c r="AN2" s="662"/>
      <c r="AO2" s="662"/>
      <c r="AP2" s="662"/>
      <c r="AQ2" s="199"/>
      <c r="AU2" s="666"/>
      <c r="AV2" s="666"/>
      <c r="AW2" s="666"/>
      <c r="AX2" s="666"/>
      <c r="AY2" s="666"/>
      <c r="AZ2" s="666"/>
      <c r="BA2" s="666"/>
      <c r="BB2" s="666"/>
      <c r="BC2" s="666"/>
      <c r="BD2" s="666"/>
      <c r="BE2" s="666"/>
      <c r="BF2" s="666"/>
      <c r="BG2" s="666"/>
      <c r="BK2" s="665"/>
      <c r="BL2" s="665"/>
      <c r="BM2" s="665"/>
      <c r="BN2" s="665"/>
      <c r="BO2" s="665"/>
      <c r="BP2" s="665"/>
      <c r="BQ2" s="665"/>
      <c r="BR2" s="665"/>
      <c r="BS2" s="665"/>
      <c r="BT2" s="665"/>
      <c r="BU2" s="665"/>
      <c r="BV2" s="665"/>
      <c r="BW2" s="665"/>
    </row>
    <row r="3" spans="1:75" ht="44.25" customHeight="1" thickBot="1" x14ac:dyDescent="0.3">
      <c r="A3" s="21" t="s">
        <v>2</v>
      </c>
      <c r="B3" s="21"/>
      <c r="D3" s="200" t="s">
        <v>17</v>
      </c>
      <c r="E3" s="200" t="s">
        <v>27</v>
      </c>
      <c r="F3" s="660"/>
      <c r="G3" s="21" t="s">
        <v>35</v>
      </c>
      <c r="H3" s="21"/>
      <c r="I3" s="204">
        <f>I4</f>
        <v>3.4722222222222224E-2</v>
      </c>
      <c r="J3" s="205">
        <f>J4</f>
        <v>2.7777777777777776E-2</v>
      </c>
      <c r="K3" s="206">
        <f>K4</f>
        <v>2.0833333333333332E-2</v>
      </c>
      <c r="L3" s="207">
        <f>L4</f>
        <v>1.3888888888888888E-2</v>
      </c>
      <c r="M3" s="208"/>
      <c r="O3" s="342">
        <v>1</v>
      </c>
      <c r="P3" s="343">
        <v>2</v>
      </c>
      <c r="Q3" s="343">
        <v>3</v>
      </c>
      <c r="R3" s="343">
        <v>4</v>
      </c>
      <c r="S3" s="343">
        <v>5</v>
      </c>
      <c r="T3" s="343">
        <v>6</v>
      </c>
      <c r="U3" s="343">
        <v>7</v>
      </c>
      <c r="V3" s="343">
        <v>8</v>
      </c>
      <c r="W3" s="343">
        <v>9</v>
      </c>
      <c r="X3" s="344">
        <v>10</v>
      </c>
      <c r="Y3" s="345" t="s">
        <v>154</v>
      </c>
      <c r="Z3" s="333"/>
      <c r="AA3" s="346"/>
      <c r="AB3" s="347"/>
      <c r="AC3" s="347"/>
      <c r="AD3" s="102"/>
      <c r="AE3" s="342">
        <v>1</v>
      </c>
      <c r="AF3" s="343">
        <v>2</v>
      </c>
      <c r="AG3" s="343">
        <v>3</v>
      </c>
      <c r="AH3" s="343">
        <v>4</v>
      </c>
      <c r="AI3" s="343">
        <v>5</v>
      </c>
      <c r="AJ3" s="343">
        <v>6</v>
      </c>
      <c r="AK3" s="343">
        <v>7</v>
      </c>
      <c r="AL3" s="343">
        <v>8</v>
      </c>
      <c r="AM3" s="343">
        <v>9</v>
      </c>
      <c r="AN3" s="348">
        <v>10</v>
      </c>
      <c r="AO3" s="349" t="s">
        <v>153</v>
      </c>
      <c r="AP3" s="102"/>
      <c r="AQ3" s="102"/>
      <c r="AR3" s="161"/>
      <c r="AS3" s="102"/>
      <c r="AT3" s="102"/>
      <c r="AU3" s="342">
        <v>1</v>
      </c>
      <c r="AV3" s="343">
        <v>2</v>
      </c>
      <c r="AW3" s="343">
        <v>3</v>
      </c>
      <c r="AX3" s="343">
        <v>4</v>
      </c>
      <c r="AY3" s="343">
        <v>5</v>
      </c>
      <c r="AZ3" s="343">
        <v>6</v>
      </c>
      <c r="BA3" s="343">
        <v>7</v>
      </c>
      <c r="BB3" s="343">
        <v>8</v>
      </c>
      <c r="BC3" s="343">
        <v>9</v>
      </c>
      <c r="BD3" s="343">
        <v>10</v>
      </c>
      <c r="BE3" s="349" t="s">
        <v>155</v>
      </c>
      <c r="BF3" s="102"/>
      <c r="BG3" s="102"/>
      <c r="BH3" s="102"/>
      <c r="BI3" s="102"/>
      <c r="BJ3" s="102"/>
      <c r="BK3" s="350">
        <v>1</v>
      </c>
      <c r="BL3" s="351">
        <v>2</v>
      </c>
      <c r="BM3" s="351">
        <v>3</v>
      </c>
      <c r="BN3" s="351">
        <v>4</v>
      </c>
      <c r="BO3" s="351">
        <v>5</v>
      </c>
      <c r="BP3" s="351">
        <v>6</v>
      </c>
      <c r="BQ3" s="351">
        <v>7</v>
      </c>
      <c r="BR3" s="351">
        <v>8</v>
      </c>
      <c r="BS3" s="351">
        <v>9</v>
      </c>
      <c r="BT3" s="351">
        <v>10</v>
      </c>
      <c r="BU3" s="434" t="s">
        <v>159</v>
      </c>
      <c r="BV3" s="349" t="s">
        <v>152</v>
      </c>
      <c r="BW3" s="352"/>
    </row>
    <row r="4" spans="1:75" x14ac:dyDescent="0.25">
      <c r="A4" s="376">
        <f>IF(Dép_Arr!A4="","",Dép_Arr!A4)</f>
        <v>1</v>
      </c>
      <c r="B4" s="377" t="str">
        <f>IF(A4="","",INDEX(Engagés!A4:J103,MATCH(Récap!A4,Engagés!A4:A103,0),5))</f>
        <v>AM</v>
      </c>
      <c r="C4" s="378">
        <f>Dép_Arr!H4+'1ér_Tour'!H4+'2ème'!H4+'3ème'!H4+'4ème'!H4+'5ème'!H4+'6ème'!H4+'7ème'!H4+'8ème'!H4+'9ème'!H4+'10ème'!H4</f>
        <v>0</v>
      </c>
      <c r="D4" s="102">
        <f>IF($E4=11,"",IF(Dép_Arr!$A4="","",COUNTA(Dép_Arr!C4,'1ér_Tour'!C4,'2ème'!C4,'3ème'!C4,'4ème'!C4,'5ème'!C4,'6ème'!C4,'7ème'!C4,'8ème'!C4,'9ème'!C4,'10ème'!C4)))</f>
        <v>10</v>
      </c>
      <c r="E4" s="26">
        <f>IF(A4=0,"",IF(Dép_Arr!A4="","",(COUNTBLANK(Dép_Arr!D4)+COUNTBLANK('1ér_Tour'!D4)+COUNTBLANK('2ème'!D4)+COUNTBLANK('3ème'!D4)+COUNTBLANK('4ème'!D4)+COUNTBLANK('5ème'!D4)+COUNTBLANK('6ème'!D4)+COUNTBLANK('7ème'!D4)+COUNTBLANK('8ème'!D4)+COUNTBLANK('9ème'!D4)+COUNTBLANK('10ème'!D4))))</f>
        <v>1</v>
      </c>
      <c r="F4" s="378">
        <f>IF(A4="","",IF(C4&lt;&gt;0,"",D$104-D4))</f>
        <v>0</v>
      </c>
      <c r="G4" s="102" t="str">
        <f>IF(OR('1ér_Tour'!D4="TERMINE",'2ème'!D4="TERMINE",'3ème'!D4="TERMINE",'4ème'!D4="TERMINE",'5ème'!D4="TERMINE",'6ème'!D4="TERMINE",'7ème'!D4="TERMINE",'8ème'!D4="TERMINE",'9ème'!D4="TERMINE",'9ème'!A4="TERMINE"),"TERMINE","")</f>
        <v/>
      </c>
      <c r="I4" s="204">
        <v>3.4722222222222224E-2</v>
      </c>
      <c r="J4" s="205">
        <v>2.7777777777777776E-2</v>
      </c>
      <c r="K4" s="206">
        <v>2.0833333333333332E-2</v>
      </c>
      <c r="L4" s="206">
        <v>1.3888888888888888E-2</v>
      </c>
      <c r="O4" s="353" t="str">
        <f>IF('1ér_Tour'!$D4="","",IF($B4="MJ",'1ér_Tour'!$D4,""))</f>
        <v/>
      </c>
      <c r="P4" s="354" t="str">
        <f>IF('2ème'!$C4="","",IF('2ème'!$E4="MJ",'2ème'!$C4-'1ér_Tour'!$C4,""))</f>
        <v/>
      </c>
      <c r="Q4" s="354" t="str">
        <f>IF('3ème'!$C4="","",IF('3ème'!$E4="MJ",'3ème'!$C4-'2ème'!$C4,""))</f>
        <v/>
      </c>
      <c r="R4" s="354" t="str">
        <f>IF('4ème'!$C4="","",IF('4ème'!$E4="MJ",'4ème'!$C4-'3ème'!$C4,""))</f>
        <v/>
      </c>
      <c r="S4" s="354" t="str">
        <f>IF('5ème'!$C4="","",IF('5ème'!$E4="MJ",'5ème'!$C4-'4ème'!$C4,""))</f>
        <v/>
      </c>
      <c r="T4" s="354" t="str">
        <f>IF('6ème'!$C4="","",IF('6ème'!$E4="MJ",'6ème'!$C4-'5ème'!$C4,""))</f>
        <v/>
      </c>
      <c r="U4" s="354" t="str">
        <f>IF('7ème'!$C4="","",IF('7ème'!$E4="MJ",'7ème'!$C4-'6ème'!$C4,""))</f>
        <v/>
      </c>
      <c r="V4" s="354" t="str">
        <f>IF('8ème'!$C4="","",IF('8ème'!$E4="MJ",'8ème'!$C4-'7ème'!$C4,""))</f>
        <v/>
      </c>
      <c r="W4" s="354" t="str">
        <f>IF('9ème'!$C4="","",IF('9ème'!$E4="MJ",'9ème'!$C4-'8ème'!$C4,""))</f>
        <v/>
      </c>
      <c r="X4" s="355" t="str">
        <f>IF('10ème'!$C4="","",IF('10ème'!$E4="MJ",'10ème'!$C4-'9ème'!$C4,""))</f>
        <v/>
      </c>
      <c r="Y4" s="356">
        <f>IFERROR(MAX(P4:X4),"")</f>
        <v>0</v>
      </c>
      <c r="Z4" s="333"/>
      <c r="AA4" s="357"/>
      <c r="AB4" s="358"/>
      <c r="AC4" s="358"/>
      <c r="AD4" s="102"/>
      <c r="AE4" s="353" t="str">
        <f>IF('1ér_Tour'!$D4="","",IF($B4="CF",'1ér_Tour'!$D4,""))</f>
        <v/>
      </c>
      <c r="AF4" s="354" t="str">
        <f>IF('2ème'!$C4="","",IF('2ème'!$E4="CF",'2ème'!$C4-'1ér_Tour'!$C4,""))</f>
        <v/>
      </c>
      <c r="AG4" s="354" t="str">
        <f>IF('3ème'!$C4="","",IF('3ème'!$E4="CF",'3ème'!$C4-'2ème'!$C4,""))</f>
        <v/>
      </c>
      <c r="AH4" s="354" t="str">
        <f>IF('4ème'!$C4="","",IF('4ème'!$E4="CF",'4ème'!$C4-'3ème'!$C4,""))</f>
        <v/>
      </c>
      <c r="AI4" s="354" t="str">
        <f>IF('5ème'!$C4="","",IF('5ème'!$E4="CF",'5ème'!$C4-'4ème'!$C4,""))</f>
        <v/>
      </c>
      <c r="AJ4" s="354" t="str">
        <f>IF('6ème'!$C4="","",IF('6ème'!$E4="CF",'6ème'!$C4-'5ème'!$C4,""))</f>
        <v/>
      </c>
      <c r="AK4" s="354" t="str">
        <f>IF('7ème'!$C4="","",IF('7ème'!$E4="CF",'7ème'!$C4-'6ème'!$C4,""))</f>
        <v/>
      </c>
      <c r="AL4" s="354" t="str">
        <f>IF('8ème'!$C4="","",IF('8ème'!$E4="CF",'8ème'!$C4-'7ème'!$C4,""))</f>
        <v/>
      </c>
      <c r="AM4" s="354" t="str">
        <f>IF('9ème'!$C4="","",IF('9ème'!$E4="CF",'9ème'!$C4-'8ème'!$C4,""))</f>
        <v/>
      </c>
      <c r="AN4" s="354" t="str">
        <f>IF('10ème'!$C4="","",IF('10ème'!$E4="CF",'10ème'!$C4-'9ème'!$C4,""))</f>
        <v/>
      </c>
      <c r="AO4" s="359" t="str">
        <f>IF(SUM(AE4:AN4)=0,"",IFERROR(MAX(AE4:AN4),""))</f>
        <v/>
      </c>
      <c r="AP4" s="102"/>
      <c r="AQ4" s="102"/>
      <c r="AR4" s="161"/>
      <c r="AS4" s="102"/>
      <c r="AT4" s="102"/>
      <c r="AU4" s="360" t="str">
        <f>IF('1ér_Tour'!$C4="","",IF(B4="JS",'1ér_Tour'!D13,""))</f>
        <v/>
      </c>
      <c r="AV4" s="354" t="str">
        <f>IF('2ème'!$C4="","",IF('2ème'!$E4="JS",'2ème'!$C4-'1ér_Tour'!$C4,""))</f>
        <v/>
      </c>
      <c r="AW4" s="354" t="str">
        <f>IF('3ème'!$C4="","",IF('3ème'!$E4="jS",'3ème'!$C4-'2ème'!$C4,""))</f>
        <v/>
      </c>
      <c r="AX4" s="354" t="str">
        <f>IF('4ème'!$C4="","",IF('4ème'!$E4="jS",'4ème'!$C4-'3ème'!$C4,""))</f>
        <v/>
      </c>
      <c r="AY4" s="354" t="str">
        <f>IF('5ème'!$C4="","",IF('5ème'!$E4="jS",'5ème'!$C4-'4ème'!$C4,""))</f>
        <v/>
      </c>
      <c r="AZ4" s="354" t="str">
        <f>IF('6ème'!$C4="","",IF('6ème'!$E4="jS",'6ème'!$C4-'5ème'!$C4,""))</f>
        <v/>
      </c>
      <c r="BA4" s="354" t="str">
        <f>IF('7ème'!$C4="","",IF('7ème'!$E4="jS",'7ème'!$C4-'6ème'!$C4,""))</f>
        <v/>
      </c>
      <c r="BB4" s="354" t="str">
        <f>IF('8ème'!$C4="","",IF('8ème'!$E4="jS",'8ème'!$C4-'7ème'!$C4,""))</f>
        <v/>
      </c>
      <c r="BC4" s="354" t="str">
        <f>IF('9ème'!$C4="","",IF('9ème'!$E4="jS",'9ème'!$C4-'8ème'!$C4,""))</f>
        <v/>
      </c>
      <c r="BD4" s="354" t="str">
        <f>IF('10ème'!$C4="","",IF('10ème'!$E4="jS",'10ème'!$C4-'9ème'!$C4,""))</f>
        <v/>
      </c>
      <c r="BE4" s="356" t="str">
        <f>IF(SUM(AU4:BD4)=0,"",IFERROR(MAX(AU4:BD4),""))</f>
        <v/>
      </c>
      <c r="BF4" s="102"/>
      <c r="BG4" s="102"/>
      <c r="BH4" s="102"/>
      <c r="BI4" s="102"/>
      <c r="BJ4" s="102"/>
      <c r="BK4" s="360">
        <f>IF('1ér_Tour'!$C4="","",IF('1ér_Tour'!$E4="AM",'1ér_Tour'!$C4-'1ér_Tour'!$B4,""))</f>
        <v>4.4444444444444731E-3</v>
      </c>
      <c r="BL4" s="354">
        <f>IF('2ème'!$C4="","",IF('2ème'!$E4="AM",'2ème'!$C4-'1ér_Tour'!$C4,""))</f>
        <v>2.8935185185185452E-3</v>
      </c>
      <c r="BM4" s="354">
        <f>IF('3ème'!$C4="","",IF('3ème'!$E4="AM",'3ème'!$C4-'2ème'!$C4,""))</f>
        <v>3.4490740740740766E-3</v>
      </c>
      <c r="BN4" s="354">
        <f>IF('4ème'!$C4="","",IF('4ème'!$E4="AM",'4ème'!$C4-'3ème'!$C4,""))</f>
        <v>3.7847222222222032E-3</v>
      </c>
      <c r="BO4" s="354">
        <f>IF('5ème'!$C4="","",IF('5ème'!$E4="AM",'5ème'!$C4-'4ème'!$C4,""))</f>
        <v>3.4722222222222099E-3</v>
      </c>
      <c r="BP4" s="354">
        <f>IF('6ème'!$C4="","",IF('6ème'!$E4="AM",'6ème'!$C4-'5ème'!$C4,""))</f>
        <v>3.067129629629628E-3</v>
      </c>
      <c r="BQ4" s="354">
        <f>IF('7ème'!$C4="","",IF('7ème'!$E4="AM",'7ème'!$C4-'6ème'!$C4,""))</f>
        <v>5.1504629629629539E-3</v>
      </c>
      <c r="BR4" s="354">
        <f>IF('8ème'!$C4="","",IF('8ème'!$E4="AM",'8ème'!$C4-'7ème'!$C4,""))</f>
        <v>1.678240740740744E-3</v>
      </c>
      <c r="BS4" s="354">
        <f>IF('9ème'!$C4="","",IF('9ème'!$E4="AM",'9ème'!$C4-'8ème'!$C4,""))</f>
        <v>3.3217592592592604E-3</v>
      </c>
      <c r="BT4" s="361" t="str">
        <f>IF('10ème'!$C4="","",IF('10ème'!$E4="AM",'10ème'!$C4-'9ème'!$C4,""))</f>
        <v/>
      </c>
      <c r="BU4" s="361">
        <f>IF(Dép_Arr!$C4="","",IF(AND(Dép_Arr!$E4="AM",'10ème'!$C4=""),Dép_Arr!$C4-'9ème'!$C4,Dép_Arr!$C4-'10ème'!$C4))</f>
        <v>3.5069444444444375E-3</v>
      </c>
      <c r="BV4" s="356">
        <f>IF(OR(C4&lt;&gt;0,SUM(BK4:BU4)=0),"",IFERROR(MAX(BK4:BU4),""))</f>
        <v>5.1504629629629539E-3</v>
      </c>
      <c r="BW4" s="362"/>
    </row>
    <row r="5" spans="1:75" x14ac:dyDescent="0.25">
      <c r="A5" s="376">
        <f>IF(Dép_Arr!A5="","",Dép_Arr!A5)</f>
        <v>2</v>
      </c>
      <c r="B5" s="377" t="str">
        <f>IF(A5="","",INDEX(Engagés!A5:J104,MATCH(Récap!A5,Engagés!A5:A104,0),5))</f>
        <v>JS</v>
      </c>
      <c r="C5" s="378">
        <f>Dép_Arr!H5+'1ér_Tour'!H5+'2ème'!H5+'3ème'!H5+'4ème'!H5+'5ème'!H5+'6ème'!H5+'7ème'!H5+'8ème'!H5+'9ème'!H5+'10ème'!H5</f>
        <v>0</v>
      </c>
      <c r="D5" s="102">
        <f>IF($E5=11,"",IF(Dép_Arr!$A5="","",COUNTA(Dép_Arr!C5,'1ér_Tour'!C5,'2ème'!C5,'3ème'!C5,'4ème'!C5,'5ème'!C5,'6ème'!C5,'7ème'!C5,'8ème'!C5,'9ème'!C5,'10ème'!C5)))</f>
        <v>8</v>
      </c>
      <c r="E5" s="26">
        <f>IF(A5=0,"",IF(Dép_Arr!A5="","",(COUNTBLANK(Dép_Arr!D5)+COUNTBLANK('1ér_Tour'!D5)+COUNTBLANK('2ème'!D5)+COUNTBLANK('3ème'!D5)+COUNTBLANK('4ème'!D5)+COUNTBLANK('5ème'!D5)+COUNTBLANK('6ème'!D5)+COUNTBLANK('7ème'!D5)+COUNTBLANK('8ème'!D5)+COUNTBLANK('9ème'!D5)+COUNTBLANK('10ème'!D5))))</f>
        <v>2</v>
      </c>
      <c r="F5" s="378">
        <f t="shared" ref="F5:F68" si="0">IF(A5="","",IF(C5&lt;&gt;0,"",D$104-D5))</f>
        <v>2</v>
      </c>
      <c r="G5" s="102" t="str">
        <f>IF(OR('1ér_Tour'!D5="TERMINE",'2ème'!D5="TERMINE",'3ème'!D5="TERMINE",'4ème'!D5="TERMINE",'5ème'!D5="TERMINE",'6ème'!D5="TERMINE",'7ème'!D5="TERMINE",'8ème'!D5="TERMINE",'9ème'!D5="TERMINE",'9ème'!A5="TERMINE"),"TERMINE","")</f>
        <v/>
      </c>
      <c r="I5" s="212"/>
      <c r="J5" s="215"/>
      <c r="O5" s="353" t="str">
        <f>IF('1ér_Tour'!$D5="","",IF($B5="MJ",'1ér_Tour'!$D5,""))</f>
        <v/>
      </c>
      <c r="P5" s="354" t="str">
        <f>IF('2ème'!$C5="","",IF('2ème'!$E5="MJ",'2ème'!$C5-'1ér_Tour'!$C5,""))</f>
        <v/>
      </c>
      <c r="Q5" s="354" t="str">
        <f>IF('3ème'!$C5="","",IF('3ème'!$E5="MJ",'3ème'!$C5-'2ème'!$C5,""))</f>
        <v/>
      </c>
      <c r="R5" s="354" t="str">
        <f>IF('4ème'!$C5="","",IF('4ème'!$E5="MJ",'4ème'!$C5-'3ème'!$C5,""))</f>
        <v/>
      </c>
      <c r="S5" s="354" t="str">
        <f>IF('5ème'!$C5="","",IF('5ème'!$E5="MJ",'5ème'!$C5-'4ème'!$C5,""))</f>
        <v/>
      </c>
      <c r="T5" s="354" t="str">
        <f>IF('6ème'!$C5="","",IF('6ème'!$E5="MJ",'6ème'!$C5-'5ème'!$C5,""))</f>
        <v/>
      </c>
      <c r="U5" s="354" t="str">
        <f>IF('7ème'!$C5="","",IF('7ème'!$E5="MJ",'7ème'!$C5-'6ème'!$C5,""))</f>
        <v/>
      </c>
      <c r="V5" s="354" t="str">
        <f>IF('8ème'!$C5="","",IF('8ème'!$E5="MJ",'8ème'!$C5-'7ème'!$C5,""))</f>
        <v/>
      </c>
      <c r="W5" s="354" t="str">
        <f>IF('9ème'!$C5="","",IF('9ème'!$E5="MJ",'9ème'!$C5-'8ème'!$C5,""))</f>
        <v/>
      </c>
      <c r="X5" s="355" t="str">
        <f>IF('10ème'!$C5="","",IF('10ème'!$E5="MJ",'10ème'!$C5-'9ème'!$C5,""))</f>
        <v/>
      </c>
      <c r="Y5" s="356" t="str">
        <f t="shared" ref="Y5:Y35" si="1">IFERROR(AVERAGE(P5:X5),"")</f>
        <v/>
      </c>
      <c r="Z5" s="333"/>
      <c r="AA5" s="357"/>
      <c r="AB5" s="358"/>
      <c r="AC5" s="358"/>
      <c r="AD5" s="102"/>
      <c r="AE5" s="353" t="str">
        <f>IF('1ér_Tour'!$D5="","",IF($B5="CF",'1ér_Tour'!$D5,""))</f>
        <v/>
      </c>
      <c r="AF5" s="354" t="str">
        <f>IF('2ème'!$C5="","",IF('2ème'!$E5="CF",'2ème'!$C5-'1ér_Tour'!$C5,""))</f>
        <v/>
      </c>
      <c r="AG5" s="354" t="str">
        <f>IF('3ème'!$C5="","",IF('3ème'!$E5="CF",'3ème'!$C5-'2ème'!$C5,""))</f>
        <v/>
      </c>
      <c r="AH5" s="354" t="str">
        <f>IF('4ème'!$C5="","",IF('4ème'!$E5="CF",'4ème'!$C5-'3ème'!$C5,""))</f>
        <v/>
      </c>
      <c r="AI5" s="354" t="str">
        <f>IF('5ème'!$C5="","",IF('5ème'!$E5="CF",'5ème'!$C5-'4ème'!$C5,""))</f>
        <v/>
      </c>
      <c r="AJ5" s="354" t="str">
        <f>IF('6ème'!$C5="","",IF('6ème'!$E5="CF",'6ème'!$C5-'5ème'!$C5,""))</f>
        <v/>
      </c>
      <c r="AK5" s="354" t="str">
        <f>IF('7ème'!$C5="","",IF('7ème'!$E5="CF",'7ème'!$C5-'6ème'!$C5,""))</f>
        <v/>
      </c>
      <c r="AL5" s="354" t="str">
        <f>IF('8ème'!$C5="","",IF('8ème'!$E5="CF",'8ème'!$C5-'7ème'!$C5,""))</f>
        <v/>
      </c>
      <c r="AM5" s="354" t="str">
        <f>IF('9ème'!$C5="","",IF('9ème'!$E5="CF",'9ème'!$C5-'8ème'!$C5,""))</f>
        <v/>
      </c>
      <c r="AN5" s="354" t="str">
        <f>IF('10ème'!$C5="","",IF('10ème'!$E5="CF",'10ème'!$C5-'9ème'!$C5,""))</f>
        <v/>
      </c>
      <c r="AO5" s="359" t="str">
        <f>IF(SUM(AE5:AN5)=0,"",IFERROR(MAX(AE5:AN5),""))</f>
        <v/>
      </c>
      <c r="AP5" s="102"/>
      <c r="AQ5" s="102"/>
      <c r="AR5" s="161"/>
      <c r="AS5" s="102"/>
      <c r="AT5" s="102"/>
      <c r="AU5" s="360">
        <f>IF('1ér_Tour'!$C5="","",IF(B5="JS",'1ér_Tour'!D14,""))</f>
        <v>4.4791666666666452E-3</v>
      </c>
      <c r="AV5" s="354">
        <f>IF('2ème'!$C5="","",IF('2ème'!$E5="JS",'2ème'!$C5-'1ér_Tour'!$C5,""))</f>
        <v>2.8935185185184342E-3</v>
      </c>
      <c r="AW5" s="354">
        <f>IF('3ème'!$C5="","",IF('3ème'!$E5="jS",'3ème'!$C5-'2ème'!$C5,""))</f>
        <v>3.4490740740741321E-3</v>
      </c>
      <c r="AX5" s="354">
        <f>IF('4ème'!$C5="","",IF('4ème'!$E5="jS",'4ème'!$C5-'3ème'!$C5,""))</f>
        <v>3.7847222222222587E-3</v>
      </c>
      <c r="AY5" s="354">
        <f>IF('5ème'!$C5="","",IF('5ème'!$E5="jS",'5ème'!$C5-'4ème'!$C5,""))</f>
        <v>3.4606481481481155E-3</v>
      </c>
      <c r="AZ5" s="354">
        <f>IF('6ème'!$C5="","",IF('6ème'!$E5="jS",'6ème'!$C5-'5ème'!$C5,""))</f>
        <v>3.0902777777777612E-3</v>
      </c>
      <c r="BA5" s="354">
        <f>IF('7ème'!$C5="","",IF('7ème'!$E5="jS",'7ème'!$C5-'6ème'!$C5,""))</f>
        <v>5.1504629629629539E-3</v>
      </c>
      <c r="BB5" s="354">
        <f>IF('8ème'!$C5="","",IF('8ème'!$E5="jS",'8ème'!$C5-'7ème'!$C5,""))</f>
        <v>1.6666666666667052E-3</v>
      </c>
      <c r="BC5" s="354" t="str">
        <f>IF('9ème'!$C5="","",IF('9ème'!$E5="jS",'9ème'!$C5-'8ème'!$C5,""))</f>
        <v/>
      </c>
      <c r="BD5" s="354" t="str">
        <f>IF('10ème'!$C5="","",IF('10ème'!$E5="jS",'10ème'!$C5-'9ème'!$C5,""))</f>
        <v/>
      </c>
      <c r="BE5" s="356">
        <f t="shared" ref="BE5:BE68" si="2">IF(SUM(AU5:BD5)=0,"",IFERROR(MAX(AU5:BD5),""))</f>
        <v>5.1504629629629539E-3</v>
      </c>
      <c r="BF5" s="102"/>
      <c r="BG5" s="102"/>
      <c r="BH5" s="102"/>
      <c r="BI5" s="102"/>
      <c r="BJ5" s="102"/>
      <c r="BK5" s="360" t="str">
        <f>IF('1ér_Tour'!$C5="","",IF('1ér_Tour'!$E5="AM",'1ér_Tour'!$C5-'1ér_Tour'!$B5,""))</f>
        <v/>
      </c>
      <c r="BL5" s="354" t="str">
        <f>IF('2ème'!$C5="","",IF('2ème'!$E5="AM",'2ème'!$C5-'1ér_Tour'!$C5,""))</f>
        <v/>
      </c>
      <c r="BM5" s="354" t="str">
        <f>IF('3ème'!$C5="","",IF('3ème'!$E5="AM",'3ème'!$C5-'2ème'!$C5,""))</f>
        <v/>
      </c>
      <c r="BN5" s="354" t="str">
        <f>IF('4ème'!$C5="","",IF('4ème'!$E5="AM",'4ème'!$C5-'3ème'!$C5,""))</f>
        <v/>
      </c>
      <c r="BO5" s="354" t="str">
        <f>IF('5ème'!$C5="","",IF('5ème'!$E5="AM",'5ème'!$C5-'4ème'!$C5,""))</f>
        <v/>
      </c>
      <c r="BP5" s="354" t="str">
        <f>IF('6ème'!$C5="","",IF('6ème'!$E5="AM",'6ème'!$C5-'5ème'!$C5,""))</f>
        <v/>
      </c>
      <c r="BQ5" s="354" t="str">
        <f>IF('7ème'!$C5="","",IF('7ème'!$E5="AM",'7ème'!$C5-'6ème'!$C5,""))</f>
        <v/>
      </c>
      <c r="BR5" s="354" t="str">
        <f>IF('8ème'!$C5="","",IF('8ème'!$E5="AM",'8ème'!$C5-'7ème'!$C5,""))</f>
        <v/>
      </c>
      <c r="BS5" s="354" t="str">
        <f>IF('9ème'!$C5="","",IF('9ème'!$E5="AM",'9ème'!$C5-'8ème'!$C5,""))</f>
        <v/>
      </c>
      <c r="BT5" s="361" t="str">
        <f>IF('10ème'!$C5="","",IF('10ème'!$E5="AM",'10ème'!$C5-'9ème'!$C5,""))</f>
        <v/>
      </c>
      <c r="BU5" s="361" t="str">
        <f>IF(Dép_Arr!$C5="","",IF(AND(Dép_Arr!$E5="AM",'10ème'!$C5=""),Dép_Arr!$C5-'9ème'!$C5,Dép_Arr!$C5-'10ème'!$C5))</f>
        <v/>
      </c>
      <c r="BV5" s="356" t="str">
        <f t="shared" ref="BV5:BV68" si="3">IF(OR(C5&lt;&gt;0,SUM(BK5:BU5)=0),"",IFERROR(MAX(BK5:BU5),""))</f>
        <v/>
      </c>
      <c r="BW5" s="362"/>
    </row>
    <row r="6" spans="1:75" x14ac:dyDescent="0.25">
      <c r="A6" s="376">
        <f>IF(Dép_Arr!A6="","",Dép_Arr!A6)</f>
        <v>3</v>
      </c>
      <c r="B6" s="377" t="str">
        <f>IF(A6="","",INDEX(Engagés!A6:J105,MATCH(Récap!A6,Engagés!A6:A105,0),5))</f>
        <v>CF</v>
      </c>
      <c r="C6" s="378">
        <f>Dép_Arr!H6+'1ér_Tour'!H6+'2ème'!H6+'3ème'!H6+'4ème'!H6+'5ème'!H6+'6ème'!H6+'7ème'!H6+'8ème'!H6+'9ème'!H6+'10ème'!H6</f>
        <v>0</v>
      </c>
      <c r="D6" s="102">
        <f>IF($E6=11,"",IF(Dép_Arr!$A6="","",COUNTA(Dép_Arr!C6,'1ér_Tour'!C6,'2ème'!C6,'3ème'!C6,'4ème'!C6,'5ème'!C6,'6ème'!C6,'7ème'!C6,'8ème'!C6,'9ème'!C6,'10ème'!C6)))</f>
        <v>6</v>
      </c>
      <c r="E6" s="26">
        <f>IF(A6=0,"",IF(Dép_Arr!A6="","",(COUNTBLANK(Dép_Arr!D6)+COUNTBLANK('1ér_Tour'!D6)+COUNTBLANK('2ème'!D6)+COUNTBLANK('3ème'!D6)+COUNTBLANK('4ème'!D6)+COUNTBLANK('5ème'!D6)+COUNTBLANK('6ème'!D6)+COUNTBLANK('7ème'!D6)+COUNTBLANK('8ème'!D6)+COUNTBLANK('9ème'!D6)+COUNTBLANK('10ème'!D6))))</f>
        <v>4</v>
      </c>
      <c r="F6" s="378">
        <f t="shared" si="0"/>
        <v>4</v>
      </c>
      <c r="G6" s="102" t="str">
        <f>IF(OR('1ér_Tour'!D6="TERMINE",'2ème'!D6="TERMINE",'3ème'!D6="TERMINE",'4ème'!D6="TERMINE",'5ème'!D6="TERMINE",'6ème'!D6="TERMINE",'7ème'!D6="TERMINE",'8ème'!D6="TERMINE",'9ème'!D6="TERMINE",'9ème'!A6="TERMINE"),"TERMINE","")</f>
        <v/>
      </c>
      <c r="I6" s="212"/>
      <c r="J6" s="215"/>
      <c r="O6" s="353" t="str">
        <f>IF('1ér_Tour'!$D6="","",IF($B6="MJ",'1ér_Tour'!$D6,""))</f>
        <v/>
      </c>
      <c r="P6" s="354" t="str">
        <f>IF('2ème'!$C6="","",IF('2ème'!$E6="MJ",'2ème'!$C6-'1ér_Tour'!$C6,""))</f>
        <v/>
      </c>
      <c r="Q6" s="354" t="str">
        <f>IF('3ème'!$C6="","",IF('3ème'!$E6="MJ",'3ème'!$C6-'2ème'!$C6,""))</f>
        <v/>
      </c>
      <c r="R6" s="354" t="str">
        <f>IF('4ème'!$C6="","",IF('4ème'!$E6="MJ",'4ème'!$C6-'3ème'!$C6,""))</f>
        <v/>
      </c>
      <c r="S6" s="354" t="str">
        <f>IF('5ème'!$C6="","",IF('5ème'!$E6="MJ",'5ème'!$C6-'4ème'!$C6,""))</f>
        <v/>
      </c>
      <c r="T6" s="354" t="str">
        <f>IF('6ème'!$C6="","",IF('6ème'!$E6="MJ",'6ème'!$C6-'5ème'!$C6,""))</f>
        <v/>
      </c>
      <c r="U6" s="354" t="str">
        <f>IF('7ème'!$C6="","",IF('7ème'!$E6="MJ",'7ème'!$C6-'6ème'!$C6,""))</f>
        <v/>
      </c>
      <c r="V6" s="354" t="str">
        <f>IF('8ème'!$C6="","",IF('8ème'!$E6="MJ",'8ème'!$C6-'7ème'!$C6,""))</f>
        <v/>
      </c>
      <c r="W6" s="354" t="str">
        <f>IF('9ème'!$C6="","",IF('9ème'!$E6="MJ",'9ème'!$C6-'8ème'!$C6,""))</f>
        <v/>
      </c>
      <c r="X6" s="355" t="str">
        <f>IF('10ème'!$C6="","",IF('10ème'!$E6="MJ",'10ème'!$C6-'9ème'!$C6,""))</f>
        <v/>
      </c>
      <c r="Y6" s="356" t="str">
        <f t="shared" si="1"/>
        <v/>
      </c>
      <c r="Z6" s="333"/>
      <c r="AA6" s="357"/>
      <c r="AB6" s="358"/>
      <c r="AC6" s="358"/>
      <c r="AD6" s="102"/>
      <c r="AE6" s="353">
        <f>IF('1ér_Tour'!$D6="","",IF($B6="CF",'1ér_Tour'!$D6,""))</f>
        <v>4.4212962962963398E-3</v>
      </c>
      <c r="AF6" s="354">
        <f>IF('2ème'!$C6="","",IF('2ème'!$E6="CF",'2ème'!$C6-'1ér_Tour'!$C6,""))</f>
        <v>2.8935185185184897E-3</v>
      </c>
      <c r="AG6" s="354">
        <f>IF('3ème'!$C6="","",IF('3ème'!$E6="CF",'3ème'!$C6-'2ème'!$C6,""))</f>
        <v>3.4490740740741321E-3</v>
      </c>
      <c r="AH6" s="354">
        <f>IF('4ème'!$C6="","",IF('4ème'!$E6="CF",'4ème'!$C6-'3ème'!$C6,""))</f>
        <v>3.7847222222221477E-3</v>
      </c>
      <c r="AI6" s="354">
        <f>IF('5ème'!$C6="","",IF('5ème'!$E6="CF",'5ème'!$C6-'4ème'!$C6,""))</f>
        <v>3.460648148148171E-3</v>
      </c>
      <c r="AJ6" s="354">
        <f>IF('6ème'!$C6="","",IF('6ème'!$E6="CF",'6ème'!$C6-'5ème'!$C6,""))</f>
        <v>3.0902777777777612E-3</v>
      </c>
      <c r="AK6" s="354" t="str">
        <f>IF('7ème'!$C6="","",IF('7ème'!$E6="CF",'7ème'!$C6-'6ème'!$C6,""))</f>
        <v/>
      </c>
      <c r="AL6" s="354" t="str">
        <f>IF('8ème'!$C6="","",IF('8ème'!$E6="CF",'8ème'!$C6-'7ème'!$C6,""))</f>
        <v/>
      </c>
      <c r="AM6" s="354" t="str">
        <f>IF('9ème'!$C6="","",IF('9ème'!$E6="CF",'9ème'!$C6-'8ème'!$C6,""))</f>
        <v/>
      </c>
      <c r="AN6" s="354" t="str">
        <f>IF('10ème'!$C6="","",IF('10ème'!$E6="CF",'10ème'!$C6-'9ème'!$C6,""))</f>
        <v/>
      </c>
      <c r="AO6" s="359">
        <f t="shared" ref="AO6:AO69" si="4">IF(SUM(AE6:AN6)=0,"",IFERROR(MAX(AE6:AN6),""))</f>
        <v>4.4212962962963398E-3</v>
      </c>
      <c r="AP6" s="102"/>
      <c r="AQ6" s="102"/>
      <c r="AR6" s="161"/>
      <c r="AS6" s="102"/>
      <c r="AT6" s="102"/>
      <c r="AU6" s="360" t="str">
        <f>IF('1ér_Tour'!$C6="","",IF(B6="JS",'1ér_Tour'!D15,""))</f>
        <v/>
      </c>
      <c r="AV6" s="354" t="str">
        <f>IF('2ème'!$C6="","",IF('2ème'!$E6="JS",'2ème'!$C6-'1ér_Tour'!$C6,""))</f>
        <v/>
      </c>
      <c r="AW6" s="354" t="str">
        <f>IF('3ème'!$C6="","",IF('3ème'!$E6="jS",'3ème'!$C6-'2ème'!$C6,""))</f>
        <v/>
      </c>
      <c r="AX6" s="354" t="str">
        <f>IF('4ème'!$C6="","",IF('4ème'!$E6="jS",'4ème'!$C6-'3ème'!$C6,""))</f>
        <v/>
      </c>
      <c r="AY6" s="354" t="str">
        <f>IF('5ème'!$C6="","",IF('5ème'!$E6="jS",'5ème'!$C6-'4ème'!$C6,""))</f>
        <v/>
      </c>
      <c r="AZ6" s="354" t="str">
        <f>IF('6ème'!$C6="","",IF('6ème'!$E6="jS",'6ème'!$C6-'5ème'!$C6,""))</f>
        <v/>
      </c>
      <c r="BA6" s="354" t="str">
        <f>IF('7ème'!$C6="","",IF('7ème'!$E6="jS",'7ème'!$C6-'6ème'!$C6,""))</f>
        <v/>
      </c>
      <c r="BB6" s="354" t="str">
        <f>IF('8ème'!$C6="","",IF('8ème'!$E6="jS",'8ème'!$C6-'7ème'!$C6,""))</f>
        <v/>
      </c>
      <c r="BC6" s="354" t="str">
        <f>IF('9ème'!$C6="","",IF('9ème'!$E6="jS",'9ème'!$C6-'8ème'!$C6,""))</f>
        <v/>
      </c>
      <c r="BD6" s="354" t="str">
        <f>IF('10ème'!$C6="","",IF('10ème'!$E6="jS",'10ème'!$C6-'9ème'!$C6,""))</f>
        <v/>
      </c>
      <c r="BE6" s="356" t="str">
        <f t="shared" si="2"/>
        <v/>
      </c>
      <c r="BF6" s="102"/>
      <c r="BG6" s="102"/>
      <c r="BH6" s="102"/>
      <c r="BI6" s="102"/>
      <c r="BJ6" s="102"/>
      <c r="BK6" s="360" t="str">
        <f>IF('1ér_Tour'!$C6="","",IF('1ér_Tour'!$E6="AM",'1ér_Tour'!$C6-'1ér_Tour'!$B6,""))</f>
        <v/>
      </c>
      <c r="BL6" s="354" t="str">
        <f>IF('2ème'!$C6="","",IF('2ème'!$E6="AM",'2ème'!$C6-'1ér_Tour'!$C6,""))</f>
        <v/>
      </c>
      <c r="BM6" s="354" t="str">
        <f>IF('3ème'!$C6="","",IF('3ème'!$E6="AM",'3ème'!$C6-'2ème'!$C6,""))</f>
        <v/>
      </c>
      <c r="BN6" s="354" t="str">
        <f>IF('4ème'!$C6="","",IF('4ème'!$E6="AM",'4ème'!$C6-'3ème'!$C6,""))</f>
        <v/>
      </c>
      <c r="BO6" s="354" t="str">
        <f>IF('5ème'!$C6="","",IF('5ème'!$E6="AM",'5ème'!$C6-'4ème'!$C6,""))</f>
        <v/>
      </c>
      <c r="BP6" s="354" t="str">
        <f>IF('6ème'!$C6="","",IF('6ème'!$E6="AM",'6ème'!$C6-'5ème'!$C6,""))</f>
        <v/>
      </c>
      <c r="BQ6" s="354" t="str">
        <f>IF('7ème'!$C6="","",IF('7ème'!$E6="AM",'7ème'!$C6-'6ème'!$C6,""))</f>
        <v/>
      </c>
      <c r="BR6" s="354" t="str">
        <f>IF('8ème'!$C6="","",IF('8ème'!$E6="AM",'8ème'!$C6-'7ème'!$C6,""))</f>
        <v/>
      </c>
      <c r="BS6" s="354" t="str">
        <f>IF('9ème'!$C6="","",IF('9ème'!$E6="AM",'9ème'!$C6-'8ème'!$C6,""))</f>
        <v/>
      </c>
      <c r="BT6" s="361" t="str">
        <f>IF('10ème'!$C6="","",IF('10ème'!$E6="AM",'10ème'!$C6-'9ème'!$C6,""))</f>
        <v/>
      </c>
      <c r="BU6" s="361" t="str">
        <f>IF(Dép_Arr!$C6="","",IF(AND(Dép_Arr!$E6="AM",'10ème'!$C6=""),Dép_Arr!$C6-'9ème'!$C6,Dép_Arr!$C6-'10ème'!$C6))</f>
        <v/>
      </c>
      <c r="BV6" s="356" t="str">
        <f t="shared" si="3"/>
        <v/>
      </c>
      <c r="BW6" s="362"/>
    </row>
    <row r="7" spans="1:75" x14ac:dyDescent="0.25">
      <c r="A7" s="376">
        <f>IF(Dép_Arr!A7="","",Dép_Arr!A7)</f>
        <v>4</v>
      </c>
      <c r="B7" s="377" t="str">
        <f>IF(A7="","",INDEX(Engagés!A7:J106,MATCH(Récap!A7,Engagés!A7:A106,0),5))</f>
        <v>MJ</v>
      </c>
      <c r="C7" s="378">
        <f>Dép_Arr!H7+'1ér_Tour'!H7+'2ème'!H7+'3ème'!H7+'4ème'!H7+'5ème'!H7+'6ème'!H7+'7ème'!H7+'8ème'!H7+'9ème'!H7+'10ème'!H7</f>
        <v>0</v>
      </c>
      <c r="D7" s="102">
        <f>IF($E7=11,"",IF(Dép_Arr!$A7="","",COUNTA(Dép_Arr!C7,'1ér_Tour'!C7,'2ème'!C7,'3ème'!C7,'4ème'!C7,'5ème'!C7,'6ème'!C7,'7ème'!C7,'8ème'!C7,'9ème'!C7,'10ème'!C7)))</f>
        <v>5</v>
      </c>
      <c r="E7" s="26">
        <f>IF(A7=0,"",IF(Dép_Arr!A7="","",(COUNTBLANK(Dép_Arr!D7)+COUNTBLANK('1ér_Tour'!D7)+COUNTBLANK('2ème'!D7)+COUNTBLANK('3ème'!D7)+COUNTBLANK('4ème'!D7)+COUNTBLANK('5ème'!D7)+COUNTBLANK('6ème'!D7)+COUNTBLANK('7ème'!D7)+COUNTBLANK('8ème'!D7)+COUNTBLANK('9ème'!D7)+COUNTBLANK('10ème'!D7))))</f>
        <v>5</v>
      </c>
      <c r="F7" s="378">
        <f t="shared" si="0"/>
        <v>5</v>
      </c>
      <c r="G7" s="102" t="str">
        <f>IF(OR('1ér_Tour'!D7="TERMINE",'2ème'!D7="TERMINE",'3ème'!D7="TERMINE",'4ème'!D7="TERMINE",'5ème'!D7="TERMINE",'6ème'!D7="TERMINE",'7ème'!D7="TERMINE",'8ème'!D7="TERMINE",'9ème'!D7="TERMINE",'9ème'!A7="TERMINE"),"TERMINE","")</f>
        <v/>
      </c>
      <c r="I7" s="212"/>
      <c r="J7" s="215"/>
      <c r="O7" s="353">
        <f>IF('1ér_Tour'!$D7="","",IF($B7="MJ",'1ér_Tour'!$D7,""))</f>
        <v>4.4097222222223009E-3</v>
      </c>
      <c r="P7" s="354">
        <f>IF('2ème'!$C7="","",IF('2ème'!$E7="MJ",'2ème'!$C7-'1ér_Tour'!$C7,""))</f>
        <v>2.8935185185184342E-3</v>
      </c>
      <c r="Q7" s="354">
        <f>IF('3ème'!$C7="","",IF('3ème'!$E7="MJ",'3ème'!$C7-'2ème'!$C7,""))</f>
        <v>3.4490740740740766E-3</v>
      </c>
      <c r="R7" s="354">
        <f>IF('4ème'!$C7="","",IF('4ème'!$E7="MJ",'4ème'!$C7-'3ème'!$C7,""))</f>
        <v>3.7962962962962976E-3</v>
      </c>
      <c r="S7" s="354">
        <f>IF('5ème'!$C7="","",IF('5ème'!$E7="MJ",'5ème'!$C7-'4ème'!$C7,""))</f>
        <v>3.4490740740741321E-3</v>
      </c>
      <c r="T7" s="354" t="str">
        <f>IF('6ème'!$C7="","",IF('6ème'!$E7="MJ",'6ème'!$C7-'5ème'!$C7,""))</f>
        <v/>
      </c>
      <c r="U7" s="354" t="str">
        <f>IF('7ème'!$C7="","",IF('7ème'!$E7="MJ",'7ème'!$C7-'6ème'!$C7,""))</f>
        <v/>
      </c>
      <c r="V7" s="354" t="str">
        <f>IF('8ème'!$C7="","",IF('8ème'!$E7="MJ",'8ème'!$C7-'7ème'!$C7,""))</f>
        <v/>
      </c>
      <c r="W7" s="354" t="str">
        <f>IF('9ème'!$C7="","",IF('9ème'!$E7="MJ",'9ème'!$C7-'8ème'!$C7,""))</f>
        <v/>
      </c>
      <c r="X7" s="355" t="str">
        <f>IF('10ème'!$C7="","",IF('10ème'!$E7="MJ",'10ème'!$C7-'9ème'!$C7,""))</f>
        <v/>
      </c>
      <c r="Y7" s="356">
        <f t="shared" si="1"/>
        <v>3.3969907407407351E-3</v>
      </c>
      <c r="Z7" s="333"/>
      <c r="AA7" s="357"/>
      <c r="AB7" s="358"/>
      <c r="AC7" s="358"/>
      <c r="AD7" s="102"/>
      <c r="AE7" s="353" t="str">
        <f>IF('1ér_Tour'!$D7="","",IF($B7="CF",'1ér_Tour'!$D7,""))</f>
        <v/>
      </c>
      <c r="AF7" s="354" t="str">
        <f>IF('2ème'!$C7="","",IF('2ème'!$E7="CF",'2ème'!$C7-'1ér_Tour'!$C7,""))</f>
        <v/>
      </c>
      <c r="AG7" s="354" t="str">
        <f>IF('3ème'!$C7="","",IF('3ème'!$E7="CF",'3ème'!$C7-'2ème'!$C7,""))</f>
        <v/>
      </c>
      <c r="AH7" s="354" t="str">
        <f>IF('4ème'!$C7="","",IF('4ème'!$E7="CF",'4ème'!$C7-'3ème'!$C7,""))</f>
        <v/>
      </c>
      <c r="AI7" s="354" t="str">
        <f>IF('5ème'!$C7="","",IF('5ème'!$E7="CF",'5ème'!$C7-'4ème'!$C7,""))</f>
        <v/>
      </c>
      <c r="AJ7" s="354" t="str">
        <f>IF('6ème'!$C7="","",IF('6ème'!$E7="CF",'6ème'!$C7-'5ème'!$C7,""))</f>
        <v/>
      </c>
      <c r="AK7" s="354" t="str">
        <f>IF('7ème'!$C7="","",IF('7ème'!$E7="CF",'7ème'!$C7-'6ème'!$C7,""))</f>
        <v/>
      </c>
      <c r="AL7" s="354" t="str">
        <f>IF('8ème'!$C7="","",IF('8ème'!$E7="CF",'8ème'!$C7-'7ème'!$C7,""))</f>
        <v/>
      </c>
      <c r="AM7" s="354" t="str">
        <f>IF('9ème'!$C7="","",IF('9ème'!$E7="CF",'9ème'!$C7-'8ème'!$C7,""))</f>
        <v/>
      </c>
      <c r="AN7" s="354" t="str">
        <f>IF('10ème'!$C7="","",IF('10ème'!$E7="CF",'10ème'!$C7-'9ème'!$C7,""))</f>
        <v/>
      </c>
      <c r="AO7" s="359" t="str">
        <f t="shared" si="4"/>
        <v/>
      </c>
      <c r="AP7" s="102"/>
      <c r="AQ7" s="102"/>
      <c r="AR7" s="161"/>
      <c r="AS7" s="102"/>
      <c r="AT7" s="102"/>
      <c r="AU7" s="360" t="str">
        <f>IF('1ér_Tour'!$C7="","",IF(B7="JS",'1ér_Tour'!D16,""))</f>
        <v/>
      </c>
      <c r="AV7" s="354" t="str">
        <f>IF('2ème'!$C7="","",IF('2ème'!$E7="JS",'2ème'!$C7-'1ér_Tour'!$C7,""))</f>
        <v/>
      </c>
      <c r="AW7" s="354" t="str">
        <f>IF('3ème'!$C7="","",IF('3ème'!$E7="jS",'3ème'!$C7-'2ème'!$C7,""))</f>
        <v/>
      </c>
      <c r="AX7" s="354" t="str">
        <f>IF('4ème'!$C7="","",IF('4ème'!$E7="jS",'4ème'!$C7-'3ème'!$C7,""))</f>
        <v/>
      </c>
      <c r="AY7" s="354" t="str">
        <f>IF('5ème'!$C7="","",IF('5ème'!$E7="jS",'5ème'!$C7-'4ème'!$C7,""))</f>
        <v/>
      </c>
      <c r="AZ7" s="354" t="str">
        <f>IF('6ème'!$C7="","",IF('6ème'!$E7="jS",'6ème'!$C7-'5ème'!$C7,""))</f>
        <v/>
      </c>
      <c r="BA7" s="354" t="str">
        <f>IF('7ème'!$C7="","",IF('7ème'!$E7="jS",'7ème'!$C7-'6ème'!$C7,""))</f>
        <v/>
      </c>
      <c r="BB7" s="354" t="str">
        <f>IF('8ème'!$C7="","",IF('8ème'!$E7="jS",'8ème'!$C7-'7ème'!$C7,""))</f>
        <v/>
      </c>
      <c r="BC7" s="354" t="str">
        <f>IF('9ème'!$C7="","",IF('9ème'!$E7="jS",'9ème'!$C7-'8ème'!$C7,""))</f>
        <v/>
      </c>
      <c r="BD7" s="354" t="str">
        <f>IF('10ème'!$C7="","",IF('10ème'!$E7="jS",'10ème'!$C7-'9ème'!$C7,""))</f>
        <v/>
      </c>
      <c r="BE7" s="356" t="str">
        <f t="shared" si="2"/>
        <v/>
      </c>
      <c r="BF7" s="102"/>
      <c r="BG7" s="102"/>
      <c r="BH7" s="102"/>
      <c r="BI7" s="102"/>
      <c r="BJ7" s="102"/>
      <c r="BK7" s="360" t="str">
        <f>IF('1ér_Tour'!$C7="","",IF('1ér_Tour'!$E7="AM",'1ér_Tour'!$C7-'1ér_Tour'!$B7,""))</f>
        <v/>
      </c>
      <c r="BL7" s="354" t="str">
        <f>IF('2ème'!$C7="","",IF('2ème'!$E7="AM",'2ème'!$C7-'1ér_Tour'!$C7,""))</f>
        <v/>
      </c>
      <c r="BM7" s="354" t="str">
        <f>IF('3ème'!$C7="","",IF('3ème'!$E7="AM",'3ème'!$C7-'2ème'!$C7,""))</f>
        <v/>
      </c>
      <c r="BN7" s="354" t="str">
        <f>IF('4ème'!$C7="","",IF('4ème'!$E7="AM",'4ème'!$C7-'3ème'!$C7,""))</f>
        <v/>
      </c>
      <c r="BO7" s="354" t="str">
        <f>IF('5ème'!$C7="","",IF('5ème'!$E7="AM",'5ème'!$C7-'4ème'!$C7,""))</f>
        <v/>
      </c>
      <c r="BP7" s="354" t="str">
        <f>IF('6ème'!$C7="","",IF('6ème'!$E7="AM",'6ème'!$C7-'5ème'!$C7,""))</f>
        <v/>
      </c>
      <c r="BQ7" s="354" t="str">
        <f>IF('7ème'!$C7="","",IF('7ème'!$E7="AM",'7ème'!$C7-'6ème'!$C7,""))</f>
        <v/>
      </c>
      <c r="BR7" s="354" t="str">
        <f>IF('8ème'!$C7="","",IF('8ème'!$E7="AM",'8ème'!$C7-'7ème'!$C7,""))</f>
        <v/>
      </c>
      <c r="BS7" s="354" t="str">
        <f>IF('9ème'!$C7="","",IF('9ème'!$E7="AM",'9ème'!$C7-'8ème'!$C7,""))</f>
        <v/>
      </c>
      <c r="BT7" s="361" t="str">
        <f>IF('10ème'!$C7="","",IF('10ème'!$E7="AM",'10ème'!$C7-'9ème'!$C7,""))</f>
        <v/>
      </c>
      <c r="BU7" s="361" t="str">
        <f>IF(Dép_Arr!$C7="","",IF(AND(Dép_Arr!$E7="AM",'10ème'!$C7=""),Dép_Arr!$C7-'9ème'!$C7,Dép_Arr!$C7-'10ème'!$C7))</f>
        <v/>
      </c>
      <c r="BV7" s="356" t="str">
        <f t="shared" si="3"/>
        <v/>
      </c>
      <c r="BW7" s="362"/>
    </row>
    <row r="8" spans="1:75" x14ac:dyDescent="0.25">
      <c r="A8" s="376">
        <f>IF(Dép_Arr!A8="","",Dép_Arr!A8)</f>
        <v>5</v>
      </c>
      <c r="B8" s="377" t="str">
        <f>IF(A8="","",INDEX(Engagés!A8:J107,MATCH(Récap!A8,Engagés!A8:A107,0),5))</f>
        <v>AM</v>
      </c>
      <c r="C8" s="378">
        <f>Dép_Arr!H8+'1ér_Tour'!H8+'2ème'!H8+'3ème'!H8+'4ème'!H8+'5ème'!H8+'6ème'!H8+'7ème'!H8+'8ème'!H8+'9ème'!H8+'10ème'!H8</f>
        <v>5</v>
      </c>
      <c r="D8" s="102">
        <f>IF($E8=11,"",IF(Dép_Arr!$A8="","",COUNTA(Dép_Arr!C8,'1ér_Tour'!C8,'2ème'!C8,'3ème'!C8,'4ème'!C8,'5ème'!C8,'6ème'!C8,'7ème'!C8,'8ème'!C8,'9ème'!C8,'10ème'!C8)))</f>
        <v>3</v>
      </c>
      <c r="E8" s="26">
        <f>IF(A8=0,"",IF(Dép_Arr!A8="","",(COUNTBLANK(Dép_Arr!D8)+COUNTBLANK('1ér_Tour'!D8)+COUNTBLANK('2ème'!D8)+COUNTBLANK('3ème'!D8)+COUNTBLANK('4ème'!D8)+COUNTBLANK('5ème'!D8)+COUNTBLANK('6ème'!D8)+COUNTBLANK('7ème'!D8)+COUNTBLANK('8ème'!D8)+COUNTBLANK('9ème'!D8)+COUNTBLANK('10ème'!D8))))</f>
        <v>8</v>
      </c>
      <c r="F8" s="378" t="str">
        <f t="shared" si="0"/>
        <v/>
      </c>
      <c r="G8" s="102" t="str">
        <f>IF(OR('1ér_Tour'!D8="TERMINE",'2ème'!D8="TERMINE",'3ème'!D8="TERMINE",'4ème'!D8="TERMINE",'5ème'!D8="TERMINE",'6ème'!D8="TERMINE",'7ème'!D8="TERMINE",'8ème'!D8="TERMINE",'9ème'!D8="TERMINE",'9ème'!A8="TERMINE"),"TERMINE","")</f>
        <v/>
      </c>
      <c r="I8" s="212"/>
      <c r="J8" s="215"/>
      <c r="O8" s="353" t="str">
        <f>IF('1ér_Tour'!$D8="","",IF($B8="MJ",'1ér_Tour'!$D8,""))</f>
        <v/>
      </c>
      <c r="P8" s="354" t="str">
        <f>IF('2ème'!$C8="","",IF('2ème'!$E8="MJ",'2ème'!$C8-'1ér_Tour'!$C8,""))</f>
        <v/>
      </c>
      <c r="Q8" s="354" t="str">
        <f>IF('3ème'!$C8="","",IF('3ème'!$E8="MJ",'3ème'!$C8-'2ème'!$C8,""))</f>
        <v/>
      </c>
      <c r="R8" s="354" t="str">
        <f>IF('4ème'!$C8="","",IF('4ème'!$E8="MJ",'4ème'!$C8-'3ème'!$C8,""))</f>
        <v/>
      </c>
      <c r="S8" s="354" t="str">
        <f>IF('5ème'!$C8="","",IF('5ème'!$E8="MJ",'5ème'!$C8-'4ème'!$C8,""))</f>
        <v/>
      </c>
      <c r="T8" s="354" t="str">
        <f>IF('6ème'!$C8="","",IF('6ème'!$E8="MJ",'6ème'!$C8-'5ème'!$C8,""))</f>
        <v/>
      </c>
      <c r="U8" s="354" t="str">
        <f>IF('7ème'!$C8="","",IF('7ème'!$E8="MJ",'7ème'!$C8-'6ème'!$C8,""))</f>
        <v/>
      </c>
      <c r="V8" s="354" t="str">
        <f>IF('8ème'!$C8="","",IF('8ème'!$E8="MJ",'8ème'!$C8-'7ème'!$C8,""))</f>
        <v/>
      </c>
      <c r="W8" s="354" t="str">
        <f>IF('9ème'!$C8="","",IF('9ème'!$E8="MJ",'9ème'!$C8-'8ème'!$C8,""))</f>
        <v/>
      </c>
      <c r="X8" s="355" t="str">
        <f>IF('10ème'!$C8="","",IF('10ème'!$E8="MJ",'10ème'!$C8-'9ème'!$C8,""))</f>
        <v/>
      </c>
      <c r="Y8" s="356" t="str">
        <f t="shared" si="1"/>
        <v/>
      </c>
      <c r="Z8" s="333"/>
      <c r="AA8" s="357"/>
      <c r="AB8" s="358"/>
      <c r="AC8" s="358"/>
      <c r="AD8" s="102"/>
      <c r="AE8" s="353" t="str">
        <f>IF('1ér_Tour'!$D8="","",IF($B8="CF",'1ér_Tour'!$D8,""))</f>
        <v/>
      </c>
      <c r="AF8" s="354" t="str">
        <f>IF('2ème'!$C8="","",IF('2ème'!$E8="CF",'2ème'!$C8-'1ér_Tour'!$C8,""))</f>
        <v/>
      </c>
      <c r="AG8" s="354" t="str">
        <f>IF('3ème'!$C8="","",IF('3ème'!$E8="CF",'3ème'!$C8-'2ème'!$C8,""))</f>
        <v/>
      </c>
      <c r="AH8" s="354" t="str">
        <f>IF('4ème'!$C8="","",IF('4ème'!$E8="CF",'4ème'!$C8-'3ème'!$C8,""))</f>
        <v/>
      </c>
      <c r="AI8" s="354" t="str">
        <f>IF('5ème'!$C8="","",IF('5ème'!$E8="CF",'5ème'!$C8-'4ème'!$C8,""))</f>
        <v/>
      </c>
      <c r="AJ8" s="354" t="str">
        <f>IF('6ème'!$C8="","",IF('6ème'!$E8="CF",'6ème'!$C8-'5ème'!$C8,""))</f>
        <v/>
      </c>
      <c r="AK8" s="354" t="str">
        <f>IF('7ème'!$C8="","",IF('7ème'!$E8="CF",'7ème'!$C8-'6ème'!$C8,""))</f>
        <v/>
      </c>
      <c r="AL8" s="354" t="str">
        <f>IF('8ème'!$C8="","",IF('8ème'!$E8="CF",'8ème'!$C8-'7ème'!$C8,""))</f>
        <v/>
      </c>
      <c r="AM8" s="354" t="str">
        <f>IF('9ème'!$C8="","",IF('9ème'!$E8="CF",'9ème'!$C8-'8ème'!$C8,""))</f>
        <v/>
      </c>
      <c r="AN8" s="354" t="str">
        <f>IF('10ème'!$C8="","",IF('10ème'!$E8="CF",'10ème'!$C8-'9ème'!$C8,""))</f>
        <v/>
      </c>
      <c r="AO8" s="359" t="str">
        <f t="shared" si="4"/>
        <v/>
      </c>
      <c r="AP8" s="102"/>
      <c r="AQ8" s="102"/>
      <c r="AR8" s="161"/>
      <c r="AS8" s="102"/>
      <c r="AT8" s="102"/>
      <c r="AU8" s="360" t="str">
        <f>IF('1ér_Tour'!$C8="","",IF(B8="JS",'1ér_Tour'!D17,""))</f>
        <v/>
      </c>
      <c r="AV8" s="354" t="str">
        <f>IF('2ème'!$C8="","",IF('2ème'!$E8="JS",'2ème'!$C8-'1ér_Tour'!$C8,""))</f>
        <v/>
      </c>
      <c r="AW8" s="354" t="str">
        <f>IF('3ème'!$C8="","",IF('3ème'!$E8="jS",'3ème'!$C8-'2ème'!$C8,""))</f>
        <v/>
      </c>
      <c r="AX8" s="354" t="str">
        <f>IF('4ème'!$C8="","",IF('4ème'!$E8="jS",'4ème'!$C8-'3ème'!$C8,""))</f>
        <v/>
      </c>
      <c r="AY8" s="354" t="str">
        <f>IF('5ème'!$C8="","",IF('5ème'!$E8="jS",'5ème'!$C8-'4ème'!$C8,""))</f>
        <v/>
      </c>
      <c r="AZ8" s="354" t="str">
        <f>IF('6ème'!$C8="","",IF('6ème'!$E8="jS",'6ème'!$C8-'5ème'!$C8,""))</f>
        <v/>
      </c>
      <c r="BA8" s="354" t="str">
        <f>IF('7ème'!$C8="","",IF('7ème'!$E8="jS",'7ème'!$C8-'6ème'!$C8,""))</f>
        <v/>
      </c>
      <c r="BB8" s="354" t="str">
        <f>IF('8ème'!$C8="","",IF('8ème'!$E8="jS",'8ème'!$C8-'7ème'!$C8,""))</f>
        <v/>
      </c>
      <c r="BC8" s="354" t="str">
        <f>IF('9ème'!$C8="","",IF('9ème'!$E8="jS",'9ème'!$C8-'8ème'!$C8,""))</f>
        <v/>
      </c>
      <c r="BD8" s="354" t="str">
        <f>IF('10ème'!$C8="","",IF('10ème'!$E8="jS",'10ème'!$C8-'9ème'!$C8,""))</f>
        <v/>
      </c>
      <c r="BE8" s="356" t="str">
        <f t="shared" si="2"/>
        <v/>
      </c>
      <c r="BF8" s="102"/>
      <c r="BG8" s="102"/>
      <c r="BH8" s="102"/>
      <c r="BI8" s="102"/>
      <c r="BJ8" s="102"/>
      <c r="BK8" s="360">
        <f>IF('1ér_Tour'!$C8="","",IF('1ér_Tour'!$E8="AM",'1ér_Tour'!$C8-'1ér_Tour'!$B8,""))</f>
        <v>4.3865740740741122E-3</v>
      </c>
      <c r="BL8" s="354">
        <f>IF('2ème'!$C8="","",IF('2ème'!$E8="AM",'2ème'!$C8-'1ér_Tour'!$C8,""))</f>
        <v>2.9050925925925841E-3</v>
      </c>
      <c r="BM8" s="354">
        <f>IF('3ème'!$C8="","",IF('3ème'!$E8="AM",'3ème'!$C8-'2ème'!$C8,""))</f>
        <v>3.4606481481481155E-3</v>
      </c>
      <c r="BN8" s="354" t="str">
        <f>IF('4ème'!$C8="","",IF('4ème'!$E8="AM",'4ème'!$C8-'3ème'!$C8,""))</f>
        <v/>
      </c>
      <c r="BO8" s="354" t="str">
        <f>IF('5ème'!$C8="","",IF('5ème'!$E8="AM",'5ème'!$C8-'4ème'!$C8,""))</f>
        <v/>
      </c>
      <c r="BP8" s="354" t="str">
        <f>IF('6ème'!$C8="","",IF('6ème'!$E8="AM",'6ème'!$C8-'5ème'!$C8,""))</f>
        <v/>
      </c>
      <c r="BQ8" s="354" t="str">
        <f>IF('7ème'!$C8="","",IF('7ème'!$E8="AM",'7ème'!$C8-'6ème'!$C8,""))</f>
        <v/>
      </c>
      <c r="BR8" s="354" t="str">
        <f>IF('8ème'!$C8="","",IF('8ème'!$E8="AM",'8ème'!$C8-'7ème'!$C8,""))</f>
        <v/>
      </c>
      <c r="BS8" s="354" t="str">
        <f>IF('9ème'!$C8="","",IF('9ème'!$E8="AM",'9ème'!$C8-'8ème'!$C8,""))</f>
        <v/>
      </c>
      <c r="BT8" s="361" t="str">
        <f>IF('10ème'!$C8="","",IF('10ème'!$E8="AM",'10ème'!$C8-'9ème'!$C8,""))</f>
        <v/>
      </c>
      <c r="BU8" s="361" t="str">
        <f>IF(Dép_Arr!$C8="","",IF(AND(Dép_Arr!$E8="AM",'10ème'!$C8=""),Dép_Arr!$C8-'9ème'!$C8,Dép_Arr!$C8-'10ème'!$C8))</f>
        <v/>
      </c>
      <c r="BV8" s="356" t="str">
        <f t="shared" si="3"/>
        <v/>
      </c>
      <c r="BW8" s="362"/>
    </row>
    <row r="9" spans="1:75" x14ac:dyDescent="0.25">
      <c r="A9" s="376">
        <f>IF(Dép_Arr!A9="","",Dép_Arr!A9)</f>
        <v>6</v>
      </c>
      <c r="B9" s="377" t="str">
        <f>IF(A9="","",INDEX(Engagés!A9:J108,MATCH(Récap!A9,Engagés!A9:A108,0),5))</f>
        <v>JS</v>
      </c>
      <c r="C9" s="378">
        <f>Dép_Arr!H9+'1ér_Tour'!H9+'2ème'!H9+'3ème'!H9+'4ème'!H9+'5ème'!H9+'6ème'!H9+'7ème'!H9+'8ème'!H9+'9ème'!H9+'10ème'!H9</f>
        <v>0</v>
      </c>
      <c r="D9" s="102">
        <f>IF($E9=11,"",IF(Dép_Arr!$A9="","",COUNTA(Dép_Arr!C9,'1ér_Tour'!C9,'2ème'!C9,'3ème'!C9,'4ème'!C9,'5ème'!C9,'6ème'!C9,'7ème'!C9,'8ème'!C9,'9ème'!C9,'10ème'!C9)))</f>
        <v>8</v>
      </c>
      <c r="E9" s="26">
        <f>IF(A9=0,"",IF(Dép_Arr!A9="","",(COUNTBLANK(Dép_Arr!D9)+COUNTBLANK('1ér_Tour'!D9)+COUNTBLANK('2ème'!D9)+COUNTBLANK('3ème'!D9)+COUNTBLANK('4ème'!D9)+COUNTBLANK('5ème'!D9)+COUNTBLANK('6ème'!D9)+COUNTBLANK('7ème'!D9)+COUNTBLANK('8ème'!D9)+COUNTBLANK('9ème'!D9)+COUNTBLANK('10ème'!D9))))</f>
        <v>2</v>
      </c>
      <c r="F9" s="378">
        <f t="shared" si="0"/>
        <v>2</v>
      </c>
      <c r="G9" s="102" t="str">
        <f>IF(OR('1ér_Tour'!D9="TERMINE",'2ème'!D9="TERMINE",'3ème'!D9="TERMINE",'4ème'!D9="TERMINE",'5ème'!D9="TERMINE",'6ème'!D9="TERMINE",'7ème'!D9="TERMINE",'8ème'!D9="TERMINE",'9ème'!D9="TERMINE",'9ème'!A9="TERMINE"),"TERMINE","")</f>
        <v/>
      </c>
      <c r="I9" s="212"/>
      <c r="J9" s="215"/>
      <c r="O9" s="353" t="str">
        <f>IF('1ér_Tour'!$D9="","",IF($B9="MJ",'1ér_Tour'!$D9,""))</f>
        <v/>
      </c>
      <c r="P9" s="354" t="str">
        <f>IF('2ème'!$C9="","",IF('2ème'!$E9="MJ",'2ème'!$C9-'1ér_Tour'!$C9,""))</f>
        <v/>
      </c>
      <c r="Q9" s="354" t="str">
        <f>IF('3ème'!$C9="","",IF('3ème'!$E9="MJ",'3ème'!$C9-'2ème'!$C9,""))</f>
        <v/>
      </c>
      <c r="R9" s="354" t="str">
        <f>IF('4ème'!$C9="","",IF('4ème'!$E9="MJ",'4ème'!$C9-'3ème'!$C9,""))</f>
        <v/>
      </c>
      <c r="S9" s="354" t="str">
        <f>IF('5ème'!$C9="","",IF('5ème'!$E9="MJ",'5ème'!$C9-'4ème'!$C9,""))</f>
        <v/>
      </c>
      <c r="T9" s="354" t="str">
        <f>IF('6ème'!$C9="","",IF('6ème'!$E9="MJ",'6ème'!$C9-'5ème'!$C9,""))</f>
        <v/>
      </c>
      <c r="U9" s="354" t="str">
        <f>IF('7ème'!$C9="","",IF('7ème'!$E9="MJ",'7ème'!$C9-'6ème'!$C9,""))</f>
        <v/>
      </c>
      <c r="V9" s="354" t="str">
        <f>IF('8ème'!$C9="","",IF('8ème'!$E9="MJ",'8ème'!$C9-'7ème'!$C9,""))</f>
        <v/>
      </c>
      <c r="W9" s="354" t="str">
        <f>IF('9ème'!$C9="","",IF('9ème'!$E9="MJ",'9ème'!$C9-'8ème'!$C9,""))</f>
        <v/>
      </c>
      <c r="X9" s="355" t="str">
        <f>IF('10ème'!$C9="","",IF('10ème'!$E9="MJ",'10ème'!$C9-'9ème'!$C9,""))</f>
        <v/>
      </c>
      <c r="Y9" s="356" t="str">
        <f t="shared" si="1"/>
        <v/>
      </c>
      <c r="Z9" s="333"/>
      <c r="AA9" s="357"/>
      <c r="AB9" s="358"/>
      <c r="AC9" s="358"/>
      <c r="AD9" s="102"/>
      <c r="AE9" s="353" t="str">
        <f>IF('1ér_Tour'!$D9="","",IF($B9="CF",'1ér_Tour'!$D9,""))</f>
        <v/>
      </c>
      <c r="AF9" s="354" t="str">
        <f>IF('2ème'!$C9="","",IF('2ème'!$E9="CF",'2ème'!$C9-'1ér_Tour'!$C9,""))</f>
        <v/>
      </c>
      <c r="AG9" s="354" t="str">
        <f>IF('3ème'!$C9="","",IF('3ème'!$E9="CF",'3ème'!$C9-'2ème'!$C9,""))</f>
        <v/>
      </c>
      <c r="AH9" s="354" t="str">
        <f>IF('4ème'!$C9="","",IF('4ème'!$E9="CF",'4ème'!$C9-'3ème'!$C9,""))</f>
        <v/>
      </c>
      <c r="AI9" s="354" t="str">
        <f>IF('5ème'!$C9="","",IF('5ème'!$E9="CF",'5ème'!$C9-'4ème'!$C9,""))</f>
        <v/>
      </c>
      <c r="AJ9" s="354" t="str">
        <f>IF('6ème'!$C9="","",IF('6ème'!$E9="CF",'6ème'!$C9-'5ème'!$C9,""))</f>
        <v/>
      </c>
      <c r="AK9" s="354" t="str">
        <f>IF('7ème'!$C9="","",IF('7ème'!$E9="CF",'7ème'!$C9-'6ème'!$C9,""))</f>
        <v/>
      </c>
      <c r="AL9" s="354" t="str">
        <f>IF('8ème'!$C9="","",IF('8ème'!$E9="CF",'8ème'!$C9-'7ème'!$C9,""))</f>
        <v/>
      </c>
      <c r="AM9" s="354" t="str">
        <f>IF('9ème'!$C9="","",IF('9ème'!$E9="CF",'9ème'!$C9-'8ème'!$C9,""))</f>
        <v/>
      </c>
      <c r="AN9" s="354" t="str">
        <f>IF('10ème'!$C9="","",IF('10ème'!$E9="CF",'10ème'!$C9-'9ème'!$C9,""))</f>
        <v/>
      </c>
      <c r="AO9" s="359" t="str">
        <f t="shared" si="4"/>
        <v/>
      </c>
      <c r="AP9" s="102"/>
      <c r="AQ9" s="102"/>
      <c r="AR9" s="161"/>
      <c r="AS9" s="102"/>
      <c r="AT9" s="102"/>
      <c r="AU9" s="360">
        <f>IF('1ér_Tour'!$C9="","",IF(B9="JS",'1ér_Tour'!D18,""))</f>
        <v>4.5370370370370616E-3</v>
      </c>
      <c r="AV9" s="354">
        <f>IF('2ème'!$C9="","",IF('2ème'!$E9="JS",'2ème'!$C9-'1ér_Tour'!$C9,""))</f>
        <v>2.9166666666666785E-3</v>
      </c>
      <c r="AW9" s="354">
        <f>IF('3ème'!$C9="","",IF('3ème'!$E9="jS",'3ème'!$C9-'2ème'!$C9,""))</f>
        <v>3.4490740740740766E-3</v>
      </c>
      <c r="AX9" s="354">
        <f>IF('4ème'!$C9="","",IF('4ème'!$E9="jS",'4ème'!$C9-'3ème'!$C9,""))</f>
        <v>3.7962962962962976E-3</v>
      </c>
      <c r="AY9" s="354">
        <f>IF('5ème'!$C9="","",IF('5ème'!$E9="jS",'5ème'!$C9-'4ème'!$C9,""))</f>
        <v>3.460648148148171E-3</v>
      </c>
      <c r="AZ9" s="354">
        <f>IF('6ème'!$C9="","",IF('6ème'!$E9="jS",'6ème'!$C9-'5ème'!$C9,""))</f>
        <v>3.0555555555554781E-3</v>
      </c>
      <c r="BA9" s="354">
        <f>IF('7ème'!$C9="","",IF('7ème'!$E9="jS",'7ème'!$C9-'6ème'!$C9,""))</f>
        <v>5.2314814814815036E-3</v>
      </c>
      <c r="BB9" s="354">
        <f>IF('8ème'!$C9="","",IF('8ème'!$E9="jS",'8ème'!$C9-'7ème'!$C9,""))</f>
        <v>1.7013888888888773E-3</v>
      </c>
      <c r="BC9" s="354" t="str">
        <f>IF('9ème'!$C9="","",IF('9ème'!$E9="JS",'9ème'!$C9-'8ème'!$C9,""))</f>
        <v/>
      </c>
      <c r="BD9" s="354" t="str">
        <f>IF('10ème'!$C9="","",IF('10ème'!$E9="jS",'10ème'!$C9-'9ème'!$C9,""))</f>
        <v/>
      </c>
      <c r="BE9" s="356">
        <f t="shared" si="2"/>
        <v>5.2314814814815036E-3</v>
      </c>
      <c r="BF9" s="102"/>
      <c r="BG9" s="102"/>
      <c r="BH9" s="102"/>
      <c r="BI9" s="102"/>
      <c r="BJ9" s="102"/>
      <c r="BK9" s="360" t="str">
        <f>IF('1ér_Tour'!$C9="","",IF('1ér_Tour'!$E9="AM",'1ér_Tour'!$C9-'1ér_Tour'!$B9,""))</f>
        <v/>
      </c>
      <c r="BL9" s="354" t="str">
        <f>IF('2ème'!$C9="","",IF('2ème'!$E9="AM",'2ème'!$C9-'1ér_Tour'!$C9,""))</f>
        <v/>
      </c>
      <c r="BM9" s="354" t="str">
        <f>IF('3ème'!$C9="","",IF('3ème'!$E9="AM",'3ème'!$C9-'2ème'!$C9,""))</f>
        <v/>
      </c>
      <c r="BN9" s="354" t="str">
        <f>IF('4ème'!$C9="","",IF('4ème'!$E9="AM",'4ème'!$C9-'3ème'!$C9,""))</f>
        <v/>
      </c>
      <c r="BO9" s="354" t="str">
        <f>IF('5ème'!$C9="","",IF('5ème'!$E9="AM",'5ème'!$C9-'4ème'!$C9,""))</f>
        <v/>
      </c>
      <c r="BP9" s="354" t="str">
        <f>IF('6ème'!$C9="","",IF('6ème'!$E9="AM",'6ème'!$C9-'5ème'!$C9,""))</f>
        <v/>
      </c>
      <c r="BQ9" s="354" t="str">
        <f>IF('7ème'!$C9="","",IF('7ème'!$E9="AM",'7ème'!$C9-'6ème'!$C9,""))</f>
        <v/>
      </c>
      <c r="BR9" s="354" t="str">
        <f>IF('8ème'!$C9="","",IF('8ème'!$E9="AM",'8ème'!$C9-'7ème'!$C9,""))</f>
        <v/>
      </c>
      <c r="BS9" s="354" t="str">
        <f>IF('9ème'!$C9="","",IF('9ème'!$E9="AM",'9ème'!$C9-'8ème'!$C9,""))</f>
        <v/>
      </c>
      <c r="BT9" s="361" t="str">
        <f>IF('10ème'!$C9="","",IF('10ème'!$E9="AM",'10ème'!$C9-'9ème'!$C9,""))</f>
        <v/>
      </c>
      <c r="BU9" s="361" t="str">
        <f>IF(Dép_Arr!$C9="","",IF(AND(Dép_Arr!$E9="AM",'10ème'!$C9=""),Dép_Arr!$C9-'9ème'!$C9,Dép_Arr!$C9-'10ème'!$C9))</f>
        <v/>
      </c>
      <c r="BV9" s="356" t="str">
        <f t="shared" si="3"/>
        <v/>
      </c>
      <c r="BW9" s="362"/>
    </row>
    <row r="10" spans="1:75" x14ac:dyDescent="0.25">
      <c r="A10" s="376">
        <f>IF(Dép_Arr!A10="","",Dép_Arr!A10)</f>
        <v>7</v>
      </c>
      <c r="B10" s="377" t="str">
        <f>IF(A10="","",INDEX(Engagés!A10:J109,MATCH(Récap!A10,Engagés!A10:A109,0),5))</f>
        <v>AM</v>
      </c>
      <c r="C10" s="378">
        <f>Dép_Arr!H10+'1ér_Tour'!H10+'2ème'!H10+'3ème'!H10+'4ème'!H10+'5ème'!H10+'6ème'!H10+'7ème'!H10+'8ème'!H10+'9ème'!H10+'10ème'!H10</f>
        <v>0</v>
      </c>
      <c r="D10" s="102">
        <f>IF($E10=11,"",IF(Dép_Arr!$A10="","",COUNTA(Dép_Arr!C10,'1ér_Tour'!C10,'2ème'!C10,'3ème'!C10,'4ème'!C10,'5ème'!C10,'6ème'!C10,'7ème'!C10,'8ème'!C10,'9ème'!C10,'10ème'!C10)))</f>
        <v>10</v>
      </c>
      <c r="E10" s="26">
        <f>IF(A10=0,"",IF(Dép_Arr!A10="","",(COUNTBLANK(Dép_Arr!D10)+COUNTBLANK('1ér_Tour'!D10)+COUNTBLANK('2ème'!D10)+COUNTBLANK('3ème'!D10)+COUNTBLANK('4ème'!D10)+COUNTBLANK('5ème'!D10)+COUNTBLANK('6ème'!D10)+COUNTBLANK('7ème'!D10)+COUNTBLANK('8ème'!D10)+COUNTBLANK('9ème'!D10)+COUNTBLANK('10ème'!D10))))</f>
        <v>1</v>
      </c>
      <c r="F10" s="378">
        <f t="shared" si="0"/>
        <v>0</v>
      </c>
      <c r="G10" s="102" t="str">
        <f>IF(OR('1ér_Tour'!D10="TERMINE",'2ème'!D10="TERMINE",'3ème'!D10="TERMINE",'4ème'!D10="TERMINE",'5ème'!D10="TERMINE",'6ème'!D10="TERMINE",'7ème'!D10="TERMINE",'8ème'!D10="TERMINE",'9ème'!D10="TERMINE",'9ème'!A10="TERMINE"),"TERMINE","")</f>
        <v/>
      </c>
      <c r="I10" s="212"/>
      <c r="J10" s="215"/>
      <c r="O10" s="353" t="str">
        <f>IF('1ér_Tour'!$D10="","",IF($B10="MJ",'1ér_Tour'!$D10,""))</f>
        <v/>
      </c>
      <c r="P10" s="354" t="str">
        <f>IF('2ème'!$C10="","",IF('2ème'!$E10="MJ",'2ème'!$C10-'1ér_Tour'!$C10,""))</f>
        <v/>
      </c>
      <c r="Q10" s="354" t="str">
        <f>IF('3ème'!$C10="","",IF('3ème'!$E10="MJ",'3ème'!$C10-'2ème'!$C10,""))</f>
        <v/>
      </c>
      <c r="R10" s="354" t="str">
        <f>IF('4ème'!$C10="","",IF('4ème'!$E10="MJ",'4ème'!$C10-'3ème'!$C10,""))</f>
        <v/>
      </c>
      <c r="S10" s="354" t="str">
        <f>IF('5ème'!$C10="","",IF('5ème'!$E10="MJ",'5ème'!$C10-'4ème'!$C10,""))</f>
        <v/>
      </c>
      <c r="T10" s="354" t="str">
        <f>IF('6ème'!$C10="","",IF('6ème'!$E10="MJ",'6ème'!$C10-'5ème'!$C10,""))</f>
        <v/>
      </c>
      <c r="U10" s="354" t="str">
        <f>IF('7ème'!$C10="","",IF('7ème'!$E10="MJ",'7ème'!$C10-'6ème'!$C10,""))</f>
        <v/>
      </c>
      <c r="V10" s="354" t="str">
        <f>IF('8ème'!$C10="","",IF('8ème'!$E10="MJ",'8ème'!$C10-'7ème'!$C10,""))</f>
        <v/>
      </c>
      <c r="W10" s="354" t="str">
        <f>IF('9ème'!$C10="","",IF('9ème'!$E10="MJ",'9ème'!$C10-'8ème'!$C10,""))</f>
        <v/>
      </c>
      <c r="X10" s="355" t="str">
        <f>IF('10ème'!$C10="","",IF('10ème'!$E10="MJ",'10ème'!$C10-'9ème'!$C10,""))</f>
        <v/>
      </c>
      <c r="Y10" s="356" t="str">
        <f t="shared" si="1"/>
        <v/>
      </c>
      <c r="Z10" s="333"/>
      <c r="AA10" s="357"/>
      <c r="AB10" s="358"/>
      <c r="AC10" s="358"/>
      <c r="AD10" s="102"/>
      <c r="AE10" s="353" t="str">
        <f>IF('1ér_Tour'!$D10="","",IF($B10="CF",'1ér_Tour'!$D10,""))</f>
        <v/>
      </c>
      <c r="AF10" s="354" t="str">
        <f>IF('2ème'!$C10="","",IF('2ème'!$E10="CF",'2ème'!$C10-'1ér_Tour'!$C10,""))</f>
        <v/>
      </c>
      <c r="AG10" s="354" t="str">
        <f>IF('3ème'!$C10="","",IF('3ème'!$E10="CF",'3ème'!$C10-'2ème'!$C10,""))</f>
        <v/>
      </c>
      <c r="AH10" s="354" t="str">
        <f>IF('4ème'!$C10="","",IF('4ème'!$E10="CF",'4ème'!$C10-'3ème'!$C10,""))</f>
        <v/>
      </c>
      <c r="AI10" s="354" t="str">
        <f>IF('5ème'!$C10="","",IF('5ème'!$E10="CF",'5ème'!$C10-'4ème'!$C10,""))</f>
        <v/>
      </c>
      <c r="AJ10" s="354" t="str">
        <f>IF('6ème'!$C10="","",IF('6ème'!$E10="CF",'6ème'!$C10-'5ème'!$C10,""))</f>
        <v/>
      </c>
      <c r="AK10" s="354" t="str">
        <f>IF('7ème'!$C10="","",IF('7ème'!$E10="CF",'7ème'!$C10-'6ème'!$C10,""))</f>
        <v/>
      </c>
      <c r="AL10" s="354" t="str">
        <f>IF('8ème'!$C10="","",IF('8ème'!$E10="CF",'8ème'!$C10-'7ème'!$C10,""))</f>
        <v/>
      </c>
      <c r="AM10" s="354" t="str">
        <f>IF('9ème'!$C10="","",IF('9ème'!$E10="CF",'9ème'!$C10-'8ème'!$C10,""))</f>
        <v/>
      </c>
      <c r="AN10" s="354" t="str">
        <f>IF('10ème'!$C10="","",IF('10ème'!$E10="CF",'10ème'!$C10-'9ème'!$C10,""))</f>
        <v/>
      </c>
      <c r="AO10" s="359" t="str">
        <f t="shared" si="4"/>
        <v/>
      </c>
      <c r="AP10" s="102"/>
      <c r="AQ10" s="102"/>
      <c r="AR10" s="161"/>
      <c r="AS10" s="102"/>
      <c r="AT10" s="102"/>
      <c r="AU10" s="360" t="str">
        <f>IF('1ér_Tour'!$C10="","",IF(B10="JS",'1ér_Tour'!D19,""))</f>
        <v/>
      </c>
      <c r="AV10" s="354" t="str">
        <f>IF('2ème'!$C10="","",IF('2ème'!$E10="JS",'2ème'!$C10-'1ér_Tour'!$C10,""))</f>
        <v/>
      </c>
      <c r="AW10" s="354" t="str">
        <f>IF('3ème'!$C10="","",IF('3ème'!$E10="jS",'3ème'!$C10-'2ème'!$C10,""))</f>
        <v/>
      </c>
      <c r="AX10" s="354" t="str">
        <f>IF('4ème'!$C10="","",IF('4ème'!$E10="jS",'4ème'!$C10-'3ème'!$C10,""))</f>
        <v/>
      </c>
      <c r="AY10" s="354" t="str">
        <f>IF('5ème'!$C10="","",IF('5ème'!$E10="jS",'5ème'!$C10-'4ème'!$C10,""))</f>
        <v/>
      </c>
      <c r="AZ10" s="354" t="str">
        <f>IF('6ème'!$C10="","",IF('6ème'!$E10="jS",'6ème'!$C10-'5ème'!$C10,""))</f>
        <v/>
      </c>
      <c r="BA10" s="354" t="str">
        <f>IF('7ème'!$C10="","",IF('7ème'!$E10="jS",'7ème'!$C10-'6ème'!$C10,""))</f>
        <v/>
      </c>
      <c r="BB10" s="354" t="str">
        <f>IF('8ème'!$C10="","",IF('8ème'!$E10="jS",'8ème'!$C10-'7ème'!$C10,""))</f>
        <v/>
      </c>
      <c r="BC10" s="354" t="str">
        <f>IF('9ème'!$C10="","",IF('9ème'!$E10="jS",'9ème'!$C10-'8ème'!$C10,""))</f>
        <v/>
      </c>
      <c r="BD10" s="354" t="str">
        <f>IF('10ème'!$C10="","",IF('10ème'!$E10="jS",'10ème'!$C10-'9ème'!$C10,""))</f>
        <v/>
      </c>
      <c r="BE10" s="356" t="str">
        <f t="shared" si="2"/>
        <v/>
      </c>
      <c r="BF10" s="102"/>
      <c r="BG10" s="102"/>
      <c r="BH10" s="102"/>
      <c r="BI10" s="102"/>
      <c r="BJ10" s="102"/>
      <c r="BK10" s="360">
        <f>IF('1ér_Tour'!$C10="","",IF('1ér_Tour'!$E10="AM",'1ér_Tour'!$C10-'1ér_Tour'!$B10,""))</f>
        <v>4.3750000000000178E-3</v>
      </c>
      <c r="BL10" s="354">
        <f>IF('2ème'!$C10="","",IF('2ème'!$E10="AM",'2ème'!$C10-'1ér_Tour'!$C10,""))</f>
        <v>2.9050925925926396E-3</v>
      </c>
      <c r="BM10" s="354">
        <f>IF('3ème'!$C10="","",IF('3ème'!$E10="AM",'3ème'!$C10-'2ème'!$C10,""))</f>
        <v>3.4490740740740211E-3</v>
      </c>
      <c r="BN10" s="354">
        <f>IF('4ème'!$C10="","",IF('4ème'!$E10="AM",'4ème'!$C10-'3ème'!$C10,""))</f>
        <v>3.7962962962962976E-3</v>
      </c>
      <c r="BO10" s="354">
        <f>IF('5ème'!$C10="","",IF('5ème'!$E10="AM",'5ème'!$C10-'4ème'!$C10,""))</f>
        <v>3.4606481481481155E-3</v>
      </c>
      <c r="BP10" s="354">
        <f>IF('6ème'!$C10="","",IF('6ème'!$E10="AM",'6ème'!$C10-'5ème'!$C10,""))</f>
        <v>3.0555555555555891E-3</v>
      </c>
      <c r="BQ10" s="354">
        <f>IF('7ème'!$C10="","",IF('7ème'!$E10="AM",'7ème'!$C10-'6ème'!$C10,""))</f>
        <v>5.2546296296296369E-3</v>
      </c>
      <c r="BR10" s="354">
        <f>IF('8ème'!$C10="","",IF('8ème'!$E10="AM",'8ème'!$C10-'7ème'!$C10,""))</f>
        <v>1.6898148148147829E-3</v>
      </c>
      <c r="BS10" s="354">
        <f>IF('9ème'!$C10="","",IF('9ème'!$E10="AM",'9ème'!$C10-'8ème'!$C10,""))</f>
        <v>3.3101851851852215E-3</v>
      </c>
      <c r="BT10" s="361" t="str">
        <f>IF('10ème'!$C10="","",IF('10ème'!$E10="AM",'10ème'!$C10-'9ème'!$C10,""))</f>
        <v/>
      </c>
      <c r="BU10" s="361">
        <f>IF(Dép_Arr!$C10="","",IF(AND(Dép_Arr!$E10="AM",'10ème'!$C10=""),Dép_Arr!$C10-'9ème'!$C10,Dép_Arr!$C10-'10ème'!$C10))</f>
        <v>3.5185185185185319E-3</v>
      </c>
      <c r="BV10" s="356">
        <f t="shared" si="3"/>
        <v>5.2546296296296369E-3</v>
      </c>
      <c r="BW10" s="362"/>
    </row>
    <row r="11" spans="1:75" x14ac:dyDescent="0.25">
      <c r="A11" s="376">
        <f>IF(Dép_Arr!A11="","",Dép_Arr!A11)</f>
        <v>8</v>
      </c>
      <c r="B11" s="377" t="str">
        <f>IF(A11="","",INDEX(Engagés!A11:J110,MATCH(Récap!A11,Engagés!A11:A110,0),5))</f>
        <v>AM</v>
      </c>
      <c r="C11" s="378">
        <f>Dép_Arr!H11+'1ér_Tour'!H11+'2ème'!H11+'3ème'!H11+'4ème'!H11+'5ème'!H11+'6ème'!H11+'7ème'!H11+'8ème'!H11+'9ème'!H11+'10ème'!H11</f>
        <v>0</v>
      </c>
      <c r="D11" s="102">
        <f>IF($E11=11,"",IF(Dép_Arr!$A11="","",COUNTA(Dép_Arr!C11,'1ér_Tour'!C11,'2ème'!C11,'3ème'!C11,'4ème'!C11,'5ème'!C11,'6ème'!C11,'7ème'!C11,'8ème'!C11,'9ème'!C11,'10ème'!C11)))</f>
        <v>10</v>
      </c>
      <c r="E11" s="26">
        <f>IF(A11=0,"",IF(Dép_Arr!A11="","",(COUNTBLANK(Dép_Arr!D11)+COUNTBLANK('1ér_Tour'!D11)+COUNTBLANK('2ème'!D11)+COUNTBLANK('3ème'!D11)+COUNTBLANK('4ème'!D11)+COUNTBLANK('5ème'!D11)+COUNTBLANK('6ème'!D11)+COUNTBLANK('7ème'!D11)+COUNTBLANK('8ème'!D11)+COUNTBLANK('9ème'!D11)+COUNTBLANK('10ème'!D11))))</f>
        <v>1</v>
      </c>
      <c r="F11" s="378">
        <f t="shared" si="0"/>
        <v>0</v>
      </c>
      <c r="G11" s="102" t="str">
        <f>IF(OR('1ér_Tour'!D11="TERMINE",'2ème'!D11="TERMINE",'3ème'!D11="TERMINE",'4ème'!D11="TERMINE",'5ème'!D11="TERMINE",'6ème'!D11="TERMINE",'7ème'!D11="TERMINE",'8ème'!D11="TERMINE",'9ème'!D11="TERMINE",'9ème'!A11="TERMINE"),"TERMINE","")</f>
        <v/>
      </c>
      <c r="I11" s="212"/>
      <c r="J11" s="215"/>
      <c r="O11" s="353" t="str">
        <f>IF('1ér_Tour'!$D11="","",IF($B11="MJ",'1ér_Tour'!$D11,""))</f>
        <v/>
      </c>
      <c r="P11" s="354" t="str">
        <f>IF('2ème'!$C11="","",IF('2ème'!$E11="MJ",'2ème'!$C11-'1ér_Tour'!$C11,""))</f>
        <v/>
      </c>
      <c r="Q11" s="354" t="str">
        <f>IF('3ème'!$C11="","",IF('3ème'!$E11="MJ",'3ème'!$C11-'2ème'!$C11,""))</f>
        <v/>
      </c>
      <c r="R11" s="354" t="str">
        <f>IF('4ème'!$C11="","",IF('4ème'!$E11="MJ",'4ème'!$C11-'3ème'!$C11,""))</f>
        <v/>
      </c>
      <c r="S11" s="354" t="str">
        <f>IF('5ème'!$C11="","",IF('5ème'!$E11="MJ",'5ème'!$C11-'4ème'!$C11,""))</f>
        <v/>
      </c>
      <c r="T11" s="354" t="str">
        <f>IF('6ème'!$C11="","",IF('6ème'!$E11="MJ",'6ème'!$C11-'5ème'!$C11,""))</f>
        <v/>
      </c>
      <c r="U11" s="354" t="str">
        <f>IF('7ème'!$C11="","",IF('7ème'!$E11="MJ",'7ème'!$C11-'6ème'!$C11,""))</f>
        <v/>
      </c>
      <c r="V11" s="354" t="str">
        <f>IF('8ème'!$C11="","",IF('8ème'!$E11="MJ",'8ème'!$C11-'7ème'!$C11,""))</f>
        <v/>
      </c>
      <c r="W11" s="354" t="str">
        <f>IF('9ème'!$C11="","",IF('9ème'!$E11="MJ",'9ème'!$C11-'8ème'!$C11,""))</f>
        <v/>
      </c>
      <c r="X11" s="355" t="str">
        <f>IF('10ème'!$C11="","",IF('10ème'!$E11="MJ",'10ème'!$C11-'9ème'!$C11,""))</f>
        <v/>
      </c>
      <c r="Y11" s="356" t="str">
        <f t="shared" si="1"/>
        <v/>
      </c>
      <c r="Z11" s="333"/>
      <c r="AA11" s="357"/>
      <c r="AB11" s="358"/>
      <c r="AC11" s="358"/>
      <c r="AD11" s="102"/>
      <c r="AE11" s="353" t="str">
        <f>IF('1ér_Tour'!$D11="","",IF($B11="CF",'1ér_Tour'!$D11,""))</f>
        <v/>
      </c>
      <c r="AF11" s="354" t="str">
        <f>IF('2ème'!$C11="","",IF('2ème'!$E11="CF",'2ème'!$C11-'1ér_Tour'!$C11,""))</f>
        <v/>
      </c>
      <c r="AG11" s="354" t="str">
        <f>IF('3ème'!$C11="","",IF('3ème'!$E11="CF",'3ème'!$C11-'2ème'!$C11,""))</f>
        <v/>
      </c>
      <c r="AH11" s="354" t="str">
        <f>IF('4ème'!$C11="","",IF('4ème'!$E11="CF",'4ème'!$C11-'3ème'!$C11,""))</f>
        <v/>
      </c>
      <c r="AI11" s="354" t="str">
        <f>IF('5ème'!$C11="","",IF('5ème'!$E11="CF",'5ème'!$C11-'4ème'!$C11,""))</f>
        <v/>
      </c>
      <c r="AJ11" s="354" t="str">
        <f>IF('6ème'!$C11="","",IF('6ème'!$E11="CF",'6ème'!$C11-'5ème'!$C11,""))</f>
        <v/>
      </c>
      <c r="AK11" s="354" t="str">
        <f>IF('7ème'!$C11="","",IF('7ème'!$E11="CF",'7ème'!$C11-'6ème'!$C11,""))</f>
        <v/>
      </c>
      <c r="AL11" s="354" t="str">
        <f>IF('8ème'!$C11="","",IF('8ème'!$E11="CF",'8ème'!$C11-'7ème'!$C11,""))</f>
        <v/>
      </c>
      <c r="AM11" s="354" t="str">
        <f>IF('9ème'!$C11="","",IF('9ème'!$E11="CF",'9ème'!$C11-'8ème'!$C11,""))</f>
        <v/>
      </c>
      <c r="AN11" s="354" t="str">
        <f>IF('10ème'!$C11="","",IF('10ème'!$E11="CF",'10ème'!$C11-'9ème'!$C11,""))</f>
        <v/>
      </c>
      <c r="AO11" s="359" t="str">
        <f t="shared" si="4"/>
        <v/>
      </c>
      <c r="AP11" s="102"/>
      <c r="AQ11" s="102"/>
      <c r="AR11" s="161"/>
      <c r="AS11" s="102"/>
      <c r="AT11" s="102"/>
      <c r="AU11" s="360" t="str">
        <f>IF('1ér_Tour'!$C11="","",IF(B11="JS",'1ér_Tour'!D20,""))</f>
        <v/>
      </c>
      <c r="AV11" s="354" t="str">
        <f>IF('2ème'!$C11="","",IF('2ème'!$E11="JS",'2ème'!$C11-'1ér_Tour'!$C11,""))</f>
        <v/>
      </c>
      <c r="AW11" s="354" t="str">
        <f>IF('3ème'!$C11="","",IF('3ème'!$E11="jS",'3ème'!$C11-'2ème'!$C11,""))</f>
        <v/>
      </c>
      <c r="AX11" s="354" t="str">
        <f>IF('4ème'!$C11="","",IF('4ème'!$E11="jS",'4ème'!$C11-'3ème'!$C11,""))</f>
        <v/>
      </c>
      <c r="AY11" s="354" t="str">
        <f>IF('5ème'!$C11="","",IF('5ème'!$E11="jS",'5ème'!$C11-'4ème'!$C11,""))</f>
        <v/>
      </c>
      <c r="AZ11" s="354" t="str">
        <f>IF('6ème'!$C11="","",IF('6ème'!$E11="jS",'6ème'!$C11-'5ème'!$C11,""))</f>
        <v/>
      </c>
      <c r="BA11" s="354" t="str">
        <f>IF('7ème'!$C11="","",IF('7ème'!$E11="jS",'7ème'!$C11-'6ème'!$C11,""))</f>
        <v/>
      </c>
      <c r="BB11" s="354" t="str">
        <f>IF('8ème'!$C11="","",IF('8ème'!$E11="jS",'8ème'!$C11-'7ème'!$C11,""))</f>
        <v/>
      </c>
      <c r="BC11" s="354" t="str">
        <f>IF('9ème'!$C11="","",IF('9ème'!$E11="jS",'9ème'!$C11-'8ème'!$C11,""))</f>
        <v/>
      </c>
      <c r="BD11" s="354" t="str">
        <f>IF('10ème'!$C11="","",IF('10ème'!$E11="jS",'10ème'!$C11-'9ème'!$C11,""))</f>
        <v/>
      </c>
      <c r="BE11" s="356" t="str">
        <f t="shared" si="2"/>
        <v/>
      </c>
      <c r="BF11" s="102"/>
      <c r="BG11" s="102"/>
      <c r="BH11" s="102"/>
      <c r="BI11" s="102"/>
      <c r="BJ11" s="102"/>
      <c r="BK11" s="360">
        <f>IF('1ér_Tour'!$C11="","",IF('1ér_Tour'!$E11="AM",'1ér_Tour'!$C11-'1ér_Tour'!$B11,""))</f>
        <v>4.3634259259259789E-3</v>
      </c>
      <c r="BL11" s="354">
        <f>IF('2ème'!$C11="","",IF('2ème'!$E11="AM",'2ème'!$C11-'1ér_Tour'!$C11,""))</f>
        <v>2.9050925925925841E-3</v>
      </c>
      <c r="BM11" s="354">
        <f>IF('3ème'!$C11="","",IF('3ème'!$E11="AM",'3ème'!$C11-'2ème'!$C11,""))</f>
        <v>3.4490740740740766E-3</v>
      </c>
      <c r="BN11" s="354">
        <f>IF('4ème'!$C11="","",IF('4ème'!$E11="AM",'4ème'!$C11-'3ème'!$C11,""))</f>
        <v>3.7962962962962976E-3</v>
      </c>
      <c r="BO11" s="354">
        <f>IF('5ème'!$C11="","",IF('5ème'!$E11="AM",'5ème'!$C11-'4ème'!$C11,""))</f>
        <v>3.4606481481481155E-3</v>
      </c>
      <c r="BP11" s="354">
        <f>IF('6ème'!$C11="","",IF('6ème'!$E11="AM",'6ème'!$C11-'5ème'!$C11,""))</f>
        <v>3.0555555555555336E-3</v>
      </c>
      <c r="BQ11" s="354">
        <f>IF('7ème'!$C11="","",IF('7ème'!$E11="AM",'7ème'!$C11-'6ème'!$C11,""))</f>
        <v>5.2777777777777701E-3</v>
      </c>
      <c r="BR11" s="354">
        <f>IF('8ème'!$C11="","",IF('8ème'!$E11="AM",'8ème'!$C11-'7ème'!$C11,""))</f>
        <v>1.7013888888889328E-3</v>
      </c>
      <c r="BS11" s="354">
        <f>IF('9ème'!$C11="","",IF('9ème'!$E11="AM",'9ème'!$C11-'8ème'!$C11,""))</f>
        <v>3.3564814814814881E-3</v>
      </c>
      <c r="BT11" s="361" t="str">
        <f>IF('10ème'!$C11="","",IF('10ème'!$E11="AM",'10ème'!$C11-'9ème'!$C11,""))</f>
        <v/>
      </c>
      <c r="BU11" s="361">
        <f>IF(Dép_Arr!$C11="","",IF(AND(Dép_Arr!$E11="AM",'10ème'!$C11=""),Dép_Arr!$C11-'9ème'!$C11,Dép_Arr!$C11-'10ème'!$C11))</f>
        <v>3.5879629629629872E-3</v>
      </c>
      <c r="BV11" s="356">
        <f t="shared" si="3"/>
        <v>5.2777777777777701E-3</v>
      </c>
      <c r="BW11" s="362"/>
    </row>
    <row r="12" spans="1:75" x14ac:dyDescent="0.25">
      <c r="A12" s="376">
        <f>IF(Dép_Arr!A12="","",Dép_Arr!A12)</f>
        <v>9</v>
      </c>
      <c r="B12" s="377" t="str">
        <f>IF(A12="","",INDEX(Engagés!A12:J111,MATCH(Récap!A12,Engagés!A12:A111,0),5))</f>
        <v>AM</v>
      </c>
      <c r="C12" s="378">
        <f>Dép_Arr!H12+'1ér_Tour'!H12+'2ème'!H12+'3ème'!H12+'4ème'!H12+'5ème'!H12+'6ème'!H12+'7ème'!H12+'8ème'!H12+'9ème'!H12+'10ème'!H12</f>
        <v>0</v>
      </c>
      <c r="D12" s="102">
        <f>IF($E12=11,"",IF(Dép_Arr!$A12="","",COUNTA(Dép_Arr!C12,'1ér_Tour'!C12,'2ème'!C12,'3ème'!C12,'4ème'!C12,'5ème'!C12,'6ème'!C12,'7ème'!C12,'8ème'!C12,'9ème'!C12,'10ème'!C12)))</f>
        <v>10</v>
      </c>
      <c r="E12" s="26">
        <f>IF(A12=0,"",IF(Dép_Arr!A12="","",(COUNTBLANK(Dép_Arr!D12)+COUNTBLANK('1ér_Tour'!D12)+COUNTBLANK('2ème'!D12)+COUNTBLANK('3ème'!D12)+COUNTBLANK('4ème'!D12)+COUNTBLANK('5ème'!D12)+COUNTBLANK('6ème'!D12)+COUNTBLANK('7ème'!D12)+COUNTBLANK('8ème'!D12)+COUNTBLANK('9ème'!D12)+COUNTBLANK('10ème'!D12))))</f>
        <v>1</v>
      </c>
      <c r="F12" s="378">
        <f t="shared" si="0"/>
        <v>0</v>
      </c>
      <c r="G12" s="102" t="str">
        <f>IF(OR('1ér_Tour'!D12="TERMINE",'2ème'!D12="TERMINE",'3ème'!D12="TERMINE",'4ème'!D12="TERMINE",'5ème'!D12="TERMINE",'6ème'!D12="TERMINE",'7ème'!D12="TERMINE",'8ème'!D12="TERMINE",'9ème'!D12="TERMINE",'9ème'!A12="TERMINE"),"TERMINE","")</f>
        <v/>
      </c>
      <c r="I12" s="212"/>
      <c r="J12" s="215"/>
      <c r="O12" s="353" t="str">
        <f>IF('1ér_Tour'!$D12="","",IF($B12="MJ",'1ér_Tour'!$D12,""))</f>
        <v/>
      </c>
      <c r="P12" s="354" t="str">
        <f>IF('2ème'!$C12="","",IF('2ème'!$E12="MJ",'2ème'!$C12-'1ér_Tour'!$C12,""))</f>
        <v/>
      </c>
      <c r="Q12" s="354" t="str">
        <f>IF('3ème'!$C12="","",IF('3ème'!$E12="MJ",'3ème'!$C12-'2ème'!$C12,""))</f>
        <v/>
      </c>
      <c r="R12" s="354" t="str">
        <f>IF('4ème'!$C12="","",IF('4ème'!$E12="MJ",'4ème'!$C12-'3ème'!$C12,""))</f>
        <v/>
      </c>
      <c r="S12" s="354" t="str">
        <f>IF('5ème'!$C12="","",IF('5ème'!$E12="MJ",'5ème'!$C12-'4ème'!$C12,""))</f>
        <v/>
      </c>
      <c r="T12" s="354" t="str">
        <f>IF('6ème'!$C12="","",IF('6ème'!$E12="MJ",'6ème'!$C12-'5ème'!$C12,""))</f>
        <v/>
      </c>
      <c r="U12" s="354" t="str">
        <f>IF('7ème'!$C12="","",IF('7ème'!$E12="MJ",'7ème'!$C12-'6ème'!$C12,""))</f>
        <v/>
      </c>
      <c r="V12" s="354" t="str">
        <f>IF('8ème'!$C12="","",IF('8ème'!$E12="MJ",'8ème'!$C12-'7ème'!$C12,""))</f>
        <v/>
      </c>
      <c r="W12" s="354" t="str">
        <f>IF('9ème'!$C12="","",IF('9ème'!$E12="MJ",'9ème'!$C12-'8ème'!$C12,""))</f>
        <v/>
      </c>
      <c r="X12" s="355" t="str">
        <f>IF('10ème'!$C12="","",IF('10ème'!$E12="MJ",'10ème'!$C12-'9ème'!$C12,""))</f>
        <v/>
      </c>
      <c r="Y12" s="356" t="str">
        <f t="shared" si="1"/>
        <v/>
      </c>
      <c r="Z12" s="333"/>
      <c r="AA12" s="357"/>
      <c r="AB12" s="358"/>
      <c r="AC12" s="358"/>
      <c r="AD12" s="102"/>
      <c r="AE12" s="353" t="str">
        <f>IF('1ér_Tour'!$D12="","",IF($B12="CF",'1ér_Tour'!$D12,""))</f>
        <v/>
      </c>
      <c r="AF12" s="354" t="str">
        <f>IF('2ème'!$C12="","",IF('2ème'!$E12="CF",'2ème'!$C12-'1ér_Tour'!$C12,""))</f>
        <v/>
      </c>
      <c r="AG12" s="354" t="str">
        <f>IF('3ème'!$C12="","",IF('3ème'!$E12="CF",'3ème'!$C12-'2ème'!$C12,""))</f>
        <v/>
      </c>
      <c r="AH12" s="354" t="str">
        <f>IF('4ème'!$C12="","",IF('4ème'!$E12="CF",'4ème'!$C12-'3ème'!$C12,""))</f>
        <v/>
      </c>
      <c r="AI12" s="354" t="str">
        <f>IF('5ème'!$C12="","",IF('5ème'!$E12="CF",'5ème'!$C12-'4ème'!$C12,""))</f>
        <v/>
      </c>
      <c r="AJ12" s="354" t="str">
        <f>IF('6ème'!$C12="","",IF('6ème'!$E12="CF",'6ème'!$C12-'5ème'!$C12,""))</f>
        <v/>
      </c>
      <c r="AK12" s="354" t="str">
        <f>IF('7ème'!$C12="","",IF('7ème'!$E12="CF",'7ème'!$C12-'6ème'!$C12,""))</f>
        <v/>
      </c>
      <c r="AL12" s="354" t="str">
        <f>IF('8ème'!$C12="","",IF('8ème'!$E12="CF",'8ème'!$C12-'7ème'!$C12,""))</f>
        <v/>
      </c>
      <c r="AM12" s="354" t="str">
        <f>IF('9ème'!$C12="","",IF('9ème'!$E12="CF",'9ème'!$C12-'8ème'!$C12,""))</f>
        <v/>
      </c>
      <c r="AN12" s="354" t="str">
        <f>IF('10ème'!$C12="","",IF('10ème'!$E12="CF",'10ème'!$C12-'9ème'!$C12,""))</f>
        <v/>
      </c>
      <c r="AO12" s="359" t="str">
        <f t="shared" si="4"/>
        <v/>
      </c>
      <c r="AP12" s="102"/>
      <c r="AQ12" s="102"/>
      <c r="AR12" s="161"/>
      <c r="AS12" s="102"/>
      <c r="AT12" s="102"/>
      <c r="AU12" s="360" t="str">
        <f>IF('1ér_Tour'!$C12="","",IF(B12="JS",'1ér_Tour'!D21,""))</f>
        <v/>
      </c>
      <c r="AV12" s="354" t="str">
        <f>IF('2ème'!$C12="","",IF('2ème'!$E12="JS",'2ème'!$C12-'1ér_Tour'!$C12,""))</f>
        <v/>
      </c>
      <c r="AW12" s="354" t="str">
        <f>IF('3ème'!$C12="","",IF('3ème'!$E12="jS",'3ème'!$C12-'2ème'!$C12,""))</f>
        <v/>
      </c>
      <c r="AX12" s="354" t="str">
        <f>IF('4ème'!$C12="","",IF('4ème'!$E12="jS",'4ème'!$C12-'3ème'!$C12,""))</f>
        <v/>
      </c>
      <c r="AY12" s="354" t="str">
        <f>IF('5ème'!$C12="","",IF('5ème'!$E12="jS",'5ème'!$C12-'4ème'!$C12,""))</f>
        <v/>
      </c>
      <c r="AZ12" s="354" t="str">
        <f>IF('6ème'!$C12="","",IF('6ème'!$E12="jS",'6ème'!$C12-'5ème'!$C12,""))</f>
        <v/>
      </c>
      <c r="BA12" s="354" t="str">
        <f>IF('7ème'!$C12="","",IF('7ème'!$E12="jS",'7ème'!$C12-'6ème'!$C12,""))</f>
        <v/>
      </c>
      <c r="BB12" s="354" t="str">
        <f>IF('8ème'!$C12="","",IF('8ème'!$E12="jS",'8ème'!$C12-'7ème'!$C12,""))</f>
        <v/>
      </c>
      <c r="BC12" s="354" t="str">
        <f>IF('9ème'!$C12="","",IF('9ème'!$E12="jS",'9ème'!$C12-'8ème'!$C12,""))</f>
        <v/>
      </c>
      <c r="BD12" s="354" t="str">
        <f>IF('10ème'!$C12="","",IF('10ème'!$E12="jS",'10ème'!$C12-'9ème'!$C12,""))</f>
        <v/>
      </c>
      <c r="BE12" s="356" t="str">
        <f t="shared" si="2"/>
        <v/>
      </c>
      <c r="BF12" s="102"/>
      <c r="BG12" s="102"/>
      <c r="BH12" s="102"/>
      <c r="BI12" s="102"/>
      <c r="BJ12" s="102"/>
      <c r="BK12" s="360">
        <f>IF('1ér_Tour'!$C12="","",IF('1ér_Tour'!$E12="AM",'1ér_Tour'!$C12-'1ér_Tour'!$B12,""))</f>
        <v>4.3402777777778456E-3</v>
      </c>
      <c r="BL12" s="354">
        <f>IF('2ème'!$C12="","",IF('2ème'!$E12="AM",'2ème'!$C12-'1ér_Tour'!$C12,""))</f>
        <v>2.9166666666666785E-3</v>
      </c>
      <c r="BM12" s="354">
        <f>IF('3ème'!$C12="","",IF('3ème'!$E12="AM",'3ème'!$C12-'2ème'!$C12,""))</f>
        <v>3.4490740740740211E-3</v>
      </c>
      <c r="BN12" s="354">
        <f>IF('4ème'!$C12="","",IF('4ème'!$E12="AM",'4ème'!$C12-'3ème'!$C12,""))</f>
        <v>3.807870370370392E-3</v>
      </c>
      <c r="BO12" s="354">
        <f>IF('5ème'!$C12="","",IF('5ème'!$E12="AM",'5ème'!$C12-'4ème'!$C12,""))</f>
        <v>3.4259259259259434E-3</v>
      </c>
      <c r="BP12" s="354">
        <f>IF('6ème'!$C12="","",IF('6ème'!$E12="AM",'6ème'!$C12-'5ème'!$C12,""))</f>
        <v>3.0787037037036669E-3</v>
      </c>
      <c r="BQ12" s="354">
        <f>IF('7ème'!$C12="","",IF('7ème'!$E12="AM",'7ème'!$C12-'6ème'!$C12,""))</f>
        <v>5.3124999999999978E-3</v>
      </c>
      <c r="BR12" s="354">
        <f>IF('8ème'!$C12="","",IF('8ème'!$E12="AM",'8ème'!$C12-'7ème'!$C12,""))</f>
        <v>1.678240740740744E-3</v>
      </c>
      <c r="BS12" s="354">
        <f>IF('9ème'!$C12="","",IF('9ème'!$E12="AM",'9ème'!$C12-'8ème'!$C12,""))</f>
        <v>3.310185185185166E-3</v>
      </c>
      <c r="BT12" s="361" t="str">
        <f>IF('10ème'!$C12="","",IF('10ème'!$E12="AM",'10ème'!$C12-'9ème'!$C12,""))</f>
        <v/>
      </c>
      <c r="BU12" s="361">
        <f>IF(Dép_Arr!$C12="","",IF(AND(Dép_Arr!$E12="AM",'10ème'!$C12=""),Dép_Arr!$C12-'9ème'!$C12,Dép_Arr!$C12-'10ème'!$C12))</f>
        <v>3.5300925925925708E-3</v>
      </c>
      <c r="BV12" s="356">
        <f t="shared" si="3"/>
        <v>5.3124999999999978E-3</v>
      </c>
      <c r="BW12" s="362"/>
    </row>
    <row r="13" spans="1:75" x14ac:dyDescent="0.25">
      <c r="A13" s="376">
        <f>IF(Dép_Arr!A13="","",Dép_Arr!A13)</f>
        <v>10</v>
      </c>
      <c r="B13" s="377" t="str">
        <f>IF(A13="","",INDEX(Engagés!A13:J112,MATCH(Récap!A13,Engagés!A13:A112,0),5))</f>
        <v>JS</v>
      </c>
      <c r="C13" s="378">
        <f>Dép_Arr!H13+'1ér_Tour'!H13+'2ème'!H13+'3ème'!H13+'4ème'!H13+'5ème'!H13+'6ème'!H13+'7ème'!H13+'8ème'!H13+'9ème'!H13+'10ème'!H13</f>
        <v>0</v>
      </c>
      <c r="D13" s="102">
        <f>IF($E13=11,"",IF(Dép_Arr!$A13="","",COUNTA(Dép_Arr!C13,'1ér_Tour'!C13,'2ème'!C13,'3ème'!C13,'4ème'!C13,'5ème'!C13,'6ème'!C13,'7ème'!C13,'8ème'!C13,'9ème'!C13,'10ème'!C13)))</f>
        <v>8</v>
      </c>
      <c r="E13" s="26">
        <f>IF(A13=0,"",IF(Dép_Arr!A13="","",(COUNTBLANK(Dép_Arr!D13)+COUNTBLANK('1ér_Tour'!D13)+COUNTBLANK('2ème'!D13)+COUNTBLANK('3ème'!D13)+COUNTBLANK('4ème'!D13)+COUNTBLANK('5ème'!D13)+COUNTBLANK('6ème'!D13)+COUNTBLANK('7ème'!D13)+COUNTBLANK('8ème'!D13)+COUNTBLANK('9ème'!D13)+COUNTBLANK('10ème'!D13))))</f>
        <v>2</v>
      </c>
      <c r="F13" s="378">
        <f t="shared" si="0"/>
        <v>2</v>
      </c>
      <c r="G13" s="102" t="str">
        <f>IF(OR('1ér_Tour'!D13="TERMINE",'2ème'!D13="TERMINE",'3ème'!D13="TERMINE",'4ème'!D13="TERMINE",'5ème'!D13="TERMINE",'6ème'!D13="TERMINE",'7ème'!D13="TERMINE",'8ème'!D13="TERMINE",'9ème'!D13="TERMINE",'9ème'!A13="TERMINE"),"TERMINE","")</f>
        <v/>
      </c>
      <c r="I13" s="212"/>
      <c r="J13" s="215"/>
      <c r="O13" s="353" t="str">
        <f>IF('1ér_Tour'!$D13="","",IF($B13="MJ",'1ér_Tour'!$D13,""))</f>
        <v/>
      </c>
      <c r="P13" s="354" t="str">
        <f>IF('2ème'!$C13="","",IF('2ème'!$E13="MJ",'2ème'!$C13-'1ér_Tour'!$C13,""))</f>
        <v/>
      </c>
      <c r="Q13" s="354" t="str">
        <f>IF('3ème'!$C13="","",IF('3ème'!$E13="MJ",'3ème'!$C13-'2ème'!$C13,""))</f>
        <v/>
      </c>
      <c r="R13" s="354" t="str">
        <f>IF('4ème'!$C13="","",IF('4ème'!$E13="MJ",'4ème'!$C13-'3ème'!$C13,""))</f>
        <v/>
      </c>
      <c r="S13" s="354" t="str">
        <f>IF('5ème'!$C13="","",IF('5ème'!$E13="MJ",'5ème'!$C13-'4ème'!$C13,""))</f>
        <v/>
      </c>
      <c r="T13" s="354" t="str">
        <f>IF('6ème'!$C13="","",IF('6ème'!$E13="MJ",'6ème'!$C13-'5ème'!$C13,""))</f>
        <v/>
      </c>
      <c r="U13" s="354" t="str">
        <f>IF('7ème'!$C13="","",IF('7ème'!$E13="MJ",'7ème'!$C13-'6ème'!$C13,""))</f>
        <v/>
      </c>
      <c r="V13" s="354" t="str">
        <f>IF('8ème'!$C13="","",IF('8ème'!$E13="MJ",'8ème'!$C13-'7ème'!$C13,""))</f>
        <v/>
      </c>
      <c r="W13" s="354" t="str">
        <f>IF('9ème'!$C13="","",IF('9ème'!$E13="MJ",'9ème'!$C13-'8ème'!$C13,""))</f>
        <v/>
      </c>
      <c r="X13" s="355" t="str">
        <f>IF('10ème'!$C13="","",IF('10ème'!$E13="MJ",'10ème'!$C13-'9ème'!$C13,""))</f>
        <v/>
      </c>
      <c r="Y13" s="356" t="str">
        <f t="shared" si="1"/>
        <v/>
      </c>
      <c r="Z13" s="333"/>
      <c r="AA13" s="357"/>
      <c r="AB13" s="358"/>
      <c r="AC13" s="358"/>
      <c r="AD13" s="102"/>
      <c r="AE13" s="353" t="str">
        <f>IF('1ér_Tour'!$D13="","",IF($B13="CF",'1ér_Tour'!$D13,""))</f>
        <v/>
      </c>
      <c r="AF13" s="354" t="str">
        <f>IF('2ème'!$C13="","",IF('2ème'!$E13="CF",'2ème'!$C13-'1ér_Tour'!$C13,""))</f>
        <v/>
      </c>
      <c r="AG13" s="354" t="str">
        <f>IF('3ème'!$C13="","",IF('3ème'!$E13="CF",'3ème'!$C13-'2ème'!$C13,""))</f>
        <v/>
      </c>
      <c r="AH13" s="354" t="str">
        <f>IF('4ème'!$C13="","",IF('4ème'!$E13="CF",'4ème'!$C13-'3ème'!$C13,""))</f>
        <v/>
      </c>
      <c r="AI13" s="354" t="str">
        <f>IF('5ème'!$C13="","",IF('5ème'!$E13="CF",'5ème'!$C13-'4ème'!$C13,""))</f>
        <v/>
      </c>
      <c r="AJ13" s="354" t="str">
        <f>IF('6ème'!$C13="","",IF('6ème'!$E13="CF",'6ème'!$C13-'5ème'!$C13,""))</f>
        <v/>
      </c>
      <c r="AK13" s="354" t="str">
        <f>IF('7ème'!$C13="","",IF('7ème'!$E13="CF",'7ème'!$C13-'6ème'!$C13,""))</f>
        <v/>
      </c>
      <c r="AL13" s="354" t="str">
        <f>IF('8ème'!$C13="","",IF('8ème'!$E13="CF",'8ème'!$C13-'7ème'!$C13,""))</f>
        <v/>
      </c>
      <c r="AM13" s="354" t="str">
        <f>IF('9ème'!$C13="","",IF('9ème'!$E13="CF",'9ème'!$C13-'8ème'!$C13,""))</f>
        <v/>
      </c>
      <c r="AN13" s="354" t="str">
        <f>IF('10ème'!$C13="","",IF('10ème'!$E13="CF",'10ème'!$C13-'9ème'!$C13,""))</f>
        <v/>
      </c>
      <c r="AO13" s="359" t="str">
        <f t="shared" si="4"/>
        <v/>
      </c>
      <c r="AP13" s="102"/>
      <c r="AQ13" s="102"/>
      <c r="AR13" s="161"/>
      <c r="AS13" s="102"/>
      <c r="AT13" s="102"/>
      <c r="AU13" s="360">
        <f>IF('1ér_Tour'!$C13="","",IF(B13="JS",'1ér_Tour'!D22,""))</f>
        <v>4.9305555555556047E-3</v>
      </c>
      <c r="AV13" s="354">
        <f>IF('2ème'!$C13="","",IF('2ème'!$E13="JS",'2ème'!$C13-'1ér_Tour'!$C13,""))</f>
        <v>2.9282407407407729E-3</v>
      </c>
      <c r="AW13" s="354">
        <f>IF('3ème'!$C13="","",IF('3ème'!$E13="jS",'3ème'!$C13-'2ème'!$C13,""))</f>
        <v>3.4490740740740211E-3</v>
      </c>
      <c r="AX13" s="354">
        <f>IF('4ème'!$C13="","",IF('4ème'!$E13="jS",'4ème'!$C13-'3ème'!$C13,""))</f>
        <v>3.2291666666667274E-3</v>
      </c>
      <c r="AY13" s="354">
        <f>IF('5ème'!$C13="","",IF('5ème'!$E13="jS",'5ème'!$C13-'4ème'!$C13,""))</f>
        <v>3.9930555555555136E-3</v>
      </c>
      <c r="AZ13" s="354">
        <f>IF('6ème'!$C13="","",IF('6ème'!$E13="jS",'6ème'!$C13-'5ème'!$C13,""))</f>
        <v>3.11342592592595E-3</v>
      </c>
      <c r="BA13" s="354">
        <f>IF('7ème'!$C13="","",IF('7ème'!$E13="jS",'7ème'!$C13-'6ème'!$C13,""))</f>
        <v>5.3240740740740922E-3</v>
      </c>
      <c r="BB13" s="354">
        <f>IF('8ème'!$C13="","",IF('8ème'!$E13="jS",'8ème'!$C13-'7ème'!$C13,""))</f>
        <v>1.6898148148147829E-3</v>
      </c>
      <c r="BC13" s="354" t="str">
        <f>IF('9ème'!$C13="","",IF('9ème'!$E13="jS",'9ème'!$C13-'8ème'!$C13,""))</f>
        <v/>
      </c>
      <c r="BD13" s="354" t="str">
        <f>IF('10ème'!$C13="","",IF('10ème'!$E13="jS",'10ème'!$C13-'9ème'!$C13,""))</f>
        <v/>
      </c>
      <c r="BE13" s="356">
        <f t="shared" si="2"/>
        <v>5.3240740740740922E-3</v>
      </c>
      <c r="BF13" s="102"/>
      <c r="BG13" s="102"/>
      <c r="BH13" s="102"/>
      <c r="BI13" s="102"/>
      <c r="BJ13" s="102"/>
      <c r="BK13" s="360" t="str">
        <f>IF('1ér_Tour'!$C13="","",IF('1ér_Tour'!$E13="AM",'1ér_Tour'!$C13-'1ér_Tour'!$B13,""))</f>
        <v/>
      </c>
      <c r="BL13" s="354" t="str">
        <f>IF('2ème'!$C13="","",IF('2ème'!$E13="AM",'2ème'!$C13-'1ér_Tour'!$C13,""))</f>
        <v/>
      </c>
      <c r="BM13" s="354" t="str">
        <f>IF('3ème'!$C13="","",IF('3ème'!$E13="AM",'3ème'!$C13-'2ème'!$C13,""))</f>
        <v/>
      </c>
      <c r="BN13" s="354" t="str">
        <f>IF('4ème'!$C13="","",IF('4ème'!$E13="AM",'4ème'!$C13-'3ème'!$C13,""))</f>
        <v/>
      </c>
      <c r="BO13" s="354" t="str">
        <f>IF('5ème'!$C13="","",IF('5ème'!$E13="AM",'5ème'!$C13-'4ème'!$C13,""))</f>
        <v/>
      </c>
      <c r="BP13" s="354" t="str">
        <f>IF('6ème'!$C13="","",IF('6ème'!$E13="AM",'6ème'!$C13-'5ème'!$C13,""))</f>
        <v/>
      </c>
      <c r="BQ13" s="354" t="str">
        <f>IF('7ème'!$C13="","",IF('7ème'!$E13="AM",'7ème'!$C13-'6ème'!$C13,""))</f>
        <v/>
      </c>
      <c r="BR13" s="354" t="str">
        <f>IF('8ème'!$C13="","",IF('8ème'!$E13="AM",'8ème'!$C13-'7ème'!$C13,""))</f>
        <v/>
      </c>
      <c r="BS13" s="354" t="str">
        <f>IF('9ème'!$C13="","",IF('9ème'!$E13="AM",'9ème'!$C13-'8ème'!$C13,""))</f>
        <v/>
      </c>
      <c r="BT13" s="361" t="str">
        <f>IF('10ème'!$C13="","",IF('10ème'!$E13="AM",'10ème'!$C13-'9ème'!$C13,""))</f>
        <v/>
      </c>
      <c r="BU13" s="361" t="str">
        <f>IF(Dép_Arr!$C13="","",IF(AND(Dép_Arr!$E13="AM",'10ème'!$C13=""),Dép_Arr!$C13-'9ème'!$C13,Dép_Arr!$C13-'10ème'!$C13))</f>
        <v/>
      </c>
      <c r="BV13" s="356" t="str">
        <f t="shared" si="3"/>
        <v/>
      </c>
      <c r="BW13" s="362"/>
    </row>
    <row r="14" spans="1:75" x14ac:dyDescent="0.25">
      <c r="A14" s="376">
        <f>IF(Dép_Arr!A14="","",Dép_Arr!A14)</f>
        <v>11</v>
      </c>
      <c r="B14" s="377" t="str">
        <f>IF(A14="","",INDEX(Engagés!A14:J113,MATCH(Récap!A14,Engagés!A14:A113,0),5))</f>
        <v>CF</v>
      </c>
      <c r="C14" s="378">
        <f>Dép_Arr!H14+'1ér_Tour'!H14+'2ème'!H14+'3ème'!H14+'4ème'!H14+'5ème'!H14+'6ème'!H14+'7ème'!H14+'8ème'!H14+'9ème'!H14+'10ème'!H14</f>
        <v>0</v>
      </c>
      <c r="D14" s="102">
        <f>IF($E14=11,"",IF(Dép_Arr!$A14="","",COUNTA(Dép_Arr!C14,'1ér_Tour'!C14,'2ème'!C14,'3ème'!C14,'4ème'!C14,'5ème'!C14,'6ème'!C14,'7ème'!C14,'8ème'!C14,'9ème'!C14,'10ème'!C14)))</f>
        <v>6</v>
      </c>
      <c r="E14" s="26">
        <f>IF(A14=0,"",IF(Dép_Arr!A14="","",(COUNTBLANK(Dép_Arr!D14)+COUNTBLANK('1ér_Tour'!D14)+COUNTBLANK('2ème'!D14)+COUNTBLANK('3ème'!D14)+COUNTBLANK('4ème'!D14)+COUNTBLANK('5ème'!D14)+COUNTBLANK('6ème'!D14)+COUNTBLANK('7ème'!D14)+COUNTBLANK('8ème'!D14)+COUNTBLANK('9ème'!D14)+COUNTBLANK('10ème'!D14))))</f>
        <v>4</v>
      </c>
      <c r="F14" s="378">
        <f t="shared" si="0"/>
        <v>4</v>
      </c>
      <c r="G14" s="102" t="str">
        <f>IF(OR('1ér_Tour'!D14="TERMINE",'2ème'!D14="TERMINE",'3ème'!D14="TERMINE",'4ème'!D14="TERMINE",'5ème'!D14="TERMINE",'6ème'!D14="TERMINE",'7ème'!D14="TERMINE",'8ème'!D14="TERMINE",'9ème'!D14="TERMINE",'9ème'!A14="TERMINE"),"TERMINE","")</f>
        <v/>
      </c>
      <c r="I14" s="212"/>
      <c r="J14" s="215"/>
      <c r="O14" s="353" t="str">
        <f>IF('1ér_Tour'!$D14="","",IF($B14="MJ",'1ér_Tour'!$D14,""))</f>
        <v/>
      </c>
      <c r="P14" s="354" t="str">
        <f>IF('2ème'!$C14="","",IF('2ème'!$E14="MJ",'2ème'!$C14-'1ér_Tour'!$C14,""))</f>
        <v/>
      </c>
      <c r="Q14" s="354" t="str">
        <f>IF('3ème'!$C14="","",IF('3ème'!$E14="MJ",'3ème'!$C14-'2ème'!$C14,""))</f>
        <v/>
      </c>
      <c r="R14" s="354" t="str">
        <f>IF('4ème'!$C14="","",IF('4ème'!$E14="MJ",'4ème'!$C14-'3ème'!$C14,""))</f>
        <v/>
      </c>
      <c r="S14" s="354" t="str">
        <f>IF('5ème'!$C14="","",IF('5ème'!$E14="MJ",'5ème'!$C14-'4ème'!$C14,""))</f>
        <v/>
      </c>
      <c r="T14" s="354" t="str">
        <f>IF('6ème'!$C14="","",IF('6ème'!$E14="MJ",'6ème'!$C14-'5ème'!$C14,""))</f>
        <v/>
      </c>
      <c r="U14" s="354" t="str">
        <f>IF('7ème'!$C14="","",IF('7ème'!$E14="MJ",'7ème'!$C14-'6ème'!$C14,""))</f>
        <v/>
      </c>
      <c r="V14" s="354" t="str">
        <f>IF('8ème'!$C14="","",IF('8ème'!$E14="MJ",'8ème'!$C14-'7ème'!$C14,""))</f>
        <v/>
      </c>
      <c r="W14" s="354" t="str">
        <f>IF('9ème'!$C14="","",IF('9ème'!$E14="MJ",'9ème'!$C14-'8ème'!$C14,""))</f>
        <v/>
      </c>
      <c r="X14" s="355" t="str">
        <f>IF('10ème'!$C14="","",IF('10ème'!$E14="MJ",'10ème'!$C14-'9ème'!$C14,""))</f>
        <v/>
      </c>
      <c r="Y14" s="356" t="str">
        <f t="shared" si="1"/>
        <v/>
      </c>
      <c r="Z14" s="333"/>
      <c r="AA14" s="357"/>
      <c r="AB14" s="358"/>
      <c r="AC14" s="358"/>
      <c r="AD14" s="102"/>
      <c r="AE14" s="353">
        <f>IF('1ér_Tour'!$D14="","",IF($B14="CF",'1ér_Tour'!$D14,""))</f>
        <v>4.4791666666666452E-3</v>
      </c>
      <c r="AF14" s="354">
        <f>IF('2ème'!$C14="","",IF('2ème'!$E14="CF",'2ème'!$C14-'1ér_Tour'!$C14,""))</f>
        <v>2.8935185185185452E-3</v>
      </c>
      <c r="AG14" s="354">
        <f>IF('3ème'!$C14="","",IF('3ème'!$E14="CF",'3ème'!$C14-'2ème'!$C14,""))</f>
        <v>3.4375000000000377E-3</v>
      </c>
      <c r="AH14" s="354">
        <f>IF('4ème'!$C14="","",IF('4ème'!$E14="CF",'4ème'!$C14-'3ème'!$C14,""))</f>
        <v>3.11342592592595E-3</v>
      </c>
      <c r="AI14" s="354">
        <f>IF('5ème'!$C14="","",IF('5ème'!$E14="CF",'5ème'!$C14-'4ème'!$C14,""))</f>
        <v>4.1550925925925575E-3</v>
      </c>
      <c r="AJ14" s="354">
        <f>IF('6ème'!$C14="","",IF('6ème'!$E14="CF",'6ème'!$C14-'5ème'!$C14,""))</f>
        <v>4.2361111111111072E-3</v>
      </c>
      <c r="AK14" s="354" t="str">
        <f>IF('7ème'!$C14="","",IF('7ème'!$E14="CF",'7ème'!$C14-'6ème'!$C14,""))</f>
        <v/>
      </c>
      <c r="AL14" s="354" t="str">
        <f>IF('8ème'!$C14="","",IF('8ème'!$E14="CF",'8ème'!$C14-'7ème'!$C14,""))</f>
        <v/>
      </c>
      <c r="AM14" s="354" t="str">
        <f>IF('9ème'!$C14="","",IF('9ème'!$E14="CF",'9ème'!$C14-'8ème'!$C14,""))</f>
        <v/>
      </c>
      <c r="AN14" s="354" t="str">
        <f>IF('10ème'!$C14="","",IF('10ème'!$E14="CF",'10ème'!$C14-'9ème'!$C14,""))</f>
        <v/>
      </c>
      <c r="AO14" s="359">
        <f t="shared" si="4"/>
        <v>4.4791666666666452E-3</v>
      </c>
      <c r="AP14" s="102"/>
      <c r="AQ14" s="102"/>
      <c r="AR14" s="161"/>
      <c r="AS14" s="102"/>
      <c r="AT14" s="102"/>
      <c r="AU14" s="360" t="str">
        <f>IF('1ér_Tour'!$C14="","",IF(B14="JS",'1ér_Tour'!D23,""))</f>
        <v/>
      </c>
      <c r="AV14" s="354" t="str">
        <f>IF('2ème'!$C14="","",IF('2ème'!$E14="JS",'2ème'!$C14-'1ér_Tour'!$C14,""))</f>
        <v/>
      </c>
      <c r="AW14" s="354" t="str">
        <f>IF('3ème'!$C14="","",IF('3ème'!$E14="jS",'3ème'!$C14-'2ème'!$C14,""))</f>
        <v/>
      </c>
      <c r="AX14" s="354" t="str">
        <f>IF('4ème'!$C14="","",IF('4ème'!$E14="jS",'4ème'!$C14-'3ème'!$C14,""))</f>
        <v/>
      </c>
      <c r="AY14" s="354" t="str">
        <f>IF('5ème'!$C14="","",IF('5ème'!$E14="jS",'5ème'!$C14-'4ème'!$C14,""))</f>
        <v/>
      </c>
      <c r="AZ14" s="354" t="str">
        <f>IF('6ème'!$C14="","",IF('6ème'!$E14="jS",'6ème'!$C14-'5ème'!$C14,""))</f>
        <v/>
      </c>
      <c r="BA14" s="354" t="str">
        <f>IF('7ème'!$C14="","",IF('7ème'!$E14="jS",'7ème'!$C14-'6ème'!$C14,""))</f>
        <v/>
      </c>
      <c r="BB14" s="354" t="str">
        <f>IF('8ème'!$C14="","",IF('8ème'!$E14="jS",'8ème'!$C14-'7ème'!$C14,""))</f>
        <v/>
      </c>
      <c r="BC14" s="354" t="str">
        <f>IF('9ème'!$C14="","",IF('9ème'!$E14="jS",'9ème'!$C14-'8ème'!$C14,""))</f>
        <v/>
      </c>
      <c r="BD14" s="354" t="str">
        <f>IF('10ème'!$C14="","",IF('10ème'!$E14="jS",'10ème'!$C14-'9ème'!$C14,""))</f>
        <v/>
      </c>
      <c r="BE14" s="356" t="str">
        <f t="shared" si="2"/>
        <v/>
      </c>
      <c r="BF14" s="102"/>
      <c r="BG14" s="102"/>
      <c r="BH14" s="102"/>
      <c r="BI14" s="102"/>
      <c r="BJ14" s="102"/>
      <c r="BK14" s="360" t="str">
        <f>IF('1ér_Tour'!$C14="","",IF('1ér_Tour'!$E14="AM",'1ér_Tour'!$C14-'1ér_Tour'!$B14,""))</f>
        <v/>
      </c>
      <c r="BL14" s="354" t="str">
        <f>IF('2ème'!$C14="","",IF('2ème'!$E14="AM",'2ème'!$C14-'1ér_Tour'!$C14,""))</f>
        <v/>
      </c>
      <c r="BM14" s="354" t="str">
        <f>IF('3ème'!$C14="","",IF('3ème'!$E14="AM",'3ème'!$C14-'2ème'!$C14,""))</f>
        <v/>
      </c>
      <c r="BN14" s="354" t="str">
        <f>IF('4ème'!$C14="","",IF('4ème'!$E14="AM",'4ème'!$C14-'3ème'!$C14,""))</f>
        <v/>
      </c>
      <c r="BO14" s="354" t="str">
        <f>IF('5ème'!$C14="","",IF('5ème'!$E14="AM",'5ème'!$C14-'4ème'!$C14,""))</f>
        <v/>
      </c>
      <c r="BP14" s="354" t="str">
        <f>IF('6ème'!$C14="","",IF('6ème'!$E14="AM",'6ème'!$C14-'5ème'!$C14,""))</f>
        <v/>
      </c>
      <c r="BQ14" s="354" t="str">
        <f>IF('7ème'!$C14="","",IF('7ème'!$E14="AM",'7ème'!$C14-'6ème'!$C14,""))</f>
        <v/>
      </c>
      <c r="BR14" s="354" t="str">
        <f>IF('8ème'!$C14="","",IF('8ème'!$E14="AM",'8ème'!$C14-'7ème'!$C14,""))</f>
        <v/>
      </c>
      <c r="BS14" s="354" t="str">
        <f>IF('9ème'!$C14="","",IF('9ème'!$E14="AM",'9ème'!$C14-'8ème'!$C14,""))</f>
        <v/>
      </c>
      <c r="BT14" s="361" t="str">
        <f>IF('10ème'!$C14="","",IF('10ème'!$E14="AM",'10ème'!$C14-'9ème'!$C14,""))</f>
        <v/>
      </c>
      <c r="BU14" s="361" t="str">
        <f>IF(Dép_Arr!$C14="","",IF(AND(Dép_Arr!$E14="AM",'10ème'!$C14=""),Dép_Arr!$C14-'9ème'!$C14,Dép_Arr!$C14-'10ème'!$C14))</f>
        <v/>
      </c>
      <c r="BV14" s="356" t="str">
        <f t="shared" si="3"/>
        <v/>
      </c>
      <c r="BW14" s="362"/>
    </row>
    <row r="15" spans="1:75" x14ac:dyDescent="0.25">
      <c r="A15" s="376">
        <f>IF(Dép_Arr!A15="","",Dép_Arr!A15)</f>
        <v>12</v>
      </c>
      <c r="B15" s="377" t="str">
        <f>IF(A15="","",INDEX(Engagés!A15:J114,MATCH(Récap!A15,Engagés!A15:A114,0),5))</f>
        <v>MJ</v>
      </c>
      <c r="C15" s="378">
        <f>Dép_Arr!H15+'1ér_Tour'!H15+'2ème'!H15+'3ème'!H15+'4ème'!H15+'5ème'!H15+'6ème'!H15+'7ème'!H15+'8ème'!H15+'9ème'!H15+'10ème'!H15</f>
        <v>0</v>
      </c>
      <c r="D15" s="102">
        <f>IF($E15=11,"",IF(Dép_Arr!$A15="","",COUNTA(Dép_Arr!C15,'1ér_Tour'!C15,'2ème'!C15,'3ème'!C15,'4ème'!C15,'5ème'!C15,'6ème'!C15,'7ème'!C15,'8ème'!C15,'9ème'!C15,'10ème'!C15)))</f>
        <v>5</v>
      </c>
      <c r="E15" s="26">
        <f>IF(A15=0,"",IF(Dép_Arr!A15="","",(COUNTBLANK(Dép_Arr!D15)+COUNTBLANK('1ér_Tour'!D15)+COUNTBLANK('2ème'!D15)+COUNTBLANK('3ème'!D15)+COUNTBLANK('4ème'!D15)+COUNTBLANK('5ème'!D15)+COUNTBLANK('6ème'!D15)+COUNTBLANK('7ème'!D15)+COUNTBLANK('8ème'!D15)+COUNTBLANK('9ème'!D15)+COUNTBLANK('10ème'!D15))))</f>
        <v>5</v>
      </c>
      <c r="F15" s="378">
        <f t="shared" si="0"/>
        <v>5</v>
      </c>
      <c r="G15" s="102" t="str">
        <f>IF(OR('1ér_Tour'!D15="TERMINE",'2ème'!D15="TERMINE",'3ème'!D15="TERMINE",'4ème'!D15="TERMINE",'5ème'!D15="TERMINE",'6ème'!D15="TERMINE",'7ème'!D15="TERMINE",'8ème'!D15="TERMINE",'9ème'!D15="TERMINE",'9ème'!A15="TERMINE"),"TERMINE","")</f>
        <v/>
      </c>
      <c r="I15" s="212"/>
      <c r="J15" s="215"/>
      <c r="O15" s="353">
        <f>IF('1ér_Tour'!$D15="","",IF($B15="MJ",'1ér_Tour'!$D15,""))</f>
        <v>4.502314814814834E-3</v>
      </c>
      <c r="P15" s="354">
        <f>IF('2ème'!$C15="","",IF('2ème'!$E15="MJ",'2ème'!$C15-'1ér_Tour'!$C15,""))</f>
        <v>2.8819444444444509E-3</v>
      </c>
      <c r="Q15" s="354">
        <f>IF('3ème'!$C15="","",IF('3ème'!$E15="MJ",'3ème'!$C15-'2ème'!$C15,""))</f>
        <v>3.4374999999999822E-3</v>
      </c>
      <c r="R15" s="354">
        <f>IF('4ème'!$C15="","",IF('4ème'!$E15="MJ",'4ème'!$C15-'3ème'!$C15,""))</f>
        <v>3.8773148148147918E-3</v>
      </c>
      <c r="S15" s="354">
        <f>IF('5ème'!$C15="","",IF('5ème'!$E15="MJ",'5ème'!$C15-'4ème'!$C15,""))</f>
        <v>3.3912037037037712E-3</v>
      </c>
      <c r="T15" s="354" t="str">
        <f>IF('6ème'!$C15="","",IF('6ème'!$E15="MJ",'6ème'!$C15-'5ème'!$C15,""))</f>
        <v/>
      </c>
      <c r="U15" s="354" t="str">
        <f>IF('7ème'!$C15="","",IF('7ème'!$E15="MJ",'7ème'!$C15-'6ème'!$C15,""))</f>
        <v/>
      </c>
      <c r="V15" s="354" t="str">
        <f>IF('8ème'!$C15="","",IF('8ème'!$E15="MJ",'8ème'!$C15-'7ème'!$C15,""))</f>
        <v/>
      </c>
      <c r="W15" s="354" t="str">
        <f>IF('9ème'!$C15="","",IF('9ème'!$E15="MJ",'9ème'!$C15-'8ème'!$C15,""))</f>
        <v/>
      </c>
      <c r="X15" s="355" t="str">
        <f>IF('10ème'!$C15="","",IF('10ème'!$E15="MJ",'10ème'!$C15-'9ème'!$C15,""))</f>
        <v/>
      </c>
      <c r="Y15" s="356">
        <f t="shared" si="1"/>
        <v>3.396990740740749E-3</v>
      </c>
      <c r="Z15" s="333"/>
      <c r="AA15" s="357"/>
      <c r="AB15" s="358"/>
      <c r="AC15" s="358"/>
      <c r="AD15" s="102"/>
      <c r="AE15" s="353" t="str">
        <f>IF('1ér_Tour'!$D15="","",IF($B15="CF",'1ér_Tour'!$D15,""))</f>
        <v/>
      </c>
      <c r="AF15" s="354" t="str">
        <f>IF('2ème'!$C15="","",IF('2ème'!$E15="CF",'2ème'!$C15-'1ér_Tour'!$C15,""))</f>
        <v/>
      </c>
      <c r="AG15" s="354" t="str">
        <f>IF('3ème'!$C15="","",IF('3ème'!$E15="CF",'3ème'!$C15-'2ème'!$C15,""))</f>
        <v/>
      </c>
      <c r="AH15" s="354" t="str">
        <f>IF('4ème'!$C15="","",IF('4ème'!$E15="CF",'4ème'!$C15-'3ème'!$C15,""))</f>
        <v/>
      </c>
      <c r="AI15" s="354" t="str">
        <f>IF('5ème'!$C15="","",IF('5ème'!$E15="CF",'5ème'!$C15-'4ème'!$C15,""))</f>
        <v/>
      </c>
      <c r="AJ15" s="354" t="str">
        <f>IF('6ème'!$C15="","",IF('6ème'!$E15="CF",'6ème'!$C15-'5ème'!$C15,""))</f>
        <v/>
      </c>
      <c r="AK15" s="354" t="str">
        <f>IF('7ème'!$C15="","",IF('7ème'!$E15="CF",'7ème'!$C15-'6ème'!$C15,""))</f>
        <v/>
      </c>
      <c r="AL15" s="354" t="str">
        <f>IF('8ème'!$C15="","",IF('8ème'!$E15="CF",'8ème'!$C15-'7ème'!$C15,""))</f>
        <v/>
      </c>
      <c r="AM15" s="354" t="str">
        <f>IF('9ème'!$C15="","",IF('9ème'!$E15="CF",'9ème'!$C15-'8ème'!$C15,""))</f>
        <v/>
      </c>
      <c r="AN15" s="354" t="str">
        <f>IF('10ème'!$C15="","",IF('10ème'!$E15="CF",'10ème'!$C15-'9ème'!$C15,""))</f>
        <v/>
      </c>
      <c r="AO15" s="359" t="str">
        <f t="shared" si="4"/>
        <v/>
      </c>
      <c r="AP15" s="102"/>
      <c r="AQ15" s="102"/>
      <c r="AR15" s="161"/>
      <c r="AS15" s="102"/>
      <c r="AT15" s="102"/>
      <c r="AU15" s="360" t="str">
        <f>IF('1ér_Tour'!$C15="","",IF(B15="JS",'1ér_Tour'!D24,""))</f>
        <v/>
      </c>
      <c r="AV15" s="354" t="str">
        <f>IF('2ème'!$C15="","",IF('2ème'!$E15="JS",'2ème'!$C15-'1ér_Tour'!$C15,""))</f>
        <v/>
      </c>
      <c r="AW15" s="354" t="str">
        <f>IF('3ème'!$C15="","",IF('3ème'!$E15="jS",'3ème'!$C15-'2ème'!$C15,""))</f>
        <v/>
      </c>
      <c r="AX15" s="354" t="str">
        <f>IF('4ème'!$C15="","",IF('4ème'!$E15="jS",'4ème'!$C15-'3ème'!$C15,""))</f>
        <v/>
      </c>
      <c r="AY15" s="354" t="str">
        <f>IF('5ème'!$C15="","",IF('5ème'!$E15="jS",'5ème'!$C15-'4ème'!$C15,""))</f>
        <v/>
      </c>
      <c r="AZ15" s="354" t="str">
        <f>IF('6ème'!$C15="","",IF('6ème'!$E15="jS",'6ème'!$C15-'5ème'!$C15,""))</f>
        <v/>
      </c>
      <c r="BA15" s="354" t="str">
        <f>IF('7ème'!$C15="","",IF('7ème'!$E15="jS",'7ème'!$C15-'6ème'!$C15,""))</f>
        <v/>
      </c>
      <c r="BB15" s="354" t="str">
        <f>IF('8ème'!$C15="","",IF('8ème'!$E15="jS",'8ème'!$C15-'7ème'!$C15,""))</f>
        <v/>
      </c>
      <c r="BC15" s="354" t="str">
        <f>IF('9ème'!$C15="","",IF('9ème'!$E15="jS",'9ème'!$C15-'8ème'!$C15,""))</f>
        <v/>
      </c>
      <c r="BD15" s="354" t="str">
        <f>IF('10ème'!$C15="","",IF('10ème'!$E15="jS",'10ème'!$C15-'9ème'!$C15,""))</f>
        <v/>
      </c>
      <c r="BE15" s="356" t="str">
        <f t="shared" si="2"/>
        <v/>
      </c>
      <c r="BF15" s="102"/>
      <c r="BG15" s="102"/>
      <c r="BH15" s="102"/>
      <c r="BI15" s="102"/>
      <c r="BJ15" s="102"/>
      <c r="BK15" s="360" t="str">
        <f>IF('1ér_Tour'!$C15="","",IF('1ér_Tour'!$E15="AM",'1ér_Tour'!$C15-'1ér_Tour'!$B15,""))</f>
        <v/>
      </c>
      <c r="BL15" s="354" t="str">
        <f>IF('2ème'!$C15="","",IF('2ème'!$E15="AM",'2ème'!$C15-'1ér_Tour'!$C15,""))</f>
        <v/>
      </c>
      <c r="BM15" s="354" t="str">
        <f>IF('3ème'!$C15="","",IF('3ème'!$E15="AM",'3ème'!$C15-'2ème'!$C15,""))</f>
        <v/>
      </c>
      <c r="BN15" s="354" t="str">
        <f>IF('4ème'!$C15="","",IF('4ème'!$E15="AM",'4ème'!$C15-'3ème'!$C15,""))</f>
        <v/>
      </c>
      <c r="BO15" s="354" t="str">
        <f>IF('5ème'!$C15="","",IF('5ème'!$E15="AM",'5ème'!$C15-'4ème'!$C15,""))</f>
        <v/>
      </c>
      <c r="BP15" s="354" t="str">
        <f>IF('6ème'!$C15="","",IF('6ème'!$E15="AM",'6ème'!$C15-'5ème'!$C15,""))</f>
        <v/>
      </c>
      <c r="BQ15" s="354" t="str">
        <f>IF('7ème'!$C15="","",IF('7ème'!$E15="AM",'7ème'!$C15-'6ème'!$C15,""))</f>
        <v/>
      </c>
      <c r="BR15" s="354" t="str">
        <f>IF('8ème'!$C15="","",IF('8ème'!$E15="AM",'8ème'!$C15-'7ème'!$C15,""))</f>
        <v/>
      </c>
      <c r="BS15" s="354" t="str">
        <f>IF('9ème'!$C15="","",IF('9ème'!$E15="AM",'9ème'!$C15-'8ème'!$C15,""))</f>
        <v/>
      </c>
      <c r="BT15" s="361" t="str">
        <f>IF('10ème'!$C15="","",IF('10ème'!$E15="AM",'10ème'!$C15-'9ème'!$C15,""))</f>
        <v/>
      </c>
      <c r="BU15" s="361" t="str">
        <f>IF(Dép_Arr!$C15="","",IF(AND(Dép_Arr!$E15="AM",'10ème'!$C15=""),Dép_Arr!$C15-'9ème'!$C15,Dép_Arr!$C15-'10ème'!$C15))</f>
        <v/>
      </c>
      <c r="BV15" s="356" t="str">
        <f t="shared" si="3"/>
        <v/>
      </c>
      <c r="BW15" s="362"/>
    </row>
    <row r="16" spans="1:75" x14ac:dyDescent="0.25">
      <c r="A16" s="376">
        <f>IF(Dép_Arr!A16="","",Dép_Arr!A16)</f>
        <v>13</v>
      </c>
      <c r="B16" s="377" t="str">
        <f>IF(A16="","",INDEX(Engagés!A16:J115,MATCH(Récap!A16,Engagés!A16:A115,0),5))</f>
        <v>AM</v>
      </c>
      <c r="C16" s="378">
        <f>Dép_Arr!H16+'1ér_Tour'!H16+'2ème'!H16+'3ème'!H16+'4ème'!H16+'5ème'!H16+'6ème'!H16+'7ème'!H16+'8ème'!H16+'9ème'!H16+'10ème'!H16</f>
        <v>0</v>
      </c>
      <c r="D16" s="102">
        <f>IF($E16=11,"",IF(Dép_Arr!$A16="","",COUNTA(Dép_Arr!C16,'1ér_Tour'!C16,'2ème'!C16,'3ème'!C16,'4ème'!C16,'5ème'!C16,'6ème'!C16,'7ème'!C16,'8ème'!C16,'9ème'!C16,'10ème'!C16)))</f>
        <v>10</v>
      </c>
      <c r="E16" s="26">
        <f>IF(A16=0,"",IF(Dép_Arr!A16="","",(COUNTBLANK(Dép_Arr!D16)+COUNTBLANK('1ér_Tour'!D16)+COUNTBLANK('2ème'!D16)+COUNTBLANK('3ème'!D16)+COUNTBLANK('4ème'!D16)+COUNTBLANK('5ème'!D16)+COUNTBLANK('6ème'!D16)+COUNTBLANK('7ème'!D16)+COUNTBLANK('8ème'!D16)+COUNTBLANK('9ème'!D16)+COUNTBLANK('10ème'!D16))))</f>
        <v>1</v>
      </c>
      <c r="F16" s="378">
        <f t="shared" si="0"/>
        <v>0</v>
      </c>
      <c r="G16" s="102" t="str">
        <f>IF(OR('1ér_Tour'!D16="TERMINE",'2ème'!D16="TERMINE",'3ème'!D16="TERMINE",'4ème'!D16="TERMINE",'5ème'!D16="TERMINE",'6ème'!D16="TERMINE",'7ème'!D16="TERMINE",'8ème'!D16="TERMINE",'9ème'!D16="TERMINE",'9ème'!A16="TERMINE"),"TERMINE","")</f>
        <v/>
      </c>
      <c r="I16" s="212"/>
      <c r="J16" s="215"/>
      <c r="O16" s="353" t="str">
        <f>IF('1ér_Tour'!$D16="","",IF($B16="MJ",'1ér_Tour'!$D16,""))</f>
        <v/>
      </c>
      <c r="P16" s="354" t="str">
        <f>IF('2ème'!$C16="","",IF('2ème'!$E16="MJ",'2ème'!$C16-'1ér_Tour'!$C16,""))</f>
        <v/>
      </c>
      <c r="Q16" s="354" t="str">
        <f>IF('3ème'!$C16="","",IF('3ème'!$E16="MJ",'3ème'!$C16-'2ème'!$C16,""))</f>
        <v/>
      </c>
      <c r="R16" s="354" t="str">
        <f>IF('4ème'!$C16="","",IF('4ème'!$E16="MJ",'4ème'!$C16-'3ème'!$C16,""))</f>
        <v/>
      </c>
      <c r="S16" s="354" t="str">
        <f>IF('5ème'!$C16="","",IF('5ème'!$E16="MJ",'5ème'!$C16-'4ème'!$C16,""))</f>
        <v/>
      </c>
      <c r="T16" s="354" t="str">
        <f>IF('6ème'!$C16="","",IF('6ème'!$E16="MJ",'6ème'!$C16-'5ème'!$C16,""))</f>
        <v/>
      </c>
      <c r="U16" s="354" t="str">
        <f>IF('7ème'!$C16="","",IF('7ème'!$E16="MJ",'7ème'!$C16-'6ème'!$C16,""))</f>
        <v/>
      </c>
      <c r="V16" s="354" t="str">
        <f>IF('8ème'!$C16="","",IF('8ème'!$E16="MJ",'8ème'!$C16-'7ème'!$C16,""))</f>
        <v/>
      </c>
      <c r="W16" s="354" t="str">
        <f>IF('9ème'!$C16="","",IF('9ème'!$E16="MJ",'9ème'!$C16-'8ème'!$C16,""))</f>
        <v/>
      </c>
      <c r="X16" s="355" t="str">
        <f>IF('10ème'!$C16="","",IF('10ème'!$E16="MJ",'10ème'!$C16-'9ème'!$C16,""))</f>
        <v/>
      </c>
      <c r="Y16" s="356" t="str">
        <f t="shared" si="1"/>
        <v/>
      </c>
      <c r="Z16" s="333"/>
      <c r="AA16" s="357"/>
      <c r="AB16" s="358"/>
      <c r="AC16" s="358"/>
      <c r="AD16" s="102"/>
      <c r="AE16" s="353" t="str">
        <f>IF('1ér_Tour'!$D16="","",IF($B16="CF",'1ér_Tour'!$D16,""))</f>
        <v/>
      </c>
      <c r="AF16" s="354" t="str">
        <f>IF('2ème'!$C16="","",IF('2ème'!$E16="CF",'2ème'!$C16-'1ér_Tour'!$C16,""))</f>
        <v/>
      </c>
      <c r="AG16" s="354" t="str">
        <f>IF('3ème'!$C16="","",IF('3ème'!$E16="CF",'3ème'!$C16-'2ème'!$C16,""))</f>
        <v/>
      </c>
      <c r="AH16" s="354" t="str">
        <f>IF('4ème'!$C16="","",IF('4ème'!$E16="CF",'4ème'!$C16-'3ème'!$C16,""))</f>
        <v/>
      </c>
      <c r="AI16" s="354" t="str">
        <f>IF('5ème'!$C16="","",IF('5ème'!$E16="CF",'5ème'!$C16-'4ème'!$C16,""))</f>
        <v/>
      </c>
      <c r="AJ16" s="354" t="str">
        <f>IF('6ème'!$C16="","",IF('6ème'!$E16="CF",'6ème'!$C16-'5ème'!$C16,""))</f>
        <v/>
      </c>
      <c r="AK16" s="354" t="str">
        <f>IF('7ème'!$C16="","",IF('7ème'!$E16="CF",'7ème'!$C16-'6ème'!$C16,""))</f>
        <v/>
      </c>
      <c r="AL16" s="354" t="str">
        <f>IF('8ème'!$C16="","",IF('8ème'!$E16="CF",'8ème'!$C16-'7ème'!$C16,""))</f>
        <v/>
      </c>
      <c r="AM16" s="354" t="str">
        <f>IF('9ème'!$C16="","",IF('9ème'!$E16="CF",'9ème'!$C16-'8ème'!$C16,""))</f>
        <v/>
      </c>
      <c r="AN16" s="354" t="str">
        <f>IF('10ème'!$C16="","",IF('10ème'!$E16="CF",'10ème'!$C16-'9ème'!$C16,""))</f>
        <v/>
      </c>
      <c r="AO16" s="359" t="str">
        <f t="shared" si="4"/>
        <v/>
      </c>
      <c r="AP16" s="102"/>
      <c r="AQ16" s="102"/>
      <c r="AR16" s="161"/>
      <c r="AS16" s="102"/>
      <c r="AT16" s="102"/>
      <c r="AU16" s="360" t="str">
        <f>IF('1ér_Tour'!$C16="","",IF(B16="JS",'1ér_Tour'!D25,""))</f>
        <v/>
      </c>
      <c r="AV16" s="354" t="str">
        <f>IF('2ème'!$C16="","",IF('2ème'!$E16="JS",'2ème'!$C16-'1ér_Tour'!$C16,""))</f>
        <v/>
      </c>
      <c r="AW16" s="354" t="str">
        <f>IF('3ème'!$C16="","",IF('3ème'!$E16="jS",'3ème'!$C16-'2ème'!$C16,""))</f>
        <v/>
      </c>
      <c r="AX16" s="354" t="str">
        <f>IF('4ème'!$C16="","",IF('4ème'!$E16="jS",'4ème'!$C16-'3ème'!$C16,""))</f>
        <v/>
      </c>
      <c r="AY16" s="354" t="str">
        <f>IF('5ème'!$C16="","",IF('5ème'!$E16="jS",'5ème'!$C16-'4ème'!$C16,""))</f>
        <v/>
      </c>
      <c r="AZ16" s="354" t="str">
        <f>IF('6ème'!$C16="","",IF('6ème'!$E16="jS",'6ème'!$C16-'5ème'!$C16,""))</f>
        <v/>
      </c>
      <c r="BA16" s="354" t="str">
        <f>IF('7ème'!$C16="","",IF('7ème'!$E16="jS",'7ème'!$C16-'6ème'!$C16,""))</f>
        <v/>
      </c>
      <c r="BB16" s="354" t="str">
        <f>IF('8ème'!$C16="","",IF('8ème'!$E16="jS",'8ème'!$C16-'7ème'!$C16,""))</f>
        <v/>
      </c>
      <c r="BC16" s="354" t="str">
        <f>IF('9ème'!$C16="","",IF('9ème'!$E16="jS",'9ème'!$C16-'8ème'!$C16,""))</f>
        <v/>
      </c>
      <c r="BD16" s="354" t="str">
        <f>IF('10ème'!$C16="","",IF('10ème'!$E16="jS",'10ème'!$C16-'9ème'!$C16,""))</f>
        <v/>
      </c>
      <c r="BE16" s="356" t="str">
        <f t="shared" si="2"/>
        <v/>
      </c>
      <c r="BF16" s="102"/>
      <c r="BG16" s="102"/>
      <c r="BH16" s="102"/>
      <c r="BI16" s="102"/>
      <c r="BJ16" s="102"/>
      <c r="BK16" s="360">
        <f>IF('1ér_Tour'!$C16="","",IF('1ér_Tour'!$E16="AM",'1ér_Tour'!$C16-'1ér_Tour'!$B16,""))</f>
        <v>4.5138888888889284E-3</v>
      </c>
      <c r="BL16" s="354">
        <f>IF('2ème'!$C16="","",IF('2ème'!$E16="AM",'2ème'!$C16-'1ér_Tour'!$C16,""))</f>
        <v>2.8819444444443953E-3</v>
      </c>
      <c r="BM16" s="354">
        <f>IF('3ème'!$C16="","",IF('3ème'!$E16="AM",'3ème'!$C16-'2ème'!$C16,""))</f>
        <v>3.4375000000000933E-3</v>
      </c>
      <c r="BN16" s="354">
        <f>IF('4ème'!$C16="","",IF('4ème'!$E16="AM",'4ème'!$C16-'3ème'!$C16,""))</f>
        <v>3.8773148148147918E-3</v>
      </c>
      <c r="BO16" s="354">
        <f>IF('5ème'!$C16="","",IF('5ème'!$E16="AM",'5ème'!$C16-'4ème'!$C16,""))</f>
        <v>3.3912037037036602E-3</v>
      </c>
      <c r="BP16" s="354">
        <f>IF('6ème'!$C16="","",IF('6ème'!$E16="AM",'6ème'!$C16-'5ème'!$C16,""))</f>
        <v>3.703703703703709E-3</v>
      </c>
      <c r="BQ16" s="354">
        <f>IF('7ème'!$C16="","",IF('7ème'!$E16="AM",'7ème'!$C16-'6ème'!$C16,""))</f>
        <v>4.5601851851851949E-3</v>
      </c>
      <c r="BR16" s="354">
        <f>IF('8ème'!$C16="","",IF('8ème'!$E16="AM",'8ème'!$C16-'7ème'!$C16,""))</f>
        <v>1.6898148148147829E-3</v>
      </c>
      <c r="BS16" s="354">
        <f>IF('9ème'!$C16="","",IF('9ème'!$E16="AM",'9ème'!$C16-'8ème'!$C16,""))</f>
        <v>3.2986111111111827E-3</v>
      </c>
      <c r="BT16" s="361" t="str">
        <f>IF('10ème'!$C16="","",IF('10ème'!$E16="AM",'10ème'!$C16-'9ème'!$C16,""))</f>
        <v/>
      </c>
      <c r="BU16" s="361">
        <f>IF(Dép_Arr!$C16="","",IF(AND(Dép_Arr!$E16="AM",'10ème'!$C16=""),Dép_Arr!$C16-'9ème'!$C16,Dép_Arr!$C16-'10ème'!$C16))</f>
        <v>5.289351851851809E-3</v>
      </c>
      <c r="BV16" s="356">
        <f t="shared" si="3"/>
        <v>5.289351851851809E-3</v>
      </c>
      <c r="BW16" s="362"/>
    </row>
    <row r="17" spans="1:75" x14ac:dyDescent="0.25">
      <c r="A17" s="376">
        <f>IF(Dép_Arr!A17="","",Dép_Arr!A17)</f>
        <v>14</v>
      </c>
      <c r="B17" s="377" t="str">
        <f>IF(A17="","",INDEX(Engagés!A17:J116,MATCH(Récap!A17,Engagés!A17:A116,0),5))</f>
        <v>JS</v>
      </c>
      <c r="C17" s="378">
        <f>Dép_Arr!H17+'1ér_Tour'!H17+'2ème'!H17+'3ème'!H17+'4ème'!H17+'5ème'!H17+'6ème'!H17+'7ème'!H17+'8ème'!H17+'9ème'!H17+'10ème'!H17</f>
        <v>0</v>
      </c>
      <c r="D17" s="102">
        <f>IF($E17=11,"",IF(Dép_Arr!$A17="","",COUNTA(Dép_Arr!C17,'1ér_Tour'!C17,'2ème'!C17,'3ème'!C17,'4ème'!C17,'5ème'!C17,'6ème'!C17,'7ème'!C17,'8ème'!C17,'9ème'!C17,'10ème'!C17)))</f>
        <v>8</v>
      </c>
      <c r="E17" s="26">
        <f>IF(A17=0,"",IF(Dép_Arr!A17="","",(COUNTBLANK(Dép_Arr!D17)+COUNTBLANK('1ér_Tour'!D17)+COUNTBLANK('2ème'!D17)+COUNTBLANK('3ème'!D17)+COUNTBLANK('4ème'!D17)+COUNTBLANK('5ème'!D17)+COUNTBLANK('6ème'!D17)+COUNTBLANK('7ème'!D17)+COUNTBLANK('8ème'!D17)+COUNTBLANK('9ème'!D17)+COUNTBLANK('10ème'!D17))))</f>
        <v>2</v>
      </c>
      <c r="F17" s="378">
        <f t="shared" si="0"/>
        <v>2</v>
      </c>
      <c r="G17" s="102" t="str">
        <f>IF(OR('1ér_Tour'!D17="TERMINE",'2ème'!D17="TERMINE",'3ème'!D17="TERMINE",'4ème'!D17="TERMINE",'5ème'!D17="TERMINE",'6ème'!D17="TERMINE",'7ème'!D17="TERMINE",'8ème'!D17="TERMINE",'9ème'!D17="TERMINE",'9ème'!A17="TERMINE"),"TERMINE","")</f>
        <v/>
      </c>
      <c r="I17" s="212"/>
      <c r="J17" s="215"/>
      <c r="O17" s="353" t="str">
        <f>IF('1ér_Tour'!$D17="","",IF($B17="MJ",'1ér_Tour'!$D17,""))</f>
        <v/>
      </c>
      <c r="P17" s="354" t="str">
        <f>IF('2ème'!$C17="","",IF('2ème'!$E17="MJ",'2ème'!$C17-'1ér_Tour'!$C17,""))</f>
        <v/>
      </c>
      <c r="Q17" s="354" t="str">
        <f>IF('3ème'!$C17="","",IF('3ème'!$E17="MJ",'3ème'!$C17-'2ème'!$C17,""))</f>
        <v/>
      </c>
      <c r="R17" s="354" t="str">
        <f>IF('4ème'!$C17="","",IF('4ème'!$E17="MJ",'4ème'!$C17-'3ème'!$C17,""))</f>
        <v/>
      </c>
      <c r="S17" s="354" t="str">
        <f>IF('5ème'!$C17="","",IF('5ème'!$E17="MJ",'5ème'!$C17-'4ème'!$C17,""))</f>
        <v/>
      </c>
      <c r="T17" s="354" t="str">
        <f>IF('6ème'!$C17="","",IF('6ème'!$E17="MJ",'6ème'!$C17-'5ème'!$C17,""))</f>
        <v/>
      </c>
      <c r="U17" s="354" t="str">
        <f>IF('7ème'!$C17="","",IF('7ème'!$E17="MJ",'7ème'!$C17-'6ème'!$C17,""))</f>
        <v/>
      </c>
      <c r="V17" s="354" t="str">
        <f>IF('8ème'!$C17="","",IF('8ème'!$E17="MJ",'8ème'!$C17-'7ème'!$C17,""))</f>
        <v/>
      </c>
      <c r="W17" s="354" t="str">
        <f>IF('9ème'!$C17="","",IF('9ème'!$E17="MJ",'9ème'!$C17-'8ème'!$C17,""))</f>
        <v/>
      </c>
      <c r="X17" s="355" t="str">
        <f>IF('10ème'!$C17="","",IF('10ème'!$E17="MJ",'10ème'!$C17-'9ème'!$C17,""))</f>
        <v/>
      </c>
      <c r="Y17" s="356" t="str">
        <f t="shared" si="1"/>
        <v/>
      </c>
      <c r="Z17" s="333"/>
      <c r="AA17" s="357"/>
      <c r="AB17" s="358"/>
      <c r="AC17" s="358"/>
      <c r="AD17" s="102"/>
      <c r="AE17" s="353" t="str">
        <f>IF('1ér_Tour'!$D17="","",IF($B17="CF",'1ér_Tour'!$D17,""))</f>
        <v/>
      </c>
      <c r="AF17" s="354" t="str">
        <f>IF('2ème'!$C17="","",IF('2ème'!$E17="CF",'2ème'!$C17-'1ér_Tour'!$C17,""))</f>
        <v/>
      </c>
      <c r="AG17" s="354" t="str">
        <f>IF('3ème'!$C17="","",IF('3ème'!$E17="CF",'3ème'!$C17-'2ème'!$C17,""))</f>
        <v/>
      </c>
      <c r="AH17" s="354" t="str">
        <f>IF('4ème'!$C17="","",IF('4ème'!$E17="CF",'4ème'!$C17-'3ème'!$C17,""))</f>
        <v/>
      </c>
      <c r="AI17" s="354" t="str">
        <f>IF('5ème'!$C17="","",IF('5ème'!$E17="CF",'5ème'!$C17-'4ème'!$C17,""))</f>
        <v/>
      </c>
      <c r="AJ17" s="354" t="str">
        <f>IF('6ème'!$C17="","",IF('6ème'!$E17="CF",'6ème'!$C17-'5ème'!$C17,""))</f>
        <v/>
      </c>
      <c r="AK17" s="354" t="str">
        <f>IF('7ème'!$C17="","",IF('7ème'!$E17="CF",'7ème'!$C17-'6ème'!$C17,""))</f>
        <v/>
      </c>
      <c r="AL17" s="354" t="str">
        <f>IF('8ème'!$C17="","",IF('8ème'!$E17="CF",'8ème'!$C17-'7ème'!$C17,""))</f>
        <v/>
      </c>
      <c r="AM17" s="354" t="str">
        <f>IF('9ème'!$C17="","",IF('9ème'!$E17="CF",'9ème'!$C17-'8ème'!$C17,""))</f>
        <v/>
      </c>
      <c r="AN17" s="354" t="str">
        <f>IF('10ème'!$C17="","",IF('10ème'!$E17="CF",'10ème'!$C17-'9ème'!$C17,""))</f>
        <v/>
      </c>
      <c r="AO17" s="359" t="str">
        <f t="shared" si="4"/>
        <v/>
      </c>
      <c r="AP17" s="102"/>
      <c r="AQ17" s="102"/>
      <c r="AR17" s="161"/>
      <c r="AS17" s="102"/>
      <c r="AT17" s="102"/>
      <c r="AU17" s="360">
        <f>IF('1ér_Tour'!$C17="","",IF(B17="JS",'1ér_Tour'!D26,""))</f>
        <v>4.6296296296297057E-3</v>
      </c>
      <c r="AV17" s="354">
        <f>IF('2ème'!$C17="","",IF('2ème'!$E17="JS",'2ème'!$C17-'1ér_Tour'!$C17,""))</f>
        <v>2.8819444444445064E-3</v>
      </c>
      <c r="AW17" s="354">
        <f>IF('3ème'!$C17="","",IF('3ème'!$E17="jS",'3ème'!$C17-'2ème'!$C17,""))</f>
        <v>3.4374999999999822E-3</v>
      </c>
      <c r="AX17" s="354">
        <f>IF('4ème'!$C17="","",IF('4ème'!$E17="jS",'4ème'!$C17-'3ème'!$C17,""))</f>
        <v>3.8773148148147918E-3</v>
      </c>
      <c r="AY17" s="354">
        <f>IF('5ème'!$C17="","",IF('5ème'!$E17="jS",'5ème'!$C17-'4ème'!$C17,""))</f>
        <v>3.3796296296296213E-3</v>
      </c>
      <c r="AZ17" s="354">
        <f>IF('6ème'!$C17="","",IF('6ème'!$E17="jS",'6ème'!$C17-'5ème'!$C17,""))</f>
        <v>3.7152777777778034E-3</v>
      </c>
      <c r="BA17" s="354">
        <f>IF('7ème'!$C17="","",IF('7ème'!$E17="jS",'7ème'!$C17-'6ème'!$C17,""))</f>
        <v>4.5601851851851394E-3</v>
      </c>
      <c r="BB17" s="354">
        <f>IF('8ème'!$C17="","",IF('8ème'!$E17="jS",'8ème'!$C17-'7ème'!$C17,""))</f>
        <v>1.6898148148148939E-3</v>
      </c>
      <c r="BC17" s="354" t="str">
        <f>IF('9ème'!$C17="","",IF('9ème'!$E17="jS",'9ème'!$C17-'8ème'!$C17,""))</f>
        <v/>
      </c>
      <c r="BD17" s="354" t="str">
        <f>IF('10ème'!$C17="","",IF('10ème'!$E17="jS",'10ème'!$C17-'9ème'!$C17,""))</f>
        <v/>
      </c>
      <c r="BE17" s="356">
        <f t="shared" si="2"/>
        <v>4.6296296296297057E-3</v>
      </c>
      <c r="BF17" s="102"/>
      <c r="BG17" s="102"/>
      <c r="BH17" s="102"/>
      <c r="BI17" s="102"/>
      <c r="BJ17" s="102"/>
      <c r="BK17" s="360" t="str">
        <f>IF('1ér_Tour'!$C17="","",IF('1ér_Tour'!$E17="AM",'1ér_Tour'!$C17-'1ér_Tour'!$B17,""))</f>
        <v/>
      </c>
      <c r="BL17" s="354" t="str">
        <f>IF('2ème'!$C17="","",IF('2ème'!$E17="AM",'2ème'!$C17-'1ér_Tour'!$C17,""))</f>
        <v/>
      </c>
      <c r="BM17" s="354" t="str">
        <f>IF('3ème'!$C17="","",IF('3ème'!$E17="AM",'3ème'!$C17-'2ème'!$C17,""))</f>
        <v/>
      </c>
      <c r="BN17" s="354" t="str">
        <f>IF('4ème'!$C17="","",IF('4ème'!$E17="AM",'4ème'!$C17-'3ème'!$C17,""))</f>
        <v/>
      </c>
      <c r="BO17" s="354" t="str">
        <f>IF('5ème'!$C17="","",IF('5ème'!$E17="AM",'5ème'!$C17-'4ème'!$C17,""))</f>
        <v/>
      </c>
      <c r="BP17" s="354" t="str">
        <f>IF('6ème'!$C17="","",IF('6ème'!$E17="AM",'6ème'!$C17-'5ème'!$C17,""))</f>
        <v/>
      </c>
      <c r="BQ17" s="354" t="str">
        <f>IF('7ème'!$C17="","",IF('7ème'!$E17="AM",'7ème'!$C17-'6ème'!$C17,""))</f>
        <v/>
      </c>
      <c r="BR17" s="354" t="str">
        <f>IF('8ème'!$C17="","",IF('8ème'!$E17="AM",'8ème'!$C17-'7ème'!$C17,""))</f>
        <v/>
      </c>
      <c r="BS17" s="354" t="str">
        <f>IF('9ème'!$C17="","",IF('9ème'!$E17="AM",'9ème'!$C17-'8ème'!$C17,""))</f>
        <v/>
      </c>
      <c r="BT17" s="361" t="str">
        <f>IF('10ème'!$C17="","",IF('10ème'!$E17="AM",'10ème'!$C17-'9ème'!$C17,""))</f>
        <v/>
      </c>
      <c r="BU17" s="361" t="str">
        <f>IF(Dép_Arr!$C17="","",IF(AND(Dép_Arr!$E17="AM",'10ème'!$C17=""),Dép_Arr!$C17-'9ème'!$C17,Dép_Arr!$C17-'10ème'!$C17))</f>
        <v/>
      </c>
      <c r="BV17" s="356" t="str">
        <f t="shared" si="3"/>
        <v/>
      </c>
      <c r="BW17" s="362"/>
    </row>
    <row r="18" spans="1:75" x14ac:dyDescent="0.25">
      <c r="A18" s="376">
        <f>IF(Dép_Arr!A18="","",Dép_Arr!A18)</f>
        <v>15</v>
      </c>
      <c r="B18" s="377" t="str">
        <f>IF(A18="","",INDEX(Engagés!A18:J117,MATCH(Récap!A18,Engagés!A18:A117,0),5))</f>
        <v>AM</v>
      </c>
      <c r="C18" s="378">
        <f>Dép_Arr!H18+'1ér_Tour'!H18+'2ème'!H18+'3ème'!H18+'4ème'!H18+'5ème'!H18+'6ème'!H18+'7ème'!H18+'8ème'!H18+'9ème'!H18+'10ème'!H18</f>
        <v>15</v>
      </c>
      <c r="D18" s="102">
        <f>IF($E18=11,"",IF(Dép_Arr!$A18="","",COUNTA(Dép_Arr!C18,'1ér_Tour'!C18,'2ème'!C18,'3ème'!C18,'4ème'!C18,'5ème'!C18,'6ème'!C18,'7ème'!C18,'8ème'!C18,'9ème'!C18,'10ème'!C18)))</f>
        <v>6</v>
      </c>
      <c r="E18" s="26">
        <f>IF(A18=0,"",IF(Dép_Arr!A18="","",(COUNTBLANK(Dép_Arr!D18)+COUNTBLANK('1ér_Tour'!D18)+COUNTBLANK('2ème'!D18)+COUNTBLANK('3ème'!D18)+COUNTBLANK('4ème'!D18)+COUNTBLANK('5ème'!D18)+COUNTBLANK('6ème'!D18)+COUNTBLANK('7ème'!D18)+COUNTBLANK('8ème'!D18)+COUNTBLANK('9ème'!D18)+COUNTBLANK('10ème'!D18))))</f>
        <v>5</v>
      </c>
      <c r="F18" s="378" t="str">
        <f t="shared" si="0"/>
        <v/>
      </c>
      <c r="G18" s="102" t="str">
        <f>IF(OR('1ér_Tour'!D18="TERMINE",'2ème'!D18="TERMINE",'3ème'!D18="TERMINE",'4ème'!D18="TERMINE",'5ème'!D18="TERMINE",'6ème'!D18="TERMINE",'7ème'!D18="TERMINE",'8ème'!D18="TERMINE",'9ème'!D18="TERMINE",'9ème'!A18="TERMINE"),"TERMINE","")</f>
        <v/>
      </c>
      <c r="I18" s="212"/>
      <c r="J18" s="215"/>
      <c r="O18" s="353" t="str">
        <f>IF('1ér_Tour'!$D18="","",IF($B18="MJ",'1ér_Tour'!$D18,""))</f>
        <v/>
      </c>
      <c r="P18" s="354" t="str">
        <f>IF('2ème'!$C18="","",IF('2ème'!$E18="MJ",'2ème'!$C18-'1ér_Tour'!$C18,""))</f>
        <v/>
      </c>
      <c r="Q18" s="354" t="str">
        <f>IF('3ème'!$C18="","",IF('3ème'!$E18="MJ",'3ème'!$C18-'2ème'!$C18,""))</f>
        <v/>
      </c>
      <c r="R18" s="354" t="str">
        <f>IF('4ème'!$C18="","",IF('4ème'!$E18="MJ",'4ème'!$C18-'3ème'!$C18,""))</f>
        <v/>
      </c>
      <c r="S18" s="354" t="str">
        <f>IF('5ème'!$C18="","",IF('5ème'!$E18="MJ",'5ème'!$C18-'4ème'!$C18,""))</f>
        <v/>
      </c>
      <c r="T18" s="354" t="str">
        <f>IF('6ème'!$C18="","",IF('6ème'!$E18="MJ",'6ème'!$C18-'5ème'!$C18,""))</f>
        <v/>
      </c>
      <c r="U18" s="354" t="str">
        <f>IF('7ème'!$C18="","",IF('7ème'!$E18="MJ",'7ème'!$C18-'6ème'!$C18,""))</f>
        <v/>
      </c>
      <c r="V18" s="354" t="str">
        <f>IF('8ème'!$C18="","",IF('8ème'!$E18="MJ",'8ème'!$C18-'7ème'!$C18,""))</f>
        <v/>
      </c>
      <c r="W18" s="354" t="str">
        <f>IF('9ème'!$C18="","",IF('9ème'!$E18="MJ",'9ème'!$C18-'8ème'!$C18,""))</f>
        <v/>
      </c>
      <c r="X18" s="355" t="str">
        <f>IF('10ème'!$C18="","",IF('10ème'!$E18="MJ",'10ème'!$C18-'9ème'!$C18,""))</f>
        <v/>
      </c>
      <c r="Y18" s="356" t="str">
        <f t="shared" si="1"/>
        <v/>
      </c>
      <c r="Z18" s="333"/>
      <c r="AA18" s="357"/>
      <c r="AB18" s="358"/>
      <c r="AC18" s="358"/>
      <c r="AD18" s="102"/>
      <c r="AE18" s="353" t="str">
        <f>IF('1ér_Tour'!$D18="","",IF($B18="CF",'1ér_Tour'!$D18,""))</f>
        <v/>
      </c>
      <c r="AF18" s="354" t="str">
        <f>IF('2ème'!$C18="","",IF('2ème'!$E18="CF",'2ème'!$C18-'1ér_Tour'!$C18,""))</f>
        <v/>
      </c>
      <c r="AG18" s="354" t="str">
        <f>IF('3ème'!$C18="","",IF('3ème'!$E18="CF",'3ème'!$C18-'2ème'!$C18,""))</f>
        <v/>
      </c>
      <c r="AH18" s="354" t="str">
        <f>IF('4ème'!$C18="","",IF('4ème'!$E18="CF",'4ème'!$C18-'3ème'!$C18,""))</f>
        <v/>
      </c>
      <c r="AI18" s="354" t="str">
        <f>IF('5ème'!$C18="","",IF('5ème'!$E18="CF",'5ème'!$C18-'4ème'!$C18,""))</f>
        <v/>
      </c>
      <c r="AJ18" s="354" t="str">
        <f>IF('6ème'!$C18="","",IF('6ème'!$E18="CF",'6ème'!$C18-'5ème'!$C18,""))</f>
        <v/>
      </c>
      <c r="AK18" s="354" t="str">
        <f>IF('7ème'!$C18="","",IF('7ème'!$E18="CF",'7ème'!$C18-'6ème'!$C18,""))</f>
        <v/>
      </c>
      <c r="AL18" s="354" t="str">
        <f>IF('8ème'!$C18="","",IF('8ème'!$E18="CF",'8ème'!$C18-'7ème'!$C18,""))</f>
        <v/>
      </c>
      <c r="AM18" s="354" t="str">
        <f>IF('9ème'!$C18="","",IF('9ème'!$E18="CF",'9ème'!$C18-'8ème'!$C18,""))</f>
        <v/>
      </c>
      <c r="AN18" s="354" t="str">
        <f>IF('10ème'!$C18="","",IF('10ème'!$E18="CF",'10ème'!$C18-'9ème'!$C18,""))</f>
        <v/>
      </c>
      <c r="AO18" s="359" t="str">
        <f t="shared" si="4"/>
        <v/>
      </c>
      <c r="AP18" s="102"/>
      <c r="AQ18" s="102"/>
      <c r="AR18" s="161"/>
      <c r="AS18" s="102"/>
      <c r="AT18" s="102"/>
      <c r="AU18" s="360" t="str">
        <f>IF('1ér_Tour'!$C18="","",IF(B18="JS",'1ér_Tour'!D27,""))</f>
        <v/>
      </c>
      <c r="AV18" s="354" t="str">
        <f>IF('2ème'!$C18="","",IF('2ème'!$E18="JS",'2ème'!$C18-'1ér_Tour'!$C18,""))</f>
        <v/>
      </c>
      <c r="AW18" s="354" t="str">
        <f>IF('3ème'!$C18="","",IF('3ème'!$E18="jS",'3ème'!$C18-'2ème'!$C18,""))</f>
        <v/>
      </c>
      <c r="AX18" s="354" t="str">
        <f>IF('4ème'!$C18="","",IF('4ème'!$E18="jS",'4ème'!$C18-'3ème'!$C18,""))</f>
        <v/>
      </c>
      <c r="AY18" s="354" t="str">
        <f>IF('5ème'!$C18="","",IF('5ème'!$E18="jS",'5ème'!$C18-'4ème'!$C18,""))</f>
        <v/>
      </c>
      <c r="AZ18" s="354" t="str">
        <f>IF('6ème'!$C18="","",IF('6ème'!$E18="jS",'6ème'!$C18-'5ème'!$C18,""))</f>
        <v/>
      </c>
      <c r="BA18" s="354" t="str">
        <f>IF('7ème'!$C18="","",IF('7ème'!$E18="jS",'7ème'!$C18-'6ème'!$C18,""))</f>
        <v/>
      </c>
      <c r="BB18" s="354" t="str">
        <f>IF('8ème'!$C18="","",IF('8ème'!$E18="jS",'8ème'!$C18-'7ème'!$C18,""))</f>
        <v/>
      </c>
      <c r="BC18" s="354" t="str">
        <f>IF('9ème'!$C18="","",IF('9ème'!$E18="jS",'9ème'!$C18-'8ème'!$C18,""))</f>
        <v/>
      </c>
      <c r="BD18" s="354" t="str">
        <f>IF('10ème'!$C18="","",IF('10ème'!$E18="jS",'10ème'!$C18-'9ème'!$C18,""))</f>
        <v/>
      </c>
      <c r="BE18" s="356" t="str">
        <f t="shared" si="2"/>
        <v/>
      </c>
      <c r="BF18" s="102"/>
      <c r="BG18" s="102"/>
      <c r="BH18" s="102"/>
      <c r="BI18" s="102"/>
      <c r="BJ18" s="102"/>
      <c r="BK18" s="360">
        <f>IF('1ér_Tour'!$C18="","",IF('1ér_Tour'!$E18="AM",'1ér_Tour'!$C18-'1ér_Tour'!$B18,""))</f>
        <v>4.5370370370370616E-3</v>
      </c>
      <c r="BL18" s="354">
        <f>IF('2ème'!$C18="","",IF('2ème'!$E18="AM",'2ème'!$C18-'1ér_Tour'!$C18,""))</f>
        <v>2.8819444444444509E-3</v>
      </c>
      <c r="BM18" s="354">
        <f>IF('3ème'!$C18="","",IF('3ème'!$E18="AM",'3ème'!$C18-'2ème'!$C18,""))</f>
        <v>3.4374999999999822E-3</v>
      </c>
      <c r="BN18" s="354">
        <f>IF('4ème'!$C18="","",IF('4ème'!$E18="AM",'4ème'!$C18-'3ème'!$C18,""))</f>
        <v>3.8657407407407529E-3</v>
      </c>
      <c r="BO18" s="354">
        <f>IF('5ème'!$C18="","",IF('5ème'!$E18="AM",'5ème'!$C18-'4ème'!$C18,""))</f>
        <v>3.3912037037037157E-3</v>
      </c>
      <c r="BP18" s="354">
        <f>IF('6ème'!$C18="","",IF('6ème'!$E18="AM",'6ème'!$C18-'5ème'!$C18,""))</f>
        <v>3.7152777777777479E-3</v>
      </c>
      <c r="BQ18" s="354" t="str">
        <f>IF('7ème'!$C18="","",IF('7ème'!$E18="AM",'7ème'!$C18-'6ème'!$C18,""))</f>
        <v/>
      </c>
      <c r="BR18" s="354" t="str">
        <f>IF('8ème'!$C18="","",IF('8ème'!$E18="AM",'8ème'!$C18-'7ème'!$C18,""))</f>
        <v/>
      </c>
      <c r="BS18" s="354" t="str">
        <f>IF('9ème'!$C18="","",IF('9ème'!$E18="AM",'9ème'!$C18-'8ème'!$C18,""))</f>
        <v/>
      </c>
      <c r="BT18" s="361" t="str">
        <f>IF('10ème'!$C18="","",IF('10ème'!$E18="AM",'10ème'!$C18-'9ème'!$C18,""))</f>
        <v/>
      </c>
      <c r="BU18" s="361" t="str">
        <f>IF(Dép_Arr!$C18="","",IF(AND(Dép_Arr!$E18="AM",'10ème'!$C18=""),Dép_Arr!$C18-'9ème'!$C18,Dép_Arr!$C18-'10ème'!$C18))</f>
        <v/>
      </c>
      <c r="BV18" s="356" t="str">
        <f t="shared" si="3"/>
        <v/>
      </c>
      <c r="BW18" s="362"/>
    </row>
    <row r="19" spans="1:75" x14ac:dyDescent="0.25">
      <c r="A19" s="376">
        <f>IF(Dép_Arr!A19="","",Dép_Arr!A19)</f>
        <v>16</v>
      </c>
      <c r="B19" s="377" t="str">
        <f>IF(A19="","",INDEX(Engagés!A19:J118,MATCH(Récap!A19,Engagés!A19:A118,0),5))</f>
        <v>AM</v>
      </c>
      <c r="C19" s="378">
        <f>Dép_Arr!H19+'1ér_Tour'!H19+'2ème'!H19+'3ème'!H19+'4ème'!H19+'5ème'!H19+'6ème'!H19+'7ème'!H19+'8ème'!H19+'9ème'!H19+'10ème'!H19</f>
        <v>0</v>
      </c>
      <c r="D19" s="102">
        <f>IF($E19=11,"",IF(Dép_Arr!$A19="","",COUNTA(Dép_Arr!C19,'1ér_Tour'!C19,'2ème'!C19,'3ème'!C19,'4ème'!C19,'5ème'!C19,'6ème'!C19,'7ème'!C19,'8ème'!C19,'9ème'!C19,'10ème'!C19)))</f>
        <v>10</v>
      </c>
      <c r="E19" s="26">
        <f>IF(A19=0,"",IF(Dép_Arr!A19="","",(COUNTBLANK(Dép_Arr!D19)+COUNTBLANK('1ér_Tour'!D19)+COUNTBLANK('2ème'!D19)+COUNTBLANK('3ème'!D19)+COUNTBLANK('4ème'!D19)+COUNTBLANK('5ème'!D19)+COUNTBLANK('6ème'!D19)+COUNTBLANK('7ème'!D19)+COUNTBLANK('8ème'!D19)+COUNTBLANK('9ème'!D19)+COUNTBLANK('10ème'!D19))))</f>
        <v>1</v>
      </c>
      <c r="F19" s="378">
        <f t="shared" si="0"/>
        <v>0</v>
      </c>
      <c r="G19" s="102" t="str">
        <f>IF(OR('1ér_Tour'!D19="TERMINE",'2ème'!D19="TERMINE",'3ème'!D19="TERMINE",'4ème'!D19="TERMINE",'5ème'!D19="TERMINE",'6ème'!D19="TERMINE",'7ème'!D19="TERMINE",'8ème'!D19="TERMINE",'9ème'!D19="TERMINE",'9ème'!A19="TERMINE"),"TERMINE","")</f>
        <v/>
      </c>
      <c r="I19" s="212"/>
      <c r="J19" s="215"/>
      <c r="O19" s="353" t="str">
        <f>IF('1ér_Tour'!$D19="","",IF($B19="MJ",'1ér_Tour'!$D19,""))</f>
        <v/>
      </c>
      <c r="P19" s="354" t="str">
        <f>IF('2ème'!$C19="","",IF('2ème'!$E19="MJ",'2ème'!$C19-'1ér_Tour'!$C19,""))</f>
        <v/>
      </c>
      <c r="Q19" s="354" t="str">
        <f>IF('3ème'!$C19="","",IF('3ème'!$E19="MJ",'3ème'!$C19-'2ème'!$C19,""))</f>
        <v/>
      </c>
      <c r="R19" s="354" t="str">
        <f>IF('4ème'!$C19="","",IF('4ème'!$E19="MJ",'4ème'!$C19-'3ème'!$C19,""))</f>
        <v/>
      </c>
      <c r="S19" s="354" t="str">
        <f>IF('5ème'!$C19="","",IF('5ème'!$E19="MJ",'5ème'!$C19-'4ème'!$C19,""))</f>
        <v/>
      </c>
      <c r="T19" s="354" t="str">
        <f>IF('6ème'!$C19="","",IF('6ème'!$E19="MJ",'6ème'!$C19-'5ème'!$C19,""))</f>
        <v/>
      </c>
      <c r="U19" s="354" t="str">
        <f>IF('7ème'!$C19="","",IF('7ème'!$E19="MJ",'7ème'!$C19-'6ème'!$C19,""))</f>
        <v/>
      </c>
      <c r="V19" s="354" t="str">
        <f>IF('8ème'!$C19="","",IF('8ème'!$E19="MJ",'8ème'!$C19-'7ème'!$C19,""))</f>
        <v/>
      </c>
      <c r="W19" s="354" t="str">
        <f>IF('9ème'!$C19="","",IF('9ème'!$E19="MJ",'9ème'!$C19-'8ème'!$C19,""))</f>
        <v/>
      </c>
      <c r="X19" s="355" t="str">
        <f>IF('10ème'!$C19="","",IF('10ème'!$E19="MJ",'10ème'!$C19-'9ème'!$C19,""))</f>
        <v/>
      </c>
      <c r="Y19" s="356" t="str">
        <f t="shared" si="1"/>
        <v/>
      </c>
      <c r="Z19" s="333"/>
      <c r="AA19" s="357"/>
      <c r="AB19" s="358"/>
      <c r="AC19" s="358"/>
      <c r="AD19" s="102"/>
      <c r="AE19" s="353" t="str">
        <f>IF('1ér_Tour'!$D19="","",IF($B19="CF",'1ér_Tour'!$D19,""))</f>
        <v/>
      </c>
      <c r="AF19" s="354" t="str">
        <f>IF('2ème'!$C19="","",IF('2ème'!$E19="CF",'2ème'!$C19-'1ér_Tour'!$C19,""))</f>
        <v/>
      </c>
      <c r="AG19" s="354" t="str">
        <f>IF('3ème'!$C19="","",IF('3ème'!$E19="CF",'3ème'!$C19-'2ème'!$C19,""))</f>
        <v/>
      </c>
      <c r="AH19" s="354" t="str">
        <f>IF('4ème'!$C19="","",IF('4ème'!$E19="CF",'4ème'!$C19-'3ème'!$C19,""))</f>
        <v/>
      </c>
      <c r="AI19" s="354" t="str">
        <f>IF('5ème'!$C19="","",IF('5ème'!$E19="CF",'5ème'!$C19-'4ème'!$C19,""))</f>
        <v/>
      </c>
      <c r="AJ19" s="354" t="str">
        <f>IF('6ème'!$C19="","",IF('6ème'!$E19="CF",'6ème'!$C19-'5ème'!$C19,""))</f>
        <v/>
      </c>
      <c r="AK19" s="354" t="str">
        <f>IF('7ème'!$C19="","",IF('7ème'!$E19="CF",'7ème'!$C19-'6ème'!$C19,""))</f>
        <v/>
      </c>
      <c r="AL19" s="354" t="str">
        <f>IF('8ème'!$C19="","",IF('8ème'!$E19="CF",'8ème'!$C19-'7ème'!$C19,""))</f>
        <v/>
      </c>
      <c r="AM19" s="354" t="str">
        <f>IF('9ème'!$C19="","",IF('9ème'!$E19="CF",'9ème'!$C19-'8ème'!$C19,""))</f>
        <v/>
      </c>
      <c r="AN19" s="354" t="str">
        <f>IF('10ème'!$C19="","",IF('10ème'!$E19="CF",'10ème'!$C19-'9ème'!$C19,""))</f>
        <v/>
      </c>
      <c r="AO19" s="359" t="str">
        <f t="shared" si="4"/>
        <v/>
      </c>
      <c r="AP19" s="102"/>
      <c r="AQ19" s="102"/>
      <c r="AR19" s="161"/>
      <c r="AS19" s="102"/>
      <c r="AT19" s="102"/>
      <c r="AU19" s="360" t="str">
        <f>IF('1ér_Tour'!$C19="","",IF(B19="JS",'1ér_Tour'!D28,""))</f>
        <v/>
      </c>
      <c r="AV19" s="354" t="str">
        <f>IF('2ème'!$C19="","",IF('2ème'!$E19="JS",'2ème'!$C19-'1ér_Tour'!$C19,""))</f>
        <v/>
      </c>
      <c r="AW19" s="354" t="str">
        <f>IF('3ème'!$C19="","",IF('3ème'!$E19="jS",'3ème'!$C19-'2ème'!$C19,""))</f>
        <v/>
      </c>
      <c r="AX19" s="354" t="str">
        <f>IF('4ème'!$C19="","",IF('4ème'!$E19="jS",'4ème'!$C19-'3ème'!$C19,""))</f>
        <v/>
      </c>
      <c r="AY19" s="354" t="str">
        <f>IF('5ème'!$C19="","",IF('5ème'!$E19="jS",'5ème'!$C19-'4ème'!$C19,""))</f>
        <v/>
      </c>
      <c r="AZ19" s="354" t="str">
        <f>IF('6ème'!$C19="","",IF('6ème'!$E19="jS",'6ème'!$C19-'5ème'!$C19,""))</f>
        <v/>
      </c>
      <c r="BA19" s="354" t="str">
        <f>IF('7ème'!$C19="","",IF('7ème'!$E19="jS",'7ème'!$C19-'6ème'!$C19,""))</f>
        <v/>
      </c>
      <c r="BB19" s="354" t="str">
        <f>IF('8ème'!$C19="","",IF('8ème'!$E19="jS",'8ème'!$C19-'7ème'!$C19,""))</f>
        <v/>
      </c>
      <c r="BC19" s="354" t="str">
        <f>IF('9ème'!$C19="","",IF('9ème'!$E19="jS",'9ème'!$C19-'8ème'!$C19,""))</f>
        <v/>
      </c>
      <c r="BD19" s="354" t="str">
        <f>IF('10ème'!$C19="","",IF('10ème'!$E19="jS",'10ème'!$C19-'9ème'!$C19,""))</f>
        <v/>
      </c>
      <c r="BE19" s="356" t="str">
        <f t="shared" si="2"/>
        <v/>
      </c>
      <c r="BF19" s="102"/>
      <c r="BG19" s="102"/>
      <c r="BH19" s="102"/>
      <c r="BI19" s="102"/>
      <c r="BJ19" s="102"/>
      <c r="BK19" s="360">
        <f>IF('1ér_Tour'!$C19="","",IF('1ér_Tour'!$E19="AM",'1ér_Tour'!$C19-'1ér_Tour'!$B19,""))</f>
        <v>4.5949074074074225E-3</v>
      </c>
      <c r="BL19" s="354">
        <f>IF('2ème'!$C19="","",IF('2ème'!$E19="AM",'2ème'!$C19-'1ér_Tour'!$C19,""))</f>
        <v>2.8703703703703565E-3</v>
      </c>
      <c r="BM19" s="354">
        <f>IF('3ème'!$C19="","",IF('3ème'!$E19="AM",'3ème'!$C19-'2ème'!$C19,""))</f>
        <v>3.414351851851849E-3</v>
      </c>
      <c r="BN19" s="354">
        <f>IF('4ème'!$C19="","",IF('4ème'!$E19="AM",'4ème'!$C19-'3ème'!$C19,""))</f>
        <v>3.854166666666714E-3</v>
      </c>
      <c r="BO19" s="354">
        <f>IF('5ème'!$C19="","",IF('5ème'!$E19="AM",'5ème'!$C19-'4ème'!$C19,""))</f>
        <v>3.4722222222221544E-3</v>
      </c>
      <c r="BP19" s="354">
        <f>IF('6ème'!$C19="","",IF('6ème'!$E19="AM",'6ème'!$C19-'5ème'!$C19,""))</f>
        <v>3.6342592592593093E-3</v>
      </c>
      <c r="BQ19" s="354">
        <f>IF('7ème'!$C19="","",IF('7ème'!$E19="AM",'7ème'!$C19-'6ème'!$C19,""))</f>
        <v>4.5601851851851949E-3</v>
      </c>
      <c r="BR19" s="354">
        <f>IF('8ème'!$C19="","",IF('8ème'!$E19="AM",'8ème'!$C19-'7ème'!$C19,""))</f>
        <v>1.7129629629629717E-3</v>
      </c>
      <c r="BS19" s="354">
        <f>IF('9ème'!$C19="","",IF('9ème'!$E19="AM",'9ème'!$C19-'8ème'!$C19,""))</f>
        <v>3.2870370370370328E-3</v>
      </c>
      <c r="BT19" s="361" t="str">
        <f>IF('10ème'!$C19="","",IF('10ème'!$E19="AM",'10ème'!$C19-'9ème'!$C19,""))</f>
        <v/>
      </c>
      <c r="BU19" s="361">
        <f>IF(Dép_Arr!$C19="","",IF(AND(Dép_Arr!$E19="AM",'10ème'!$C19=""),Dép_Arr!$C19-'9ème'!$C19,Dép_Arr!$C19-'10ème'!$C19))</f>
        <v>3.4837962962963043E-3</v>
      </c>
      <c r="BV19" s="356">
        <f t="shared" si="3"/>
        <v>4.5949074074074225E-3</v>
      </c>
      <c r="BW19" s="362"/>
    </row>
    <row r="20" spans="1:75" x14ac:dyDescent="0.25">
      <c r="A20" s="376">
        <f>IF(Dép_Arr!A20="","",Dép_Arr!A20)</f>
        <v>17</v>
      </c>
      <c r="B20" s="377" t="str">
        <f>IF(A20="","",INDEX(Engagés!A20:J119,MATCH(Récap!A20,Engagés!A20:A119,0),5))</f>
        <v>AM</v>
      </c>
      <c r="C20" s="378">
        <f>Dép_Arr!H20+'1ér_Tour'!H20+'2ème'!H20+'3ème'!H20+'4ème'!H20+'5ème'!H20+'6ème'!H20+'7ème'!H20+'8ème'!H20+'9ème'!H20+'10ème'!H20</f>
        <v>0</v>
      </c>
      <c r="D20" s="102">
        <f>IF($E20=11,"",IF(Dép_Arr!$A20="","",COUNTA(Dép_Arr!C20,'1ér_Tour'!C20,'2ème'!C20,'3ème'!C20,'4ème'!C20,'5ème'!C20,'6ème'!C20,'7ème'!C20,'8ème'!C20,'9ème'!C20,'10ème'!C20)))</f>
        <v>9</v>
      </c>
      <c r="E20" s="26">
        <f>IF(A20=0,"",IF(Dép_Arr!A20="","",(COUNTBLANK(Dép_Arr!D20)+COUNTBLANK('1ér_Tour'!D20)+COUNTBLANK('2ème'!D20)+COUNTBLANK('3ème'!D20)+COUNTBLANK('4ème'!D20)+COUNTBLANK('5ème'!D20)+COUNTBLANK('6ème'!D20)+COUNTBLANK('7ème'!D20)+COUNTBLANK('8ème'!D20)+COUNTBLANK('9ème'!D20)+COUNTBLANK('10ème'!D20))))</f>
        <v>2</v>
      </c>
      <c r="F20" s="378">
        <f t="shared" si="0"/>
        <v>1</v>
      </c>
      <c r="G20" s="102" t="str">
        <f>IF(OR('1ér_Tour'!D20="TERMINE",'2ème'!D20="TERMINE",'3ème'!D20="TERMINE",'4ème'!D20="TERMINE",'5ème'!D20="TERMINE",'6ème'!D20="TERMINE",'7ème'!D20="TERMINE",'8ème'!D20="TERMINE",'9ème'!D20="TERMINE",'9ème'!A20="TERMINE"),"TERMINE","")</f>
        <v/>
      </c>
      <c r="I20" s="212"/>
      <c r="J20" s="215"/>
      <c r="O20" s="353" t="str">
        <f>IF('1ér_Tour'!$D20="","",IF($B20="MJ",'1ér_Tour'!$D20,""))</f>
        <v/>
      </c>
      <c r="P20" s="354" t="str">
        <f>IF('2ème'!$C20="","",IF('2ème'!$E20="MJ",'2ème'!$C20-'1ér_Tour'!$C20,""))</f>
        <v/>
      </c>
      <c r="Q20" s="354" t="str">
        <f>IF('3ème'!$C20="","",IF('3ème'!$E20="MJ",'3ème'!$C20-'2ème'!$C20,""))</f>
        <v/>
      </c>
      <c r="R20" s="354" t="str">
        <f>IF('4ème'!$C20="","",IF('4ème'!$E20="MJ",'4ème'!$C20-'3ème'!$C20,""))</f>
        <v/>
      </c>
      <c r="S20" s="354" t="str">
        <f>IF('5ème'!$C20="","",IF('5ème'!$E20="MJ",'5ème'!$C20-'4ème'!$C20,""))</f>
        <v/>
      </c>
      <c r="T20" s="354" t="str">
        <f>IF('6ème'!$C20="","",IF('6ème'!$E20="MJ",'6ème'!$C20-'5ème'!$C20,""))</f>
        <v/>
      </c>
      <c r="U20" s="354" t="str">
        <f>IF('7ème'!$C20="","",IF('7ème'!$E20="MJ",'7ème'!$C20-'6ème'!$C20,""))</f>
        <v/>
      </c>
      <c r="V20" s="354" t="str">
        <f>IF('8ème'!$C20="","",IF('8ème'!$E20="MJ",'8ème'!$C20-'7ème'!$C20,""))</f>
        <v/>
      </c>
      <c r="W20" s="354" t="str">
        <f>IF('9ème'!$C20="","",IF('9ème'!$E20="MJ",'9ème'!$C20-'8ème'!$C20,""))</f>
        <v/>
      </c>
      <c r="X20" s="355" t="str">
        <f>IF('10ème'!$C20="","",IF('10ème'!$E20="MJ",'10ème'!$C20-'9ème'!$C20,""))</f>
        <v/>
      </c>
      <c r="Y20" s="356" t="str">
        <f t="shared" si="1"/>
        <v/>
      </c>
      <c r="Z20" s="333"/>
      <c r="AA20" s="357"/>
      <c r="AB20" s="358"/>
      <c r="AC20" s="358"/>
      <c r="AD20" s="102"/>
      <c r="AE20" s="353" t="str">
        <f>IF('1ér_Tour'!$D20="","",IF($B20="CF",'1ér_Tour'!$D20,""))</f>
        <v/>
      </c>
      <c r="AF20" s="354" t="str">
        <f>IF('2ème'!$C20="","",IF('2ème'!$E20="CF",'2ème'!$C20-'1ér_Tour'!$C20,""))</f>
        <v/>
      </c>
      <c r="AG20" s="354" t="str">
        <f>IF('3ème'!$C20="","",IF('3ème'!$E20="CF",'3ème'!$C20-'2ème'!$C20,""))</f>
        <v/>
      </c>
      <c r="AH20" s="354" t="str">
        <f>IF('4ème'!$C20="","",IF('4ème'!$E20="CF",'4ème'!$C20-'3ème'!$C20,""))</f>
        <v/>
      </c>
      <c r="AI20" s="354" t="str">
        <f>IF('5ème'!$C20="","",IF('5ème'!$E20="CF",'5ème'!$C20-'4ème'!$C20,""))</f>
        <v/>
      </c>
      <c r="AJ20" s="354" t="str">
        <f>IF('6ème'!$C20="","",IF('6ème'!$E20="CF",'6ème'!$C20-'5ème'!$C20,""))</f>
        <v/>
      </c>
      <c r="AK20" s="354" t="str">
        <f>IF('7ème'!$C20="","",IF('7ème'!$E20="CF",'7ème'!$C20-'6ème'!$C20,""))</f>
        <v/>
      </c>
      <c r="AL20" s="354" t="str">
        <f>IF('8ème'!$C20="","",IF('8ème'!$E20="CF",'8ème'!$C20-'7ème'!$C20,""))</f>
        <v/>
      </c>
      <c r="AM20" s="354" t="str">
        <f>IF('9ème'!$C20="","",IF('9ème'!$E20="CF",'9ème'!$C20-'8ème'!$C20,""))</f>
        <v/>
      </c>
      <c r="AN20" s="354" t="str">
        <f>IF('10ème'!$C20="","",IF('10ème'!$E20="CF",'10ème'!$C20-'9ème'!$C20,""))</f>
        <v/>
      </c>
      <c r="AO20" s="359" t="str">
        <f t="shared" si="4"/>
        <v/>
      </c>
      <c r="AP20" s="102"/>
      <c r="AQ20" s="102"/>
      <c r="AR20" s="161"/>
      <c r="AS20" s="102"/>
      <c r="AT20" s="102"/>
      <c r="AU20" s="360" t="str">
        <f>IF('1ér_Tour'!$C20="","",IF(B20="JS",'1ér_Tour'!D29,""))</f>
        <v/>
      </c>
      <c r="AV20" s="354" t="str">
        <f>IF('2ème'!$C20="","",IF('2ème'!$E20="JS",'2ème'!$C20-'1ér_Tour'!$C20,""))</f>
        <v/>
      </c>
      <c r="AW20" s="354" t="str">
        <f>IF('3ème'!$C20="","",IF('3ème'!$E20="jS",'3ème'!$C20-'2ème'!$C20,""))</f>
        <v/>
      </c>
      <c r="AX20" s="354" t="str">
        <f>IF('4ème'!$C20="","",IF('4ème'!$E20="jS",'4ème'!$C20-'3ème'!$C20,""))</f>
        <v/>
      </c>
      <c r="AY20" s="354" t="str">
        <f>IF('5ème'!$C20="","",IF('5ème'!$E20="jS",'5ème'!$C20-'4ème'!$C20,""))</f>
        <v/>
      </c>
      <c r="AZ20" s="354" t="str">
        <f>IF('6ème'!$C20="","",IF('6ème'!$E20="jS",'6ème'!$C20-'5ème'!$C20,""))</f>
        <v/>
      </c>
      <c r="BA20" s="354" t="str">
        <f>IF('7ème'!$C20="","",IF('7ème'!$E20="jS",'7ème'!$C20-'6ème'!$C20,""))</f>
        <v/>
      </c>
      <c r="BB20" s="354" t="str">
        <f>IF('8ème'!$C20="","",IF('8ème'!$E20="jS",'8ème'!$C20-'7ème'!$C20,""))</f>
        <v/>
      </c>
      <c r="BC20" s="354" t="str">
        <f>IF('9ème'!$C20="","",IF('9ème'!$E20="jS",'9ème'!$C20-'8ème'!$C20,""))</f>
        <v/>
      </c>
      <c r="BD20" s="354" t="str">
        <f>IF('10ème'!$C20="","",IF('10ème'!$E20="jS",'10ème'!$C20-'9ème'!$C20,""))</f>
        <v/>
      </c>
      <c r="BE20" s="356" t="str">
        <f t="shared" si="2"/>
        <v/>
      </c>
      <c r="BF20" s="102"/>
      <c r="BG20" s="102"/>
      <c r="BH20" s="102"/>
      <c r="BI20" s="102"/>
      <c r="BJ20" s="102"/>
      <c r="BK20" s="360">
        <f>IF('1ér_Tour'!$C20="","",IF('1ér_Tour'!$E20="AM",'1ér_Tour'!$C20-'1ér_Tour'!$B20,""))</f>
        <v>4.5833333333333837E-3</v>
      </c>
      <c r="BL20" s="354">
        <f>IF('2ème'!$C20="","",IF('2ème'!$E20="AM",'2ème'!$C20-'1ér_Tour'!$C20,""))</f>
        <v>2.8935185185185452E-3</v>
      </c>
      <c r="BM20" s="354">
        <f>IF('3ème'!$C20="","",IF('3ème'!$E20="AM",'3ème'!$C20-'2ème'!$C20,""))</f>
        <v>3.4143518518517935E-3</v>
      </c>
      <c r="BN20" s="354">
        <f>IF('4ème'!$C20="","",IF('4ème'!$E20="AM",'4ème'!$C20-'3ème'!$C20,""))</f>
        <v>3.8541666666666585E-3</v>
      </c>
      <c r="BO20" s="354">
        <f>IF('5ème'!$C20="","",IF('5ème'!$E20="AM",'5ème'!$C20-'4ème'!$C20,""))</f>
        <v>3.4375000000000377E-3</v>
      </c>
      <c r="BP20" s="354">
        <f>IF('6ème'!$C20="","",IF('6ème'!$E20="AM",'6ème'!$C20-'5ème'!$C20,""))</f>
        <v>3.6805555555555758E-3</v>
      </c>
      <c r="BQ20" s="354">
        <f>IF('7ème'!$C20="","",IF('7ème'!$E20="AM",'7ème'!$C20-'6ème'!$C20,""))</f>
        <v>4.5486111111111005E-3</v>
      </c>
      <c r="BR20" s="354">
        <f>IF('8ème'!$C20="","",IF('8ème'!$E20="AM",'8ème'!$C20-'7ème'!$C20,""))</f>
        <v>1.6898148148147829E-3</v>
      </c>
      <c r="BS20" s="354" t="str">
        <f>IF('9ème'!$C20="","",IF('9ème'!$E20="AM",'9ème'!$C20-'8ème'!$C20,""))</f>
        <v/>
      </c>
      <c r="BT20" s="361" t="str">
        <f>IF('10ème'!$C20="","",IF('10ème'!$E20="AM",'10ème'!$C20-'9ème'!$C20,""))</f>
        <v/>
      </c>
      <c r="BU20" s="361">
        <f>IF(Dép_Arr!$C20="","",IF(AND(Dép_Arr!$E20="AM",'10ème'!$C20=""),Dép_Arr!$C20-'9ème'!$C20,Dép_Arr!$C20-'10ème'!$C20))</f>
        <v>0.39789351851851856</v>
      </c>
      <c r="BV20" s="356">
        <f t="shared" si="3"/>
        <v>0.39789351851851856</v>
      </c>
      <c r="BW20" s="362"/>
    </row>
    <row r="21" spans="1:75" x14ac:dyDescent="0.25">
      <c r="A21" s="376">
        <f>IF(Dép_Arr!A21="","",Dép_Arr!A21)</f>
        <v>18</v>
      </c>
      <c r="B21" s="377" t="str">
        <f>IF(A21="","",INDEX(Engagés!A21:J120,MATCH(Récap!A21,Engagés!A21:A120,0),5))</f>
        <v>AM</v>
      </c>
      <c r="C21" s="378">
        <f>Dép_Arr!H21+'1ér_Tour'!H21+'2ème'!H21+'3ème'!H21+'4ème'!H21+'5ème'!H21+'6ème'!H21+'7ème'!H21+'8ème'!H21+'9ème'!H21+'10ème'!H21</f>
        <v>0</v>
      </c>
      <c r="D21" s="102">
        <f>IF($E21=11,"",IF(Dép_Arr!$A21="","",COUNTA(Dép_Arr!C21,'1ér_Tour'!C21,'2ème'!C21,'3ème'!C21,'4ème'!C21,'5ème'!C21,'6ème'!C21,'7ème'!C21,'8ème'!C21,'9ème'!C21,'10ème'!C21)))</f>
        <v>10</v>
      </c>
      <c r="E21" s="26">
        <f>IF(A21=0,"",IF(Dép_Arr!A21="","",(COUNTBLANK(Dép_Arr!D21)+COUNTBLANK('1ér_Tour'!D21)+COUNTBLANK('2ème'!D21)+COUNTBLANK('3ème'!D21)+COUNTBLANK('4ème'!D21)+COUNTBLANK('5ème'!D21)+COUNTBLANK('6ème'!D21)+COUNTBLANK('7ème'!D21)+COUNTBLANK('8ème'!D21)+COUNTBLANK('9ème'!D21)+COUNTBLANK('10ème'!D21))))</f>
        <v>1</v>
      </c>
      <c r="F21" s="378">
        <f t="shared" si="0"/>
        <v>0</v>
      </c>
      <c r="G21" s="102" t="str">
        <f>IF(OR('1ér_Tour'!D21="TERMINE",'2ème'!D21="TERMINE",'3ème'!D21="TERMINE",'4ème'!D21="TERMINE",'5ème'!D21="TERMINE",'6ème'!D21="TERMINE",'7ème'!D21="TERMINE",'8ème'!D21="TERMINE",'9ème'!D21="TERMINE",'9ème'!A21="TERMINE"),"TERMINE","")</f>
        <v/>
      </c>
      <c r="I21" s="212"/>
      <c r="J21" s="215"/>
      <c r="O21" s="353" t="str">
        <f>IF('1ér_Tour'!$D21="","",IF($B21="MJ",'1ér_Tour'!$D21,""))</f>
        <v/>
      </c>
      <c r="P21" s="354" t="str">
        <f>IF('2ème'!$C21="","",IF('2ème'!$E21="MJ",'2ème'!$C21-'1ér_Tour'!$C21,""))</f>
        <v/>
      </c>
      <c r="Q21" s="354" t="str">
        <f>IF('3ème'!$C21="","",IF('3ème'!$E21="MJ",'3ème'!$C21-'2ème'!$C21,""))</f>
        <v/>
      </c>
      <c r="R21" s="354" t="str">
        <f>IF('4ème'!$C21="","",IF('4ème'!$E21="MJ",'4ème'!$C21-'3ème'!$C21,""))</f>
        <v/>
      </c>
      <c r="S21" s="354" t="str">
        <f>IF('5ème'!$C21="","",IF('5ème'!$E21="MJ",'5ème'!$C21-'4ème'!$C21,""))</f>
        <v/>
      </c>
      <c r="T21" s="354" t="str">
        <f>IF('6ème'!$C21="","",IF('6ème'!$E21="MJ",'6ème'!$C21-'5ème'!$C21,""))</f>
        <v/>
      </c>
      <c r="U21" s="354" t="str">
        <f>IF('7ème'!$C21="","",IF('7ème'!$E21="MJ",'7ème'!$C21-'6ème'!$C21,""))</f>
        <v/>
      </c>
      <c r="V21" s="354" t="str">
        <f>IF('8ème'!$C21="","",IF('8ème'!$E21="MJ",'8ème'!$C21-'7ème'!$C21,""))</f>
        <v/>
      </c>
      <c r="W21" s="354" t="str">
        <f>IF('9ème'!$C21="","",IF('9ème'!$E21="MJ",'9ème'!$C21-'8ème'!$C21,""))</f>
        <v/>
      </c>
      <c r="X21" s="355" t="str">
        <f>IF('10ème'!$C21="","",IF('10ème'!$E21="MJ",'10ème'!$C21-'9ème'!$C21,""))</f>
        <v/>
      </c>
      <c r="Y21" s="356" t="str">
        <f t="shared" si="1"/>
        <v/>
      </c>
      <c r="Z21" s="333"/>
      <c r="AA21" s="357"/>
      <c r="AB21" s="358"/>
      <c r="AC21" s="358"/>
      <c r="AD21" s="102"/>
      <c r="AE21" s="353" t="str">
        <f>IF('1ér_Tour'!$D21="","",IF($B21="CF",'1ér_Tour'!$D21,""))</f>
        <v/>
      </c>
      <c r="AF21" s="354" t="str">
        <f>IF('2ème'!$C21="","",IF('2ème'!$E21="CF",'2ème'!$C21-'1ér_Tour'!$C21,""))</f>
        <v/>
      </c>
      <c r="AG21" s="354" t="str">
        <f>IF('3ème'!$C21="","",IF('3ème'!$E21="CF",'3ème'!$C21-'2ème'!$C21,""))</f>
        <v/>
      </c>
      <c r="AH21" s="354" t="str">
        <f>IF('4ème'!$C21="","",IF('4ème'!$E21="CF",'4ème'!$C21-'3ème'!$C21,""))</f>
        <v/>
      </c>
      <c r="AI21" s="354" t="str">
        <f>IF('5ème'!$C21="","",IF('5ème'!$E21="CF",'5ème'!$C21-'4ème'!$C21,""))</f>
        <v/>
      </c>
      <c r="AJ21" s="354" t="str">
        <f>IF('6ème'!$C21="","",IF('6ème'!$E21="CF",'6ème'!$C21-'5ème'!$C21,""))</f>
        <v/>
      </c>
      <c r="AK21" s="354" t="str">
        <f>IF('7ème'!$C21="","",IF('7ème'!$E21="CF",'7ème'!$C21-'6ème'!$C21,""))</f>
        <v/>
      </c>
      <c r="AL21" s="354" t="str">
        <f>IF('8ème'!$C21="","",IF('8ème'!$E21="CF",'8ème'!$C21-'7ème'!$C21,""))</f>
        <v/>
      </c>
      <c r="AM21" s="354" t="str">
        <f>IF('9ème'!$C21="","",IF('9ème'!$E21="CF",'9ème'!$C21-'8ème'!$C21,""))</f>
        <v/>
      </c>
      <c r="AN21" s="354" t="str">
        <f>IF('10ème'!$C21="","",IF('10ème'!$E21="CF",'10ème'!$C21-'9ème'!$C21,""))</f>
        <v/>
      </c>
      <c r="AO21" s="359" t="str">
        <f t="shared" si="4"/>
        <v/>
      </c>
      <c r="AP21" s="102"/>
      <c r="AQ21" s="102"/>
      <c r="AR21" s="161"/>
      <c r="AS21" s="102"/>
      <c r="AT21" s="102"/>
      <c r="AU21" s="360" t="str">
        <f>IF('1ér_Tour'!$C21="","",IF(B21="JS",'1ér_Tour'!D30,""))</f>
        <v/>
      </c>
      <c r="AV21" s="354" t="str">
        <f>IF('2ème'!$C21="","",IF('2ème'!$E21="JS",'2ème'!$C21-'1ér_Tour'!$C21,""))</f>
        <v/>
      </c>
      <c r="AW21" s="354" t="str">
        <f>IF('3ème'!$C21="","",IF('3ème'!$E21="jS",'3ème'!$C21-'2ème'!$C21,""))</f>
        <v/>
      </c>
      <c r="AX21" s="354" t="str">
        <f>IF('4ème'!$C21="","",IF('4ème'!$E21="jS",'4ème'!$C21-'3ème'!$C21,""))</f>
        <v/>
      </c>
      <c r="AY21" s="354" t="str">
        <f>IF('5ème'!$C21="","",IF('5ème'!$E21="jS",'5ème'!$C21-'4ème'!$C21,""))</f>
        <v/>
      </c>
      <c r="AZ21" s="354" t="str">
        <f>IF('6ème'!$C21="","",IF('6ème'!$E21="jS",'6ème'!$C21-'5ème'!$C21,""))</f>
        <v/>
      </c>
      <c r="BA21" s="354" t="str">
        <f>IF('7ème'!$C21="","",IF('7ème'!$E21="jS",'7ème'!$C21-'6ème'!$C21,""))</f>
        <v/>
      </c>
      <c r="BB21" s="354" t="str">
        <f>IF('8ème'!$C21="","",IF('8ème'!$E21="jS",'8ème'!$C21-'7ème'!$C21,""))</f>
        <v/>
      </c>
      <c r="BC21" s="354" t="str">
        <f>IF('9ème'!$C21="","",IF('9ème'!$E21="jS",'9ème'!$C21-'8ème'!$C21,""))</f>
        <v/>
      </c>
      <c r="BD21" s="354" t="str">
        <f>IF('10ème'!$C21="","",IF('10ème'!$E21="jS",'10ème'!$C21-'9ème'!$C21,""))</f>
        <v/>
      </c>
      <c r="BE21" s="356" t="str">
        <f t="shared" si="2"/>
        <v/>
      </c>
      <c r="BF21" s="102"/>
      <c r="BG21" s="102"/>
      <c r="BH21" s="102"/>
      <c r="BI21" s="102"/>
      <c r="BJ21" s="102"/>
      <c r="BK21" s="360">
        <f>IF('1ér_Tour'!$C21="","",IF('1ér_Tour'!$E21="AM",'1ér_Tour'!$C21-'1ér_Tour'!$B21,""))</f>
        <v>4.9421296296296435E-3</v>
      </c>
      <c r="BL21" s="354">
        <f>IF('2ème'!$C21="","",IF('2ème'!$E21="AM",'2ème'!$C21-'1ér_Tour'!$C21,""))</f>
        <v>2.5462962962963243E-3</v>
      </c>
      <c r="BM21" s="354">
        <f>IF('3ème'!$C21="","",IF('3ème'!$E21="AM",'3ème'!$C21-'2ème'!$C21,""))</f>
        <v>3.4143518518517935E-3</v>
      </c>
      <c r="BN21" s="354">
        <f>IF('4ème'!$C21="","",IF('4ème'!$E21="AM",'4ème'!$C21-'3ème'!$C21,""))</f>
        <v>3.854166666666714E-3</v>
      </c>
      <c r="BO21" s="354">
        <f>IF('5ème'!$C21="","",IF('5ème'!$E21="AM",'5ème'!$C21-'4ème'!$C21,""))</f>
        <v>3.414351851851849E-3</v>
      </c>
      <c r="BP21" s="354">
        <f>IF('6ème'!$C21="","",IF('6ème'!$E21="AM",'6ème'!$C21-'5ème'!$C21,""))</f>
        <v>3.7152777777778034E-3</v>
      </c>
      <c r="BQ21" s="354">
        <f>IF('7ème'!$C21="","",IF('7ème'!$E21="AM",'7ème'!$C21-'6ème'!$C21,""))</f>
        <v>4.5370370370370061E-3</v>
      </c>
      <c r="BR21" s="354">
        <f>IF('8ème'!$C21="","",IF('8ème'!$E21="AM",'8ème'!$C21-'7ème'!$C21,""))</f>
        <v>1.7013888888888773E-3</v>
      </c>
      <c r="BS21" s="354">
        <f>IF('9ème'!$C21="","",IF('9ème'!$E21="AM",'9ème'!$C21-'8ème'!$C21,""))</f>
        <v>3.3101851851852215E-3</v>
      </c>
      <c r="BT21" s="361" t="str">
        <f>IF('10ème'!$C21="","",IF('10ème'!$E21="AM",'10ème'!$C21-'9ème'!$C21,""))</f>
        <v/>
      </c>
      <c r="BU21" s="361">
        <f>IF(Dép_Arr!$C21="","",IF(AND(Dép_Arr!$E21="AM",'10ème'!$C21=""),Dép_Arr!$C21-'9ème'!$C21,Dép_Arr!$C21-'10ème'!$C21))</f>
        <v>3.5300925925925708E-3</v>
      </c>
      <c r="BV21" s="356">
        <f t="shared" si="3"/>
        <v>4.9421296296296435E-3</v>
      </c>
      <c r="BW21" s="362"/>
    </row>
    <row r="22" spans="1:75" x14ac:dyDescent="0.25">
      <c r="A22" s="376">
        <f>IF(Dép_Arr!A22="","",Dép_Arr!A22)</f>
        <v>19</v>
      </c>
      <c r="B22" s="377" t="str">
        <f>IF(A22="","",INDEX(Engagés!A22:J121,MATCH(Récap!A22,Engagés!A22:A121,0),5))</f>
        <v>CF</v>
      </c>
      <c r="C22" s="378">
        <f>Dép_Arr!H22+'1ér_Tour'!H22+'2ème'!H22+'3ème'!H22+'4ème'!H22+'5ème'!H22+'6ème'!H22+'7ème'!H22+'8ème'!H22+'9ème'!H22+'10ème'!H22</f>
        <v>0</v>
      </c>
      <c r="D22" s="102">
        <f>IF($E22=11,"",IF(Dép_Arr!$A22="","",COUNTA(Dép_Arr!C22,'1ér_Tour'!C22,'2ème'!C22,'3ème'!C22,'4ème'!C22,'5ème'!C22,'6ème'!C22,'7ème'!C22,'8ème'!C22,'9ème'!C22,'10ème'!C22)))</f>
        <v>6</v>
      </c>
      <c r="E22" s="26">
        <f>IF(A22=0,"",IF(Dép_Arr!A22="","",(COUNTBLANK(Dép_Arr!D22)+COUNTBLANK('1ér_Tour'!D22)+COUNTBLANK('2ème'!D22)+COUNTBLANK('3ème'!D22)+COUNTBLANK('4ème'!D22)+COUNTBLANK('5ème'!D22)+COUNTBLANK('6ème'!D22)+COUNTBLANK('7ème'!D22)+COUNTBLANK('8ème'!D22)+COUNTBLANK('9ème'!D22)+COUNTBLANK('10ème'!D22))))</f>
        <v>4</v>
      </c>
      <c r="F22" s="378">
        <f t="shared" si="0"/>
        <v>4</v>
      </c>
      <c r="G22" s="102" t="str">
        <f>IF(OR('1ér_Tour'!D22="TERMINE",'2ème'!D22="TERMINE",'3ème'!D22="TERMINE",'4ème'!D22="TERMINE",'5ème'!D22="TERMINE",'6ème'!D22="TERMINE",'7ème'!D22="TERMINE",'8ème'!D22="TERMINE",'9ème'!D22="TERMINE",'9ème'!A22="TERMINE"),"TERMINE","")</f>
        <v/>
      </c>
      <c r="I22" s="212"/>
      <c r="J22" s="215"/>
      <c r="O22" s="353" t="str">
        <f>IF('1ér_Tour'!$D22="","",IF($B22="MJ",'1ér_Tour'!$D22,""))</f>
        <v/>
      </c>
      <c r="P22" s="354" t="str">
        <f>IF('2ème'!$C22="","",IF('2ème'!$E22="MJ",'2ème'!$C22-'1ér_Tour'!$C22,""))</f>
        <v/>
      </c>
      <c r="Q22" s="354" t="str">
        <f>IF('3ème'!$C22="","",IF('3ème'!$E22="MJ",'3ème'!$C22-'2ème'!$C22,""))</f>
        <v/>
      </c>
      <c r="R22" s="354" t="str">
        <f>IF('4ème'!$C22="","",IF('4ème'!$E22="MJ",'4ème'!$C22-'3ème'!$C22,""))</f>
        <v/>
      </c>
      <c r="S22" s="354" t="str">
        <f>IF('5ème'!$C22="","",IF('5ème'!$E22="MJ",'5ème'!$C22-'4ème'!$C22,""))</f>
        <v/>
      </c>
      <c r="T22" s="354" t="str">
        <f>IF('6ème'!$C22="","",IF('6ème'!$E22="MJ",'6ème'!$C22-'5ème'!$C22,""))</f>
        <v/>
      </c>
      <c r="U22" s="354" t="str">
        <f>IF('7ème'!$C22="","",IF('7ème'!$E22="MJ",'7ème'!$C22-'6ème'!$C22,""))</f>
        <v/>
      </c>
      <c r="V22" s="354" t="str">
        <f>IF('8ème'!$C22="","",IF('8ème'!$E22="MJ",'8ème'!$C22-'7ème'!$C22,""))</f>
        <v/>
      </c>
      <c r="W22" s="354" t="str">
        <f>IF('9ème'!$C22="","",IF('9ème'!$E22="MJ",'9ème'!$C22-'8ème'!$C22,""))</f>
        <v/>
      </c>
      <c r="X22" s="355" t="str">
        <f>IF('10ème'!$C22="","",IF('10ème'!$E22="MJ",'10ème'!$C22-'9ème'!$C22,""))</f>
        <v/>
      </c>
      <c r="Y22" s="356" t="str">
        <f t="shared" si="1"/>
        <v/>
      </c>
      <c r="Z22" s="333"/>
      <c r="AA22" s="357"/>
      <c r="AB22" s="358"/>
      <c r="AC22" s="358"/>
      <c r="AD22" s="102"/>
      <c r="AE22" s="353">
        <f>IF('1ér_Tour'!$D22="","",IF($B22="CF",'1ér_Tour'!$D22,""))</f>
        <v>4.9305555555556047E-3</v>
      </c>
      <c r="AF22" s="354">
        <f>IF('2ème'!$C22="","",IF('2ème'!$E22="CF",'2ème'!$C22-'1ér_Tour'!$C22,""))</f>
        <v>2.5810185185184964E-3</v>
      </c>
      <c r="AG22" s="354">
        <f>IF('3ème'!$C22="","",IF('3ème'!$E22="CF",'3ème'!$C22-'2ème'!$C22,""))</f>
        <v>3.4027777777778101E-3</v>
      </c>
      <c r="AH22" s="354">
        <f>IF('4ème'!$C22="","",IF('4ème'!$E22="CF",'4ème'!$C22-'3ème'!$C22,""))</f>
        <v>3.854166666666603E-3</v>
      </c>
      <c r="AI22" s="354">
        <f>IF('5ème'!$C22="","",IF('5ème'!$E22="CF",'5ème'!$C22-'4ème'!$C22,""))</f>
        <v>3.4027777777778101E-3</v>
      </c>
      <c r="AJ22" s="354">
        <f>IF('6ème'!$C22="","",IF('6ème'!$E22="CF",'6ème'!$C22-'5ème'!$C22,""))</f>
        <v>3.7268518518518423E-3</v>
      </c>
      <c r="AK22" s="354" t="str">
        <f>IF('7ème'!$C22="","",IF('7ème'!$E22="CF",'7ème'!$C22-'6ème'!$C22,""))</f>
        <v/>
      </c>
      <c r="AL22" s="354" t="str">
        <f>IF('8ème'!$C22="","",IF('8ème'!$E22="CF",'8ème'!$C22-'7ème'!$C22,""))</f>
        <v/>
      </c>
      <c r="AM22" s="354" t="str">
        <f>IF('9ème'!$C22="","",IF('9ème'!$E22="CF",'9ème'!$C22-'8ème'!$C22,""))</f>
        <v/>
      </c>
      <c r="AN22" s="354" t="str">
        <f>IF('10ème'!$C22="","",IF('10ème'!$E22="CF",'10ème'!$C22-'9ème'!$C22,""))</f>
        <v/>
      </c>
      <c r="AO22" s="359">
        <f t="shared" si="4"/>
        <v>4.9305555555556047E-3</v>
      </c>
      <c r="AP22" s="102"/>
      <c r="AQ22" s="102"/>
      <c r="AR22" s="161"/>
      <c r="AS22" s="102"/>
      <c r="AT22" s="102"/>
      <c r="AU22" s="360" t="str">
        <f>IF('1ér_Tour'!$C22="","",IF(B22="JS",'1ér_Tour'!D31,""))</f>
        <v/>
      </c>
      <c r="AV22" s="354" t="str">
        <f>IF('2ème'!$C22="","",IF('2ème'!$E22="JS",'2ème'!$C22-'1ér_Tour'!$C22,""))</f>
        <v/>
      </c>
      <c r="AW22" s="354" t="str">
        <f>IF('3ème'!$C22="","",IF('3ème'!$E22="jS",'3ème'!$C22-'2ème'!$C22,""))</f>
        <v/>
      </c>
      <c r="AX22" s="354" t="str">
        <f>IF('4ème'!$C22="","",IF('4ème'!$E22="jS",'4ème'!$C22-'3ème'!$C22,""))</f>
        <v/>
      </c>
      <c r="AY22" s="354" t="str">
        <f>IF('5ème'!$C22="","",IF('5ème'!$E22="jS",'5ème'!$C22-'4ème'!$C22,""))</f>
        <v/>
      </c>
      <c r="AZ22" s="354" t="str">
        <f>IF('6ème'!$C22="","",IF('6ème'!$E22="jS",'6ème'!$C22-'5ème'!$C22,""))</f>
        <v/>
      </c>
      <c r="BA22" s="354" t="str">
        <f>IF('7ème'!$C22="","",IF('7ème'!$E22="jS",'7ème'!$C22-'6ème'!$C22,""))</f>
        <v/>
      </c>
      <c r="BB22" s="354" t="str">
        <f>IF('8ème'!$C22="","",IF('8ème'!$E22="jS",'8ème'!$C22-'7ème'!$C22,""))</f>
        <v/>
      </c>
      <c r="BC22" s="354" t="str">
        <f>IF('9ème'!$C22="","",IF('9ème'!$E22="jS",'9ème'!$C22-'8ème'!$C22,""))</f>
        <v/>
      </c>
      <c r="BD22" s="354" t="str">
        <f>IF('10ème'!$C22="","",IF('10ème'!$E22="jS",'10ème'!$C22-'9ème'!$C22,""))</f>
        <v/>
      </c>
      <c r="BE22" s="356" t="str">
        <f t="shared" si="2"/>
        <v/>
      </c>
      <c r="BF22" s="102"/>
      <c r="BG22" s="102"/>
      <c r="BH22" s="102"/>
      <c r="BI22" s="102"/>
      <c r="BJ22" s="102"/>
      <c r="BK22" s="360" t="str">
        <f>IF('1ér_Tour'!$C22="","",IF('1ér_Tour'!$E22="AM",'1ér_Tour'!$C22-'1ér_Tour'!$B22,""))</f>
        <v/>
      </c>
      <c r="BL22" s="354" t="str">
        <f>IF('2ème'!$C22="","",IF('2ème'!$E22="AM",'2ème'!$C22-'1ér_Tour'!$C22,""))</f>
        <v/>
      </c>
      <c r="BM22" s="354" t="str">
        <f>IF('3ème'!$C22="","",IF('3ème'!$E22="AM",'3ème'!$C22-'2ème'!$C22,""))</f>
        <v/>
      </c>
      <c r="BN22" s="354" t="str">
        <f>IF('4ème'!$C22="","",IF('4ème'!$E22="AM",'4ème'!$C22-'3ème'!$C22,""))</f>
        <v/>
      </c>
      <c r="BO22" s="354" t="str">
        <f>IF('5ème'!$C22="","",IF('5ème'!$E22="AM",'5ème'!$C22-'4ème'!$C22,""))</f>
        <v/>
      </c>
      <c r="BP22" s="354" t="str">
        <f>IF('6ème'!$C22="","",IF('6ème'!$E22="AM",'6ème'!$C22-'5ème'!$C22,""))</f>
        <v/>
      </c>
      <c r="BQ22" s="354" t="str">
        <f>IF('7ème'!$C22="","",IF('7ème'!$E22="AM",'7ème'!$C22-'6ème'!$C22,""))</f>
        <v/>
      </c>
      <c r="BR22" s="354" t="str">
        <f>IF('8ème'!$C22="","",IF('8ème'!$E22="AM",'8ème'!$C22-'7ème'!$C22,""))</f>
        <v/>
      </c>
      <c r="BS22" s="354" t="str">
        <f>IF('9ème'!$C22="","",IF('9ème'!$E22="AM",'9ème'!$C22-'8ème'!$C22,""))</f>
        <v/>
      </c>
      <c r="BT22" s="361" t="str">
        <f>IF('10ème'!$C22="","",IF('10ème'!$E22="AM",'10ème'!$C22-'9ème'!$C22,""))</f>
        <v/>
      </c>
      <c r="BU22" s="361" t="str">
        <f>IF(Dép_Arr!$C22="","",IF(AND(Dép_Arr!$E22="AM",'10ème'!$C22=""),Dép_Arr!$C22-'9ème'!$C22,Dép_Arr!$C22-'10ème'!$C22))</f>
        <v/>
      </c>
      <c r="BV22" s="356" t="str">
        <f t="shared" si="3"/>
        <v/>
      </c>
      <c r="BW22" s="362"/>
    </row>
    <row r="23" spans="1:75" x14ac:dyDescent="0.25">
      <c r="A23" s="376">
        <f>IF(Dép_Arr!A23="","",Dép_Arr!A23)</f>
        <v>20</v>
      </c>
      <c r="B23" s="377" t="str">
        <f>IF(A23="","",INDEX(Engagés!A23:J122,MATCH(Récap!A23,Engagés!A23:A122,0),5))</f>
        <v>MJ</v>
      </c>
      <c r="C23" s="378">
        <f>Dép_Arr!H23+'1ér_Tour'!H23+'2ème'!H23+'3ème'!H23+'4ème'!H23+'5ème'!H23+'6ème'!H23+'7ème'!H23+'8ème'!H23+'9ème'!H23+'10ème'!H23</f>
        <v>0</v>
      </c>
      <c r="D23" s="102">
        <f>IF($E23=11,"",IF(Dép_Arr!$A23="","",COUNTA(Dép_Arr!C23,'1ér_Tour'!C23,'2ème'!C23,'3ème'!C23,'4ème'!C23,'5ème'!C23,'6ème'!C23,'7ème'!C23,'8ème'!C23,'9ème'!C23,'10ème'!C23)))</f>
        <v>4</v>
      </c>
      <c r="E23" s="26">
        <f>IF(A23=0,"",IF(Dép_Arr!A23="","",(COUNTBLANK(Dép_Arr!D23)+COUNTBLANK('1ér_Tour'!D23)+COUNTBLANK('2ème'!D23)+COUNTBLANK('3ème'!D23)+COUNTBLANK('4ème'!D23)+COUNTBLANK('5ème'!D23)+COUNTBLANK('6ème'!D23)+COUNTBLANK('7ème'!D23)+COUNTBLANK('8ème'!D23)+COUNTBLANK('9ème'!D23)+COUNTBLANK('10ème'!D23))))</f>
        <v>6</v>
      </c>
      <c r="F23" s="378">
        <f t="shared" si="0"/>
        <v>6</v>
      </c>
      <c r="G23" s="102" t="str">
        <f>IF(OR('1ér_Tour'!D23="TERMINE",'2ème'!D23="TERMINE",'3ème'!D23="TERMINE",'4ème'!D23="TERMINE",'5ème'!D23="TERMINE",'6ème'!D23="TERMINE",'7ème'!D23="TERMINE",'8ème'!D23="TERMINE",'9ème'!D23="TERMINE",'9ème'!A23="TERMINE"),"TERMINE","")</f>
        <v/>
      </c>
      <c r="I23" s="212"/>
      <c r="J23" s="215"/>
      <c r="O23" s="353">
        <f>IF('1ér_Tour'!$D23="","",IF($B23="MJ",'1ér_Tour'!$D23,""))</f>
        <v>4.5486111111111005E-3</v>
      </c>
      <c r="P23" s="354">
        <f>IF('2ème'!$C23="","",IF('2ème'!$E23="MJ",'2ème'!$C23-'1ér_Tour'!$C23,""))</f>
        <v>2.9745370370370949E-3</v>
      </c>
      <c r="Q23" s="354">
        <f>IF('3ème'!$C23="","",IF('3ème'!$E23="MJ",'3ème'!$C23-'2ème'!$C23,""))</f>
        <v>3.4027777777777546E-3</v>
      </c>
      <c r="R23" s="354" t="str">
        <f>IF('4ème'!$C23="","",IF('4ème'!$E23="MJ",'4ème'!$C23-'3ème'!$C23,""))</f>
        <v/>
      </c>
      <c r="S23" s="354">
        <f>IF('5ème'!$C23="","",IF('5ème'!$E23="MJ",'5ème'!$C23-'4ème'!$C23,""))</f>
        <v>0.38108796296296293</v>
      </c>
      <c r="T23" s="354" t="str">
        <f>IF('6ème'!$C23="","",IF('6ème'!$E23="MJ",'6ème'!$C23-'5ème'!$C23,""))</f>
        <v/>
      </c>
      <c r="U23" s="354" t="str">
        <f>IF('7ème'!$C23="","",IF('7ème'!$E23="MJ",'7ème'!$C23-'6ème'!$C23,""))</f>
        <v/>
      </c>
      <c r="V23" s="354" t="str">
        <f>IF('8ème'!$C23="","",IF('8ème'!$E23="MJ",'8ème'!$C23-'7ème'!$C23,""))</f>
        <v/>
      </c>
      <c r="W23" s="354" t="str">
        <f>IF('9ème'!$C23="","",IF('9ème'!$E23="MJ",'9ème'!$C23-'8ème'!$C23,""))</f>
        <v/>
      </c>
      <c r="X23" s="355" t="str">
        <f>IF('10ème'!$C23="","",IF('10ème'!$E23="MJ",'10ème'!$C23-'9ème'!$C23,""))</f>
        <v/>
      </c>
      <c r="Y23" s="356">
        <f t="shared" si="1"/>
        <v>0.12915509259259259</v>
      </c>
      <c r="Z23" s="333"/>
      <c r="AA23" s="357"/>
      <c r="AB23" s="358"/>
      <c r="AC23" s="358"/>
      <c r="AD23" s="102"/>
      <c r="AE23" s="353" t="str">
        <f>IF('1ér_Tour'!$D23="","",IF($B23="CF",'1ér_Tour'!$D23,""))</f>
        <v/>
      </c>
      <c r="AF23" s="354" t="str">
        <f>IF('2ème'!$C23="","",IF('2ème'!$E23="CF",'2ème'!$C23-'1ér_Tour'!$C23,""))</f>
        <v/>
      </c>
      <c r="AG23" s="354" t="str">
        <f>IF('3ème'!$C23="","",IF('3ème'!$E23="CF",'3ème'!$C23-'2ème'!$C23,""))</f>
        <v/>
      </c>
      <c r="AH23" s="354" t="str">
        <f>IF('4ème'!$C23="","",IF('4ème'!$E23="CF",'4ème'!$C23-'3ème'!$C23,""))</f>
        <v/>
      </c>
      <c r="AI23" s="354" t="str">
        <f>IF('5ème'!$C23="","",IF('5ème'!$E23="CF",'5ème'!$C23-'4ème'!$C23,""))</f>
        <v/>
      </c>
      <c r="AJ23" s="354" t="str">
        <f>IF('6ème'!$C23="","",IF('6ème'!$E23="CF",'6ème'!$C23-'5ème'!$C23,""))</f>
        <v/>
      </c>
      <c r="AK23" s="354" t="str">
        <f>IF('7ème'!$C23="","",IF('7ème'!$E23="CF",'7ème'!$C23-'6ème'!$C23,""))</f>
        <v/>
      </c>
      <c r="AL23" s="354" t="str">
        <f>IF('8ème'!$C23="","",IF('8ème'!$E23="CF",'8ème'!$C23-'7ème'!$C23,""))</f>
        <v/>
      </c>
      <c r="AM23" s="354" t="str">
        <f>IF('9ème'!$C23="","",IF('9ème'!$E23="CF",'9ème'!$C23-'8ème'!$C23,""))</f>
        <v/>
      </c>
      <c r="AN23" s="354" t="str">
        <f>IF('10ème'!$C23="","",IF('10ème'!$E23="CF",'10ème'!$C23-'9ème'!$C23,""))</f>
        <v/>
      </c>
      <c r="AO23" s="359" t="str">
        <f t="shared" si="4"/>
        <v/>
      </c>
      <c r="AP23" s="102"/>
      <c r="AQ23" s="102"/>
      <c r="AR23" s="161"/>
      <c r="AS23" s="102"/>
      <c r="AT23" s="102"/>
      <c r="AU23" s="360" t="str">
        <f>IF('1ér_Tour'!$C23="","",IF(B23="JS",'1ér_Tour'!D32,""))</f>
        <v/>
      </c>
      <c r="AV23" s="354" t="str">
        <f>IF('2ème'!$C23="","",IF('2ème'!$E23="JS",'2ème'!$C23-'1ér_Tour'!$C23,""))</f>
        <v/>
      </c>
      <c r="AW23" s="354" t="str">
        <f>IF('3ème'!$C23="","",IF('3ème'!$E23="jS",'3ème'!$C23-'2ème'!$C23,""))</f>
        <v/>
      </c>
      <c r="AX23" s="354" t="str">
        <f>IF('4ème'!$C23="","",IF('4ème'!$E23="jS",'4ème'!$C23-'3ème'!$C23,""))</f>
        <v/>
      </c>
      <c r="AY23" s="354" t="str">
        <f>IF('5ème'!$C23="","",IF('5ème'!$E23="jS",'5ème'!$C23-'4ème'!$C23,""))</f>
        <v/>
      </c>
      <c r="AZ23" s="354" t="str">
        <f>IF('6ème'!$C23="","",IF('6ème'!$E23="jS",'6ème'!$C23-'5ème'!$C23,""))</f>
        <v/>
      </c>
      <c r="BA23" s="354" t="str">
        <f>IF('7ème'!$C23="","",IF('7ème'!$E23="jS",'7ème'!$C23-'6ème'!$C23,""))</f>
        <v/>
      </c>
      <c r="BB23" s="354" t="str">
        <f>IF('8ème'!$C23="","",IF('8ème'!$E23="jS",'8ème'!$C23-'7ème'!$C23,""))</f>
        <v/>
      </c>
      <c r="BC23" s="354" t="str">
        <f>IF('9ème'!$C23="","",IF('9ème'!$E23="jS",'9ème'!$C23-'8ème'!$C23,""))</f>
        <v/>
      </c>
      <c r="BD23" s="354" t="str">
        <f>IF('10ème'!$C23="","",IF('10ème'!$E23="jS",'10ème'!$C23-'9ème'!$C23,""))</f>
        <v/>
      </c>
      <c r="BE23" s="356" t="str">
        <f t="shared" si="2"/>
        <v/>
      </c>
      <c r="BF23" s="102"/>
      <c r="BG23" s="102"/>
      <c r="BH23" s="102"/>
      <c r="BI23" s="102"/>
      <c r="BJ23" s="102"/>
      <c r="BK23" s="360" t="str">
        <f>IF('1ér_Tour'!$C23="","",IF('1ér_Tour'!$E23="AM",'1ér_Tour'!$C23-'1ér_Tour'!$B23,""))</f>
        <v/>
      </c>
      <c r="BL23" s="354" t="str">
        <f>IF('2ème'!$C23="","",IF('2ème'!$E23="AM",'2ème'!$C23-'1ér_Tour'!$C23,""))</f>
        <v/>
      </c>
      <c r="BM23" s="354" t="str">
        <f>IF('3ème'!$C23="","",IF('3ème'!$E23="AM",'3ème'!$C23-'2ème'!$C23,""))</f>
        <v/>
      </c>
      <c r="BN23" s="354" t="str">
        <f>IF('4ème'!$C23="","",IF('4ème'!$E23="AM",'4ème'!$C23-'3ème'!$C23,""))</f>
        <v/>
      </c>
      <c r="BO23" s="354" t="str">
        <f>IF('5ème'!$C23="","",IF('5ème'!$E23="AM",'5ème'!$C23-'4ème'!$C23,""))</f>
        <v/>
      </c>
      <c r="BP23" s="354" t="str">
        <f>IF('6ème'!$C23="","",IF('6ème'!$E23="AM",'6ème'!$C23-'5ème'!$C23,""))</f>
        <v/>
      </c>
      <c r="BQ23" s="354" t="str">
        <f>IF('7ème'!$C23="","",IF('7ème'!$E23="AM",'7ème'!$C23-'6ème'!$C23,""))</f>
        <v/>
      </c>
      <c r="BR23" s="354" t="str">
        <f>IF('8ème'!$C23="","",IF('8ème'!$E23="AM",'8ème'!$C23-'7ème'!$C23,""))</f>
        <v/>
      </c>
      <c r="BS23" s="354" t="str">
        <f>IF('9ème'!$C23="","",IF('9ème'!$E23="AM",'9ème'!$C23-'8ème'!$C23,""))</f>
        <v/>
      </c>
      <c r="BT23" s="361" t="str">
        <f>IF('10ème'!$C23="","",IF('10ème'!$E23="AM",'10ème'!$C23-'9ème'!$C23,""))</f>
        <v/>
      </c>
      <c r="BU23" s="361" t="str">
        <f>IF(Dép_Arr!$C23="","",IF(AND(Dép_Arr!$E23="AM",'10ème'!$C23=""),Dép_Arr!$C23-'9ème'!$C23,Dép_Arr!$C23-'10ème'!$C23))</f>
        <v/>
      </c>
      <c r="BV23" s="356" t="str">
        <f t="shared" si="3"/>
        <v/>
      </c>
      <c r="BW23" s="362"/>
    </row>
    <row r="24" spans="1:75" x14ac:dyDescent="0.25">
      <c r="A24" s="376">
        <f>IF(Dép_Arr!A24="","",Dép_Arr!A24)</f>
        <v>21</v>
      </c>
      <c r="B24" s="377" t="str">
        <f>IF(A24="","",INDEX(Engagés!A24:J123,MATCH(Récap!A24,Engagés!A24:A123,0),5))</f>
        <v>AM</v>
      </c>
      <c r="C24" s="378">
        <f>Dép_Arr!H24+'1ér_Tour'!H24+'2ème'!H24+'3ème'!H24+'4ème'!H24+'5ème'!H24+'6ème'!H24+'7ème'!H24+'8ème'!H24+'9ème'!H24+'10ème'!H24</f>
        <v>0</v>
      </c>
      <c r="D24" s="102">
        <f>IF($E24=11,"",IF(Dép_Arr!$A24="","",COUNTA(Dép_Arr!C24,'1ér_Tour'!C24,'2ème'!C24,'3ème'!C24,'4ème'!C24,'5ème'!C24,'6ème'!C24,'7ème'!C24,'8ème'!C24,'9ème'!C24,'10ème'!C24)))</f>
        <v>10</v>
      </c>
      <c r="E24" s="26">
        <f>IF(A24=0,"",IF(Dép_Arr!A24="","",(COUNTBLANK(Dép_Arr!D24)+COUNTBLANK('1ér_Tour'!D24)+COUNTBLANK('2ème'!D24)+COUNTBLANK('3ème'!D24)+COUNTBLANK('4ème'!D24)+COUNTBLANK('5ème'!D24)+COUNTBLANK('6ème'!D24)+COUNTBLANK('7ème'!D24)+COUNTBLANK('8ème'!D24)+COUNTBLANK('9ème'!D24)+COUNTBLANK('10ème'!D24))))</f>
        <v>1</v>
      </c>
      <c r="F24" s="378">
        <f t="shared" si="0"/>
        <v>0</v>
      </c>
      <c r="G24" s="102" t="str">
        <f>IF(OR('1ér_Tour'!D24="TERMINE",'2ème'!D24="TERMINE",'3ème'!D24="TERMINE",'4ème'!D24="TERMINE",'5ème'!D24="TERMINE",'6ème'!D24="TERMINE",'7ème'!D24="TERMINE",'8ème'!D24="TERMINE",'9ème'!D24="TERMINE",'9ème'!A24="TERMINE"),"TERMINE","")</f>
        <v/>
      </c>
      <c r="I24" s="212"/>
      <c r="J24" s="215"/>
      <c r="O24" s="353" t="str">
        <f>IF('1ér_Tour'!$D24="","",IF($B24="MJ",'1ér_Tour'!$D24,""))</f>
        <v/>
      </c>
      <c r="P24" s="354" t="str">
        <f>IF('2ème'!$C24="","",IF('2ème'!$E24="MJ",'2ème'!$C24-'1ér_Tour'!$C24,""))</f>
        <v/>
      </c>
      <c r="Q24" s="354" t="str">
        <f>IF('3ème'!$C24="","",IF('3ème'!$E24="MJ",'3ème'!$C24-'2ème'!$C24,""))</f>
        <v/>
      </c>
      <c r="R24" s="354" t="str">
        <f>IF('4ème'!$C24="","",IF('4ème'!$E24="MJ",'4ème'!$C24-'3ème'!$C24,""))</f>
        <v/>
      </c>
      <c r="S24" s="354" t="str">
        <f>IF('5ème'!$C24="","",IF('5ème'!$E24="MJ",'5ème'!$C24-'4ème'!$C24,""))</f>
        <v/>
      </c>
      <c r="T24" s="354" t="str">
        <f>IF('6ème'!$C24="","",IF('6ème'!$E24="MJ",'6ème'!$C24-'5ème'!$C24,""))</f>
        <v/>
      </c>
      <c r="U24" s="354" t="str">
        <f>IF('7ème'!$C24="","",IF('7ème'!$E24="MJ",'7ème'!$C24-'6ème'!$C24,""))</f>
        <v/>
      </c>
      <c r="V24" s="354" t="str">
        <f>IF('8ème'!$C24="","",IF('8ème'!$E24="MJ",'8ème'!$C24-'7ème'!$C24,""))</f>
        <v/>
      </c>
      <c r="W24" s="354" t="str">
        <f>IF('9ème'!$C24="","",IF('9ème'!$E24="MJ",'9ème'!$C24-'8ème'!$C24,""))</f>
        <v/>
      </c>
      <c r="X24" s="355" t="str">
        <f>IF('10ème'!$C24="","",IF('10ème'!$E24="MJ",'10ème'!$C24-'9ème'!$C24,""))</f>
        <v/>
      </c>
      <c r="Y24" s="356" t="str">
        <f t="shared" si="1"/>
        <v/>
      </c>
      <c r="Z24" s="333"/>
      <c r="AA24" s="357"/>
      <c r="AB24" s="358"/>
      <c r="AC24" s="358"/>
      <c r="AD24" s="102"/>
      <c r="AE24" s="353" t="str">
        <f>IF('1ér_Tour'!$D24="","",IF($B24="CF",'1ér_Tour'!$D24,""))</f>
        <v/>
      </c>
      <c r="AF24" s="354" t="str">
        <f>IF('2ème'!$C24="","",IF('2ème'!$E24="CF",'2ème'!$C24-'1ér_Tour'!$C24,""))</f>
        <v/>
      </c>
      <c r="AG24" s="354" t="str">
        <f>IF('3ème'!$C24="","",IF('3ème'!$E24="CF",'3ème'!$C24-'2ème'!$C24,""))</f>
        <v/>
      </c>
      <c r="AH24" s="354" t="str">
        <f>IF('4ème'!$C24="","",IF('4ème'!$E24="CF",'4ème'!$C24-'3ème'!$C24,""))</f>
        <v/>
      </c>
      <c r="AI24" s="354" t="str">
        <f>IF('5ème'!$C24="","",IF('5ème'!$E24="CF",'5ème'!$C24-'4ème'!$C24,""))</f>
        <v/>
      </c>
      <c r="AJ24" s="354" t="str">
        <f>IF('6ème'!$C24="","",IF('6ème'!$E24="CF",'6ème'!$C24-'5ème'!$C24,""))</f>
        <v/>
      </c>
      <c r="AK24" s="354" t="str">
        <f>IF('7ème'!$C24="","",IF('7ème'!$E24="CF",'7ème'!$C24-'6ème'!$C24,""))</f>
        <v/>
      </c>
      <c r="AL24" s="354" t="str">
        <f>IF('8ème'!$C24="","",IF('8ème'!$E24="CF",'8ème'!$C24-'7ème'!$C24,""))</f>
        <v/>
      </c>
      <c r="AM24" s="354" t="str">
        <f>IF('9ème'!$C24="","",IF('9ème'!$E24="CF",'9ème'!$C24-'8ème'!$C24,""))</f>
        <v/>
      </c>
      <c r="AN24" s="354" t="str">
        <f>IF('10ème'!$C24="","",IF('10ème'!$E24="CF",'10ème'!$C24-'9ème'!$C24,""))</f>
        <v/>
      </c>
      <c r="AO24" s="359" t="str">
        <f t="shared" si="4"/>
        <v/>
      </c>
      <c r="AP24" s="102"/>
      <c r="AQ24" s="102"/>
      <c r="AR24" s="161"/>
      <c r="AS24" s="102"/>
      <c r="AT24" s="102"/>
      <c r="AU24" s="360" t="str">
        <f>IF('1ér_Tour'!$C24="","",IF(B24="JS",'1ér_Tour'!D33,""))</f>
        <v/>
      </c>
      <c r="AV24" s="354" t="str">
        <f>IF('2ème'!$C24="","",IF('2ème'!$E24="JS",'2ème'!$C24-'1ér_Tour'!$C24,""))</f>
        <v/>
      </c>
      <c r="AW24" s="354" t="str">
        <f>IF('3ème'!$C24="","",IF('3ème'!$E24="jS",'3ème'!$C24-'2ème'!$C24,""))</f>
        <v/>
      </c>
      <c r="AX24" s="354" t="str">
        <f>IF('4ème'!$C24="","",IF('4ème'!$E24="jS",'4ème'!$C24-'3ème'!$C24,""))</f>
        <v/>
      </c>
      <c r="AY24" s="354" t="str">
        <f>IF('5ème'!$C24="","",IF('5ème'!$E24="jS",'5ème'!$C24-'4ème'!$C24,""))</f>
        <v/>
      </c>
      <c r="AZ24" s="354" t="str">
        <f>IF('6ème'!$C24="","",IF('6ème'!$E24="jS",'6ème'!$C24-'5ème'!$C24,""))</f>
        <v/>
      </c>
      <c r="BA24" s="354" t="str">
        <f>IF('7ème'!$C24="","",IF('7ème'!$E24="jS",'7ème'!$C24-'6ème'!$C24,""))</f>
        <v/>
      </c>
      <c r="BB24" s="354" t="str">
        <f>IF('8ème'!$C24="","",IF('8ème'!$E24="jS",'8ème'!$C24-'7ème'!$C24,""))</f>
        <v/>
      </c>
      <c r="BC24" s="354" t="str">
        <f>IF('9ème'!$C24="","",IF('9ème'!$E24="jS",'9ème'!$C24-'8ème'!$C24,""))</f>
        <v/>
      </c>
      <c r="BD24" s="354" t="str">
        <f>IF('10ème'!$C24="","",IF('10ème'!$E24="jS",'10ème'!$C24-'9ème'!$C24,""))</f>
        <v/>
      </c>
      <c r="BE24" s="356" t="str">
        <f t="shared" si="2"/>
        <v/>
      </c>
      <c r="BF24" s="102"/>
      <c r="BG24" s="102"/>
      <c r="BH24" s="102"/>
      <c r="BI24" s="102"/>
      <c r="BJ24" s="102"/>
      <c r="BK24" s="360">
        <f>IF('1ér_Tour'!$C24="","",IF('1ér_Tour'!$E24="AM",'1ér_Tour'!$C24-'1ér_Tour'!$B24,""))</f>
        <v>4.6064814814815169E-3</v>
      </c>
      <c r="BL24" s="354">
        <f>IF('2ème'!$C24="","",IF('2ème'!$E24="AM",'2ème'!$C24-'1ér_Tour'!$C24,""))</f>
        <v>2.9861111111110783E-3</v>
      </c>
      <c r="BM24" s="354">
        <f>IF('3ème'!$C24="","",IF('3ème'!$E24="AM",'3ème'!$C24-'2ème'!$C24,""))</f>
        <v>3.4837962962963598E-3</v>
      </c>
      <c r="BN24" s="354">
        <f>IF('4ème'!$C24="","",IF('4ème'!$E24="AM",'4ème'!$C24-'3ème'!$C24,""))</f>
        <v>3.9004629629629251E-3</v>
      </c>
      <c r="BO24" s="354">
        <f>IF('5ème'!$C24="","",IF('5ème'!$E24="AM",'5ème'!$C24-'4ème'!$C24,""))</f>
        <v>3.1597222222222721E-3</v>
      </c>
      <c r="BP24" s="354">
        <f>IF('6ème'!$C24="","",IF('6ème'!$E24="AM",'6ème'!$C24-'5ème'!$C24,""))</f>
        <v>3.8078703703703365E-3</v>
      </c>
      <c r="BQ24" s="354">
        <f>IF('7ème'!$C24="","",IF('7ème'!$E24="AM",'7ème'!$C24-'6ème'!$C24,""))</f>
        <v>4.5023148148147785E-3</v>
      </c>
      <c r="BR24" s="354">
        <f>IF('8ème'!$C24="","",IF('8ème'!$E24="AM",'8ème'!$C24-'7ème'!$C24,""))</f>
        <v>1.7013888888889328E-3</v>
      </c>
      <c r="BS24" s="354">
        <f>IF('9ème'!$C24="","",IF('9ème'!$E24="AM",'9ème'!$C24-'8ème'!$C24,""))</f>
        <v>3.3333333333332993E-3</v>
      </c>
      <c r="BT24" s="361" t="str">
        <f>IF('10ème'!$C24="","",IF('10ème'!$E24="AM",'10ème'!$C24-'9ème'!$C24,""))</f>
        <v/>
      </c>
      <c r="BU24" s="361">
        <f>IF(Dép_Arr!$C24="","",IF(AND(Dép_Arr!$E24="AM",'10ème'!$C24=""),Dép_Arr!$C24-'9ème'!$C24,Dép_Arr!$C24-'10ème'!$C24))</f>
        <v>3.5300925925926263E-3</v>
      </c>
      <c r="BV24" s="356">
        <f t="shared" si="3"/>
        <v>4.6064814814815169E-3</v>
      </c>
      <c r="BW24" s="362"/>
    </row>
    <row r="25" spans="1:75" x14ac:dyDescent="0.25">
      <c r="A25" s="376">
        <f>IF(Dép_Arr!A25="","",Dép_Arr!A25)</f>
        <v>22</v>
      </c>
      <c r="B25" s="377" t="str">
        <f>IF(A25="","",INDEX(Engagés!A25:J124,MATCH(Récap!A25,Engagés!A25:A124,0),5))</f>
        <v>JS</v>
      </c>
      <c r="C25" s="378">
        <f>Dép_Arr!H25+'1ér_Tour'!H25+'2ème'!H25+'3ème'!H25+'4ème'!H25+'5ème'!H25+'6ème'!H25+'7ème'!H25+'8ème'!H25+'9ème'!H25+'10ème'!H25</f>
        <v>0</v>
      </c>
      <c r="D25" s="102">
        <f>IF($E25=11,"",IF(Dép_Arr!$A25="","",COUNTA(Dép_Arr!C25,'1ér_Tour'!C25,'2ème'!C25,'3ème'!C25,'4ème'!C25,'5ème'!C25,'6ème'!C25,'7ème'!C25,'8ème'!C25,'9ème'!C25,'10ème'!C25)))</f>
        <v>8</v>
      </c>
      <c r="E25" s="26">
        <f>IF(A25=0,"",IF(Dép_Arr!A25="","",(COUNTBLANK(Dép_Arr!D25)+COUNTBLANK('1ér_Tour'!D25)+COUNTBLANK('2ème'!D25)+COUNTBLANK('3ème'!D25)+COUNTBLANK('4ème'!D25)+COUNTBLANK('5ème'!D25)+COUNTBLANK('6ème'!D25)+COUNTBLANK('7ème'!D25)+COUNTBLANK('8ème'!D25)+COUNTBLANK('9ème'!D25)+COUNTBLANK('10ème'!D25))))</f>
        <v>2</v>
      </c>
      <c r="F25" s="378">
        <f t="shared" si="0"/>
        <v>2</v>
      </c>
      <c r="G25" s="102" t="str">
        <f>IF(OR('1ér_Tour'!D25="TERMINE",'2ème'!D25="TERMINE",'3ème'!D25="TERMINE",'4ème'!D25="TERMINE",'5ème'!D25="TERMINE",'6ème'!D25="TERMINE",'7ème'!D25="TERMINE",'8ème'!D25="TERMINE",'9ème'!D25="TERMINE",'9ème'!A25="TERMINE"),"TERMINE","")</f>
        <v/>
      </c>
      <c r="I25" s="212"/>
      <c r="J25" s="215"/>
      <c r="O25" s="353" t="str">
        <f>IF('1ér_Tour'!$D25="","",IF($B25="MJ",'1ér_Tour'!$D25,""))</f>
        <v/>
      </c>
      <c r="P25" s="354" t="str">
        <f>IF('2ème'!$C25="","",IF('2ème'!$E25="MJ",'2ème'!$C25-'1ér_Tour'!$C25,""))</f>
        <v/>
      </c>
      <c r="Q25" s="354" t="str">
        <f>IF('3ème'!$C25="","",IF('3ème'!$E25="MJ",'3ème'!$C25-'2ème'!$C25,""))</f>
        <v/>
      </c>
      <c r="R25" s="354" t="str">
        <f>IF('4ème'!$C25="","",IF('4ème'!$E25="MJ",'4ème'!$C25-'3ème'!$C25,""))</f>
        <v/>
      </c>
      <c r="S25" s="354" t="str">
        <f>IF('5ème'!$C25="","",IF('5ème'!$E25="MJ",'5ème'!$C25-'4ème'!$C25,""))</f>
        <v/>
      </c>
      <c r="T25" s="354" t="str">
        <f>IF('6ème'!$C25="","",IF('6ème'!$E25="MJ",'6ème'!$C25-'5ème'!$C25,""))</f>
        <v/>
      </c>
      <c r="U25" s="354" t="str">
        <f>IF('7ème'!$C25="","",IF('7ème'!$E25="MJ",'7ème'!$C25-'6ème'!$C25,""))</f>
        <v/>
      </c>
      <c r="V25" s="354" t="str">
        <f>IF('8ème'!$C25="","",IF('8ème'!$E25="MJ",'8ème'!$C25-'7ème'!$C25,""))</f>
        <v/>
      </c>
      <c r="W25" s="354" t="str">
        <f>IF('9ème'!$C25="","",IF('9ème'!$E25="MJ",'9ème'!$C25-'8ème'!$C25,""))</f>
        <v/>
      </c>
      <c r="X25" s="355" t="str">
        <f>IF('10ème'!$C25="","",IF('10ème'!$E25="MJ",'10ème'!$C25-'9ème'!$C25,""))</f>
        <v/>
      </c>
      <c r="Y25" s="356" t="str">
        <f t="shared" si="1"/>
        <v/>
      </c>
      <c r="Z25" s="333"/>
      <c r="AA25" s="357"/>
      <c r="AB25" s="358"/>
      <c r="AC25" s="358"/>
      <c r="AD25" s="102"/>
      <c r="AE25" s="353" t="str">
        <f>IF('1ér_Tour'!$D25="","",IF($B25="CF",'1ér_Tour'!$D25,""))</f>
        <v/>
      </c>
      <c r="AF25" s="354" t="str">
        <f>IF('2ème'!$C25="","",IF('2ème'!$E25="CF",'2ème'!$C25-'1ér_Tour'!$C25,""))</f>
        <v/>
      </c>
      <c r="AG25" s="354" t="str">
        <f>IF('3ème'!$C25="","",IF('3ème'!$E25="CF",'3ème'!$C25-'2ème'!$C25,""))</f>
        <v/>
      </c>
      <c r="AH25" s="354" t="str">
        <f>IF('4ème'!$C25="","",IF('4ème'!$E25="CF",'4ème'!$C25-'3ème'!$C25,""))</f>
        <v/>
      </c>
      <c r="AI25" s="354" t="str">
        <f>IF('5ème'!$C25="","",IF('5ème'!$E25="CF",'5ème'!$C25-'4ème'!$C25,""))</f>
        <v/>
      </c>
      <c r="AJ25" s="354" t="str">
        <f>IF('6ème'!$C25="","",IF('6ème'!$E25="CF",'6ème'!$C25-'5ème'!$C25,""))</f>
        <v/>
      </c>
      <c r="AK25" s="354" t="str">
        <f>IF('7ème'!$C25="","",IF('7ème'!$E25="CF",'7ème'!$C25-'6ème'!$C25,""))</f>
        <v/>
      </c>
      <c r="AL25" s="354" t="str">
        <f>IF('8ème'!$C25="","",IF('8ème'!$E25="CF",'8ème'!$C25-'7ème'!$C25,""))</f>
        <v/>
      </c>
      <c r="AM25" s="354" t="str">
        <f>IF('9ème'!$C25="","",IF('9ème'!$E25="CF",'9ème'!$C25-'8ème'!$C25,""))</f>
        <v/>
      </c>
      <c r="AN25" s="354" t="str">
        <f>IF('10ème'!$C25="","",IF('10ème'!$E25="CF",'10ème'!$C25-'9ème'!$C25,""))</f>
        <v/>
      </c>
      <c r="AO25" s="359" t="str">
        <f t="shared" si="4"/>
        <v/>
      </c>
      <c r="AP25" s="102"/>
      <c r="AQ25" s="102"/>
      <c r="AR25" s="161"/>
      <c r="AS25" s="102"/>
      <c r="AT25" s="102"/>
      <c r="AU25" s="360" t="str">
        <f>IF('1ér_Tour'!$C25="","",IF(B25="JS",'1ér_Tour'!D34,""))</f>
        <v/>
      </c>
      <c r="AV25" s="354">
        <f>IF('2ème'!$C25="","",IF('2ème'!$E25="JS",'2ème'!$C25-'1ér_Tour'!$C25,""))</f>
        <v>2.9629629629630005E-3</v>
      </c>
      <c r="AW25" s="354">
        <f>IF('3ème'!$C25="","",IF('3ème'!$E25="jS",'3ème'!$C25-'2ème'!$C25,""))</f>
        <v>3.4837962962963043E-3</v>
      </c>
      <c r="AX25" s="354">
        <f>IF('4ème'!$C25="","",IF('4ème'!$E25="jS",'4ème'!$C25-'3ème'!$C25,""))</f>
        <v>3.9004629629629251E-3</v>
      </c>
      <c r="AY25" s="354">
        <f>IF('5ème'!$C25="","",IF('5ème'!$E25="jS",'5ème'!$C25-'4ème'!$C25,""))</f>
        <v>3.4143518518519045E-3</v>
      </c>
      <c r="AZ25" s="354">
        <f>IF('6ème'!$C25="","",IF('6ème'!$E25="jS",'6ème'!$C25-'5ème'!$C25,""))</f>
        <v>3.5532407407407596E-3</v>
      </c>
      <c r="BA25" s="354">
        <f>IF('7ème'!$C25="","",IF('7ème'!$E25="jS",'7ème'!$C25-'6ème'!$C25,""))</f>
        <v>4.5833333333332726E-3</v>
      </c>
      <c r="BB25" s="354">
        <f>IF('8ème'!$C25="","",IF('8ème'!$E25="jS",'8ème'!$C25-'7ème'!$C25,""))</f>
        <v>1.6435185185185164E-3</v>
      </c>
      <c r="BC25" s="354" t="str">
        <f>IF('9ème'!$C25="","",IF('9ème'!$E25="jS",'9ème'!$C25-'8ème'!$C25,""))</f>
        <v/>
      </c>
      <c r="BD25" s="354" t="str">
        <f>IF('10ème'!$C25="","",IF('10ème'!$E25="jS",'10ème'!$C25-'9ème'!$C25,""))</f>
        <v/>
      </c>
      <c r="BE25" s="356">
        <f t="shared" si="2"/>
        <v>4.5833333333332726E-3</v>
      </c>
      <c r="BF25" s="102"/>
      <c r="BG25" s="102"/>
      <c r="BH25" s="102"/>
      <c r="BI25" s="102"/>
      <c r="BJ25" s="102"/>
      <c r="BK25" s="360" t="str">
        <f>IF('1ér_Tour'!$C25="","",IF('1ér_Tour'!$E25="AM",'1ér_Tour'!$C25-'1ér_Tour'!$B25,""))</f>
        <v/>
      </c>
      <c r="BL25" s="354" t="str">
        <f>IF('2ème'!$C25="","",IF('2ème'!$E25="AM",'2ème'!$C25-'1ér_Tour'!$C25,""))</f>
        <v/>
      </c>
      <c r="BM25" s="354" t="str">
        <f>IF('3ème'!$C25="","",IF('3ème'!$E25="AM",'3ème'!$C25-'2ème'!$C25,""))</f>
        <v/>
      </c>
      <c r="BN25" s="354" t="str">
        <f>IF('4ème'!$C25="","",IF('4ème'!$E25="AM",'4ème'!$C25-'3ème'!$C25,""))</f>
        <v/>
      </c>
      <c r="BO25" s="354" t="str">
        <f>IF('5ème'!$C25="","",IF('5ème'!$E25="AM",'5ème'!$C25-'4ème'!$C25,""))</f>
        <v/>
      </c>
      <c r="BP25" s="354" t="str">
        <f>IF('6ème'!$C25="","",IF('6ème'!$E25="AM",'6ème'!$C25-'5ème'!$C25,""))</f>
        <v/>
      </c>
      <c r="BQ25" s="354" t="str">
        <f>IF('7ème'!$C25="","",IF('7ème'!$E25="AM",'7ème'!$C25-'6ème'!$C25,""))</f>
        <v/>
      </c>
      <c r="BR25" s="354" t="str">
        <f>IF('8ème'!$C25="","",IF('8ème'!$E25="AM",'8ème'!$C25-'7ème'!$C25,""))</f>
        <v/>
      </c>
      <c r="BS25" s="354" t="str">
        <f>IF('9ème'!$C25="","",IF('9ème'!$E25="AM",'9ème'!$C25-'8ème'!$C25,""))</f>
        <v/>
      </c>
      <c r="BT25" s="361" t="str">
        <f>IF('10ème'!$C25="","",IF('10ème'!$E25="AM",'10ème'!$C25-'9ème'!$C25,""))</f>
        <v/>
      </c>
      <c r="BU25" s="361" t="str">
        <f>IF(Dép_Arr!$C25="","",IF(AND(Dép_Arr!$E25="AM",'10ème'!$C25=""),Dép_Arr!$C25-'9ème'!$C25,Dép_Arr!$C25-'10ème'!$C25))</f>
        <v/>
      </c>
      <c r="BV25" s="356" t="str">
        <f t="shared" si="3"/>
        <v/>
      </c>
      <c r="BW25" s="362"/>
    </row>
    <row r="26" spans="1:75" x14ac:dyDescent="0.25">
      <c r="A26" s="376">
        <f>IF(Dép_Arr!A26="","",Dép_Arr!A26)</f>
        <v>23</v>
      </c>
      <c r="B26" s="377" t="str">
        <f>IF(A26="","",INDEX(Engagés!A26:J125,MATCH(Récap!A26,Engagés!A26:A125,0),5))</f>
        <v>CF</v>
      </c>
      <c r="C26" s="378">
        <f>Dép_Arr!H26+'1ér_Tour'!H26+'2ème'!H26+'3ème'!H26+'4ème'!H26+'5ème'!H26+'6ème'!H26+'7ème'!H26+'8ème'!H26+'9ème'!H26+'10ème'!H26</f>
        <v>0</v>
      </c>
      <c r="D26" s="102">
        <f>IF($E26=11,"",IF(Dép_Arr!$A26="","",COUNTA(Dép_Arr!C26,'1ér_Tour'!C26,'2ème'!C26,'3ème'!C26,'4ème'!C26,'5ème'!C26,'6ème'!C26,'7ème'!C26,'8ème'!C26,'9ème'!C26,'10ème'!C26)))</f>
        <v>6</v>
      </c>
      <c r="E26" s="26">
        <f>IF(A26=0,"",IF(Dép_Arr!A26="","",(COUNTBLANK(Dép_Arr!D26)+COUNTBLANK('1ér_Tour'!D26)+COUNTBLANK('2ème'!D26)+COUNTBLANK('3ème'!D26)+COUNTBLANK('4ème'!D26)+COUNTBLANK('5ème'!D26)+COUNTBLANK('6ème'!D26)+COUNTBLANK('7ème'!D26)+COUNTBLANK('8ème'!D26)+COUNTBLANK('9ème'!D26)+COUNTBLANK('10ème'!D26))))</f>
        <v>4</v>
      </c>
      <c r="F26" s="378">
        <f t="shared" si="0"/>
        <v>4</v>
      </c>
      <c r="G26" s="102" t="str">
        <f>IF(OR('1ér_Tour'!D26="TERMINE",'2ème'!D26="TERMINE",'3ème'!D26="TERMINE",'4ème'!D26="TERMINE",'5ème'!D26="TERMINE",'6ème'!D26="TERMINE",'7ème'!D26="TERMINE",'8ème'!D26="TERMINE",'9ème'!D26="TERMINE",'9ème'!A26="TERMINE"),"TERMINE","")</f>
        <v/>
      </c>
      <c r="I26" s="212"/>
      <c r="J26" s="215"/>
      <c r="O26" s="353" t="str">
        <f>IF('1ér_Tour'!$D26="","",IF($B26="MJ",'1ér_Tour'!$D26,""))</f>
        <v/>
      </c>
      <c r="P26" s="354" t="str">
        <f>IF('2ème'!$C26="","",IF('2ème'!$E26="MJ",'2ème'!$C26-'1ér_Tour'!$C26,""))</f>
        <v/>
      </c>
      <c r="Q26" s="354" t="str">
        <f>IF('3ème'!$C26="","",IF('3ème'!$E26="MJ",'3ème'!$C26-'2ème'!$C26,""))</f>
        <v/>
      </c>
      <c r="R26" s="354" t="str">
        <f>IF('4ème'!$C26="","",IF('4ème'!$E26="MJ",'4ème'!$C26-'3ème'!$C26,""))</f>
        <v/>
      </c>
      <c r="S26" s="354" t="str">
        <f>IF('5ème'!$C26="","",IF('5ème'!$E26="MJ",'5ème'!$C26-'4ème'!$C26,""))</f>
        <v/>
      </c>
      <c r="T26" s="354" t="str">
        <f>IF('6ème'!$C26="","",IF('6ème'!$E26="MJ",'6ème'!$C26-'5ème'!$C26,""))</f>
        <v/>
      </c>
      <c r="U26" s="354" t="str">
        <f>IF('7ème'!$C26="","",IF('7ème'!$E26="MJ",'7ème'!$C26-'6ème'!$C26,""))</f>
        <v/>
      </c>
      <c r="V26" s="354" t="str">
        <f>IF('8ème'!$C26="","",IF('8ème'!$E26="MJ",'8ème'!$C26-'7ème'!$C26,""))</f>
        <v/>
      </c>
      <c r="W26" s="354" t="str">
        <f>IF('9ème'!$C26="","",IF('9ème'!$E26="MJ",'9ème'!$C26-'8ème'!$C26,""))</f>
        <v/>
      </c>
      <c r="X26" s="355" t="str">
        <f>IF('10ème'!$C26="","",IF('10ème'!$E26="MJ",'10ème'!$C26-'9ème'!$C26,""))</f>
        <v/>
      </c>
      <c r="Y26" s="356" t="str">
        <f t="shared" si="1"/>
        <v/>
      </c>
      <c r="Z26" s="333"/>
      <c r="AA26" s="357"/>
      <c r="AB26" s="358"/>
      <c r="AC26" s="358"/>
      <c r="AD26" s="102"/>
      <c r="AE26" s="353">
        <f>IF('1ér_Tour'!$D26="","",IF($B26="CF",'1ér_Tour'!$D26,""))</f>
        <v>4.6296296296297057E-3</v>
      </c>
      <c r="AF26" s="354">
        <f>IF('2ème'!$C26="","",IF('2ème'!$E26="CF",'2ème'!$C26-'1ér_Tour'!$C26,""))</f>
        <v>2.9398148148147563E-3</v>
      </c>
      <c r="AG26" s="354">
        <f>IF('3ème'!$C26="","",IF('3ème'!$E26="CF",'3ème'!$C26-'2ème'!$C26,""))</f>
        <v>3.4722222222222099E-3</v>
      </c>
      <c r="AH26" s="354">
        <f>IF('4ème'!$C26="","",IF('4ème'!$E26="CF",'4ème'!$C26-'3ème'!$C26,""))</f>
        <v>3.9004629629629806E-3</v>
      </c>
      <c r="AI26" s="354">
        <f>IF('5ème'!$C26="","",IF('5ème'!$E26="CF",'5ème'!$C26-'4ème'!$C26,""))</f>
        <v>3.4490740740740766E-3</v>
      </c>
      <c r="AJ26" s="354">
        <f>IF('6ème'!$C26="","",IF('6ème'!$E26="CF",'6ème'!$C26-'5ème'!$C26,""))</f>
        <v>3.5300925925925708E-3</v>
      </c>
      <c r="AK26" s="354" t="str">
        <f>IF('7ème'!$C26="","",IF('7ème'!$E26="CF",'7ème'!$C26-'6ème'!$C26,""))</f>
        <v/>
      </c>
      <c r="AL26" s="354" t="str">
        <f>IF('8ème'!$C26="","",IF('8ème'!$E26="CF",'8ème'!$C26-'7ème'!$C26,""))</f>
        <v/>
      </c>
      <c r="AM26" s="354" t="str">
        <f>IF('9ème'!$C26="","",IF('9ème'!$E26="CF",'9ème'!$C26-'8ème'!$C26,""))</f>
        <v/>
      </c>
      <c r="AN26" s="354" t="str">
        <f>IF('10ème'!$C26="","",IF('10ème'!$E26="CF",'10ème'!$C26-'9ème'!$C26,""))</f>
        <v/>
      </c>
      <c r="AO26" s="359">
        <f t="shared" si="4"/>
        <v>4.6296296296297057E-3</v>
      </c>
      <c r="AP26" s="102"/>
      <c r="AQ26" s="102"/>
      <c r="AR26" s="161"/>
      <c r="AS26" s="102"/>
      <c r="AT26" s="102"/>
      <c r="AU26" s="360" t="str">
        <f>IF('1ér_Tour'!$C26="","",IF(B26="JS",'1ér_Tour'!D35,""))</f>
        <v/>
      </c>
      <c r="AV26" s="354" t="str">
        <f>IF('2ème'!$C26="","",IF('2ème'!$E26="JS",'2ème'!$C26-'1ér_Tour'!$C26,""))</f>
        <v/>
      </c>
      <c r="AW26" s="354" t="str">
        <f>IF('3ème'!$C26="","",IF('3ème'!$E26="jS",'3ème'!$C26-'2ème'!$C26,""))</f>
        <v/>
      </c>
      <c r="AX26" s="354" t="str">
        <f>IF('4ème'!$C26="","",IF('4ème'!$E26="jS",'4ème'!$C26-'3ème'!$C26,""))</f>
        <v/>
      </c>
      <c r="AY26" s="354" t="str">
        <f>IF('5ème'!$C26="","",IF('5ème'!$E26="jS",'5ème'!$C26-'4ème'!$C26,""))</f>
        <v/>
      </c>
      <c r="AZ26" s="354" t="str">
        <f>IF('6ème'!$C26="","",IF('6ème'!$E26="jS",'6ème'!$C26-'5ème'!$C26,""))</f>
        <v/>
      </c>
      <c r="BA26" s="354" t="str">
        <f>IF('7ème'!$C26="","",IF('7ème'!$E26="jS",'7ème'!$C26-'6ème'!$C26,""))</f>
        <v/>
      </c>
      <c r="BB26" s="354" t="str">
        <f>IF('8ème'!$C26="","",IF('8ème'!$E26="jS",'8ème'!$C26-'7ème'!$C26,""))</f>
        <v/>
      </c>
      <c r="BC26" s="354" t="str">
        <f>IF('9ème'!$C26="","",IF('9ème'!$E26="jS",'9ème'!$C26-'8ème'!$C26,""))</f>
        <v/>
      </c>
      <c r="BD26" s="354" t="str">
        <f>IF('10ème'!$C26="","",IF('10ème'!$E26="jS",'10ème'!$C26-'9ème'!$C26,""))</f>
        <v/>
      </c>
      <c r="BE26" s="356" t="str">
        <f t="shared" si="2"/>
        <v/>
      </c>
      <c r="BF26" s="102"/>
      <c r="BG26" s="102"/>
      <c r="BH26" s="102"/>
      <c r="BI26" s="102"/>
      <c r="BJ26" s="102"/>
      <c r="BK26" s="360" t="str">
        <f>IF('1ér_Tour'!$C26="","",IF('1ér_Tour'!$E26="AM",'1ér_Tour'!$C26-'1ér_Tour'!$B26,""))</f>
        <v/>
      </c>
      <c r="BL26" s="354" t="str">
        <f>IF('2ème'!$C26="","",IF('2ème'!$E26="AM",'2ème'!$C26-'1ér_Tour'!$C26,""))</f>
        <v/>
      </c>
      <c r="BM26" s="354" t="str">
        <f>IF('3ème'!$C26="","",IF('3ème'!$E26="AM",'3ème'!$C26-'2ème'!$C26,""))</f>
        <v/>
      </c>
      <c r="BN26" s="354" t="str">
        <f>IF('4ème'!$C26="","",IF('4ème'!$E26="AM",'4ème'!$C26-'3ème'!$C26,""))</f>
        <v/>
      </c>
      <c r="BO26" s="354" t="str">
        <f>IF('5ème'!$C26="","",IF('5ème'!$E26="AM",'5ème'!$C26-'4ème'!$C26,""))</f>
        <v/>
      </c>
      <c r="BP26" s="354" t="str">
        <f>IF('6ème'!$C26="","",IF('6ème'!$E26="AM",'6ème'!$C26-'5ème'!$C26,""))</f>
        <v/>
      </c>
      <c r="BQ26" s="354" t="str">
        <f>IF('7ème'!$C26="","",IF('7ème'!$E26="AM",'7ème'!$C26-'6ème'!$C26,""))</f>
        <v/>
      </c>
      <c r="BR26" s="354" t="str">
        <f>IF('8ème'!$C26="","",IF('8ème'!$E26="AM",'8ème'!$C26-'7ème'!$C26,""))</f>
        <v/>
      </c>
      <c r="BS26" s="354" t="str">
        <f>IF('9ème'!$C26="","",IF('9ème'!$E26="AM",'9ème'!$C26-'8ème'!$C26,""))</f>
        <v/>
      </c>
      <c r="BT26" s="361" t="str">
        <f>IF('10ème'!$C26="","",IF('10ème'!$E26="AM",'10ème'!$C26-'9ème'!$C26,""))</f>
        <v/>
      </c>
      <c r="BU26" s="361" t="str">
        <f>IF(Dép_Arr!$C26="","",IF(AND(Dép_Arr!$E26="AM",'10ème'!$C26=""),Dép_Arr!$C26-'9ème'!$C26,Dép_Arr!$C26-'10ème'!$C26))</f>
        <v/>
      </c>
      <c r="BV26" s="356" t="str">
        <f t="shared" si="3"/>
        <v/>
      </c>
      <c r="BW26" s="362"/>
    </row>
    <row r="27" spans="1:75" x14ac:dyDescent="0.25">
      <c r="A27" s="376">
        <f>IF(Dép_Arr!A27="","",Dép_Arr!A27)</f>
        <v>24</v>
      </c>
      <c r="B27" s="377" t="str">
        <f>IF(A27="","",INDEX(Engagés!A27:J126,MATCH(Récap!A27,Engagés!A27:A126,0),5))</f>
        <v>MJ</v>
      </c>
      <c r="C27" s="378">
        <f>Dép_Arr!H27+'1ér_Tour'!H27+'2ème'!H27+'3ème'!H27+'4ème'!H27+'5ème'!H27+'6ème'!H27+'7ème'!H27+'8ème'!H27+'9ème'!H27+'10ème'!H27</f>
        <v>0</v>
      </c>
      <c r="D27" s="102">
        <f>IF($E27=11,"",IF(Dép_Arr!$A27="","",COUNTA(Dép_Arr!C27,'1ér_Tour'!C27,'2ème'!C27,'3ème'!C27,'4ème'!C27,'5ème'!C27,'6ème'!C27,'7ème'!C27,'8ème'!C27,'9ème'!C27,'10ème'!C27)))</f>
        <v>5</v>
      </c>
      <c r="E27" s="26">
        <f>IF(A27=0,"",IF(Dép_Arr!A27="","",(COUNTBLANK(Dép_Arr!D27)+COUNTBLANK('1ér_Tour'!D27)+COUNTBLANK('2ème'!D27)+COUNTBLANK('3ème'!D27)+COUNTBLANK('4ème'!D27)+COUNTBLANK('5ème'!D27)+COUNTBLANK('6ème'!D27)+COUNTBLANK('7ème'!D27)+COUNTBLANK('8ème'!D27)+COUNTBLANK('9ème'!D27)+COUNTBLANK('10ème'!D27))))</f>
        <v>5</v>
      </c>
      <c r="F27" s="378">
        <f t="shared" si="0"/>
        <v>5</v>
      </c>
      <c r="G27" s="102" t="str">
        <f>IF(OR('1ér_Tour'!D27="TERMINE",'2ème'!D27="TERMINE",'3ème'!D27="TERMINE",'4ème'!D27="TERMINE",'5ème'!D27="TERMINE",'6ème'!D27="TERMINE",'7ème'!D27="TERMINE",'8ème'!D27="TERMINE",'9ème'!D27="TERMINE",'9ème'!A27="TERMINE"),"TERMINE","")</f>
        <v/>
      </c>
      <c r="I27" s="212"/>
      <c r="J27" s="215"/>
      <c r="O27" s="353">
        <f>IF('1ér_Tour'!$D27="","",IF($B27="MJ",'1ér_Tour'!$D27,""))</f>
        <v>4.6412037037037446E-3</v>
      </c>
      <c r="P27" s="354">
        <f>IF('2ème'!$C27="","",IF('2ème'!$E27="MJ",'2ème'!$C27-'1ér_Tour'!$C27,""))</f>
        <v>2.9282407407407174E-3</v>
      </c>
      <c r="Q27" s="354">
        <f>IF('3ème'!$C27="","",IF('3ème'!$E27="MJ",'3ème'!$C27-'2ème'!$C27,""))</f>
        <v>3.460648148148171E-3</v>
      </c>
      <c r="R27" s="354">
        <f>IF('4ème'!$C27="","",IF('4ème'!$E27="MJ",'4ème'!$C27-'3ème'!$C27,""))</f>
        <v>3.9004629629629806E-3</v>
      </c>
      <c r="S27" s="354">
        <f>IF('5ème'!$C27="","",IF('5ème'!$E27="MJ",'5ème'!$C27-'4ème'!$C27,""))</f>
        <v>3.5879629629629317E-3</v>
      </c>
      <c r="T27" s="354" t="str">
        <f>IF('6ème'!$C27="","",IF('6ème'!$E27="MJ",'6ème'!$C27-'5ème'!$C27,""))</f>
        <v/>
      </c>
      <c r="U27" s="354" t="str">
        <f>IF('7ème'!$C27="","",IF('7ème'!$E27="MJ",'7ème'!$C27-'6ème'!$C27,""))</f>
        <v/>
      </c>
      <c r="V27" s="354" t="str">
        <f>IF('8ème'!$C27="","",IF('8ème'!$E27="MJ",'8ème'!$C27-'7ème'!$C27,""))</f>
        <v/>
      </c>
      <c r="W27" s="354" t="str">
        <f>IF('9ème'!$C27="","",IF('9ème'!$E27="MJ",'9ème'!$C27-'8ème'!$C27,""))</f>
        <v/>
      </c>
      <c r="X27" s="355" t="str">
        <f>IF('10ème'!$C27="","",IF('10ème'!$E27="MJ",'10ème'!$C27-'9ème'!$C27,""))</f>
        <v/>
      </c>
      <c r="Y27" s="356">
        <f t="shared" si="1"/>
        <v>3.4693287037037002E-3</v>
      </c>
      <c r="Z27" s="333"/>
      <c r="AA27" s="357"/>
      <c r="AB27" s="358"/>
      <c r="AC27" s="358"/>
      <c r="AD27" s="102"/>
      <c r="AE27" s="353" t="str">
        <f>IF('1ér_Tour'!$D27="","",IF($B27="CF",'1ér_Tour'!$D27,""))</f>
        <v/>
      </c>
      <c r="AF27" s="354" t="str">
        <f>IF('2ème'!$C27="","",IF('2ème'!$E27="CF",'2ème'!$C27-'1ér_Tour'!$C27,""))</f>
        <v/>
      </c>
      <c r="AG27" s="354" t="str">
        <f>IF('3ème'!$C27="","",IF('3ème'!$E27="CF",'3ème'!$C27-'2ème'!$C27,""))</f>
        <v/>
      </c>
      <c r="AH27" s="354" t="str">
        <f>IF('4ème'!$C27="","",IF('4ème'!$E27="CF",'4ème'!$C27-'3ème'!$C27,""))</f>
        <v/>
      </c>
      <c r="AI27" s="354" t="str">
        <f>IF('5ème'!$C27="","",IF('5ème'!$E27="CF",'5ème'!$C27-'4ème'!$C27,""))</f>
        <v/>
      </c>
      <c r="AJ27" s="354" t="str">
        <f>IF('6ème'!$C27="","",IF('6ème'!$E27="CF",'6ème'!$C27-'5ème'!$C27,""))</f>
        <v/>
      </c>
      <c r="AK27" s="354" t="str">
        <f>IF('7ème'!$C27="","",IF('7ème'!$E27="CF",'7ème'!$C27-'6ème'!$C27,""))</f>
        <v/>
      </c>
      <c r="AL27" s="354" t="str">
        <f>IF('8ème'!$C27="","",IF('8ème'!$E27="CF",'8ème'!$C27-'7ème'!$C27,""))</f>
        <v/>
      </c>
      <c r="AM27" s="354" t="str">
        <f>IF('9ème'!$C27="","",IF('9ème'!$E27="CF",'9ème'!$C27-'8ème'!$C27,""))</f>
        <v/>
      </c>
      <c r="AN27" s="354" t="str">
        <f>IF('10ème'!$C27="","",IF('10ème'!$E27="CF",'10ème'!$C27-'9ème'!$C27,""))</f>
        <v/>
      </c>
      <c r="AO27" s="359" t="str">
        <f t="shared" si="4"/>
        <v/>
      </c>
      <c r="AP27" s="102"/>
      <c r="AQ27" s="102"/>
      <c r="AR27" s="161"/>
      <c r="AS27" s="102"/>
      <c r="AT27" s="102"/>
      <c r="AU27" s="360" t="str">
        <f>IF('1ér_Tour'!$C27="","",IF(B27="JS",'1ér_Tour'!D36,""))</f>
        <v/>
      </c>
      <c r="AV27" s="354" t="str">
        <f>IF('2ème'!$C27="","",IF('2ème'!$E27="JS",'2ème'!$C27-'1ér_Tour'!$C27,""))</f>
        <v/>
      </c>
      <c r="AW27" s="354" t="str">
        <f>IF('3ème'!$C27="","",IF('3ème'!$E27="jS",'3ème'!$C27-'2ème'!$C27,""))</f>
        <v/>
      </c>
      <c r="AX27" s="354" t="str">
        <f>IF('4ème'!$C27="","",IF('4ème'!$E27="jS",'4ème'!$C27-'3ème'!$C27,""))</f>
        <v/>
      </c>
      <c r="AY27" s="354" t="str">
        <f>IF('5ème'!$C27="","",IF('5ème'!$E27="jS",'5ème'!$C27-'4ème'!$C27,""))</f>
        <v/>
      </c>
      <c r="AZ27" s="354" t="str">
        <f>IF('6ème'!$C27="","",IF('6ème'!$E27="jS",'6ème'!$C27-'5ème'!$C27,""))</f>
        <v/>
      </c>
      <c r="BA27" s="354" t="str">
        <f>IF('7ème'!$C27="","",IF('7ème'!$E27="jS",'7ème'!$C27-'6ème'!$C27,""))</f>
        <v/>
      </c>
      <c r="BB27" s="354" t="str">
        <f>IF('8ème'!$C27="","",IF('8ème'!$E27="jS",'8ème'!$C27-'7ème'!$C27,""))</f>
        <v/>
      </c>
      <c r="BC27" s="354" t="str">
        <f>IF('9ème'!$C27="","",IF('9ème'!$E27="jS",'9ème'!$C27-'8ème'!$C27,""))</f>
        <v/>
      </c>
      <c r="BD27" s="354" t="str">
        <f>IF('10ème'!$C27="","",IF('10ème'!$E27="jS",'10ème'!$C27-'9ème'!$C27,""))</f>
        <v/>
      </c>
      <c r="BE27" s="356" t="str">
        <f t="shared" si="2"/>
        <v/>
      </c>
      <c r="BF27" s="102"/>
      <c r="BG27" s="102"/>
      <c r="BH27" s="102"/>
      <c r="BI27" s="102"/>
      <c r="BJ27" s="102"/>
      <c r="BK27" s="360" t="str">
        <f>IF('1ér_Tour'!$C27="","",IF('1ér_Tour'!$E27="AM",'1ér_Tour'!$C27-'1ér_Tour'!$B27,""))</f>
        <v/>
      </c>
      <c r="BL27" s="354" t="str">
        <f>IF('2ème'!$C27="","",IF('2ème'!$E27="AM",'2ème'!$C27-'1ér_Tour'!$C27,""))</f>
        <v/>
      </c>
      <c r="BM27" s="354" t="str">
        <f>IF('3ème'!$C27="","",IF('3ème'!$E27="AM",'3ème'!$C27-'2ème'!$C27,""))</f>
        <v/>
      </c>
      <c r="BN27" s="354" t="str">
        <f>IF('4ème'!$C27="","",IF('4ème'!$E27="AM",'4ème'!$C27-'3ème'!$C27,""))</f>
        <v/>
      </c>
      <c r="BO27" s="354" t="str">
        <f>IF('5ème'!$C27="","",IF('5ème'!$E27="AM",'5ème'!$C27-'4ème'!$C27,""))</f>
        <v/>
      </c>
      <c r="BP27" s="354" t="str">
        <f>IF('6ème'!$C27="","",IF('6ème'!$E27="AM",'6ème'!$C27-'5ème'!$C27,""))</f>
        <v/>
      </c>
      <c r="BQ27" s="354" t="str">
        <f>IF('7ème'!$C27="","",IF('7ème'!$E27="AM",'7ème'!$C27-'6ème'!$C27,""))</f>
        <v/>
      </c>
      <c r="BR27" s="354" t="str">
        <f>IF('8ème'!$C27="","",IF('8ème'!$E27="AM",'8ème'!$C27-'7ème'!$C27,""))</f>
        <v/>
      </c>
      <c r="BS27" s="354" t="str">
        <f>IF('9ème'!$C27="","",IF('9ème'!$E27="AM",'9ème'!$C27-'8ème'!$C27,""))</f>
        <v/>
      </c>
      <c r="BT27" s="361" t="str">
        <f>IF('10ème'!$C27="","",IF('10ème'!$E27="AM",'10ème'!$C27-'9ème'!$C27,""))</f>
        <v/>
      </c>
      <c r="BU27" s="361" t="str">
        <f>IF(Dép_Arr!$C27="","",IF(AND(Dép_Arr!$E27="AM",'10ème'!$C27=""),Dép_Arr!$C27-'9ème'!$C27,Dép_Arr!$C27-'10ème'!$C27))</f>
        <v/>
      </c>
      <c r="BV27" s="356" t="str">
        <f t="shared" si="3"/>
        <v/>
      </c>
      <c r="BW27" s="362"/>
    </row>
    <row r="28" spans="1:75" x14ac:dyDescent="0.25">
      <c r="A28" s="376">
        <f>IF(Dép_Arr!A28="","",Dép_Arr!A28)</f>
        <v>25</v>
      </c>
      <c r="B28" s="377" t="str">
        <f>IF(A28="","",INDEX(Engagés!A28:J127,MATCH(Récap!A28,Engagés!A28:A127,0),5))</f>
        <v>AM</v>
      </c>
      <c r="C28" s="378">
        <f>Dép_Arr!H28+'1ér_Tour'!H28+'2ème'!H28+'3ème'!H28+'4ème'!H28+'5ème'!H28+'6ème'!H28+'7ème'!H28+'8ème'!H28+'9ème'!H28+'10ème'!H28</f>
        <v>0</v>
      </c>
      <c r="D28" s="102">
        <f>IF($E28=11,"",IF(Dép_Arr!$A28="","",COUNTA(Dép_Arr!C28,'1ér_Tour'!C28,'2ème'!C28,'3ème'!C28,'4ème'!C28,'5ème'!C28,'6ème'!C28,'7ème'!C28,'8ème'!C28,'9ème'!C28,'10ème'!C28)))</f>
        <v>10</v>
      </c>
      <c r="E28" s="26">
        <f>IF(A28=0,"",IF(Dép_Arr!A28="","",(COUNTBLANK(Dép_Arr!D28)+COUNTBLANK('1ér_Tour'!D28)+COUNTBLANK('2ème'!D28)+COUNTBLANK('3ème'!D28)+COUNTBLANK('4ème'!D28)+COUNTBLANK('5ème'!D28)+COUNTBLANK('6ème'!D28)+COUNTBLANK('7ème'!D28)+COUNTBLANK('8ème'!D28)+COUNTBLANK('9ème'!D28)+COUNTBLANK('10ème'!D28))))</f>
        <v>1</v>
      </c>
      <c r="F28" s="378">
        <f t="shared" si="0"/>
        <v>0</v>
      </c>
      <c r="G28" s="102" t="str">
        <f>IF(OR('1ér_Tour'!D28="TERMINE",'2ème'!D28="TERMINE",'3ème'!D28="TERMINE",'4ème'!D28="TERMINE",'5ème'!D28="TERMINE",'6ème'!D28="TERMINE",'7ème'!D28="TERMINE",'8ème'!D28="TERMINE",'9ème'!D28="TERMINE",'9ème'!A28="TERMINE"),"TERMINE","")</f>
        <v/>
      </c>
      <c r="I28" s="212"/>
      <c r="J28" s="215"/>
      <c r="O28" s="353" t="str">
        <f>IF('1ér_Tour'!$D28="","",IF($B28="MJ",'1ér_Tour'!$D28,""))</f>
        <v/>
      </c>
      <c r="P28" s="354" t="str">
        <f>IF('2ème'!$C28="","",IF('2ème'!$E28="MJ",'2ème'!$C28-'1ér_Tour'!$C28,""))</f>
        <v/>
      </c>
      <c r="Q28" s="354" t="str">
        <f>IF('3ème'!$C28="","",IF('3ème'!$E28="MJ",'3ème'!$C28-'2ème'!$C28,""))</f>
        <v/>
      </c>
      <c r="R28" s="354" t="str">
        <f>IF('4ème'!$C28="","",IF('4ème'!$E28="MJ",'4ème'!$C28-'3ème'!$C28,""))</f>
        <v/>
      </c>
      <c r="S28" s="354" t="str">
        <f>IF('5ème'!$C28="","",IF('5ème'!$E28="MJ",'5ème'!$C28-'4ème'!$C28,""))</f>
        <v/>
      </c>
      <c r="T28" s="354" t="str">
        <f>IF('6ème'!$C28="","",IF('6ème'!$E28="MJ",'6ème'!$C28-'5ème'!$C28,""))</f>
        <v/>
      </c>
      <c r="U28" s="354" t="str">
        <f>IF('7ème'!$C28="","",IF('7ème'!$E28="MJ",'7ème'!$C28-'6ème'!$C28,""))</f>
        <v/>
      </c>
      <c r="V28" s="354" t="str">
        <f>IF('8ème'!$C28="","",IF('8ème'!$E28="MJ",'8ème'!$C28-'7ème'!$C28,""))</f>
        <v/>
      </c>
      <c r="W28" s="354" t="str">
        <f>IF('9ème'!$C28="","",IF('9ème'!$E28="MJ",'9ème'!$C28-'8ème'!$C28,""))</f>
        <v/>
      </c>
      <c r="X28" s="355" t="str">
        <f>IF('10ème'!$C28="","",IF('10ème'!$E28="MJ",'10ème'!$C28-'9ème'!$C28,""))</f>
        <v/>
      </c>
      <c r="Y28" s="356" t="str">
        <f t="shared" si="1"/>
        <v/>
      </c>
      <c r="Z28" s="333"/>
      <c r="AA28" s="357"/>
      <c r="AB28" s="358"/>
      <c r="AC28" s="358"/>
      <c r="AD28" s="102"/>
      <c r="AE28" s="353" t="str">
        <f>IF('1ér_Tour'!$D28="","",IF($B28="CF",'1ér_Tour'!$D28,""))</f>
        <v/>
      </c>
      <c r="AF28" s="354" t="str">
        <f>IF('2ème'!$C28="","",IF('2ème'!$E28="CF",'2ème'!$C28-'1ér_Tour'!$C28,""))</f>
        <v/>
      </c>
      <c r="AG28" s="354" t="str">
        <f>IF('3ème'!$C28="","",IF('3ème'!$E28="CF",'3ème'!$C28-'2ème'!$C28,""))</f>
        <v/>
      </c>
      <c r="AH28" s="354" t="str">
        <f>IF('4ème'!$C28="","",IF('4ème'!$E28="CF",'4ème'!$C28-'3ème'!$C28,""))</f>
        <v/>
      </c>
      <c r="AI28" s="354" t="str">
        <f>IF('5ème'!$C28="","",IF('5ème'!$E28="CF",'5ème'!$C28-'4ème'!$C28,""))</f>
        <v/>
      </c>
      <c r="AJ28" s="354" t="str">
        <f>IF('6ème'!$C28="","",IF('6ème'!$E28="CF",'6ème'!$C28-'5ème'!$C28,""))</f>
        <v/>
      </c>
      <c r="AK28" s="354" t="str">
        <f>IF('7ème'!$C28="","",IF('7ème'!$E28="CF",'7ème'!$C28-'6ème'!$C28,""))</f>
        <v/>
      </c>
      <c r="AL28" s="354" t="str">
        <f>IF('8ème'!$C28="","",IF('8ème'!$E28="CF",'8ème'!$C28-'7ème'!$C28,""))</f>
        <v/>
      </c>
      <c r="AM28" s="354" t="str">
        <f>IF('9ème'!$C28="","",IF('9ème'!$E28="CF",'9ème'!$C28-'8ème'!$C28,""))</f>
        <v/>
      </c>
      <c r="AN28" s="354" t="str">
        <f>IF('10ème'!$C28="","",IF('10ème'!$E28="CF",'10ème'!$C28-'9ème'!$C28,""))</f>
        <v/>
      </c>
      <c r="AO28" s="359" t="str">
        <f t="shared" si="4"/>
        <v/>
      </c>
      <c r="AP28" s="102"/>
      <c r="AQ28" s="102"/>
      <c r="AR28" s="161"/>
      <c r="AS28" s="102"/>
      <c r="AT28" s="102"/>
      <c r="AU28" s="360" t="str">
        <f>IF('1ér_Tour'!$C28="","",IF(B28="JS",'1ér_Tour'!D37,""))</f>
        <v/>
      </c>
      <c r="AV28" s="354" t="str">
        <f>IF('2ème'!$C28="","",IF('2ème'!$E28="JS",'2ème'!$C28-'1ér_Tour'!$C28,""))</f>
        <v/>
      </c>
      <c r="AW28" s="354" t="str">
        <f>IF('3ème'!$C28="","",IF('3ème'!$E28="jS",'3ème'!$C28-'2ème'!$C28,""))</f>
        <v/>
      </c>
      <c r="AX28" s="354" t="str">
        <f>IF('4ème'!$C28="","",IF('4ème'!$E28="jS",'4ème'!$C28-'3ème'!$C28,""))</f>
        <v/>
      </c>
      <c r="AY28" s="354" t="str">
        <f>IF('5ème'!$C28="","",IF('5ème'!$E28="jS",'5ème'!$C28-'4ème'!$C28,""))</f>
        <v/>
      </c>
      <c r="AZ28" s="354" t="str">
        <f>IF('6ème'!$C28="","",IF('6ème'!$E28="jS",'6ème'!$C28-'5ème'!$C28,""))</f>
        <v/>
      </c>
      <c r="BA28" s="354" t="str">
        <f>IF('7ème'!$C28="","",IF('7ème'!$E28="jS",'7ème'!$C28-'6ème'!$C28,""))</f>
        <v/>
      </c>
      <c r="BB28" s="354" t="str">
        <f>IF('8ème'!$C28="","",IF('8ème'!$E28="jS",'8ème'!$C28-'7ème'!$C28,""))</f>
        <v/>
      </c>
      <c r="BC28" s="354" t="str">
        <f>IF('9ème'!$C28="","",IF('9ème'!$E28="jS",'9ème'!$C28-'8ème'!$C28,""))</f>
        <v/>
      </c>
      <c r="BD28" s="354" t="str">
        <f>IF('10ème'!$C28="","",IF('10ème'!$E28="jS",'10ème'!$C28-'9ème'!$C28,""))</f>
        <v/>
      </c>
      <c r="BE28" s="356" t="str">
        <f t="shared" si="2"/>
        <v/>
      </c>
      <c r="BF28" s="102"/>
      <c r="BG28" s="102"/>
      <c r="BH28" s="102"/>
      <c r="BI28" s="102"/>
      <c r="BJ28" s="102"/>
      <c r="BK28" s="360">
        <f>IF('1ér_Tour'!$C28="","",IF('1ér_Tour'!$E28="AM",'1ér_Tour'!$C28-'1ér_Tour'!$B28,""))</f>
        <v>4.6412037037037446E-3</v>
      </c>
      <c r="BL28" s="354">
        <f>IF('2ème'!$C28="","",IF('2ème'!$E28="AM",'2ème'!$C28-'1ér_Tour'!$C28,""))</f>
        <v>2.9050925925925286E-3</v>
      </c>
      <c r="BM28" s="354">
        <f>IF('3ème'!$C28="","",IF('3ème'!$E28="AM",'3ème'!$C28-'2ème'!$C28,""))</f>
        <v>3.4722222222222654E-3</v>
      </c>
      <c r="BN28" s="354">
        <f>IF('4ème'!$C28="","",IF('4ème'!$E28="AM",'4ème'!$C28-'3ème'!$C28,""))</f>
        <v>3.8657407407407529E-3</v>
      </c>
      <c r="BO28" s="354">
        <f>IF('5ème'!$C28="","",IF('5ème'!$E28="AM",'5ème'!$C28-'4ème'!$C28,""))</f>
        <v>3.5532407407407596E-3</v>
      </c>
      <c r="BP28" s="354">
        <f>IF('6ème'!$C28="","",IF('6ème'!$E28="AM",'6ème'!$C28-'5ème'!$C28,""))</f>
        <v>3.5532407407407041E-3</v>
      </c>
      <c r="BQ28" s="354">
        <f>IF('7ème'!$C28="","",IF('7ème'!$E28="AM",'7ème'!$C28-'6ème'!$C28,""))</f>
        <v>4.4907407407407951E-3</v>
      </c>
      <c r="BR28" s="354">
        <f>IF('8ème'!$C28="","",IF('8ème'!$E28="AM",'8ème'!$C28-'7ème'!$C28,""))</f>
        <v>1.7476851851851438E-3</v>
      </c>
      <c r="BS28" s="354">
        <f>IF('9ème'!$C28="","",IF('9ème'!$E28="AM",'9ème'!$C28-'8ème'!$C28,""))</f>
        <v>3.2870370370370328E-3</v>
      </c>
      <c r="BT28" s="361" t="str">
        <f>IF('10ème'!$C28="","",IF('10ème'!$E28="AM",'10ème'!$C28-'9ème'!$C28,""))</f>
        <v/>
      </c>
      <c r="BU28" s="361">
        <f>IF(Dép_Arr!$C28="","",IF(AND(Dép_Arr!$E28="AM",'10ème'!$C28=""),Dép_Arr!$C28-'9ème'!$C28,Dép_Arr!$C28-'10ème'!$C28))</f>
        <v>3.5416666666666652E-3</v>
      </c>
      <c r="BV28" s="356">
        <f t="shared" si="3"/>
        <v>4.6412037037037446E-3</v>
      </c>
      <c r="BW28" s="362"/>
    </row>
    <row r="29" spans="1:75" x14ac:dyDescent="0.25">
      <c r="A29" s="376">
        <f>IF(Dép_Arr!A29="","",Dép_Arr!A29)</f>
        <v>26</v>
      </c>
      <c r="B29" s="377" t="str">
        <f>IF(A29="","",INDEX(Engagés!A29:J128,MATCH(Récap!A29,Engagés!A29:A128,0),5))</f>
        <v>JS</v>
      </c>
      <c r="C29" s="378">
        <f>Dép_Arr!H29+'1ér_Tour'!H29+'2ème'!H29+'3ème'!H29+'4ème'!H29+'5ème'!H29+'6ème'!H29+'7ème'!H29+'8ème'!H29+'9ème'!H29+'10ème'!H29</f>
        <v>0</v>
      </c>
      <c r="D29" s="102">
        <f>IF($E29=11,"",IF(Dép_Arr!$A29="","",COUNTA(Dép_Arr!C29,'1ér_Tour'!C29,'2ème'!C29,'3ème'!C29,'4ème'!C29,'5ème'!C29,'6ème'!C29,'7ème'!C29,'8ème'!C29,'9ème'!C29,'10ème'!C29)))</f>
        <v>7</v>
      </c>
      <c r="E29" s="26">
        <f>IF(A29=0,"",IF(Dép_Arr!A29="","",(COUNTBLANK(Dép_Arr!D29)+COUNTBLANK('1ér_Tour'!D29)+COUNTBLANK('2ème'!D29)+COUNTBLANK('3ème'!D29)+COUNTBLANK('4ème'!D29)+COUNTBLANK('5ème'!D29)+COUNTBLANK('6ème'!D29)+COUNTBLANK('7ème'!D29)+COUNTBLANK('8ème'!D29)+COUNTBLANK('9ème'!D29)+COUNTBLANK('10ème'!D29))))</f>
        <v>3</v>
      </c>
      <c r="F29" s="378">
        <f t="shared" si="0"/>
        <v>3</v>
      </c>
      <c r="G29" s="102" t="str">
        <f>IF(OR('1ér_Tour'!D29="TERMINE",'2ème'!D29="TERMINE",'3ème'!D29="TERMINE",'4ème'!D29="TERMINE",'5ème'!D29="TERMINE",'6ème'!D29="TERMINE",'7ème'!D29="TERMINE",'8ème'!D29="TERMINE",'9ème'!D29="TERMINE",'9ème'!A29="TERMINE"),"TERMINE","")</f>
        <v/>
      </c>
      <c r="I29" s="212"/>
      <c r="J29" s="215"/>
      <c r="O29" s="353" t="str">
        <f>IF('1ér_Tour'!$D29="","",IF($B29="MJ",'1ér_Tour'!$D29,""))</f>
        <v/>
      </c>
      <c r="P29" s="354" t="str">
        <f>IF('2ème'!$C29="","",IF('2ème'!$E29="MJ",'2ème'!$C29-'1ér_Tour'!$C29,""))</f>
        <v/>
      </c>
      <c r="Q29" s="354" t="str">
        <f>IF('3ème'!$C29="","",IF('3ème'!$E29="MJ",'3ème'!$C29-'2ème'!$C29,""))</f>
        <v/>
      </c>
      <c r="R29" s="354" t="str">
        <f>IF('4ème'!$C29="","",IF('4ème'!$E29="MJ",'4ème'!$C29-'3ème'!$C29,""))</f>
        <v/>
      </c>
      <c r="S29" s="354" t="str">
        <f>IF('5ème'!$C29="","",IF('5ème'!$E29="MJ",'5ème'!$C29-'4ème'!$C29,""))</f>
        <v/>
      </c>
      <c r="T29" s="354" t="str">
        <f>IF('6ème'!$C29="","",IF('6ème'!$E29="MJ",'6ème'!$C29-'5ème'!$C29,""))</f>
        <v/>
      </c>
      <c r="U29" s="354" t="str">
        <f>IF('7ème'!$C29="","",IF('7ème'!$E29="MJ",'7ème'!$C29-'6ème'!$C29,""))</f>
        <v/>
      </c>
      <c r="V29" s="354" t="str">
        <f>IF('8ème'!$C29="","",IF('8ème'!$E29="MJ",'8ème'!$C29-'7ème'!$C29,""))</f>
        <v/>
      </c>
      <c r="W29" s="354" t="str">
        <f>IF('9ème'!$C29="","",IF('9ème'!$E29="MJ",'9ème'!$C29-'8ème'!$C29,""))</f>
        <v/>
      </c>
      <c r="X29" s="355" t="str">
        <f>IF('10ème'!$C29="","",IF('10ème'!$E29="MJ",'10ème'!$C29-'9ème'!$C29,""))</f>
        <v/>
      </c>
      <c r="Y29" s="356" t="str">
        <f t="shared" si="1"/>
        <v/>
      </c>
      <c r="Z29" s="333"/>
      <c r="AA29" s="357"/>
      <c r="AB29" s="358"/>
      <c r="AC29" s="358"/>
      <c r="AD29" s="102"/>
      <c r="AE29" s="353" t="str">
        <f>IF('1ér_Tour'!$D29="","",IF($B29="CF",'1ér_Tour'!$D29,""))</f>
        <v/>
      </c>
      <c r="AF29" s="354" t="str">
        <f>IF('2ème'!$C29="","",IF('2ème'!$E29="CF",'2ème'!$C29-'1ér_Tour'!$C29,""))</f>
        <v/>
      </c>
      <c r="AG29" s="354" t="str">
        <f>IF('3ème'!$C29="","",IF('3ème'!$E29="CF",'3ème'!$C29-'2ème'!$C29,""))</f>
        <v/>
      </c>
      <c r="AH29" s="354" t="str">
        <f>IF('4ème'!$C29="","",IF('4ème'!$E29="CF",'4ème'!$C29-'3ème'!$C29,""))</f>
        <v/>
      </c>
      <c r="AI29" s="354" t="str">
        <f>IF('5ème'!$C29="","",IF('5ème'!$E29="CF",'5ème'!$C29-'4ème'!$C29,""))</f>
        <v/>
      </c>
      <c r="AJ29" s="354" t="str">
        <f>IF('6ème'!$C29="","",IF('6ème'!$E29="CF",'6ème'!$C29-'5ème'!$C29,""))</f>
        <v/>
      </c>
      <c r="AK29" s="354" t="str">
        <f>IF('7ème'!$C29="","",IF('7ème'!$E29="CF",'7ème'!$C29-'6ème'!$C29,""))</f>
        <v/>
      </c>
      <c r="AL29" s="354" t="str">
        <f>IF('8ème'!$C29="","",IF('8ème'!$E29="CF",'8ème'!$C29-'7ème'!$C29,""))</f>
        <v/>
      </c>
      <c r="AM29" s="354" t="str">
        <f>IF('9ème'!$C29="","",IF('9ème'!$E29="CF",'9ème'!$C29-'8ème'!$C29,""))</f>
        <v/>
      </c>
      <c r="AN29" s="354" t="str">
        <f>IF('10ème'!$C29="","",IF('10ème'!$E29="CF",'10ème'!$C29-'9ème'!$C29,""))</f>
        <v/>
      </c>
      <c r="AO29" s="359" t="str">
        <f t="shared" si="4"/>
        <v/>
      </c>
      <c r="AP29" s="102"/>
      <c r="AQ29" s="102"/>
      <c r="AR29" s="161"/>
      <c r="AS29" s="102"/>
      <c r="AT29" s="102"/>
      <c r="AU29" s="360" t="str">
        <f>IF('1ér_Tour'!$C29="","",IF(B29="JS",'1ér_Tour'!D38,""))</f>
        <v/>
      </c>
      <c r="AV29" s="354">
        <f>IF('2ème'!$C29="","",IF('2ème'!$E29="JS",'2ème'!$C29-'1ér_Tour'!$C29,""))</f>
        <v>2.8819444444444509E-3</v>
      </c>
      <c r="AW29" s="354">
        <f>IF('3ème'!$C29="","",IF('3ème'!$E29="jS",'3ème'!$C29-'2ème'!$C29,""))</f>
        <v>3.2986111111111271E-3</v>
      </c>
      <c r="AX29" s="354">
        <f>IF('4ème'!$C29="","",IF('4ème'!$E29="jS",'4ème'!$C29-'3ème'!$C29,""))</f>
        <v>3.9930555555555691E-3</v>
      </c>
      <c r="AY29" s="354">
        <f>IF('5ème'!$C29="","",IF('5ème'!$E29="jS",'5ème'!$C29-'4ème'!$C29,""))</f>
        <v>3.5763888888888928E-3</v>
      </c>
      <c r="AZ29" s="354">
        <f>IF('6ème'!$C29="","",IF('6ème'!$E29="jS",'6ème'!$C29-'5ème'!$C29,""))</f>
        <v>3.4027777777777546E-3</v>
      </c>
      <c r="BA29" s="354" t="str">
        <f>IF('7ème'!$C29="","",IF('7ème'!$E29="jS",'7ème'!$C29-'6ème'!$C29,""))</f>
        <v/>
      </c>
      <c r="BB29" s="354">
        <f>IF('8ème'!$C29="","",IF('8ème'!$E29="jS",'8ème'!$C29-'7ème'!$C29,""))</f>
        <v>0.39120370370370372</v>
      </c>
      <c r="BC29" s="354" t="str">
        <f>IF('9ème'!$C29="","",IF('9ème'!$E29="jS",'9ème'!$C29-'8ème'!$C29,""))</f>
        <v/>
      </c>
      <c r="BD29" s="354" t="str">
        <f>IF('10ème'!$C29="","",IF('10ème'!$E29="jS",'10ème'!$C29-'9ème'!$C29,""))</f>
        <v/>
      </c>
      <c r="BE29" s="356">
        <f t="shared" si="2"/>
        <v>0.39120370370370372</v>
      </c>
      <c r="BF29" s="102"/>
      <c r="BG29" s="102"/>
      <c r="BH29" s="102"/>
      <c r="BI29" s="102"/>
      <c r="BJ29" s="102"/>
      <c r="BK29" s="360" t="str">
        <f>IF('1ér_Tour'!$C29="","",IF('1ér_Tour'!$E29="AM",'1ér_Tour'!$C29-'1ér_Tour'!$B29,""))</f>
        <v/>
      </c>
      <c r="BL29" s="354" t="str">
        <f>IF('2ème'!$C29="","",IF('2ème'!$E29="AM",'2ème'!$C29-'1ér_Tour'!$C29,""))</f>
        <v/>
      </c>
      <c r="BM29" s="354" t="str">
        <f>IF('3ème'!$C29="","",IF('3ème'!$E29="AM",'3ème'!$C29-'2ème'!$C29,""))</f>
        <v/>
      </c>
      <c r="BN29" s="354" t="str">
        <f>IF('4ème'!$C29="","",IF('4ème'!$E29="AM",'4ème'!$C29-'3ème'!$C29,""))</f>
        <v/>
      </c>
      <c r="BO29" s="354" t="str">
        <f>IF('5ème'!$C29="","",IF('5ème'!$E29="AM",'5ème'!$C29-'4ème'!$C29,""))</f>
        <v/>
      </c>
      <c r="BP29" s="354" t="str">
        <f>IF('6ème'!$C29="","",IF('6ème'!$E29="AM",'6ème'!$C29-'5ème'!$C29,""))</f>
        <v/>
      </c>
      <c r="BQ29" s="354" t="str">
        <f>IF('7ème'!$C29="","",IF('7ème'!$E29="AM",'7ème'!$C29-'6ème'!$C29,""))</f>
        <v/>
      </c>
      <c r="BR29" s="354" t="str">
        <f>IF('8ème'!$C29="","",IF('8ème'!$E29="AM",'8ème'!$C29-'7ème'!$C29,""))</f>
        <v/>
      </c>
      <c r="BS29" s="354" t="str">
        <f>IF('9ème'!$C29="","",IF('9ème'!$E29="AM",'9ème'!$C29-'8ème'!$C29,""))</f>
        <v/>
      </c>
      <c r="BT29" s="361" t="str">
        <f>IF('10ème'!$C29="","",IF('10ème'!$E29="AM",'10ème'!$C29-'9ème'!$C29,""))</f>
        <v/>
      </c>
      <c r="BU29" s="361" t="str">
        <f>IF(Dép_Arr!$C29="","",IF(AND(Dép_Arr!$E29="AM",'10ème'!$C29=""),Dép_Arr!$C29-'9ème'!$C29,Dép_Arr!$C29-'10ème'!$C29))</f>
        <v/>
      </c>
      <c r="BV29" s="356" t="str">
        <f t="shared" si="3"/>
        <v/>
      </c>
      <c r="BW29" s="362"/>
    </row>
    <row r="30" spans="1:75" x14ac:dyDescent="0.25">
      <c r="A30" s="376">
        <f>IF(Dép_Arr!A30="","",Dép_Arr!A30)</f>
        <v>27</v>
      </c>
      <c r="B30" s="377" t="str">
        <f>IF(A30="","",INDEX(Engagés!A30:J129,MATCH(Récap!A30,Engagés!A30:A129,0),5))</f>
        <v>CF</v>
      </c>
      <c r="C30" s="378">
        <f>Dép_Arr!H30+'1ér_Tour'!H30+'2ème'!H30+'3ème'!H30+'4ème'!H30+'5ème'!H30+'6ème'!H30+'7ème'!H30+'8ème'!H30+'9ème'!H30+'10ème'!H30</f>
        <v>0</v>
      </c>
      <c r="D30" s="102">
        <f>IF($E30=11,"",IF(Dép_Arr!$A30="","",COUNTA(Dép_Arr!C30,'1ér_Tour'!C30,'2ème'!C30,'3ème'!C30,'4ème'!C30,'5ème'!C30,'6ème'!C30,'7ème'!C30,'8ème'!C30,'9ème'!C30,'10ème'!C30)))</f>
        <v>6</v>
      </c>
      <c r="E30" s="26">
        <f>IF(A30=0,"",IF(Dép_Arr!A30="","",(COUNTBLANK(Dép_Arr!D30)+COUNTBLANK('1ér_Tour'!D30)+COUNTBLANK('2ème'!D30)+COUNTBLANK('3ème'!D30)+COUNTBLANK('4ème'!D30)+COUNTBLANK('5ème'!D30)+COUNTBLANK('6ème'!D30)+COUNTBLANK('7ème'!D30)+COUNTBLANK('8ème'!D30)+COUNTBLANK('9ème'!D30)+COUNTBLANK('10ème'!D30))))</f>
        <v>4</v>
      </c>
      <c r="F30" s="378">
        <f t="shared" si="0"/>
        <v>4</v>
      </c>
      <c r="G30" s="102" t="str">
        <f>IF(OR('1ér_Tour'!D30="TERMINE",'2ème'!D30="TERMINE",'3ème'!D30="TERMINE",'4ème'!D30="TERMINE",'5ème'!D30="TERMINE",'6ème'!D30="TERMINE",'7ème'!D30="TERMINE",'8ème'!D30="TERMINE",'9ème'!D30="TERMINE",'9ème'!A30="TERMINE"),"TERMINE","")</f>
        <v/>
      </c>
      <c r="I30" s="212"/>
      <c r="J30" s="215"/>
      <c r="O30" s="353" t="str">
        <f>IF('1ér_Tour'!$D30="","",IF($B30="MJ",'1ér_Tour'!$D30,""))</f>
        <v/>
      </c>
      <c r="P30" s="354" t="str">
        <f>IF('2ème'!$C30="","",IF('2ème'!$E30="MJ",'2ème'!$C30-'1ér_Tour'!$C30,""))</f>
        <v/>
      </c>
      <c r="Q30" s="354" t="str">
        <f>IF('3ème'!$C30="","",IF('3ème'!$E30="MJ",'3ème'!$C30-'2ème'!$C30,""))</f>
        <v/>
      </c>
      <c r="R30" s="354" t="str">
        <f>IF('4ème'!$C30="","",IF('4ème'!$E30="MJ",'4ème'!$C30-'3ème'!$C30,""))</f>
        <v/>
      </c>
      <c r="S30" s="354" t="str">
        <f>IF('5ème'!$C30="","",IF('5ème'!$E30="MJ",'5ème'!$C30-'4ème'!$C30,""))</f>
        <v/>
      </c>
      <c r="T30" s="354" t="str">
        <f>IF('6ème'!$C30="","",IF('6ème'!$E30="MJ",'6ème'!$C30-'5ème'!$C30,""))</f>
        <v/>
      </c>
      <c r="U30" s="354" t="str">
        <f>IF('7ème'!$C30="","",IF('7ème'!$E30="MJ",'7ème'!$C30-'6ème'!$C30,""))</f>
        <v/>
      </c>
      <c r="V30" s="354" t="str">
        <f>IF('8ème'!$C30="","",IF('8ème'!$E30="MJ",'8ème'!$C30-'7ème'!$C30,""))</f>
        <v/>
      </c>
      <c r="W30" s="354" t="str">
        <f>IF('9ème'!$C30="","",IF('9ème'!$E30="MJ",'9ème'!$C30-'8ème'!$C30,""))</f>
        <v/>
      </c>
      <c r="X30" s="355" t="str">
        <f>IF('10ème'!$C30="","",IF('10ème'!$E30="MJ",'10ème'!$C30-'9ème'!$C30,""))</f>
        <v/>
      </c>
      <c r="Y30" s="356" t="str">
        <f t="shared" si="1"/>
        <v/>
      </c>
      <c r="Z30" s="333"/>
      <c r="AA30" s="357"/>
      <c r="AB30" s="358"/>
      <c r="AC30" s="358"/>
      <c r="AD30" s="102"/>
      <c r="AE30" s="353">
        <f>IF('1ér_Tour'!$D30="","",IF($B30="CF",'1ér_Tour'!$D30,""))</f>
        <v>4.8148148148148273E-3</v>
      </c>
      <c r="AF30" s="354">
        <f>IF('2ème'!$C30="","",IF('2ème'!$E30="CF",'2ème'!$C30-'1ér_Tour'!$C30,""))</f>
        <v>2.8356481481481843E-3</v>
      </c>
      <c r="AG30" s="354">
        <f>IF('3ème'!$C30="","",IF('3ème'!$E30="CF",'3ème'!$C30-'2ème'!$C30,""))</f>
        <v>3.3449074074073937E-3</v>
      </c>
      <c r="AH30" s="354">
        <f>IF('4ème'!$C30="","",IF('4ème'!$E30="CF",'4ème'!$C30-'3ème'!$C30,""))</f>
        <v>4.0162037037037024E-3</v>
      </c>
      <c r="AI30" s="354">
        <f>IF('5ème'!$C30="","",IF('5ème'!$E30="CF",'5ème'!$C30-'4ème'!$C30,""))</f>
        <v>3.5763888888888928E-3</v>
      </c>
      <c r="AJ30" s="354">
        <f>IF('6ème'!$C30="","",IF('6ème'!$E30="CF",'6ème'!$C30-'5ème'!$C30,""))</f>
        <v>3.4143518518517935E-3</v>
      </c>
      <c r="AK30" s="354" t="str">
        <f>IF('7ème'!$C30="","",IF('7ème'!$E30="CF",'7ème'!$C30-'6ème'!$C30,""))</f>
        <v/>
      </c>
      <c r="AL30" s="354" t="str">
        <f>IF('8ème'!$C30="","",IF('8ème'!$E30="CF",'8ème'!$C30-'7ème'!$C30,""))</f>
        <v/>
      </c>
      <c r="AM30" s="354" t="str">
        <f>IF('9ème'!$C30="","",IF('9ème'!$E30="CF",'9ème'!$C30-'8ème'!$C30,""))</f>
        <v/>
      </c>
      <c r="AN30" s="354" t="str">
        <f>IF('10ème'!$C30="","",IF('10ème'!$E30="CF",'10ème'!$C30-'9ème'!$C30,""))</f>
        <v/>
      </c>
      <c r="AO30" s="359">
        <f t="shared" si="4"/>
        <v>4.8148148148148273E-3</v>
      </c>
      <c r="AP30" s="102"/>
      <c r="AQ30" s="102"/>
      <c r="AR30" s="161"/>
      <c r="AS30" s="102"/>
      <c r="AT30" s="102"/>
      <c r="AU30" s="360" t="str">
        <f>IF('1ér_Tour'!$C30="","",IF(B30="JS",'1ér_Tour'!D39,""))</f>
        <v/>
      </c>
      <c r="AV30" s="354" t="str">
        <f>IF('2ème'!$C30="","",IF('2ème'!$E30="JS",'2ème'!$C30-'1ér_Tour'!$C30,""))</f>
        <v/>
      </c>
      <c r="AW30" s="354" t="str">
        <f>IF('3ème'!$C30="","",IF('3ème'!$E30="jS",'3ème'!$C30-'2ème'!$C30,""))</f>
        <v/>
      </c>
      <c r="AX30" s="354" t="str">
        <f>IF('4ème'!$C30="","",IF('4ème'!$E30="jS",'4ème'!$C30-'3ème'!$C30,""))</f>
        <v/>
      </c>
      <c r="AY30" s="354" t="str">
        <f>IF('5ème'!$C30="","",IF('5ème'!$E30="jS",'5ème'!$C30-'4ème'!$C30,""))</f>
        <v/>
      </c>
      <c r="AZ30" s="354" t="str">
        <f>IF('6ème'!$C30="","",IF('6ème'!$E30="jS",'6ème'!$C30-'5ème'!$C30,""))</f>
        <v/>
      </c>
      <c r="BA30" s="354" t="str">
        <f>IF('7ème'!$C30="","",IF('7ème'!$E30="jS",'7ème'!$C30-'6ème'!$C30,""))</f>
        <v/>
      </c>
      <c r="BB30" s="354" t="str">
        <f>IF('8ème'!$C30="","",IF('8ème'!$E30="jS",'8ème'!$C30-'7ème'!$C30,""))</f>
        <v/>
      </c>
      <c r="BC30" s="354" t="str">
        <f>IF('9ème'!$C30="","",IF('9ème'!$E30="jS",'9ème'!$C30-'8ème'!$C30,""))</f>
        <v/>
      </c>
      <c r="BD30" s="354" t="str">
        <f>IF('10ème'!$C30="","",IF('10ème'!$E30="jS",'10ème'!$C30-'9ème'!$C30,""))</f>
        <v/>
      </c>
      <c r="BE30" s="356" t="str">
        <f t="shared" si="2"/>
        <v/>
      </c>
      <c r="BF30" s="102"/>
      <c r="BG30" s="102"/>
      <c r="BH30" s="102"/>
      <c r="BI30" s="102"/>
      <c r="BJ30" s="102"/>
      <c r="BK30" s="360" t="str">
        <f>IF('1ér_Tour'!$C30="","",IF('1ér_Tour'!$E30="AM",'1ér_Tour'!$C30-'1ér_Tour'!$B30,""))</f>
        <v/>
      </c>
      <c r="BL30" s="354" t="str">
        <f>IF('2ème'!$C30="","",IF('2ème'!$E30="AM",'2ème'!$C30-'1ér_Tour'!$C30,""))</f>
        <v/>
      </c>
      <c r="BM30" s="354" t="str">
        <f>IF('3ème'!$C30="","",IF('3ème'!$E30="AM",'3ème'!$C30-'2ème'!$C30,""))</f>
        <v/>
      </c>
      <c r="BN30" s="354" t="str">
        <f>IF('4ème'!$C30="","",IF('4ème'!$E30="AM",'4ème'!$C30-'3ème'!$C30,""))</f>
        <v/>
      </c>
      <c r="BO30" s="354" t="str">
        <f>IF('5ème'!$C30="","",IF('5ème'!$E30="AM",'5ème'!$C30-'4ème'!$C30,""))</f>
        <v/>
      </c>
      <c r="BP30" s="354" t="str">
        <f>IF('6ème'!$C30="","",IF('6ème'!$E30="AM",'6ème'!$C30-'5ème'!$C30,""))</f>
        <v/>
      </c>
      <c r="BQ30" s="354" t="str">
        <f>IF('7ème'!$C30="","",IF('7ème'!$E30="AM",'7ème'!$C30-'6ème'!$C30,""))</f>
        <v/>
      </c>
      <c r="BR30" s="354" t="str">
        <f>IF('8ème'!$C30="","",IF('8ème'!$E30="AM",'8ème'!$C30-'7ème'!$C30,""))</f>
        <v/>
      </c>
      <c r="BS30" s="354" t="str">
        <f>IF('9ème'!$C30="","",IF('9ème'!$E30="AM",'9ème'!$C30-'8ème'!$C30,""))</f>
        <v/>
      </c>
      <c r="BT30" s="361" t="str">
        <f>IF('10ème'!$C30="","",IF('10ème'!$E30="AM",'10ème'!$C30-'9ème'!$C30,""))</f>
        <v/>
      </c>
      <c r="BU30" s="361" t="str">
        <f>IF(Dép_Arr!$C30="","",IF(AND(Dép_Arr!$E30="AM",'10ème'!$C30=""),Dép_Arr!$C30-'9ème'!$C30,Dép_Arr!$C30-'10ème'!$C30))</f>
        <v/>
      </c>
      <c r="BV30" s="356" t="str">
        <f t="shared" si="3"/>
        <v/>
      </c>
      <c r="BW30" s="362"/>
    </row>
    <row r="31" spans="1:75" x14ac:dyDescent="0.25">
      <c r="A31" s="376">
        <f>IF(Dép_Arr!A31="","",Dép_Arr!A31)</f>
        <v>28</v>
      </c>
      <c r="B31" s="377" t="str">
        <f>IF(A31="","",INDEX(Engagés!A31:J130,MATCH(Récap!A31,Engagés!A31:A130,0),5))</f>
        <v>MJ</v>
      </c>
      <c r="C31" s="378">
        <f>Dép_Arr!H31+'1ér_Tour'!H31+'2ème'!H31+'3ème'!H31+'4ème'!H31+'5ème'!H31+'6ème'!H31+'7ème'!H31+'8ème'!H31+'9ème'!H31+'10ème'!H31</f>
        <v>0</v>
      </c>
      <c r="D31" s="102">
        <f>IF($E31=11,"",IF(Dép_Arr!$A31="","",COUNTA(Dép_Arr!C31,'1ér_Tour'!C31,'2ème'!C31,'3ème'!C31,'4ème'!C31,'5ème'!C31,'6ème'!C31,'7ème'!C31,'8ème'!C31,'9ème'!C31,'10ème'!C31)))</f>
        <v>4</v>
      </c>
      <c r="E31" s="26">
        <f>IF(A31=0,"",IF(Dép_Arr!A31="","",(COUNTBLANK(Dép_Arr!D31)+COUNTBLANK('1ér_Tour'!D31)+COUNTBLANK('2ème'!D31)+COUNTBLANK('3ème'!D31)+COUNTBLANK('4ème'!D31)+COUNTBLANK('5ème'!D31)+COUNTBLANK('6ème'!D31)+COUNTBLANK('7ème'!D31)+COUNTBLANK('8ème'!D31)+COUNTBLANK('9ème'!D31)+COUNTBLANK('10ème'!D31))))</f>
        <v>6</v>
      </c>
      <c r="F31" s="378">
        <f t="shared" si="0"/>
        <v>6</v>
      </c>
      <c r="G31" s="102" t="str">
        <f>IF(OR('1ér_Tour'!D31="TERMINE",'2ème'!D31="TERMINE",'3ème'!D31="TERMINE",'4ème'!D31="TERMINE",'5ème'!D31="TERMINE",'6ème'!D31="TERMINE",'7ème'!D31="TERMINE",'8ème'!D31="TERMINE",'9ème'!D31="TERMINE",'9ème'!A31="TERMINE"),"TERMINE","")</f>
        <v/>
      </c>
      <c r="I31" s="212"/>
      <c r="J31" s="215"/>
      <c r="O31" s="353">
        <f>IF('1ér_Tour'!$D31="","",IF($B31="MJ",'1ér_Tour'!$D31,""))</f>
        <v>4.7337962962963331E-3</v>
      </c>
      <c r="P31" s="354">
        <f>IF('2ème'!$C31="","",IF('2ème'!$E31="MJ",'2ème'!$C31-'1ér_Tour'!$C31,""))</f>
        <v>2.9282407407407174E-3</v>
      </c>
      <c r="Q31" s="354">
        <f>IF('3ème'!$C31="","",IF('3ème'!$E31="MJ",'3ème'!$C31-'2ème'!$C31,""))</f>
        <v>3.3217592592593159E-3</v>
      </c>
      <c r="R31" s="354">
        <f>IF('4ème'!$C31="","",IF('4ème'!$E31="MJ",'4ème'!$C31-'3ème'!$C31,""))</f>
        <v>4.0393518518518357E-3</v>
      </c>
      <c r="S31" s="354" t="str">
        <f>IF('5ème'!$C31="","",IF('5ème'!$E31="MJ",'5ème'!$C31-'4ème'!$C31,""))</f>
        <v/>
      </c>
      <c r="T31" s="354" t="str">
        <f>IF('6ème'!$C31="","",IF('6ème'!$E31="MJ",'6ème'!$C31-'5ème'!$C31,""))</f>
        <v/>
      </c>
      <c r="U31" s="354" t="str">
        <f>IF('7ème'!$C31="","",IF('7ème'!$E31="MJ",'7ème'!$C31-'6ème'!$C31,""))</f>
        <v/>
      </c>
      <c r="V31" s="354" t="str">
        <f>IF('8ème'!$C31="","",IF('8ème'!$E31="MJ",'8ème'!$C31-'7ème'!$C31,""))</f>
        <v/>
      </c>
      <c r="W31" s="354" t="str">
        <f>IF('9ème'!$C31="","",IF('9ème'!$E31="MJ",'9ème'!$C31-'8ème'!$C31,""))</f>
        <v/>
      </c>
      <c r="X31" s="355" t="str">
        <f>IF('10ème'!$C31="","",IF('10ème'!$E31="MJ",'10ème'!$C31-'9ème'!$C31,""))</f>
        <v/>
      </c>
      <c r="Y31" s="356">
        <f t="shared" si="1"/>
        <v>3.4297839506172898E-3</v>
      </c>
      <c r="Z31" s="333"/>
      <c r="AA31" s="357"/>
      <c r="AB31" s="358"/>
      <c r="AC31" s="358"/>
      <c r="AD31" s="102"/>
      <c r="AE31" s="353" t="str">
        <f>IF('1ér_Tour'!$D31="","",IF($B31="CF",'1ér_Tour'!$D31,""))</f>
        <v/>
      </c>
      <c r="AF31" s="354" t="str">
        <f>IF('2ème'!$C31="","",IF('2ème'!$E31="CF",'2ème'!$C31-'1ér_Tour'!$C31,""))</f>
        <v/>
      </c>
      <c r="AG31" s="354" t="str">
        <f>IF('3ème'!$C31="","",IF('3ème'!$E31="CF",'3ème'!$C31-'2ème'!$C31,""))</f>
        <v/>
      </c>
      <c r="AH31" s="354" t="str">
        <f>IF('4ème'!$C31="","",IF('4ème'!$E31="CF",'4ème'!$C31-'3ème'!$C31,""))</f>
        <v/>
      </c>
      <c r="AI31" s="354" t="str">
        <f>IF('5ème'!$C31="","",IF('5ème'!$E31="CF",'5ème'!$C31-'4ème'!$C31,""))</f>
        <v/>
      </c>
      <c r="AJ31" s="354" t="str">
        <f>IF('6ème'!$C31="","",IF('6ème'!$E31="CF",'6ème'!$C31-'5ème'!$C31,""))</f>
        <v/>
      </c>
      <c r="AK31" s="354" t="str">
        <f>IF('7ème'!$C31="","",IF('7ème'!$E31="CF",'7ème'!$C31-'6ème'!$C31,""))</f>
        <v/>
      </c>
      <c r="AL31" s="354" t="str">
        <f>IF('8ème'!$C31="","",IF('8ème'!$E31="CF",'8ème'!$C31-'7ème'!$C31,""))</f>
        <v/>
      </c>
      <c r="AM31" s="354" t="str">
        <f>IF('9ème'!$C31="","",IF('9ème'!$E31="CF",'9ème'!$C31-'8ème'!$C31,""))</f>
        <v/>
      </c>
      <c r="AN31" s="354" t="str">
        <f>IF('10ème'!$C31="","",IF('10ème'!$E31="CF",'10ème'!$C31-'9ème'!$C31,""))</f>
        <v/>
      </c>
      <c r="AO31" s="359" t="str">
        <f t="shared" si="4"/>
        <v/>
      </c>
      <c r="AP31" s="102"/>
      <c r="AQ31" s="102"/>
      <c r="AR31" s="161"/>
      <c r="AS31" s="102"/>
      <c r="AT31" s="102"/>
      <c r="AU31" s="360" t="str">
        <f>IF('1ér_Tour'!$C31="","",IF(B31="JS",'1ér_Tour'!D40,""))</f>
        <v/>
      </c>
      <c r="AV31" s="354" t="str">
        <f>IF('2ème'!$C31="","",IF('2ème'!$E31="JS",'2ème'!$C31-'1ér_Tour'!$C31,""))</f>
        <v/>
      </c>
      <c r="AW31" s="354" t="str">
        <f>IF('3ème'!$C31="","",IF('3ème'!$E31="jS",'3ème'!$C31-'2ème'!$C31,""))</f>
        <v/>
      </c>
      <c r="AX31" s="354" t="str">
        <f>IF('4ème'!$C31="","",IF('4ème'!$E31="jS",'4ème'!$C31-'3ème'!$C31,""))</f>
        <v/>
      </c>
      <c r="AY31" s="354" t="str">
        <f>IF('5ème'!$C31="","",IF('5ème'!$E31="jS",'5ème'!$C31-'4ème'!$C31,""))</f>
        <v/>
      </c>
      <c r="AZ31" s="354" t="str">
        <f>IF('6ème'!$C31="","",IF('6ème'!$E31="jS",'6ème'!$C31-'5ème'!$C31,""))</f>
        <v/>
      </c>
      <c r="BA31" s="354" t="str">
        <f>IF('7ème'!$C31="","",IF('7ème'!$E31="jS",'7ème'!$C31-'6ème'!$C31,""))</f>
        <v/>
      </c>
      <c r="BB31" s="354" t="str">
        <f>IF('8ème'!$C31="","",IF('8ème'!$E31="jS",'8ème'!$C31-'7ème'!$C31,""))</f>
        <v/>
      </c>
      <c r="BC31" s="354" t="str">
        <f>IF('9ème'!$C31="","",IF('9ème'!$E31="jS",'9ème'!$C31-'8ème'!$C31,""))</f>
        <v/>
      </c>
      <c r="BD31" s="354" t="str">
        <f>IF('10ème'!$C31="","",IF('10ème'!$E31="jS",'10ème'!$C31-'9ème'!$C31,""))</f>
        <v/>
      </c>
      <c r="BE31" s="356" t="str">
        <f t="shared" si="2"/>
        <v/>
      </c>
      <c r="BF31" s="102"/>
      <c r="BG31" s="102"/>
      <c r="BH31" s="102"/>
      <c r="BI31" s="102"/>
      <c r="BJ31" s="102"/>
      <c r="BK31" s="360" t="str">
        <f>IF('1ér_Tour'!$C31="","",IF('1ér_Tour'!$E31="AM",'1ér_Tour'!$C31-'1ér_Tour'!$B31,""))</f>
        <v/>
      </c>
      <c r="BL31" s="354" t="str">
        <f>IF('2ème'!$C31="","",IF('2ème'!$E31="AM",'2ème'!$C31-'1ér_Tour'!$C31,""))</f>
        <v/>
      </c>
      <c r="BM31" s="354" t="str">
        <f>IF('3ème'!$C31="","",IF('3ème'!$E31="AM",'3ème'!$C31-'2ème'!$C31,""))</f>
        <v/>
      </c>
      <c r="BN31" s="354" t="str">
        <f>IF('4ème'!$C31="","",IF('4ème'!$E31="AM",'4ème'!$C31-'3ème'!$C31,""))</f>
        <v/>
      </c>
      <c r="BO31" s="354" t="str">
        <f>IF('5ème'!$C31="","",IF('5ème'!$E31="AM",'5ème'!$C31-'4ème'!$C31,""))</f>
        <v/>
      </c>
      <c r="BP31" s="354" t="str">
        <f>IF('6ème'!$C31="","",IF('6ème'!$E31="AM",'6ème'!$C31-'5ème'!$C31,""))</f>
        <v/>
      </c>
      <c r="BQ31" s="354" t="str">
        <f>IF('7ème'!$C31="","",IF('7ème'!$E31="AM",'7ème'!$C31-'6ème'!$C31,""))</f>
        <v/>
      </c>
      <c r="BR31" s="354" t="str">
        <f>IF('8ème'!$C31="","",IF('8ème'!$E31="AM",'8ème'!$C31-'7ème'!$C31,""))</f>
        <v/>
      </c>
      <c r="BS31" s="354" t="str">
        <f>IF('9ème'!$C31="","",IF('9ème'!$E31="AM",'9ème'!$C31-'8ème'!$C31,""))</f>
        <v/>
      </c>
      <c r="BT31" s="361" t="str">
        <f>IF('10ème'!$C31="","",IF('10ème'!$E31="AM",'10ème'!$C31-'9ème'!$C31,""))</f>
        <v/>
      </c>
      <c r="BU31" s="361" t="str">
        <f>IF(Dép_Arr!$C31="","",IF(AND(Dép_Arr!$E31="AM",'10ème'!$C31=""),Dép_Arr!$C31-'9ème'!$C31,Dép_Arr!$C31-'10ème'!$C31))</f>
        <v/>
      </c>
      <c r="BV31" s="356" t="str">
        <f t="shared" si="3"/>
        <v/>
      </c>
      <c r="BW31" s="362"/>
    </row>
    <row r="32" spans="1:75" x14ac:dyDescent="0.25">
      <c r="A32" s="376">
        <f>IF(Dép_Arr!A32="","",Dép_Arr!A32)</f>
        <v>29</v>
      </c>
      <c r="B32" s="377" t="str">
        <f>IF(A32="","",INDEX(Engagés!A32:J131,MATCH(Récap!A32,Engagés!A32:A131,0),5))</f>
        <v>AM</v>
      </c>
      <c r="C32" s="378">
        <f>Dép_Arr!H32+'1ér_Tour'!H32+'2ème'!H32+'3ème'!H32+'4ème'!H32+'5ème'!H32+'6ème'!H32+'7ème'!H32+'8ème'!H32+'9ème'!H32+'10ème'!H32</f>
        <v>0</v>
      </c>
      <c r="D32" s="102">
        <f>IF($E32=11,"",IF(Dép_Arr!$A32="","",COUNTA(Dép_Arr!C32,'1ér_Tour'!C32,'2ème'!C32,'3ème'!C32,'4ème'!C32,'5ème'!C32,'6ème'!C32,'7ème'!C32,'8ème'!C32,'9ème'!C32,'10ème'!C32)))</f>
        <v>10</v>
      </c>
      <c r="E32" s="26">
        <f>IF(A32=0,"",IF(Dép_Arr!A32="","",(COUNTBLANK(Dép_Arr!D32)+COUNTBLANK('1ér_Tour'!D32)+COUNTBLANK('2ème'!D32)+COUNTBLANK('3ème'!D32)+COUNTBLANK('4ème'!D32)+COUNTBLANK('5ème'!D32)+COUNTBLANK('6ème'!D32)+COUNTBLANK('7ème'!D32)+COUNTBLANK('8ème'!D32)+COUNTBLANK('9ème'!D32)+COUNTBLANK('10ème'!D32))))</f>
        <v>1</v>
      </c>
      <c r="F32" s="378">
        <f t="shared" si="0"/>
        <v>0</v>
      </c>
      <c r="G32" s="102" t="str">
        <f>IF(OR('1ér_Tour'!D32="TERMINE",'2ème'!D32="TERMINE",'3ème'!D32="TERMINE",'4ème'!D32="TERMINE",'5ème'!D32="TERMINE",'6ème'!D32="TERMINE",'7ème'!D32="TERMINE",'8ème'!D32="TERMINE",'9ème'!D32="TERMINE",'9ème'!A32="TERMINE"),"TERMINE","")</f>
        <v/>
      </c>
      <c r="I32" s="212"/>
      <c r="J32" s="215"/>
      <c r="O32" s="353" t="str">
        <f>IF('1ér_Tour'!$D32="","",IF($B32="MJ",'1ér_Tour'!$D32,""))</f>
        <v/>
      </c>
      <c r="P32" s="354" t="str">
        <f>IF('2ème'!$C32="","",IF('2ème'!$E32="MJ",'2ème'!$C32-'1ér_Tour'!$C32,""))</f>
        <v/>
      </c>
      <c r="Q32" s="354" t="str">
        <f>IF('3ème'!$C32="","",IF('3ème'!$E32="MJ",'3ème'!$C32-'2ème'!$C32,""))</f>
        <v/>
      </c>
      <c r="R32" s="354" t="str">
        <f>IF('4ème'!$C32="","",IF('4ème'!$E32="MJ",'4ème'!$C32-'3ème'!$C32,""))</f>
        <v/>
      </c>
      <c r="S32" s="354" t="str">
        <f>IF('5ème'!$C32="","",IF('5ème'!$E32="MJ",'5ème'!$C32-'4ème'!$C32,""))</f>
        <v/>
      </c>
      <c r="T32" s="354" t="str">
        <f>IF('6ème'!$C32="","",IF('6ème'!$E32="MJ",'6ème'!$C32-'5ème'!$C32,""))</f>
        <v/>
      </c>
      <c r="U32" s="354" t="str">
        <f>IF('7ème'!$C32="","",IF('7ème'!$E32="MJ",'7ème'!$C32-'6ème'!$C32,""))</f>
        <v/>
      </c>
      <c r="V32" s="354" t="str">
        <f>IF('8ème'!$C32="","",IF('8ème'!$E32="MJ",'8ème'!$C32-'7ème'!$C32,""))</f>
        <v/>
      </c>
      <c r="W32" s="354" t="str">
        <f>IF('9ème'!$C32="","",IF('9ème'!$E32="MJ",'9ème'!$C32-'8ème'!$C32,""))</f>
        <v/>
      </c>
      <c r="X32" s="355" t="str">
        <f>IF('10ème'!$C32="","",IF('10ème'!$E32="MJ",'10ème'!$C32-'9ème'!$C32,""))</f>
        <v/>
      </c>
      <c r="Y32" s="356" t="str">
        <f t="shared" si="1"/>
        <v/>
      </c>
      <c r="Z32" s="333"/>
      <c r="AA32" s="357"/>
      <c r="AB32" s="358"/>
      <c r="AC32" s="358"/>
      <c r="AD32" s="102"/>
      <c r="AE32" s="353" t="str">
        <f>IF('1ér_Tour'!$D32="","",IF($B32="CF",'1ér_Tour'!$D32,""))</f>
        <v/>
      </c>
      <c r="AF32" s="354" t="str">
        <f>IF('2ème'!$C32="","",IF('2ème'!$E32="CF",'2ème'!$C32-'1ér_Tour'!$C32,""))</f>
        <v/>
      </c>
      <c r="AG32" s="354" t="str">
        <f>IF('3ème'!$C32="","",IF('3ème'!$E32="CF",'3ème'!$C32-'2ème'!$C32,""))</f>
        <v/>
      </c>
      <c r="AH32" s="354" t="str">
        <f>IF('4ème'!$C32="","",IF('4ème'!$E32="CF",'4ème'!$C32-'3ème'!$C32,""))</f>
        <v/>
      </c>
      <c r="AI32" s="354" t="str">
        <f>IF('5ème'!$C32="","",IF('5ème'!$E32="CF",'5ème'!$C32-'4ème'!$C32,""))</f>
        <v/>
      </c>
      <c r="AJ32" s="354" t="str">
        <f>IF('6ème'!$C32="","",IF('6ème'!$E32="CF",'6ème'!$C32-'5ème'!$C32,""))</f>
        <v/>
      </c>
      <c r="AK32" s="354" t="str">
        <f>IF('7ème'!$C32="","",IF('7ème'!$E32="CF",'7ème'!$C32-'6ème'!$C32,""))</f>
        <v/>
      </c>
      <c r="AL32" s="354" t="str">
        <f>IF('8ème'!$C32="","",IF('8ème'!$E32="CF",'8ème'!$C32-'7ème'!$C32,""))</f>
        <v/>
      </c>
      <c r="AM32" s="354" t="str">
        <f>IF('9ème'!$C32="","",IF('9ème'!$E32="CF",'9ème'!$C32-'8ème'!$C32,""))</f>
        <v/>
      </c>
      <c r="AN32" s="354" t="str">
        <f>IF('10ème'!$C32="","",IF('10ème'!$E32="CF",'10ème'!$C32-'9ème'!$C32,""))</f>
        <v/>
      </c>
      <c r="AO32" s="359" t="str">
        <f t="shared" si="4"/>
        <v/>
      </c>
      <c r="AP32" s="102"/>
      <c r="AQ32" s="102"/>
      <c r="AR32" s="161"/>
      <c r="AS32" s="102"/>
      <c r="AT32" s="102"/>
      <c r="AU32" s="360" t="str">
        <f>IF('1ér_Tour'!$C32="","",IF(B32="JS",'1ér_Tour'!D41,""))</f>
        <v/>
      </c>
      <c r="AV32" s="354" t="str">
        <f>IF('2ème'!$C32="","",IF('2ème'!$E32="JS",'2ème'!$C32-'1ér_Tour'!$C32,""))</f>
        <v/>
      </c>
      <c r="AW32" s="354" t="str">
        <f>IF('3ème'!$C32="","",IF('3ème'!$E32="jS",'3ème'!$C32-'2ème'!$C32,""))</f>
        <v/>
      </c>
      <c r="AX32" s="354" t="str">
        <f>IF('4ème'!$C32="","",IF('4ème'!$E32="jS",'4ème'!$C32-'3ème'!$C32,""))</f>
        <v/>
      </c>
      <c r="AY32" s="354" t="str">
        <f>IF('5ème'!$C32="","",IF('5ème'!$E32="jS",'5ème'!$C32-'4ème'!$C32,""))</f>
        <v/>
      </c>
      <c r="AZ32" s="354" t="str">
        <f>IF('6ème'!$C32="","",IF('6ème'!$E32="jS",'6ème'!$C32-'5ème'!$C32,""))</f>
        <v/>
      </c>
      <c r="BA32" s="354" t="str">
        <f>IF('7ème'!$C32="","",IF('7ème'!$E32="jS",'7ème'!$C32-'6ème'!$C32,""))</f>
        <v/>
      </c>
      <c r="BB32" s="354" t="str">
        <f>IF('8ème'!$C32="","",IF('8ème'!$E32="jS",'8ème'!$C32-'7ème'!$C32,""))</f>
        <v/>
      </c>
      <c r="BC32" s="354" t="str">
        <f>IF('9ème'!$C32="","",IF('9ème'!$E32="jS",'9ème'!$C32-'8ème'!$C32,""))</f>
        <v/>
      </c>
      <c r="BD32" s="354" t="str">
        <f>IF('10ème'!$C32="","",IF('10ème'!$E32="jS",'10ème'!$C32-'9ème'!$C32,""))</f>
        <v/>
      </c>
      <c r="BE32" s="356" t="str">
        <f t="shared" si="2"/>
        <v/>
      </c>
      <c r="BF32" s="102"/>
      <c r="BG32" s="102"/>
      <c r="BH32" s="102"/>
      <c r="BI32" s="102"/>
      <c r="BJ32" s="102"/>
      <c r="BK32" s="360">
        <f>IF('1ér_Tour'!$C32="","",IF('1ér_Tour'!$E32="AM",'1ér_Tour'!$C32-'1ér_Tour'!$B32,""))</f>
        <v>4.7800925925926552E-3</v>
      </c>
      <c r="BL32" s="354">
        <f>IF('2ème'!$C32="","",IF('2ème'!$E32="AM",'2ème'!$C32-'1ér_Tour'!$C32,""))</f>
        <v>2.8935185185184897E-3</v>
      </c>
      <c r="BM32" s="354">
        <f>IF('3ème'!$C32="","",IF('3ème'!$E32="AM",'3ème'!$C32-'2ème'!$C32,""))</f>
        <v>3.2986111111110716E-3</v>
      </c>
      <c r="BN32" s="354">
        <f>IF('4ème'!$C32="","",IF('4ème'!$E32="AM",'4ème'!$C32-'3ème'!$C32,""))</f>
        <v>4.0625000000000244E-3</v>
      </c>
      <c r="BO32" s="354">
        <f>IF('5ème'!$C32="","",IF('5ème'!$E32="AM",'5ème'!$C32-'4ème'!$C32,""))</f>
        <v>3.5995370370370261E-3</v>
      </c>
      <c r="BP32" s="354">
        <f>IF('6ème'!$C32="","",IF('6ème'!$E32="AM",'6ème'!$C32-'5ème'!$C32,""))</f>
        <v>3.4259259259259434E-3</v>
      </c>
      <c r="BQ32" s="354">
        <f>IF('7ème'!$C32="","",IF('7ème'!$E32="AM",'7ème'!$C32-'6ème'!$C32,""))</f>
        <v>4.4907407407407396E-3</v>
      </c>
      <c r="BR32" s="354">
        <f>IF('8ème'!$C32="","",IF('8ème'!$E32="AM",'8ème'!$C32-'7ème'!$C32,""))</f>
        <v>1.7708333333333326E-3</v>
      </c>
      <c r="BS32" s="354">
        <f>IF('9ème'!$C32="","",IF('9ème'!$E32="AM",'9ème'!$C32-'8ème'!$C32,""))</f>
        <v>3.2175925925925775E-3</v>
      </c>
      <c r="BT32" s="361" t="str">
        <f>IF('10ème'!$C32="","",IF('10ème'!$E32="AM",'10ème'!$C32-'9ème'!$C32,""))</f>
        <v/>
      </c>
      <c r="BU32" s="361">
        <f>IF(Dép_Arr!$C32="","",IF(AND(Dép_Arr!$E32="AM",'10ème'!$C32=""),Dép_Arr!$C32-'9ème'!$C32,Dép_Arr!$C32-'10ème'!$C32))</f>
        <v>3.5532407407407596E-3</v>
      </c>
      <c r="BV32" s="356">
        <f t="shared" si="3"/>
        <v>4.7800925925926552E-3</v>
      </c>
      <c r="BW32" s="362"/>
    </row>
    <row r="33" spans="1:75" x14ac:dyDescent="0.25">
      <c r="A33" s="376">
        <f>IF(Dép_Arr!A33="","",Dép_Arr!A33)</f>
        <v>30</v>
      </c>
      <c r="B33" s="377" t="str">
        <f>IF(A33="","",INDEX(Engagés!A33:J132,MATCH(Récap!A33,Engagés!A33:A132,0),5))</f>
        <v>CF</v>
      </c>
      <c r="C33" s="378">
        <f>Dép_Arr!H33+'1ér_Tour'!H33+'2ème'!H33+'3ème'!H33+'4ème'!H33+'5ème'!H33+'6ème'!H33+'7ème'!H33+'8ème'!H33+'9ème'!H33+'10ème'!H33</f>
        <v>0</v>
      </c>
      <c r="D33" s="102">
        <f>IF($E33=11,"",IF(Dép_Arr!$A33="","",COUNTA(Dép_Arr!C33,'1ér_Tour'!C33,'2ème'!C33,'3ème'!C33,'4ème'!C33,'5ème'!C33,'6ème'!C33,'7ème'!C33,'8ème'!C33,'9ème'!C33,'10ème'!C33)))</f>
        <v>6</v>
      </c>
      <c r="E33" s="26">
        <f>IF(A33=0,"",IF(Dép_Arr!A33="","",(COUNTBLANK(Dép_Arr!D33)+COUNTBLANK('1ér_Tour'!D33)+COUNTBLANK('2ème'!D33)+COUNTBLANK('3ème'!D33)+COUNTBLANK('4ème'!D33)+COUNTBLANK('5ème'!D33)+COUNTBLANK('6ème'!D33)+COUNTBLANK('7ème'!D33)+COUNTBLANK('8ème'!D33)+COUNTBLANK('9ème'!D33)+COUNTBLANK('10ème'!D33))))</f>
        <v>4</v>
      </c>
      <c r="F33" s="378">
        <f t="shared" si="0"/>
        <v>4</v>
      </c>
      <c r="G33" s="102" t="str">
        <f>IF(OR('1ér_Tour'!D33="TERMINE",'2ème'!D33="TERMINE",'3ème'!D33="TERMINE",'4ème'!D33="TERMINE",'5ème'!D33="TERMINE",'6ème'!D33="TERMINE",'7ème'!D33="TERMINE",'8ème'!D33="TERMINE",'9ème'!D33="TERMINE",'9ème'!A33="TERMINE"),"TERMINE","")</f>
        <v/>
      </c>
      <c r="I33" s="212"/>
      <c r="J33" s="215"/>
      <c r="O33" s="353" t="str">
        <f>IF('1ér_Tour'!$D33="","",IF($B33="MJ",'1ér_Tour'!$D33,""))</f>
        <v/>
      </c>
      <c r="P33" s="354" t="str">
        <f>IF('2ème'!$C33="","",IF('2ème'!$E33="MJ",'2ème'!$C33-'1ér_Tour'!$C33,""))</f>
        <v/>
      </c>
      <c r="Q33" s="354" t="str">
        <f>IF('3ème'!$C33="","",IF('3ème'!$E33="MJ",'3ème'!$C33-'2ème'!$C33,""))</f>
        <v/>
      </c>
      <c r="R33" s="354" t="str">
        <f>IF('4ème'!$C33="","",IF('4ème'!$E33="MJ",'4ème'!$C33-'3ème'!$C33,""))</f>
        <v/>
      </c>
      <c r="S33" s="354" t="str">
        <f>IF('5ème'!$C33="","",IF('5ème'!$E33="MJ",'5ème'!$C33-'4ème'!$C33,""))</f>
        <v/>
      </c>
      <c r="T33" s="354" t="str">
        <f>IF('6ème'!$C33="","",IF('6ème'!$E33="MJ",'6ème'!$C33-'5ème'!$C33,""))</f>
        <v/>
      </c>
      <c r="U33" s="354" t="str">
        <f>IF('7ème'!$C33="","",IF('7ème'!$E33="MJ",'7ème'!$C33-'6ème'!$C33,""))</f>
        <v/>
      </c>
      <c r="V33" s="354" t="str">
        <f>IF('8ème'!$C33="","",IF('8ème'!$E33="MJ",'8ème'!$C33-'7ème'!$C33,""))</f>
        <v/>
      </c>
      <c r="W33" s="354" t="str">
        <f>IF('9ème'!$C33="","",IF('9ème'!$E33="MJ",'9ème'!$C33-'8ème'!$C33,""))</f>
        <v/>
      </c>
      <c r="X33" s="355" t="str">
        <f>IF('10ème'!$C33="","",IF('10ème'!$E33="MJ",'10ème'!$C33-'9ème'!$C33,""))</f>
        <v/>
      </c>
      <c r="Y33" s="356" t="str">
        <f t="shared" si="1"/>
        <v/>
      </c>
      <c r="Z33" s="333"/>
      <c r="AA33" s="357"/>
      <c r="AB33" s="358"/>
      <c r="AC33" s="358"/>
      <c r="AD33" s="102"/>
      <c r="AE33" s="353">
        <f>IF('1ér_Tour'!$D33="","",IF($B33="CF",'1ér_Tour'!$D33,""))</f>
        <v>4.5717592592592893E-3</v>
      </c>
      <c r="AF33" s="354">
        <f>IF('2ème'!$C33="","",IF('2ème'!$E33="CF",'2ème'!$C33-'1ér_Tour'!$C33,""))</f>
        <v>3.1134259259258945E-3</v>
      </c>
      <c r="AG33" s="354">
        <f>IF('3ème'!$C33="","",IF('3ème'!$E33="CF",'3ème'!$C33-'2ème'!$C33,""))</f>
        <v>3.2638888888888995E-3</v>
      </c>
      <c r="AH33" s="354">
        <f>IF('4ème'!$C33="","",IF('4ème'!$E33="CF",'4ème'!$C33-'3ème'!$C33,""))</f>
        <v>4.0972222222222521E-3</v>
      </c>
      <c r="AI33" s="354">
        <f>IF('5ème'!$C33="","",IF('5ème'!$E33="CF",'5ème'!$C33-'4ème'!$C33,""))</f>
        <v>3.5648148148147984E-3</v>
      </c>
      <c r="AJ33" s="354">
        <f>IF('6ème'!$C33="","",IF('6ème'!$E33="CF",'6ème'!$C33-'5ème'!$C33,""))</f>
        <v>3.414351851851849E-3</v>
      </c>
      <c r="AK33" s="354" t="str">
        <f>IF('7ème'!$C33="","",IF('7ème'!$E33="CF",'7ème'!$C33-'6ème'!$C33,""))</f>
        <v/>
      </c>
      <c r="AL33" s="354" t="str">
        <f>IF('8ème'!$C33="","",IF('8ème'!$E33="CF",'8ème'!$C33-'7ème'!$C33,""))</f>
        <v/>
      </c>
      <c r="AM33" s="354" t="str">
        <f>IF('9ème'!$C33="","",IF('9ème'!$E33="CF",'9ème'!$C33-'8ème'!$C33,""))</f>
        <v/>
      </c>
      <c r="AN33" s="354" t="str">
        <f>IF('10ème'!$C33="","",IF('10ème'!$E33="CF",'10ème'!$C33-'9ème'!$C33,""))</f>
        <v/>
      </c>
      <c r="AO33" s="359">
        <f t="shared" si="4"/>
        <v>4.5717592592592893E-3</v>
      </c>
      <c r="AP33" s="102"/>
      <c r="AQ33" s="102"/>
      <c r="AR33" s="161"/>
      <c r="AS33" s="102"/>
      <c r="AT33" s="102"/>
      <c r="AU33" s="360" t="str">
        <f>IF('1ér_Tour'!$C33="","",IF(B33="JS",'1ér_Tour'!D42,""))</f>
        <v/>
      </c>
      <c r="AV33" s="354" t="str">
        <f>IF('2ème'!$C33="","",IF('2ème'!$E33="JS",'2ème'!$C33-'1ér_Tour'!$C33,""))</f>
        <v/>
      </c>
      <c r="AW33" s="354" t="str">
        <f>IF('3ème'!$C33="","",IF('3ème'!$E33="jS",'3ème'!$C33-'2ème'!$C33,""))</f>
        <v/>
      </c>
      <c r="AX33" s="354" t="str">
        <f>IF('4ème'!$C33="","",IF('4ème'!$E33="jS",'4ème'!$C33-'3ème'!$C33,""))</f>
        <v/>
      </c>
      <c r="AY33" s="354" t="str">
        <f>IF('5ème'!$C33="","",IF('5ème'!$E33="jS",'5ème'!$C33-'4ème'!$C33,""))</f>
        <v/>
      </c>
      <c r="AZ33" s="354" t="str">
        <f>IF('6ème'!$C33="","",IF('6ème'!$E33="jS",'6ème'!$C33-'5ème'!$C33,""))</f>
        <v/>
      </c>
      <c r="BA33" s="354" t="str">
        <f>IF('7ème'!$C33="","",IF('7ème'!$E33="jS",'7ème'!$C33-'6ème'!$C33,""))</f>
        <v/>
      </c>
      <c r="BB33" s="354" t="str">
        <f>IF('8ème'!$C33="","",IF('8ème'!$E33="jS",'8ème'!$C33-'7ème'!$C33,""))</f>
        <v/>
      </c>
      <c r="BC33" s="354" t="str">
        <f>IF('9ème'!$C33="","",IF('9ème'!$E33="jS",'9ème'!$C33-'8ème'!$C33,""))</f>
        <v/>
      </c>
      <c r="BD33" s="354" t="str">
        <f>IF('10ème'!$C33="","",IF('10ème'!$E33="jS",'10ème'!$C33-'9ème'!$C33,""))</f>
        <v/>
      </c>
      <c r="BE33" s="356" t="str">
        <f t="shared" si="2"/>
        <v/>
      </c>
      <c r="BF33" s="102"/>
      <c r="BG33" s="102"/>
      <c r="BH33" s="102"/>
      <c r="BI33" s="102"/>
      <c r="BJ33" s="102"/>
      <c r="BK33" s="360" t="str">
        <f>IF('1ér_Tour'!$C33="","",IF('1ér_Tour'!$E33="AM",'1ér_Tour'!$C33-'1ér_Tour'!$B33,""))</f>
        <v/>
      </c>
      <c r="BL33" s="354" t="str">
        <f>IF('2ème'!$C33="","",IF('2ème'!$E33="AM",'2ème'!$C33-'1ér_Tour'!$C33,""))</f>
        <v/>
      </c>
      <c r="BM33" s="354" t="str">
        <f>IF('3ème'!$C33="","",IF('3ème'!$E33="AM",'3ème'!$C33-'2ème'!$C33,""))</f>
        <v/>
      </c>
      <c r="BN33" s="354" t="str">
        <f>IF('4ème'!$C33="","",IF('4ème'!$E33="AM",'4ème'!$C33-'3ème'!$C33,""))</f>
        <v/>
      </c>
      <c r="BO33" s="354" t="str">
        <f>IF('5ème'!$C33="","",IF('5ème'!$E33="AM",'5ème'!$C33-'4ème'!$C33,""))</f>
        <v/>
      </c>
      <c r="BP33" s="354" t="str">
        <f>IF('6ème'!$C33="","",IF('6ème'!$E33="AM",'6ème'!$C33-'5ème'!$C33,""))</f>
        <v/>
      </c>
      <c r="BQ33" s="354" t="str">
        <f>IF('7ème'!$C33="","",IF('7ème'!$E33="AM",'7ème'!$C33-'6ème'!$C33,""))</f>
        <v/>
      </c>
      <c r="BR33" s="354" t="str">
        <f>IF('8ème'!$C33="","",IF('8ème'!$E33="AM",'8ème'!$C33-'7ème'!$C33,""))</f>
        <v/>
      </c>
      <c r="BS33" s="354" t="str">
        <f>IF('9ème'!$C33="","",IF('9ème'!$E33="AM",'9ème'!$C33-'8ème'!$C33,""))</f>
        <v/>
      </c>
      <c r="BT33" s="361" t="str">
        <f>IF('10ème'!$C33="","",IF('10ème'!$E33="AM",'10ème'!$C33-'9ème'!$C33,""))</f>
        <v/>
      </c>
      <c r="BU33" s="361" t="str">
        <f>IF(Dép_Arr!$C33="","",IF(AND(Dép_Arr!$E33="AM",'10ème'!$C33=""),Dép_Arr!$C33-'9ème'!$C33,Dép_Arr!$C33-'10ème'!$C33))</f>
        <v/>
      </c>
      <c r="BV33" s="356" t="str">
        <f t="shared" si="3"/>
        <v/>
      </c>
      <c r="BW33" s="362"/>
    </row>
    <row r="34" spans="1:75" x14ac:dyDescent="0.25">
      <c r="A34" s="376" t="str">
        <f>IF(Dép_Arr!A34="","",Dép_Arr!A34)</f>
        <v/>
      </c>
      <c r="B34" s="377" t="str">
        <f>IF(A34="","",INDEX(Engagés!A34:J133,MATCH(Récap!A34,Engagés!A34:A133,0),5))</f>
        <v/>
      </c>
      <c r="C34" s="378">
        <f>Dép_Arr!H34+'1ér_Tour'!H34+'2ème'!H34+'3ème'!H34+'4ème'!H34+'5ème'!H34+'6ème'!H34+'7ème'!H34+'8ème'!H34+'9ème'!H34+'10ème'!H34</f>
        <v>0</v>
      </c>
      <c r="D34" s="102" t="str">
        <f>IF($E34=11,"",IF(Dép_Arr!$A34="","",COUNTA(Dép_Arr!C34,'1ér_Tour'!C34,'2ème'!C34,'3ème'!C34,'4ème'!C34,'5ème'!C34,'6ème'!C34,'7ème'!C34,'8ème'!C34,'9ème'!C34,'10ème'!C34)))</f>
        <v/>
      </c>
      <c r="E34" s="26" t="str">
        <f>IF(A34=0,"",IF(Dép_Arr!A34="","",(COUNTBLANK(Dép_Arr!D34)+COUNTBLANK('1ér_Tour'!D34)+COUNTBLANK('2ème'!D34)+COUNTBLANK('3ème'!D34)+COUNTBLANK('4ème'!D34)+COUNTBLANK('5ème'!D34)+COUNTBLANK('6ème'!D34)+COUNTBLANK('7ème'!D34)+COUNTBLANK('8ème'!D34)+COUNTBLANK('9ème'!D34)+COUNTBLANK('10ème'!D34))))</f>
        <v/>
      </c>
      <c r="F34" s="378" t="str">
        <f t="shared" si="0"/>
        <v/>
      </c>
      <c r="G34" s="102" t="str">
        <f>IF(OR('1ér_Tour'!D34="TERMINE",'2ème'!D34="TERMINE",'3ème'!D34="TERMINE",'4ème'!D34="TERMINE",'5ème'!D34="TERMINE",'6ème'!D34="TERMINE",'7ème'!D34="TERMINE",'8ème'!D34="TERMINE",'9ème'!D34="TERMINE",'9ème'!A34="TERMINE"),"TERMINE","")</f>
        <v/>
      </c>
      <c r="I34" s="212"/>
      <c r="J34" s="215"/>
      <c r="O34" s="353" t="str">
        <f>IF('1ér_Tour'!$D34="","",IF($B34="MJ",'1ér_Tour'!$D34,""))</f>
        <v/>
      </c>
      <c r="P34" s="354" t="str">
        <f>IF('2ème'!$C34="","",IF('2ème'!$E34="MJ",'2ème'!$C34-'1ér_Tour'!$C34,""))</f>
        <v/>
      </c>
      <c r="Q34" s="354" t="str">
        <f>IF('3ème'!$C34="","",IF('3ème'!$E34="MJ",'3ème'!$C34-'2ème'!$C34,""))</f>
        <v/>
      </c>
      <c r="R34" s="354" t="str">
        <f>IF('4ème'!$C34="","",IF('4ème'!$E34="MJ",'4ème'!$C34-'3ème'!$C34,""))</f>
        <v/>
      </c>
      <c r="S34" s="354" t="str">
        <f>IF('5ème'!$C34="","",IF('5ème'!$E34="MJ",'5ème'!$C34-'4ème'!$C34,""))</f>
        <v/>
      </c>
      <c r="T34" s="354" t="str">
        <f>IF('6ème'!$C34="","",IF('6ème'!$E34="MJ",'6ème'!$C34-'5ème'!$C34,""))</f>
        <v/>
      </c>
      <c r="U34" s="354" t="str">
        <f>IF('7ème'!$C34="","",IF('7ème'!$E34="MJ",'7ème'!$C34-'6ème'!$C34,""))</f>
        <v/>
      </c>
      <c r="V34" s="354" t="str">
        <f>IF('8ème'!$C34="","",IF('8ème'!$E34="MJ",'8ème'!$C34-'7ème'!$C34,""))</f>
        <v/>
      </c>
      <c r="W34" s="354" t="str">
        <f>IF('9ème'!$C34="","",IF('9ème'!$E34="MJ",'9ème'!$C34-'8ème'!$C34,""))</f>
        <v/>
      </c>
      <c r="X34" s="355" t="str">
        <f>IF('10ème'!$C34="","",IF('10ème'!$E34="MJ",'10ème'!$C34-'9ème'!$C34,""))</f>
        <v/>
      </c>
      <c r="Y34" s="356" t="str">
        <f t="shared" si="1"/>
        <v/>
      </c>
      <c r="Z34" s="333"/>
      <c r="AA34" s="357"/>
      <c r="AB34" s="358"/>
      <c r="AC34" s="358"/>
      <c r="AD34" s="102"/>
      <c r="AE34" s="353" t="str">
        <f>IF('1ér_Tour'!$D34="","",IF($B34="CF",'1ér_Tour'!$D34,""))</f>
        <v/>
      </c>
      <c r="AF34" s="354" t="str">
        <f>IF('2ème'!$C34="","",IF('2ème'!$E34="CF",'2ème'!$C34-'1ér_Tour'!$C34,""))</f>
        <v/>
      </c>
      <c r="AG34" s="354" t="str">
        <f>IF('3ème'!$C34="","",IF('3ème'!$E34="CF",'3ème'!$C34-'2ème'!$C34,""))</f>
        <v/>
      </c>
      <c r="AH34" s="354" t="str">
        <f>IF('4ème'!$C34="","",IF('4ème'!$E34="CF",'4ème'!$C34-'3ème'!$C34,""))</f>
        <v/>
      </c>
      <c r="AI34" s="354" t="str">
        <f>IF('5ème'!$C34="","",IF('5ème'!$E34="CF",'5ème'!$C34-'4ème'!$C34,""))</f>
        <v/>
      </c>
      <c r="AJ34" s="354" t="str">
        <f>IF('6ème'!$C34="","",IF('6ème'!$E34="CF",'6ème'!$C34-'5ème'!$C34,""))</f>
        <v/>
      </c>
      <c r="AK34" s="354" t="str">
        <f>IF('7ème'!$C34="","",IF('7ème'!$E34="CF",'7ème'!$C34-'6ème'!$C34,""))</f>
        <v/>
      </c>
      <c r="AL34" s="354" t="str">
        <f>IF('8ème'!$C34="","",IF('8ème'!$E34="CF",'8ème'!$C34-'7ème'!$C34,""))</f>
        <v/>
      </c>
      <c r="AM34" s="354" t="str">
        <f>IF('9ème'!$C34="","",IF('9ème'!$E34="CF",'9ème'!$C34-'8ème'!$C34,""))</f>
        <v/>
      </c>
      <c r="AN34" s="354" t="str">
        <f>IF('10ème'!$C34="","",IF('10ème'!$E34="CF",'10ème'!$C34-'9ème'!$C34,""))</f>
        <v/>
      </c>
      <c r="AO34" s="359" t="str">
        <f t="shared" si="4"/>
        <v/>
      </c>
      <c r="AP34" s="102"/>
      <c r="AQ34" s="102"/>
      <c r="AR34" s="161"/>
      <c r="AS34" s="102"/>
      <c r="AT34" s="102"/>
      <c r="AU34" s="360" t="str">
        <f>IF('1ér_Tour'!$C34="","",IF(B34="JS",'1ér_Tour'!D43,""))</f>
        <v/>
      </c>
      <c r="AV34" s="354" t="str">
        <f>IF('2ème'!$C34="","",IF('2ème'!$E34="JS",'2ème'!$C34-'1ér_Tour'!$C34,""))</f>
        <v/>
      </c>
      <c r="AW34" s="354" t="str">
        <f>IF('3ème'!$C34="","",IF('3ème'!$E34="jS",'3ème'!$C34-'2ème'!$C34,""))</f>
        <v/>
      </c>
      <c r="AX34" s="354" t="str">
        <f>IF('4ème'!$C34="","",IF('4ème'!$E34="jS",'4ème'!$C34-'3ème'!$C34,""))</f>
        <v/>
      </c>
      <c r="AY34" s="354" t="str">
        <f>IF('5ème'!$C34="","",IF('5ème'!$E34="jS",'5ème'!$C34-'4ème'!$C34,""))</f>
        <v/>
      </c>
      <c r="AZ34" s="354" t="str">
        <f>IF('6ème'!$C34="","",IF('6ème'!$E34="jS",'6ème'!$C34-'5ème'!$C34,""))</f>
        <v/>
      </c>
      <c r="BA34" s="354" t="str">
        <f>IF('7ème'!$C34="","",IF('7ème'!$E34="jS",'7ème'!$C34-'6ème'!$C34,""))</f>
        <v/>
      </c>
      <c r="BB34" s="354" t="str">
        <f>IF('8ème'!$C34="","",IF('8ème'!$E34="jS",'8ème'!$C34-'7ème'!$C34,""))</f>
        <v/>
      </c>
      <c r="BC34" s="354" t="str">
        <f>IF('9ème'!$C34="","",IF('9ème'!$E34="jS",'9ème'!$C34-'8ème'!$C34,""))</f>
        <v/>
      </c>
      <c r="BD34" s="354" t="str">
        <f>IF('10ème'!$C34="","",IF('10ème'!$E34="jS",'10ème'!$C34-'9ème'!$C34,""))</f>
        <v/>
      </c>
      <c r="BE34" s="356" t="str">
        <f t="shared" si="2"/>
        <v/>
      </c>
      <c r="BF34" s="102"/>
      <c r="BG34" s="102"/>
      <c r="BH34" s="102"/>
      <c r="BI34" s="102"/>
      <c r="BJ34" s="102"/>
      <c r="BK34" s="360" t="str">
        <f>IF('1ér_Tour'!$C34="","",IF('1ér_Tour'!$E34="AM",'1ér_Tour'!$C34-'1ér_Tour'!$B34,""))</f>
        <v/>
      </c>
      <c r="BL34" s="354" t="str">
        <f>IF('2ème'!$C34="","",IF('2ème'!$E34="AM",'2ème'!$C34-'1ér_Tour'!$C34,""))</f>
        <v/>
      </c>
      <c r="BM34" s="354" t="str">
        <f>IF('3ème'!$C34="","",IF('3ème'!$E34="AM",'3ème'!$C34-'2ème'!$C34,""))</f>
        <v/>
      </c>
      <c r="BN34" s="354" t="str">
        <f>IF('4ème'!$C34="","",IF('4ème'!$E34="AM",'4ème'!$C34-'3ème'!$C34,""))</f>
        <v/>
      </c>
      <c r="BO34" s="354" t="str">
        <f>IF('5ème'!$C34="","",IF('5ème'!$E34="AM",'5ème'!$C34-'4ème'!$C34,""))</f>
        <v/>
      </c>
      <c r="BP34" s="354" t="str">
        <f>IF('6ème'!$C34="","",IF('6ème'!$E34="AM",'6ème'!$C34-'5ème'!$C34,""))</f>
        <v/>
      </c>
      <c r="BQ34" s="354" t="str">
        <f>IF('7ème'!$C34="","",IF('7ème'!$E34="AM",'7ème'!$C34-'6ème'!$C34,""))</f>
        <v/>
      </c>
      <c r="BR34" s="354" t="str">
        <f>IF('8ème'!$C34="","",IF('8ème'!$E34="AM",'8ème'!$C34-'7ème'!$C34,""))</f>
        <v/>
      </c>
      <c r="BS34" s="354" t="str">
        <f>IF('9ème'!$C34="","",IF('9ème'!$E34="AM",'9ème'!$C34-'8ème'!$C34,""))</f>
        <v/>
      </c>
      <c r="BT34" s="361" t="str">
        <f>IF('10ème'!$C34="","",IF('10ème'!$E34="AM",'10ème'!$C34-'9ème'!$C34,""))</f>
        <v/>
      </c>
      <c r="BU34" s="361" t="str">
        <f>IF(Dép_Arr!$C34="","",IF(AND(Dép_Arr!$E34="AM",'10ème'!$C34=""),Dép_Arr!$C34-'9ème'!$C34,Dép_Arr!$C34-'10ème'!$C34))</f>
        <v/>
      </c>
      <c r="BV34" s="356" t="str">
        <f t="shared" si="3"/>
        <v/>
      </c>
      <c r="BW34" s="362"/>
    </row>
    <row r="35" spans="1:75" x14ac:dyDescent="0.25">
      <c r="A35" s="376" t="str">
        <f>IF(Dép_Arr!A35="","",Dép_Arr!A35)</f>
        <v/>
      </c>
      <c r="B35" s="377" t="str">
        <f>IF(A35="","",INDEX(Engagés!A35:J134,MATCH(Récap!A35,Engagés!A35:A134,0),5))</f>
        <v/>
      </c>
      <c r="C35" s="378">
        <f>Dép_Arr!H35+'1ér_Tour'!H35+'2ème'!H35+'3ème'!H35+'4ème'!H35+'5ème'!H35+'6ème'!H35+'7ème'!H35+'8ème'!H35+'9ème'!H35+'10ème'!H35</f>
        <v>0</v>
      </c>
      <c r="D35" s="102" t="str">
        <f>IF($E35=11,"",IF(Dép_Arr!$A35="","",COUNTA(Dép_Arr!C35,'1ér_Tour'!C35,'2ème'!C35,'3ème'!C35,'4ème'!C35,'5ème'!C35,'6ème'!C35,'7ème'!C35,'8ème'!C35,'9ème'!C35,'10ème'!C35)))</f>
        <v/>
      </c>
      <c r="E35" s="26" t="str">
        <f>IF(A35=0,"",IF(Dép_Arr!A35="","",(COUNTBLANK(Dép_Arr!D35)+COUNTBLANK('1ér_Tour'!D35)+COUNTBLANK('2ème'!D35)+COUNTBLANK('3ème'!D35)+COUNTBLANK('4ème'!D35)+COUNTBLANK('5ème'!D35)+COUNTBLANK('6ème'!D35)+COUNTBLANK('7ème'!D35)+COUNTBLANK('8ème'!D35)+COUNTBLANK('9ème'!D35)+COUNTBLANK('10ème'!D35))))</f>
        <v/>
      </c>
      <c r="F35" s="378" t="str">
        <f t="shared" si="0"/>
        <v/>
      </c>
      <c r="G35" s="102" t="str">
        <f>IF(OR('1ér_Tour'!D35="TERMINE",'2ème'!D35="TERMINE",'3ème'!D35="TERMINE",'4ème'!D35="TERMINE",'5ème'!D35="TERMINE",'6ème'!D35="TERMINE",'7ème'!D35="TERMINE",'8ème'!D35="TERMINE",'9ème'!D35="TERMINE",'9ème'!A35="TERMINE"),"TERMINE","")</f>
        <v/>
      </c>
      <c r="I35" s="212"/>
      <c r="J35" s="215"/>
      <c r="O35" s="353" t="str">
        <f>IF('1ér_Tour'!$D35="","",IF($B35="MJ",'1ér_Tour'!$D35,""))</f>
        <v/>
      </c>
      <c r="P35" s="354" t="str">
        <f>IF('2ème'!$C35="","",IF('2ème'!$E35="MJ",'2ème'!$C35-'1ér_Tour'!$C35,""))</f>
        <v/>
      </c>
      <c r="Q35" s="354" t="str">
        <f>IF('3ème'!$C35="","",IF('3ème'!$E35="MJ",'3ème'!$C35-'2ème'!$C35,""))</f>
        <v/>
      </c>
      <c r="R35" s="354" t="str">
        <f>IF('4ème'!$C35="","",IF('4ème'!$E35="MJ",'4ème'!$C35-'3ème'!$C35,""))</f>
        <v/>
      </c>
      <c r="S35" s="354" t="str">
        <f>IF('5ème'!$C35="","",IF('5ème'!$E35="MJ",'5ème'!$C35-'4ème'!$C35,""))</f>
        <v/>
      </c>
      <c r="T35" s="354" t="str">
        <f>IF('6ème'!$C35="","",IF('6ème'!$E35="MJ",'6ème'!$C35-'5ème'!$C35,""))</f>
        <v/>
      </c>
      <c r="U35" s="354" t="str">
        <f>IF('7ème'!$C35="","",IF('7ème'!$E35="MJ",'7ème'!$C35-'6ème'!$C35,""))</f>
        <v/>
      </c>
      <c r="V35" s="354" t="str">
        <f>IF('8ème'!$C35="","",IF('8ème'!$E35="MJ",'8ème'!$C35-'7ème'!$C35,""))</f>
        <v/>
      </c>
      <c r="W35" s="354" t="str">
        <f>IF('9ème'!$C35="","",IF('9ème'!$E35="MJ",'9ème'!$C35-'8ème'!$C35,""))</f>
        <v/>
      </c>
      <c r="X35" s="355" t="str">
        <f>IF('10ème'!$C35="","",IF('10ème'!$E35="MJ",'10ème'!$C35-'9ème'!$C35,""))</f>
        <v/>
      </c>
      <c r="Y35" s="356" t="str">
        <f t="shared" si="1"/>
        <v/>
      </c>
      <c r="Z35" s="333"/>
      <c r="AA35" s="357"/>
      <c r="AB35" s="358"/>
      <c r="AC35" s="358"/>
      <c r="AD35" s="102"/>
      <c r="AE35" s="353" t="str">
        <f>IF('1ér_Tour'!$D35="","",IF($B35="CF",'1ér_Tour'!$D35,""))</f>
        <v/>
      </c>
      <c r="AF35" s="354" t="str">
        <f>IF('2ème'!$C35="","",IF('2ème'!$E35="CF",'2ème'!$C35-'1ér_Tour'!$C35,""))</f>
        <v/>
      </c>
      <c r="AG35" s="354" t="str">
        <f>IF('3ème'!$C35="","",IF('3ème'!$E35="CF",'3ème'!$C35-'2ème'!$C35,""))</f>
        <v/>
      </c>
      <c r="AH35" s="354" t="str">
        <f>IF('4ème'!$C35="","",IF('4ème'!$E35="CF",'4ème'!$C35-'3ème'!$C35,""))</f>
        <v/>
      </c>
      <c r="AI35" s="354" t="str">
        <f>IF('5ème'!$C35="","",IF('5ème'!$E35="CF",'5ème'!$C35-'4ème'!$C35,""))</f>
        <v/>
      </c>
      <c r="AJ35" s="354" t="str">
        <f>IF('6ème'!$C35="","",IF('6ème'!$E35="CF",'6ème'!$C35-'5ème'!$C35,""))</f>
        <v/>
      </c>
      <c r="AK35" s="354" t="str">
        <f>IF('7ème'!$C35="","",IF('7ème'!$E35="CF",'7ème'!$C35-'6ème'!$C35,""))</f>
        <v/>
      </c>
      <c r="AL35" s="354" t="str">
        <f>IF('8ème'!$C35="","",IF('8ème'!$E35="CF",'8ème'!$C35-'7ème'!$C35,""))</f>
        <v/>
      </c>
      <c r="AM35" s="354" t="str">
        <f>IF('9ème'!$C35="","",IF('9ème'!$E35="CF",'9ème'!$C35-'8ème'!$C35,""))</f>
        <v/>
      </c>
      <c r="AN35" s="354" t="str">
        <f>IF('10ème'!$C35="","",IF('10ème'!$E35="CF",'10ème'!$C35-'9ème'!$C35,""))</f>
        <v/>
      </c>
      <c r="AO35" s="359" t="str">
        <f t="shared" si="4"/>
        <v/>
      </c>
      <c r="AP35" s="102"/>
      <c r="AQ35" s="102"/>
      <c r="AR35" s="161"/>
      <c r="AS35" s="102"/>
      <c r="AT35" s="102"/>
      <c r="AU35" s="360" t="str">
        <f>IF('1ér_Tour'!$C35="","",IF(B35="JS",'1ér_Tour'!D44,""))</f>
        <v/>
      </c>
      <c r="AV35" s="354" t="str">
        <f>IF('2ème'!$C35="","",IF('2ème'!$E35="JS",'2ème'!$C35-'1ér_Tour'!$C35,""))</f>
        <v/>
      </c>
      <c r="AW35" s="354" t="str">
        <f>IF('3ème'!$C35="","",IF('3ème'!$E35="jS",'3ème'!$C35-'2ème'!$C35,""))</f>
        <v/>
      </c>
      <c r="AX35" s="354" t="str">
        <f>IF('4ème'!$C35="","",IF('4ème'!$E35="jS",'4ème'!$C35-'3ème'!$C35,""))</f>
        <v/>
      </c>
      <c r="AY35" s="354" t="str">
        <f>IF('5ème'!$C35="","",IF('5ème'!$E35="jS",'5ème'!$C35-'4ème'!$C35,""))</f>
        <v/>
      </c>
      <c r="AZ35" s="354" t="str">
        <f>IF('6ème'!$C35="","",IF('6ème'!$E35="jS",'6ème'!$C35-'5ème'!$C35,""))</f>
        <v/>
      </c>
      <c r="BA35" s="354" t="str">
        <f>IF('7ème'!$C35="","",IF('7ème'!$E35="jS",'7ème'!$C35-'6ème'!$C35,""))</f>
        <v/>
      </c>
      <c r="BB35" s="354" t="str">
        <f>IF('8ème'!$C35="","",IF('8ème'!$E35="jS",'8ème'!$C35-'7ème'!$C35,""))</f>
        <v/>
      </c>
      <c r="BC35" s="354" t="str">
        <f>IF('9ème'!$C35="","",IF('9ème'!$E35="jS",'9ème'!$C35-'8ème'!$C35,""))</f>
        <v/>
      </c>
      <c r="BD35" s="354" t="str">
        <f>IF('10ème'!$C35="","",IF('10ème'!$E35="jS",'10ème'!$C35-'9ème'!$C35,""))</f>
        <v/>
      </c>
      <c r="BE35" s="356" t="str">
        <f t="shared" si="2"/>
        <v/>
      </c>
      <c r="BF35" s="102"/>
      <c r="BG35" s="102"/>
      <c r="BH35" s="102"/>
      <c r="BI35" s="102"/>
      <c r="BJ35" s="102"/>
      <c r="BK35" s="360" t="str">
        <f>IF('1ér_Tour'!$C35="","",IF('1ér_Tour'!$E35="AM",'1ér_Tour'!$C35-'1ér_Tour'!$B35,""))</f>
        <v/>
      </c>
      <c r="BL35" s="354" t="str">
        <f>IF('2ème'!$C35="","",IF('2ème'!$E35="AM",'2ème'!$C35-'1ér_Tour'!$C35,""))</f>
        <v/>
      </c>
      <c r="BM35" s="354" t="str">
        <f>IF('3ème'!$C35="","",IF('3ème'!$E35="AM",'3ème'!$C35-'2ème'!$C35,""))</f>
        <v/>
      </c>
      <c r="BN35" s="354" t="str">
        <f>IF('4ème'!$C35="","",IF('4ème'!$E35="AM",'4ème'!$C35-'3ème'!$C35,""))</f>
        <v/>
      </c>
      <c r="BO35" s="354" t="str">
        <f>IF('5ème'!$C35="","",IF('5ème'!$E35="AM",'5ème'!$C35-'4ème'!$C35,""))</f>
        <v/>
      </c>
      <c r="BP35" s="354" t="str">
        <f>IF('6ème'!$C35="","",IF('6ème'!$E35="AM",'6ème'!$C35-'5ème'!$C35,""))</f>
        <v/>
      </c>
      <c r="BQ35" s="354" t="str">
        <f>IF('7ème'!$C35="","",IF('7ème'!$E35="AM",'7ème'!$C35-'6ème'!$C35,""))</f>
        <v/>
      </c>
      <c r="BR35" s="354" t="str">
        <f>IF('8ème'!$C35="","",IF('8ème'!$E35="AM",'8ème'!$C35-'7ème'!$C35,""))</f>
        <v/>
      </c>
      <c r="BS35" s="354" t="str">
        <f>IF('9ème'!$C35="","",IF('9ème'!$E35="AM",'9ème'!$C35-'8ème'!$C35,""))</f>
        <v/>
      </c>
      <c r="BT35" s="361" t="str">
        <f>IF('10ème'!$C35="","",IF('10ème'!$E35="AM",'10ème'!$C35-'9ème'!$C35,""))</f>
        <v/>
      </c>
      <c r="BU35" s="361" t="str">
        <f>IF(Dép_Arr!$C35="","",IF(AND(Dép_Arr!$E35="AM",'10ème'!$C35=""),Dép_Arr!$C35-'9ème'!$C35,Dép_Arr!$C35-'10ème'!$C35))</f>
        <v/>
      </c>
      <c r="BV35" s="356" t="str">
        <f t="shared" si="3"/>
        <v/>
      </c>
      <c r="BW35" s="362"/>
    </row>
    <row r="36" spans="1:75" x14ac:dyDescent="0.25">
      <c r="A36" s="376" t="str">
        <f>IF(Dép_Arr!A36="","",Dép_Arr!A36)</f>
        <v/>
      </c>
      <c r="B36" s="377" t="str">
        <f>IF(A36="","",INDEX(Engagés!A36:J135,MATCH(Récap!A36,Engagés!A36:A135,0),5))</f>
        <v/>
      </c>
      <c r="C36" s="378">
        <f>Dép_Arr!H36+'1ér_Tour'!H36+'2ème'!H36+'3ème'!H36+'4ème'!H36+'5ème'!H36+'6ème'!H36+'7ème'!H36+'8ème'!H36+'9ème'!H36+'10ème'!H36</f>
        <v>0</v>
      </c>
      <c r="D36" s="102" t="str">
        <f>IF($E36=11,"",IF(Dép_Arr!$A36="","",COUNTA(Dép_Arr!C36,'1ér_Tour'!C36,'2ème'!C36,'3ème'!C36,'4ème'!C36,'5ème'!C36,'6ème'!C36,'7ème'!C36,'8ème'!C36,'9ème'!C36,'10ème'!C36)))</f>
        <v/>
      </c>
      <c r="E36" s="26" t="str">
        <f>IF(A36=0,"",IF(Dép_Arr!A36="","",(COUNTBLANK(Dép_Arr!D36)+COUNTBLANK('1ér_Tour'!D36)+COUNTBLANK('2ème'!D36)+COUNTBLANK('3ème'!D36)+COUNTBLANK('4ème'!D36)+COUNTBLANK('5ème'!D36)+COUNTBLANK('6ème'!D36)+COUNTBLANK('7ème'!D36)+COUNTBLANK('8ème'!D36)+COUNTBLANK('9ème'!D36)+COUNTBLANK('10ème'!D36))))</f>
        <v/>
      </c>
      <c r="F36" s="378" t="str">
        <f t="shared" si="0"/>
        <v/>
      </c>
      <c r="G36" s="102" t="str">
        <f>IF(OR('1ér_Tour'!D36="TERMINE",'2ème'!D36="TERMINE",'3ème'!D36="TERMINE",'4ème'!D36="TERMINE",'5ème'!D36="TERMINE",'6ème'!D36="TERMINE",'7ème'!D36="TERMINE",'8ème'!D36="TERMINE",'9ème'!D36="TERMINE",'9ème'!A36="TERMINE"),"TERMINE","")</f>
        <v/>
      </c>
      <c r="I36" s="212"/>
      <c r="J36" s="215"/>
      <c r="O36" s="353" t="str">
        <f>IF('1ér_Tour'!$D36="","",IF($B36="MJ",'1ér_Tour'!$D36,""))</f>
        <v/>
      </c>
      <c r="P36" s="354" t="str">
        <f>IF('2ème'!$C36="","",IF('2ème'!$E36="MJ",'2ème'!$C36-'1ér_Tour'!$C36,""))</f>
        <v/>
      </c>
      <c r="Q36" s="354" t="str">
        <f>IF('3ème'!$C36="","",IF('3ème'!$E36="MJ",'3ème'!$C36-'2ème'!$C36,""))</f>
        <v/>
      </c>
      <c r="R36" s="354" t="str">
        <f>IF('4ème'!$C36="","",IF('4ème'!$E36="MJ",'4ème'!$C36-'3ème'!$C36,""))</f>
        <v/>
      </c>
      <c r="S36" s="354" t="str">
        <f>IF('5ème'!$C36="","",IF('5ème'!$E36="MJ",'5ème'!$C36-'4ème'!$C36,""))</f>
        <v/>
      </c>
      <c r="T36" s="354" t="str">
        <f>IF('6ème'!$C36="","",IF('6ème'!$E36="MJ",'6ème'!$C36-'5ème'!$C36,""))</f>
        <v/>
      </c>
      <c r="U36" s="354" t="str">
        <f>IF('7ème'!$C36="","",IF('7ème'!$E36="MJ",'7ème'!$C36-'6ème'!$C36,""))</f>
        <v/>
      </c>
      <c r="V36" s="354" t="str">
        <f>IF('8ème'!$C36="","",IF('8ème'!$E36="MJ",'8ème'!$C36-'7ème'!$C36,""))</f>
        <v/>
      </c>
      <c r="W36" s="354" t="str">
        <f>IF('9ème'!$C36="","",IF('9ème'!$E36="MJ",'9ème'!$C36-'8ème'!$C36,""))</f>
        <v/>
      </c>
      <c r="X36" s="355" t="str">
        <f>IF('10ème'!$C36="","",IF('10ème'!$E36="MJ",'10ème'!$C36-'9ème'!$C36,""))</f>
        <v/>
      </c>
      <c r="Y36" s="356" t="str">
        <f t="shared" ref="Y36:Y67" si="5">IFERROR(AVERAGE(P36:X36),"")</f>
        <v/>
      </c>
      <c r="Z36" s="333"/>
      <c r="AA36" s="357"/>
      <c r="AB36" s="358"/>
      <c r="AC36" s="358"/>
      <c r="AD36" s="102"/>
      <c r="AE36" s="353" t="str">
        <f>IF('1ér_Tour'!$D36="","",IF($B36="CF",'1ér_Tour'!$D36,""))</f>
        <v/>
      </c>
      <c r="AF36" s="354" t="str">
        <f>IF('2ème'!$C36="","",IF('2ème'!$E36="CF",'2ème'!$C36-'1ér_Tour'!$C36,""))</f>
        <v/>
      </c>
      <c r="AG36" s="354" t="str">
        <f>IF('3ème'!$C36="","",IF('3ème'!$E36="CF",'3ème'!$C36-'2ème'!$C36,""))</f>
        <v/>
      </c>
      <c r="AH36" s="354" t="str">
        <f>IF('4ème'!$C36="","",IF('4ème'!$E36="CF",'4ème'!$C36-'3ème'!$C36,""))</f>
        <v/>
      </c>
      <c r="AI36" s="354" t="str">
        <f>IF('5ème'!$C36="","",IF('5ème'!$E36="CF",'5ème'!$C36-'4ème'!$C36,""))</f>
        <v/>
      </c>
      <c r="AJ36" s="354" t="str">
        <f>IF('6ème'!$C36="","",IF('6ème'!$E36="CF",'6ème'!$C36-'5ème'!$C36,""))</f>
        <v/>
      </c>
      <c r="AK36" s="354" t="str">
        <f>IF('7ème'!$C36="","",IF('7ème'!$E36="CF",'7ème'!$C36-'6ème'!$C36,""))</f>
        <v/>
      </c>
      <c r="AL36" s="354" t="str">
        <f>IF('8ème'!$C36="","",IF('8ème'!$E36="CF",'8ème'!$C36-'7ème'!$C36,""))</f>
        <v/>
      </c>
      <c r="AM36" s="354" t="str">
        <f>IF('9ème'!$C36="","",IF('9ème'!$E36="CF",'9ème'!$C36-'8ème'!$C36,""))</f>
        <v/>
      </c>
      <c r="AN36" s="354" t="str">
        <f>IF('10ème'!$C36="","",IF('10ème'!$E36="CF",'10ème'!$C36-'9ème'!$C36,""))</f>
        <v/>
      </c>
      <c r="AO36" s="359" t="str">
        <f t="shared" si="4"/>
        <v/>
      </c>
      <c r="AP36" s="102"/>
      <c r="AQ36" s="102"/>
      <c r="AR36" s="161"/>
      <c r="AS36" s="102"/>
      <c r="AT36" s="102"/>
      <c r="AU36" s="360" t="str">
        <f>IF('1ér_Tour'!$C36="","",IF(B36="JS",'1ér_Tour'!D45,""))</f>
        <v/>
      </c>
      <c r="AV36" s="354" t="str">
        <f>IF('2ème'!$C36="","",IF('2ème'!$E36="JS",'2ème'!$C36-'1ér_Tour'!$C36,""))</f>
        <v/>
      </c>
      <c r="AW36" s="354" t="str">
        <f>IF('3ème'!$C36="","",IF('3ème'!$E36="jS",'3ème'!$C36-'2ème'!$C36,""))</f>
        <v/>
      </c>
      <c r="AX36" s="354" t="str">
        <f>IF('4ème'!$C36="","",IF('4ème'!$E36="jS",'4ème'!$C36-'3ème'!$C36,""))</f>
        <v/>
      </c>
      <c r="AY36" s="354" t="str">
        <f>IF('5ème'!$C36="","",IF('5ème'!$E36="jS",'5ème'!$C36-'4ème'!$C36,""))</f>
        <v/>
      </c>
      <c r="AZ36" s="354" t="str">
        <f>IF('6ème'!$C36="","",IF('6ème'!$E36="jS",'6ème'!$C36-'5ème'!$C36,""))</f>
        <v/>
      </c>
      <c r="BA36" s="354" t="str">
        <f>IF('7ème'!$C36="","",IF('7ème'!$E36="jS",'7ème'!$C36-'6ème'!$C36,""))</f>
        <v/>
      </c>
      <c r="BB36" s="354" t="str">
        <f>IF('8ème'!$C36="","",IF('8ème'!$E36="jS",'8ème'!$C36-'7ème'!$C36,""))</f>
        <v/>
      </c>
      <c r="BC36" s="354" t="str">
        <f>IF('9ème'!$C36="","",IF('9ème'!$E36="jS",'9ème'!$C36-'8ème'!$C36,""))</f>
        <v/>
      </c>
      <c r="BD36" s="354" t="str">
        <f>IF('10ème'!$C36="","",IF('10ème'!$E36="jS",'10ème'!$C36-'9ème'!$C36,""))</f>
        <v/>
      </c>
      <c r="BE36" s="356" t="str">
        <f t="shared" si="2"/>
        <v/>
      </c>
      <c r="BF36" s="102"/>
      <c r="BG36" s="102"/>
      <c r="BH36" s="102"/>
      <c r="BI36" s="102"/>
      <c r="BJ36" s="102"/>
      <c r="BK36" s="360" t="str">
        <f>IF('1ér_Tour'!$C36="","",IF('1ér_Tour'!$E36="AM",'1ér_Tour'!$C36-'1ér_Tour'!$B36,""))</f>
        <v/>
      </c>
      <c r="BL36" s="354" t="str">
        <f>IF('2ème'!$C36="","",IF('2ème'!$E36="AM",'2ème'!$C36-'1ér_Tour'!$C36,""))</f>
        <v/>
      </c>
      <c r="BM36" s="354" t="str">
        <f>IF('3ème'!$C36="","",IF('3ème'!$E36="AM",'3ème'!$C36-'2ème'!$C36,""))</f>
        <v/>
      </c>
      <c r="BN36" s="354" t="str">
        <f>IF('4ème'!$C36="","",IF('4ème'!$E36="AM",'4ème'!$C36-'3ème'!$C36,""))</f>
        <v/>
      </c>
      <c r="BO36" s="354" t="str">
        <f>IF('5ème'!$C36="","",IF('5ème'!$E36="AM",'5ème'!$C36-'4ème'!$C36,""))</f>
        <v/>
      </c>
      <c r="BP36" s="354" t="str">
        <f>IF('6ème'!$C36="","",IF('6ème'!$E36="AM",'6ème'!$C36-'5ème'!$C36,""))</f>
        <v/>
      </c>
      <c r="BQ36" s="354" t="str">
        <f>IF('7ème'!$C36="","",IF('7ème'!$E36="AM",'7ème'!$C36-'6ème'!$C36,""))</f>
        <v/>
      </c>
      <c r="BR36" s="354" t="str">
        <f>IF('8ème'!$C36="","",IF('8ème'!$E36="AM",'8ème'!$C36-'7ème'!$C36,""))</f>
        <v/>
      </c>
      <c r="BS36" s="354" t="str">
        <f>IF('9ème'!$C36="","",IF('9ème'!$E36="AM",'9ème'!$C36-'8ème'!$C36,""))</f>
        <v/>
      </c>
      <c r="BT36" s="361" t="str">
        <f>IF('10ème'!$C36="","",IF('10ème'!$E36="AM",'10ème'!$C36-'9ème'!$C36,""))</f>
        <v/>
      </c>
      <c r="BU36" s="361" t="str">
        <f>IF(Dép_Arr!$C36="","",IF(AND(Dép_Arr!$E36="AM",'10ème'!$C36=""),Dép_Arr!$C36-'9ème'!$C36,Dép_Arr!$C36-'10ème'!$C36))</f>
        <v/>
      </c>
      <c r="BV36" s="356" t="str">
        <f t="shared" si="3"/>
        <v/>
      </c>
      <c r="BW36" s="362"/>
    </row>
    <row r="37" spans="1:75" x14ac:dyDescent="0.25">
      <c r="A37" s="376" t="str">
        <f>IF(Dép_Arr!A37="","",Dép_Arr!A37)</f>
        <v/>
      </c>
      <c r="B37" s="377" t="str">
        <f>IF(A37="","",INDEX(Engagés!A37:J136,MATCH(Récap!A37,Engagés!A37:A136,0),5))</f>
        <v/>
      </c>
      <c r="C37" s="378">
        <f>Dép_Arr!H37+'1ér_Tour'!H37+'2ème'!H37+'3ème'!H37+'4ème'!H37+'5ème'!H37+'6ème'!H37+'7ème'!H37+'8ème'!H37+'9ème'!H37+'10ème'!H37</f>
        <v>0</v>
      </c>
      <c r="D37" s="102" t="str">
        <f>IF($E37=11,"",IF(Dép_Arr!$A37="","",COUNTA(Dép_Arr!C37,'1ér_Tour'!C37,'2ème'!C37,'3ème'!C37,'4ème'!C37,'5ème'!C37,'6ème'!C37,'7ème'!C37,'8ème'!C37,'9ème'!C37,'10ème'!C37)))</f>
        <v/>
      </c>
      <c r="E37" s="26" t="str">
        <f>IF(A37=0,"",IF(Dép_Arr!A37="","",(COUNTBLANK(Dép_Arr!D37)+COUNTBLANK('1ér_Tour'!D37)+COUNTBLANK('2ème'!D37)+COUNTBLANK('3ème'!D37)+COUNTBLANK('4ème'!D37)+COUNTBLANK('5ème'!D37)+COUNTBLANK('6ème'!D37)+COUNTBLANK('7ème'!D37)+COUNTBLANK('8ème'!D37)+COUNTBLANK('9ème'!D37)+COUNTBLANK('10ème'!D37))))</f>
        <v/>
      </c>
      <c r="F37" s="378" t="str">
        <f t="shared" si="0"/>
        <v/>
      </c>
      <c r="G37" s="102" t="str">
        <f>IF(OR('1ér_Tour'!D37="TERMINE",'2ème'!D37="TERMINE",'3ème'!D37="TERMINE",'4ème'!D37="TERMINE",'5ème'!D37="TERMINE",'6ème'!D37="TERMINE",'7ème'!D37="TERMINE",'8ème'!D37="TERMINE",'9ème'!D37="TERMINE",'9ème'!A37="TERMINE"),"TERMINE","")</f>
        <v/>
      </c>
      <c r="I37" s="212"/>
      <c r="J37" s="215"/>
      <c r="O37" s="353" t="str">
        <f>IF('1ér_Tour'!$D37="","",IF($B37="MJ",'1ér_Tour'!$D37,""))</f>
        <v/>
      </c>
      <c r="P37" s="354" t="str">
        <f>IF('2ème'!$C37="","",IF('2ème'!$E37="MJ",'2ème'!$C37-'1ér_Tour'!$C37,""))</f>
        <v/>
      </c>
      <c r="Q37" s="354" t="str">
        <f>IF('3ème'!$C37="","",IF('3ème'!$E37="MJ",'3ème'!$C37-'2ème'!$C37,""))</f>
        <v/>
      </c>
      <c r="R37" s="354" t="str">
        <f>IF('4ème'!$C37="","",IF('4ème'!$E37="MJ",'4ème'!$C37-'3ème'!$C37,""))</f>
        <v/>
      </c>
      <c r="S37" s="354" t="str">
        <f>IF('5ème'!$C37="","",IF('5ème'!$E37="MJ",'5ème'!$C37-'4ème'!$C37,""))</f>
        <v/>
      </c>
      <c r="T37" s="354" t="str">
        <f>IF('6ème'!$C37="","",IF('6ème'!$E37="MJ",'6ème'!$C37-'5ème'!$C37,""))</f>
        <v/>
      </c>
      <c r="U37" s="354" t="str">
        <f>IF('7ème'!$C37="","",IF('7ème'!$E37="MJ",'7ème'!$C37-'6ème'!$C37,""))</f>
        <v/>
      </c>
      <c r="V37" s="354" t="str">
        <f>IF('8ème'!$C37="","",IF('8ème'!$E37="MJ",'8ème'!$C37-'7ème'!$C37,""))</f>
        <v/>
      </c>
      <c r="W37" s="354" t="str">
        <f>IF('9ème'!$C37="","",IF('9ème'!$E37="MJ",'9ème'!$C37-'8ème'!$C37,""))</f>
        <v/>
      </c>
      <c r="X37" s="355" t="str">
        <f>IF('10ème'!$C37="","",IF('10ème'!$E37="MJ",'10ème'!$C37-'9ème'!$C37,""))</f>
        <v/>
      </c>
      <c r="Y37" s="356" t="str">
        <f t="shared" si="5"/>
        <v/>
      </c>
      <c r="Z37" s="333"/>
      <c r="AA37" s="357"/>
      <c r="AB37" s="358"/>
      <c r="AC37" s="358"/>
      <c r="AD37" s="102"/>
      <c r="AE37" s="353" t="str">
        <f>IF('1ér_Tour'!$D37="","",IF($B37="CF",'1ér_Tour'!$D37,""))</f>
        <v/>
      </c>
      <c r="AF37" s="354" t="str">
        <f>IF('2ème'!$C37="","",IF('2ème'!$E37="CF",'2ème'!$C37-'1ér_Tour'!$C37,""))</f>
        <v/>
      </c>
      <c r="AG37" s="354" t="str">
        <f>IF('3ème'!$C37="","",IF('3ème'!$E37="CF",'3ème'!$C37-'2ème'!$C37,""))</f>
        <v/>
      </c>
      <c r="AH37" s="354" t="str">
        <f>IF('4ème'!$C37="","",IF('4ème'!$E37="CF",'4ème'!$C37-'3ème'!$C37,""))</f>
        <v/>
      </c>
      <c r="AI37" s="354" t="str">
        <f>IF('5ème'!$C37="","",IF('5ème'!$E37="CF",'5ème'!$C37-'4ème'!$C37,""))</f>
        <v/>
      </c>
      <c r="AJ37" s="354" t="str">
        <f>IF('6ème'!$C37="","",IF('6ème'!$E37="CF",'6ème'!$C37-'5ème'!$C37,""))</f>
        <v/>
      </c>
      <c r="AK37" s="354" t="str">
        <f>IF('7ème'!$C37="","",IF('7ème'!$E37="CF",'7ème'!$C37-'6ème'!$C37,""))</f>
        <v/>
      </c>
      <c r="AL37" s="354" t="str">
        <f>IF('8ème'!$C37="","",IF('8ème'!$E37="CF",'8ème'!$C37-'7ème'!$C37,""))</f>
        <v/>
      </c>
      <c r="AM37" s="354" t="str">
        <f>IF('9ème'!$C37="","",IF('9ème'!$E37="CF",'9ème'!$C37-'8ème'!$C37,""))</f>
        <v/>
      </c>
      <c r="AN37" s="354" t="str">
        <f>IF('10ème'!$C37="","",IF('10ème'!$E37="CF",'10ème'!$C37-'9ème'!$C37,""))</f>
        <v/>
      </c>
      <c r="AO37" s="359" t="str">
        <f t="shared" si="4"/>
        <v/>
      </c>
      <c r="AP37" s="102"/>
      <c r="AQ37" s="102"/>
      <c r="AR37" s="161"/>
      <c r="AS37" s="102"/>
      <c r="AT37" s="102"/>
      <c r="AU37" s="360" t="str">
        <f>IF('1ér_Tour'!$C37="","",IF(B37="JS",'1ér_Tour'!D46,""))</f>
        <v/>
      </c>
      <c r="AV37" s="354" t="str">
        <f>IF('2ème'!$C37="","",IF('2ème'!$E37="JS",'2ème'!$C37-'1ér_Tour'!$C37,""))</f>
        <v/>
      </c>
      <c r="AW37" s="354" t="str">
        <f>IF('3ème'!$C37="","",IF('3ème'!$E37="jS",'3ème'!$C37-'2ème'!$C37,""))</f>
        <v/>
      </c>
      <c r="AX37" s="354" t="str">
        <f>IF('4ème'!$C37="","",IF('4ème'!$E37="jS",'4ème'!$C37-'3ème'!$C37,""))</f>
        <v/>
      </c>
      <c r="AY37" s="354" t="str">
        <f>IF('5ème'!$C37="","",IF('5ème'!$E37="jS",'5ème'!$C37-'4ème'!$C37,""))</f>
        <v/>
      </c>
      <c r="AZ37" s="354" t="str">
        <f>IF('6ème'!$C37="","",IF('6ème'!$E37="jS",'6ème'!$C37-'5ème'!$C37,""))</f>
        <v/>
      </c>
      <c r="BA37" s="354" t="str">
        <f>IF('7ème'!$C37="","",IF('7ème'!$E37="jS",'7ème'!$C37-'6ème'!$C37,""))</f>
        <v/>
      </c>
      <c r="BB37" s="354" t="str">
        <f>IF('8ème'!$C37="","",IF('8ème'!$E37="jS",'8ème'!$C37-'7ème'!$C37,""))</f>
        <v/>
      </c>
      <c r="BC37" s="354" t="str">
        <f>IF('9ème'!$C37="","",IF('9ème'!$E37="jS",'9ème'!$C37-'8ème'!$C37,""))</f>
        <v/>
      </c>
      <c r="BD37" s="354" t="str">
        <f>IF('10ème'!$C37="","",IF('10ème'!$E37="jS",'10ème'!$C37-'9ème'!$C37,""))</f>
        <v/>
      </c>
      <c r="BE37" s="356" t="str">
        <f t="shared" si="2"/>
        <v/>
      </c>
      <c r="BF37" s="102"/>
      <c r="BG37" s="102"/>
      <c r="BH37" s="102"/>
      <c r="BI37" s="102"/>
      <c r="BJ37" s="102"/>
      <c r="BK37" s="360" t="str">
        <f>IF('1ér_Tour'!$C37="","",IF('1ér_Tour'!$E37="AM",'1ér_Tour'!$C37-'1ér_Tour'!$B37,""))</f>
        <v/>
      </c>
      <c r="BL37" s="354" t="str">
        <f>IF('2ème'!$C37="","",IF('2ème'!$E37="AM",'2ème'!$C37-'1ér_Tour'!$C37,""))</f>
        <v/>
      </c>
      <c r="BM37" s="354" t="str">
        <f>IF('3ème'!$C37="","",IF('3ème'!$E37="AM",'3ème'!$C37-'2ème'!$C37,""))</f>
        <v/>
      </c>
      <c r="BN37" s="354" t="str">
        <f>IF('4ème'!$C37="","",IF('4ème'!$E37="AM",'4ème'!$C37-'3ème'!$C37,""))</f>
        <v/>
      </c>
      <c r="BO37" s="354" t="str">
        <f>IF('5ème'!$C37="","",IF('5ème'!$E37="AM",'5ème'!$C37-'4ème'!$C37,""))</f>
        <v/>
      </c>
      <c r="BP37" s="354" t="str">
        <f>IF('6ème'!$C37="","",IF('6ème'!$E37="AM",'6ème'!$C37-'5ème'!$C37,""))</f>
        <v/>
      </c>
      <c r="BQ37" s="354" t="str">
        <f>IF('7ème'!$C37="","",IF('7ème'!$E37="AM",'7ème'!$C37-'6ème'!$C37,""))</f>
        <v/>
      </c>
      <c r="BR37" s="354" t="str">
        <f>IF('8ème'!$C37="","",IF('8ème'!$E37="AM",'8ème'!$C37-'7ème'!$C37,""))</f>
        <v/>
      </c>
      <c r="BS37" s="354" t="str">
        <f>IF('9ème'!$C37="","",IF('9ème'!$E37="AM",'9ème'!$C37-'8ème'!$C37,""))</f>
        <v/>
      </c>
      <c r="BT37" s="361" t="str">
        <f>IF('10ème'!$C37="","",IF('10ème'!$E37="AM",'10ème'!$C37-'9ème'!$C37,""))</f>
        <v/>
      </c>
      <c r="BU37" s="361" t="str">
        <f>IF(Dép_Arr!$C37="","",IF(AND(Dép_Arr!$E37="AM",'10ème'!$C37=""),Dép_Arr!$C37-'9ème'!$C37,Dép_Arr!$C37-'10ème'!$C37))</f>
        <v/>
      </c>
      <c r="BV37" s="356" t="str">
        <f t="shared" si="3"/>
        <v/>
      </c>
      <c r="BW37" s="362"/>
    </row>
    <row r="38" spans="1:75" x14ac:dyDescent="0.25">
      <c r="A38" s="376" t="str">
        <f>IF(Dép_Arr!A38="","",Dép_Arr!A38)</f>
        <v/>
      </c>
      <c r="B38" s="377" t="str">
        <f>IF(A38="","",INDEX(Engagés!A38:J137,MATCH(Récap!A38,Engagés!A38:A137,0),5))</f>
        <v/>
      </c>
      <c r="C38" s="378">
        <f>Dép_Arr!H38+'1ér_Tour'!H38+'2ème'!H38+'3ème'!H38+'4ème'!H38+'5ème'!H38+'6ème'!H38+'7ème'!H38+'8ème'!H38+'9ème'!H38+'10ème'!H38</f>
        <v>0</v>
      </c>
      <c r="D38" s="102" t="str">
        <f>IF($E38=11,"",IF(Dép_Arr!$A38="","",COUNTA(Dép_Arr!C38,'1ér_Tour'!C38,'2ème'!C38,'3ème'!C38,'4ème'!C38,'5ème'!C38,'6ème'!C38,'7ème'!C38,'8ème'!C38,'9ème'!C38,'10ème'!C38)))</f>
        <v/>
      </c>
      <c r="E38" s="26" t="str">
        <f>IF(A38=0,"",IF(Dép_Arr!A38="","",(COUNTBLANK(Dép_Arr!D38)+COUNTBLANK('1ér_Tour'!D38)+COUNTBLANK('2ème'!D38)+COUNTBLANK('3ème'!D38)+COUNTBLANK('4ème'!D38)+COUNTBLANK('5ème'!D38)+COUNTBLANK('6ème'!D38)+COUNTBLANK('7ème'!D38)+COUNTBLANK('8ème'!D38)+COUNTBLANK('9ème'!D38)+COUNTBLANK('10ème'!D38))))</f>
        <v/>
      </c>
      <c r="F38" s="378" t="str">
        <f t="shared" si="0"/>
        <v/>
      </c>
      <c r="G38" s="102" t="str">
        <f>IF(OR('1ér_Tour'!D38="TERMINE",'2ème'!D38="TERMINE",'3ème'!D38="TERMINE",'4ème'!D38="TERMINE",'5ème'!D38="TERMINE",'6ème'!D38="TERMINE",'7ème'!D38="TERMINE",'8ème'!D38="TERMINE",'9ème'!D38="TERMINE",'9ème'!A38="TERMINE"),"TERMINE","")</f>
        <v/>
      </c>
      <c r="I38" s="212"/>
      <c r="J38" s="215"/>
      <c r="O38" s="353" t="str">
        <f>IF('1ér_Tour'!$D38="","",IF($B38="MJ",'1ér_Tour'!$D38,""))</f>
        <v/>
      </c>
      <c r="P38" s="354" t="str">
        <f>IF('2ème'!$C38="","",IF('2ème'!$E38="MJ",'2ème'!$C38-'1ér_Tour'!$C38,""))</f>
        <v/>
      </c>
      <c r="Q38" s="354" t="str">
        <f>IF('3ème'!$C38="","",IF('3ème'!$E38="MJ",'3ème'!$C38-'2ème'!$C38,""))</f>
        <v/>
      </c>
      <c r="R38" s="354" t="str">
        <f>IF('4ème'!$C38="","",IF('4ème'!$E38="MJ",'4ème'!$C38-'3ème'!$C38,""))</f>
        <v/>
      </c>
      <c r="S38" s="354" t="str">
        <f>IF('5ème'!$C38="","",IF('5ème'!$E38="MJ",'5ème'!$C38-'4ème'!$C38,""))</f>
        <v/>
      </c>
      <c r="T38" s="354" t="str">
        <f>IF('6ème'!$C38="","",IF('6ème'!$E38="MJ",'6ème'!$C38-'5ème'!$C38,""))</f>
        <v/>
      </c>
      <c r="U38" s="354" t="str">
        <f>IF('7ème'!$C38="","",IF('7ème'!$E38="MJ",'7ème'!$C38-'6ème'!$C38,""))</f>
        <v/>
      </c>
      <c r="V38" s="354" t="str">
        <f>IF('8ème'!$C38="","",IF('8ème'!$E38="MJ",'8ème'!$C38-'7ème'!$C38,""))</f>
        <v/>
      </c>
      <c r="W38" s="354" t="str">
        <f>IF('9ème'!$C38="","",IF('9ème'!$E38="MJ",'9ème'!$C38-'8ème'!$C38,""))</f>
        <v/>
      </c>
      <c r="X38" s="355" t="str">
        <f>IF('10ème'!$C38="","",IF('10ème'!$E38="MJ",'10ème'!$C38-'9ème'!$C38,""))</f>
        <v/>
      </c>
      <c r="Y38" s="356" t="str">
        <f t="shared" si="5"/>
        <v/>
      </c>
      <c r="Z38" s="333"/>
      <c r="AA38" s="357"/>
      <c r="AB38" s="358"/>
      <c r="AC38" s="358"/>
      <c r="AD38" s="102"/>
      <c r="AE38" s="353" t="str">
        <f>IF('1ér_Tour'!$D38="","",IF($B38="CF",'1ér_Tour'!$D38,""))</f>
        <v/>
      </c>
      <c r="AF38" s="354" t="str">
        <f>IF('2ème'!$C38="","",IF('2ème'!$E38="CF",'2ème'!$C38-'1ér_Tour'!$C38,""))</f>
        <v/>
      </c>
      <c r="AG38" s="354" t="str">
        <f>IF('3ème'!$C38="","",IF('3ème'!$E38="CF",'3ème'!$C38-'2ème'!$C38,""))</f>
        <v/>
      </c>
      <c r="AH38" s="354" t="str">
        <f>IF('4ème'!$C38="","",IF('4ème'!$E38="CF",'4ème'!$C38-'3ème'!$C38,""))</f>
        <v/>
      </c>
      <c r="AI38" s="354" t="str">
        <f>IF('5ème'!$C38="","",IF('5ème'!$E38="CF",'5ème'!$C38-'4ème'!$C38,""))</f>
        <v/>
      </c>
      <c r="AJ38" s="354" t="str">
        <f>IF('6ème'!$C38="","",IF('6ème'!$E38="CF",'6ème'!$C38-'5ème'!$C38,""))</f>
        <v/>
      </c>
      <c r="AK38" s="354" t="str">
        <f>IF('7ème'!$C38="","",IF('7ème'!$E38="CF",'7ème'!$C38-'6ème'!$C38,""))</f>
        <v/>
      </c>
      <c r="AL38" s="354" t="str">
        <f>IF('8ème'!$C38="","",IF('8ème'!$E38="CF",'8ème'!$C38-'7ème'!$C38,""))</f>
        <v/>
      </c>
      <c r="AM38" s="354" t="str">
        <f>IF('9ème'!$C38="","",IF('9ème'!$E38="CF",'9ème'!$C38-'8ème'!$C38,""))</f>
        <v/>
      </c>
      <c r="AN38" s="354" t="str">
        <f>IF('10ème'!$C38="","",IF('10ème'!$E38="CF",'10ème'!$C38-'9ème'!$C38,""))</f>
        <v/>
      </c>
      <c r="AO38" s="359" t="str">
        <f t="shared" si="4"/>
        <v/>
      </c>
      <c r="AP38" s="102"/>
      <c r="AQ38" s="102"/>
      <c r="AR38" s="161"/>
      <c r="AS38" s="102"/>
      <c r="AT38" s="102"/>
      <c r="AU38" s="360" t="str">
        <f>IF('1ér_Tour'!$C38="","",IF(B38="JS",'1ér_Tour'!D47,""))</f>
        <v/>
      </c>
      <c r="AV38" s="354" t="str">
        <f>IF('2ème'!$C38="","",IF('2ème'!$E38="JS",'2ème'!$C38-'1ér_Tour'!$C38,""))</f>
        <v/>
      </c>
      <c r="AW38" s="354" t="str">
        <f>IF('3ème'!$C38="","",IF('3ème'!$E38="jS",'3ème'!$C38-'2ème'!$C38,""))</f>
        <v/>
      </c>
      <c r="AX38" s="354" t="str">
        <f>IF('4ème'!$C38="","",IF('4ème'!$E38="jS",'4ème'!$C38-'3ème'!$C38,""))</f>
        <v/>
      </c>
      <c r="AY38" s="354" t="str">
        <f>IF('5ème'!$C38="","",IF('5ème'!$E38="jS",'5ème'!$C38-'4ème'!$C38,""))</f>
        <v/>
      </c>
      <c r="AZ38" s="354" t="str">
        <f>IF('6ème'!$C38="","",IF('6ème'!$E38="jS",'6ème'!$C38-'5ème'!$C38,""))</f>
        <v/>
      </c>
      <c r="BA38" s="354" t="str">
        <f>IF('7ème'!$C38="","",IF('7ème'!$E38="jS",'7ème'!$C38-'6ème'!$C38,""))</f>
        <v/>
      </c>
      <c r="BB38" s="354" t="str">
        <f>IF('8ème'!$C38="","",IF('8ème'!$E38="jS",'8ème'!$C38-'7ème'!$C38,""))</f>
        <v/>
      </c>
      <c r="BC38" s="354" t="str">
        <f>IF('9ème'!$C38="","",IF('9ème'!$E38="jS",'9ème'!$C38-'8ème'!$C38,""))</f>
        <v/>
      </c>
      <c r="BD38" s="354" t="str">
        <f>IF('10ème'!$C38="","",IF('10ème'!$E38="jS",'10ème'!$C38-'9ème'!$C38,""))</f>
        <v/>
      </c>
      <c r="BE38" s="356" t="str">
        <f t="shared" si="2"/>
        <v/>
      </c>
      <c r="BF38" s="102"/>
      <c r="BG38" s="102"/>
      <c r="BH38" s="102"/>
      <c r="BI38" s="102"/>
      <c r="BJ38" s="102"/>
      <c r="BK38" s="360" t="str">
        <f>IF('1ér_Tour'!$C38="","",IF('1ér_Tour'!$E38="AM",'1ér_Tour'!$C38-'1ér_Tour'!$B38,""))</f>
        <v/>
      </c>
      <c r="BL38" s="354" t="str">
        <f>IF('2ème'!$C38="","",IF('2ème'!$E38="AM",'2ème'!$C38-'1ér_Tour'!$C38,""))</f>
        <v/>
      </c>
      <c r="BM38" s="354" t="str">
        <f>IF('3ème'!$C38="","",IF('3ème'!$E38="AM",'3ème'!$C38-'2ème'!$C38,""))</f>
        <v/>
      </c>
      <c r="BN38" s="354" t="str">
        <f>IF('4ème'!$C38="","",IF('4ème'!$E38="AM",'4ème'!$C38-'3ème'!$C38,""))</f>
        <v/>
      </c>
      <c r="BO38" s="354" t="str">
        <f>IF('5ème'!$C38="","",IF('5ème'!$E38="AM",'5ème'!$C38-'4ème'!$C38,""))</f>
        <v/>
      </c>
      <c r="BP38" s="354" t="str">
        <f>IF('6ème'!$C38="","",IF('6ème'!$E38="AM",'6ème'!$C38-'5ème'!$C38,""))</f>
        <v/>
      </c>
      <c r="BQ38" s="354" t="str">
        <f>IF('7ème'!$C38="","",IF('7ème'!$E38="AM",'7ème'!$C38-'6ème'!$C38,""))</f>
        <v/>
      </c>
      <c r="BR38" s="354" t="str">
        <f>IF('8ème'!$C38="","",IF('8ème'!$E38="AM",'8ème'!$C38-'7ème'!$C38,""))</f>
        <v/>
      </c>
      <c r="BS38" s="354" t="str">
        <f>IF('9ème'!$C38="","",IF('9ème'!$E38="AM",'9ème'!$C38-'8ème'!$C38,""))</f>
        <v/>
      </c>
      <c r="BT38" s="361" t="str">
        <f>IF('10ème'!$C38="","",IF('10ème'!$E38="AM",'10ème'!$C38-'9ème'!$C38,""))</f>
        <v/>
      </c>
      <c r="BU38" s="361" t="str">
        <f>IF(Dép_Arr!$C38="","",IF(AND(Dép_Arr!$E38="AM",'10ème'!$C38=""),Dép_Arr!$C38-'9ème'!$C38,Dép_Arr!$C38-'10ème'!$C38))</f>
        <v/>
      </c>
      <c r="BV38" s="356" t="str">
        <f t="shared" si="3"/>
        <v/>
      </c>
      <c r="BW38" s="362"/>
    </row>
    <row r="39" spans="1:75" x14ac:dyDescent="0.25">
      <c r="A39" s="376" t="str">
        <f>IF(Dép_Arr!A39="","",Dép_Arr!A39)</f>
        <v/>
      </c>
      <c r="B39" s="377" t="str">
        <f>IF(A39="","",INDEX(Engagés!A39:J138,MATCH(Récap!A39,Engagés!A39:A138,0),5))</f>
        <v/>
      </c>
      <c r="C39" s="378">
        <f>Dép_Arr!H39+'1ér_Tour'!H39+'2ème'!H39+'3ème'!H39+'4ème'!H39+'5ème'!H39+'6ème'!H39+'7ème'!H39+'8ème'!H39+'9ème'!H39+'10ème'!H39</f>
        <v>0</v>
      </c>
      <c r="D39" s="102" t="str">
        <f>IF($E39=11,"",IF(Dép_Arr!$A39="","",COUNTA(Dép_Arr!C39,'1ér_Tour'!C39,'2ème'!C39,'3ème'!C39,'4ème'!C39,'5ème'!C39,'6ème'!C39,'7ème'!C39,'8ème'!C39,'9ème'!C39,'10ème'!C39)))</f>
        <v/>
      </c>
      <c r="E39" s="26" t="str">
        <f>IF(A39=0,"",IF(Dép_Arr!A39="","",(COUNTBLANK(Dép_Arr!D39)+COUNTBLANK('1ér_Tour'!D39)+COUNTBLANK('2ème'!D39)+COUNTBLANK('3ème'!D39)+COUNTBLANK('4ème'!D39)+COUNTBLANK('5ème'!D39)+COUNTBLANK('6ème'!D39)+COUNTBLANK('7ème'!D39)+COUNTBLANK('8ème'!D39)+COUNTBLANK('9ème'!D39)+COUNTBLANK('10ème'!D39))))</f>
        <v/>
      </c>
      <c r="F39" s="378" t="str">
        <f t="shared" si="0"/>
        <v/>
      </c>
      <c r="G39" s="102" t="str">
        <f>IF(OR('1ér_Tour'!D39="TERMINE",'2ème'!D39="TERMINE",'3ème'!D39="TERMINE",'4ème'!D39="TERMINE",'5ème'!D39="TERMINE",'6ème'!D39="TERMINE",'7ème'!D39="TERMINE",'8ème'!D39="TERMINE",'9ème'!D39="TERMINE",'9ème'!A39="TERMINE"),"TERMINE","")</f>
        <v/>
      </c>
      <c r="I39" s="212"/>
      <c r="J39" s="215"/>
      <c r="O39" s="353" t="str">
        <f>IF('1ér_Tour'!$D39="","",IF($B39="MJ",'1ér_Tour'!$D39,""))</f>
        <v/>
      </c>
      <c r="P39" s="354" t="str">
        <f>IF('2ème'!$C39="","",IF('2ème'!$E39="MJ",'2ème'!$C39-'1ér_Tour'!$C39,""))</f>
        <v/>
      </c>
      <c r="Q39" s="354" t="str">
        <f>IF('3ème'!$C39="","",IF('3ème'!$E39="MJ",'3ème'!$C39-'2ème'!$C39,""))</f>
        <v/>
      </c>
      <c r="R39" s="354" t="str">
        <f>IF('4ème'!$C39="","",IF('4ème'!$E39="MJ",'4ème'!$C39-'3ème'!$C39,""))</f>
        <v/>
      </c>
      <c r="S39" s="354" t="str">
        <f>IF('5ème'!$C39="","",IF('5ème'!$E39="MJ",'5ème'!$C39-'4ème'!$C39,""))</f>
        <v/>
      </c>
      <c r="T39" s="354" t="str">
        <f>IF('6ème'!$C39="","",IF('6ème'!$E39="MJ",'6ème'!$C39-'5ème'!$C39,""))</f>
        <v/>
      </c>
      <c r="U39" s="354" t="str">
        <f>IF('7ème'!$C39="","",IF('7ème'!$E39="MJ",'7ème'!$C39-'6ème'!$C39,""))</f>
        <v/>
      </c>
      <c r="V39" s="354" t="str">
        <f>IF('8ème'!$C39="","",IF('8ème'!$E39="MJ",'8ème'!$C39-'7ème'!$C39,""))</f>
        <v/>
      </c>
      <c r="W39" s="354" t="str">
        <f>IF('9ème'!$C39="","",IF('9ème'!$E39="MJ",'9ème'!$C39-'8ème'!$C39,""))</f>
        <v/>
      </c>
      <c r="X39" s="355" t="str">
        <f>IF('10ème'!$C39="","",IF('10ème'!$E39="MJ",'10ème'!$C39-'9ème'!$C39,""))</f>
        <v/>
      </c>
      <c r="Y39" s="356" t="str">
        <f t="shared" si="5"/>
        <v/>
      </c>
      <c r="Z39" s="333"/>
      <c r="AA39" s="357"/>
      <c r="AB39" s="358"/>
      <c r="AC39" s="358"/>
      <c r="AD39" s="102"/>
      <c r="AE39" s="353" t="str">
        <f>IF('1ér_Tour'!$D39="","",IF($B39="CF",'1ér_Tour'!$D39,""))</f>
        <v/>
      </c>
      <c r="AF39" s="354" t="str">
        <f>IF('2ème'!$C39="","",IF('2ème'!$E39="CF",'2ème'!$C39-'1ér_Tour'!$C39,""))</f>
        <v/>
      </c>
      <c r="AG39" s="354" t="str">
        <f>IF('3ème'!$C39="","",IF('3ème'!$E39="CF",'3ème'!$C39-'2ème'!$C39,""))</f>
        <v/>
      </c>
      <c r="AH39" s="354" t="str">
        <f>IF('4ème'!$C39="","",IF('4ème'!$E39="CF",'4ème'!$C39-'3ème'!$C39,""))</f>
        <v/>
      </c>
      <c r="AI39" s="354" t="str">
        <f>IF('5ème'!$C39="","",IF('5ème'!$E39="CF",'5ème'!$C39-'4ème'!$C39,""))</f>
        <v/>
      </c>
      <c r="AJ39" s="354" t="str">
        <f>IF('6ème'!$C39="","",IF('6ème'!$E39="CF",'6ème'!$C39-'5ème'!$C39,""))</f>
        <v/>
      </c>
      <c r="AK39" s="354" t="str">
        <f>IF('7ème'!$C39="","",IF('7ème'!$E39="CF",'7ème'!$C39-'6ème'!$C39,""))</f>
        <v/>
      </c>
      <c r="AL39" s="354" t="str">
        <f>IF('8ème'!$C39="","",IF('8ème'!$E39="CF",'8ème'!$C39-'7ème'!$C39,""))</f>
        <v/>
      </c>
      <c r="AM39" s="354" t="str">
        <f>IF('9ème'!$C39="","",IF('9ème'!$E39="CF",'9ème'!$C39-'8ème'!$C39,""))</f>
        <v/>
      </c>
      <c r="AN39" s="354" t="str">
        <f>IF('10ème'!$C39="","",IF('10ème'!$E39="CF",'10ème'!$C39-'9ème'!$C39,""))</f>
        <v/>
      </c>
      <c r="AO39" s="359" t="str">
        <f t="shared" si="4"/>
        <v/>
      </c>
      <c r="AP39" s="102"/>
      <c r="AQ39" s="102"/>
      <c r="AR39" s="161"/>
      <c r="AS39" s="102"/>
      <c r="AT39" s="102"/>
      <c r="AU39" s="360" t="str">
        <f>IF('1ér_Tour'!$C39="","",IF(B39="JS",'1ér_Tour'!D48,""))</f>
        <v/>
      </c>
      <c r="AV39" s="354" t="str">
        <f>IF('2ème'!$C39="","",IF('2ème'!$E39="JS",'2ème'!$C39-'1ér_Tour'!$C39,""))</f>
        <v/>
      </c>
      <c r="AW39" s="354" t="str">
        <f>IF('3ème'!$C39="","",IF('3ème'!$E39="jS",'3ème'!$C39-'2ème'!$C39,""))</f>
        <v/>
      </c>
      <c r="AX39" s="354" t="str">
        <f>IF('4ème'!$C39="","",IF('4ème'!$E39="jS",'4ème'!$C39-'3ème'!$C39,""))</f>
        <v/>
      </c>
      <c r="AY39" s="354" t="str">
        <f>IF('5ème'!$C39="","",IF('5ème'!$E39="jS",'5ème'!$C39-'4ème'!$C39,""))</f>
        <v/>
      </c>
      <c r="AZ39" s="354" t="str">
        <f>IF('6ème'!$C39="","",IF('6ème'!$E39="jS",'6ème'!$C39-'5ème'!$C39,""))</f>
        <v/>
      </c>
      <c r="BA39" s="354" t="str">
        <f>IF('7ème'!$C39="","",IF('7ème'!$E39="jS",'7ème'!$C39-'6ème'!$C39,""))</f>
        <v/>
      </c>
      <c r="BB39" s="354" t="str">
        <f>IF('8ème'!$C39="","",IF('8ème'!$E39="jS",'8ème'!$C39-'7ème'!$C39,""))</f>
        <v/>
      </c>
      <c r="BC39" s="354" t="str">
        <f>IF('9ème'!$C39="","",IF('9ème'!$E39="jS",'9ème'!$C39-'8ème'!$C39,""))</f>
        <v/>
      </c>
      <c r="BD39" s="354" t="str">
        <f>IF('10ème'!$C39="","",IF('10ème'!$E39="jS",'10ème'!$C39-'9ème'!$C39,""))</f>
        <v/>
      </c>
      <c r="BE39" s="356" t="str">
        <f t="shared" si="2"/>
        <v/>
      </c>
      <c r="BF39" s="102"/>
      <c r="BG39" s="102"/>
      <c r="BH39" s="102"/>
      <c r="BI39" s="102"/>
      <c r="BJ39" s="102"/>
      <c r="BK39" s="360" t="str">
        <f>IF('1ér_Tour'!$C39="","",IF('1ér_Tour'!$E39="AM",'1ér_Tour'!$C39-'1ér_Tour'!$B39,""))</f>
        <v/>
      </c>
      <c r="BL39" s="354" t="str">
        <f>IF('2ème'!$C39="","",IF('2ème'!$E39="AM",'2ème'!$C39-'1ér_Tour'!$C39,""))</f>
        <v/>
      </c>
      <c r="BM39" s="354" t="str">
        <f>IF('3ème'!$C39="","",IF('3ème'!$E39="AM",'3ème'!$C39-'2ème'!$C39,""))</f>
        <v/>
      </c>
      <c r="BN39" s="354" t="str">
        <f>IF('4ème'!$C39="","",IF('4ème'!$E39="AM",'4ème'!$C39-'3ème'!$C39,""))</f>
        <v/>
      </c>
      <c r="BO39" s="354" t="str">
        <f>IF('5ème'!$C39="","",IF('5ème'!$E39="AM",'5ème'!$C39-'4ème'!$C39,""))</f>
        <v/>
      </c>
      <c r="BP39" s="354" t="str">
        <f>IF('6ème'!$C39="","",IF('6ème'!$E39="AM",'6ème'!$C39-'5ème'!$C39,""))</f>
        <v/>
      </c>
      <c r="BQ39" s="354" t="str">
        <f>IF('7ème'!$C39="","",IF('7ème'!$E39="AM",'7ème'!$C39-'6ème'!$C39,""))</f>
        <v/>
      </c>
      <c r="BR39" s="354" t="str">
        <f>IF('8ème'!$C39="","",IF('8ème'!$E39="AM",'8ème'!$C39-'7ème'!$C39,""))</f>
        <v/>
      </c>
      <c r="BS39" s="354" t="str">
        <f>IF('9ème'!$C39="","",IF('9ème'!$E39="AM",'9ème'!$C39-'8ème'!$C39,""))</f>
        <v/>
      </c>
      <c r="BT39" s="361" t="str">
        <f>IF('10ème'!$C39="","",IF('10ème'!$E39="AM",'10ème'!$C39-'9ème'!$C39,""))</f>
        <v/>
      </c>
      <c r="BU39" s="361" t="str">
        <f>IF(Dép_Arr!$C39="","",IF(AND(Dép_Arr!$E39="AM",'10ème'!$C39=""),Dép_Arr!$C39-'9ème'!$C39,Dép_Arr!$C39-'10ème'!$C39))</f>
        <v/>
      </c>
      <c r="BV39" s="356" t="str">
        <f t="shared" si="3"/>
        <v/>
      </c>
      <c r="BW39" s="362"/>
    </row>
    <row r="40" spans="1:75" x14ac:dyDescent="0.25">
      <c r="A40" s="376" t="str">
        <f>IF(Dép_Arr!A40="","",Dép_Arr!A40)</f>
        <v/>
      </c>
      <c r="B40" s="377" t="str">
        <f>IF(A40="","",INDEX(Engagés!A40:J139,MATCH(Récap!A40,Engagés!A40:A139,0),5))</f>
        <v/>
      </c>
      <c r="C40" s="378">
        <f>Dép_Arr!H40+'1ér_Tour'!H40+'2ème'!H40+'3ème'!H40+'4ème'!H40+'5ème'!H40+'6ème'!H40+'7ème'!H40+'8ème'!H40+'9ème'!H40+'10ème'!H40</f>
        <v>0</v>
      </c>
      <c r="D40" s="102" t="str">
        <f>IF($E40=11,"",IF(Dép_Arr!$A40="","",COUNTA(Dép_Arr!C40,'1ér_Tour'!C40,'2ème'!C40,'3ème'!C40,'4ème'!C40,'5ème'!C40,'6ème'!C40,'7ème'!C40,'8ème'!C40,'9ème'!C40,'10ème'!C40)))</f>
        <v/>
      </c>
      <c r="E40" s="26" t="str">
        <f>IF(A40=0,"",IF(Dép_Arr!A40="","",(COUNTBLANK(Dép_Arr!D40)+COUNTBLANK('1ér_Tour'!D40)+COUNTBLANK('2ème'!D40)+COUNTBLANK('3ème'!D40)+COUNTBLANK('4ème'!D40)+COUNTBLANK('5ème'!D40)+COUNTBLANK('6ème'!D40)+COUNTBLANK('7ème'!D40)+COUNTBLANK('8ème'!D40)+COUNTBLANK('9ème'!D40)+COUNTBLANK('10ème'!D40))))</f>
        <v/>
      </c>
      <c r="F40" s="378" t="str">
        <f t="shared" si="0"/>
        <v/>
      </c>
      <c r="G40" s="102" t="str">
        <f>IF(OR('1ér_Tour'!D40="TERMINE",'2ème'!D40="TERMINE",'3ème'!D40="TERMINE",'4ème'!D40="TERMINE",'5ème'!D40="TERMINE",'6ème'!D40="TERMINE",'7ème'!D40="TERMINE",'8ème'!D40="TERMINE",'9ème'!D40="TERMINE",'9ème'!A40="TERMINE"),"TERMINE","")</f>
        <v/>
      </c>
      <c r="I40" s="212"/>
      <c r="J40" s="215"/>
      <c r="O40" s="353" t="str">
        <f>IF('1ér_Tour'!$D40="","",IF($B40="MJ",'1ér_Tour'!$D40,""))</f>
        <v/>
      </c>
      <c r="P40" s="354" t="str">
        <f>IF('2ème'!$C40="","",IF('2ème'!$E40="MJ",'2ème'!$C40-'1ér_Tour'!$C40,""))</f>
        <v/>
      </c>
      <c r="Q40" s="354" t="str">
        <f>IF('3ème'!$C40="","",IF('3ème'!$E40="MJ",'3ème'!$C40-'2ème'!$C40,""))</f>
        <v/>
      </c>
      <c r="R40" s="354" t="str">
        <f>IF('4ème'!$C40="","",IF('4ème'!$E40="MJ",'4ème'!$C40-'3ème'!$C40,""))</f>
        <v/>
      </c>
      <c r="S40" s="354" t="str">
        <f>IF('5ème'!$C40="","",IF('5ème'!$E40="MJ",'5ème'!$C40-'4ème'!$C40,""))</f>
        <v/>
      </c>
      <c r="T40" s="354" t="str">
        <f>IF('6ème'!$C40="","",IF('6ème'!$E40="MJ",'6ème'!$C40-'5ème'!$C40,""))</f>
        <v/>
      </c>
      <c r="U40" s="354" t="str">
        <f>IF('7ème'!$C40="","",IF('7ème'!$E40="MJ",'7ème'!$C40-'6ème'!$C40,""))</f>
        <v/>
      </c>
      <c r="V40" s="354" t="str">
        <f>IF('8ème'!$C40="","",IF('8ème'!$E40="MJ",'8ème'!$C40-'7ème'!$C40,""))</f>
        <v/>
      </c>
      <c r="W40" s="354" t="str">
        <f>IF('9ème'!$C40="","",IF('9ème'!$E40="MJ",'9ème'!$C40-'8ème'!$C40,""))</f>
        <v/>
      </c>
      <c r="X40" s="355" t="str">
        <f>IF('10ème'!$C40="","",IF('10ème'!$E40="MJ",'10ème'!$C40-'9ème'!$C40,""))</f>
        <v/>
      </c>
      <c r="Y40" s="356" t="str">
        <f t="shared" si="5"/>
        <v/>
      </c>
      <c r="Z40" s="333"/>
      <c r="AA40" s="357"/>
      <c r="AB40" s="358"/>
      <c r="AC40" s="358"/>
      <c r="AD40" s="102"/>
      <c r="AE40" s="353" t="str">
        <f>IF('1ér_Tour'!$D40="","",IF($B40="CF",'1ér_Tour'!$D40,""))</f>
        <v/>
      </c>
      <c r="AF40" s="354" t="str">
        <f>IF('2ème'!$C40="","",IF('2ème'!$E40="CF",'2ème'!$C40-'1ér_Tour'!$C40,""))</f>
        <v/>
      </c>
      <c r="AG40" s="354" t="str">
        <f>IF('3ème'!$C40="","",IF('3ème'!$E40="CF",'3ème'!$C40-'2ème'!$C40,""))</f>
        <v/>
      </c>
      <c r="AH40" s="354" t="str">
        <f>IF('4ème'!$C40="","",IF('4ème'!$E40="CF",'4ème'!$C40-'3ème'!$C40,""))</f>
        <v/>
      </c>
      <c r="AI40" s="354" t="str">
        <f>IF('5ème'!$C40="","",IF('5ème'!$E40="CF",'5ème'!$C40-'4ème'!$C40,""))</f>
        <v/>
      </c>
      <c r="AJ40" s="354" t="str">
        <f>IF('6ème'!$C40="","",IF('6ème'!$E40="CF",'6ème'!$C40-'5ème'!$C40,""))</f>
        <v/>
      </c>
      <c r="AK40" s="354" t="str">
        <f>IF('7ème'!$C40="","",IF('7ème'!$E40="CF",'7ème'!$C40-'6ème'!$C40,""))</f>
        <v/>
      </c>
      <c r="AL40" s="354" t="str">
        <f>IF('8ème'!$C40="","",IF('8ème'!$E40="CF",'8ème'!$C40-'7ème'!$C40,""))</f>
        <v/>
      </c>
      <c r="AM40" s="354" t="str">
        <f>IF('9ème'!$C40="","",IF('9ème'!$E40="CF",'9ème'!$C40-'8ème'!$C40,""))</f>
        <v/>
      </c>
      <c r="AN40" s="354" t="str">
        <f>IF('10ème'!$C40="","",IF('10ème'!$E40="CF",'10ème'!$C40-'9ème'!$C40,""))</f>
        <v/>
      </c>
      <c r="AO40" s="359" t="str">
        <f t="shared" si="4"/>
        <v/>
      </c>
      <c r="AP40" s="102"/>
      <c r="AQ40" s="102"/>
      <c r="AR40" s="161"/>
      <c r="AS40" s="102"/>
      <c r="AT40" s="102"/>
      <c r="AU40" s="360" t="str">
        <f>IF('1ér_Tour'!$C40="","",IF(B40="JS",'1ér_Tour'!D49,""))</f>
        <v/>
      </c>
      <c r="AV40" s="354" t="str">
        <f>IF('2ème'!$C40="","",IF('2ème'!$E40="JS",'2ème'!$C40-'1ér_Tour'!$C40,""))</f>
        <v/>
      </c>
      <c r="AW40" s="354" t="str">
        <f>IF('3ème'!$C40="","",IF('3ème'!$E40="jS",'3ème'!$C40-'2ème'!$C40,""))</f>
        <v/>
      </c>
      <c r="AX40" s="354" t="str">
        <f>IF('4ème'!$C40="","",IF('4ème'!$E40="jS",'4ème'!$C40-'3ème'!$C40,""))</f>
        <v/>
      </c>
      <c r="AY40" s="354" t="str">
        <f>IF('5ème'!$C40="","",IF('5ème'!$E40="jS",'5ème'!$C40-'4ème'!$C40,""))</f>
        <v/>
      </c>
      <c r="AZ40" s="354" t="str">
        <f>IF('6ème'!$C40="","",IF('6ème'!$E40="jS",'6ème'!$C40-'5ème'!$C40,""))</f>
        <v/>
      </c>
      <c r="BA40" s="354" t="str">
        <f>IF('7ème'!$C40="","",IF('7ème'!$E40="jS",'7ème'!$C40-'6ème'!$C40,""))</f>
        <v/>
      </c>
      <c r="BB40" s="354" t="str">
        <f>IF('8ème'!$C40="","",IF('8ème'!$E40="jS",'8ème'!$C40-'7ème'!$C40,""))</f>
        <v/>
      </c>
      <c r="BC40" s="354" t="str">
        <f>IF('9ème'!$C40="","",IF('9ème'!$E40="jS",'9ème'!$C40-'8ème'!$C40,""))</f>
        <v/>
      </c>
      <c r="BD40" s="354" t="str">
        <f>IF('10ème'!$C40="","",IF('10ème'!$E40="jS",'10ème'!$C40-'9ème'!$C40,""))</f>
        <v/>
      </c>
      <c r="BE40" s="356" t="str">
        <f t="shared" si="2"/>
        <v/>
      </c>
      <c r="BF40" s="102"/>
      <c r="BG40" s="102"/>
      <c r="BH40" s="102"/>
      <c r="BI40" s="102"/>
      <c r="BJ40" s="102"/>
      <c r="BK40" s="360" t="str">
        <f>IF('1ér_Tour'!$C40="","",IF('1ér_Tour'!$E40="AM",'1ér_Tour'!$C40-'1ér_Tour'!$B40,""))</f>
        <v/>
      </c>
      <c r="BL40" s="354" t="str">
        <f>IF('2ème'!$C40="","",IF('2ème'!$E40="AM",'2ème'!$C40-'1ér_Tour'!$C40,""))</f>
        <v/>
      </c>
      <c r="BM40" s="354" t="str">
        <f>IF('3ème'!$C40="","",IF('3ème'!$E40="AM",'3ème'!$C40-'2ème'!$C40,""))</f>
        <v/>
      </c>
      <c r="BN40" s="354" t="str">
        <f>IF('4ème'!$C40="","",IF('4ème'!$E40="AM",'4ème'!$C40-'3ème'!$C40,""))</f>
        <v/>
      </c>
      <c r="BO40" s="354" t="str">
        <f>IF('5ème'!$C40="","",IF('5ème'!$E40="AM",'5ème'!$C40-'4ème'!$C40,""))</f>
        <v/>
      </c>
      <c r="BP40" s="354" t="str">
        <f>IF('6ème'!$C40="","",IF('6ème'!$E40="AM",'6ème'!$C40-'5ème'!$C40,""))</f>
        <v/>
      </c>
      <c r="BQ40" s="354" t="str">
        <f>IF('7ème'!$C40="","",IF('7ème'!$E40="AM",'7ème'!$C40-'6ème'!$C40,""))</f>
        <v/>
      </c>
      <c r="BR40" s="354" t="str">
        <f>IF('8ème'!$C40="","",IF('8ème'!$E40="AM",'8ème'!$C40-'7ème'!$C40,""))</f>
        <v/>
      </c>
      <c r="BS40" s="354" t="str">
        <f>IF('9ème'!$C40="","",IF('9ème'!$E40="AM",'9ème'!$C40-'8ème'!$C40,""))</f>
        <v/>
      </c>
      <c r="BT40" s="361" t="str">
        <f>IF('10ème'!$C40="","",IF('10ème'!$E40="AM",'10ème'!$C40-'9ème'!$C40,""))</f>
        <v/>
      </c>
      <c r="BU40" s="361" t="str">
        <f>IF(Dép_Arr!$C40="","",IF(AND(Dép_Arr!$E40="AM",'10ème'!$C40=""),Dép_Arr!$C40-'9ème'!$C40,Dép_Arr!$C40-'10ème'!$C40))</f>
        <v/>
      </c>
      <c r="BV40" s="356" t="str">
        <f t="shared" si="3"/>
        <v/>
      </c>
      <c r="BW40" s="362"/>
    </row>
    <row r="41" spans="1:75" x14ac:dyDescent="0.25">
      <c r="A41" s="376" t="str">
        <f>IF(Dép_Arr!A41="","",Dép_Arr!A41)</f>
        <v/>
      </c>
      <c r="B41" s="377" t="str">
        <f>IF(A41="","",INDEX(Engagés!A41:J140,MATCH(Récap!A41,Engagés!A41:A140,0),5))</f>
        <v/>
      </c>
      <c r="C41" s="378">
        <f>Dép_Arr!H41+'1ér_Tour'!H41+'2ème'!H41+'3ème'!H41+'4ème'!H41+'5ème'!H41+'6ème'!H41+'7ème'!H41+'8ème'!H41+'9ème'!H41+'10ème'!H41</f>
        <v>0</v>
      </c>
      <c r="D41" s="102" t="str">
        <f>IF($E41=11,"",IF(Dép_Arr!$A41="","",COUNTA(Dép_Arr!C41,'1ér_Tour'!C41,'2ème'!C41,'3ème'!C41,'4ème'!C41,'5ème'!C41,'6ème'!C41,'7ème'!C41,'8ème'!C41,'9ème'!C41,'10ème'!C41)))</f>
        <v/>
      </c>
      <c r="E41" s="26" t="str">
        <f>IF(A41=0,"",IF(Dép_Arr!A41="","",(COUNTBLANK(Dép_Arr!D41)+COUNTBLANK('1ér_Tour'!D41)+COUNTBLANK('2ème'!D41)+COUNTBLANK('3ème'!D41)+COUNTBLANK('4ème'!D41)+COUNTBLANK('5ème'!D41)+COUNTBLANK('6ème'!D41)+COUNTBLANK('7ème'!D41)+COUNTBLANK('8ème'!D41)+COUNTBLANK('9ème'!D41)+COUNTBLANK('10ème'!D41))))</f>
        <v/>
      </c>
      <c r="F41" s="378" t="str">
        <f t="shared" si="0"/>
        <v/>
      </c>
      <c r="G41" s="102" t="str">
        <f>IF(OR('1ér_Tour'!D41="TERMINE",'2ème'!D41="TERMINE",'3ème'!D41="TERMINE",'4ème'!D41="TERMINE",'5ème'!D41="TERMINE",'6ème'!D41="TERMINE",'7ème'!D41="TERMINE",'8ème'!D41="TERMINE",'9ème'!D41="TERMINE",'9ème'!A41="TERMINE"),"TERMINE","")</f>
        <v/>
      </c>
      <c r="I41" s="212"/>
      <c r="J41" s="215"/>
      <c r="O41" s="353" t="str">
        <f>IF('1ér_Tour'!$D41="","",IF($B41="MJ",'1ér_Tour'!$D41,""))</f>
        <v/>
      </c>
      <c r="P41" s="354" t="str">
        <f>IF('2ème'!$C41="","",IF('2ème'!$E41="MJ",'2ème'!$C41-'1ér_Tour'!$C41,""))</f>
        <v/>
      </c>
      <c r="Q41" s="354" t="str">
        <f>IF('3ème'!$C41="","",IF('3ème'!$E41="MJ",'3ème'!$C41-'2ème'!$C41,""))</f>
        <v/>
      </c>
      <c r="R41" s="354" t="str">
        <f>IF('4ème'!$C41="","",IF('4ème'!$E41="MJ",'4ème'!$C41-'3ème'!$C41,""))</f>
        <v/>
      </c>
      <c r="S41" s="354" t="str">
        <f>IF('5ème'!$C41="","",IF('5ème'!$E41="MJ",'5ème'!$C41-'4ème'!$C41,""))</f>
        <v/>
      </c>
      <c r="T41" s="354" t="str">
        <f>IF('6ème'!$C41="","",IF('6ème'!$E41="MJ",'6ème'!$C41-'5ème'!$C41,""))</f>
        <v/>
      </c>
      <c r="U41" s="354" t="str">
        <f>IF('7ème'!$C41="","",IF('7ème'!$E41="MJ",'7ème'!$C41-'6ème'!$C41,""))</f>
        <v/>
      </c>
      <c r="V41" s="354" t="str">
        <f>IF('8ème'!$C41="","",IF('8ème'!$E41="MJ",'8ème'!$C41-'7ème'!$C41,""))</f>
        <v/>
      </c>
      <c r="W41" s="354" t="str">
        <f>IF('9ème'!$C41="","",IF('9ème'!$E41="MJ",'9ème'!$C41-'8ème'!$C41,""))</f>
        <v/>
      </c>
      <c r="X41" s="355" t="str">
        <f>IF('10ème'!$C41="","",IF('10ème'!$E41="MJ",'10ème'!$C41-'9ème'!$C41,""))</f>
        <v/>
      </c>
      <c r="Y41" s="356" t="str">
        <f t="shared" si="5"/>
        <v/>
      </c>
      <c r="Z41" s="333"/>
      <c r="AA41" s="357"/>
      <c r="AB41" s="358"/>
      <c r="AC41" s="358"/>
      <c r="AD41" s="102"/>
      <c r="AE41" s="353" t="str">
        <f>IF('1ér_Tour'!$D41="","",IF($B41="CF",'1ér_Tour'!$D41,""))</f>
        <v/>
      </c>
      <c r="AF41" s="354" t="str">
        <f>IF('2ème'!$C41="","",IF('2ème'!$E41="CF",'2ème'!$C41-'1ér_Tour'!$C41,""))</f>
        <v/>
      </c>
      <c r="AG41" s="354" t="str">
        <f>IF('3ème'!$C41="","",IF('3ème'!$E41="CF",'3ème'!$C41-'2ème'!$C41,""))</f>
        <v/>
      </c>
      <c r="AH41" s="354" t="str">
        <f>IF('4ème'!$C41="","",IF('4ème'!$E41="CF",'4ème'!$C41-'3ème'!$C41,""))</f>
        <v/>
      </c>
      <c r="AI41" s="354" t="str">
        <f>IF('5ème'!$C41="","",IF('5ème'!$E41="CF",'5ème'!$C41-'4ème'!$C41,""))</f>
        <v/>
      </c>
      <c r="AJ41" s="354" t="str">
        <f>IF('6ème'!$C41="","",IF('6ème'!$E41="CF",'6ème'!$C41-'5ème'!$C41,""))</f>
        <v/>
      </c>
      <c r="AK41" s="354" t="str">
        <f>IF('7ème'!$C41="","",IF('7ème'!$E41="CF",'7ème'!$C41-'6ème'!$C41,""))</f>
        <v/>
      </c>
      <c r="AL41" s="354" t="str">
        <f>IF('8ème'!$C41="","",IF('8ème'!$E41="CF",'8ème'!$C41-'7ème'!$C41,""))</f>
        <v/>
      </c>
      <c r="AM41" s="354" t="str">
        <f>IF('9ème'!$C41="","",IF('9ème'!$E41="CF",'9ème'!$C41-'8ème'!$C41,""))</f>
        <v/>
      </c>
      <c r="AN41" s="354" t="str">
        <f>IF('10ème'!$C41="","",IF('10ème'!$E41="CF",'10ème'!$C41-'9ème'!$C41,""))</f>
        <v/>
      </c>
      <c r="AO41" s="359" t="str">
        <f t="shared" si="4"/>
        <v/>
      </c>
      <c r="AP41" s="102"/>
      <c r="AQ41" s="102"/>
      <c r="AR41" s="161"/>
      <c r="AS41" s="102"/>
      <c r="AT41" s="102"/>
      <c r="AU41" s="360" t="str">
        <f>IF('1ér_Tour'!$C41="","",IF(B41="JS",'1ér_Tour'!D50,""))</f>
        <v/>
      </c>
      <c r="AV41" s="354" t="str">
        <f>IF('2ème'!$C41="","",IF('2ème'!$E41="JS",'2ème'!$C41-'1ér_Tour'!$C41,""))</f>
        <v/>
      </c>
      <c r="AW41" s="354" t="str">
        <f>IF('3ème'!$C41="","",IF('3ème'!$E41="jS",'3ème'!$C41-'2ème'!$C41,""))</f>
        <v/>
      </c>
      <c r="AX41" s="354" t="str">
        <f>IF('4ème'!$C41="","",IF('4ème'!$E41="jS",'4ème'!$C41-'3ème'!$C41,""))</f>
        <v/>
      </c>
      <c r="AY41" s="354" t="str">
        <f>IF('5ème'!$C41="","",IF('5ème'!$E41="jS",'5ème'!$C41-'4ème'!$C41,""))</f>
        <v/>
      </c>
      <c r="AZ41" s="354" t="str">
        <f>IF('6ème'!$C41="","",IF('6ème'!$E41="jS",'6ème'!$C41-'5ème'!$C41,""))</f>
        <v/>
      </c>
      <c r="BA41" s="354" t="str">
        <f>IF('7ème'!$C41="","",IF('7ème'!$E41="jS",'7ème'!$C41-'6ème'!$C41,""))</f>
        <v/>
      </c>
      <c r="BB41" s="354" t="str">
        <f>IF('8ème'!$C41="","",IF('8ème'!$E41="jS",'8ème'!$C41-'7ème'!$C41,""))</f>
        <v/>
      </c>
      <c r="BC41" s="354" t="str">
        <f>IF('9ème'!$C41="","",IF('9ème'!$E41="jS",'9ème'!$C41-'8ème'!$C41,""))</f>
        <v/>
      </c>
      <c r="BD41" s="354" t="str">
        <f>IF('10ème'!$C41="","",IF('10ème'!$E41="jS",'10ème'!$C41-'9ème'!$C41,""))</f>
        <v/>
      </c>
      <c r="BE41" s="356" t="str">
        <f t="shared" si="2"/>
        <v/>
      </c>
      <c r="BF41" s="102"/>
      <c r="BG41" s="102"/>
      <c r="BH41" s="102"/>
      <c r="BI41" s="102"/>
      <c r="BJ41" s="102"/>
      <c r="BK41" s="360" t="str">
        <f>IF('1ér_Tour'!$C41="","",IF('1ér_Tour'!$E41="AM",'1ér_Tour'!$C41-'1ér_Tour'!$B41,""))</f>
        <v/>
      </c>
      <c r="BL41" s="354" t="str">
        <f>IF('2ème'!$C41="","",IF('2ème'!$E41="AM",'2ème'!$C41-'1ér_Tour'!$C41,""))</f>
        <v/>
      </c>
      <c r="BM41" s="354" t="str">
        <f>IF('3ème'!$C41="","",IF('3ème'!$E41="AM",'3ème'!$C41-'2ème'!$C41,""))</f>
        <v/>
      </c>
      <c r="BN41" s="354" t="str">
        <f>IF('4ème'!$C41="","",IF('4ème'!$E41="AM",'4ème'!$C41-'3ème'!$C41,""))</f>
        <v/>
      </c>
      <c r="BO41" s="354" t="str">
        <f>IF('5ème'!$C41="","",IF('5ème'!$E41="AM",'5ème'!$C41-'4ème'!$C41,""))</f>
        <v/>
      </c>
      <c r="BP41" s="354" t="str">
        <f>IF('6ème'!$C41="","",IF('6ème'!$E41="AM",'6ème'!$C41-'5ème'!$C41,""))</f>
        <v/>
      </c>
      <c r="BQ41" s="354" t="str">
        <f>IF('7ème'!$C41="","",IF('7ème'!$E41="AM",'7ème'!$C41-'6ème'!$C41,""))</f>
        <v/>
      </c>
      <c r="BR41" s="354" t="str">
        <f>IF('8ème'!$C41="","",IF('8ème'!$E41="AM",'8ème'!$C41-'7ème'!$C41,""))</f>
        <v/>
      </c>
      <c r="BS41" s="354" t="str">
        <f>IF('9ème'!$C41="","",IF('9ème'!$E41="AM",'9ème'!$C41-'8ème'!$C41,""))</f>
        <v/>
      </c>
      <c r="BT41" s="361" t="str">
        <f>IF('10ème'!$C41="","",IF('10ème'!$E41="AM",'10ème'!$C41-'9ème'!$C41,""))</f>
        <v/>
      </c>
      <c r="BU41" s="361" t="str">
        <f>IF(Dép_Arr!$C41="","",IF(AND(Dép_Arr!$E41="AM",'10ème'!$C41=""),Dép_Arr!$C41-'9ème'!$C41,Dép_Arr!$C41-'10ème'!$C41))</f>
        <v/>
      </c>
      <c r="BV41" s="356" t="str">
        <f t="shared" si="3"/>
        <v/>
      </c>
      <c r="BW41" s="362"/>
    </row>
    <row r="42" spans="1:75" x14ac:dyDescent="0.25">
      <c r="A42" s="376" t="str">
        <f>IF(Dép_Arr!A42="","",Dép_Arr!A42)</f>
        <v/>
      </c>
      <c r="B42" s="377" t="str">
        <f>IF(A42="","",INDEX(Engagés!A42:J141,MATCH(Récap!A42,Engagés!A42:A141,0),5))</f>
        <v/>
      </c>
      <c r="C42" s="378">
        <f>Dép_Arr!H42+'1ér_Tour'!H42+'2ème'!H42+'3ème'!H42+'4ème'!H42+'5ème'!H42+'6ème'!H42+'7ème'!H42+'8ème'!H42+'9ème'!H42+'10ème'!H42</f>
        <v>0</v>
      </c>
      <c r="D42" s="102" t="str">
        <f>IF($E42=11,"",IF(Dép_Arr!$A42="","",COUNTA(Dép_Arr!C42,'1ér_Tour'!C42,'2ème'!C42,'3ème'!C42,'4ème'!C42,'5ème'!C42,'6ème'!C42,'7ème'!C42,'8ème'!C42,'9ème'!C42,'10ème'!C42)))</f>
        <v/>
      </c>
      <c r="E42" s="26" t="str">
        <f>IF(A42=0,"",IF(Dép_Arr!A42="","",(COUNTBLANK(Dép_Arr!D42)+COUNTBLANK('1ér_Tour'!D42)+COUNTBLANK('2ème'!D42)+COUNTBLANK('3ème'!D42)+COUNTBLANK('4ème'!D42)+COUNTBLANK('5ème'!D42)+COUNTBLANK('6ème'!D42)+COUNTBLANK('7ème'!D42)+COUNTBLANK('8ème'!D42)+COUNTBLANK('9ème'!D42)+COUNTBLANK('10ème'!D42))))</f>
        <v/>
      </c>
      <c r="F42" s="378" t="str">
        <f t="shared" si="0"/>
        <v/>
      </c>
      <c r="G42" s="102" t="str">
        <f>IF(OR('1ér_Tour'!D42="TERMINE",'2ème'!D42="TERMINE",'3ème'!D42="TERMINE",'4ème'!D42="TERMINE",'5ème'!D42="TERMINE",'6ème'!D42="TERMINE",'7ème'!D42="TERMINE",'8ème'!D42="TERMINE",'9ème'!D42="TERMINE",'9ème'!A42="TERMINE"),"TERMINE","")</f>
        <v/>
      </c>
      <c r="I42" s="212"/>
      <c r="J42" s="215"/>
      <c r="O42" s="353" t="str">
        <f>IF('1ér_Tour'!$D42="","",IF($B42="MJ",'1ér_Tour'!$D42,""))</f>
        <v/>
      </c>
      <c r="P42" s="354" t="str">
        <f>IF('2ème'!$C42="","",IF('2ème'!$E42="MJ",'2ème'!$C42-'1ér_Tour'!$C42,""))</f>
        <v/>
      </c>
      <c r="Q42" s="354" t="str">
        <f>IF('3ème'!$C42="","",IF('3ème'!$E42="MJ",'3ème'!$C42-'2ème'!$C42,""))</f>
        <v/>
      </c>
      <c r="R42" s="354" t="str">
        <f>IF('4ème'!$C42="","",IF('4ème'!$E42="MJ",'4ème'!$C42-'3ème'!$C42,""))</f>
        <v/>
      </c>
      <c r="S42" s="354" t="str">
        <f>IF('5ème'!$C42="","",IF('5ème'!$E42="MJ",'5ème'!$C42-'4ème'!$C42,""))</f>
        <v/>
      </c>
      <c r="T42" s="354" t="str">
        <f>IF('6ème'!$C42="","",IF('6ème'!$E42="MJ",'6ème'!$C42-'5ème'!$C42,""))</f>
        <v/>
      </c>
      <c r="U42" s="354" t="str">
        <f>IF('7ème'!$C42="","",IF('7ème'!$E42="MJ",'7ème'!$C42-'6ème'!$C42,""))</f>
        <v/>
      </c>
      <c r="V42" s="354" t="str">
        <f>IF('8ème'!$C42="","",IF('8ème'!$E42="MJ",'8ème'!$C42-'7ème'!$C42,""))</f>
        <v/>
      </c>
      <c r="W42" s="354" t="str">
        <f>IF('9ème'!$C42="","",IF('9ème'!$E42="MJ",'9ème'!$C42-'8ème'!$C42,""))</f>
        <v/>
      </c>
      <c r="X42" s="355" t="str">
        <f>IF('10ème'!$C42="","",IF('10ème'!$E42="MJ",'10ème'!$C42-'9ème'!$C42,""))</f>
        <v/>
      </c>
      <c r="Y42" s="356" t="str">
        <f t="shared" si="5"/>
        <v/>
      </c>
      <c r="Z42" s="333"/>
      <c r="AA42" s="357"/>
      <c r="AB42" s="358"/>
      <c r="AC42" s="358"/>
      <c r="AD42" s="102"/>
      <c r="AE42" s="353" t="str">
        <f>IF('1ér_Tour'!$D42="","",IF($B42="CF",'1ér_Tour'!$D42,""))</f>
        <v/>
      </c>
      <c r="AF42" s="354" t="str">
        <f>IF('2ème'!$C42="","",IF('2ème'!$E42="CF",'2ème'!$C42-'1ér_Tour'!$C42,""))</f>
        <v/>
      </c>
      <c r="AG42" s="354" t="str">
        <f>IF('3ème'!$C42="","",IF('3ème'!$E42="CF",'3ème'!$C42-'2ème'!$C42,""))</f>
        <v/>
      </c>
      <c r="AH42" s="354" t="str">
        <f>IF('4ème'!$C42="","",IF('4ème'!$E42="CF",'4ème'!$C42-'3ème'!$C42,""))</f>
        <v/>
      </c>
      <c r="AI42" s="354" t="str">
        <f>IF('5ème'!$C42="","",IF('5ème'!$E42="CF",'5ème'!$C42-'4ème'!$C42,""))</f>
        <v/>
      </c>
      <c r="AJ42" s="354" t="str">
        <f>IF('6ème'!$C42="","",IF('6ème'!$E42="CF",'6ème'!$C42-'5ème'!$C42,""))</f>
        <v/>
      </c>
      <c r="AK42" s="354" t="str">
        <f>IF('7ème'!$C42="","",IF('7ème'!$E42="CF",'7ème'!$C42-'6ème'!$C42,""))</f>
        <v/>
      </c>
      <c r="AL42" s="354" t="str">
        <f>IF('8ème'!$C42="","",IF('8ème'!$E42="CF",'8ème'!$C42-'7ème'!$C42,""))</f>
        <v/>
      </c>
      <c r="AM42" s="354" t="str">
        <f>IF('9ème'!$C42="","",IF('9ème'!$E42="CF",'9ème'!$C42-'8ème'!$C42,""))</f>
        <v/>
      </c>
      <c r="AN42" s="354" t="str">
        <f>IF('10ème'!$C42="","",IF('10ème'!$E42="CF",'10ème'!$C42-'9ème'!$C42,""))</f>
        <v/>
      </c>
      <c r="AO42" s="359" t="str">
        <f t="shared" si="4"/>
        <v/>
      </c>
      <c r="AP42" s="102"/>
      <c r="AQ42" s="102"/>
      <c r="AR42" s="161"/>
      <c r="AS42" s="102"/>
      <c r="AT42" s="102"/>
      <c r="AU42" s="360" t="str">
        <f>IF('1ér_Tour'!$C42="","",IF(B42="JS",'1ér_Tour'!D51,""))</f>
        <v/>
      </c>
      <c r="AV42" s="354" t="str">
        <f>IF('2ème'!$C42="","",IF('2ème'!$E42="JS",'2ème'!$C42-'1ér_Tour'!$C42,""))</f>
        <v/>
      </c>
      <c r="AW42" s="354" t="str">
        <f>IF('3ème'!$C42="","",IF('3ème'!$E42="jS",'3ème'!$C42-'2ème'!$C42,""))</f>
        <v/>
      </c>
      <c r="AX42" s="354" t="str">
        <f>IF('4ème'!$C42="","",IF('4ème'!$E42="jS",'4ème'!$C42-'3ème'!$C42,""))</f>
        <v/>
      </c>
      <c r="AY42" s="354" t="str">
        <f>IF('5ème'!$C42="","",IF('5ème'!$E42="jS",'5ème'!$C42-'4ème'!$C42,""))</f>
        <v/>
      </c>
      <c r="AZ42" s="354" t="str">
        <f>IF('6ème'!$C42="","",IF('6ème'!$E42="jS",'6ème'!$C42-'5ème'!$C42,""))</f>
        <v/>
      </c>
      <c r="BA42" s="354" t="str">
        <f>IF('7ème'!$C42="","",IF('7ème'!$E42="jS",'7ème'!$C42-'6ème'!$C42,""))</f>
        <v/>
      </c>
      <c r="BB42" s="354" t="str">
        <f>IF('8ème'!$C42="","",IF('8ème'!$E42="jS",'8ème'!$C42-'7ème'!$C42,""))</f>
        <v/>
      </c>
      <c r="BC42" s="354" t="str">
        <f>IF('9ème'!$C42="","",IF('9ème'!$E42="jS",'9ème'!$C42-'8ème'!$C42,""))</f>
        <v/>
      </c>
      <c r="BD42" s="354" t="str">
        <f>IF('10ème'!$C42="","",IF('10ème'!$E42="jS",'10ème'!$C42-'9ème'!$C42,""))</f>
        <v/>
      </c>
      <c r="BE42" s="356" t="str">
        <f t="shared" si="2"/>
        <v/>
      </c>
      <c r="BF42" s="102"/>
      <c r="BG42" s="102"/>
      <c r="BH42" s="102"/>
      <c r="BI42" s="102"/>
      <c r="BJ42" s="102"/>
      <c r="BK42" s="360" t="str">
        <f>IF('1ér_Tour'!$C42="","",IF('1ér_Tour'!$E42="AM",'1ér_Tour'!$C42-'1ér_Tour'!$B42,""))</f>
        <v/>
      </c>
      <c r="BL42" s="354" t="str">
        <f>IF('2ème'!$C42="","",IF('2ème'!$E42="AM",'2ème'!$C42-'1ér_Tour'!$C42,""))</f>
        <v/>
      </c>
      <c r="BM42" s="354" t="str">
        <f>IF('3ème'!$C42="","",IF('3ème'!$E42="AM",'3ème'!$C42-'2ème'!$C42,""))</f>
        <v/>
      </c>
      <c r="BN42" s="354" t="str">
        <f>IF('4ème'!$C42="","",IF('4ème'!$E42="AM",'4ème'!$C42-'3ème'!$C42,""))</f>
        <v/>
      </c>
      <c r="BO42" s="354" t="str">
        <f>IF('5ème'!$C42="","",IF('5ème'!$E42="AM",'5ème'!$C42-'4ème'!$C42,""))</f>
        <v/>
      </c>
      <c r="BP42" s="354" t="str">
        <f>IF('6ème'!$C42="","",IF('6ème'!$E42="AM",'6ème'!$C42-'5ème'!$C42,""))</f>
        <v/>
      </c>
      <c r="BQ42" s="354" t="str">
        <f>IF('7ème'!$C42="","",IF('7ème'!$E42="AM",'7ème'!$C42-'6ème'!$C42,""))</f>
        <v/>
      </c>
      <c r="BR42" s="354" t="str">
        <f>IF('8ème'!$C42="","",IF('8ème'!$E42="AM",'8ème'!$C42-'7ème'!$C42,""))</f>
        <v/>
      </c>
      <c r="BS42" s="354" t="str">
        <f>IF('9ème'!$C42="","",IF('9ème'!$E42="AM",'9ème'!$C42-'8ème'!$C42,""))</f>
        <v/>
      </c>
      <c r="BT42" s="361" t="str">
        <f>IF('10ème'!$C42="","",IF('10ème'!$E42="AM",'10ème'!$C42-'9ème'!$C42,""))</f>
        <v/>
      </c>
      <c r="BU42" s="361" t="str">
        <f>IF(Dép_Arr!$C42="","",IF(AND(Dép_Arr!$E42="AM",'10ème'!$C42=""),Dép_Arr!$C42-'9ème'!$C42,Dép_Arr!$C42-'10ème'!$C42))</f>
        <v/>
      </c>
      <c r="BV42" s="356" t="str">
        <f t="shared" si="3"/>
        <v/>
      </c>
      <c r="BW42" s="362"/>
    </row>
    <row r="43" spans="1:75" x14ac:dyDescent="0.25">
      <c r="A43" s="376" t="str">
        <f>IF(Dép_Arr!A43="","",Dép_Arr!A43)</f>
        <v/>
      </c>
      <c r="B43" s="377" t="str">
        <f>IF(A43="","",INDEX(Engagés!A43:J142,MATCH(Récap!A43,Engagés!A43:A142,0),5))</f>
        <v/>
      </c>
      <c r="C43" s="378">
        <f>Dép_Arr!H43+'1ér_Tour'!H43+'2ème'!H43+'3ème'!H43+'4ème'!H43+'5ème'!H43+'6ème'!H43+'7ème'!H43+'8ème'!H43+'9ème'!H43+'10ème'!H43</f>
        <v>0</v>
      </c>
      <c r="D43" s="102" t="str">
        <f>IF($E43=11,"",IF(Dép_Arr!$A43="","",COUNTA(Dép_Arr!C43,'1ér_Tour'!C43,'2ème'!C43,'3ème'!C43,'4ème'!C43,'5ème'!C43,'6ème'!C43,'7ème'!C43,'8ème'!C43,'9ème'!C43,'10ème'!C43)))</f>
        <v/>
      </c>
      <c r="E43" s="26" t="str">
        <f>IF(A43=0,"",IF(Dép_Arr!A43="","",(COUNTBLANK(Dép_Arr!D43)+COUNTBLANK('1ér_Tour'!D43)+COUNTBLANK('2ème'!D43)+COUNTBLANK('3ème'!D43)+COUNTBLANK('4ème'!D43)+COUNTBLANK('5ème'!D43)+COUNTBLANK('6ème'!D43)+COUNTBLANK('7ème'!D43)+COUNTBLANK('8ème'!D43)+COUNTBLANK('9ème'!D43)+COUNTBLANK('10ème'!D43))))</f>
        <v/>
      </c>
      <c r="F43" s="378" t="str">
        <f t="shared" si="0"/>
        <v/>
      </c>
      <c r="G43" s="102" t="str">
        <f>IF(OR('1ér_Tour'!D43="TERMINE",'2ème'!D43="TERMINE",'3ème'!D43="TERMINE",'4ème'!D43="TERMINE",'5ème'!D43="TERMINE",'6ème'!D43="TERMINE",'7ème'!D43="TERMINE",'8ème'!D43="TERMINE",'9ème'!D43="TERMINE",'9ème'!A43="TERMINE"),"TERMINE","")</f>
        <v/>
      </c>
      <c r="I43" s="212"/>
      <c r="J43" s="215"/>
      <c r="O43" s="353" t="str">
        <f>IF('1ér_Tour'!$D43="","",IF($B43="MJ",'1ér_Tour'!$D43,""))</f>
        <v/>
      </c>
      <c r="P43" s="354" t="str">
        <f>IF('2ème'!$C43="","",IF('2ème'!$E43="MJ",'2ème'!$C43-'1ér_Tour'!$C43,""))</f>
        <v/>
      </c>
      <c r="Q43" s="354" t="str">
        <f>IF('3ème'!$C43="","",IF('3ème'!$E43="MJ",'3ème'!$C43-'2ème'!$C43,""))</f>
        <v/>
      </c>
      <c r="R43" s="354" t="str">
        <f>IF('4ème'!$C43="","",IF('4ème'!$E43="MJ",'4ème'!$C43-'3ème'!$C43,""))</f>
        <v/>
      </c>
      <c r="S43" s="354" t="str">
        <f>IF('5ème'!$C43="","",IF('5ème'!$E43="MJ",'5ème'!$C43-'4ème'!$C43,""))</f>
        <v/>
      </c>
      <c r="T43" s="354" t="str">
        <f>IF('6ème'!$C43="","",IF('6ème'!$E43="MJ",'6ème'!$C43-'5ème'!$C43,""))</f>
        <v/>
      </c>
      <c r="U43" s="354" t="str">
        <f>IF('7ème'!$C43="","",IF('7ème'!$E43="MJ",'7ème'!$C43-'6ème'!$C43,""))</f>
        <v/>
      </c>
      <c r="V43" s="354" t="str">
        <f>IF('8ème'!$C43="","",IF('8ème'!$E43="MJ",'8ème'!$C43-'7ème'!$C43,""))</f>
        <v/>
      </c>
      <c r="W43" s="354" t="str">
        <f>IF('9ème'!$C43="","",IF('9ème'!$E43="MJ",'9ème'!$C43-'8ème'!$C43,""))</f>
        <v/>
      </c>
      <c r="X43" s="355" t="str">
        <f>IF('10ème'!$C43="","",IF('10ème'!$E43="MJ",'10ème'!$C43-'9ème'!$C43,""))</f>
        <v/>
      </c>
      <c r="Y43" s="356" t="str">
        <f t="shared" si="5"/>
        <v/>
      </c>
      <c r="Z43" s="333"/>
      <c r="AA43" s="357"/>
      <c r="AB43" s="358"/>
      <c r="AC43" s="358"/>
      <c r="AD43" s="102"/>
      <c r="AE43" s="353" t="str">
        <f>IF('1ér_Tour'!$D43="","",IF($B43="CF",'1ér_Tour'!$D43,""))</f>
        <v/>
      </c>
      <c r="AF43" s="354" t="str">
        <f>IF('2ème'!$C43="","",IF('2ème'!$E43="CF",'2ème'!$C43-'1ér_Tour'!$C43,""))</f>
        <v/>
      </c>
      <c r="AG43" s="354" t="str">
        <f>IF('3ème'!$C43="","",IF('3ème'!$E43="CF",'3ème'!$C43-'2ème'!$C43,""))</f>
        <v/>
      </c>
      <c r="AH43" s="354" t="str">
        <f>IF('4ème'!$C43="","",IF('4ème'!$E43="CF",'4ème'!$C43-'3ème'!$C43,""))</f>
        <v/>
      </c>
      <c r="AI43" s="354" t="str">
        <f>IF('5ème'!$C43="","",IF('5ème'!$E43="CF",'5ème'!$C43-'4ème'!$C43,""))</f>
        <v/>
      </c>
      <c r="AJ43" s="354" t="str">
        <f>IF('6ème'!$C43="","",IF('6ème'!$E43="CF",'6ème'!$C43-'5ème'!$C43,""))</f>
        <v/>
      </c>
      <c r="AK43" s="354" t="str">
        <f>IF('7ème'!$C43="","",IF('7ème'!$E43="CF",'7ème'!$C43-'6ème'!$C43,""))</f>
        <v/>
      </c>
      <c r="AL43" s="354" t="str">
        <f>IF('8ème'!$C43="","",IF('8ème'!$E43="CF",'8ème'!$C43-'7ème'!$C43,""))</f>
        <v/>
      </c>
      <c r="AM43" s="354" t="str">
        <f>IF('9ème'!$C43="","",IF('9ème'!$E43="CF",'9ème'!$C43-'8ème'!$C43,""))</f>
        <v/>
      </c>
      <c r="AN43" s="354" t="str">
        <f>IF('10ème'!$C43="","",IF('10ème'!$E43="CF",'10ème'!$C43-'9ème'!$C43,""))</f>
        <v/>
      </c>
      <c r="AO43" s="359" t="str">
        <f t="shared" si="4"/>
        <v/>
      </c>
      <c r="AP43" s="102"/>
      <c r="AQ43" s="102"/>
      <c r="AR43" s="161"/>
      <c r="AS43" s="102"/>
      <c r="AT43" s="102"/>
      <c r="AU43" s="360" t="str">
        <f>IF('1ér_Tour'!$C43="","",IF(B43="JS",'1ér_Tour'!D52,""))</f>
        <v/>
      </c>
      <c r="AV43" s="354" t="str">
        <f>IF('2ème'!$C43="","",IF('2ème'!$E43="JS",'2ème'!$C43-'1ér_Tour'!$C43,""))</f>
        <v/>
      </c>
      <c r="AW43" s="354" t="str">
        <f>IF('3ème'!$C43="","",IF('3ème'!$E43="jS",'3ème'!$C43-'2ème'!$C43,""))</f>
        <v/>
      </c>
      <c r="AX43" s="354" t="str">
        <f>IF('4ème'!$C43="","",IF('4ème'!$E43="jS",'4ème'!$C43-'3ème'!$C43,""))</f>
        <v/>
      </c>
      <c r="AY43" s="354" t="str">
        <f>IF('5ème'!$C43="","",IF('5ème'!$E43="jS",'5ème'!$C43-'4ème'!$C43,""))</f>
        <v/>
      </c>
      <c r="AZ43" s="354" t="str">
        <f>IF('6ème'!$C43="","",IF('6ème'!$E43="jS",'6ème'!$C43-'5ème'!$C43,""))</f>
        <v/>
      </c>
      <c r="BA43" s="354" t="str">
        <f>IF('7ème'!$C43="","",IF('7ème'!$E43="jS",'7ème'!$C43-'6ème'!$C43,""))</f>
        <v/>
      </c>
      <c r="BB43" s="354" t="str">
        <f>IF('8ème'!$C43="","",IF('8ème'!$E43="jS",'8ème'!$C43-'7ème'!$C43,""))</f>
        <v/>
      </c>
      <c r="BC43" s="354" t="str">
        <f>IF('9ème'!$C43="","",IF('9ème'!$E43="jS",'9ème'!$C43-'8ème'!$C43,""))</f>
        <v/>
      </c>
      <c r="BD43" s="354" t="str">
        <f>IF('10ème'!$C43="","",IF('10ème'!$E43="jS",'10ème'!$C43-'9ème'!$C43,""))</f>
        <v/>
      </c>
      <c r="BE43" s="356" t="str">
        <f t="shared" si="2"/>
        <v/>
      </c>
      <c r="BF43" s="102"/>
      <c r="BG43" s="102"/>
      <c r="BH43" s="102"/>
      <c r="BI43" s="102"/>
      <c r="BJ43" s="102"/>
      <c r="BK43" s="360" t="str">
        <f>IF('1ér_Tour'!$C43="","",IF('1ér_Tour'!$E43="AM",'1ér_Tour'!$C43-'1ér_Tour'!$B43,""))</f>
        <v/>
      </c>
      <c r="BL43" s="354" t="str">
        <f>IF('2ème'!$C43="","",IF('2ème'!$E43="AM",'2ème'!$C43-'1ér_Tour'!$C43,""))</f>
        <v/>
      </c>
      <c r="BM43" s="354" t="str">
        <f>IF('3ème'!$C43="","",IF('3ème'!$E43="AM",'3ème'!$C43-'2ème'!$C43,""))</f>
        <v/>
      </c>
      <c r="BN43" s="354" t="str">
        <f>IF('4ème'!$C43="","",IF('4ème'!$E43="AM",'4ème'!$C43-'3ème'!$C43,""))</f>
        <v/>
      </c>
      <c r="BO43" s="354" t="str">
        <f>IF('5ème'!$C43="","",IF('5ème'!$E43="AM",'5ème'!$C43-'4ème'!$C43,""))</f>
        <v/>
      </c>
      <c r="BP43" s="354" t="str">
        <f>IF('6ème'!$C43="","",IF('6ème'!$E43="AM",'6ème'!$C43-'5ème'!$C43,""))</f>
        <v/>
      </c>
      <c r="BQ43" s="354" t="str">
        <f>IF('7ème'!$C43="","",IF('7ème'!$E43="AM",'7ème'!$C43-'6ème'!$C43,""))</f>
        <v/>
      </c>
      <c r="BR43" s="354" t="str">
        <f>IF('8ème'!$C43="","",IF('8ème'!$E43="AM",'8ème'!$C43-'7ème'!$C43,""))</f>
        <v/>
      </c>
      <c r="BS43" s="354" t="str">
        <f>IF('9ème'!$C43="","",IF('9ème'!$E43="AM",'9ème'!$C43-'8ème'!$C43,""))</f>
        <v/>
      </c>
      <c r="BT43" s="361" t="str">
        <f>IF('10ème'!$C43="","",IF('10ème'!$E43="AM",'10ème'!$C43-'9ème'!$C43,""))</f>
        <v/>
      </c>
      <c r="BU43" s="361" t="str">
        <f>IF(Dép_Arr!$C43="","",IF(AND(Dép_Arr!$E43="AM",'10ème'!$C43=""),Dép_Arr!$C43-'9ème'!$C43,Dép_Arr!$C43-'10ème'!$C43))</f>
        <v/>
      </c>
      <c r="BV43" s="356" t="str">
        <f t="shared" si="3"/>
        <v/>
      </c>
      <c r="BW43" s="362"/>
    </row>
    <row r="44" spans="1:75" x14ac:dyDescent="0.25">
      <c r="A44" s="376" t="str">
        <f>IF(Dép_Arr!A44="","",Dép_Arr!A44)</f>
        <v/>
      </c>
      <c r="B44" s="377" t="str">
        <f>IF(A44="","",INDEX(Engagés!A44:J143,MATCH(Récap!A44,Engagés!A44:A143,0),5))</f>
        <v/>
      </c>
      <c r="C44" s="378">
        <f>Dép_Arr!H44+'1ér_Tour'!H44+'2ème'!H44+'3ème'!H44+'4ème'!H44+'5ème'!H44+'6ème'!H44+'7ème'!H44+'8ème'!H44+'9ème'!H44+'10ème'!H44</f>
        <v>0</v>
      </c>
      <c r="D44" s="102" t="str">
        <f>IF($E44=11,"",IF(Dép_Arr!$A44="","",COUNTA(Dép_Arr!C44,'1ér_Tour'!C44,'2ème'!C44,'3ème'!C44,'4ème'!C44,'5ème'!C44,'6ème'!C44,'7ème'!C44,'8ème'!C44,'9ème'!C44,'10ème'!C44)))</f>
        <v/>
      </c>
      <c r="E44" s="26" t="str">
        <f>IF(A44=0,"",IF(Dép_Arr!A44="","",(COUNTBLANK(Dép_Arr!D44)+COUNTBLANK('1ér_Tour'!D44)+COUNTBLANK('2ème'!D44)+COUNTBLANK('3ème'!D44)+COUNTBLANK('4ème'!D44)+COUNTBLANK('5ème'!D44)+COUNTBLANK('6ème'!D44)+COUNTBLANK('7ème'!D44)+COUNTBLANK('8ème'!D44)+COUNTBLANK('9ème'!D44)+COUNTBLANK('10ème'!D44))))</f>
        <v/>
      </c>
      <c r="F44" s="378" t="str">
        <f t="shared" si="0"/>
        <v/>
      </c>
      <c r="G44" s="102" t="str">
        <f>IF(OR('1ér_Tour'!D44="TERMINE",'2ème'!D44="TERMINE",'3ème'!D44="TERMINE",'4ème'!D44="TERMINE",'5ème'!D44="TERMINE",'6ème'!D44="TERMINE",'7ème'!D44="TERMINE",'8ème'!D44="TERMINE",'9ème'!D44="TERMINE",'9ème'!A44="TERMINE"),"TERMINE","")</f>
        <v/>
      </c>
      <c r="I44" s="212"/>
      <c r="J44" s="215"/>
      <c r="O44" s="353" t="str">
        <f>IF('1ér_Tour'!$D44="","",IF($B44="MJ",'1ér_Tour'!$D44,""))</f>
        <v/>
      </c>
      <c r="P44" s="354" t="str">
        <f>IF('2ème'!$C44="","",IF('2ème'!$E44="MJ",'2ème'!$C44-'1ér_Tour'!$C44,""))</f>
        <v/>
      </c>
      <c r="Q44" s="354" t="str">
        <f>IF('3ème'!$C44="","",IF('3ème'!$E44="MJ",'3ème'!$C44-'2ème'!$C44,""))</f>
        <v/>
      </c>
      <c r="R44" s="354" t="str">
        <f>IF('4ème'!$C44="","",IF('4ème'!$E44="MJ",'4ème'!$C44-'3ème'!$C44,""))</f>
        <v/>
      </c>
      <c r="S44" s="354" t="str">
        <f>IF('5ème'!$C44="","",IF('5ème'!$E44="MJ",'5ème'!$C44-'4ème'!$C44,""))</f>
        <v/>
      </c>
      <c r="T44" s="354" t="str">
        <f>IF('6ème'!$C44="","",IF('6ème'!$E44="MJ",'6ème'!$C44-'5ème'!$C44,""))</f>
        <v/>
      </c>
      <c r="U44" s="354" t="str">
        <f>IF('7ème'!$C44="","",IF('7ème'!$E44="MJ",'7ème'!$C44-'6ème'!$C44,""))</f>
        <v/>
      </c>
      <c r="V44" s="354" t="str">
        <f>IF('8ème'!$C44="","",IF('8ème'!$E44="MJ",'8ème'!$C44-'7ème'!$C44,""))</f>
        <v/>
      </c>
      <c r="W44" s="354" t="str">
        <f>IF('9ème'!$C44="","",IF('9ème'!$E44="MJ",'9ème'!$C44-'8ème'!$C44,""))</f>
        <v/>
      </c>
      <c r="X44" s="355" t="str">
        <f>IF('10ème'!$C44="","",IF('10ème'!$E44="MJ",'10ème'!$C44-'9ème'!$C44,""))</f>
        <v/>
      </c>
      <c r="Y44" s="356" t="str">
        <f t="shared" si="5"/>
        <v/>
      </c>
      <c r="Z44" s="333"/>
      <c r="AA44" s="357"/>
      <c r="AB44" s="358"/>
      <c r="AC44" s="358"/>
      <c r="AD44" s="102"/>
      <c r="AE44" s="353" t="str">
        <f>IF('1ér_Tour'!$D44="","",IF($B44="CF",'1ér_Tour'!$D44,""))</f>
        <v/>
      </c>
      <c r="AF44" s="354" t="str">
        <f>IF('2ème'!$C44="","",IF('2ème'!$E44="CF",'2ème'!$C44-'1ér_Tour'!$C44,""))</f>
        <v/>
      </c>
      <c r="AG44" s="354" t="str">
        <f>IF('3ème'!$C44="","",IF('3ème'!$E44="CF",'3ème'!$C44-'2ème'!$C44,""))</f>
        <v/>
      </c>
      <c r="AH44" s="354" t="str">
        <f>IF('4ème'!$C44="","",IF('4ème'!$E44="CF",'4ème'!$C44-'3ème'!$C44,""))</f>
        <v/>
      </c>
      <c r="AI44" s="354" t="str">
        <f>IF('5ème'!$C44="","",IF('5ème'!$E44="CF",'5ème'!$C44-'4ème'!$C44,""))</f>
        <v/>
      </c>
      <c r="AJ44" s="354" t="str">
        <f>IF('6ème'!$C44="","",IF('6ème'!$E44="CF",'6ème'!$C44-'5ème'!$C44,""))</f>
        <v/>
      </c>
      <c r="AK44" s="354" t="str">
        <f>IF('7ème'!$C44="","",IF('7ème'!$E44="CF",'7ème'!$C44-'6ème'!$C44,""))</f>
        <v/>
      </c>
      <c r="AL44" s="354" t="str">
        <f>IF('8ème'!$C44="","",IF('8ème'!$E44="CF",'8ème'!$C44-'7ème'!$C44,""))</f>
        <v/>
      </c>
      <c r="AM44" s="354" t="str">
        <f>IF('9ème'!$C44="","",IF('9ème'!$E44="CF",'9ème'!$C44-'8ème'!$C44,""))</f>
        <v/>
      </c>
      <c r="AN44" s="354" t="str">
        <f>IF('10ème'!$C44="","",IF('10ème'!$E44="CF",'10ème'!$C44-'9ème'!$C44,""))</f>
        <v/>
      </c>
      <c r="AO44" s="359" t="str">
        <f t="shared" si="4"/>
        <v/>
      </c>
      <c r="AP44" s="102"/>
      <c r="AQ44" s="102"/>
      <c r="AR44" s="161"/>
      <c r="AS44" s="102"/>
      <c r="AT44" s="102"/>
      <c r="AU44" s="360" t="str">
        <f>IF('1ér_Tour'!$C44="","",IF(B44="JS",'1ér_Tour'!D53,""))</f>
        <v/>
      </c>
      <c r="AV44" s="354" t="str">
        <f>IF('2ème'!$C44="","",IF('2ème'!$E44="JS",'2ème'!$C44-'1ér_Tour'!$C44,""))</f>
        <v/>
      </c>
      <c r="AW44" s="354" t="str">
        <f>IF('3ème'!$C44="","",IF('3ème'!$E44="jS",'3ème'!$C44-'2ème'!$C44,""))</f>
        <v/>
      </c>
      <c r="AX44" s="354" t="str">
        <f>IF('4ème'!$C44="","",IF('4ème'!$E44="jS",'4ème'!$C44-'3ème'!$C44,""))</f>
        <v/>
      </c>
      <c r="AY44" s="354" t="str">
        <f>IF('5ème'!$C44="","",IF('5ème'!$E44="jS",'5ème'!$C44-'4ème'!$C44,""))</f>
        <v/>
      </c>
      <c r="AZ44" s="354" t="str">
        <f>IF('6ème'!$C44="","",IF('6ème'!$E44="jS",'6ème'!$C44-'5ème'!$C44,""))</f>
        <v/>
      </c>
      <c r="BA44" s="354" t="str">
        <f>IF('7ème'!$C44="","",IF('7ème'!$E44="jS",'7ème'!$C44-'6ème'!$C44,""))</f>
        <v/>
      </c>
      <c r="BB44" s="354" t="str">
        <f>IF('8ème'!$C44="","",IF('8ème'!$E44="jS",'8ème'!$C44-'7ème'!$C44,""))</f>
        <v/>
      </c>
      <c r="BC44" s="354" t="str">
        <f>IF('9ème'!$C44="","",IF('9ème'!$E44="jS",'9ème'!$C44-'8ème'!$C44,""))</f>
        <v/>
      </c>
      <c r="BD44" s="354" t="str">
        <f>IF('10ème'!$C44="","",IF('10ème'!$E44="jS",'10ème'!$C44-'9ème'!$C44,""))</f>
        <v/>
      </c>
      <c r="BE44" s="356" t="str">
        <f t="shared" si="2"/>
        <v/>
      </c>
      <c r="BF44" s="102"/>
      <c r="BG44" s="102"/>
      <c r="BH44" s="102"/>
      <c r="BI44" s="102"/>
      <c r="BJ44" s="102"/>
      <c r="BK44" s="360" t="str">
        <f>IF('1ér_Tour'!$C44="","",IF('1ér_Tour'!$E44="AM",'1ér_Tour'!$C44-'1ér_Tour'!$B44,""))</f>
        <v/>
      </c>
      <c r="BL44" s="354" t="str">
        <f>IF('2ème'!$C44="","",IF('2ème'!$E44="AM",'2ème'!$C44-'1ér_Tour'!$C44,""))</f>
        <v/>
      </c>
      <c r="BM44" s="354" t="str">
        <f>IF('3ème'!$C44="","",IF('3ème'!$E44="AM",'3ème'!$C44-'2ème'!$C44,""))</f>
        <v/>
      </c>
      <c r="BN44" s="354" t="str">
        <f>IF('4ème'!$C44="","",IF('4ème'!$E44="AM",'4ème'!$C44-'3ème'!$C44,""))</f>
        <v/>
      </c>
      <c r="BO44" s="354" t="str">
        <f>IF('5ème'!$C44="","",IF('5ème'!$E44="AM",'5ème'!$C44-'4ème'!$C44,""))</f>
        <v/>
      </c>
      <c r="BP44" s="354" t="str">
        <f>IF('6ème'!$C44="","",IF('6ème'!$E44="AM",'6ème'!$C44-'5ème'!$C44,""))</f>
        <v/>
      </c>
      <c r="BQ44" s="354" t="str">
        <f>IF('7ème'!$C44="","",IF('7ème'!$E44="AM",'7ème'!$C44-'6ème'!$C44,""))</f>
        <v/>
      </c>
      <c r="BR44" s="354" t="str">
        <f>IF('8ème'!$C44="","",IF('8ème'!$E44="AM",'8ème'!$C44-'7ème'!$C44,""))</f>
        <v/>
      </c>
      <c r="BS44" s="354" t="str">
        <f>IF('9ème'!$C44="","",IF('9ème'!$E44="AM",'9ème'!$C44-'8ème'!$C44,""))</f>
        <v/>
      </c>
      <c r="BT44" s="361" t="str">
        <f>IF('10ème'!$C44="","",IF('10ème'!$E44="AM",'10ème'!$C44-'9ème'!$C44,""))</f>
        <v/>
      </c>
      <c r="BU44" s="361" t="str">
        <f>IF(Dép_Arr!$C44="","",IF(AND(Dép_Arr!$E44="AM",'10ème'!$C44=""),Dép_Arr!$C44-'9ème'!$C44,Dép_Arr!$C44-'10ème'!$C44))</f>
        <v/>
      </c>
      <c r="BV44" s="356" t="str">
        <f t="shared" si="3"/>
        <v/>
      </c>
      <c r="BW44" s="362"/>
    </row>
    <row r="45" spans="1:75" x14ac:dyDescent="0.25">
      <c r="A45" s="376" t="str">
        <f>IF(Dép_Arr!A45="","",Dép_Arr!A45)</f>
        <v/>
      </c>
      <c r="B45" s="377" t="str">
        <f>IF(A45="","",INDEX(Engagés!A45:J144,MATCH(Récap!A45,Engagés!A45:A144,0),5))</f>
        <v/>
      </c>
      <c r="C45" s="378">
        <f>Dép_Arr!H45+'1ér_Tour'!H45+'2ème'!H45+'3ème'!H45+'4ème'!H45+'5ème'!H45+'6ème'!H45+'7ème'!H45+'8ème'!H45+'9ème'!H45+'10ème'!H45</f>
        <v>0</v>
      </c>
      <c r="D45" s="102" t="str">
        <f>IF($E45=11,"",IF(Dép_Arr!$A45="","",COUNTA(Dép_Arr!C45,'1ér_Tour'!C45,'2ème'!C45,'3ème'!C45,'4ème'!C45,'5ème'!C45,'6ème'!C45,'7ème'!C45,'8ème'!C45,'9ème'!C45,'10ème'!C45)))</f>
        <v/>
      </c>
      <c r="E45" s="26" t="str">
        <f>IF(A45=0,"",IF(Dép_Arr!A45="","",(COUNTBLANK(Dép_Arr!D45)+COUNTBLANK('1ér_Tour'!D45)+COUNTBLANK('2ème'!D45)+COUNTBLANK('3ème'!D45)+COUNTBLANK('4ème'!D45)+COUNTBLANK('5ème'!D45)+COUNTBLANK('6ème'!D45)+COUNTBLANK('7ème'!D45)+COUNTBLANK('8ème'!D45)+COUNTBLANK('9ème'!D45)+COUNTBLANK('10ème'!D45))))</f>
        <v/>
      </c>
      <c r="F45" s="378" t="str">
        <f t="shared" si="0"/>
        <v/>
      </c>
      <c r="G45" s="102" t="str">
        <f>IF(OR('1ér_Tour'!D45="TERMINE",'2ème'!D45="TERMINE",'3ème'!D45="TERMINE",'4ème'!D45="TERMINE",'5ème'!D45="TERMINE",'6ème'!D45="TERMINE",'7ème'!D45="TERMINE",'8ème'!D45="TERMINE",'9ème'!D45="TERMINE",'9ème'!A45="TERMINE"),"TERMINE","")</f>
        <v/>
      </c>
      <c r="I45" s="212"/>
      <c r="J45" s="215"/>
      <c r="O45" s="353" t="str">
        <f>IF('1ér_Tour'!$D45="","",IF($B45="MJ",'1ér_Tour'!$D45,""))</f>
        <v/>
      </c>
      <c r="P45" s="354" t="str">
        <f>IF('2ème'!$C45="","",IF('2ème'!$E45="MJ",'2ème'!$C45-'1ér_Tour'!$C45,""))</f>
        <v/>
      </c>
      <c r="Q45" s="354" t="str">
        <f>IF('3ème'!$C45="","",IF('3ème'!$E45="MJ",'3ème'!$C45-'2ème'!$C45,""))</f>
        <v/>
      </c>
      <c r="R45" s="354" t="str">
        <f>IF('4ème'!$C45="","",IF('4ème'!$E45="MJ",'4ème'!$C45-'3ème'!$C45,""))</f>
        <v/>
      </c>
      <c r="S45" s="354" t="str">
        <f>IF('5ème'!$C45="","",IF('5ème'!$E45="MJ",'5ème'!$C45-'4ème'!$C45,""))</f>
        <v/>
      </c>
      <c r="T45" s="354" t="str">
        <f>IF('6ème'!$C45="","",IF('6ème'!$E45="MJ",'6ème'!$C45-'5ème'!$C45,""))</f>
        <v/>
      </c>
      <c r="U45" s="354" t="str">
        <f>IF('7ème'!$C45="","",IF('7ème'!$E45="MJ",'7ème'!$C45-'6ème'!$C45,""))</f>
        <v/>
      </c>
      <c r="V45" s="354" t="str">
        <f>IF('8ème'!$C45="","",IF('8ème'!$E45="MJ",'8ème'!$C45-'7ème'!$C45,""))</f>
        <v/>
      </c>
      <c r="W45" s="354" t="str">
        <f>IF('9ème'!$C45="","",IF('9ème'!$E45="MJ",'9ème'!$C45-'8ème'!$C45,""))</f>
        <v/>
      </c>
      <c r="X45" s="355" t="str">
        <f>IF('10ème'!$C45="","",IF('10ème'!$E45="MJ",'10ème'!$C45-'9ème'!$C45,""))</f>
        <v/>
      </c>
      <c r="Y45" s="356" t="str">
        <f t="shared" si="5"/>
        <v/>
      </c>
      <c r="Z45" s="333"/>
      <c r="AA45" s="357"/>
      <c r="AB45" s="358"/>
      <c r="AC45" s="358"/>
      <c r="AD45" s="102"/>
      <c r="AE45" s="353" t="str">
        <f>IF('1ér_Tour'!$D45="","",IF($B45="CF",'1ér_Tour'!$D45,""))</f>
        <v/>
      </c>
      <c r="AF45" s="354" t="str">
        <f>IF('2ème'!$C45="","",IF('2ème'!$E45="CF",'2ème'!$C45-'1ér_Tour'!$C45,""))</f>
        <v/>
      </c>
      <c r="AG45" s="354" t="str">
        <f>IF('3ème'!$C45="","",IF('3ème'!$E45="CF",'3ème'!$C45-'2ème'!$C45,""))</f>
        <v/>
      </c>
      <c r="AH45" s="354" t="str">
        <f>IF('4ème'!$C45="","",IF('4ème'!$E45="CF",'4ème'!$C45-'3ème'!$C45,""))</f>
        <v/>
      </c>
      <c r="AI45" s="354" t="str">
        <f>IF('5ème'!$C45="","",IF('5ème'!$E45="CF",'5ème'!$C45-'4ème'!$C45,""))</f>
        <v/>
      </c>
      <c r="AJ45" s="354" t="str">
        <f>IF('6ème'!$C45="","",IF('6ème'!$E45="CF",'6ème'!$C45-'5ème'!$C45,""))</f>
        <v/>
      </c>
      <c r="AK45" s="354" t="str">
        <f>IF('7ème'!$C45="","",IF('7ème'!$E45="CF",'7ème'!$C45-'6ème'!$C45,""))</f>
        <v/>
      </c>
      <c r="AL45" s="354" t="str">
        <f>IF('8ème'!$C45="","",IF('8ème'!$E45="CF",'8ème'!$C45-'7ème'!$C45,""))</f>
        <v/>
      </c>
      <c r="AM45" s="354" t="str">
        <f>IF('9ème'!$C45="","",IF('9ème'!$E45="CF",'9ème'!$C45-'8ème'!$C45,""))</f>
        <v/>
      </c>
      <c r="AN45" s="354" t="str">
        <f>IF('10ème'!$C45="","",IF('10ème'!$E45="CF",'10ème'!$C45-'9ème'!$C45,""))</f>
        <v/>
      </c>
      <c r="AO45" s="359" t="str">
        <f t="shared" si="4"/>
        <v/>
      </c>
      <c r="AP45" s="102"/>
      <c r="AQ45" s="102"/>
      <c r="AR45" s="161"/>
      <c r="AS45" s="102"/>
      <c r="AT45" s="102"/>
      <c r="AU45" s="360" t="str">
        <f>IF('1ér_Tour'!$C45="","",IF(B45="JS",'1ér_Tour'!D54,""))</f>
        <v/>
      </c>
      <c r="AV45" s="354" t="str">
        <f>IF('2ème'!$C45="","",IF('2ème'!$E45="JS",'2ème'!$C45-'1ér_Tour'!$C45,""))</f>
        <v/>
      </c>
      <c r="AW45" s="354" t="str">
        <f>IF('3ème'!$C45="","",IF('3ème'!$E45="jS",'3ème'!$C45-'2ème'!$C45,""))</f>
        <v/>
      </c>
      <c r="AX45" s="354" t="str">
        <f>IF('4ème'!$C45="","",IF('4ème'!$E45="jS",'4ème'!$C45-'3ème'!$C45,""))</f>
        <v/>
      </c>
      <c r="AY45" s="354" t="str">
        <f>IF('5ème'!$C45="","",IF('5ème'!$E45="jS",'5ème'!$C45-'4ème'!$C45,""))</f>
        <v/>
      </c>
      <c r="AZ45" s="354" t="str">
        <f>IF('6ème'!$C45="","",IF('6ème'!$E45="jS",'6ème'!$C45-'5ème'!$C45,""))</f>
        <v/>
      </c>
      <c r="BA45" s="354" t="str">
        <f>IF('7ème'!$C45="","",IF('7ème'!$E45="jS",'7ème'!$C45-'6ème'!$C45,""))</f>
        <v/>
      </c>
      <c r="BB45" s="354" t="str">
        <f>IF('8ème'!$C45="","",IF('8ème'!$E45="jS",'8ème'!$C45-'7ème'!$C45,""))</f>
        <v/>
      </c>
      <c r="BC45" s="354" t="str">
        <f>IF('9ème'!$C45="","",IF('9ème'!$E45="jS",'9ème'!$C45-'8ème'!$C45,""))</f>
        <v/>
      </c>
      <c r="BD45" s="354" t="str">
        <f>IF('10ème'!$C45="","",IF('10ème'!$E45="jS",'10ème'!$C45-'9ème'!$C45,""))</f>
        <v/>
      </c>
      <c r="BE45" s="356" t="str">
        <f t="shared" si="2"/>
        <v/>
      </c>
      <c r="BF45" s="102"/>
      <c r="BG45" s="102"/>
      <c r="BH45" s="102"/>
      <c r="BI45" s="102"/>
      <c r="BJ45" s="102"/>
      <c r="BK45" s="360" t="str">
        <f>IF('1ér_Tour'!$C45="","",IF('1ér_Tour'!$E45="AM",'1ér_Tour'!$C45-'1ér_Tour'!$B45,""))</f>
        <v/>
      </c>
      <c r="BL45" s="354" t="str">
        <f>IF('2ème'!$C45="","",IF('2ème'!$E45="AM",'2ème'!$C45-'1ér_Tour'!$C45,""))</f>
        <v/>
      </c>
      <c r="BM45" s="354" t="str">
        <f>IF('3ème'!$C45="","",IF('3ème'!$E45="AM",'3ème'!$C45-'2ème'!$C45,""))</f>
        <v/>
      </c>
      <c r="BN45" s="354" t="str">
        <f>IF('4ème'!$C45="","",IF('4ème'!$E45="AM",'4ème'!$C45-'3ème'!$C45,""))</f>
        <v/>
      </c>
      <c r="BO45" s="354" t="str">
        <f>IF('5ème'!$C45="","",IF('5ème'!$E45="AM",'5ème'!$C45-'4ème'!$C45,""))</f>
        <v/>
      </c>
      <c r="BP45" s="354" t="str">
        <f>IF('6ème'!$C45="","",IF('6ème'!$E45="AM",'6ème'!$C45-'5ème'!$C45,""))</f>
        <v/>
      </c>
      <c r="BQ45" s="354" t="str">
        <f>IF('7ème'!$C45="","",IF('7ème'!$E45="AM",'7ème'!$C45-'6ème'!$C45,""))</f>
        <v/>
      </c>
      <c r="BR45" s="354" t="str">
        <f>IF('8ème'!$C45="","",IF('8ème'!$E45="AM",'8ème'!$C45-'7ème'!$C45,""))</f>
        <v/>
      </c>
      <c r="BS45" s="354" t="str">
        <f>IF('9ème'!$C45="","",IF('9ème'!$E45="AM",'9ème'!$C45-'8ème'!$C45,""))</f>
        <v/>
      </c>
      <c r="BT45" s="361" t="str">
        <f>IF('10ème'!$C45="","",IF('10ème'!$E45="AM",'10ème'!$C45-'9ème'!$C45,""))</f>
        <v/>
      </c>
      <c r="BU45" s="361" t="str">
        <f>IF(Dép_Arr!$C45="","",IF(AND(Dép_Arr!$E45="AM",'10ème'!$C45=""),Dép_Arr!$C45-'9ème'!$C45,Dép_Arr!$C45-'10ème'!$C45))</f>
        <v/>
      </c>
      <c r="BV45" s="356" t="str">
        <f t="shared" si="3"/>
        <v/>
      </c>
      <c r="BW45" s="362"/>
    </row>
    <row r="46" spans="1:75" x14ac:dyDescent="0.25">
      <c r="A46" s="376" t="str">
        <f>IF(Dép_Arr!A46="","",Dép_Arr!A46)</f>
        <v/>
      </c>
      <c r="B46" s="377" t="str">
        <f>IF(A46="","",INDEX(Engagés!A46:J145,MATCH(Récap!A46,Engagés!A46:A145,0),5))</f>
        <v/>
      </c>
      <c r="C46" s="378">
        <f>Dép_Arr!H46+'1ér_Tour'!H46+'2ème'!H46+'3ème'!H46+'4ème'!H46+'5ème'!H46+'6ème'!H46+'7ème'!H46+'8ème'!H46+'9ème'!H46+'10ème'!H46</f>
        <v>0</v>
      </c>
      <c r="D46" s="102" t="str">
        <f>IF($E46=11,"",IF(Dép_Arr!$A46="","",COUNTA(Dép_Arr!C46,'1ér_Tour'!C46,'2ème'!C46,'3ème'!C46,'4ème'!C46,'5ème'!C46,'6ème'!C46,'7ème'!C46,'8ème'!C46,'9ème'!C46,'10ème'!C46)))</f>
        <v/>
      </c>
      <c r="E46" s="26" t="str">
        <f>IF(A46=0,"",IF(Dép_Arr!A46="","",(COUNTBLANK(Dép_Arr!D46)+COUNTBLANK('1ér_Tour'!D46)+COUNTBLANK('2ème'!D46)+COUNTBLANK('3ème'!D46)+COUNTBLANK('4ème'!D46)+COUNTBLANK('5ème'!D46)+COUNTBLANK('6ème'!D46)+COUNTBLANK('7ème'!D46)+COUNTBLANK('8ème'!D46)+COUNTBLANK('9ème'!D46)+COUNTBLANK('10ème'!D46))))</f>
        <v/>
      </c>
      <c r="F46" s="378" t="str">
        <f t="shared" si="0"/>
        <v/>
      </c>
      <c r="G46" s="102" t="str">
        <f>IF(OR('1ér_Tour'!D46="TERMINE",'2ème'!D46="TERMINE",'3ème'!D46="TERMINE",'4ème'!D46="TERMINE",'5ème'!D46="TERMINE",'6ème'!D46="TERMINE",'7ème'!D46="TERMINE",'8ème'!D46="TERMINE",'9ème'!D46="TERMINE",'9ème'!A46="TERMINE"),"TERMINE","")</f>
        <v/>
      </c>
      <c r="I46" s="212"/>
      <c r="J46" s="215"/>
      <c r="O46" s="353" t="str">
        <f>IF('1ér_Tour'!$D46="","",IF($B46="MJ",'1ér_Tour'!$D46,""))</f>
        <v/>
      </c>
      <c r="P46" s="354" t="str">
        <f>IF('2ème'!$C46="","",IF('2ème'!$E46="MJ",'2ème'!$C46-'1ér_Tour'!$C46,""))</f>
        <v/>
      </c>
      <c r="Q46" s="354" t="str">
        <f>IF('3ème'!$C46="","",IF('3ème'!$E46="MJ",'3ème'!$C46-'2ème'!$C46,""))</f>
        <v/>
      </c>
      <c r="R46" s="354" t="str">
        <f>IF('4ème'!$C46="","",IF('4ème'!$E46="MJ",'4ème'!$C46-'3ème'!$C46,""))</f>
        <v/>
      </c>
      <c r="S46" s="354" t="str">
        <f>IF('5ème'!$C46="","",IF('5ème'!$E46="MJ",'5ème'!$C46-'4ème'!$C46,""))</f>
        <v/>
      </c>
      <c r="T46" s="354" t="str">
        <f>IF('6ème'!$C46="","",IF('6ème'!$E46="MJ",'6ème'!$C46-'5ème'!$C46,""))</f>
        <v/>
      </c>
      <c r="U46" s="354" t="str">
        <f>IF('7ème'!$C46="","",IF('7ème'!$E46="MJ",'7ème'!$C46-'6ème'!$C46,""))</f>
        <v/>
      </c>
      <c r="V46" s="354" t="str">
        <f>IF('8ème'!$C46="","",IF('8ème'!$E46="MJ",'8ème'!$C46-'7ème'!$C46,""))</f>
        <v/>
      </c>
      <c r="W46" s="354" t="str">
        <f>IF('9ème'!$C46="","",IF('9ème'!$E46="MJ",'9ème'!$C46-'8ème'!$C46,""))</f>
        <v/>
      </c>
      <c r="X46" s="355" t="str">
        <f>IF('10ème'!$C46="","",IF('10ème'!$E46="MJ",'10ème'!$C46-'9ème'!$C46,""))</f>
        <v/>
      </c>
      <c r="Y46" s="356" t="str">
        <f t="shared" si="5"/>
        <v/>
      </c>
      <c r="Z46" s="333"/>
      <c r="AA46" s="357"/>
      <c r="AB46" s="358"/>
      <c r="AC46" s="358"/>
      <c r="AD46" s="102"/>
      <c r="AE46" s="353" t="str">
        <f>IF('1ér_Tour'!$D46="","",IF($B46="CF",'1ér_Tour'!$D46,""))</f>
        <v/>
      </c>
      <c r="AF46" s="354" t="str">
        <f>IF('2ème'!$C46="","",IF('2ème'!$E46="CF",'2ème'!$C46-'1ér_Tour'!$C46,""))</f>
        <v/>
      </c>
      <c r="AG46" s="354" t="str">
        <f>IF('3ème'!$C46="","",IF('3ème'!$E46="CF",'3ème'!$C46-'2ème'!$C46,""))</f>
        <v/>
      </c>
      <c r="AH46" s="354" t="str">
        <f>IF('4ème'!$C46="","",IF('4ème'!$E46="CF",'4ème'!$C46-'3ème'!$C46,""))</f>
        <v/>
      </c>
      <c r="AI46" s="354" t="str">
        <f>IF('5ème'!$C46="","",IF('5ème'!$E46="CF",'5ème'!$C46-'4ème'!$C46,""))</f>
        <v/>
      </c>
      <c r="AJ46" s="354" t="str">
        <f>IF('6ème'!$C46="","",IF('6ème'!$E46="CF",'6ème'!$C46-'5ème'!$C46,""))</f>
        <v/>
      </c>
      <c r="AK46" s="354" t="str">
        <f>IF('7ème'!$C46="","",IF('7ème'!$E46="CF",'7ème'!$C46-'6ème'!$C46,""))</f>
        <v/>
      </c>
      <c r="AL46" s="354" t="str">
        <f>IF('8ème'!$C46="","",IF('8ème'!$E46="CF",'8ème'!$C46-'7ème'!$C46,""))</f>
        <v/>
      </c>
      <c r="AM46" s="354" t="str">
        <f>IF('9ème'!$C46="","",IF('9ème'!$E46="CF",'9ème'!$C46-'8ème'!$C46,""))</f>
        <v/>
      </c>
      <c r="AN46" s="354" t="str">
        <f>IF('10ème'!$C46="","",IF('10ème'!$E46="CF",'10ème'!$C46-'9ème'!$C46,""))</f>
        <v/>
      </c>
      <c r="AO46" s="359" t="str">
        <f t="shared" si="4"/>
        <v/>
      </c>
      <c r="AP46" s="102"/>
      <c r="AQ46" s="102"/>
      <c r="AR46" s="161"/>
      <c r="AS46" s="102"/>
      <c r="AT46" s="102"/>
      <c r="AU46" s="360" t="str">
        <f>IF('1ér_Tour'!$C46="","",IF(B46="JS",'1ér_Tour'!D55,""))</f>
        <v/>
      </c>
      <c r="AV46" s="354" t="str">
        <f>IF('2ème'!$C46="","",IF('2ème'!$E46="JS",'2ème'!$C46-'1ér_Tour'!$C46,""))</f>
        <v/>
      </c>
      <c r="AW46" s="354" t="str">
        <f>IF('3ème'!$C46="","",IF('3ème'!$E46="jS",'3ème'!$C46-'2ème'!$C46,""))</f>
        <v/>
      </c>
      <c r="AX46" s="354" t="str">
        <f>IF('4ème'!$C46="","",IF('4ème'!$E46="jS",'4ème'!$C46-'3ème'!$C46,""))</f>
        <v/>
      </c>
      <c r="AY46" s="354" t="str">
        <f>IF('5ème'!$C46="","",IF('5ème'!$E46="jS",'5ème'!$C46-'4ème'!$C46,""))</f>
        <v/>
      </c>
      <c r="AZ46" s="354" t="str">
        <f>IF('6ème'!$C46="","",IF('6ème'!$E46="jS",'6ème'!$C46-'5ème'!$C46,""))</f>
        <v/>
      </c>
      <c r="BA46" s="354" t="str">
        <f>IF('7ème'!$C46="","",IF('7ème'!$E46="jS",'7ème'!$C46-'6ème'!$C46,""))</f>
        <v/>
      </c>
      <c r="BB46" s="354" t="str">
        <f>IF('8ème'!$C46="","",IF('8ème'!$E46="jS",'8ème'!$C46-'7ème'!$C46,""))</f>
        <v/>
      </c>
      <c r="BC46" s="354" t="str">
        <f>IF('9ème'!$C46="","",IF('9ème'!$E46="jS",'9ème'!$C46-'8ème'!$C46,""))</f>
        <v/>
      </c>
      <c r="BD46" s="354" t="str">
        <f>IF('10ème'!$C46="","",IF('10ème'!$E46="jS",'10ème'!$C46-'9ème'!$C46,""))</f>
        <v/>
      </c>
      <c r="BE46" s="356" t="str">
        <f t="shared" si="2"/>
        <v/>
      </c>
      <c r="BF46" s="102"/>
      <c r="BG46" s="102"/>
      <c r="BH46" s="102"/>
      <c r="BI46" s="102"/>
      <c r="BJ46" s="102"/>
      <c r="BK46" s="360" t="str">
        <f>IF('1ér_Tour'!$C46="","",IF('1ér_Tour'!$E46="AM",'1ér_Tour'!$C46-'1ér_Tour'!$B46,""))</f>
        <v/>
      </c>
      <c r="BL46" s="354" t="str">
        <f>IF('2ème'!$C46="","",IF('2ème'!$E46="AM",'2ème'!$C46-'1ér_Tour'!$C46,""))</f>
        <v/>
      </c>
      <c r="BM46" s="354" t="str">
        <f>IF('3ème'!$C46="","",IF('3ème'!$E46="AM",'3ème'!$C46-'2ème'!$C46,""))</f>
        <v/>
      </c>
      <c r="BN46" s="354" t="str">
        <f>IF('4ème'!$C46="","",IF('4ème'!$E46="AM",'4ème'!$C46-'3ème'!$C46,""))</f>
        <v/>
      </c>
      <c r="BO46" s="354" t="str">
        <f>IF('5ème'!$C46="","",IF('5ème'!$E46="AM",'5ème'!$C46-'4ème'!$C46,""))</f>
        <v/>
      </c>
      <c r="BP46" s="354" t="str">
        <f>IF('6ème'!$C46="","",IF('6ème'!$E46="AM",'6ème'!$C46-'5ème'!$C46,""))</f>
        <v/>
      </c>
      <c r="BQ46" s="354" t="str">
        <f>IF('7ème'!$C46="","",IF('7ème'!$E46="AM",'7ème'!$C46-'6ème'!$C46,""))</f>
        <v/>
      </c>
      <c r="BR46" s="354" t="str">
        <f>IF('8ème'!$C46="","",IF('8ème'!$E46="AM",'8ème'!$C46-'7ème'!$C46,""))</f>
        <v/>
      </c>
      <c r="BS46" s="354" t="str">
        <f>IF('9ème'!$C46="","",IF('9ème'!$E46="AM",'9ème'!$C46-'8ème'!$C46,""))</f>
        <v/>
      </c>
      <c r="BT46" s="361" t="str">
        <f>IF('10ème'!$C46="","",IF('10ème'!$E46="AM",'10ème'!$C46-'9ème'!$C46,""))</f>
        <v/>
      </c>
      <c r="BU46" s="361" t="str">
        <f>IF(Dép_Arr!$C46="","",IF(AND(Dép_Arr!$E46="AM",'10ème'!$C46=""),Dép_Arr!$C46-'9ème'!$C46,Dép_Arr!$C46-'10ème'!$C46))</f>
        <v/>
      </c>
      <c r="BV46" s="356" t="str">
        <f t="shared" si="3"/>
        <v/>
      </c>
      <c r="BW46" s="362"/>
    </row>
    <row r="47" spans="1:75" x14ac:dyDescent="0.25">
      <c r="A47" s="376" t="str">
        <f>IF(Dép_Arr!A47="","",Dép_Arr!A47)</f>
        <v/>
      </c>
      <c r="B47" s="377" t="str">
        <f>IF(A47="","",INDEX(Engagés!A47:J146,MATCH(Récap!A47,Engagés!A47:A146,0),5))</f>
        <v/>
      </c>
      <c r="C47" s="378">
        <f>Dép_Arr!H47+'1ér_Tour'!H47+'2ème'!H47+'3ème'!H47+'4ème'!H47+'5ème'!H47+'6ème'!H47+'7ème'!H47+'8ème'!H47+'9ème'!H47+'10ème'!H47</f>
        <v>0</v>
      </c>
      <c r="D47" s="102" t="str">
        <f>IF($E47=11,"",IF(Dép_Arr!$A47="","",COUNTA(Dép_Arr!C47,'1ér_Tour'!C47,'2ème'!C47,'3ème'!C47,'4ème'!C47,'5ème'!C47,'6ème'!C47,'7ème'!C47,'8ème'!C47,'9ème'!C47,'10ème'!C47)))</f>
        <v/>
      </c>
      <c r="E47" s="26" t="str">
        <f>IF(A47=0,"",IF(Dép_Arr!A47="","",(COUNTBLANK(Dép_Arr!D47)+COUNTBLANK('1ér_Tour'!D47)+COUNTBLANK('2ème'!D47)+COUNTBLANK('3ème'!D47)+COUNTBLANK('4ème'!D47)+COUNTBLANK('5ème'!D47)+COUNTBLANK('6ème'!D47)+COUNTBLANK('7ème'!D47)+COUNTBLANK('8ème'!D47)+COUNTBLANK('9ème'!D47)+COUNTBLANK('10ème'!D47))))</f>
        <v/>
      </c>
      <c r="F47" s="378" t="str">
        <f t="shared" si="0"/>
        <v/>
      </c>
      <c r="G47" s="102" t="str">
        <f>IF(OR('1ér_Tour'!D47="TERMINE",'2ème'!D47="TERMINE",'3ème'!D47="TERMINE",'4ème'!D47="TERMINE",'5ème'!D47="TERMINE",'6ème'!D47="TERMINE",'7ème'!D47="TERMINE",'8ème'!D47="TERMINE",'9ème'!D47="TERMINE",'9ème'!A47="TERMINE"),"TERMINE","")</f>
        <v/>
      </c>
      <c r="I47" s="212"/>
      <c r="J47" s="215"/>
      <c r="O47" s="353" t="str">
        <f>IF('1ér_Tour'!$D47="","",IF($B47="MJ",'1ér_Tour'!$D47,""))</f>
        <v/>
      </c>
      <c r="P47" s="354" t="str">
        <f>IF('2ème'!$C47="","",IF('2ème'!$E47="MJ",'2ème'!$C47-'1ér_Tour'!$C47,""))</f>
        <v/>
      </c>
      <c r="Q47" s="354" t="str">
        <f>IF('3ème'!$C47="","",IF('3ème'!$E47="MJ",'3ème'!$C47-'2ème'!$C47,""))</f>
        <v/>
      </c>
      <c r="R47" s="354" t="str">
        <f>IF('4ème'!$C47="","",IF('4ème'!$E47="MJ",'4ème'!$C47-'3ème'!$C47,""))</f>
        <v/>
      </c>
      <c r="S47" s="354" t="str">
        <f>IF('5ème'!$C47="","",IF('5ème'!$E47="MJ",'5ème'!$C47-'4ème'!$C47,""))</f>
        <v/>
      </c>
      <c r="T47" s="354" t="str">
        <f>IF('6ème'!$C47="","",IF('6ème'!$E47="MJ",'6ème'!$C47-'5ème'!$C47,""))</f>
        <v/>
      </c>
      <c r="U47" s="354" t="str">
        <f>IF('7ème'!$C47="","",IF('7ème'!$E47="MJ",'7ème'!$C47-'6ème'!$C47,""))</f>
        <v/>
      </c>
      <c r="V47" s="354" t="str">
        <f>IF('8ème'!$C47="","",IF('8ème'!$E47="MJ",'8ème'!$C47-'7ème'!$C47,""))</f>
        <v/>
      </c>
      <c r="W47" s="354" t="str">
        <f>IF('9ème'!$C47="","",IF('9ème'!$E47="MJ",'9ème'!$C47-'8ème'!$C47,""))</f>
        <v/>
      </c>
      <c r="X47" s="355" t="str">
        <f>IF('10ème'!$C47="","",IF('10ème'!$E47="MJ",'10ème'!$C47-'9ème'!$C47,""))</f>
        <v/>
      </c>
      <c r="Y47" s="356" t="str">
        <f t="shared" si="5"/>
        <v/>
      </c>
      <c r="Z47" s="333"/>
      <c r="AA47" s="357"/>
      <c r="AB47" s="358"/>
      <c r="AC47" s="358"/>
      <c r="AD47" s="102"/>
      <c r="AE47" s="353" t="str">
        <f>IF('1ér_Tour'!$D47="","",IF($B47="CF",'1ér_Tour'!$D47,""))</f>
        <v/>
      </c>
      <c r="AF47" s="354" t="str">
        <f>IF('2ème'!$C47="","",IF('2ème'!$E47="CF",'2ème'!$C47-'1ér_Tour'!$C47,""))</f>
        <v/>
      </c>
      <c r="AG47" s="354" t="str">
        <f>IF('3ème'!$C47="","",IF('3ème'!$E47="CF",'3ème'!$C47-'2ème'!$C47,""))</f>
        <v/>
      </c>
      <c r="AH47" s="354" t="str">
        <f>IF('4ème'!$C47="","",IF('4ème'!$E47="CF",'4ème'!$C47-'3ème'!$C47,""))</f>
        <v/>
      </c>
      <c r="AI47" s="354" t="str">
        <f>IF('5ème'!$C47="","",IF('5ème'!$E47="CF",'5ème'!$C47-'4ème'!$C47,""))</f>
        <v/>
      </c>
      <c r="AJ47" s="354" t="str">
        <f>IF('6ème'!$C47="","",IF('6ème'!$E47="CF",'6ème'!$C47-'5ème'!$C47,""))</f>
        <v/>
      </c>
      <c r="AK47" s="354" t="str">
        <f>IF('7ème'!$C47="","",IF('7ème'!$E47="CF",'7ème'!$C47-'6ème'!$C47,""))</f>
        <v/>
      </c>
      <c r="AL47" s="354" t="str">
        <f>IF('8ème'!$C47="","",IF('8ème'!$E47="CF",'8ème'!$C47-'7ème'!$C47,""))</f>
        <v/>
      </c>
      <c r="AM47" s="354" t="str">
        <f>IF('9ème'!$C47="","",IF('9ème'!$E47="CF",'9ème'!$C47-'8ème'!$C47,""))</f>
        <v/>
      </c>
      <c r="AN47" s="354" t="str">
        <f>IF('10ème'!$C47="","",IF('10ème'!$E47="CF",'10ème'!$C47-'9ème'!$C47,""))</f>
        <v/>
      </c>
      <c r="AO47" s="359" t="str">
        <f t="shared" si="4"/>
        <v/>
      </c>
      <c r="AP47" s="102"/>
      <c r="AQ47" s="102"/>
      <c r="AR47" s="161"/>
      <c r="AS47" s="102"/>
      <c r="AT47" s="102"/>
      <c r="AU47" s="360" t="str">
        <f>IF('1ér_Tour'!$C47="","",IF(B47="JS",'1ér_Tour'!D56,""))</f>
        <v/>
      </c>
      <c r="AV47" s="354" t="str">
        <f>IF('2ème'!$C47="","",IF('2ème'!$E47="JS",'2ème'!$C47-'1ér_Tour'!$C47,""))</f>
        <v/>
      </c>
      <c r="AW47" s="354" t="str">
        <f>IF('3ème'!$C47="","",IF('3ème'!$E47="jS",'3ème'!$C47-'2ème'!$C47,""))</f>
        <v/>
      </c>
      <c r="AX47" s="354" t="str">
        <f>IF('4ème'!$C47="","",IF('4ème'!$E47="jS",'4ème'!$C47-'3ème'!$C47,""))</f>
        <v/>
      </c>
      <c r="AY47" s="354" t="str">
        <f>IF('5ème'!$C47="","",IF('5ème'!$E47="jS",'5ème'!$C47-'4ème'!$C47,""))</f>
        <v/>
      </c>
      <c r="AZ47" s="354" t="str">
        <f>IF('6ème'!$C47="","",IF('6ème'!$E47="jS",'6ème'!$C47-'5ème'!$C47,""))</f>
        <v/>
      </c>
      <c r="BA47" s="354" t="str">
        <f>IF('7ème'!$C47="","",IF('7ème'!$E47="jS",'7ème'!$C47-'6ème'!$C47,""))</f>
        <v/>
      </c>
      <c r="BB47" s="354" t="str">
        <f>IF('8ème'!$C47="","",IF('8ème'!$E47="jS",'8ème'!$C47-'7ème'!$C47,""))</f>
        <v/>
      </c>
      <c r="BC47" s="354" t="str">
        <f>IF('9ème'!$C47="","",IF('9ème'!$E47="jS",'9ème'!$C47-'8ème'!$C47,""))</f>
        <v/>
      </c>
      <c r="BD47" s="354" t="str">
        <f>IF('10ème'!$C47="","",IF('10ème'!$E47="jS",'10ème'!$C47-'9ème'!$C47,""))</f>
        <v/>
      </c>
      <c r="BE47" s="356" t="str">
        <f t="shared" si="2"/>
        <v/>
      </c>
      <c r="BF47" s="102"/>
      <c r="BG47" s="102"/>
      <c r="BH47" s="102"/>
      <c r="BI47" s="102"/>
      <c r="BJ47" s="102"/>
      <c r="BK47" s="360" t="str">
        <f>IF('1ér_Tour'!$C47="","",IF('1ér_Tour'!$E47="AM",'1ér_Tour'!$C47-'1ér_Tour'!$B47,""))</f>
        <v/>
      </c>
      <c r="BL47" s="354" t="str">
        <f>IF('2ème'!$C47="","",IF('2ème'!$E47="AM",'2ème'!$C47-'1ér_Tour'!$C47,""))</f>
        <v/>
      </c>
      <c r="BM47" s="354" t="str">
        <f>IF('3ème'!$C47="","",IF('3ème'!$E47="AM",'3ème'!$C47-'2ème'!$C47,""))</f>
        <v/>
      </c>
      <c r="BN47" s="354" t="str">
        <f>IF('4ème'!$C47="","",IF('4ème'!$E47="AM",'4ème'!$C47-'3ème'!$C47,""))</f>
        <v/>
      </c>
      <c r="BO47" s="354" t="str">
        <f>IF('5ème'!$C47="","",IF('5ème'!$E47="AM",'5ème'!$C47-'4ème'!$C47,""))</f>
        <v/>
      </c>
      <c r="BP47" s="354" t="str">
        <f>IF('6ème'!$C47="","",IF('6ème'!$E47="AM",'6ème'!$C47-'5ème'!$C47,""))</f>
        <v/>
      </c>
      <c r="BQ47" s="354" t="str">
        <f>IF('7ème'!$C47="","",IF('7ème'!$E47="AM",'7ème'!$C47-'6ème'!$C47,""))</f>
        <v/>
      </c>
      <c r="BR47" s="354" t="str">
        <f>IF('8ème'!$C47="","",IF('8ème'!$E47="AM",'8ème'!$C47-'7ème'!$C47,""))</f>
        <v/>
      </c>
      <c r="BS47" s="354" t="str">
        <f>IF('9ème'!$C47="","",IF('9ème'!$E47="AM",'9ème'!$C47-'8ème'!$C47,""))</f>
        <v/>
      </c>
      <c r="BT47" s="361" t="str">
        <f>IF('10ème'!$C47="","",IF('10ème'!$E47="AM",'10ème'!$C47-'9ème'!$C47,""))</f>
        <v/>
      </c>
      <c r="BU47" s="361" t="str">
        <f>IF(Dép_Arr!$C47="","",IF(AND(Dép_Arr!$E47="AM",'10ème'!$C47=""),Dép_Arr!$C47-'9ème'!$C47,Dép_Arr!$C47-'10ème'!$C47))</f>
        <v/>
      </c>
      <c r="BV47" s="356" t="str">
        <f t="shared" si="3"/>
        <v/>
      </c>
      <c r="BW47" s="362"/>
    </row>
    <row r="48" spans="1:75" x14ac:dyDescent="0.25">
      <c r="A48" s="376" t="str">
        <f>IF(Dép_Arr!A48="","",Dép_Arr!A48)</f>
        <v/>
      </c>
      <c r="B48" s="377" t="str">
        <f>IF(A48="","",INDEX(Engagés!A48:J147,MATCH(Récap!A48,Engagés!A48:A147,0),5))</f>
        <v/>
      </c>
      <c r="C48" s="378">
        <f>Dép_Arr!H48+'1ér_Tour'!H48+'2ème'!H48+'3ème'!H48+'4ème'!H48+'5ème'!H48+'6ème'!H48+'7ème'!H48+'8ème'!H48+'9ème'!H48+'10ème'!H48</f>
        <v>0</v>
      </c>
      <c r="D48" s="102" t="str">
        <f>IF($E48=11,"",IF(Dép_Arr!$A48="","",COUNTA(Dép_Arr!C48,'1ér_Tour'!C48,'2ème'!C48,'3ème'!C48,'4ème'!C48,'5ème'!C48,'6ème'!C48,'7ème'!C48,'8ème'!C48,'9ème'!C48,'10ème'!C48)))</f>
        <v/>
      </c>
      <c r="E48" s="26" t="str">
        <f>IF(A48=0,"",IF(Dép_Arr!A48="","",(COUNTBLANK(Dép_Arr!D48)+COUNTBLANK('1ér_Tour'!D48)+COUNTBLANK('2ème'!D48)+COUNTBLANK('3ème'!D48)+COUNTBLANK('4ème'!D48)+COUNTBLANK('5ème'!D48)+COUNTBLANK('6ème'!D48)+COUNTBLANK('7ème'!D48)+COUNTBLANK('8ème'!D48)+COUNTBLANK('9ème'!D48)+COUNTBLANK('10ème'!D48))))</f>
        <v/>
      </c>
      <c r="F48" s="378" t="str">
        <f t="shared" si="0"/>
        <v/>
      </c>
      <c r="G48" s="102" t="str">
        <f>IF(OR('1ér_Tour'!D48="TERMINE",'2ème'!D48="TERMINE",'3ème'!D48="TERMINE",'4ème'!D48="TERMINE",'5ème'!D48="TERMINE",'6ème'!D48="TERMINE",'7ème'!D48="TERMINE",'8ème'!D48="TERMINE",'9ème'!D48="TERMINE",'9ème'!A48="TERMINE"),"TERMINE","")</f>
        <v/>
      </c>
      <c r="I48" s="212"/>
      <c r="J48" s="215"/>
      <c r="O48" s="353" t="str">
        <f>IF('1ér_Tour'!$D48="","",IF($B48="MJ",'1ér_Tour'!$D48,""))</f>
        <v/>
      </c>
      <c r="P48" s="354" t="str">
        <f>IF('2ème'!$C48="","",IF('2ème'!$E48="MJ",'2ème'!$C48-'1ér_Tour'!$C48,""))</f>
        <v/>
      </c>
      <c r="Q48" s="354" t="str">
        <f>IF('3ème'!$C48="","",IF('3ème'!$E48="MJ",'3ème'!$C48-'2ème'!$C48,""))</f>
        <v/>
      </c>
      <c r="R48" s="354" t="str">
        <f>IF('4ème'!$C48="","",IF('4ème'!$E48="MJ",'4ème'!$C48-'3ème'!$C48,""))</f>
        <v/>
      </c>
      <c r="S48" s="354" t="str">
        <f>IF('5ème'!$C48="","",IF('5ème'!$E48="MJ",'5ème'!$C48-'4ème'!$C48,""))</f>
        <v/>
      </c>
      <c r="T48" s="354" t="str">
        <f>IF('6ème'!$C48="","",IF('6ème'!$E48="MJ",'6ème'!$C48-'5ème'!$C48,""))</f>
        <v/>
      </c>
      <c r="U48" s="354" t="str">
        <f>IF('7ème'!$C48="","",IF('7ème'!$E48="MJ",'7ème'!$C48-'6ème'!$C48,""))</f>
        <v/>
      </c>
      <c r="V48" s="354" t="str">
        <f>IF('8ème'!$C48="","",IF('8ème'!$E48="MJ",'8ème'!$C48-'7ème'!$C48,""))</f>
        <v/>
      </c>
      <c r="W48" s="354" t="str">
        <f>IF('9ème'!$C48="","",IF('9ème'!$E48="MJ",'9ème'!$C48-'8ème'!$C48,""))</f>
        <v/>
      </c>
      <c r="X48" s="355" t="str">
        <f>IF('10ème'!$C48="","",IF('10ème'!$E48="MJ",'10ème'!$C48-'9ème'!$C48,""))</f>
        <v/>
      </c>
      <c r="Y48" s="356" t="str">
        <f t="shared" si="5"/>
        <v/>
      </c>
      <c r="Z48" s="333"/>
      <c r="AA48" s="357"/>
      <c r="AB48" s="358"/>
      <c r="AC48" s="358"/>
      <c r="AD48" s="102"/>
      <c r="AE48" s="353" t="str">
        <f>IF('1ér_Tour'!$D48="","",IF($B48="CF",'1ér_Tour'!$D48,""))</f>
        <v/>
      </c>
      <c r="AF48" s="354" t="str">
        <f>IF('2ème'!$C48="","",IF('2ème'!$E48="CF",'2ème'!$C48-'1ér_Tour'!$C48,""))</f>
        <v/>
      </c>
      <c r="AG48" s="354" t="str">
        <f>IF('3ème'!$C48="","",IF('3ème'!$E48="CF",'3ème'!$C48-'2ème'!$C48,""))</f>
        <v/>
      </c>
      <c r="AH48" s="354" t="str">
        <f>IF('4ème'!$C48="","",IF('4ème'!$E48="CF",'4ème'!$C48-'3ème'!$C48,""))</f>
        <v/>
      </c>
      <c r="AI48" s="354" t="str">
        <f>IF('5ème'!$C48="","",IF('5ème'!$E48="CF",'5ème'!$C48-'4ème'!$C48,""))</f>
        <v/>
      </c>
      <c r="AJ48" s="354" t="str">
        <f>IF('6ème'!$C48="","",IF('6ème'!$E48="CF",'6ème'!$C48-'5ème'!$C48,""))</f>
        <v/>
      </c>
      <c r="AK48" s="354" t="str">
        <f>IF('7ème'!$C48="","",IF('7ème'!$E48="CF",'7ème'!$C48-'6ème'!$C48,""))</f>
        <v/>
      </c>
      <c r="AL48" s="354" t="str">
        <f>IF('8ème'!$C48="","",IF('8ème'!$E48="CF",'8ème'!$C48-'7ème'!$C48,""))</f>
        <v/>
      </c>
      <c r="AM48" s="354" t="str">
        <f>IF('9ème'!$C48="","",IF('9ème'!$E48="CF",'9ème'!$C48-'8ème'!$C48,""))</f>
        <v/>
      </c>
      <c r="AN48" s="354" t="str">
        <f>IF('10ème'!$C48="","",IF('10ème'!$E48="CF",'10ème'!$C48-'9ème'!$C48,""))</f>
        <v/>
      </c>
      <c r="AO48" s="359" t="str">
        <f t="shared" si="4"/>
        <v/>
      </c>
      <c r="AP48" s="102"/>
      <c r="AQ48" s="102"/>
      <c r="AR48" s="161"/>
      <c r="AS48" s="102"/>
      <c r="AT48" s="102"/>
      <c r="AU48" s="360" t="str">
        <f>IF('1ér_Tour'!$C48="","",IF(B48="JS",'1ér_Tour'!D57,""))</f>
        <v/>
      </c>
      <c r="AV48" s="354" t="str">
        <f>IF('2ème'!$C48="","",IF('2ème'!$E48="JS",'2ème'!$C48-'1ér_Tour'!$C48,""))</f>
        <v/>
      </c>
      <c r="AW48" s="354" t="str">
        <f>IF('3ème'!$C48="","",IF('3ème'!$E48="jS",'3ème'!$C48-'2ème'!$C48,""))</f>
        <v/>
      </c>
      <c r="AX48" s="354" t="str">
        <f>IF('4ème'!$C48="","",IF('4ème'!$E48="jS",'4ème'!$C48-'3ème'!$C48,""))</f>
        <v/>
      </c>
      <c r="AY48" s="354" t="str">
        <f>IF('5ème'!$C48="","",IF('5ème'!$E48="jS",'5ème'!$C48-'4ème'!$C48,""))</f>
        <v/>
      </c>
      <c r="AZ48" s="354" t="str">
        <f>IF('6ème'!$C48="","",IF('6ème'!$E48="jS",'6ème'!$C48-'5ème'!$C48,""))</f>
        <v/>
      </c>
      <c r="BA48" s="354" t="str">
        <f>IF('7ème'!$C48="","",IF('7ème'!$E48="jS",'7ème'!$C48-'6ème'!$C48,""))</f>
        <v/>
      </c>
      <c r="BB48" s="354" t="str">
        <f>IF('8ème'!$C48="","",IF('8ème'!$E48="jS",'8ème'!$C48-'7ème'!$C48,""))</f>
        <v/>
      </c>
      <c r="BC48" s="354" t="str">
        <f>IF('9ème'!$C48="","",IF('9ème'!$E48="jS",'9ème'!$C48-'8ème'!$C48,""))</f>
        <v/>
      </c>
      <c r="BD48" s="354" t="str">
        <f>IF('10ème'!$C48="","",IF('10ème'!$E48="jS",'10ème'!$C48-'9ème'!$C48,""))</f>
        <v/>
      </c>
      <c r="BE48" s="356" t="str">
        <f t="shared" si="2"/>
        <v/>
      </c>
      <c r="BF48" s="102"/>
      <c r="BG48" s="102"/>
      <c r="BH48" s="102"/>
      <c r="BI48" s="102"/>
      <c r="BJ48" s="102"/>
      <c r="BK48" s="360" t="str">
        <f>IF('1ér_Tour'!$C48="","",IF('1ér_Tour'!$E48="AM",'1ér_Tour'!$C48-'1ér_Tour'!$B48,""))</f>
        <v/>
      </c>
      <c r="BL48" s="354" t="str">
        <f>IF('2ème'!$C48="","",IF('2ème'!$E48="AM",'2ème'!$C48-'1ér_Tour'!$C48,""))</f>
        <v/>
      </c>
      <c r="BM48" s="354" t="str">
        <f>IF('3ème'!$C48="","",IF('3ème'!$E48="AM",'3ème'!$C48-'2ème'!$C48,""))</f>
        <v/>
      </c>
      <c r="BN48" s="354" t="str">
        <f>IF('4ème'!$C48="","",IF('4ème'!$E48="AM",'4ème'!$C48-'3ème'!$C48,""))</f>
        <v/>
      </c>
      <c r="BO48" s="354" t="str">
        <f>IF('5ème'!$C48="","",IF('5ème'!$E48="AM",'5ème'!$C48-'4ème'!$C48,""))</f>
        <v/>
      </c>
      <c r="BP48" s="354" t="str">
        <f>IF('6ème'!$C48="","",IF('6ème'!$E48="AM",'6ème'!$C48-'5ème'!$C48,""))</f>
        <v/>
      </c>
      <c r="BQ48" s="354" t="str">
        <f>IF('7ème'!$C48="","",IF('7ème'!$E48="AM",'7ème'!$C48-'6ème'!$C48,""))</f>
        <v/>
      </c>
      <c r="BR48" s="354" t="str">
        <f>IF('8ème'!$C48="","",IF('8ème'!$E48="AM",'8ème'!$C48-'7ème'!$C48,""))</f>
        <v/>
      </c>
      <c r="BS48" s="354" t="str">
        <f>IF('9ème'!$C48="","",IF('9ème'!$E48="AM",'9ème'!$C48-'8ème'!$C48,""))</f>
        <v/>
      </c>
      <c r="BT48" s="361" t="str">
        <f>IF('10ème'!$C48="","",IF('10ème'!$E48="AM",'10ème'!$C48-'9ème'!$C48,""))</f>
        <v/>
      </c>
      <c r="BU48" s="361" t="str">
        <f>IF(Dép_Arr!$C48="","",IF(AND(Dép_Arr!$E48="AM",'10ème'!$C48=""),Dép_Arr!$C48-'9ème'!$C48,Dép_Arr!$C48-'10ème'!$C48))</f>
        <v/>
      </c>
      <c r="BV48" s="356" t="str">
        <f t="shared" si="3"/>
        <v/>
      </c>
      <c r="BW48" s="362"/>
    </row>
    <row r="49" spans="1:75" x14ac:dyDescent="0.25">
      <c r="A49" s="376" t="str">
        <f>IF(Dép_Arr!A49="","",Dép_Arr!A49)</f>
        <v/>
      </c>
      <c r="B49" s="377" t="str">
        <f>IF(A49="","",INDEX(Engagés!A49:J148,MATCH(Récap!A49,Engagés!A49:A148,0),5))</f>
        <v/>
      </c>
      <c r="C49" s="378">
        <f>Dép_Arr!H49+'1ér_Tour'!H49+'2ème'!H49+'3ème'!H49+'4ème'!H49+'5ème'!H49+'6ème'!H49+'7ème'!H49+'8ème'!H49+'9ème'!H49+'10ème'!H49</f>
        <v>0</v>
      </c>
      <c r="D49" s="102" t="str">
        <f>IF($E49=11,"",IF(Dép_Arr!$A49="","",COUNTA(Dép_Arr!C49,'1ér_Tour'!C49,'2ème'!C49,'3ème'!C49,'4ème'!C49,'5ème'!C49,'6ème'!C49,'7ème'!C49,'8ème'!C49,'9ème'!C49,'10ème'!C49)))</f>
        <v/>
      </c>
      <c r="E49" s="26" t="str">
        <f>IF(A49=0,"",IF(Dép_Arr!A49="","",(COUNTBLANK(Dép_Arr!D49)+COUNTBLANK('1ér_Tour'!D49)+COUNTBLANK('2ème'!D49)+COUNTBLANK('3ème'!D49)+COUNTBLANK('4ème'!D49)+COUNTBLANK('5ème'!D49)+COUNTBLANK('6ème'!D49)+COUNTBLANK('7ème'!D49)+COUNTBLANK('8ème'!D49)+COUNTBLANK('9ème'!D49)+COUNTBLANK('10ème'!D49))))</f>
        <v/>
      </c>
      <c r="F49" s="378" t="str">
        <f t="shared" si="0"/>
        <v/>
      </c>
      <c r="G49" s="102" t="str">
        <f>IF(OR('1ér_Tour'!D49="TERMINE",'2ème'!D49="TERMINE",'3ème'!D49="TERMINE",'4ème'!D49="TERMINE",'5ème'!D49="TERMINE",'6ème'!D49="TERMINE",'7ème'!D49="TERMINE",'8ème'!D49="TERMINE",'9ème'!D49="TERMINE",'9ème'!A49="TERMINE"),"TERMINE","")</f>
        <v/>
      </c>
      <c r="I49" s="212"/>
      <c r="J49" s="215"/>
      <c r="O49" s="353" t="str">
        <f>IF('1ér_Tour'!$D49="","",IF($B49="MJ",'1ér_Tour'!$D49,""))</f>
        <v/>
      </c>
      <c r="P49" s="354" t="str">
        <f>IF('2ème'!$C49="","",IF('2ème'!$E49="MJ",'2ème'!$C49-'1ér_Tour'!$C49,""))</f>
        <v/>
      </c>
      <c r="Q49" s="354" t="str">
        <f>IF('3ème'!$C49="","",IF('3ème'!$E49="MJ",'3ème'!$C49-'2ème'!$C49,""))</f>
        <v/>
      </c>
      <c r="R49" s="354" t="str">
        <f>IF('4ème'!$C49="","",IF('4ème'!$E49="MJ",'4ème'!$C49-'3ème'!$C49,""))</f>
        <v/>
      </c>
      <c r="S49" s="354" t="str">
        <f>IF('5ème'!$C49="","",IF('5ème'!$E49="MJ",'5ème'!$C49-'4ème'!$C49,""))</f>
        <v/>
      </c>
      <c r="T49" s="354" t="str">
        <f>IF('6ème'!$C49="","",IF('6ème'!$E49="MJ",'6ème'!$C49-'5ème'!$C49,""))</f>
        <v/>
      </c>
      <c r="U49" s="354" t="str">
        <f>IF('7ème'!$C49="","",IF('7ème'!$E49="MJ",'7ème'!$C49-'6ème'!$C49,""))</f>
        <v/>
      </c>
      <c r="V49" s="354" t="str">
        <f>IF('8ème'!$C49="","",IF('8ème'!$E49="MJ",'8ème'!$C49-'7ème'!$C49,""))</f>
        <v/>
      </c>
      <c r="W49" s="354" t="str">
        <f>IF('9ème'!$C49="","",IF('9ème'!$E49="MJ",'9ème'!$C49-'8ème'!$C49,""))</f>
        <v/>
      </c>
      <c r="X49" s="355" t="str">
        <f>IF('10ème'!$C49="","",IF('10ème'!$E49="MJ",'10ème'!$C49-'9ème'!$C49,""))</f>
        <v/>
      </c>
      <c r="Y49" s="356" t="str">
        <f t="shared" si="5"/>
        <v/>
      </c>
      <c r="Z49" s="333"/>
      <c r="AA49" s="357"/>
      <c r="AB49" s="358"/>
      <c r="AC49" s="358"/>
      <c r="AD49" s="102"/>
      <c r="AE49" s="353" t="str">
        <f>IF('1ér_Tour'!$D49="","",IF($B49="CF",'1ér_Tour'!$D49,""))</f>
        <v/>
      </c>
      <c r="AF49" s="354" t="str">
        <f>IF('2ème'!$C49="","",IF('2ème'!$E49="CF",'2ème'!$C49-'1ér_Tour'!$C49,""))</f>
        <v/>
      </c>
      <c r="AG49" s="354" t="str">
        <f>IF('3ème'!$C49="","",IF('3ème'!$E49="CF",'3ème'!$C49-'2ème'!$C49,""))</f>
        <v/>
      </c>
      <c r="AH49" s="354" t="str">
        <f>IF('4ème'!$C49="","",IF('4ème'!$E49="CF",'4ème'!$C49-'3ème'!$C49,""))</f>
        <v/>
      </c>
      <c r="AI49" s="354" t="str">
        <f>IF('5ème'!$C49="","",IF('5ème'!$E49="CF",'5ème'!$C49-'4ème'!$C49,""))</f>
        <v/>
      </c>
      <c r="AJ49" s="354" t="str">
        <f>IF('6ème'!$C49="","",IF('6ème'!$E49="CF",'6ème'!$C49-'5ème'!$C49,""))</f>
        <v/>
      </c>
      <c r="AK49" s="354" t="str">
        <f>IF('7ème'!$C49="","",IF('7ème'!$E49="CF",'7ème'!$C49-'6ème'!$C49,""))</f>
        <v/>
      </c>
      <c r="AL49" s="354" t="str">
        <f>IF('8ème'!$C49="","",IF('8ème'!$E49="CF",'8ème'!$C49-'7ème'!$C49,""))</f>
        <v/>
      </c>
      <c r="AM49" s="354" t="str">
        <f>IF('9ème'!$C49="","",IF('9ème'!$E49="CF",'9ème'!$C49-'8ème'!$C49,""))</f>
        <v/>
      </c>
      <c r="AN49" s="354" t="str">
        <f>IF('10ème'!$C49="","",IF('10ème'!$E49="CF",'10ème'!$C49-'9ème'!$C49,""))</f>
        <v/>
      </c>
      <c r="AO49" s="359" t="str">
        <f t="shared" si="4"/>
        <v/>
      </c>
      <c r="AP49" s="102"/>
      <c r="AQ49" s="102"/>
      <c r="AR49" s="161"/>
      <c r="AS49" s="102"/>
      <c r="AT49" s="102"/>
      <c r="AU49" s="360" t="str">
        <f>IF('1ér_Tour'!$C49="","",IF(B49="JS",'1ér_Tour'!D58,""))</f>
        <v/>
      </c>
      <c r="AV49" s="354" t="str">
        <f>IF('2ème'!$C49="","",IF('2ème'!$E49="JS",'2ème'!$C49-'1ér_Tour'!$C49,""))</f>
        <v/>
      </c>
      <c r="AW49" s="354" t="str">
        <f>IF('3ème'!$C49="","",IF('3ème'!$E49="jS",'3ème'!$C49-'2ème'!$C49,""))</f>
        <v/>
      </c>
      <c r="AX49" s="354" t="str">
        <f>IF('4ème'!$C49="","",IF('4ème'!$E49="jS",'4ème'!$C49-'3ème'!$C49,""))</f>
        <v/>
      </c>
      <c r="AY49" s="354" t="str">
        <f>IF('5ème'!$C49="","",IF('5ème'!$E49="jS",'5ème'!$C49-'4ème'!$C49,""))</f>
        <v/>
      </c>
      <c r="AZ49" s="354" t="str">
        <f>IF('6ème'!$C49="","",IF('6ème'!$E49="jS",'6ème'!$C49-'5ème'!$C49,""))</f>
        <v/>
      </c>
      <c r="BA49" s="354" t="str">
        <f>IF('7ème'!$C49="","",IF('7ème'!$E49="jS",'7ème'!$C49-'6ème'!$C49,""))</f>
        <v/>
      </c>
      <c r="BB49" s="354" t="str">
        <f>IF('8ème'!$C49="","",IF('8ème'!$E49="jS",'8ème'!$C49-'7ème'!$C49,""))</f>
        <v/>
      </c>
      <c r="BC49" s="354" t="str">
        <f>IF('9ème'!$C49="","",IF('9ème'!$E49="jS",'9ème'!$C49-'8ème'!$C49,""))</f>
        <v/>
      </c>
      <c r="BD49" s="354" t="str">
        <f>IF('10ème'!$C49="","",IF('10ème'!$E49="jS",'10ème'!$C49-'9ème'!$C49,""))</f>
        <v/>
      </c>
      <c r="BE49" s="356" t="str">
        <f t="shared" si="2"/>
        <v/>
      </c>
      <c r="BF49" s="102"/>
      <c r="BG49" s="102"/>
      <c r="BH49" s="102"/>
      <c r="BI49" s="102"/>
      <c r="BJ49" s="102"/>
      <c r="BK49" s="360" t="str">
        <f>IF('1ér_Tour'!$C49="","",IF('1ér_Tour'!$E49="AM",'1ér_Tour'!$C49-'1ér_Tour'!$B49,""))</f>
        <v/>
      </c>
      <c r="BL49" s="354" t="str">
        <f>IF('2ème'!$C49="","",IF('2ème'!$E49="AM",'2ème'!$C49-'1ér_Tour'!$C49,""))</f>
        <v/>
      </c>
      <c r="BM49" s="354" t="str">
        <f>IF('3ème'!$C49="","",IF('3ème'!$E49="AM",'3ème'!$C49-'2ème'!$C49,""))</f>
        <v/>
      </c>
      <c r="BN49" s="354" t="str">
        <f>IF('4ème'!$C49="","",IF('4ème'!$E49="AM",'4ème'!$C49-'3ème'!$C49,""))</f>
        <v/>
      </c>
      <c r="BO49" s="354" t="str">
        <f>IF('5ème'!$C49="","",IF('5ème'!$E49="AM",'5ème'!$C49-'4ème'!$C49,""))</f>
        <v/>
      </c>
      <c r="BP49" s="354" t="str">
        <f>IF('6ème'!$C49="","",IF('6ème'!$E49="AM",'6ème'!$C49-'5ème'!$C49,""))</f>
        <v/>
      </c>
      <c r="BQ49" s="354" t="str">
        <f>IF('7ème'!$C49="","",IF('7ème'!$E49="AM",'7ème'!$C49-'6ème'!$C49,""))</f>
        <v/>
      </c>
      <c r="BR49" s="354" t="str">
        <f>IF('8ème'!$C49="","",IF('8ème'!$E49="AM",'8ème'!$C49-'7ème'!$C49,""))</f>
        <v/>
      </c>
      <c r="BS49" s="354" t="str">
        <f>IF('9ème'!$C49="","",IF('9ème'!$E49="AM",'9ème'!$C49-'8ème'!$C49,""))</f>
        <v/>
      </c>
      <c r="BT49" s="361" t="str">
        <f>IF('10ème'!$C49="","",IF('10ème'!$E49="AM",'10ème'!$C49-'9ème'!$C49,""))</f>
        <v/>
      </c>
      <c r="BU49" s="361" t="str">
        <f>IF(Dép_Arr!$C49="","",IF(AND(Dép_Arr!$E49="AM",'10ème'!$C49=""),Dép_Arr!$C49-'9ème'!$C49,Dép_Arr!$C49-'10ème'!$C49))</f>
        <v/>
      </c>
      <c r="BV49" s="356" t="str">
        <f t="shared" si="3"/>
        <v/>
      </c>
      <c r="BW49" s="362"/>
    </row>
    <row r="50" spans="1:75" x14ac:dyDescent="0.25">
      <c r="A50" s="376" t="str">
        <f>IF(Dép_Arr!A50="","",Dép_Arr!A50)</f>
        <v/>
      </c>
      <c r="B50" s="377" t="str">
        <f>IF(A50="","",INDEX(Engagés!A50:J149,MATCH(Récap!A50,Engagés!A50:A149,0),5))</f>
        <v/>
      </c>
      <c r="C50" s="378">
        <f>Dép_Arr!H50+'1ér_Tour'!H50+'2ème'!H50+'3ème'!H50+'4ème'!H50+'5ème'!H50+'6ème'!H50+'7ème'!H50+'8ème'!H50+'9ème'!H50+'10ème'!H50</f>
        <v>0</v>
      </c>
      <c r="D50" s="102" t="str">
        <f>IF($E50=11,"",IF(Dép_Arr!$A50="","",COUNTA(Dép_Arr!C50,'1ér_Tour'!C50,'2ème'!C50,'3ème'!C50,'4ème'!C50,'5ème'!C50,'6ème'!C50,'7ème'!C50,'8ème'!C50,'9ème'!C50,'10ème'!C50)))</f>
        <v/>
      </c>
      <c r="E50" s="26" t="str">
        <f>IF(A50=0,"",IF(Dép_Arr!A50="","",(COUNTBLANK(Dép_Arr!D50)+COUNTBLANK('1ér_Tour'!D50)+COUNTBLANK('2ème'!D50)+COUNTBLANK('3ème'!D50)+COUNTBLANK('4ème'!D50)+COUNTBLANK('5ème'!D50)+COUNTBLANK('6ème'!D50)+COUNTBLANK('7ème'!D50)+COUNTBLANK('8ème'!D50)+COUNTBLANK('9ème'!D50)+COUNTBLANK('10ème'!D50))))</f>
        <v/>
      </c>
      <c r="F50" s="378" t="str">
        <f t="shared" si="0"/>
        <v/>
      </c>
      <c r="G50" s="102" t="str">
        <f>IF(OR('1ér_Tour'!D50="TERMINE",'2ème'!D50="TERMINE",'3ème'!D50="TERMINE",'4ème'!D50="TERMINE",'5ème'!D50="TERMINE",'6ème'!D50="TERMINE",'7ème'!D50="TERMINE",'8ème'!D50="TERMINE",'9ème'!D50="TERMINE",'9ème'!A50="TERMINE"),"TERMINE","")</f>
        <v/>
      </c>
      <c r="I50" s="212"/>
      <c r="J50" s="215"/>
      <c r="O50" s="353" t="str">
        <f>IF('1ér_Tour'!$D50="","",IF($B50="MJ",'1ér_Tour'!$D50,""))</f>
        <v/>
      </c>
      <c r="P50" s="354" t="str">
        <f>IF('2ème'!$C50="","",IF('2ème'!$E50="MJ",'2ème'!$C50-'1ér_Tour'!$C50,""))</f>
        <v/>
      </c>
      <c r="Q50" s="354" t="str">
        <f>IF('3ème'!$C50="","",IF('3ème'!$E50="MJ",'3ème'!$C50-'2ème'!$C50,""))</f>
        <v/>
      </c>
      <c r="R50" s="354" t="str">
        <f>IF('4ème'!$C50="","",IF('4ème'!$E50="MJ",'4ème'!$C50-'3ème'!$C50,""))</f>
        <v/>
      </c>
      <c r="S50" s="354" t="str">
        <f>IF('5ème'!$C50="","",IF('5ème'!$E50="MJ",'5ème'!$C50-'4ème'!$C50,""))</f>
        <v/>
      </c>
      <c r="T50" s="354" t="str">
        <f>IF('6ème'!$C50="","",IF('6ème'!$E50="MJ",'6ème'!$C50-'5ème'!$C50,""))</f>
        <v/>
      </c>
      <c r="U50" s="354" t="str">
        <f>IF('7ème'!$C50="","",IF('7ème'!$E50="MJ",'7ème'!$C50-'6ème'!$C50,""))</f>
        <v/>
      </c>
      <c r="V50" s="354" t="str">
        <f>IF('8ème'!$C50="","",IF('8ème'!$E50="MJ",'8ème'!$C50-'7ème'!$C50,""))</f>
        <v/>
      </c>
      <c r="W50" s="354" t="str">
        <f>IF('9ème'!$C50="","",IF('9ème'!$E50="MJ",'9ème'!$C50-'8ème'!$C50,""))</f>
        <v/>
      </c>
      <c r="X50" s="355" t="str">
        <f>IF('10ème'!$C50="","",IF('10ème'!$E50="MJ",'10ème'!$C50-'9ème'!$C50,""))</f>
        <v/>
      </c>
      <c r="Y50" s="356" t="str">
        <f t="shared" si="5"/>
        <v/>
      </c>
      <c r="Z50" s="333"/>
      <c r="AA50" s="357"/>
      <c r="AB50" s="358"/>
      <c r="AC50" s="358"/>
      <c r="AD50" s="102"/>
      <c r="AE50" s="353" t="str">
        <f>IF('1ér_Tour'!$D50="","",IF($B50="CF",'1ér_Tour'!$D50,""))</f>
        <v/>
      </c>
      <c r="AF50" s="354" t="str">
        <f>IF('2ème'!$C50="","",IF('2ème'!$E50="CF",'2ème'!$C50-'1ér_Tour'!$C50,""))</f>
        <v/>
      </c>
      <c r="AG50" s="354" t="str">
        <f>IF('3ème'!$C50="","",IF('3ème'!$E50="CF",'3ème'!$C50-'2ème'!$C50,""))</f>
        <v/>
      </c>
      <c r="AH50" s="354" t="str">
        <f>IF('4ème'!$C50="","",IF('4ème'!$E50="CF",'4ème'!$C50-'3ème'!$C50,""))</f>
        <v/>
      </c>
      <c r="AI50" s="354" t="str">
        <f>IF('5ème'!$C50="","",IF('5ème'!$E50="CF",'5ème'!$C50-'4ème'!$C50,""))</f>
        <v/>
      </c>
      <c r="AJ50" s="354" t="str">
        <f>IF('6ème'!$C50="","",IF('6ème'!$E50="CF",'6ème'!$C50-'5ème'!$C50,""))</f>
        <v/>
      </c>
      <c r="AK50" s="354" t="str">
        <f>IF('7ème'!$C50="","",IF('7ème'!$E50="CF",'7ème'!$C50-'6ème'!$C50,""))</f>
        <v/>
      </c>
      <c r="AL50" s="354" t="str">
        <f>IF('8ème'!$C50="","",IF('8ème'!$E50="CF",'8ème'!$C50-'7ème'!$C50,""))</f>
        <v/>
      </c>
      <c r="AM50" s="354" t="str">
        <f>IF('9ème'!$C50="","",IF('9ème'!$E50="CF",'9ème'!$C50-'8ème'!$C50,""))</f>
        <v/>
      </c>
      <c r="AN50" s="354" t="str">
        <f>IF('10ème'!$C50="","",IF('10ème'!$E50="CF",'10ème'!$C50-'9ème'!$C50,""))</f>
        <v/>
      </c>
      <c r="AO50" s="359" t="str">
        <f t="shared" si="4"/>
        <v/>
      </c>
      <c r="AP50" s="102"/>
      <c r="AQ50" s="102"/>
      <c r="AR50" s="161"/>
      <c r="AS50" s="102"/>
      <c r="AT50" s="102"/>
      <c r="AU50" s="360" t="str">
        <f>IF('1ér_Tour'!$C50="","",IF(B50="JS",'1ér_Tour'!D59,""))</f>
        <v/>
      </c>
      <c r="AV50" s="354" t="str">
        <f>IF('2ème'!$C50="","",IF('2ème'!$E50="JS",'2ème'!$C50-'1ér_Tour'!$C50,""))</f>
        <v/>
      </c>
      <c r="AW50" s="354" t="str">
        <f>IF('3ème'!$C50="","",IF('3ème'!$E50="jS",'3ème'!$C50-'2ème'!$C50,""))</f>
        <v/>
      </c>
      <c r="AX50" s="354" t="str">
        <f>IF('4ème'!$C50="","",IF('4ème'!$E50="jS",'4ème'!$C50-'3ème'!$C50,""))</f>
        <v/>
      </c>
      <c r="AY50" s="354" t="str">
        <f>IF('5ème'!$C50="","",IF('5ème'!$E50="jS",'5ème'!$C50-'4ème'!$C50,""))</f>
        <v/>
      </c>
      <c r="AZ50" s="354" t="str">
        <f>IF('6ème'!$C50="","",IF('6ème'!$E50="jS",'6ème'!$C50-'5ème'!$C50,""))</f>
        <v/>
      </c>
      <c r="BA50" s="354" t="str">
        <f>IF('7ème'!$C50="","",IF('7ème'!$E50="jS",'7ème'!$C50-'6ème'!$C50,""))</f>
        <v/>
      </c>
      <c r="BB50" s="354" t="str">
        <f>IF('8ème'!$C50="","",IF('8ème'!$E50="jS",'8ème'!$C50-'7ème'!$C50,""))</f>
        <v/>
      </c>
      <c r="BC50" s="354" t="str">
        <f>IF('9ème'!$C50="","",IF('9ème'!$E50="jS",'9ème'!$C50-'8ème'!$C50,""))</f>
        <v/>
      </c>
      <c r="BD50" s="354" t="str">
        <f>IF('10ème'!$C50="","",IF('10ème'!$E50="jS",'10ème'!$C50-'9ème'!$C50,""))</f>
        <v/>
      </c>
      <c r="BE50" s="356" t="str">
        <f t="shared" si="2"/>
        <v/>
      </c>
      <c r="BF50" s="102"/>
      <c r="BG50" s="102"/>
      <c r="BH50" s="102"/>
      <c r="BI50" s="102"/>
      <c r="BJ50" s="102"/>
      <c r="BK50" s="360" t="str">
        <f>IF('1ér_Tour'!$C50="","",IF('1ér_Tour'!$E50="AM",'1ér_Tour'!$C50-'1ér_Tour'!$B50,""))</f>
        <v/>
      </c>
      <c r="BL50" s="354" t="str">
        <f>IF('2ème'!$C50="","",IF('2ème'!$E50="AM",'2ème'!$C50-'1ér_Tour'!$C50,""))</f>
        <v/>
      </c>
      <c r="BM50" s="354" t="str">
        <f>IF('3ème'!$C50="","",IF('3ème'!$E50="AM",'3ème'!$C50-'2ème'!$C50,""))</f>
        <v/>
      </c>
      <c r="BN50" s="354" t="str">
        <f>IF('4ème'!$C50="","",IF('4ème'!$E50="AM",'4ème'!$C50-'3ème'!$C50,""))</f>
        <v/>
      </c>
      <c r="BO50" s="354" t="str">
        <f>IF('5ème'!$C50="","",IF('5ème'!$E50="AM",'5ème'!$C50-'4ème'!$C50,""))</f>
        <v/>
      </c>
      <c r="BP50" s="354" t="str">
        <f>IF('6ème'!$C50="","",IF('6ème'!$E50="AM",'6ème'!$C50-'5ème'!$C50,""))</f>
        <v/>
      </c>
      <c r="BQ50" s="354" t="str">
        <f>IF('7ème'!$C50="","",IF('7ème'!$E50="AM",'7ème'!$C50-'6ème'!$C50,""))</f>
        <v/>
      </c>
      <c r="BR50" s="354" t="str">
        <f>IF('8ème'!$C50="","",IF('8ème'!$E50="AM",'8ème'!$C50-'7ème'!$C50,""))</f>
        <v/>
      </c>
      <c r="BS50" s="354" t="str">
        <f>IF('9ème'!$C50="","",IF('9ème'!$E50="AM",'9ème'!$C50-'8ème'!$C50,""))</f>
        <v/>
      </c>
      <c r="BT50" s="361" t="str">
        <f>IF('10ème'!$C50="","",IF('10ème'!$E50="AM",'10ème'!$C50-'9ème'!$C50,""))</f>
        <v/>
      </c>
      <c r="BU50" s="361" t="str">
        <f>IF(Dép_Arr!$C50="","",IF(AND(Dép_Arr!$E50="AM",'10ème'!$C50=""),Dép_Arr!$C50-'9ème'!$C50,Dép_Arr!$C50-'10ème'!$C50))</f>
        <v/>
      </c>
      <c r="BV50" s="356" t="str">
        <f t="shared" si="3"/>
        <v/>
      </c>
      <c r="BW50" s="362"/>
    </row>
    <row r="51" spans="1:75" x14ac:dyDescent="0.25">
      <c r="A51" s="376" t="str">
        <f>IF(Dép_Arr!A51="","",Dép_Arr!A51)</f>
        <v/>
      </c>
      <c r="B51" s="377" t="str">
        <f>IF(A51="","",INDEX(Engagés!A51:J150,MATCH(Récap!A51,Engagés!A51:A150,0),5))</f>
        <v/>
      </c>
      <c r="C51" s="378">
        <f>Dép_Arr!H51+'1ér_Tour'!H51+'2ème'!H51+'3ème'!H51+'4ème'!H51+'5ème'!H51+'6ème'!H51+'7ème'!H51+'8ème'!H51+'9ème'!H51+'10ème'!H51</f>
        <v>0</v>
      </c>
      <c r="D51" s="102" t="str">
        <f>IF($E51=11,"",IF(Dép_Arr!$A51="","",COUNTA(Dép_Arr!C51,'1ér_Tour'!C51,'2ème'!C51,'3ème'!C51,'4ème'!C51,'5ème'!C51,'6ème'!C51,'7ème'!C51,'8ème'!C51,'9ème'!C51,'10ème'!C51)))</f>
        <v/>
      </c>
      <c r="E51" s="26" t="str">
        <f>IF(A51=0,"",IF(Dép_Arr!A51="","",(COUNTBLANK(Dép_Arr!D51)+COUNTBLANK('1ér_Tour'!D51)+COUNTBLANK('2ème'!D51)+COUNTBLANK('3ème'!D51)+COUNTBLANK('4ème'!D51)+COUNTBLANK('5ème'!D51)+COUNTBLANK('6ème'!D51)+COUNTBLANK('7ème'!D51)+COUNTBLANK('8ème'!D51)+COUNTBLANK('9ème'!D51)+COUNTBLANK('10ème'!D51))))</f>
        <v/>
      </c>
      <c r="F51" s="378" t="str">
        <f t="shared" si="0"/>
        <v/>
      </c>
      <c r="G51" s="102" t="str">
        <f>IF(OR('1ér_Tour'!D51="TERMINE",'2ème'!D51="TERMINE",'3ème'!D51="TERMINE",'4ème'!D51="TERMINE",'5ème'!D51="TERMINE",'6ème'!D51="TERMINE",'7ème'!D51="TERMINE",'8ème'!D51="TERMINE",'9ème'!D51="TERMINE",'9ème'!A51="TERMINE"),"TERMINE","")</f>
        <v/>
      </c>
      <c r="I51" s="212"/>
      <c r="J51" s="215"/>
      <c r="O51" s="353" t="str">
        <f>IF('1ér_Tour'!$D51="","",IF($B51="MJ",'1ér_Tour'!$D51,""))</f>
        <v/>
      </c>
      <c r="P51" s="354" t="str">
        <f>IF('2ème'!$C51="","",IF('2ème'!$E51="MJ",'2ème'!$C51-'1ér_Tour'!$C51,""))</f>
        <v/>
      </c>
      <c r="Q51" s="354" t="str">
        <f>IF('3ème'!$C51="","",IF('3ème'!$E51="MJ",'3ème'!$C51-'2ème'!$C51,""))</f>
        <v/>
      </c>
      <c r="R51" s="354" t="str">
        <f>IF('4ème'!$C51="","",IF('4ème'!$E51="MJ",'4ème'!$C51-'3ème'!$C51,""))</f>
        <v/>
      </c>
      <c r="S51" s="354" t="str">
        <f>IF('5ème'!$C51="","",IF('5ème'!$E51="MJ",'5ème'!$C51-'4ème'!$C51,""))</f>
        <v/>
      </c>
      <c r="T51" s="354" t="str">
        <f>IF('6ème'!$C51="","",IF('6ème'!$E51="MJ",'6ème'!$C51-'5ème'!$C51,""))</f>
        <v/>
      </c>
      <c r="U51" s="354" t="str">
        <f>IF('7ème'!$C51="","",IF('7ème'!$E51="MJ",'7ème'!$C51-'6ème'!$C51,""))</f>
        <v/>
      </c>
      <c r="V51" s="354" t="str">
        <f>IF('8ème'!$C51="","",IF('8ème'!$E51="MJ",'8ème'!$C51-'7ème'!$C51,""))</f>
        <v/>
      </c>
      <c r="W51" s="354" t="str">
        <f>IF('9ème'!$C51="","",IF('9ème'!$E51="MJ",'9ème'!$C51-'8ème'!$C51,""))</f>
        <v/>
      </c>
      <c r="X51" s="355" t="str">
        <f>IF('10ème'!$C51="","",IF('10ème'!$E51="MJ",'10ème'!$C51-'9ème'!$C51,""))</f>
        <v/>
      </c>
      <c r="Y51" s="356" t="str">
        <f t="shared" si="5"/>
        <v/>
      </c>
      <c r="Z51" s="333"/>
      <c r="AA51" s="357"/>
      <c r="AB51" s="358"/>
      <c r="AC51" s="358"/>
      <c r="AD51" s="102"/>
      <c r="AE51" s="353" t="str">
        <f>IF('1ér_Tour'!$D51="","",IF($B51="CF",'1ér_Tour'!$D51,""))</f>
        <v/>
      </c>
      <c r="AF51" s="354" t="str">
        <f>IF('2ème'!$C51="","",IF('2ème'!$E51="CF",'2ème'!$C51-'1ér_Tour'!$C51,""))</f>
        <v/>
      </c>
      <c r="AG51" s="354" t="str">
        <f>IF('3ème'!$C51="","",IF('3ème'!$E51="CF",'3ème'!$C51-'2ème'!$C51,""))</f>
        <v/>
      </c>
      <c r="AH51" s="354" t="str">
        <f>IF('4ème'!$C51="","",IF('4ème'!$E51="CF",'4ème'!$C51-'3ème'!$C51,""))</f>
        <v/>
      </c>
      <c r="AI51" s="354" t="str">
        <f>IF('5ème'!$C51="","",IF('5ème'!$E51="CF",'5ème'!$C51-'4ème'!$C51,""))</f>
        <v/>
      </c>
      <c r="AJ51" s="354" t="str">
        <f>IF('6ème'!$C51="","",IF('6ème'!$E51="CF",'6ème'!$C51-'5ème'!$C51,""))</f>
        <v/>
      </c>
      <c r="AK51" s="354" t="str">
        <f>IF('7ème'!$C51="","",IF('7ème'!$E51="CF",'7ème'!$C51-'6ème'!$C51,""))</f>
        <v/>
      </c>
      <c r="AL51" s="354" t="str">
        <f>IF('8ème'!$C51="","",IF('8ème'!$E51="CF",'8ème'!$C51-'7ème'!$C51,""))</f>
        <v/>
      </c>
      <c r="AM51" s="354" t="str">
        <f>IF('9ème'!$C51="","",IF('9ème'!$E51="CF",'9ème'!$C51-'8ème'!$C51,""))</f>
        <v/>
      </c>
      <c r="AN51" s="354" t="str">
        <f>IF('10ème'!$C51="","",IF('10ème'!$E51="CF",'10ème'!$C51-'9ème'!$C51,""))</f>
        <v/>
      </c>
      <c r="AO51" s="359" t="str">
        <f t="shared" si="4"/>
        <v/>
      </c>
      <c r="AP51" s="102"/>
      <c r="AQ51" s="102"/>
      <c r="AR51" s="161"/>
      <c r="AS51" s="102"/>
      <c r="AT51" s="102"/>
      <c r="AU51" s="360" t="str">
        <f>IF('1ér_Tour'!$C51="","",IF(B51="JS",'1ér_Tour'!D60,""))</f>
        <v/>
      </c>
      <c r="AV51" s="354" t="str">
        <f>IF('2ème'!$C51="","",IF('2ème'!$E51="JS",'2ème'!$C51-'1ér_Tour'!$C51,""))</f>
        <v/>
      </c>
      <c r="AW51" s="354" t="str">
        <f>IF('3ème'!$C51="","",IF('3ème'!$E51="jS",'3ème'!$C51-'2ème'!$C51,""))</f>
        <v/>
      </c>
      <c r="AX51" s="354" t="str">
        <f>IF('4ème'!$C51="","",IF('4ème'!$E51="jS",'4ème'!$C51-'3ème'!$C51,""))</f>
        <v/>
      </c>
      <c r="AY51" s="354" t="str">
        <f>IF('5ème'!$C51="","",IF('5ème'!$E51="jS",'5ème'!$C51-'4ème'!$C51,""))</f>
        <v/>
      </c>
      <c r="AZ51" s="354" t="str">
        <f>IF('6ème'!$C51="","",IF('6ème'!$E51="jS",'6ème'!$C51-'5ème'!$C51,""))</f>
        <v/>
      </c>
      <c r="BA51" s="354" t="str">
        <f>IF('7ème'!$C51="","",IF('7ème'!$E51="jS",'7ème'!$C51-'6ème'!$C51,""))</f>
        <v/>
      </c>
      <c r="BB51" s="354" t="str">
        <f>IF('8ème'!$C51="","",IF('8ème'!$E51="jS",'8ème'!$C51-'7ème'!$C51,""))</f>
        <v/>
      </c>
      <c r="BC51" s="354" t="str">
        <f>IF('9ème'!$C51="","",IF('9ème'!$E51="jS",'9ème'!$C51-'8ème'!$C51,""))</f>
        <v/>
      </c>
      <c r="BD51" s="354" t="str">
        <f>IF('10ème'!$C51="","",IF('10ème'!$E51="jS",'10ème'!$C51-'9ème'!$C51,""))</f>
        <v/>
      </c>
      <c r="BE51" s="356" t="str">
        <f t="shared" si="2"/>
        <v/>
      </c>
      <c r="BF51" s="102"/>
      <c r="BG51" s="102"/>
      <c r="BH51" s="102"/>
      <c r="BI51" s="102"/>
      <c r="BJ51" s="102"/>
      <c r="BK51" s="360" t="str">
        <f>IF('1ér_Tour'!$C51="","",IF('1ér_Tour'!$E51="AM",'1ér_Tour'!$C51-'1ér_Tour'!$B51,""))</f>
        <v/>
      </c>
      <c r="BL51" s="354" t="str">
        <f>IF('2ème'!$C51="","",IF('2ème'!$E51="AM",'2ème'!$C51-'1ér_Tour'!$C51,""))</f>
        <v/>
      </c>
      <c r="BM51" s="354" t="str">
        <f>IF('3ème'!$C51="","",IF('3ème'!$E51="AM",'3ème'!$C51-'2ème'!$C51,""))</f>
        <v/>
      </c>
      <c r="BN51" s="354" t="str">
        <f>IF('4ème'!$C51="","",IF('4ème'!$E51="AM",'4ème'!$C51-'3ème'!$C51,""))</f>
        <v/>
      </c>
      <c r="BO51" s="354" t="str">
        <f>IF('5ème'!$C51="","",IF('5ème'!$E51="AM",'5ème'!$C51-'4ème'!$C51,""))</f>
        <v/>
      </c>
      <c r="BP51" s="354" t="str">
        <f>IF('6ème'!$C51="","",IF('6ème'!$E51="AM",'6ème'!$C51-'5ème'!$C51,""))</f>
        <v/>
      </c>
      <c r="BQ51" s="354" t="str">
        <f>IF('7ème'!$C51="","",IF('7ème'!$E51="AM",'7ème'!$C51-'6ème'!$C51,""))</f>
        <v/>
      </c>
      <c r="BR51" s="354" t="str">
        <f>IF('8ème'!$C51="","",IF('8ème'!$E51="AM",'8ème'!$C51-'7ème'!$C51,""))</f>
        <v/>
      </c>
      <c r="BS51" s="354" t="str">
        <f>IF('9ème'!$C51="","",IF('9ème'!$E51="AM",'9ème'!$C51-'8ème'!$C51,""))</f>
        <v/>
      </c>
      <c r="BT51" s="361" t="str">
        <f>IF('10ème'!$C51="","",IF('10ème'!$E51="AM",'10ème'!$C51-'9ème'!$C51,""))</f>
        <v/>
      </c>
      <c r="BU51" s="361" t="str">
        <f>IF(Dép_Arr!$C51="","",IF(AND(Dép_Arr!$E51="AM",'10ème'!$C51=""),Dép_Arr!$C51-'9ème'!$C51,Dép_Arr!$C51-'10ème'!$C51))</f>
        <v/>
      </c>
      <c r="BV51" s="356" t="str">
        <f t="shared" si="3"/>
        <v/>
      </c>
      <c r="BW51" s="362"/>
    </row>
    <row r="52" spans="1:75" x14ac:dyDescent="0.25">
      <c r="A52" s="376" t="str">
        <f>IF(Dép_Arr!A52="","",Dép_Arr!A52)</f>
        <v/>
      </c>
      <c r="B52" s="377" t="str">
        <f>IF(A52="","",INDEX(Engagés!A52:J151,MATCH(Récap!A52,Engagés!A52:A151,0),5))</f>
        <v/>
      </c>
      <c r="C52" s="378">
        <f>Dép_Arr!H52+'1ér_Tour'!H52+'2ème'!H52+'3ème'!H52+'4ème'!H52+'5ème'!H52+'6ème'!H52+'7ème'!H52+'8ème'!H52+'9ème'!H52+'10ème'!H52</f>
        <v>0</v>
      </c>
      <c r="D52" s="102" t="str">
        <f>IF($E52=11,"",IF(Dép_Arr!$A52="","",COUNTA(Dép_Arr!C52,'1ér_Tour'!C52,'2ème'!C52,'3ème'!C52,'4ème'!C52,'5ème'!C52,'6ème'!C52,'7ème'!C52,'8ème'!C52,'9ème'!C52,'10ème'!C52)))</f>
        <v/>
      </c>
      <c r="E52" s="26" t="str">
        <f>IF(A52=0,"",IF(Dép_Arr!A52="","",(COUNTBLANK(Dép_Arr!D52)+COUNTBLANK('1ér_Tour'!D52)+COUNTBLANK('2ème'!D52)+COUNTBLANK('3ème'!D52)+COUNTBLANK('4ème'!D52)+COUNTBLANK('5ème'!D52)+COUNTBLANK('6ème'!D52)+COUNTBLANK('7ème'!D52)+COUNTBLANK('8ème'!D52)+COUNTBLANK('9ème'!D52)+COUNTBLANK('10ème'!D52))))</f>
        <v/>
      </c>
      <c r="F52" s="378" t="str">
        <f t="shared" si="0"/>
        <v/>
      </c>
      <c r="G52" s="102" t="str">
        <f>IF(OR('1ér_Tour'!D52="TERMINE",'2ème'!D52="TERMINE",'3ème'!D52="TERMINE",'4ème'!D52="TERMINE",'5ème'!D52="TERMINE",'6ème'!D52="TERMINE",'7ème'!D52="TERMINE",'8ème'!D52="TERMINE",'9ème'!D52="TERMINE",'9ème'!A52="TERMINE"),"TERMINE","")</f>
        <v/>
      </c>
      <c r="I52" s="212"/>
      <c r="J52" s="215"/>
      <c r="O52" s="353" t="str">
        <f>IF('1ér_Tour'!$D52="","",IF($B52="MJ",'1ér_Tour'!$D52,""))</f>
        <v/>
      </c>
      <c r="P52" s="354" t="str">
        <f>IF('2ème'!$C52="","",IF('2ème'!$E52="MJ",'2ème'!$C52-'1ér_Tour'!$C52,""))</f>
        <v/>
      </c>
      <c r="Q52" s="354" t="str">
        <f>IF('3ème'!$C52="","",IF('3ème'!$E52="MJ",'3ème'!$C52-'2ème'!$C52,""))</f>
        <v/>
      </c>
      <c r="R52" s="354" t="str">
        <f>IF('4ème'!$C52="","",IF('4ème'!$E52="MJ",'4ème'!$C52-'3ème'!$C52,""))</f>
        <v/>
      </c>
      <c r="S52" s="354" t="str">
        <f>IF('5ème'!$C52="","",IF('5ème'!$E52="MJ",'5ème'!$C52-'4ème'!$C52,""))</f>
        <v/>
      </c>
      <c r="T52" s="354" t="str">
        <f>IF('6ème'!$C52="","",IF('6ème'!$E52="MJ",'6ème'!$C52-'5ème'!$C52,""))</f>
        <v/>
      </c>
      <c r="U52" s="354" t="str">
        <f>IF('7ème'!$C52="","",IF('7ème'!$E52="MJ",'7ème'!$C52-'6ème'!$C52,""))</f>
        <v/>
      </c>
      <c r="V52" s="354" t="str">
        <f>IF('8ème'!$C52="","",IF('8ème'!$E52="MJ",'8ème'!$C52-'7ème'!$C52,""))</f>
        <v/>
      </c>
      <c r="W52" s="354" t="str">
        <f>IF('9ème'!$C52="","",IF('9ème'!$E52="MJ",'9ème'!$C52-'8ème'!$C52,""))</f>
        <v/>
      </c>
      <c r="X52" s="355" t="str">
        <f>IF('10ème'!$C52="","",IF('10ème'!$E52="MJ",'10ème'!$C52-'9ème'!$C52,""))</f>
        <v/>
      </c>
      <c r="Y52" s="356" t="str">
        <f t="shared" si="5"/>
        <v/>
      </c>
      <c r="Z52" s="333"/>
      <c r="AA52" s="357"/>
      <c r="AB52" s="358"/>
      <c r="AC52" s="358"/>
      <c r="AD52" s="102"/>
      <c r="AE52" s="353" t="str">
        <f>IF('1ér_Tour'!$D52="","",IF($B52="CF",'1ér_Tour'!$D52,""))</f>
        <v/>
      </c>
      <c r="AF52" s="354" t="str">
        <f>IF('2ème'!$C52="","",IF('2ème'!$E52="CF",'2ème'!$C52-'1ér_Tour'!$C52,""))</f>
        <v/>
      </c>
      <c r="AG52" s="354" t="str">
        <f>IF('3ème'!$C52="","",IF('3ème'!$E52="CF",'3ème'!$C52-'2ème'!$C52,""))</f>
        <v/>
      </c>
      <c r="AH52" s="354" t="str">
        <f>IF('4ème'!$C52="","",IF('4ème'!$E52="CF",'4ème'!$C52-'3ème'!$C52,""))</f>
        <v/>
      </c>
      <c r="AI52" s="354" t="str">
        <f>IF('5ème'!$C52="","",IF('5ème'!$E52="CF",'5ème'!$C52-'4ème'!$C52,""))</f>
        <v/>
      </c>
      <c r="AJ52" s="354" t="str">
        <f>IF('6ème'!$C52="","",IF('6ème'!$E52="CF",'6ème'!$C52-'5ème'!$C52,""))</f>
        <v/>
      </c>
      <c r="AK52" s="354" t="str">
        <f>IF('7ème'!$C52="","",IF('7ème'!$E52="CF",'7ème'!$C52-'6ème'!$C52,""))</f>
        <v/>
      </c>
      <c r="AL52" s="354" t="str">
        <f>IF('8ème'!$C52="","",IF('8ème'!$E52="CF",'8ème'!$C52-'7ème'!$C52,""))</f>
        <v/>
      </c>
      <c r="AM52" s="354" t="str">
        <f>IF('9ème'!$C52="","",IF('9ème'!$E52="CF",'9ème'!$C52-'8ème'!$C52,""))</f>
        <v/>
      </c>
      <c r="AN52" s="354" t="str">
        <f>IF('10ème'!$C52="","",IF('10ème'!$E52="CF",'10ème'!$C52-'9ème'!$C52,""))</f>
        <v/>
      </c>
      <c r="AO52" s="359" t="str">
        <f t="shared" si="4"/>
        <v/>
      </c>
      <c r="AP52" s="102"/>
      <c r="AQ52" s="102"/>
      <c r="AR52" s="161"/>
      <c r="AS52" s="102"/>
      <c r="AT52" s="102"/>
      <c r="AU52" s="360" t="str">
        <f>IF('1ér_Tour'!$C52="","",IF(B52="JS",'1ér_Tour'!D61,""))</f>
        <v/>
      </c>
      <c r="AV52" s="354" t="str">
        <f>IF('2ème'!$C52="","",IF('2ème'!$E52="JS",'2ème'!$C52-'1ér_Tour'!$C52,""))</f>
        <v/>
      </c>
      <c r="AW52" s="354" t="str">
        <f>IF('3ème'!$C52="","",IF('3ème'!$E52="jS",'3ème'!$C52-'2ème'!$C52,""))</f>
        <v/>
      </c>
      <c r="AX52" s="354" t="str">
        <f>IF('4ème'!$C52="","",IF('4ème'!$E52="jS",'4ème'!$C52-'3ème'!$C52,""))</f>
        <v/>
      </c>
      <c r="AY52" s="354" t="str">
        <f>IF('5ème'!$C52="","",IF('5ème'!$E52="jS",'5ème'!$C52-'4ème'!$C52,""))</f>
        <v/>
      </c>
      <c r="AZ52" s="354" t="str">
        <f>IF('6ème'!$C52="","",IF('6ème'!$E52="jS",'6ème'!$C52-'5ème'!$C52,""))</f>
        <v/>
      </c>
      <c r="BA52" s="354" t="str">
        <f>IF('7ème'!$C52="","",IF('7ème'!$E52="jS",'7ème'!$C52-'6ème'!$C52,""))</f>
        <v/>
      </c>
      <c r="BB52" s="354" t="str">
        <f>IF('8ème'!$C52="","",IF('8ème'!$E52="jS",'8ème'!$C52-'7ème'!$C52,""))</f>
        <v/>
      </c>
      <c r="BC52" s="354" t="str">
        <f>IF('9ème'!$C52="","",IF('9ème'!$E52="jS",'9ème'!$C52-'8ème'!$C52,""))</f>
        <v/>
      </c>
      <c r="BD52" s="354" t="str">
        <f>IF('10ème'!$C52="","",IF('10ème'!$E52="jS",'10ème'!$C52-'9ème'!$C52,""))</f>
        <v/>
      </c>
      <c r="BE52" s="356" t="str">
        <f t="shared" si="2"/>
        <v/>
      </c>
      <c r="BF52" s="102"/>
      <c r="BG52" s="102"/>
      <c r="BH52" s="102"/>
      <c r="BI52" s="102"/>
      <c r="BJ52" s="102"/>
      <c r="BK52" s="360" t="str">
        <f>IF('1ér_Tour'!$C52="","",IF('1ér_Tour'!$E52="AM",'1ér_Tour'!$C52-'1ér_Tour'!$B52,""))</f>
        <v/>
      </c>
      <c r="BL52" s="354" t="str">
        <f>IF('2ème'!$C52="","",IF('2ème'!$E52="AM",'2ème'!$C52-'1ér_Tour'!$C52,""))</f>
        <v/>
      </c>
      <c r="BM52" s="354" t="str">
        <f>IF('3ème'!$C52="","",IF('3ème'!$E52="AM",'3ème'!$C52-'2ème'!$C52,""))</f>
        <v/>
      </c>
      <c r="BN52" s="354" t="str">
        <f>IF('4ème'!$C52="","",IF('4ème'!$E52="AM",'4ème'!$C52-'3ème'!$C52,""))</f>
        <v/>
      </c>
      <c r="BO52" s="354" t="str">
        <f>IF('5ème'!$C52="","",IF('5ème'!$E52="AM",'5ème'!$C52-'4ème'!$C52,""))</f>
        <v/>
      </c>
      <c r="BP52" s="354" t="str">
        <f>IF('6ème'!$C52="","",IF('6ème'!$E52="AM",'6ème'!$C52-'5ème'!$C52,""))</f>
        <v/>
      </c>
      <c r="BQ52" s="354" t="str">
        <f>IF('7ème'!$C52="","",IF('7ème'!$E52="AM",'7ème'!$C52-'6ème'!$C52,""))</f>
        <v/>
      </c>
      <c r="BR52" s="354" t="str">
        <f>IF('8ème'!$C52="","",IF('8ème'!$E52="AM",'8ème'!$C52-'7ème'!$C52,""))</f>
        <v/>
      </c>
      <c r="BS52" s="354" t="str">
        <f>IF('9ème'!$C52="","",IF('9ème'!$E52="AM",'9ème'!$C52-'8ème'!$C52,""))</f>
        <v/>
      </c>
      <c r="BT52" s="361" t="str">
        <f>IF('10ème'!$C52="","",IF('10ème'!$E52="AM",'10ème'!$C52-'9ème'!$C52,""))</f>
        <v/>
      </c>
      <c r="BU52" s="361" t="str">
        <f>IF(Dép_Arr!$C52="","",IF(AND(Dép_Arr!$E52="AM",'10ème'!$C52=""),Dép_Arr!$C52-'9ème'!$C52,Dép_Arr!$C52-'10ème'!$C52))</f>
        <v/>
      </c>
      <c r="BV52" s="356" t="str">
        <f t="shared" si="3"/>
        <v/>
      </c>
      <c r="BW52" s="362"/>
    </row>
    <row r="53" spans="1:75" x14ac:dyDescent="0.25">
      <c r="A53" s="376" t="str">
        <f>IF(Dép_Arr!A53="","",Dép_Arr!A53)</f>
        <v/>
      </c>
      <c r="B53" s="377" t="str">
        <f>IF(A53="","",INDEX(Engagés!A53:J152,MATCH(Récap!A53,Engagés!A53:A152,0),5))</f>
        <v/>
      </c>
      <c r="C53" s="378">
        <f>Dép_Arr!H53+'1ér_Tour'!H53+'2ème'!H53+'3ème'!H53+'4ème'!H53+'5ème'!H53+'6ème'!H53+'7ème'!H53+'8ème'!H53+'9ème'!H53+'10ème'!H53</f>
        <v>0</v>
      </c>
      <c r="D53" s="102" t="str">
        <f>IF($E53=11,"",IF(Dép_Arr!$A53="","",COUNTA(Dép_Arr!C53,'1ér_Tour'!C53,'2ème'!C53,'3ème'!C53,'4ème'!C53,'5ème'!C53,'6ème'!C53,'7ème'!C53,'8ème'!C53,'9ème'!C53,'10ème'!C53)))</f>
        <v/>
      </c>
      <c r="E53" s="26" t="str">
        <f>IF(A53=0,"",IF(Dép_Arr!A53="","",(COUNTBLANK(Dép_Arr!D53)+COUNTBLANK('1ér_Tour'!D53)+COUNTBLANK('2ème'!D53)+COUNTBLANK('3ème'!D53)+COUNTBLANK('4ème'!D53)+COUNTBLANK('5ème'!D53)+COUNTBLANK('6ème'!D53)+COUNTBLANK('7ème'!D53)+COUNTBLANK('8ème'!D53)+COUNTBLANK('9ème'!D53)+COUNTBLANK('10ème'!D53))))</f>
        <v/>
      </c>
      <c r="F53" s="378" t="str">
        <f t="shared" si="0"/>
        <v/>
      </c>
      <c r="G53" s="102" t="str">
        <f>IF(OR('1ér_Tour'!D53="TERMINE",'2ème'!D53="TERMINE",'3ème'!D53="TERMINE",'4ème'!D53="TERMINE",'5ème'!D53="TERMINE",'6ème'!D53="TERMINE",'7ème'!D53="TERMINE",'8ème'!D53="TERMINE",'9ème'!D53="TERMINE",'9ème'!A53="TERMINE"),"TERMINE","")</f>
        <v/>
      </c>
      <c r="I53" s="212"/>
      <c r="J53" s="215"/>
      <c r="O53" s="353" t="str">
        <f>IF('1ér_Tour'!$D53="","",IF($B53="MJ",'1ér_Tour'!$D53,""))</f>
        <v/>
      </c>
      <c r="P53" s="354" t="str">
        <f>IF('2ème'!$C53="","",IF('2ème'!$E53="MJ",'2ème'!$C53-'1ér_Tour'!$C53,""))</f>
        <v/>
      </c>
      <c r="Q53" s="354" t="str">
        <f>IF('3ème'!$C53="","",IF('3ème'!$E53="MJ",'3ème'!$C53-'2ème'!$C53,""))</f>
        <v/>
      </c>
      <c r="R53" s="354" t="str">
        <f>IF('4ème'!$C53="","",IF('4ème'!$E53="MJ",'4ème'!$C53-'3ème'!$C53,""))</f>
        <v/>
      </c>
      <c r="S53" s="354" t="str">
        <f>IF('5ème'!$C53="","",IF('5ème'!$E53="MJ",'5ème'!$C53-'4ème'!$C53,""))</f>
        <v/>
      </c>
      <c r="T53" s="354" t="str">
        <f>IF('6ème'!$C53="","",IF('6ème'!$E53="MJ",'6ème'!$C53-'5ème'!$C53,""))</f>
        <v/>
      </c>
      <c r="U53" s="354" t="str">
        <f>IF('7ème'!$C53="","",IF('7ème'!$E53="MJ",'7ème'!$C53-'6ème'!$C53,""))</f>
        <v/>
      </c>
      <c r="V53" s="354" t="str">
        <f>IF('8ème'!$C53="","",IF('8ème'!$E53="MJ",'8ème'!$C53-'7ème'!$C53,""))</f>
        <v/>
      </c>
      <c r="W53" s="354" t="str">
        <f>IF('9ème'!$C53="","",IF('9ème'!$E53="MJ",'9ème'!$C53-'8ème'!$C53,""))</f>
        <v/>
      </c>
      <c r="X53" s="355" t="str">
        <f>IF('10ème'!$C53="","",IF('10ème'!$E53="MJ",'10ème'!$C53-'9ème'!$C53,""))</f>
        <v/>
      </c>
      <c r="Y53" s="356" t="str">
        <f t="shared" si="5"/>
        <v/>
      </c>
      <c r="Z53" s="333"/>
      <c r="AA53" s="357"/>
      <c r="AB53" s="358"/>
      <c r="AC53" s="358"/>
      <c r="AD53" s="102"/>
      <c r="AE53" s="353" t="str">
        <f>IF('1ér_Tour'!$D53="","",IF($B53="CF",'1ér_Tour'!$D53,""))</f>
        <v/>
      </c>
      <c r="AF53" s="354" t="str">
        <f>IF('2ème'!$C53="","",IF('2ème'!$E53="CF",'2ème'!$C53-'1ér_Tour'!$C53,""))</f>
        <v/>
      </c>
      <c r="AG53" s="354" t="str">
        <f>IF('3ème'!$C53="","",IF('3ème'!$E53="CF",'3ème'!$C53-'2ème'!$C53,""))</f>
        <v/>
      </c>
      <c r="AH53" s="354" t="str">
        <f>IF('4ème'!$C53="","",IF('4ème'!$E53="CF",'4ème'!$C53-'3ème'!$C53,""))</f>
        <v/>
      </c>
      <c r="AI53" s="354" t="str">
        <f>IF('5ème'!$C53="","",IF('5ème'!$E53="CF",'5ème'!$C53-'4ème'!$C53,""))</f>
        <v/>
      </c>
      <c r="AJ53" s="354" t="str">
        <f>IF('6ème'!$C53="","",IF('6ème'!$E53="CF",'6ème'!$C53-'5ème'!$C53,""))</f>
        <v/>
      </c>
      <c r="AK53" s="354" t="str">
        <f>IF('7ème'!$C53="","",IF('7ème'!$E53="CF",'7ème'!$C53-'6ème'!$C53,""))</f>
        <v/>
      </c>
      <c r="AL53" s="354" t="str">
        <f>IF('8ème'!$C53="","",IF('8ème'!$E53="CF",'8ème'!$C53-'7ème'!$C53,""))</f>
        <v/>
      </c>
      <c r="AM53" s="354" t="str">
        <f>IF('9ème'!$C53="","",IF('9ème'!$E53="CF",'9ème'!$C53-'8ème'!$C53,""))</f>
        <v/>
      </c>
      <c r="AN53" s="354" t="str">
        <f>IF('10ème'!$C53="","",IF('10ème'!$E53="CF",'10ème'!$C53-'9ème'!$C53,""))</f>
        <v/>
      </c>
      <c r="AO53" s="359" t="str">
        <f t="shared" si="4"/>
        <v/>
      </c>
      <c r="AP53" s="102"/>
      <c r="AQ53" s="102"/>
      <c r="AR53" s="161"/>
      <c r="AS53" s="102"/>
      <c r="AT53" s="102"/>
      <c r="AU53" s="360" t="str">
        <f>IF('1ér_Tour'!$C53="","",IF(B53="JS",'1ér_Tour'!D62,""))</f>
        <v/>
      </c>
      <c r="AV53" s="354" t="str">
        <f>IF('2ème'!$C53="","",IF('2ème'!$E53="JS",'2ème'!$C53-'1ér_Tour'!$C53,""))</f>
        <v/>
      </c>
      <c r="AW53" s="354" t="str">
        <f>IF('3ème'!$C53="","",IF('3ème'!$E53="jS",'3ème'!$C53-'2ème'!$C53,""))</f>
        <v/>
      </c>
      <c r="AX53" s="354" t="str">
        <f>IF('4ème'!$C53="","",IF('4ème'!$E53="jS",'4ème'!$C53-'3ème'!$C53,""))</f>
        <v/>
      </c>
      <c r="AY53" s="354" t="str">
        <f>IF('5ème'!$C53="","",IF('5ème'!$E53="jS",'5ème'!$C53-'4ème'!$C53,""))</f>
        <v/>
      </c>
      <c r="AZ53" s="354" t="str">
        <f>IF('6ème'!$C53="","",IF('6ème'!$E53="jS",'6ème'!$C53-'5ème'!$C53,""))</f>
        <v/>
      </c>
      <c r="BA53" s="354" t="str">
        <f>IF('7ème'!$C53="","",IF('7ème'!$E53="jS",'7ème'!$C53-'6ème'!$C53,""))</f>
        <v/>
      </c>
      <c r="BB53" s="354" t="str">
        <f>IF('8ème'!$C53="","",IF('8ème'!$E53="jS",'8ème'!$C53-'7ème'!$C53,""))</f>
        <v/>
      </c>
      <c r="BC53" s="354" t="str">
        <f>IF('9ème'!$C53="","",IF('9ème'!$E53="jS",'9ème'!$C53-'8ème'!$C53,""))</f>
        <v/>
      </c>
      <c r="BD53" s="354" t="str">
        <f>IF('10ème'!$C53="","",IF('10ème'!$E53="jS",'10ème'!$C53-'9ème'!$C53,""))</f>
        <v/>
      </c>
      <c r="BE53" s="356" t="str">
        <f t="shared" si="2"/>
        <v/>
      </c>
      <c r="BF53" s="102"/>
      <c r="BG53" s="102"/>
      <c r="BH53" s="102"/>
      <c r="BI53" s="102"/>
      <c r="BJ53" s="102"/>
      <c r="BK53" s="360" t="str">
        <f>IF('1ér_Tour'!$C53="","",IF('1ér_Tour'!$E53="AM",'1ér_Tour'!$C53-'1ér_Tour'!$B53,""))</f>
        <v/>
      </c>
      <c r="BL53" s="354" t="str">
        <f>IF('2ème'!$C53="","",IF('2ème'!$E53="AM",'2ème'!$C53-'1ér_Tour'!$C53,""))</f>
        <v/>
      </c>
      <c r="BM53" s="354" t="str">
        <f>IF('3ème'!$C53="","",IF('3ème'!$E53="AM",'3ème'!$C53-'2ème'!$C53,""))</f>
        <v/>
      </c>
      <c r="BN53" s="354" t="str">
        <f>IF('4ème'!$C53="","",IF('4ème'!$E53="AM",'4ème'!$C53-'3ème'!$C53,""))</f>
        <v/>
      </c>
      <c r="BO53" s="354" t="str">
        <f>IF('5ème'!$C53="","",IF('5ème'!$E53="AM",'5ème'!$C53-'4ème'!$C53,""))</f>
        <v/>
      </c>
      <c r="BP53" s="354" t="str">
        <f>IF('6ème'!$C53="","",IF('6ème'!$E53="AM",'6ème'!$C53-'5ème'!$C53,""))</f>
        <v/>
      </c>
      <c r="BQ53" s="354" t="str">
        <f>IF('7ème'!$C53="","",IF('7ème'!$E53="AM",'7ème'!$C53-'6ème'!$C53,""))</f>
        <v/>
      </c>
      <c r="BR53" s="354" t="str">
        <f>IF('8ème'!$C53="","",IF('8ème'!$E53="AM",'8ème'!$C53-'7ème'!$C53,""))</f>
        <v/>
      </c>
      <c r="BS53" s="354" t="str">
        <f>IF('9ème'!$C53="","",IF('9ème'!$E53="AM",'9ème'!$C53-'8ème'!$C53,""))</f>
        <v/>
      </c>
      <c r="BT53" s="361" t="str">
        <f>IF('10ème'!$C53="","",IF('10ème'!$E53="AM",'10ème'!$C53-'9ème'!$C53,""))</f>
        <v/>
      </c>
      <c r="BU53" s="361" t="str">
        <f>IF(Dép_Arr!$C53="","",IF(AND(Dép_Arr!$E53="AM",'10ème'!$C53=""),Dép_Arr!$C53-'9ème'!$C53,Dép_Arr!$C53-'10ème'!$C53))</f>
        <v/>
      </c>
      <c r="BV53" s="356" t="str">
        <f t="shared" si="3"/>
        <v/>
      </c>
      <c r="BW53" s="362"/>
    </row>
    <row r="54" spans="1:75" x14ac:dyDescent="0.25">
      <c r="A54" s="376" t="str">
        <f>IF(Dép_Arr!A54="","",Dép_Arr!A54)</f>
        <v/>
      </c>
      <c r="B54" s="377" t="str">
        <f>IF(A54="","",INDEX(Engagés!A54:J153,MATCH(Récap!A54,Engagés!A54:A153,0),5))</f>
        <v/>
      </c>
      <c r="C54" s="378">
        <f>Dép_Arr!H54+'1ér_Tour'!H54+'2ème'!H54+'3ème'!H54+'4ème'!H54+'5ème'!H54+'6ème'!H54+'7ème'!H54+'8ème'!H54+'9ème'!H54+'10ème'!H54</f>
        <v>0</v>
      </c>
      <c r="D54" s="102" t="str">
        <f>IF($E54=11,"",IF(Dép_Arr!$A54="","",COUNTA(Dép_Arr!C54,'1ér_Tour'!C54,'2ème'!C54,'3ème'!C54,'4ème'!C54,'5ème'!C54,'6ème'!C54,'7ème'!C54,'8ème'!C54,'9ème'!C54,'10ème'!C54)))</f>
        <v/>
      </c>
      <c r="E54" s="26" t="str">
        <f>IF(A54=0,"",IF(Dép_Arr!A54="","",(COUNTBLANK(Dép_Arr!D54)+COUNTBLANK('1ér_Tour'!D54)+COUNTBLANK('2ème'!D54)+COUNTBLANK('3ème'!D54)+COUNTBLANK('4ème'!D54)+COUNTBLANK('5ème'!D54)+COUNTBLANK('6ème'!D54)+COUNTBLANK('7ème'!D54)+COUNTBLANK('8ème'!D54)+COUNTBLANK('9ème'!D54)+COUNTBLANK('10ème'!D54))))</f>
        <v/>
      </c>
      <c r="F54" s="378" t="str">
        <f t="shared" si="0"/>
        <v/>
      </c>
      <c r="G54" s="102" t="str">
        <f>IF(OR('1ér_Tour'!D54="TERMINE",'2ème'!D54="TERMINE",'3ème'!D54="TERMINE",'4ème'!D54="TERMINE",'5ème'!D54="TERMINE",'6ème'!D54="TERMINE",'7ème'!D54="TERMINE",'8ème'!D54="TERMINE",'9ème'!D54="TERMINE",'9ème'!A54="TERMINE"),"TERMINE","")</f>
        <v/>
      </c>
      <c r="I54" s="212"/>
      <c r="J54" s="215"/>
      <c r="O54" s="353" t="str">
        <f>IF('1ér_Tour'!$D54="","",IF($B54="MJ",'1ér_Tour'!$D54,""))</f>
        <v/>
      </c>
      <c r="P54" s="354" t="str">
        <f>IF('2ème'!$C54="","",IF('2ème'!$E54="MJ",'2ème'!$C54-'1ér_Tour'!$C54,""))</f>
        <v/>
      </c>
      <c r="Q54" s="354" t="str">
        <f>IF('3ème'!$C54="","",IF('3ème'!$E54="MJ",'3ème'!$C54-'2ème'!$C54,""))</f>
        <v/>
      </c>
      <c r="R54" s="354" t="str">
        <f>IF('4ème'!$C54="","",IF('4ème'!$E54="MJ",'4ème'!$C54-'3ème'!$C54,""))</f>
        <v/>
      </c>
      <c r="S54" s="354" t="str">
        <f>IF('5ème'!$C54="","",IF('5ème'!$E54="MJ",'5ème'!$C54-'4ème'!$C54,""))</f>
        <v/>
      </c>
      <c r="T54" s="354" t="str">
        <f>IF('6ème'!$C54="","",IF('6ème'!$E54="MJ",'6ème'!$C54-'5ème'!$C54,""))</f>
        <v/>
      </c>
      <c r="U54" s="354" t="str">
        <f>IF('7ème'!$C54="","",IF('7ème'!$E54="MJ",'7ème'!$C54-'6ème'!$C54,""))</f>
        <v/>
      </c>
      <c r="V54" s="354" t="str">
        <f>IF('8ème'!$C54="","",IF('8ème'!$E54="MJ",'8ème'!$C54-'7ème'!$C54,""))</f>
        <v/>
      </c>
      <c r="W54" s="354" t="str">
        <f>IF('9ème'!$C54="","",IF('9ème'!$E54="MJ",'9ème'!$C54-'8ème'!$C54,""))</f>
        <v/>
      </c>
      <c r="X54" s="355" t="str">
        <f>IF('10ème'!$C54="","",IF('10ème'!$E54="MJ",'10ème'!$C54-'9ème'!$C54,""))</f>
        <v/>
      </c>
      <c r="Y54" s="356" t="str">
        <f t="shared" si="5"/>
        <v/>
      </c>
      <c r="Z54" s="333"/>
      <c r="AA54" s="357"/>
      <c r="AB54" s="358"/>
      <c r="AC54" s="358"/>
      <c r="AD54" s="102"/>
      <c r="AE54" s="353" t="str">
        <f>IF('1ér_Tour'!$D54="","",IF($B54="CF",'1ér_Tour'!$D54,""))</f>
        <v/>
      </c>
      <c r="AF54" s="354" t="str">
        <f>IF('2ème'!$C54="","",IF('2ème'!$E54="CF",'2ème'!$C54-'1ér_Tour'!$C54,""))</f>
        <v/>
      </c>
      <c r="AG54" s="354" t="str">
        <f>IF('3ème'!$C54="","",IF('3ème'!$E54="CF",'3ème'!$C54-'2ème'!$C54,""))</f>
        <v/>
      </c>
      <c r="AH54" s="354" t="str">
        <f>IF('4ème'!$C54="","",IF('4ème'!$E54="CF",'4ème'!$C54-'3ème'!$C54,""))</f>
        <v/>
      </c>
      <c r="AI54" s="354" t="str">
        <f>IF('5ème'!$C54="","",IF('5ème'!$E54="CF",'5ème'!$C54-'4ème'!$C54,""))</f>
        <v/>
      </c>
      <c r="AJ54" s="354" t="str">
        <f>IF('6ème'!$C54="","",IF('6ème'!$E54="CF",'6ème'!$C54-'5ème'!$C54,""))</f>
        <v/>
      </c>
      <c r="AK54" s="354" t="str">
        <f>IF('7ème'!$C54="","",IF('7ème'!$E54="CF",'7ème'!$C54-'6ème'!$C54,""))</f>
        <v/>
      </c>
      <c r="AL54" s="354" t="str">
        <f>IF('8ème'!$C54="","",IF('8ème'!$E54="CF",'8ème'!$C54-'7ème'!$C54,""))</f>
        <v/>
      </c>
      <c r="AM54" s="354" t="str">
        <f>IF('9ème'!$C54="","",IF('9ème'!$E54="CF",'9ème'!$C54-'8ème'!$C54,""))</f>
        <v/>
      </c>
      <c r="AN54" s="354" t="str">
        <f>IF('10ème'!$C54="","",IF('10ème'!$E54="CF",'10ème'!$C54-'9ème'!$C54,""))</f>
        <v/>
      </c>
      <c r="AO54" s="359" t="str">
        <f t="shared" si="4"/>
        <v/>
      </c>
      <c r="AP54" s="102"/>
      <c r="AQ54" s="102"/>
      <c r="AR54" s="161"/>
      <c r="AS54" s="102"/>
      <c r="AT54" s="102"/>
      <c r="AU54" s="360" t="str">
        <f>IF('1ér_Tour'!$C54="","",IF(B54="JS",'1ér_Tour'!D63,""))</f>
        <v/>
      </c>
      <c r="AV54" s="354" t="str">
        <f>IF('2ème'!$C54="","",IF('2ème'!$E54="JS",'2ème'!$C54-'1ér_Tour'!$C54,""))</f>
        <v/>
      </c>
      <c r="AW54" s="354" t="str">
        <f>IF('3ème'!$C54="","",IF('3ème'!$E54="jS",'3ème'!$C54-'2ème'!$C54,""))</f>
        <v/>
      </c>
      <c r="AX54" s="354" t="str">
        <f>IF('4ème'!$C54="","",IF('4ème'!$E54="jS",'4ème'!$C54-'3ème'!$C54,""))</f>
        <v/>
      </c>
      <c r="AY54" s="354" t="str">
        <f>IF('5ème'!$C54="","",IF('5ème'!$E54="jS",'5ème'!$C54-'4ème'!$C54,""))</f>
        <v/>
      </c>
      <c r="AZ54" s="354" t="str">
        <f>IF('6ème'!$C54="","",IF('6ème'!$E54="jS",'6ème'!$C54-'5ème'!$C54,""))</f>
        <v/>
      </c>
      <c r="BA54" s="354" t="str">
        <f>IF('7ème'!$C54="","",IF('7ème'!$E54="jS",'7ème'!$C54-'6ème'!$C54,""))</f>
        <v/>
      </c>
      <c r="BB54" s="354" t="str">
        <f>IF('8ème'!$C54="","",IF('8ème'!$E54="jS",'8ème'!$C54-'7ème'!$C54,""))</f>
        <v/>
      </c>
      <c r="BC54" s="354" t="str">
        <f>IF('9ème'!$C54="","",IF('9ème'!$E54="jS",'9ème'!$C54-'8ème'!$C54,""))</f>
        <v/>
      </c>
      <c r="BD54" s="354" t="str">
        <f>IF('10ème'!$C54="","",IF('10ème'!$E54="jS",'10ème'!$C54-'9ème'!$C54,""))</f>
        <v/>
      </c>
      <c r="BE54" s="356" t="str">
        <f t="shared" si="2"/>
        <v/>
      </c>
      <c r="BF54" s="102"/>
      <c r="BG54" s="102"/>
      <c r="BH54" s="102"/>
      <c r="BI54" s="102"/>
      <c r="BJ54" s="102"/>
      <c r="BK54" s="360" t="str">
        <f>IF('1ér_Tour'!$C54="","",IF('1ér_Tour'!$E54="AM",'1ér_Tour'!$C54-'1ér_Tour'!$B54,""))</f>
        <v/>
      </c>
      <c r="BL54" s="354" t="str">
        <f>IF('2ème'!$C54="","",IF('2ème'!$E54="AM",'2ème'!$C54-'1ér_Tour'!$C54,""))</f>
        <v/>
      </c>
      <c r="BM54" s="354" t="str">
        <f>IF('3ème'!$C54="","",IF('3ème'!$E54="AM",'3ème'!$C54-'2ème'!$C54,""))</f>
        <v/>
      </c>
      <c r="BN54" s="354" t="str">
        <f>IF('4ème'!$C54="","",IF('4ème'!$E54="AM",'4ème'!$C54-'3ème'!$C54,""))</f>
        <v/>
      </c>
      <c r="BO54" s="354" t="str">
        <f>IF('5ème'!$C54="","",IF('5ème'!$E54="AM",'5ème'!$C54-'4ème'!$C54,""))</f>
        <v/>
      </c>
      <c r="BP54" s="354" t="str">
        <f>IF('6ème'!$C54="","",IF('6ème'!$E54="AM",'6ème'!$C54-'5ème'!$C54,""))</f>
        <v/>
      </c>
      <c r="BQ54" s="354" t="str">
        <f>IF('7ème'!$C54="","",IF('7ème'!$E54="AM",'7ème'!$C54-'6ème'!$C54,""))</f>
        <v/>
      </c>
      <c r="BR54" s="354" t="str">
        <f>IF('8ème'!$C54="","",IF('8ème'!$E54="AM",'8ème'!$C54-'7ème'!$C54,""))</f>
        <v/>
      </c>
      <c r="BS54" s="354" t="str">
        <f>IF('9ème'!$C54="","",IF('9ème'!$E54="AM",'9ème'!$C54-'8ème'!$C54,""))</f>
        <v/>
      </c>
      <c r="BT54" s="361" t="str">
        <f>IF('10ème'!$C54="","",IF('10ème'!$E54="AM",'10ème'!$C54-'9ème'!$C54,""))</f>
        <v/>
      </c>
      <c r="BU54" s="361" t="str">
        <f>IF(Dép_Arr!$C54="","",IF(AND(Dép_Arr!$E54="AM",'10ème'!$C54=""),Dép_Arr!$C54-'9ème'!$C54,Dép_Arr!$C54-'10ème'!$C54))</f>
        <v/>
      </c>
      <c r="BV54" s="356" t="str">
        <f t="shared" si="3"/>
        <v/>
      </c>
      <c r="BW54" s="362"/>
    </row>
    <row r="55" spans="1:75" x14ac:dyDescent="0.25">
      <c r="A55" s="376" t="str">
        <f>IF(Dép_Arr!A55="","",Dép_Arr!A55)</f>
        <v/>
      </c>
      <c r="B55" s="377" t="str">
        <f>IF(A55="","",INDEX(Engagés!A55:J154,MATCH(Récap!A55,Engagés!A55:A154,0),5))</f>
        <v/>
      </c>
      <c r="C55" s="378">
        <f>Dép_Arr!H55+'1ér_Tour'!H55+'2ème'!H55+'3ème'!H55+'4ème'!H55+'5ème'!H55+'6ème'!H55+'7ème'!H55+'8ème'!H55+'9ème'!H55+'10ème'!H55</f>
        <v>0</v>
      </c>
      <c r="D55" s="102" t="str">
        <f>IF($E55=11,"",IF(Dép_Arr!$A55="","",COUNTA(Dép_Arr!C55,'1ér_Tour'!C55,'2ème'!C55,'3ème'!C55,'4ème'!C55,'5ème'!C55,'6ème'!C55,'7ème'!C55,'8ème'!C55,'9ème'!C55,'10ème'!C55)))</f>
        <v/>
      </c>
      <c r="E55" s="26" t="str">
        <f>IF(A55=0,"",IF(Dép_Arr!A55="","",(COUNTBLANK(Dép_Arr!D55)+COUNTBLANK('1ér_Tour'!D55)+COUNTBLANK('2ème'!D55)+COUNTBLANK('3ème'!D55)+COUNTBLANK('4ème'!D55)+COUNTBLANK('5ème'!D55)+COUNTBLANK('6ème'!D55)+COUNTBLANK('7ème'!D55)+COUNTBLANK('8ème'!D55)+COUNTBLANK('9ème'!D55)+COUNTBLANK('10ème'!D55))))</f>
        <v/>
      </c>
      <c r="F55" s="378" t="str">
        <f t="shared" si="0"/>
        <v/>
      </c>
      <c r="G55" s="102" t="str">
        <f>IF(OR('1ér_Tour'!D55="TERMINE",'2ème'!D55="TERMINE",'3ème'!D55="TERMINE",'4ème'!D55="TERMINE",'5ème'!D55="TERMINE",'6ème'!D55="TERMINE",'7ème'!D55="TERMINE",'8ème'!D55="TERMINE",'9ème'!D55="TERMINE",'9ème'!A55="TERMINE"),"TERMINE","")</f>
        <v/>
      </c>
      <c r="I55" s="212"/>
      <c r="J55" s="215"/>
      <c r="O55" s="353" t="str">
        <f>IF('1ér_Tour'!$D55="","",IF($B55="MJ",'1ér_Tour'!$D55,""))</f>
        <v/>
      </c>
      <c r="P55" s="354" t="str">
        <f>IF('2ème'!$C55="","",IF('2ème'!$E55="MJ",'2ème'!$C55-'1ér_Tour'!$C55,""))</f>
        <v/>
      </c>
      <c r="Q55" s="354" t="str">
        <f>IF('3ème'!$C55="","",IF('3ème'!$E55="MJ",'3ème'!$C55-'2ème'!$C55,""))</f>
        <v/>
      </c>
      <c r="R55" s="354" t="str">
        <f>IF('4ème'!$C55="","",IF('4ème'!$E55="MJ",'4ème'!$C55-'3ème'!$C55,""))</f>
        <v/>
      </c>
      <c r="S55" s="354" t="str">
        <f>IF('5ème'!$C55="","",IF('5ème'!$E55="MJ",'5ème'!$C55-'4ème'!$C55,""))</f>
        <v/>
      </c>
      <c r="T55" s="354" t="str">
        <f>IF('6ème'!$C55="","",IF('6ème'!$E55="MJ",'6ème'!$C55-'5ème'!$C55,""))</f>
        <v/>
      </c>
      <c r="U55" s="354" t="str">
        <f>IF('7ème'!$C55="","",IF('7ème'!$E55="MJ",'7ème'!$C55-'6ème'!$C55,""))</f>
        <v/>
      </c>
      <c r="V55" s="354" t="str">
        <f>IF('8ème'!$C55="","",IF('8ème'!$E55="MJ",'8ème'!$C55-'7ème'!$C55,""))</f>
        <v/>
      </c>
      <c r="W55" s="354" t="str">
        <f>IF('9ème'!$C55="","",IF('9ème'!$E55="MJ",'9ème'!$C55-'8ème'!$C55,""))</f>
        <v/>
      </c>
      <c r="X55" s="355" t="str">
        <f>IF('10ème'!$C55="","",IF('10ème'!$E55="MJ",'10ème'!$C55-'9ème'!$C55,""))</f>
        <v/>
      </c>
      <c r="Y55" s="356" t="str">
        <f t="shared" si="5"/>
        <v/>
      </c>
      <c r="Z55" s="333"/>
      <c r="AA55" s="357"/>
      <c r="AB55" s="358"/>
      <c r="AC55" s="358"/>
      <c r="AD55" s="102"/>
      <c r="AE55" s="353" t="str">
        <f>IF('1ér_Tour'!$D55="","",IF($B55="CF",'1ér_Tour'!$D55,""))</f>
        <v/>
      </c>
      <c r="AF55" s="354" t="str">
        <f>IF('2ème'!$C55="","",IF('2ème'!$E55="CF",'2ème'!$C55-'1ér_Tour'!$C55,""))</f>
        <v/>
      </c>
      <c r="AG55" s="354" t="str">
        <f>IF('3ème'!$C55="","",IF('3ème'!$E55="CF",'3ème'!$C55-'2ème'!$C55,""))</f>
        <v/>
      </c>
      <c r="AH55" s="354" t="str">
        <f>IF('4ème'!$C55="","",IF('4ème'!$E55="CF",'4ème'!$C55-'3ème'!$C55,""))</f>
        <v/>
      </c>
      <c r="AI55" s="354" t="str">
        <f>IF('5ème'!$C55="","",IF('5ème'!$E55="CF",'5ème'!$C55-'4ème'!$C55,""))</f>
        <v/>
      </c>
      <c r="AJ55" s="354" t="str">
        <f>IF('6ème'!$C55="","",IF('6ème'!$E55="CF",'6ème'!$C55-'5ème'!$C55,""))</f>
        <v/>
      </c>
      <c r="AK55" s="354" t="str">
        <f>IF('7ème'!$C55="","",IF('7ème'!$E55="CF",'7ème'!$C55-'6ème'!$C55,""))</f>
        <v/>
      </c>
      <c r="AL55" s="354" t="str">
        <f>IF('8ème'!$C55="","",IF('8ème'!$E55="CF",'8ème'!$C55-'7ème'!$C55,""))</f>
        <v/>
      </c>
      <c r="AM55" s="354" t="str">
        <f>IF('9ème'!$C55="","",IF('9ème'!$E55="CF",'9ème'!$C55-'8ème'!$C55,""))</f>
        <v/>
      </c>
      <c r="AN55" s="354" t="str">
        <f>IF('10ème'!$C55="","",IF('10ème'!$E55="CF",'10ème'!$C55-'9ème'!$C55,""))</f>
        <v/>
      </c>
      <c r="AO55" s="359" t="str">
        <f t="shared" si="4"/>
        <v/>
      </c>
      <c r="AP55" s="102"/>
      <c r="AQ55" s="102"/>
      <c r="AR55" s="161"/>
      <c r="AS55" s="102"/>
      <c r="AT55" s="102"/>
      <c r="AU55" s="360" t="str">
        <f>IF('1ér_Tour'!$C55="","",IF(B55="JS",'1ér_Tour'!D64,""))</f>
        <v/>
      </c>
      <c r="AV55" s="354" t="str">
        <f>IF('2ème'!$C55="","",IF('2ème'!$E55="JS",'2ème'!$C55-'1ér_Tour'!$C55,""))</f>
        <v/>
      </c>
      <c r="AW55" s="354" t="str">
        <f>IF('3ème'!$C55="","",IF('3ème'!$E55="jS",'3ème'!$C55-'2ème'!$C55,""))</f>
        <v/>
      </c>
      <c r="AX55" s="354" t="str">
        <f>IF('4ème'!$C55="","",IF('4ème'!$E55="jS",'4ème'!$C55-'3ème'!$C55,""))</f>
        <v/>
      </c>
      <c r="AY55" s="354" t="str">
        <f>IF('5ème'!$C55="","",IF('5ème'!$E55="jS",'5ème'!$C55-'4ème'!$C55,""))</f>
        <v/>
      </c>
      <c r="AZ55" s="354" t="str">
        <f>IF('6ème'!$C55="","",IF('6ème'!$E55="jS",'6ème'!$C55-'5ème'!$C55,""))</f>
        <v/>
      </c>
      <c r="BA55" s="354" t="str">
        <f>IF('7ème'!$C55="","",IF('7ème'!$E55="jS",'7ème'!$C55-'6ème'!$C55,""))</f>
        <v/>
      </c>
      <c r="BB55" s="354" t="str">
        <f>IF('8ème'!$C55="","",IF('8ème'!$E55="jS",'8ème'!$C55-'7ème'!$C55,""))</f>
        <v/>
      </c>
      <c r="BC55" s="354" t="str">
        <f>IF('9ème'!$C55="","",IF('9ème'!$E55="jS",'9ème'!$C55-'8ème'!$C55,""))</f>
        <v/>
      </c>
      <c r="BD55" s="354" t="str">
        <f>IF('10ème'!$C55="","",IF('10ème'!$E55="jS",'10ème'!$C55-'9ème'!$C55,""))</f>
        <v/>
      </c>
      <c r="BE55" s="356" t="str">
        <f t="shared" si="2"/>
        <v/>
      </c>
      <c r="BF55" s="102"/>
      <c r="BG55" s="102"/>
      <c r="BH55" s="102"/>
      <c r="BI55" s="102"/>
      <c r="BJ55" s="102"/>
      <c r="BK55" s="360" t="str">
        <f>IF('1ér_Tour'!$C55="","",IF('1ér_Tour'!$E55="AM",'1ér_Tour'!$C55-'1ér_Tour'!$B55,""))</f>
        <v/>
      </c>
      <c r="BL55" s="354" t="str">
        <f>IF('2ème'!$C55="","",IF('2ème'!$E55="AM",'2ème'!$C55-'1ér_Tour'!$C55,""))</f>
        <v/>
      </c>
      <c r="BM55" s="354" t="str">
        <f>IF('3ème'!$C55="","",IF('3ème'!$E55="AM",'3ème'!$C55-'2ème'!$C55,""))</f>
        <v/>
      </c>
      <c r="BN55" s="354" t="str">
        <f>IF('4ème'!$C55="","",IF('4ème'!$E55="AM",'4ème'!$C55-'3ème'!$C55,""))</f>
        <v/>
      </c>
      <c r="BO55" s="354" t="str">
        <f>IF('5ème'!$C55="","",IF('5ème'!$E55="AM",'5ème'!$C55-'4ème'!$C55,""))</f>
        <v/>
      </c>
      <c r="BP55" s="354" t="str">
        <f>IF('6ème'!$C55="","",IF('6ème'!$E55="AM",'6ème'!$C55-'5ème'!$C55,""))</f>
        <v/>
      </c>
      <c r="BQ55" s="354" t="str">
        <f>IF('7ème'!$C55="","",IF('7ème'!$E55="AM",'7ème'!$C55-'6ème'!$C55,""))</f>
        <v/>
      </c>
      <c r="BR55" s="354" t="str">
        <f>IF('8ème'!$C55="","",IF('8ème'!$E55="AM",'8ème'!$C55-'7ème'!$C55,""))</f>
        <v/>
      </c>
      <c r="BS55" s="354" t="str">
        <f>IF('9ème'!$C55="","",IF('9ème'!$E55="AM",'9ème'!$C55-'8ème'!$C55,""))</f>
        <v/>
      </c>
      <c r="BT55" s="361" t="str">
        <f>IF('10ème'!$C55="","",IF('10ème'!$E55="AM",'10ème'!$C55-'9ème'!$C55,""))</f>
        <v/>
      </c>
      <c r="BU55" s="361" t="str">
        <f>IF(Dép_Arr!$C55="","",IF(AND(Dép_Arr!$E55="AM",'10ème'!$C55=""),Dép_Arr!$C55-'9ème'!$C55,Dép_Arr!$C55-'10ème'!$C55))</f>
        <v/>
      </c>
      <c r="BV55" s="356" t="str">
        <f t="shared" si="3"/>
        <v/>
      </c>
      <c r="BW55" s="362"/>
    </row>
    <row r="56" spans="1:75" x14ac:dyDescent="0.25">
      <c r="A56" s="376" t="str">
        <f>IF(Dép_Arr!A56="","",Dép_Arr!A56)</f>
        <v/>
      </c>
      <c r="B56" s="377" t="str">
        <f>IF(A56="","",INDEX(Engagés!A56:J155,MATCH(Récap!A56,Engagés!A56:A155,0),5))</f>
        <v/>
      </c>
      <c r="C56" s="378">
        <f>Dép_Arr!H56+'1ér_Tour'!H56+'2ème'!H56+'3ème'!H56+'4ème'!H56+'5ème'!H56+'6ème'!H56+'7ème'!H56+'8ème'!H56+'9ème'!H56+'10ème'!H56</f>
        <v>0</v>
      </c>
      <c r="D56" s="102" t="str">
        <f>IF($E56=11,"",IF(Dép_Arr!$A56="","",COUNTA(Dép_Arr!C56,'1ér_Tour'!C56,'2ème'!C56,'3ème'!C56,'4ème'!C56,'5ème'!C56,'6ème'!C56,'7ème'!C56,'8ème'!C56,'9ème'!C56,'10ème'!C56)))</f>
        <v/>
      </c>
      <c r="E56" s="26" t="str">
        <f>IF(A56=0,"",IF(Dép_Arr!A56="","",(COUNTBLANK(Dép_Arr!D56)+COUNTBLANK('1ér_Tour'!D56)+COUNTBLANK('2ème'!D56)+COUNTBLANK('3ème'!D56)+COUNTBLANK('4ème'!D56)+COUNTBLANK('5ème'!D56)+COUNTBLANK('6ème'!D56)+COUNTBLANK('7ème'!D56)+COUNTBLANK('8ème'!D56)+COUNTBLANK('9ème'!D56)+COUNTBLANK('10ème'!D56))))</f>
        <v/>
      </c>
      <c r="F56" s="378" t="str">
        <f t="shared" si="0"/>
        <v/>
      </c>
      <c r="G56" s="102" t="str">
        <f>IF(OR('1ér_Tour'!D56="TERMINE",'2ème'!D56="TERMINE",'3ème'!D56="TERMINE",'4ème'!D56="TERMINE",'5ème'!D56="TERMINE",'6ème'!D56="TERMINE",'7ème'!D56="TERMINE",'8ème'!D56="TERMINE",'9ème'!D56="TERMINE",'9ème'!A56="TERMINE"),"TERMINE","")</f>
        <v/>
      </c>
      <c r="I56" s="212"/>
      <c r="J56" s="215"/>
      <c r="O56" s="353" t="str">
        <f>IF('1ér_Tour'!$D56="","",IF($B56="MJ",'1ér_Tour'!$D56,""))</f>
        <v/>
      </c>
      <c r="P56" s="354" t="str">
        <f>IF('2ème'!$C56="","",IF('2ème'!$E56="MJ",'2ème'!$C56-'1ér_Tour'!$C56,""))</f>
        <v/>
      </c>
      <c r="Q56" s="354" t="str">
        <f>IF('3ème'!$C56="","",IF('3ème'!$E56="MJ",'3ème'!$C56-'2ème'!$C56,""))</f>
        <v/>
      </c>
      <c r="R56" s="354" t="str">
        <f>IF('4ème'!$C56="","",IF('4ème'!$E56="MJ",'4ème'!$C56-'3ème'!$C56,""))</f>
        <v/>
      </c>
      <c r="S56" s="354" t="str">
        <f>IF('5ème'!$C56="","",IF('5ème'!$E56="MJ",'5ème'!$C56-'4ème'!$C56,""))</f>
        <v/>
      </c>
      <c r="T56" s="354" t="str">
        <f>IF('6ème'!$C56="","",IF('6ème'!$E56="MJ",'6ème'!$C56-'5ème'!$C56,""))</f>
        <v/>
      </c>
      <c r="U56" s="354" t="str">
        <f>IF('7ème'!$C56="","",IF('7ème'!$E56="MJ",'7ème'!$C56-'6ème'!$C56,""))</f>
        <v/>
      </c>
      <c r="V56" s="354" t="str">
        <f>IF('8ème'!$C56="","",IF('8ème'!$E56="MJ",'8ème'!$C56-'7ème'!$C56,""))</f>
        <v/>
      </c>
      <c r="W56" s="354" t="str">
        <f>IF('9ème'!$C56="","",IF('9ème'!$E56="MJ",'9ème'!$C56-'8ème'!$C56,""))</f>
        <v/>
      </c>
      <c r="X56" s="355" t="str">
        <f>IF('10ème'!$C56="","",IF('10ème'!$E56="MJ",'10ème'!$C56-'9ème'!$C56,""))</f>
        <v/>
      </c>
      <c r="Y56" s="356" t="str">
        <f t="shared" si="5"/>
        <v/>
      </c>
      <c r="Z56" s="333"/>
      <c r="AA56" s="357"/>
      <c r="AB56" s="358"/>
      <c r="AC56" s="358"/>
      <c r="AD56" s="102"/>
      <c r="AE56" s="353" t="str">
        <f>IF('1ér_Tour'!$D56="","",IF($B56="CF",'1ér_Tour'!$D56,""))</f>
        <v/>
      </c>
      <c r="AF56" s="354" t="str">
        <f>IF('2ème'!$C56="","",IF('2ème'!$E56="CF",'2ème'!$C56-'1ér_Tour'!$C56,""))</f>
        <v/>
      </c>
      <c r="AG56" s="354" t="str">
        <f>IF('3ème'!$C56="","",IF('3ème'!$E56="CF",'3ème'!$C56-'2ème'!$C56,""))</f>
        <v/>
      </c>
      <c r="AH56" s="354" t="str">
        <f>IF('4ème'!$C56="","",IF('4ème'!$E56="CF",'4ème'!$C56-'3ème'!$C56,""))</f>
        <v/>
      </c>
      <c r="AI56" s="354" t="str">
        <f>IF('5ème'!$C56="","",IF('5ème'!$E56="CF",'5ème'!$C56-'4ème'!$C56,""))</f>
        <v/>
      </c>
      <c r="AJ56" s="354" t="str">
        <f>IF('6ème'!$C56="","",IF('6ème'!$E56="CF",'6ème'!$C56-'5ème'!$C56,""))</f>
        <v/>
      </c>
      <c r="AK56" s="354" t="str">
        <f>IF('7ème'!$C56="","",IF('7ème'!$E56="CF",'7ème'!$C56-'6ème'!$C56,""))</f>
        <v/>
      </c>
      <c r="AL56" s="354" t="str">
        <f>IF('8ème'!$C56="","",IF('8ème'!$E56="CF",'8ème'!$C56-'7ème'!$C56,""))</f>
        <v/>
      </c>
      <c r="AM56" s="354" t="str">
        <f>IF('9ème'!$C56="","",IF('9ème'!$E56="CF",'9ème'!$C56-'8ème'!$C56,""))</f>
        <v/>
      </c>
      <c r="AN56" s="354" t="str">
        <f>IF('10ème'!$C56="","",IF('10ème'!$E56="CF",'10ème'!$C56-'9ème'!$C56,""))</f>
        <v/>
      </c>
      <c r="AO56" s="359" t="str">
        <f t="shared" si="4"/>
        <v/>
      </c>
      <c r="AP56" s="102"/>
      <c r="AQ56" s="102"/>
      <c r="AR56" s="161"/>
      <c r="AS56" s="102"/>
      <c r="AT56" s="102"/>
      <c r="AU56" s="360" t="str">
        <f>IF('1ér_Tour'!$C56="","",IF(B56="JS",'1ér_Tour'!D65,""))</f>
        <v/>
      </c>
      <c r="AV56" s="354" t="str">
        <f>IF('2ème'!$C56="","",IF('2ème'!$E56="JS",'2ème'!$C56-'1ér_Tour'!$C56,""))</f>
        <v/>
      </c>
      <c r="AW56" s="354" t="str">
        <f>IF('3ème'!$C56="","",IF('3ème'!$E56="jS",'3ème'!$C56-'2ème'!$C56,""))</f>
        <v/>
      </c>
      <c r="AX56" s="354" t="str">
        <f>IF('4ème'!$C56="","",IF('4ème'!$E56="jS",'4ème'!$C56-'3ème'!$C56,""))</f>
        <v/>
      </c>
      <c r="AY56" s="354" t="str">
        <f>IF('5ème'!$C56="","",IF('5ème'!$E56="jS",'5ème'!$C56-'4ème'!$C56,""))</f>
        <v/>
      </c>
      <c r="AZ56" s="354" t="str">
        <f>IF('6ème'!$C56="","",IF('6ème'!$E56="jS",'6ème'!$C56-'5ème'!$C56,""))</f>
        <v/>
      </c>
      <c r="BA56" s="354" t="str">
        <f>IF('7ème'!$C56="","",IF('7ème'!$E56="jS",'7ème'!$C56-'6ème'!$C56,""))</f>
        <v/>
      </c>
      <c r="BB56" s="354" t="str">
        <f>IF('8ème'!$C56="","",IF('8ème'!$E56="jS",'8ème'!$C56-'7ème'!$C56,""))</f>
        <v/>
      </c>
      <c r="BC56" s="354" t="str">
        <f>IF('9ème'!$C56="","",IF('9ème'!$E56="jS",'9ème'!$C56-'8ème'!$C56,""))</f>
        <v/>
      </c>
      <c r="BD56" s="354" t="str">
        <f>IF('10ème'!$C56="","",IF('10ème'!$E56="jS",'10ème'!$C56-'9ème'!$C56,""))</f>
        <v/>
      </c>
      <c r="BE56" s="356" t="str">
        <f t="shared" si="2"/>
        <v/>
      </c>
      <c r="BF56" s="102"/>
      <c r="BG56" s="102"/>
      <c r="BH56" s="102"/>
      <c r="BI56" s="102"/>
      <c r="BJ56" s="102"/>
      <c r="BK56" s="360" t="str">
        <f>IF('1ér_Tour'!$C56="","",IF('1ér_Tour'!$E56="AM",'1ér_Tour'!$C56-'1ér_Tour'!$B56,""))</f>
        <v/>
      </c>
      <c r="BL56" s="354" t="str">
        <f>IF('2ème'!$C56="","",IF('2ème'!$E56="AM",'2ème'!$C56-'1ér_Tour'!$C56,""))</f>
        <v/>
      </c>
      <c r="BM56" s="354" t="str">
        <f>IF('3ème'!$C56="","",IF('3ème'!$E56="AM",'3ème'!$C56-'2ème'!$C56,""))</f>
        <v/>
      </c>
      <c r="BN56" s="354" t="str">
        <f>IF('4ème'!$C56="","",IF('4ème'!$E56="AM",'4ème'!$C56-'3ème'!$C56,""))</f>
        <v/>
      </c>
      <c r="BO56" s="354" t="str">
        <f>IF('5ème'!$C56="","",IF('5ème'!$E56="AM",'5ème'!$C56-'4ème'!$C56,""))</f>
        <v/>
      </c>
      <c r="BP56" s="354" t="str">
        <f>IF('6ème'!$C56="","",IF('6ème'!$E56="AM",'6ème'!$C56-'5ème'!$C56,""))</f>
        <v/>
      </c>
      <c r="BQ56" s="354" t="str">
        <f>IF('7ème'!$C56="","",IF('7ème'!$E56="AM",'7ème'!$C56-'6ème'!$C56,""))</f>
        <v/>
      </c>
      <c r="BR56" s="354" t="str">
        <f>IF('8ème'!$C56="","",IF('8ème'!$E56="AM",'8ème'!$C56-'7ème'!$C56,""))</f>
        <v/>
      </c>
      <c r="BS56" s="354" t="str">
        <f>IF('9ème'!$C56="","",IF('9ème'!$E56="AM",'9ème'!$C56-'8ème'!$C56,""))</f>
        <v/>
      </c>
      <c r="BT56" s="361" t="str">
        <f>IF('10ème'!$C56="","",IF('10ème'!$E56="AM",'10ème'!$C56-'9ème'!$C56,""))</f>
        <v/>
      </c>
      <c r="BU56" s="361" t="str">
        <f>IF(Dép_Arr!$C56="","",IF(AND(Dép_Arr!$E56="AM",'10ème'!$C56=""),Dép_Arr!$C56-'9ème'!$C56,Dép_Arr!$C56-'10ème'!$C56))</f>
        <v/>
      </c>
      <c r="BV56" s="356" t="str">
        <f t="shared" si="3"/>
        <v/>
      </c>
      <c r="BW56" s="362"/>
    </row>
    <row r="57" spans="1:75" x14ac:dyDescent="0.25">
      <c r="A57" s="376" t="str">
        <f>IF(Dép_Arr!A57="","",Dép_Arr!A57)</f>
        <v/>
      </c>
      <c r="B57" s="377" t="str">
        <f>IF(A57="","",INDEX(Engagés!A57:J156,MATCH(Récap!A57,Engagés!A57:A156,0),5))</f>
        <v/>
      </c>
      <c r="C57" s="378">
        <f>Dép_Arr!H57+'1ér_Tour'!H57+'2ème'!H57+'3ème'!H57+'4ème'!H57+'5ème'!H57+'6ème'!H57+'7ème'!H57+'8ème'!H57+'9ème'!H57+'10ème'!H57</f>
        <v>0</v>
      </c>
      <c r="D57" s="102" t="str">
        <f>IF($E57=11,"",IF(Dép_Arr!$A57="","",COUNTA(Dép_Arr!C57,'1ér_Tour'!C57,'2ème'!C57,'3ème'!C57,'4ème'!C57,'5ème'!C57,'6ème'!C57,'7ème'!C57,'8ème'!C57,'9ème'!C57,'10ème'!C57)))</f>
        <v/>
      </c>
      <c r="E57" s="26" t="str">
        <f>IF(A57=0,"",IF(Dép_Arr!A57="","",(COUNTBLANK(Dép_Arr!D57)+COUNTBLANK('1ér_Tour'!D57)+COUNTBLANK('2ème'!D57)+COUNTBLANK('3ème'!D57)+COUNTBLANK('4ème'!D57)+COUNTBLANK('5ème'!D57)+COUNTBLANK('6ème'!D57)+COUNTBLANK('7ème'!D57)+COUNTBLANK('8ème'!D57)+COUNTBLANK('9ème'!D57)+COUNTBLANK('10ème'!D57))))</f>
        <v/>
      </c>
      <c r="F57" s="378" t="str">
        <f t="shared" si="0"/>
        <v/>
      </c>
      <c r="G57" s="102" t="str">
        <f>IF(OR('1ér_Tour'!D57="TERMINE",'2ème'!D57="TERMINE",'3ème'!D57="TERMINE",'4ème'!D57="TERMINE",'5ème'!D57="TERMINE",'6ème'!D57="TERMINE",'7ème'!D57="TERMINE",'8ème'!D57="TERMINE",'9ème'!D57="TERMINE",'9ème'!A57="TERMINE"),"TERMINE","")</f>
        <v/>
      </c>
      <c r="I57" s="212"/>
      <c r="J57" s="215"/>
      <c r="O57" s="353" t="str">
        <f>IF('1ér_Tour'!$D57="","",IF($B57="MJ",'1ér_Tour'!$D57,""))</f>
        <v/>
      </c>
      <c r="P57" s="354" t="str">
        <f>IF('2ème'!$C57="","",IF('2ème'!$E57="MJ",'2ème'!$C57-'1ér_Tour'!$C57,""))</f>
        <v/>
      </c>
      <c r="Q57" s="354" t="str">
        <f>IF('3ème'!$C57="","",IF('3ème'!$E57="MJ",'3ème'!$C57-'2ème'!$C57,""))</f>
        <v/>
      </c>
      <c r="R57" s="354" t="str">
        <f>IF('4ème'!$C57="","",IF('4ème'!$E57="MJ",'4ème'!$C57-'3ème'!$C57,""))</f>
        <v/>
      </c>
      <c r="S57" s="354" t="str">
        <f>IF('5ème'!$C57="","",IF('5ème'!$E57="MJ",'5ème'!$C57-'4ème'!$C57,""))</f>
        <v/>
      </c>
      <c r="T57" s="354" t="str">
        <f>IF('6ème'!$C57="","",IF('6ème'!$E57="MJ",'6ème'!$C57-'5ème'!$C57,""))</f>
        <v/>
      </c>
      <c r="U57" s="354" t="str">
        <f>IF('7ème'!$C57="","",IF('7ème'!$E57="MJ",'7ème'!$C57-'6ème'!$C57,""))</f>
        <v/>
      </c>
      <c r="V57" s="354" t="str">
        <f>IF('8ème'!$C57="","",IF('8ème'!$E57="MJ",'8ème'!$C57-'7ème'!$C57,""))</f>
        <v/>
      </c>
      <c r="W57" s="354" t="str">
        <f>IF('9ème'!$C57="","",IF('9ème'!$E57="MJ",'9ème'!$C57-'8ème'!$C57,""))</f>
        <v/>
      </c>
      <c r="X57" s="355" t="str">
        <f>IF('10ème'!$C57="","",IF('10ème'!$E57="MJ",'10ème'!$C57-'9ème'!$C57,""))</f>
        <v/>
      </c>
      <c r="Y57" s="356" t="str">
        <f t="shared" si="5"/>
        <v/>
      </c>
      <c r="Z57" s="333"/>
      <c r="AA57" s="357"/>
      <c r="AB57" s="358"/>
      <c r="AC57" s="358"/>
      <c r="AD57" s="102"/>
      <c r="AE57" s="353" t="str">
        <f>IF('1ér_Tour'!$D57="","",IF($B57="CF",'1ér_Tour'!$D57,""))</f>
        <v/>
      </c>
      <c r="AF57" s="354" t="str">
        <f>IF('2ème'!$C57="","",IF('2ème'!$E57="CF",'2ème'!$C57-'1ér_Tour'!$C57,""))</f>
        <v/>
      </c>
      <c r="AG57" s="354" t="str">
        <f>IF('3ème'!$C57="","",IF('3ème'!$E57="CF",'3ème'!$C57-'2ème'!$C57,""))</f>
        <v/>
      </c>
      <c r="AH57" s="354" t="str">
        <f>IF('4ème'!$C57="","",IF('4ème'!$E57="CF",'4ème'!$C57-'3ème'!$C57,""))</f>
        <v/>
      </c>
      <c r="AI57" s="354" t="str">
        <f>IF('5ème'!$C57="","",IF('5ème'!$E57="CF",'5ème'!$C57-'4ème'!$C57,""))</f>
        <v/>
      </c>
      <c r="AJ57" s="354" t="str">
        <f>IF('6ème'!$C57="","",IF('6ème'!$E57="CF",'6ème'!$C57-'5ème'!$C57,""))</f>
        <v/>
      </c>
      <c r="AK57" s="354" t="str">
        <f>IF('7ème'!$C57="","",IF('7ème'!$E57="CF",'7ème'!$C57-'6ème'!$C57,""))</f>
        <v/>
      </c>
      <c r="AL57" s="354" t="str">
        <f>IF('8ème'!$C57="","",IF('8ème'!$E57="CF",'8ème'!$C57-'7ème'!$C57,""))</f>
        <v/>
      </c>
      <c r="AM57" s="354" t="str">
        <f>IF('9ème'!$C57="","",IF('9ème'!$E57="CF",'9ème'!$C57-'8ème'!$C57,""))</f>
        <v/>
      </c>
      <c r="AN57" s="354" t="str">
        <f>IF('10ème'!$C57="","",IF('10ème'!$E57="CF",'10ème'!$C57-'9ème'!$C57,""))</f>
        <v/>
      </c>
      <c r="AO57" s="359" t="str">
        <f t="shared" si="4"/>
        <v/>
      </c>
      <c r="AP57" s="102"/>
      <c r="AQ57" s="102"/>
      <c r="AR57" s="161"/>
      <c r="AS57" s="102"/>
      <c r="AT57" s="102"/>
      <c r="AU57" s="360" t="str">
        <f>IF('1ér_Tour'!$C57="","",IF(B57="JS",'1ér_Tour'!D66,""))</f>
        <v/>
      </c>
      <c r="AV57" s="354" t="str">
        <f>IF('2ème'!$C57="","",IF('2ème'!$E57="JS",'2ème'!$C57-'1ér_Tour'!$C57,""))</f>
        <v/>
      </c>
      <c r="AW57" s="354" t="str">
        <f>IF('3ème'!$C57="","",IF('3ème'!$E57="jS",'3ème'!$C57-'2ème'!$C57,""))</f>
        <v/>
      </c>
      <c r="AX57" s="354" t="str">
        <f>IF('4ème'!$C57="","",IF('4ème'!$E57="jS",'4ème'!$C57-'3ème'!$C57,""))</f>
        <v/>
      </c>
      <c r="AY57" s="354" t="str">
        <f>IF('5ème'!$C57="","",IF('5ème'!$E57="jS",'5ème'!$C57-'4ème'!$C57,""))</f>
        <v/>
      </c>
      <c r="AZ57" s="354" t="str">
        <f>IF('6ème'!$C57="","",IF('6ème'!$E57="jS",'6ème'!$C57-'5ème'!$C57,""))</f>
        <v/>
      </c>
      <c r="BA57" s="354" t="str">
        <f>IF('7ème'!$C57="","",IF('7ème'!$E57="jS",'7ème'!$C57-'6ème'!$C57,""))</f>
        <v/>
      </c>
      <c r="BB57" s="354" t="str">
        <f>IF('8ème'!$C57="","",IF('8ème'!$E57="jS",'8ème'!$C57-'7ème'!$C57,""))</f>
        <v/>
      </c>
      <c r="BC57" s="354" t="str">
        <f>IF('9ème'!$C57="","",IF('9ème'!$E57="jS",'9ème'!$C57-'8ème'!$C57,""))</f>
        <v/>
      </c>
      <c r="BD57" s="354" t="str">
        <f>IF('10ème'!$C57="","",IF('10ème'!$E57="jS",'10ème'!$C57-'9ème'!$C57,""))</f>
        <v/>
      </c>
      <c r="BE57" s="356" t="str">
        <f t="shared" si="2"/>
        <v/>
      </c>
      <c r="BF57" s="102"/>
      <c r="BG57" s="102"/>
      <c r="BH57" s="102"/>
      <c r="BI57" s="102"/>
      <c r="BJ57" s="102"/>
      <c r="BK57" s="360" t="str">
        <f>IF('1ér_Tour'!$C57="","",IF('1ér_Tour'!$E57="AM",'1ér_Tour'!$C57-'1ér_Tour'!$B57,""))</f>
        <v/>
      </c>
      <c r="BL57" s="354" t="str">
        <f>IF('2ème'!$C57="","",IF('2ème'!$E57="AM",'2ème'!$C57-'1ér_Tour'!$C57,""))</f>
        <v/>
      </c>
      <c r="BM57" s="354" t="str">
        <f>IF('3ème'!$C57="","",IF('3ème'!$E57="AM",'3ème'!$C57-'2ème'!$C57,""))</f>
        <v/>
      </c>
      <c r="BN57" s="354" t="str">
        <f>IF('4ème'!$C57="","",IF('4ème'!$E57="AM",'4ème'!$C57-'3ème'!$C57,""))</f>
        <v/>
      </c>
      <c r="BO57" s="354" t="str">
        <f>IF('5ème'!$C57="","",IF('5ème'!$E57="AM",'5ème'!$C57-'4ème'!$C57,""))</f>
        <v/>
      </c>
      <c r="BP57" s="354" t="str">
        <f>IF('6ème'!$C57="","",IF('6ème'!$E57="AM",'6ème'!$C57-'5ème'!$C57,""))</f>
        <v/>
      </c>
      <c r="BQ57" s="354" t="str">
        <f>IF('7ème'!$C57="","",IF('7ème'!$E57="AM",'7ème'!$C57-'6ème'!$C57,""))</f>
        <v/>
      </c>
      <c r="BR57" s="354" t="str">
        <f>IF('8ème'!$C57="","",IF('8ème'!$E57="AM",'8ème'!$C57-'7ème'!$C57,""))</f>
        <v/>
      </c>
      <c r="BS57" s="354" t="str">
        <f>IF('9ème'!$C57="","",IF('9ème'!$E57="AM",'9ème'!$C57-'8ème'!$C57,""))</f>
        <v/>
      </c>
      <c r="BT57" s="361" t="str">
        <f>IF('10ème'!$C57="","",IF('10ème'!$E57="AM",'10ème'!$C57-'9ème'!$C57,""))</f>
        <v/>
      </c>
      <c r="BU57" s="361" t="str">
        <f>IF(Dép_Arr!$C57="","",IF(AND(Dép_Arr!$E57="AM",'10ème'!$C57=""),Dép_Arr!$C57-'9ème'!$C57,Dép_Arr!$C57-'10ème'!$C57))</f>
        <v/>
      </c>
      <c r="BV57" s="356" t="str">
        <f t="shared" si="3"/>
        <v/>
      </c>
      <c r="BW57" s="362"/>
    </row>
    <row r="58" spans="1:75" x14ac:dyDescent="0.25">
      <c r="A58" s="376" t="str">
        <f>IF(Dép_Arr!A58="","",Dép_Arr!A58)</f>
        <v/>
      </c>
      <c r="B58" s="377" t="str">
        <f>IF(A58="","",INDEX(Engagés!A58:J157,MATCH(Récap!A58,Engagés!A58:A157,0),5))</f>
        <v/>
      </c>
      <c r="C58" s="378">
        <f>Dép_Arr!H58+'1ér_Tour'!H58+'2ème'!H58+'3ème'!H58+'4ème'!H58+'5ème'!H58+'6ème'!H58+'7ème'!H58+'8ème'!H58+'9ème'!H58+'10ème'!H58</f>
        <v>0</v>
      </c>
      <c r="D58" s="102" t="str">
        <f>IF($E58=11,"",IF(Dép_Arr!$A58="","",COUNTA(Dép_Arr!C58,'1ér_Tour'!C58,'2ème'!C58,'3ème'!C58,'4ème'!C58,'5ème'!C58,'6ème'!C58,'7ème'!C58,'8ème'!C58,'9ème'!C58,'10ème'!C58)))</f>
        <v/>
      </c>
      <c r="E58" s="26" t="str">
        <f>IF(A58=0,"",IF(Dép_Arr!A58="","",(COUNTBLANK(Dép_Arr!D58)+COUNTBLANK('1ér_Tour'!D58)+COUNTBLANK('2ème'!D58)+COUNTBLANK('3ème'!D58)+COUNTBLANK('4ème'!D58)+COUNTBLANK('5ème'!D58)+COUNTBLANK('6ème'!D58)+COUNTBLANK('7ème'!D58)+COUNTBLANK('8ème'!D58)+COUNTBLANK('9ème'!D58)+COUNTBLANK('10ème'!D58))))</f>
        <v/>
      </c>
      <c r="F58" s="378" t="str">
        <f t="shared" si="0"/>
        <v/>
      </c>
      <c r="G58" s="102" t="str">
        <f>IF(OR('1ér_Tour'!D58="TERMINE",'2ème'!D58="TERMINE",'3ème'!D58="TERMINE",'4ème'!D58="TERMINE",'5ème'!D58="TERMINE",'6ème'!D58="TERMINE",'7ème'!D58="TERMINE",'8ème'!D58="TERMINE",'9ème'!D58="TERMINE",'9ème'!A58="TERMINE"),"TERMINE","")</f>
        <v/>
      </c>
      <c r="I58" s="212"/>
      <c r="J58" s="215"/>
      <c r="O58" s="353" t="str">
        <f>IF('1ér_Tour'!$D58="","",IF($B58="MJ",'1ér_Tour'!$D58,""))</f>
        <v/>
      </c>
      <c r="P58" s="354" t="str">
        <f>IF('2ème'!$C58="","",IF('2ème'!$E58="MJ",'2ème'!$C58-'1ér_Tour'!$C58,""))</f>
        <v/>
      </c>
      <c r="Q58" s="354" t="str">
        <f>IF('3ème'!$C58="","",IF('3ème'!$E58="MJ",'3ème'!$C58-'2ème'!$C58,""))</f>
        <v/>
      </c>
      <c r="R58" s="354" t="str">
        <f>IF('4ème'!$C58="","",IF('4ème'!$E58="MJ",'4ème'!$C58-'3ème'!$C58,""))</f>
        <v/>
      </c>
      <c r="S58" s="354" t="str">
        <f>IF('5ème'!$C58="","",IF('5ème'!$E58="MJ",'5ème'!$C58-'4ème'!$C58,""))</f>
        <v/>
      </c>
      <c r="T58" s="354" t="str">
        <f>IF('6ème'!$C58="","",IF('6ème'!$E58="MJ",'6ème'!$C58-'5ème'!$C58,""))</f>
        <v/>
      </c>
      <c r="U58" s="354" t="str">
        <f>IF('7ème'!$C58="","",IF('7ème'!$E58="MJ",'7ème'!$C58-'6ème'!$C58,""))</f>
        <v/>
      </c>
      <c r="V58" s="354" t="str">
        <f>IF('8ème'!$C58="","",IF('8ème'!$E58="MJ",'8ème'!$C58-'7ème'!$C58,""))</f>
        <v/>
      </c>
      <c r="W58" s="354" t="str">
        <f>IF('9ème'!$C58="","",IF('9ème'!$E58="MJ",'9ème'!$C58-'8ème'!$C58,""))</f>
        <v/>
      </c>
      <c r="X58" s="355" t="str">
        <f>IF('10ème'!$C58="","",IF('10ème'!$E58="MJ",'10ème'!$C58-'9ème'!$C58,""))</f>
        <v/>
      </c>
      <c r="Y58" s="356" t="str">
        <f t="shared" si="5"/>
        <v/>
      </c>
      <c r="Z58" s="333"/>
      <c r="AA58" s="357"/>
      <c r="AB58" s="358"/>
      <c r="AC58" s="358"/>
      <c r="AD58" s="102"/>
      <c r="AE58" s="353" t="str">
        <f>IF('1ér_Tour'!$D58="","",IF($B58="CF",'1ér_Tour'!$D58,""))</f>
        <v/>
      </c>
      <c r="AF58" s="354" t="str">
        <f>IF('2ème'!$C58="","",IF('2ème'!$E58="CF",'2ème'!$C58-'1ér_Tour'!$C58,""))</f>
        <v/>
      </c>
      <c r="AG58" s="354" t="str">
        <f>IF('3ème'!$C58="","",IF('3ème'!$E58="CF",'3ème'!$C58-'2ème'!$C58,""))</f>
        <v/>
      </c>
      <c r="AH58" s="354" t="str">
        <f>IF('4ème'!$C58="","",IF('4ème'!$E58="CF",'4ème'!$C58-'3ème'!$C58,""))</f>
        <v/>
      </c>
      <c r="AI58" s="354" t="str">
        <f>IF('5ème'!$C58="","",IF('5ème'!$E58="CF",'5ème'!$C58-'4ème'!$C58,""))</f>
        <v/>
      </c>
      <c r="AJ58" s="354" t="str">
        <f>IF('6ème'!$C58="","",IF('6ème'!$E58="CF",'6ème'!$C58-'5ème'!$C58,""))</f>
        <v/>
      </c>
      <c r="AK58" s="354" t="str">
        <f>IF('7ème'!$C58="","",IF('7ème'!$E58="CF",'7ème'!$C58-'6ème'!$C58,""))</f>
        <v/>
      </c>
      <c r="AL58" s="354" t="str">
        <f>IF('8ème'!$C58="","",IF('8ème'!$E58="CF",'8ème'!$C58-'7ème'!$C58,""))</f>
        <v/>
      </c>
      <c r="AM58" s="354" t="str">
        <f>IF('9ème'!$C58="","",IF('9ème'!$E58="CF",'9ème'!$C58-'8ème'!$C58,""))</f>
        <v/>
      </c>
      <c r="AN58" s="354" t="str">
        <f>IF('10ème'!$C58="","",IF('10ème'!$E58="CF",'10ème'!$C58-'9ème'!$C58,""))</f>
        <v/>
      </c>
      <c r="AO58" s="359" t="str">
        <f t="shared" si="4"/>
        <v/>
      </c>
      <c r="AP58" s="102"/>
      <c r="AQ58" s="102"/>
      <c r="AR58" s="161"/>
      <c r="AS58" s="102"/>
      <c r="AT58" s="102"/>
      <c r="AU58" s="360" t="str">
        <f>IF('1ér_Tour'!$C58="","",IF(B58="JS",'1ér_Tour'!D67,""))</f>
        <v/>
      </c>
      <c r="AV58" s="354" t="str">
        <f>IF('2ème'!$C58="","",IF('2ème'!$E58="JS",'2ème'!$C58-'1ér_Tour'!$C58,""))</f>
        <v/>
      </c>
      <c r="AW58" s="354" t="str">
        <f>IF('3ème'!$C58="","",IF('3ème'!$E58="jS",'3ème'!$C58-'2ème'!$C58,""))</f>
        <v/>
      </c>
      <c r="AX58" s="354" t="str">
        <f>IF('4ème'!$C58="","",IF('4ème'!$E58="jS",'4ème'!$C58-'3ème'!$C58,""))</f>
        <v/>
      </c>
      <c r="AY58" s="354" t="str">
        <f>IF('5ème'!$C58="","",IF('5ème'!$E58="jS",'5ème'!$C58-'4ème'!$C58,""))</f>
        <v/>
      </c>
      <c r="AZ58" s="354" t="str">
        <f>IF('6ème'!$C58="","",IF('6ème'!$E58="jS",'6ème'!$C58-'5ème'!$C58,""))</f>
        <v/>
      </c>
      <c r="BA58" s="354" t="str">
        <f>IF('7ème'!$C58="","",IF('7ème'!$E58="jS",'7ème'!$C58-'6ème'!$C58,""))</f>
        <v/>
      </c>
      <c r="BB58" s="354" t="str">
        <f>IF('8ème'!$C58="","",IF('8ème'!$E58="jS",'8ème'!$C58-'7ème'!$C58,""))</f>
        <v/>
      </c>
      <c r="BC58" s="354" t="str">
        <f>IF('9ème'!$C58="","",IF('9ème'!$E58="jS",'9ème'!$C58-'8ème'!$C58,""))</f>
        <v/>
      </c>
      <c r="BD58" s="354" t="str">
        <f>IF('10ème'!$C58="","",IF('10ème'!$E58="jS",'10ème'!$C58-'9ème'!$C58,""))</f>
        <v/>
      </c>
      <c r="BE58" s="356" t="str">
        <f t="shared" si="2"/>
        <v/>
      </c>
      <c r="BF58" s="102"/>
      <c r="BG58" s="102"/>
      <c r="BH58" s="102"/>
      <c r="BI58" s="102"/>
      <c r="BJ58" s="102"/>
      <c r="BK58" s="360" t="str">
        <f>IF('1ér_Tour'!$C58="","",IF('1ér_Tour'!$E58="AM",'1ér_Tour'!$C58-'1ér_Tour'!$B58,""))</f>
        <v/>
      </c>
      <c r="BL58" s="354" t="str">
        <f>IF('2ème'!$C58="","",IF('2ème'!$E58="AM",'2ème'!$C58-'1ér_Tour'!$C58,""))</f>
        <v/>
      </c>
      <c r="BM58" s="354" t="str">
        <f>IF('3ème'!$C58="","",IF('3ème'!$E58="AM",'3ème'!$C58-'2ème'!$C58,""))</f>
        <v/>
      </c>
      <c r="BN58" s="354" t="str">
        <f>IF('4ème'!$C58="","",IF('4ème'!$E58="AM",'4ème'!$C58-'3ème'!$C58,""))</f>
        <v/>
      </c>
      <c r="BO58" s="354" t="str">
        <f>IF('5ème'!$C58="","",IF('5ème'!$E58="AM",'5ème'!$C58-'4ème'!$C58,""))</f>
        <v/>
      </c>
      <c r="BP58" s="354" t="str">
        <f>IF('6ème'!$C58="","",IF('6ème'!$E58="AM",'6ème'!$C58-'5ème'!$C58,""))</f>
        <v/>
      </c>
      <c r="BQ58" s="354" t="str">
        <f>IF('7ème'!$C58="","",IF('7ème'!$E58="AM",'7ème'!$C58-'6ème'!$C58,""))</f>
        <v/>
      </c>
      <c r="BR58" s="354" t="str">
        <f>IF('8ème'!$C58="","",IF('8ème'!$E58="AM",'8ème'!$C58-'7ème'!$C58,""))</f>
        <v/>
      </c>
      <c r="BS58" s="354" t="str">
        <f>IF('9ème'!$C58="","",IF('9ème'!$E58="AM",'9ème'!$C58-'8ème'!$C58,""))</f>
        <v/>
      </c>
      <c r="BT58" s="361" t="str">
        <f>IF('10ème'!$C58="","",IF('10ème'!$E58="AM",'10ème'!$C58-'9ème'!$C58,""))</f>
        <v/>
      </c>
      <c r="BU58" s="361" t="str">
        <f>IF(Dép_Arr!$C58="","",IF(AND(Dép_Arr!$E58="AM",'10ème'!$C58=""),Dép_Arr!$C58-'9ème'!$C58,Dép_Arr!$C58-'10ème'!$C58))</f>
        <v/>
      </c>
      <c r="BV58" s="356" t="str">
        <f t="shared" si="3"/>
        <v/>
      </c>
      <c r="BW58" s="362"/>
    </row>
    <row r="59" spans="1:75" x14ac:dyDescent="0.25">
      <c r="A59" s="376" t="str">
        <f>IF(Dép_Arr!A59="","",Dép_Arr!A59)</f>
        <v/>
      </c>
      <c r="B59" s="377" t="str">
        <f>IF(A59="","",INDEX(Engagés!A59:J158,MATCH(Récap!A59,Engagés!A59:A158,0),5))</f>
        <v/>
      </c>
      <c r="C59" s="378">
        <f>Dép_Arr!H59+'1ér_Tour'!H59+'2ème'!H59+'3ème'!H59+'4ème'!H59+'5ème'!H59+'6ème'!H59+'7ème'!H59+'8ème'!H59+'9ème'!H59+'10ème'!H59</f>
        <v>0</v>
      </c>
      <c r="D59" s="102" t="str">
        <f>IF($E59=11,"",IF(Dép_Arr!$A59="","",COUNTA(Dép_Arr!C59,'1ér_Tour'!C59,'2ème'!C59,'3ème'!C59,'4ème'!C59,'5ème'!C59,'6ème'!C59,'7ème'!C59,'8ème'!C59,'9ème'!C59,'10ème'!C59)))</f>
        <v/>
      </c>
      <c r="E59" s="26" t="str">
        <f>IF(A59=0,"",IF(Dép_Arr!A59="","",(COUNTBLANK(Dép_Arr!D59)+COUNTBLANK('1ér_Tour'!D59)+COUNTBLANK('2ème'!D59)+COUNTBLANK('3ème'!D59)+COUNTBLANK('4ème'!D59)+COUNTBLANK('5ème'!D59)+COUNTBLANK('6ème'!D59)+COUNTBLANK('7ème'!D59)+COUNTBLANK('8ème'!D59)+COUNTBLANK('9ème'!D59)+COUNTBLANK('10ème'!D59))))</f>
        <v/>
      </c>
      <c r="F59" s="378" t="str">
        <f t="shared" si="0"/>
        <v/>
      </c>
      <c r="G59" s="102" t="str">
        <f>IF(OR('1ér_Tour'!D59="TERMINE",'2ème'!D59="TERMINE",'3ème'!D59="TERMINE",'4ème'!D59="TERMINE",'5ème'!D59="TERMINE",'6ème'!D59="TERMINE",'7ème'!D59="TERMINE",'8ème'!D59="TERMINE",'9ème'!D59="TERMINE",'9ème'!A59="TERMINE"),"TERMINE","")</f>
        <v/>
      </c>
      <c r="I59" s="212"/>
      <c r="J59" s="215"/>
      <c r="O59" s="353" t="str">
        <f>IF('1ér_Tour'!$D59="","",IF($B59="MJ",'1ér_Tour'!$D59,""))</f>
        <v/>
      </c>
      <c r="P59" s="354" t="str">
        <f>IF('2ème'!$C59="","",IF('2ème'!$E59="MJ",'2ème'!$C59-'1ér_Tour'!$C59,""))</f>
        <v/>
      </c>
      <c r="Q59" s="354" t="str">
        <f>IF('3ème'!$C59="","",IF('3ème'!$E59="MJ",'3ème'!$C59-'2ème'!$C59,""))</f>
        <v/>
      </c>
      <c r="R59" s="354" t="str">
        <f>IF('4ème'!$C59="","",IF('4ème'!$E59="MJ",'4ème'!$C59-'3ème'!$C59,""))</f>
        <v/>
      </c>
      <c r="S59" s="354" t="str">
        <f>IF('5ème'!$C59="","",IF('5ème'!$E59="MJ",'5ème'!$C59-'4ème'!$C59,""))</f>
        <v/>
      </c>
      <c r="T59" s="354" t="str">
        <f>IF('6ème'!$C59="","",IF('6ème'!$E59="MJ",'6ème'!$C59-'5ème'!$C59,""))</f>
        <v/>
      </c>
      <c r="U59" s="354" t="str">
        <f>IF('7ème'!$C59="","",IF('7ème'!$E59="MJ",'7ème'!$C59-'6ème'!$C59,""))</f>
        <v/>
      </c>
      <c r="V59" s="354" t="str">
        <f>IF('8ème'!$C59="","",IF('8ème'!$E59="MJ",'8ème'!$C59-'7ème'!$C59,""))</f>
        <v/>
      </c>
      <c r="W59" s="354" t="str">
        <f>IF('9ème'!$C59="","",IF('9ème'!$E59="MJ",'9ème'!$C59-'8ème'!$C59,""))</f>
        <v/>
      </c>
      <c r="X59" s="355" t="str">
        <f>IF('10ème'!$C59="","",IF('10ème'!$E59="MJ",'10ème'!$C59-'9ème'!$C59,""))</f>
        <v/>
      </c>
      <c r="Y59" s="356" t="str">
        <f t="shared" si="5"/>
        <v/>
      </c>
      <c r="Z59" s="333"/>
      <c r="AA59" s="357"/>
      <c r="AB59" s="358"/>
      <c r="AC59" s="358"/>
      <c r="AD59" s="102"/>
      <c r="AE59" s="353" t="str">
        <f>IF('1ér_Tour'!$D59="","",IF($B59="CF",'1ér_Tour'!$D59,""))</f>
        <v/>
      </c>
      <c r="AF59" s="354" t="str">
        <f>IF('2ème'!$C59="","",IF('2ème'!$E59="CF",'2ème'!$C59-'1ér_Tour'!$C59,""))</f>
        <v/>
      </c>
      <c r="AG59" s="354" t="str">
        <f>IF('3ème'!$C59="","",IF('3ème'!$E59="CF",'3ème'!$C59-'2ème'!$C59,""))</f>
        <v/>
      </c>
      <c r="AH59" s="354" t="str">
        <f>IF('4ème'!$C59="","",IF('4ème'!$E59="CF",'4ème'!$C59-'3ème'!$C59,""))</f>
        <v/>
      </c>
      <c r="AI59" s="354" t="str">
        <f>IF('5ème'!$C59="","",IF('5ème'!$E59="CF",'5ème'!$C59-'4ème'!$C59,""))</f>
        <v/>
      </c>
      <c r="AJ59" s="354" t="str">
        <f>IF('6ème'!$C59="","",IF('6ème'!$E59="CF",'6ème'!$C59-'5ème'!$C59,""))</f>
        <v/>
      </c>
      <c r="AK59" s="354" t="str">
        <f>IF('7ème'!$C59="","",IF('7ème'!$E59="CF",'7ème'!$C59-'6ème'!$C59,""))</f>
        <v/>
      </c>
      <c r="AL59" s="354" t="str">
        <f>IF('8ème'!$C59="","",IF('8ème'!$E59="CF",'8ème'!$C59-'7ème'!$C59,""))</f>
        <v/>
      </c>
      <c r="AM59" s="354" t="str">
        <f>IF('9ème'!$C59="","",IF('9ème'!$E59="CF",'9ème'!$C59-'8ème'!$C59,""))</f>
        <v/>
      </c>
      <c r="AN59" s="354" t="str">
        <f>IF('10ème'!$C59="","",IF('10ème'!$E59="CF",'10ème'!$C59-'9ème'!$C59,""))</f>
        <v/>
      </c>
      <c r="AO59" s="359" t="str">
        <f t="shared" si="4"/>
        <v/>
      </c>
      <c r="AP59" s="102"/>
      <c r="AQ59" s="102"/>
      <c r="AR59" s="161"/>
      <c r="AS59" s="102"/>
      <c r="AT59" s="102"/>
      <c r="AU59" s="360" t="str">
        <f>IF('1ér_Tour'!$C59="","",IF(B59="JS",'1ér_Tour'!D68,""))</f>
        <v/>
      </c>
      <c r="AV59" s="354" t="str">
        <f>IF('2ème'!$C59="","",IF('2ème'!$E59="JS",'2ème'!$C59-'1ér_Tour'!$C59,""))</f>
        <v/>
      </c>
      <c r="AW59" s="354" t="str">
        <f>IF('3ème'!$C59="","",IF('3ème'!$E59="jS",'3ème'!$C59-'2ème'!$C59,""))</f>
        <v/>
      </c>
      <c r="AX59" s="354" t="str">
        <f>IF('4ème'!$C59="","",IF('4ème'!$E59="jS",'4ème'!$C59-'3ème'!$C59,""))</f>
        <v/>
      </c>
      <c r="AY59" s="354" t="str">
        <f>IF('5ème'!$C59="","",IF('5ème'!$E59="jS",'5ème'!$C59-'4ème'!$C59,""))</f>
        <v/>
      </c>
      <c r="AZ59" s="354" t="str">
        <f>IF('6ème'!$C59="","",IF('6ème'!$E59="jS",'6ème'!$C59-'5ème'!$C59,""))</f>
        <v/>
      </c>
      <c r="BA59" s="354" t="str">
        <f>IF('7ème'!$C59="","",IF('7ème'!$E59="jS",'7ème'!$C59-'6ème'!$C59,""))</f>
        <v/>
      </c>
      <c r="BB59" s="354" t="str">
        <f>IF('8ème'!$C59="","",IF('8ème'!$E59="jS",'8ème'!$C59-'7ème'!$C59,""))</f>
        <v/>
      </c>
      <c r="BC59" s="354" t="str">
        <f>IF('9ème'!$C59="","",IF('9ème'!$E59="jS",'9ème'!$C59-'8ème'!$C59,""))</f>
        <v/>
      </c>
      <c r="BD59" s="354" t="str">
        <f>IF('10ème'!$C59="","",IF('10ème'!$E59="jS",'10ème'!$C59-'9ème'!$C59,""))</f>
        <v/>
      </c>
      <c r="BE59" s="356" t="str">
        <f t="shared" si="2"/>
        <v/>
      </c>
      <c r="BF59" s="102"/>
      <c r="BG59" s="102"/>
      <c r="BH59" s="102"/>
      <c r="BI59" s="102"/>
      <c r="BJ59" s="102"/>
      <c r="BK59" s="360" t="str">
        <f>IF('1ér_Tour'!$C59="","",IF('1ér_Tour'!$E59="AM",'1ér_Tour'!$C59-'1ér_Tour'!$B59,""))</f>
        <v/>
      </c>
      <c r="BL59" s="354" t="str">
        <f>IF('2ème'!$C59="","",IF('2ème'!$E59="AM",'2ème'!$C59-'1ér_Tour'!$C59,""))</f>
        <v/>
      </c>
      <c r="BM59" s="354" t="str">
        <f>IF('3ème'!$C59="","",IF('3ème'!$E59="AM",'3ème'!$C59-'2ème'!$C59,""))</f>
        <v/>
      </c>
      <c r="BN59" s="354" t="str">
        <f>IF('4ème'!$C59="","",IF('4ème'!$E59="AM",'4ème'!$C59-'3ème'!$C59,""))</f>
        <v/>
      </c>
      <c r="BO59" s="354" t="str">
        <f>IF('5ème'!$C59="","",IF('5ème'!$E59="AM",'5ème'!$C59-'4ème'!$C59,""))</f>
        <v/>
      </c>
      <c r="BP59" s="354" t="str">
        <f>IF('6ème'!$C59="","",IF('6ème'!$E59="AM",'6ème'!$C59-'5ème'!$C59,""))</f>
        <v/>
      </c>
      <c r="BQ59" s="354" t="str">
        <f>IF('7ème'!$C59="","",IF('7ème'!$E59="AM",'7ème'!$C59-'6ème'!$C59,""))</f>
        <v/>
      </c>
      <c r="BR59" s="354" t="str">
        <f>IF('8ème'!$C59="","",IF('8ème'!$E59="AM",'8ème'!$C59-'7ème'!$C59,""))</f>
        <v/>
      </c>
      <c r="BS59" s="354" t="str">
        <f>IF('9ème'!$C59="","",IF('9ème'!$E59="AM",'9ème'!$C59-'8ème'!$C59,""))</f>
        <v/>
      </c>
      <c r="BT59" s="361" t="str">
        <f>IF('10ème'!$C59="","",IF('10ème'!$E59="AM",'10ème'!$C59-'9ème'!$C59,""))</f>
        <v/>
      </c>
      <c r="BU59" s="361" t="str">
        <f>IF(Dép_Arr!$C59="","",IF(AND(Dép_Arr!$E59="AM",'10ème'!$C59=""),Dép_Arr!$C59-'9ème'!$C59,Dép_Arr!$C59-'10ème'!$C59))</f>
        <v/>
      </c>
      <c r="BV59" s="356" t="str">
        <f t="shared" si="3"/>
        <v/>
      </c>
      <c r="BW59" s="362"/>
    </row>
    <row r="60" spans="1:75" x14ac:dyDescent="0.25">
      <c r="A60" s="376" t="str">
        <f>IF(Dép_Arr!A60="","",Dép_Arr!A60)</f>
        <v/>
      </c>
      <c r="B60" s="377" t="str">
        <f>IF(A60="","",INDEX(Engagés!A60:J159,MATCH(Récap!A60,Engagés!A60:A159,0),5))</f>
        <v/>
      </c>
      <c r="C60" s="378">
        <f>Dép_Arr!H60+'1ér_Tour'!H60+'2ème'!H60+'3ème'!H60+'4ème'!H60+'5ème'!H60+'6ème'!H60+'7ème'!H60+'8ème'!H60+'9ème'!H60+'10ème'!H60</f>
        <v>0</v>
      </c>
      <c r="D60" s="102" t="str">
        <f>IF($E60=11,"",IF(Dép_Arr!$A60="","",COUNTA(Dép_Arr!C60,'1ér_Tour'!C60,'2ème'!C60,'3ème'!C60,'4ème'!C60,'5ème'!C60,'6ème'!C60,'7ème'!C60,'8ème'!C60,'9ème'!C60,'10ème'!C60)))</f>
        <v/>
      </c>
      <c r="E60" s="26" t="str">
        <f>IF(A60=0,"",IF(Dép_Arr!A60="","",(COUNTBLANK(Dép_Arr!D60)+COUNTBLANK('1ér_Tour'!D60)+COUNTBLANK('2ème'!D60)+COUNTBLANK('3ème'!D60)+COUNTBLANK('4ème'!D60)+COUNTBLANK('5ème'!D60)+COUNTBLANK('6ème'!D60)+COUNTBLANK('7ème'!D60)+COUNTBLANK('8ème'!D60)+COUNTBLANK('9ème'!D60)+COUNTBLANK('10ème'!D60))))</f>
        <v/>
      </c>
      <c r="F60" s="378" t="str">
        <f t="shared" si="0"/>
        <v/>
      </c>
      <c r="G60" s="102" t="str">
        <f>IF(OR('1ér_Tour'!D60="TERMINE",'2ème'!D60="TERMINE",'3ème'!D60="TERMINE",'4ème'!D60="TERMINE",'5ème'!D60="TERMINE",'6ème'!D60="TERMINE",'7ème'!D60="TERMINE",'8ème'!D60="TERMINE",'9ème'!D60="TERMINE",'9ème'!A60="TERMINE"),"TERMINE","")</f>
        <v/>
      </c>
      <c r="I60" s="212"/>
      <c r="J60" s="215"/>
      <c r="O60" s="353" t="str">
        <f>IF('1ér_Tour'!$D60="","",IF($B60="MJ",'1ér_Tour'!$D60,""))</f>
        <v/>
      </c>
      <c r="P60" s="354" t="str">
        <f>IF('2ème'!$C60="","",IF('2ème'!$E60="MJ",'2ème'!$C60-'1ér_Tour'!$C60,""))</f>
        <v/>
      </c>
      <c r="Q60" s="354" t="str">
        <f>IF('3ème'!$C60="","",IF('3ème'!$E60="MJ",'3ème'!$C60-'2ème'!$C60,""))</f>
        <v/>
      </c>
      <c r="R60" s="354" t="str">
        <f>IF('4ème'!$C60="","",IF('4ème'!$E60="MJ",'4ème'!$C60-'3ème'!$C60,""))</f>
        <v/>
      </c>
      <c r="S60" s="354" t="str">
        <f>IF('5ème'!$C60="","",IF('5ème'!$E60="MJ",'5ème'!$C60-'4ème'!$C60,""))</f>
        <v/>
      </c>
      <c r="T60" s="354" t="str">
        <f>IF('6ème'!$C60="","",IF('6ème'!$E60="MJ",'6ème'!$C60-'5ème'!$C60,""))</f>
        <v/>
      </c>
      <c r="U60" s="354" t="str">
        <f>IF('7ème'!$C60="","",IF('7ème'!$E60="MJ",'7ème'!$C60-'6ème'!$C60,""))</f>
        <v/>
      </c>
      <c r="V60" s="354" t="str">
        <f>IF('8ème'!$C60="","",IF('8ème'!$E60="MJ",'8ème'!$C60-'7ème'!$C60,""))</f>
        <v/>
      </c>
      <c r="W60" s="354" t="str">
        <f>IF('9ème'!$C60="","",IF('9ème'!$E60="MJ",'9ème'!$C60-'8ème'!$C60,""))</f>
        <v/>
      </c>
      <c r="X60" s="355" t="str">
        <f>IF('10ème'!$C60="","",IF('10ème'!$E60="MJ",'10ème'!$C60-'9ème'!$C60,""))</f>
        <v/>
      </c>
      <c r="Y60" s="356" t="str">
        <f t="shared" si="5"/>
        <v/>
      </c>
      <c r="Z60" s="333"/>
      <c r="AA60" s="357"/>
      <c r="AB60" s="358"/>
      <c r="AC60" s="358"/>
      <c r="AD60" s="102"/>
      <c r="AE60" s="353" t="str">
        <f>IF('1ér_Tour'!$D60="","",IF($B60="CF",'1ér_Tour'!$D60,""))</f>
        <v/>
      </c>
      <c r="AF60" s="354" t="str">
        <f>IF('2ème'!$C60="","",IF('2ème'!$E60="CF",'2ème'!$C60-'1ér_Tour'!$C60,""))</f>
        <v/>
      </c>
      <c r="AG60" s="354" t="str">
        <f>IF('3ème'!$C60="","",IF('3ème'!$E60="CF",'3ème'!$C60-'2ème'!$C60,""))</f>
        <v/>
      </c>
      <c r="AH60" s="354" t="str">
        <f>IF('4ème'!$C60="","",IF('4ème'!$E60="CF",'4ème'!$C60-'3ème'!$C60,""))</f>
        <v/>
      </c>
      <c r="AI60" s="354" t="str">
        <f>IF('5ème'!$C60="","",IF('5ème'!$E60="CF",'5ème'!$C60-'4ème'!$C60,""))</f>
        <v/>
      </c>
      <c r="AJ60" s="354" t="str">
        <f>IF('6ème'!$C60="","",IF('6ème'!$E60="CF",'6ème'!$C60-'5ème'!$C60,""))</f>
        <v/>
      </c>
      <c r="AK60" s="354" t="str">
        <f>IF('7ème'!$C60="","",IF('7ème'!$E60="CF",'7ème'!$C60-'6ème'!$C60,""))</f>
        <v/>
      </c>
      <c r="AL60" s="354" t="str">
        <f>IF('8ème'!$C60="","",IF('8ème'!$E60="CF",'8ème'!$C60-'7ème'!$C60,""))</f>
        <v/>
      </c>
      <c r="AM60" s="354" t="str">
        <f>IF('9ème'!$C60="","",IF('9ème'!$E60="CF",'9ème'!$C60-'8ème'!$C60,""))</f>
        <v/>
      </c>
      <c r="AN60" s="354" t="str">
        <f>IF('10ème'!$C60="","",IF('10ème'!$E60="CF",'10ème'!$C60-'9ème'!$C60,""))</f>
        <v/>
      </c>
      <c r="AO60" s="359" t="str">
        <f t="shared" si="4"/>
        <v/>
      </c>
      <c r="AP60" s="102"/>
      <c r="AQ60" s="102"/>
      <c r="AR60" s="161"/>
      <c r="AS60" s="102"/>
      <c r="AT60" s="102"/>
      <c r="AU60" s="360" t="str">
        <f>IF('1ér_Tour'!$C60="","",IF(B60="JS",'1ér_Tour'!D69,""))</f>
        <v/>
      </c>
      <c r="AV60" s="354" t="str">
        <f>IF('2ème'!$C60="","",IF('2ème'!$E60="JS",'2ème'!$C60-'1ér_Tour'!$C60,""))</f>
        <v/>
      </c>
      <c r="AW60" s="354" t="str">
        <f>IF('3ème'!$C60="","",IF('3ème'!$E60="jS",'3ème'!$C60-'2ème'!$C60,""))</f>
        <v/>
      </c>
      <c r="AX60" s="354" t="str">
        <f>IF('4ème'!$C60="","",IF('4ème'!$E60="jS",'4ème'!$C60-'3ème'!$C60,""))</f>
        <v/>
      </c>
      <c r="AY60" s="354" t="str">
        <f>IF('5ème'!$C60="","",IF('5ème'!$E60="jS",'5ème'!$C60-'4ème'!$C60,""))</f>
        <v/>
      </c>
      <c r="AZ60" s="354" t="str">
        <f>IF('6ème'!$C60="","",IF('6ème'!$E60="jS",'6ème'!$C60-'5ème'!$C60,""))</f>
        <v/>
      </c>
      <c r="BA60" s="354" t="str">
        <f>IF('7ème'!$C60="","",IF('7ème'!$E60="jS",'7ème'!$C60-'6ème'!$C60,""))</f>
        <v/>
      </c>
      <c r="BB60" s="354" t="str">
        <f>IF('8ème'!$C60="","",IF('8ème'!$E60="jS",'8ème'!$C60-'7ème'!$C60,""))</f>
        <v/>
      </c>
      <c r="BC60" s="354" t="str">
        <f>IF('9ème'!$C60="","",IF('9ème'!$E60="jS",'9ème'!$C60-'8ème'!$C60,""))</f>
        <v/>
      </c>
      <c r="BD60" s="354" t="str">
        <f>IF('10ème'!$C60="","",IF('10ème'!$E60="jS",'10ème'!$C60-'9ème'!$C60,""))</f>
        <v/>
      </c>
      <c r="BE60" s="356" t="str">
        <f t="shared" si="2"/>
        <v/>
      </c>
      <c r="BF60" s="102"/>
      <c r="BG60" s="102"/>
      <c r="BH60" s="102"/>
      <c r="BI60" s="102"/>
      <c r="BJ60" s="102"/>
      <c r="BK60" s="360" t="str">
        <f>IF('1ér_Tour'!$C60="","",IF('1ér_Tour'!$E60="AM",'1ér_Tour'!$C60-'1ér_Tour'!$B60,""))</f>
        <v/>
      </c>
      <c r="BL60" s="354" t="str">
        <f>IF('2ème'!$C60="","",IF('2ème'!$E60="AM",'2ème'!$C60-'1ér_Tour'!$C60,""))</f>
        <v/>
      </c>
      <c r="BM60" s="354" t="str">
        <f>IF('3ème'!$C60="","",IF('3ème'!$E60="AM",'3ème'!$C60-'2ème'!$C60,""))</f>
        <v/>
      </c>
      <c r="BN60" s="354" t="str">
        <f>IF('4ème'!$C60="","",IF('4ème'!$E60="AM",'4ème'!$C60-'3ème'!$C60,""))</f>
        <v/>
      </c>
      <c r="BO60" s="354" t="str">
        <f>IF('5ème'!$C60="","",IF('5ème'!$E60="AM",'5ème'!$C60-'4ème'!$C60,""))</f>
        <v/>
      </c>
      <c r="BP60" s="354" t="str">
        <f>IF('6ème'!$C60="","",IF('6ème'!$E60="AM",'6ème'!$C60-'5ème'!$C60,""))</f>
        <v/>
      </c>
      <c r="BQ60" s="354" t="str">
        <f>IF('7ème'!$C60="","",IF('7ème'!$E60="AM",'7ème'!$C60-'6ème'!$C60,""))</f>
        <v/>
      </c>
      <c r="BR60" s="354" t="str">
        <f>IF('8ème'!$C60="","",IF('8ème'!$E60="AM",'8ème'!$C60-'7ème'!$C60,""))</f>
        <v/>
      </c>
      <c r="BS60" s="354" t="str">
        <f>IF('9ème'!$C60="","",IF('9ème'!$E60="AM",'9ème'!$C60-'8ème'!$C60,""))</f>
        <v/>
      </c>
      <c r="BT60" s="361" t="str">
        <f>IF('10ème'!$C60="","",IF('10ème'!$E60="AM",'10ème'!$C60-'9ème'!$C60,""))</f>
        <v/>
      </c>
      <c r="BU60" s="361" t="str">
        <f>IF(Dép_Arr!$C60="","",IF(AND(Dép_Arr!$E60="AM",'10ème'!$C60=""),Dép_Arr!$C60-'9ème'!$C60,Dép_Arr!$C60-'10ème'!$C60))</f>
        <v/>
      </c>
      <c r="BV60" s="356" t="str">
        <f t="shared" si="3"/>
        <v/>
      </c>
      <c r="BW60" s="362"/>
    </row>
    <row r="61" spans="1:75" x14ac:dyDescent="0.25">
      <c r="A61" s="376" t="str">
        <f>IF(Dép_Arr!A61="","",Dép_Arr!A61)</f>
        <v/>
      </c>
      <c r="B61" s="377" t="str">
        <f>IF(A61="","",INDEX(Engagés!A61:J160,MATCH(Récap!A61,Engagés!A61:A160,0),5))</f>
        <v/>
      </c>
      <c r="C61" s="378">
        <f>Dép_Arr!H61+'1ér_Tour'!H61+'2ème'!H61+'3ème'!H61+'4ème'!H61+'5ème'!H61+'6ème'!H61+'7ème'!H61+'8ème'!H61+'9ème'!H61+'10ème'!H61</f>
        <v>0</v>
      </c>
      <c r="D61" s="102" t="str">
        <f>IF($E61=11,"",IF(Dép_Arr!$A61="","",COUNTA(Dép_Arr!C61,'1ér_Tour'!C61,'2ème'!C61,'3ème'!C61,'4ème'!C61,'5ème'!C61,'6ème'!C61,'7ème'!C61,'8ème'!C61,'9ème'!C61,'10ème'!C61)))</f>
        <v/>
      </c>
      <c r="E61" s="26" t="str">
        <f>IF(A61=0,"",IF(Dép_Arr!A61="","",(COUNTBLANK(Dép_Arr!D61)+COUNTBLANK('1ér_Tour'!D61)+COUNTBLANK('2ème'!D61)+COUNTBLANK('3ème'!D61)+COUNTBLANK('4ème'!D61)+COUNTBLANK('5ème'!D61)+COUNTBLANK('6ème'!D61)+COUNTBLANK('7ème'!D61)+COUNTBLANK('8ème'!D61)+COUNTBLANK('9ème'!D61)+COUNTBLANK('10ème'!D61))))</f>
        <v/>
      </c>
      <c r="F61" s="378" t="str">
        <f t="shared" si="0"/>
        <v/>
      </c>
      <c r="G61" s="102" t="str">
        <f>IF(OR('1ér_Tour'!D61="TERMINE",'2ème'!D61="TERMINE",'3ème'!D61="TERMINE",'4ème'!D61="TERMINE",'5ème'!D61="TERMINE",'6ème'!D61="TERMINE",'7ème'!D61="TERMINE",'8ème'!D61="TERMINE",'9ème'!D61="TERMINE",'9ème'!A61="TERMINE"),"TERMINE","")</f>
        <v/>
      </c>
      <c r="I61" s="212"/>
      <c r="J61" s="215"/>
      <c r="O61" s="353" t="str">
        <f>IF('1ér_Tour'!$D61="","",IF($B61="MJ",'1ér_Tour'!$D61,""))</f>
        <v/>
      </c>
      <c r="P61" s="354" t="str">
        <f>IF('2ème'!$C61="","",IF('2ème'!$E61="MJ",'2ème'!$C61-'1ér_Tour'!$C61,""))</f>
        <v/>
      </c>
      <c r="Q61" s="354" t="str">
        <f>IF('3ème'!$C61="","",IF('3ème'!$E61="MJ",'3ème'!$C61-'2ème'!$C61,""))</f>
        <v/>
      </c>
      <c r="R61" s="354" t="str">
        <f>IF('4ème'!$C61="","",IF('4ème'!$E61="MJ",'4ème'!$C61-'3ème'!$C61,""))</f>
        <v/>
      </c>
      <c r="S61" s="354" t="str">
        <f>IF('5ème'!$C61="","",IF('5ème'!$E61="MJ",'5ème'!$C61-'4ème'!$C61,""))</f>
        <v/>
      </c>
      <c r="T61" s="354" t="str">
        <f>IF('6ème'!$C61="","",IF('6ème'!$E61="MJ",'6ème'!$C61-'5ème'!$C61,""))</f>
        <v/>
      </c>
      <c r="U61" s="354" t="str">
        <f>IF('7ème'!$C61="","",IF('7ème'!$E61="MJ",'7ème'!$C61-'6ème'!$C61,""))</f>
        <v/>
      </c>
      <c r="V61" s="354" t="str">
        <f>IF('8ème'!$C61="","",IF('8ème'!$E61="MJ",'8ème'!$C61-'7ème'!$C61,""))</f>
        <v/>
      </c>
      <c r="W61" s="354" t="str">
        <f>IF('9ème'!$C61="","",IF('9ème'!$E61="MJ",'9ème'!$C61-'8ème'!$C61,""))</f>
        <v/>
      </c>
      <c r="X61" s="355" t="str">
        <f>IF('10ème'!$C61="","",IF('10ème'!$E61="MJ",'10ème'!$C61-'9ème'!$C61,""))</f>
        <v/>
      </c>
      <c r="Y61" s="356" t="str">
        <f t="shared" si="5"/>
        <v/>
      </c>
      <c r="Z61" s="333"/>
      <c r="AA61" s="357"/>
      <c r="AB61" s="358"/>
      <c r="AC61" s="358"/>
      <c r="AD61" s="102"/>
      <c r="AE61" s="353" t="str">
        <f>IF('1ér_Tour'!$D61="","",IF($B61="CF",'1ér_Tour'!$D61,""))</f>
        <v/>
      </c>
      <c r="AF61" s="354" t="str">
        <f>IF('2ème'!$C61="","",IF('2ème'!$E61="CF",'2ème'!$C61-'1ér_Tour'!$C61,""))</f>
        <v/>
      </c>
      <c r="AG61" s="354" t="str">
        <f>IF('3ème'!$C61="","",IF('3ème'!$E61="CF",'3ème'!$C61-'2ème'!$C61,""))</f>
        <v/>
      </c>
      <c r="AH61" s="354" t="str">
        <f>IF('4ème'!$C61="","",IF('4ème'!$E61="CF",'4ème'!$C61-'3ème'!$C61,""))</f>
        <v/>
      </c>
      <c r="AI61" s="354" t="str">
        <f>IF('5ème'!$C61="","",IF('5ème'!$E61="CF",'5ème'!$C61-'4ème'!$C61,""))</f>
        <v/>
      </c>
      <c r="AJ61" s="354" t="str">
        <f>IF('6ème'!$C61="","",IF('6ème'!$E61="CF",'6ème'!$C61-'5ème'!$C61,""))</f>
        <v/>
      </c>
      <c r="AK61" s="354" t="str">
        <f>IF('7ème'!$C61="","",IF('7ème'!$E61="CF",'7ème'!$C61-'6ème'!$C61,""))</f>
        <v/>
      </c>
      <c r="AL61" s="354" t="str">
        <f>IF('8ème'!$C61="","",IF('8ème'!$E61="CF",'8ème'!$C61-'7ème'!$C61,""))</f>
        <v/>
      </c>
      <c r="AM61" s="354" t="str">
        <f>IF('9ème'!$C61="","",IF('9ème'!$E61="CF",'9ème'!$C61-'8ème'!$C61,""))</f>
        <v/>
      </c>
      <c r="AN61" s="354" t="str">
        <f>IF('10ème'!$C61="","",IF('10ème'!$E61="CF",'10ème'!$C61-'9ème'!$C61,""))</f>
        <v/>
      </c>
      <c r="AO61" s="359" t="str">
        <f t="shared" si="4"/>
        <v/>
      </c>
      <c r="AP61" s="102"/>
      <c r="AQ61" s="102"/>
      <c r="AR61" s="161"/>
      <c r="AS61" s="102"/>
      <c r="AT61" s="102"/>
      <c r="AU61" s="360" t="str">
        <f>IF('1ér_Tour'!$C61="","",IF(B61="JS",'1ér_Tour'!D70,""))</f>
        <v/>
      </c>
      <c r="AV61" s="354" t="str">
        <f>IF('2ème'!$C61="","",IF('2ème'!$E61="JS",'2ème'!$C61-'1ér_Tour'!$C61,""))</f>
        <v/>
      </c>
      <c r="AW61" s="354" t="str">
        <f>IF('3ème'!$C61="","",IF('3ème'!$E61="jS",'3ème'!$C61-'2ème'!$C61,""))</f>
        <v/>
      </c>
      <c r="AX61" s="354" t="str">
        <f>IF('4ème'!$C61="","",IF('4ème'!$E61="jS",'4ème'!$C61-'3ème'!$C61,""))</f>
        <v/>
      </c>
      <c r="AY61" s="354" t="str">
        <f>IF('5ème'!$C61="","",IF('5ème'!$E61="jS",'5ème'!$C61-'4ème'!$C61,""))</f>
        <v/>
      </c>
      <c r="AZ61" s="354" t="str">
        <f>IF('6ème'!$C61="","",IF('6ème'!$E61="jS",'6ème'!$C61-'5ème'!$C61,""))</f>
        <v/>
      </c>
      <c r="BA61" s="354" t="str">
        <f>IF('7ème'!$C61="","",IF('7ème'!$E61="jS",'7ème'!$C61-'6ème'!$C61,""))</f>
        <v/>
      </c>
      <c r="BB61" s="354" t="str">
        <f>IF('8ème'!$C61="","",IF('8ème'!$E61="jS",'8ème'!$C61-'7ème'!$C61,""))</f>
        <v/>
      </c>
      <c r="BC61" s="354" t="str">
        <f>IF('9ème'!$C61="","",IF('9ème'!$E61="jS",'9ème'!$C61-'8ème'!$C61,""))</f>
        <v/>
      </c>
      <c r="BD61" s="354" t="str">
        <f>IF('10ème'!$C61="","",IF('10ème'!$E61="jS",'10ème'!$C61-'9ème'!$C61,""))</f>
        <v/>
      </c>
      <c r="BE61" s="356" t="str">
        <f t="shared" si="2"/>
        <v/>
      </c>
      <c r="BF61" s="102"/>
      <c r="BG61" s="102"/>
      <c r="BH61" s="102"/>
      <c r="BI61" s="102"/>
      <c r="BJ61" s="102"/>
      <c r="BK61" s="360" t="str">
        <f>IF('1ér_Tour'!$C61="","",IF('1ér_Tour'!$E61="AM",'1ér_Tour'!$C61-'1ér_Tour'!$B61,""))</f>
        <v/>
      </c>
      <c r="BL61" s="354" t="str">
        <f>IF('2ème'!$C61="","",IF('2ème'!$E61="AM",'2ème'!$C61-'1ér_Tour'!$C61,""))</f>
        <v/>
      </c>
      <c r="BM61" s="354" t="str">
        <f>IF('3ème'!$C61="","",IF('3ème'!$E61="AM",'3ème'!$C61-'2ème'!$C61,""))</f>
        <v/>
      </c>
      <c r="BN61" s="354" t="str">
        <f>IF('4ème'!$C61="","",IF('4ème'!$E61="AM",'4ème'!$C61-'3ème'!$C61,""))</f>
        <v/>
      </c>
      <c r="BO61" s="354" t="str">
        <f>IF('5ème'!$C61="","",IF('5ème'!$E61="AM",'5ème'!$C61-'4ème'!$C61,""))</f>
        <v/>
      </c>
      <c r="BP61" s="354" t="str">
        <f>IF('6ème'!$C61="","",IF('6ème'!$E61="AM",'6ème'!$C61-'5ème'!$C61,""))</f>
        <v/>
      </c>
      <c r="BQ61" s="354" t="str">
        <f>IF('7ème'!$C61="","",IF('7ème'!$E61="AM",'7ème'!$C61-'6ème'!$C61,""))</f>
        <v/>
      </c>
      <c r="BR61" s="354" t="str">
        <f>IF('8ème'!$C61="","",IF('8ème'!$E61="AM",'8ème'!$C61-'7ème'!$C61,""))</f>
        <v/>
      </c>
      <c r="BS61" s="354" t="str">
        <f>IF('9ème'!$C61="","",IF('9ème'!$E61="AM",'9ème'!$C61-'8ème'!$C61,""))</f>
        <v/>
      </c>
      <c r="BT61" s="361" t="str">
        <f>IF('10ème'!$C61="","",IF('10ème'!$E61="AM",'10ème'!$C61-'9ème'!$C61,""))</f>
        <v/>
      </c>
      <c r="BU61" s="361" t="str">
        <f>IF(Dép_Arr!$C61="","",IF(AND(Dép_Arr!$E61="AM",'10ème'!$C61=""),Dép_Arr!$C61-'9ème'!$C61,Dép_Arr!$C61-'10ème'!$C61))</f>
        <v/>
      </c>
      <c r="BV61" s="356" t="str">
        <f t="shared" si="3"/>
        <v/>
      </c>
      <c r="BW61" s="362"/>
    </row>
    <row r="62" spans="1:75" x14ac:dyDescent="0.25">
      <c r="A62" s="376" t="str">
        <f>IF(Dép_Arr!A62="","",Dép_Arr!A62)</f>
        <v/>
      </c>
      <c r="B62" s="377" t="str">
        <f>IF(A62="","",INDEX(Engagés!A62:J161,MATCH(Récap!A62,Engagés!A62:A161,0),5))</f>
        <v/>
      </c>
      <c r="C62" s="378">
        <f>Dép_Arr!H62+'1ér_Tour'!H62+'2ème'!H62+'3ème'!H62+'4ème'!H62+'5ème'!H62+'6ème'!H62+'7ème'!H62+'8ème'!H62+'9ème'!H62+'10ème'!H62</f>
        <v>0</v>
      </c>
      <c r="D62" s="102" t="str">
        <f>IF($E62=11,"",IF(Dép_Arr!$A62="","",COUNTA(Dép_Arr!C62,'1ér_Tour'!C62,'2ème'!C62,'3ème'!C62,'4ème'!C62,'5ème'!C62,'6ème'!C62,'7ème'!C62,'8ème'!C62,'9ème'!C62,'10ème'!C62)))</f>
        <v/>
      </c>
      <c r="E62" s="26" t="str">
        <f>IF(A62=0,"",IF(Dép_Arr!A62="","",(COUNTBLANK(Dép_Arr!D62)+COUNTBLANK('1ér_Tour'!D62)+COUNTBLANK('2ème'!D62)+COUNTBLANK('3ème'!D62)+COUNTBLANK('4ème'!D62)+COUNTBLANK('5ème'!D62)+COUNTBLANK('6ème'!D62)+COUNTBLANK('7ème'!D62)+COUNTBLANK('8ème'!D62)+COUNTBLANK('9ème'!D62)+COUNTBLANK('10ème'!D62))))</f>
        <v/>
      </c>
      <c r="F62" s="378" t="str">
        <f t="shared" si="0"/>
        <v/>
      </c>
      <c r="G62" s="102" t="str">
        <f>IF(OR('1ér_Tour'!D62="TERMINE",'2ème'!D62="TERMINE",'3ème'!D62="TERMINE",'4ème'!D62="TERMINE",'5ème'!D62="TERMINE",'6ème'!D62="TERMINE",'7ème'!D62="TERMINE",'8ème'!D62="TERMINE",'9ème'!D62="TERMINE",'9ème'!A62="TERMINE"),"TERMINE","")</f>
        <v/>
      </c>
      <c r="I62" s="212"/>
      <c r="J62" s="215"/>
      <c r="O62" s="353" t="str">
        <f>IF('1ér_Tour'!$D62="","",IF($B62="MJ",'1ér_Tour'!$D62,""))</f>
        <v/>
      </c>
      <c r="P62" s="354" t="str">
        <f>IF('2ème'!$C62="","",IF('2ème'!$E62="MJ",'2ème'!$C62-'1ér_Tour'!$C62,""))</f>
        <v/>
      </c>
      <c r="Q62" s="354" t="str">
        <f>IF('3ème'!$C62="","",IF('3ème'!$E62="MJ",'3ème'!$C62-'2ème'!$C62,""))</f>
        <v/>
      </c>
      <c r="R62" s="354" t="str">
        <f>IF('4ème'!$C62="","",IF('4ème'!$E62="MJ",'4ème'!$C62-'3ème'!$C62,""))</f>
        <v/>
      </c>
      <c r="S62" s="354" t="str">
        <f>IF('5ème'!$C62="","",IF('5ème'!$E62="MJ",'5ème'!$C62-'4ème'!$C62,""))</f>
        <v/>
      </c>
      <c r="T62" s="354" t="str">
        <f>IF('6ème'!$C62="","",IF('6ème'!$E62="MJ",'6ème'!$C62-'5ème'!$C62,""))</f>
        <v/>
      </c>
      <c r="U62" s="354" t="str">
        <f>IF('7ème'!$C62="","",IF('7ème'!$E62="MJ",'7ème'!$C62-'6ème'!$C62,""))</f>
        <v/>
      </c>
      <c r="V62" s="354" t="str">
        <f>IF('8ème'!$C62="","",IF('8ème'!$E62="MJ",'8ème'!$C62-'7ème'!$C62,""))</f>
        <v/>
      </c>
      <c r="W62" s="354" t="str">
        <f>IF('9ème'!$C62="","",IF('9ème'!$E62="MJ",'9ème'!$C62-'8ème'!$C62,""))</f>
        <v/>
      </c>
      <c r="X62" s="355" t="str">
        <f>IF('10ème'!$C62="","",IF('10ème'!$E62="MJ",'10ème'!$C62-'9ème'!$C62,""))</f>
        <v/>
      </c>
      <c r="Y62" s="356" t="str">
        <f t="shared" si="5"/>
        <v/>
      </c>
      <c r="Z62" s="333"/>
      <c r="AA62" s="357"/>
      <c r="AB62" s="358"/>
      <c r="AC62" s="358"/>
      <c r="AD62" s="102"/>
      <c r="AE62" s="353" t="str">
        <f>IF('1ér_Tour'!$D62="","",IF($B62="CF",'1ér_Tour'!$D62,""))</f>
        <v/>
      </c>
      <c r="AF62" s="354" t="str">
        <f>IF('2ème'!$C62="","",IF('2ème'!$E62="CF",'2ème'!$C62-'1ér_Tour'!$C62,""))</f>
        <v/>
      </c>
      <c r="AG62" s="354" t="str">
        <f>IF('3ème'!$C62="","",IF('3ème'!$E62="CF",'3ème'!$C62-'2ème'!$C62,""))</f>
        <v/>
      </c>
      <c r="AH62" s="354" t="str">
        <f>IF('4ème'!$C62="","",IF('4ème'!$E62="CF",'4ème'!$C62-'3ème'!$C62,""))</f>
        <v/>
      </c>
      <c r="AI62" s="354" t="str">
        <f>IF('5ème'!$C62="","",IF('5ème'!$E62="CF",'5ème'!$C62-'4ème'!$C62,""))</f>
        <v/>
      </c>
      <c r="AJ62" s="354" t="str">
        <f>IF('6ème'!$C62="","",IF('6ème'!$E62="CF",'6ème'!$C62-'5ème'!$C62,""))</f>
        <v/>
      </c>
      <c r="AK62" s="354" t="str">
        <f>IF('7ème'!$C62="","",IF('7ème'!$E62="CF",'7ème'!$C62-'6ème'!$C62,""))</f>
        <v/>
      </c>
      <c r="AL62" s="354" t="str">
        <f>IF('8ème'!$C62="","",IF('8ème'!$E62="CF",'8ème'!$C62-'7ème'!$C62,""))</f>
        <v/>
      </c>
      <c r="AM62" s="354" t="str">
        <f>IF('9ème'!$C62="","",IF('9ème'!$E62="CF",'9ème'!$C62-'8ème'!$C62,""))</f>
        <v/>
      </c>
      <c r="AN62" s="354" t="str">
        <f>IF('10ème'!$C62="","",IF('10ème'!$E62="CF",'10ème'!$C62-'9ème'!$C62,""))</f>
        <v/>
      </c>
      <c r="AO62" s="359" t="str">
        <f t="shared" si="4"/>
        <v/>
      </c>
      <c r="AP62" s="102"/>
      <c r="AQ62" s="102"/>
      <c r="AR62" s="161"/>
      <c r="AS62" s="102"/>
      <c r="AT62" s="102"/>
      <c r="AU62" s="360" t="str">
        <f>IF('1ér_Tour'!$C62="","",IF(B62="JS",'1ér_Tour'!D71,""))</f>
        <v/>
      </c>
      <c r="AV62" s="354" t="str">
        <f>IF('2ème'!$C62="","",IF('2ème'!$E62="JS",'2ème'!$C62-'1ér_Tour'!$C62,""))</f>
        <v/>
      </c>
      <c r="AW62" s="354" t="str">
        <f>IF('3ème'!$C62="","",IF('3ème'!$E62="jS",'3ème'!$C62-'2ème'!$C62,""))</f>
        <v/>
      </c>
      <c r="AX62" s="354" t="str">
        <f>IF('4ème'!$C62="","",IF('4ème'!$E62="jS",'4ème'!$C62-'3ème'!$C62,""))</f>
        <v/>
      </c>
      <c r="AY62" s="354" t="str">
        <f>IF('5ème'!$C62="","",IF('5ème'!$E62="jS",'5ème'!$C62-'4ème'!$C62,""))</f>
        <v/>
      </c>
      <c r="AZ62" s="354" t="str">
        <f>IF('6ème'!$C62="","",IF('6ème'!$E62="jS",'6ème'!$C62-'5ème'!$C62,""))</f>
        <v/>
      </c>
      <c r="BA62" s="354" t="str">
        <f>IF('7ème'!$C62="","",IF('7ème'!$E62="jS",'7ème'!$C62-'6ème'!$C62,""))</f>
        <v/>
      </c>
      <c r="BB62" s="354" t="str">
        <f>IF('8ème'!$C62="","",IF('8ème'!$E62="jS",'8ème'!$C62-'7ème'!$C62,""))</f>
        <v/>
      </c>
      <c r="BC62" s="354" t="str">
        <f>IF('9ème'!$C62="","",IF('9ème'!$E62="jS",'9ème'!$C62-'8ème'!$C62,""))</f>
        <v/>
      </c>
      <c r="BD62" s="354" t="str">
        <f>IF('10ème'!$C62="","",IF('10ème'!$E62="jS",'10ème'!$C62-'9ème'!$C62,""))</f>
        <v/>
      </c>
      <c r="BE62" s="356" t="str">
        <f t="shared" si="2"/>
        <v/>
      </c>
      <c r="BF62" s="102"/>
      <c r="BG62" s="102"/>
      <c r="BH62" s="102"/>
      <c r="BI62" s="102"/>
      <c r="BJ62" s="102"/>
      <c r="BK62" s="360" t="str">
        <f>IF('1ér_Tour'!$C62="","",IF('1ér_Tour'!$E62="AM",'1ér_Tour'!$C62-'1ér_Tour'!$B62,""))</f>
        <v/>
      </c>
      <c r="BL62" s="354" t="str">
        <f>IF('2ème'!$C62="","",IF('2ème'!$E62="AM",'2ème'!$C62-'1ér_Tour'!$C62,""))</f>
        <v/>
      </c>
      <c r="BM62" s="354" t="str">
        <f>IF('3ème'!$C62="","",IF('3ème'!$E62="AM",'3ème'!$C62-'2ème'!$C62,""))</f>
        <v/>
      </c>
      <c r="BN62" s="354" t="str">
        <f>IF('4ème'!$C62="","",IF('4ème'!$E62="AM",'4ème'!$C62-'3ème'!$C62,""))</f>
        <v/>
      </c>
      <c r="BO62" s="354" t="str">
        <f>IF('5ème'!$C62="","",IF('5ème'!$E62="AM",'5ème'!$C62-'4ème'!$C62,""))</f>
        <v/>
      </c>
      <c r="BP62" s="354" t="str">
        <f>IF('6ème'!$C62="","",IF('6ème'!$E62="AM",'6ème'!$C62-'5ème'!$C62,""))</f>
        <v/>
      </c>
      <c r="BQ62" s="354" t="str">
        <f>IF('7ème'!$C62="","",IF('7ème'!$E62="AM",'7ème'!$C62-'6ème'!$C62,""))</f>
        <v/>
      </c>
      <c r="BR62" s="354" t="str">
        <f>IF('8ème'!$C62="","",IF('8ème'!$E62="AM",'8ème'!$C62-'7ème'!$C62,""))</f>
        <v/>
      </c>
      <c r="BS62" s="354" t="str">
        <f>IF('9ème'!$C62="","",IF('9ème'!$E62="AM",'9ème'!$C62-'8ème'!$C62,""))</f>
        <v/>
      </c>
      <c r="BT62" s="361" t="str">
        <f>IF('10ème'!$C62="","",IF('10ème'!$E62="AM",'10ème'!$C62-'9ème'!$C62,""))</f>
        <v/>
      </c>
      <c r="BU62" s="361" t="str">
        <f>IF(Dép_Arr!$C62="","",IF(AND(Dép_Arr!$E62="AM",'10ème'!$C62=""),Dép_Arr!$C62-'9ème'!$C62,Dép_Arr!$C62-'10ème'!$C62))</f>
        <v/>
      </c>
      <c r="BV62" s="356" t="str">
        <f t="shared" si="3"/>
        <v/>
      </c>
      <c r="BW62" s="362"/>
    </row>
    <row r="63" spans="1:75" x14ac:dyDescent="0.25">
      <c r="A63" s="376" t="str">
        <f>IF(Dép_Arr!A63="","",Dép_Arr!A63)</f>
        <v/>
      </c>
      <c r="B63" s="377" t="str">
        <f>IF(A63="","",INDEX(Engagés!A63:J162,MATCH(Récap!A63,Engagés!A63:A162,0),5))</f>
        <v/>
      </c>
      <c r="C63" s="378">
        <f>Dép_Arr!H63+'1ér_Tour'!H63+'2ème'!H63+'3ème'!H63+'4ème'!H63+'5ème'!H63+'6ème'!H63+'7ème'!H63+'8ème'!H63+'9ème'!H63+'10ème'!H63</f>
        <v>0</v>
      </c>
      <c r="D63" s="102" t="str">
        <f>IF($E63=11,"",IF(Dép_Arr!$A63="","",COUNTA(Dép_Arr!C63,'1ér_Tour'!C63,'2ème'!C63,'3ème'!C63,'4ème'!C63,'5ème'!C63,'6ème'!C63,'7ème'!C63,'8ème'!C63,'9ème'!C63,'10ème'!C63)))</f>
        <v/>
      </c>
      <c r="E63" s="26" t="str">
        <f>IF(A63=0,"",IF(Dép_Arr!A63="","",(COUNTBLANK(Dép_Arr!D63)+COUNTBLANK('1ér_Tour'!D63)+COUNTBLANK('2ème'!D63)+COUNTBLANK('3ème'!D63)+COUNTBLANK('4ème'!D63)+COUNTBLANK('5ème'!D63)+COUNTBLANK('6ème'!D63)+COUNTBLANK('7ème'!D63)+COUNTBLANK('8ème'!D63)+COUNTBLANK('9ème'!D63)+COUNTBLANK('10ème'!D63))))</f>
        <v/>
      </c>
      <c r="F63" s="378" t="str">
        <f t="shared" si="0"/>
        <v/>
      </c>
      <c r="G63" s="102" t="str">
        <f>IF(OR('1ér_Tour'!D63="TERMINE",'2ème'!D63="TERMINE",'3ème'!D63="TERMINE",'4ème'!D63="TERMINE",'5ème'!D63="TERMINE",'6ème'!D63="TERMINE",'7ème'!D63="TERMINE",'8ème'!D63="TERMINE",'9ème'!D63="TERMINE",'9ème'!A63="TERMINE"),"TERMINE","")</f>
        <v/>
      </c>
      <c r="I63" s="212"/>
      <c r="J63" s="215"/>
      <c r="O63" s="353" t="str">
        <f>IF('1ér_Tour'!$D63="","",IF($B63="MJ",'1ér_Tour'!$D63,""))</f>
        <v/>
      </c>
      <c r="P63" s="354" t="str">
        <f>IF('2ème'!$C63="","",IF('2ème'!$E63="MJ",'2ème'!$C63-'1ér_Tour'!$C63,""))</f>
        <v/>
      </c>
      <c r="Q63" s="354" t="str">
        <f>IF('3ème'!$C63="","",IF('3ème'!$E63="MJ",'3ème'!$C63-'2ème'!$C63,""))</f>
        <v/>
      </c>
      <c r="R63" s="354" t="str">
        <f>IF('4ème'!$C63="","",IF('4ème'!$E63="MJ",'4ème'!$C63-'3ème'!$C63,""))</f>
        <v/>
      </c>
      <c r="S63" s="354" t="str">
        <f>IF('5ème'!$C63="","",IF('5ème'!$E63="MJ",'5ème'!$C63-'4ème'!$C63,""))</f>
        <v/>
      </c>
      <c r="T63" s="354" t="str">
        <f>IF('6ème'!$C63="","",IF('6ème'!$E63="MJ",'6ème'!$C63-'5ème'!$C63,""))</f>
        <v/>
      </c>
      <c r="U63" s="354" t="str">
        <f>IF('7ème'!$C63="","",IF('7ème'!$E63="MJ",'7ème'!$C63-'6ème'!$C63,""))</f>
        <v/>
      </c>
      <c r="V63" s="354" t="str">
        <f>IF('8ème'!$C63="","",IF('8ème'!$E63="MJ",'8ème'!$C63-'7ème'!$C63,""))</f>
        <v/>
      </c>
      <c r="W63" s="354" t="str">
        <f>IF('9ème'!$C63="","",IF('9ème'!$E63="MJ",'9ème'!$C63-'8ème'!$C63,""))</f>
        <v/>
      </c>
      <c r="X63" s="355" t="str">
        <f>IF('10ème'!$C63="","",IF('10ème'!$E63="MJ",'10ème'!$C63-'9ème'!$C63,""))</f>
        <v/>
      </c>
      <c r="Y63" s="356" t="str">
        <f t="shared" si="5"/>
        <v/>
      </c>
      <c r="Z63" s="333"/>
      <c r="AA63" s="357"/>
      <c r="AB63" s="358"/>
      <c r="AC63" s="358"/>
      <c r="AD63" s="102"/>
      <c r="AE63" s="353" t="str">
        <f>IF('1ér_Tour'!$D63="","",IF($B63="CF",'1ér_Tour'!$D63,""))</f>
        <v/>
      </c>
      <c r="AF63" s="354" t="str">
        <f>IF('2ème'!$C63="","",IF('2ème'!$E63="CF",'2ème'!$C63-'1ér_Tour'!$C63,""))</f>
        <v/>
      </c>
      <c r="AG63" s="354" t="str">
        <f>IF('3ème'!$C63="","",IF('3ème'!$E63="CF",'3ème'!$C63-'2ème'!$C63,""))</f>
        <v/>
      </c>
      <c r="AH63" s="354" t="str">
        <f>IF('4ème'!$C63="","",IF('4ème'!$E63="CF",'4ème'!$C63-'3ème'!$C63,""))</f>
        <v/>
      </c>
      <c r="AI63" s="354" t="str">
        <f>IF('5ème'!$C63="","",IF('5ème'!$E63="CF",'5ème'!$C63-'4ème'!$C63,""))</f>
        <v/>
      </c>
      <c r="AJ63" s="354" t="str">
        <f>IF('6ème'!$C63="","",IF('6ème'!$E63="CF",'6ème'!$C63-'5ème'!$C63,""))</f>
        <v/>
      </c>
      <c r="AK63" s="354" t="str">
        <f>IF('7ème'!$C63="","",IF('7ème'!$E63="CF",'7ème'!$C63-'6ème'!$C63,""))</f>
        <v/>
      </c>
      <c r="AL63" s="354" t="str">
        <f>IF('8ème'!$C63="","",IF('8ème'!$E63="CF",'8ème'!$C63-'7ème'!$C63,""))</f>
        <v/>
      </c>
      <c r="AM63" s="354" t="str">
        <f>IF('9ème'!$C63="","",IF('9ème'!$E63="CF",'9ème'!$C63-'8ème'!$C63,""))</f>
        <v/>
      </c>
      <c r="AN63" s="354" t="str">
        <f>IF('10ème'!$C63="","",IF('10ème'!$E63="CF",'10ème'!$C63-'9ème'!$C63,""))</f>
        <v/>
      </c>
      <c r="AO63" s="359" t="str">
        <f t="shared" si="4"/>
        <v/>
      </c>
      <c r="AP63" s="102"/>
      <c r="AQ63" s="102"/>
      <c r="AR63" s="161"/>
      <c r="AS63" s="102"/>
      <c r="AT63" s="102"/>
      <c r="AU63" s="360" t="str">
        <f>IF('1ér_Tour'!$C63="","",IF(B63="JS",'1ér_Tour'!D72,""))</f>
        <v/>
      </c>
      <c r="AV63" s="354" t="str">
        <f>IF('2ème'!$C63="","",IF('2ème'!$E63="JS",'2ème'!$C63-'1ér_Tour'!$C63,""))</f>
        <v/>
      </c>
      <c r="AW63" s="354" t="str">
        <f>IF('3ème'!$C63="","",IF('3ème'!$E63="jS",'3ème'!$C63-'2ème'!$C63,""))</f>
        <v/>
      </c>
      <c r="AX63" s="354" t="str">
        <f>IF('4ème'!$C63="","",IF('4ème'!$E63="jS",'4ème'!$C63-'3ème'!$C63,""))</f>
        <v/>
      </c>
      <c r="AY63" s="354" t="str">
        <f>IF('5ème'!$C63="","",IF('5ème'!$E63="jS",'5ème'!$C63-'4ème'!$C63,""))</f>
        <v/>
      </c>
      <c r="AZ63" s="354" t="str">
        <f>IF('6ème'!$C63="","",IF('6ème'!$E63="jS",'6ème'!$C63-'5ème'!$C63,""))</f>
        <v/>
      </c>
      <c r="BA63" s="354" t="str">
        <f>IF('7ème'!$C63="","",IF('7ème'!$E63="jS",'7ème'!$C63-'6ème'!$C63,""))</f>
        <v/>
      </c>
      <c r="BB63" s="354" t="str">
        <f>IF('8ème'!$C63="","",IF('8ème'!$E63="jS",'8ème'!$C63-'7ème'!$C63,""))</f>
        <v/>
      </c>
      <c r="BC63" s="354" t="str">
        <f>IF('9ème'!$C63="","",IF('9ème'!$E63="jS",'9ème'!$C63-'8ème'!$C63,""))</f>
        <v/>
      </c>
      <c r="BD63" s="354" t="str">
        <f>IF('10ème'!$C63="","",IF('10ème'!$E63="jS",'10ème'!$C63-'9ème'!$C63,""))</f>
        <v/>
      </c>
      <c r="BE63" s="356" t="str">
        <f t="shared" si="2"/>
        <v/>
      </c>
      <c r="BF63" s="102"/>
      <c r="BG63" s="102"/>
      <c r="BH63" s="102"/>
      <c r="BI63" s="102"/>
      <c r="BJ63" s="102"/>
      <c r="BK63" s="360" t="str">
        <f>IF('1ér_Tour'!$C63="","",IF('1ér_Tour'!$E63="AM",'1ér_Tour'!$C63-'1ér_Tour'!$B63,""))</f>
        <v/>
      </c>
      <c r="BL63" s="354" t="str">
        <f>IF('2ème'!$C63="","",IF('2ème'!$E63="AM",'2ème'!$C63-'1ér_Tour'!$C63,""))</f>
        <v/>
      </c>
      <c r="BM63" s="354" t="str">
        <f>IF('3ème'!$C63="","",IF('3ème'!$E63="AM",'3ème'!$C63-'2ème'!$C63,""))</f>
        <v/>
      </c>
      <c r="BN63" s="354" t="str">
        <f>IF('4ème'!$C63="","",IF('4ème'!$E63="AM",'4ème'!$C63-'3ème'!$C63,""))</f>
        <v/>
      </c>
      <c r="BO63" s="354" t="str">
        <f>IF('5ème'!$C63="","",IF('5ème'!$E63="AM",'5ème'!$C63-'4ème'!$C63,""))</f>
        <v/>
      </c>
      <c r="BP63" s="354" t="str">
        <f>IF('6ème'!$C63="","",IF('6ème'!$E63="AM",'6ème'!$C63-'5ème'!$C63,""))</f>
        <v/>
      </c>
      <c r="BQ63" s="354" t="str">
        <f>IF('7ème'!$C63="","",IF('7ème'!$E63="AM",'7ème'!$C63-'6ème'!$C63,""))</f>
        <v/>
      </c>
      <c r="BR63" s="354" t="str">
        <f>IF('8ème'!$C63="","",IF('8ème'!$E63="AM",'8ème'!$C63-'7ème'!$C63,""))</f>
        <v/>
      </c>
      <c r="BS63" s="354" t="str">
        <f>IF('9ème'!$C63="","",IF('9ème'!$E63="AM",'9ème'!$C63-'8ème'!$C63,""))</f>
        <v/>
      </c>
      <c r="BT63" s="361" t="str">
        <f>IF('10ème'!$C63="","",IF('10ème'!$E63="AM",'10ème'!$C63-'9ème'!$C63,""))</f>
        <v/>
      </c>
      <c r="BU63" s="361" t="str">
        <f>IF(Dép_Arr!$C63="","",IF(AND(Dép_Arr!$E63="AM",'10ème'!$C63=""),Dép_Arr!$C63-'9ème'!$C63,Dép_Arr!$C63-'10ème'!$C63))</f>
        <v/>
      </c>
      <c r="BV63" s="356" t="str">
        <f t="shared" si="3"/>
        <v/>
      </c>
      <c r="BW63" s="362"/>
    </row>
    <row r="64" spans="1:75" x14ac:dyDescent="0.25">
      <c r="A64" s="376" t="str">
        <f>IF(Dép_Arr!A64="","",Dép_Arr!A64)</f>
        <v/>
      </c>
      <c r="B64" s="377" t="str">
        <f>IF(A64="","",INDEX(Engagés!A64:J163,MATCH(Récap!A64,Engagés!A64:A163,0),5))</f>
        <v/>
      </c>
      <c r="C64" s="378">
        <f>Dép_Arr!H64+'1ér_Tour'!H64+'2ème'!H64+'3ème'!H64+'4ème'!H64+'5ème'!H64+'6ème'!H64+'7ème'!H64+'8ème'!H64+'9ème'!H64+'10ème'!H64</f>
        <v>0</v>
      </c>
      <c r="D64" s="102" t="str">
        <f>IF($E64=11,"",IF(Dép_Arr!$A64="","",COUNTA(Dép_Arr!C64,'1ér_Tour'!C64,'2ème'!C64,'3ème'!C64,'4ème'!C64,'5ème'!C64,'6ème'!C64,'7ème'!C64,'8ème'!C64,'9ème'!C64,'10ème'!C64)))</f>
        <v/>
      </c>
      <c r="E64" s="26" t="str">
        <f>IF(A64=0,"",IF(Dép_Arr!A64="","",(COUNTBLANK(Dép_Arr!D64)+COUNTBLANK('1ér_Tour'!D64)+COUNTBLANK('2ème'!D64)+COUNTBLANK('3ème'!D64)+COUNTBLANK('4ème'!D64)+COUNTBLANK('5ème'!D64)+COUNTBLANK('6ème'!D64)+COUNTBLANK('7ème'!D64)+COUNTBLANK('8ème'!D64)+COUNTBLANK('9ème'!D64)+COUNTBLANK('10ème'!D64))))</f>
        <v/>
      </c>
      <c r="F64" s="378" t="str">
        <f t="shared" si="0"/>
        <v/>
      </c>
      <c r="G64" s="102" t="str">
        <f>IF(OR('1ér_Tour'!D64="TERMINE",'2ème'!D64="TERMINE",'3ème'!D64="TERMINE",'4ème'!D64="TERMINE",'5ème'!D64="TERMINE",'6ème'!D64="TERMINE",'7ème'!D64="TERMINE",'8ème'!D64="TERMINE",'9ème'!D64="TERMINE",'9ème'!A64="TERMINE"),"TERMINE","")</f>
        <v/>
      </c>
      <c r="I64" s="212"/>
      <c r="J64" s="215"/>
      <c r="O64" s="353" t="str">
        <f>IF('1ér_Tour'!$D64="","",IF($B64="MJ",'1ér_Tour'!$D64,""))</f>
        <v/>
      </c>
      <c r="P64" s="354" t="str">
        <f>IF('2ème'!$C64="","",IF('2ème'!$E64="MJ",'2ème'!$C64-'1ér_Tour'!$C64,""))</f>
        <v/>
      </c>
      <c r="Q64" s="354" t="str">
        <f>IF('3ème'!$C64="","",IF('3ème'!$E64="MJ",'3ème'!$C64-'2ème'!$C64,""))</f>
        <v/>
      </c>
      <c r="R64" s="354" t="str">
        <f>IF('4ème'!$C64="","",IF('4ème'!$E64="MJ",'4ème'!$C64-'3ème'!$C64,""))</f>
        <v/>
      </c>
      <c r="S64" s="354" t="str">
        <f>IF('5ème'!$C64="","",IF('5ème'!$E64="MJ",'5ème'!$C64-'4ème'!$C64,""))</f>
        <v/>
      </c>
      <c r="T64" s="354" t="str">
        <f>IF('6ème'!$C64="","",IF('6ème'!$E64="MJ",'6ème'!$C64-'5ème'!$C64,""))</f>
        <v/>
      </c>
      <c r="U64" s="354" t="str">
        <f>IF('7ème'!$C64="","",IF('7ème'!$E64="MJ",'7ème'!$C64-'6ème'!$C64,""))</f>
        <v/>
      </c>
      <c r="V64" s="354" t="str">
        <f>IF('8ème'!$C64="","",IF('8ème'!$E64="MJ",'8ème'!$C64-'7ème'!$C64,""))</f>
        <v/>
      </c>
      <c r="W64" s="354" t="str">
        <f>IF('9ème'!$C64="","",IF('9ème'!$E64="MJ",'9ème'!$C64-'8ème'!$C64,""))</f>
        <v/>
      </c>
      <c r="X64" s="355" t="str">
        <f>IF('10ème'!$C64="","",IF('10ème'!$E64="MJ",'10ème'!$C64-'9ème'!$C64,""))</f>
        <v/>
      </c>
      <c r="Y64" s="356" t="str">
        <f t="shared" si="5"/>
        <v/>
      </c>
      <c r="Z64" s="333"/>
      <c r="AA64" s="357"/>
      <c r="AB64" s="358"/>
      <c r="AC64" s="358"/>
      <c r="AD64" s="102"/>
      <c r="AE64" s="353" t="str">
        <f>IF('1ér_Tour'!$D64="","",IF($B64="CF",'1ér_Tour'!$D64,""))</f>
        <v/>
      </c>
      <c r="AF64" s="354" t="str">
        <f>IF('2ème'!$C64="","",IF('2ème'!$E64="CF",'2ème'!$C64-'1ér_Tour'!$C64,""))</f>
        <v/>
      </c>
      <c r="AG64" s="354" t="str">
        <f>IF('3ème'!$C64="","",IF('3ème'!$E64="CF",'3ème'!$C64-'2ème'!$C64,""))</f>
        <v/>
      </c>
      <c r="AH64" s="354" t="str">
        <f>IF('4ème'!$C64="","",IF('4ème'!$E64="CF",'4ème'!$C64-'3ème'!$C64,""))</f>
        <v/>
      </c>
      <c r="AI64" s="354" t="str">
        <f>IF('5ème'!$C64="","",IF('5ème'!$E64="CF",'5ème'!$C64-'4ème'!$C64,""))</f>
        <v/>
      </c>
      <c r="AJ64" s="354" t="str">
        <f>IF('6ème'!$C64="","",IF('6ème'!$E64="CF",'6ème'!$C64-'5ème'!$C64,""))</f>
        <v/>
      </c>
      <c r="AK64" s="354" t="str">
        <f>IF('7ème'!$C64="","",IF('7ème'!$E64="CF",'7ème'!$C64-'6ème'!$C64,""))</f>
        <v/>
      </c>
      <c r="AL64" s="354" t="str">
        <f>IF('8ème'!$C64="","",IF('8ème'!$E64="CF",'8ème'!$C64-'7ème'!$C64,""))</f>
        <v/>
      </c>
      <c r="AM64" s="354" t="str">
        <f>IF('9ème'!$C64="","",IF('9ème'!$E64="CF",'9ème'!$C64-'8ème'!$C64,""))</f>
        <v/>
      </c>
      <c r="AN64" s="354" t="str">
        <f>IF('10ème'!$C64="","",IF('10ème'!$E64="CF",'10ème'!$C64-'9ème'!$C64,""))</f>
        <v/>
      </c>
      <c r="AO64" s="359" t="str">
        <f t="shared" si="4"/>
        <v/>
      </c>
      <c r="AP64" s="102"/>
      <c r="AQ64" s="102"/>
      <c r="AR64" s="161"/>
      <c r="AS64" s="102"/>
      <c r="AT64" s="102"/>
      <c r="AU64" s="360" t="str">
        <f>IF('1ér_Tour'!$C64="","",IF(B64="JS",'1ér_Tour'!D73,""))</f>
        <v/>
      </c>
      <c r="AV64" s="354" t="str">
        <f>IF('2ème'!$C64="","",IF('2ème'!$E64="JS",'2ème'!$C64-'1ér_Tour'!$C64,""))</f>
        <v/>
      </c>
      <c r="AW64" s="354" t="str">
        <f>IF('3ème'!$C64="","",IF('3ème'!$E64="jS",'3ème'!$C64-'2ème'!$C64,""))</f>
        <v/>
      </c>
      <c r="AX64" s="354" t="str">
        <f>IF('4ème'!$C64="","",IF('4ème'!$E64="jS",'4ème'!$C64-'3ème'!$C64,""))</f>
        <v/>
      </c>
      <c r="AY64" s="354" t="str">
        <f>IF('5ème'!$C64="","",IF('5ème'!$E64="jS",'5ème'!$C64-'4ème'!$C64,""))</f>
        <v/>
      </c>
      <c r="AZ64" s="354" t="str">
        <f>IF('6ème'!$C64="","",IF('6ème'!$E64="jS",'6ème'!$C64-'5ème'!$C64,""))</f>
        <v/>
      </c>
      <c r="BA64" s="354" t="str">
        <f>IF('7ème'!$C64="","",IF('7ème'!$E64="jS",'7ème'!$C64-'6ème'!$C64,""))</f>
        <v/>
      </c>
      <c r="BB64" s="354" t="str">
        <f>IF('8ème'!$C64="","",IF('8ème'!$E64="jS",'8ème'!$C64-'7ème'!$C64,""))</f>
        <v/>
      </c>
      <c r="BC64" s="354" t="str">
        <f>IF('9ème'!$C64="","",IF('9ème'!$E64="jS",'9ème'!$C64-'8ème'!$C64,""))</f>
        <v/>
      </c>
      <c r="BD64" s="354" t="str">
        <f>IF('10ème'!$C64="","",IF('10ème'!$E64="jS",'10ème'!$C64-'9ème'!$C64,""))</f>
        <v/>
      </c>
      <c r="BE64" s="356" t="str">
        <f t="shared" si="2"/>
        <v/>
      </c>
      <c r="BF64" s="102"/>
      <c r="BG64" s="102"/>
      <c r="BH64" s="102"/>
      <c r="BI64" s="102"/>
      <c r="BJ64" s="102"/>
      <c r="BK64" s="360" t="str">
        <f>IF('1ér_Tour'!$C64="","",IF('1ér_Tour'!$E64="AM",'1ér_Tour'!$C64-'1ér_Tour'!$B64,""))</f>
        <v/>
      </c>
      <c r="BL64" s="354" t="str">
        <f>IF('2ème'!$C64="","",IF('2ème'!$E64="AM",'2ème'!$C64-'1ér_Tour'!$C64,""))</f>
        <v/>
      </c>
      <c r="BM64" s="354" t="str">
        <f>IF('3ème'!$C64="","",IF('3ème'!$E64="AM",'3ème'!$C64-'2ème'!$C64,""))</f>
        <v/>
      </c>
      <c r="BN64" s="354" t="str">
        <f>IF('4ème'!$C64="","",IF('4ème'!$E64="AM",'4ème'!$C64-'3ème'!$C64,""))</f>
        <v/>
      </c>
      <c r="BO64" s="354" t="str">
        <f>IF('5ème'!$C64="","",IF('5ème'!$E64="AM",'5ème'!$C64-'4ème'!$C64,""))</f>
        <v/>
      </c>
      <c r="BP64" s="354" t="str">
        <f>IF('6ème'!$C64="","",IF('6ème'!$E64="AM",'6ème'!$C64-'5ème'!$C64,""))</f>
        <v/>
      </c>
      <c r="BQ64" s="354" t="str">
        <f>IF('7ème'!$C64="","",IF('7ème'!$E64="AM",'7ème'!$C64-'6ème'!$C64,""))</f>
        <v/>
      </c>
      <c r="BR64" s="354" t="str">
        <f>IF('8ème'!$C64="","",IF('8ème'!$E64="AM",'8ème'!$C64-'7ème'!$C64,""))</f>
        <v/>
      </c>
      <c r="BS64" s="354" t="str">
        <f>IF('9ème'!$C64="","",IF('9ème'!$E64="AM",'9ème'!$C64-'8ème'!$C64,""))</f>
        <v/>
      </c>
      <c r="BT64" s="361" t="str">
        <f>IF('10ème'!$C64="","",IF('10ème'!$E64="AM",'10ème'!$C64-'9ème'!$C64,""))</f>
        <v/>
      </c>
      <c r="BU64" s="361" t="str">
        <f>IF(Dép_Arr!$C64="","",IF(AND(Dép_Arr!$E64="AM",'10ème'!$C64=""),Dép_Arr!$C64-'9ème'!$C64,Dép_Arr!$C64-'10ème'!$C64))</f>
        <v/>
      </c>
      <c r="BV64" s="356" t="str">
        <f t="shared" si="3"/>
        <v/>
      </c>
      <c r="BW64" s="362"/>
    </row>
    <row r="65" spans="1:75" x14ac:dyDescent="0.25">
      <c r="A65" s="376" t="str">
        <f>IF(Dép_Arr!A65="","",Dép_Arr!A65)</f>
        <v/>
      </c>
      <c r="B65" s="377" t="str">
        <f>IF(A65="","",INDEX(Engagés!A65:J164,MATCH(Récap!A65,Engagés!A65:A164,0),5))</f>
        <v/>
      </c>
      <c r="C65" s="378">
        <f>Dép_Arr!H65+'1ér_Tour'!H65+'2ème'!H65+'3ème'!H65+'4ème'!H65+'5ème'!H65+'6ème'!H65+'7ème'!H65+'8ème'!H65+'9ème'!H65+'10ème'!H65</f>
        <v>0</v>
      </c>
      <c r="D65" s="102" t="str">
        <f>IF($E65=11,"",IF(Dép_Arr!$A65="","",COUNTA(Dép_Arr!C65,'1ér_Tour'!C65,'2ème'!C65,'3ème'!C65,'4ème'!C65,'5ème'!C65,'6ème'!C65,'7ème'!C65,'8ème'!C65,'9ème'!C65,'10ème'!C65)))</f>
        <v/>
      </c>
      <c r="E65" s="26" t="str">
        <f>IF(A65=0,"",IF(Dép_Arr!A65="","",(COUNTBLANK(Dép_Arr!D65)+COUNTBLANK('1ér_Tour'!D65)+COUNTBLANK('2ème'!D65)+COUNTBLANK('3ème'!D65)+COUNTBLANK('4ème'!D65)+COUNTBLANK('5ème'!D65)+COUNTBLANK('6ème'!D65)+COUNTBLANK('7ème'!D65)+COUNTBLANK('8ème'!D65)+COUNTBLANK('9ème'!D65)+COUNTBLANK('10ème'!D65))))</f>
        <v/>
      </c>
      <c r="F65" s="378" t="str">
        <f t="shared" si="0"/>
        <v/>
      </c>
      <c r="G65" s="102" t="str">
        <f>IF(OR('1ér_Tour'!D65="TERMINE",'2ème'!D65="TERMINE",'3ème'!D65="TERMINE",'4ème'!D65="TERMINE",'5ème'!D65="TERMINE",'6ème'!D65="TERMINE",'7ème'!D65="TERMINE",'8ème'!D65="TERMINE",'9ème'!D65="TERMINE",'9ème'!A65="TERMINE"),"TERMINE","")</f>
        <v/>
      </c>
      <c r="I65" s="212"/>
      <c r="J65" s="215"/>
      <c r="O65" s="353" t="str">
        <f>IF('1ér_Tour'!$D65="","",IF($B65="MJ",'1ér_Tour'!$D65,""))</f>
        <v/>
      </c>
      <c r="P65" s="354" t="str">
        <f>IF('2ème'!$C65="","",IF('2ème'!$E65="MJ",'2ème'!$C65-'1ér_Tour'!$C65,""))</f>
        <v/>
      </c>
      <c r="Q65" s="354" t="str">
        <f>IF('3ème'!$C65="","",IF('3ème'!$E65="MJ",'3ème'!$C65-'2ème'!$C65,""))</f>
        <v/>
      </c>
      <c r="R65" s="354" t="str">
        <f>IF('4ème'!$C65="","",IF('4ème'!$E65="MJ",'4ème'!$C65-'3ème'!$C65,""))</f>
        <v/>
      </c>
      <c r="S65" s="354" t="str">
        <f>IF('5ème'!$C65="","",IF('5ème'!$E65="MJ",'5ème'!$C65-'4ème'!$C65,""))</f>
        <v/>
      </c>
      <c r="T65" s="354" t="str">
        <f>IF('6ème'!$C65="","",IF('6ème'!$E65="MJ",'6ème'!$C65-'5ème'!$C65,""))</f>
        <v/>
      </c>
      <c r="U65" s="354" t="str">
        <f>IF('7ème'!$C65="","",IF('7ème'!$E65="MJ",'7ème'!$C65-'6ème'!$C65,""))</f>
        <v/>
      </c>
      <c r="V65" s="354" t="str">
        <f>IF('8ème'!$C65="","",IF('8ème'!$E65="MJ",'8ème'!$C65-'7ème'!$C65,""))</f>
        <v/>
      </c>
      <c r="W65" s="354" t="str">
        <f>IF('9ème'!$C65="","",IF('9ème'!$E65="MJ",'9ème'!$C65-'8ème'!$C65,""))</f>
        <v/>
      </c>
      <c r="X65" s="355" t="str">
        <f>IF('10ème'!$C65="","",IF('10ème'!$E65="MJ",'10ème'!$C65-'9ème'!$C65,""))</f>
        <v/>
      </c>
      <c r="Y65" s="356" t="str">
        <f t="shared" si="5"/>
        <v/>
      </c>
      <c r="Z65" s="333"/>
      <c r="AA65" s="357"/>
      <c r="AB65" s="358"/>
      <c r="AC65" s="358"/>
      <c r="AD65" s="102"/>
      <c r="AE65" s="353" t="str">
        <f>IF('1ér_Tour'!$D65="","",IF($B65="CF",'1ér_Tour'!$D65,""))</f>
        <v/>
      </c>
      <c r="AF65" s="354" t="str">
        <f>IF('2ème'!$C65="","",IF('2ème'!$E65="CF",'2ème'!$C65-'1ér_Tour'!$C65,""))</f>
        <v/>
      </c>
      <c r="AG65" s="354" t="str">
        <f>IF('3ème'!$C65="","",IF('3ème'!$E65="CF",'3ème'!$C65-'2ème'!$C65,""))</f>
        <v/>
      </c>
      <c r="AH65" s="354" t="str">
        <f>IF('4ème'!$C65="","",IF('4ème'!$E65="CF",'4ème'!$C65-'3ème'!$C65,""))</f>
        <v/>
      </c>
      <c r="AI65" s="354" t="str">
        <f>IF('5ème'!$C65="","",IF('5ème'!$E65="CF",'5ème'!$C65-'4ème'!$C65,""))</f>
        <v/>
      </c>
      <c r="AJ65" s="354" t="str">
        <f>IF('6ème'!$C65="","",IF('6ème'!$E65="CF",'6ème'!$C65-'5ème'!$C65,""))</f>
        <v/>
      </c>
      <c r="AK65" s="354" t="str">
        <f>IF('7ème'!$C65="","",IF('7ème'!$E65="CF",'7ème'!$C65-'6ème'!$C65,""))</f>
        <v/>
      </c>
      <c r="AL65" s="354" t="str">
        <f>IF('8ème'!$C65="","",IF('8ème'!$E65="CF",'8ème'!$C65-'7ème'!$C65,""))</f>
        <v/>
      </c>
      <c r="AM65" s="354" t="str">
        <f>IF('9ème'!$C65="","",IF('9ème'!$E65="CF",'9ème'!$C65-'8ème'!$C65,""))</f>
        <v/>
      </c>
      <c r="AN65" s="354" t="str">
        <f>IF('10ème'!$C65="","",IF('10ème'!$E65="CF",'10ème'!$C65-'9ème'!$C65,""))</f>
        <v/>
      </c>
      <c r="AO65" s="359" t="str">
        <f t="shared" si="4"/>
        <v/>
      </c>
      <c r="AP65" s="102"/>
      <c r="AQ65" s="102"/>
      <c r="AR65" s="161"/>
      <c r="AS65" s="102"/>
      <c r="AT65" s="102"/>
      <c r="AU65" s="360" t="str">
        <f>IF('1ér_Tour'!$C65="","",IF(B65="JS",'1ér_Tour'!D74,""))</f>
        <v/>
      </c>
      <c r="AV65" s="354" t="str">
        <f>IF('2ème'!$C65="","",IF('2ème'!$E65="JS",'2ème'!$C65-'1ér_Tour'!$C65,""))</f>
        <v/>
      </c>
      <c r="AW65" s="354" t="str">
        <f>IF('3ème'!$C65="","",IF('3ème'!$E65="jS",'3ème'!$C65-'2ème'!$C65,""))</f>
        <v/>
      </c>
      <c r="AX65" s="354" t="str">
        <f>IF('4ème'!$C65="","",IF('4ème'!$E65="jS",'4ème'!$C65-'3ème'!$C65,""))</f>
        <v/>
      </c>
      <c r="AY65" s="354" t="str">
        <f>IF('5ème'!$C65="","",IF('5ème'!$E65="jS",'5ème'!$C65-'4ème'!$C65,""))</f>
        <v/>
      </c>
      <c r="AZ65" s="354" t="str">
        <f>IF('6ème'!$C65="","",IF('6ème'!$E65="jS",'6ème'!$C65-'5ème'!$C65,""))</f>
        <v/>
      </c>
      <c r="BA65" s="354" t="str">
        <f>IF('7ème'!$C65="","",IF('7ème'!$E65="jS",'7ème'!$C65-'6ème'!$C65,""))</f>
        <v/>
      </c>
      <c r="BB65" s="354" t="str">
        <f>IF('8ème'!$C65="","",IF('8ème'!$E65="jS",'8ème'!$C65-'7ème'!$C65,""))</f>
        <v/>
      </c>
      <c r="BC65" s="354" t="str">
        <f>IF('9ème'!$C65="","",IF('9ème'!$E65="jS",'9ème'!$C65-'8ème'!$C65,""))</f>
        <v/>
      </c>
      <c r="BD65" s="354" t="str">
        <f>IF('10ème'!$C65="","",IF('10ème'!$E65="jS",'10ème'!$C65-'9ème'!$C65,""))</f>
        <v/>
      </c>
      <c r="BE65" s="356" t="str">
        <f t="shared" si="2"/>
        <v/>
      </c>
      <c r="BF65" s="102"/>
      <c r="BG65" s="102"/>
      <c r="BH65" s="102"/>
      <c r="BI65" s="102"/>
      <c r="BJ65" s="102"/>
      <c r="BK65" s="360" t="str">
        <f>IF('1ér_Tour'!$C65="","",IF('1ér_Tour'!$E65="AM",'1ér_Tour'!$C65-'1ér_Tour'!$B65,""))</f>
        <v/>
      </c>
      <c r="BL65" s="354" t="str">
        <f>IF('2ème'!$C65="","",IF('2ème'!$E65="AM",'2ème'!$C65-'1ér_Tour'!$C65,""))</f>
        <v/>
      </c>
      <c r="BM65" s="354" t="str">
        <f>IF('3ème'!$C65="","",IF('3ème'!$E65="AM",'3ème'!$C65-'2ème'!$C65,""))</f>
        <v/>
      </c>
      <c r="BN65" s="354" t="str">
        <f>IF('4ème'!$C65="","",IF('4ème'!$E65="AM",'4ème'!$C65-'3ème'!$C65,""))</f>
        <v/>
      </c>
      <c r="BO65" s="354" t="str">
        <f>IF('5ème'!$C65="","",IF('5ème'!$E65="AM",'5ème'!$C65-'4ème'!$C65,""))</f>
        <v/>
      </c>
      <c r="BP65" s="354" t="str">
        <f>IF('6ème'!$C65="","",IF('6ème'!$E65="AM",'6ème'!$C65-'5ème'!$C65,""))</f>
        <v/>
      </c>
      <c r="BQ65" s="354" t="str">
        <f>IF('7ème'!$C65="","",IF('7ème'!$E65="AM",'7ème'!$C65-'6ème'!$C65,""))</f>
        <v/>
      </c>
      <c r="BR65" s="354" t="str">
        <f>IF('8ème'!$C65="","",IF('8ème'!$E65="AM",'8ème'!$C65-'7ème'!$C65,""))</f>
        <v/>
      </c>
      <c r="BS65" s="354" t="str">
        <f>IF('9ème'!$C65="","",IF('9ème'!$E65="AM",'9ème'!$C65-'8ème'!$C65,""))</f>
        <v/>
      </c>
      <c r="BT65" s="361" t="str">
        <f>IF('10ème'!$C65="","",IF('10ème'!$E65="AM",'10ème'!$C65-'9ème'!$C65,""))</f>
        <v/>
      </c>
      <c r="BU65" s="361" t="str">
        <f>IF(Dép_Arr!$C65="","",IF(AND(Dép_Arr!$E65="AM",'10ème'!$C65=""),Dép_Arr!$C65-'9ème'!$C65,Dép_Arr!$C65-'10ème'!$C65))</f>
        <v/>
      </c>
      <c r="BV65" s="356" t="str">
        <f t="shared" si="3"/>
        <v/>
      </c>
      <c r="BW65" s="362"/>
    </row>
    <row r="66" spans="1:75" x14ac:dyDescent="0.25">
      <c r="A66" s="376" t="str">
        <f>IF(Dép_Arr!A66="","",Dép_Arr!A66)</f>
        <v/>
      </c>
      <c r="B66" s="377" t="str">
        <f>IF(A66="","",INDEX(Engagés!A66:J165,MATCH(Récap!A66,Engagés!A66:A165,0),5))</f>
        <v/>
      </c>
      <c r="C66" s="378">
        <f>Dép_Arr!H66+'1ér_Tour'!H66+'2ème'!H66+'3ème'!H66+'4ème'!H66+'5ème'!H66+'6ème'!H66+'7ème'!H66+'8ème'!H66+'9ème'!H66+'10ème'!H66</f>
        <v>0</v>
      </c>
      <c r="D66" s="102" t="str">
        <f>IF($E66=11,"",IF(Dép_Arr!$A66="","",COUNTA(Dép_Arr!C66,'1ér_Tour'!C66,'2ème'!C66,'3ème'!C66,'4ème'!C66,'5ème'!C66,'6ème'!C66,'7ème'!C66,'8ème'!C66,'9ème'!C66,'10ème'!C66)))</f>
        <v/>
      </c>
      <c r="E66" s="26" t="str">
        <f>IF(A66=0,"",IF(Dép_Arr!A66="","",(COUNTBLANK(Dép_Arr!D66)+COUNTBLANK('1ér_Tour'!D66)+COUNTBLANK('2ème'!D66)+COUNTBLANK('3ème'!D66)+COUNTBLANK('4ème'!D66)+COUNTBLANK('5ème'!D66)+COUNTBLANK('6ème'!D66)+COUNTBLANK('7ème'!D66)+COUNTBLANK('8ème'!D66)+COUNTBLANK('9ème'!D66)+COUNTBLANK('10ème'!D66))))</f>
        <v/>
      </c>
      <c r="F66" s="378" t="str">
        <f t="shared" si="0"/>
        <v/>
      </c>
      <c r="G66" s="102" t="str">
        <f>IF(OR('1ér_Tour'!D66="TERMINE",'2ème'!D66="TERMINE",'3ème'!D66="TERMINE",'4ème'!D66="TERMINE",'5ème'!D66="TERMINE",'6ème'!D66="TERMINE",'7ème'!D66="TERMINE",'8ème'!D66="TERMINE",'9ème'!D66="TERMINE",'9ème'!A66="TERMINE"),"TERMINE","")</f>
        <v/>
      </c>
      <c r="I66" s="212"/>
      <c r="J66" s="215"/>
      <c r="O66" s="353" t="str">
        <f>IF('1ér_Tour'!$D66="","",IF($B66="MJ",'1ér_Tour'!$D66,""))</f>
        <v/>
      </c>
      <c r="P66" s="354" t="str">
        <f>IF('2ème'!$C66="","",IF('2ème'!$E66="MJ",'2ème'!$C66-'1ér_Tour'!$C66,""))</f>
        <v/>
      </c>
      <c r="Q66" s="354" t="str">
        <f>IF('3ème'!$C66="","",IF('3ème'!$E66="MJ",'3ème'!$C66-'2ème'!$C66,""))</f>
        <v/>
      </c>
      <c r="R66" s="354" t="str">
        <f>IF('4ème'!$C66="","",IF('4ème'!$E66="MJ",'4ème'!$C66-'3ème'!$C66,""))</f>
        <v/>
      </c>
      <c r="S66" s="354" t="str">
        <f>IF('5ème'!$C66="","",IF('5ème'!$E66="MJ",'5ème'!$C66-'4ème'!$C66,""))</f>
        <v/>
      </c>
      <c r="T66" s="354" t="str">
        <f>IF('6ème'!$C66="","",IF('6ème'!$E66="MJ",'6ème'!$C66-'5ème'!$C66,""))</f>
        <v/>
      </c>
      <c r="U66" s="354" t="str">
        <f>IF('7ème'!$C66="","",IF('7ème'!$E66="MJ",'7ème'!$C66-'6ème'!$C66,""))</f>
        <v/>
      </c>
      <c r="V66" s="354" t="str">
        <f>IF('8ème'!$C66="","",IF('8ème'!$E66="MJ",'8ème'!$C66-'7ème'!$C66,""))</f>
        <v/>
      </c>
      <c r="W66" s="354" t="str">
        <f>IF('9ème'!$C66="","",IF('9ème'!$E66="MJ",'9ème'!$C66-'8ème'!$C66,""))</f>
        <v/>
      </c>
      <c r="X66" s="355" t="str">
        <f>IF('10ème'!$C66="","",IF('10ème'!$E66="MJ",'10ème'!$C66-'9ème'!$C66,""))</f>
        <v/>
      </c>
      <c r="Y66" s="356" t="str">
        <f t="shared" si="5"/>
        <v/>
      </c>
      <c r="Z66" s="333"/>
      <c r="AA66" s="357"/>
      <c r="AB66" s="358"/>
      <c r="AC66" s="358"/>
      <c r="AD66" s="102"/>
      <c r="AE66" s="353" t="str">
        <f>IF('1ér_Tour'!$D66="","",IF($B66="CF",'1ér_Tour'!$D66,""))</f>
        <v/>
      </c>
      <c r="AF66" s="354" t="str">
        <f>IF('2ème'!$C66="","",IF('2ème'!$E66="CF",'2ème'!$C66-'1ér_Tour'!$C66,""))</f>
        <v/>
      </c>
      <c r="AG66" s="354" t="str">
        <f>IF('3ème'!$C66="","",IF('3ème'!$E66="CF",'3ème'!$C66-'2ème'!$C66,""))</f>
        <v/>
      </c>
      <c r="AH66" s="354" t="str">
        <f>IF('4ème'!$C66="","",IF('4ème'!$E66="CF",'4ème'!$C66-'3ème'!$C66,""))</f>
        <v/>
      </c>
      <c r="AI66" s="354" t="str">
        <f>IF('5ème'!$C66="","",IF('5ème'!$E66="CF",'5ème'!$C66-'4ème'!$C66,""))</f>
        <v/>
      </c>
      <c r="AJ66" s="354" t="str">
        <f>IF('6ème'!$C66="","",IF('6ème'!$E66="CF",'6ème'!$C66-'5ème'!$C66,""))</f>
        <v/>
      </c>
      <c r="AK66" s="354" t="str">
        <f>IF('7ème'!$C66="","",IF('7ème'!$E66="CF",'7ème'!$C66-'6ème'!$C66,""))</f>
        <v/>
      </c>
      <c r="AL66" s="354" t="str">
        <f>IF('8ème'!$C66="","",IF('8ème'!$E66="CF",'8ème'!$C66-'7ème'!$C66,""))</f>
        <v/>
      </c>
      <c r="AM66" s="354" t="str">
        <f>IF('9ème'!$C66="","",IF('9ème'!$E66="CF",'9ème'!$C66-'8ème'!$C66,""))</f>
        <v/>
      </c>
      <c r="AN66" s="354" t="str">
        <f>IF('10ème'!$C66="","",IF('10ème'!$E66="CF",'10ème'!$C66-'9ème'!$C66,""))</f>
        <v/>
      </c>
      <c r="AO66" s="359" t="str">
        <f t="shared" si="4"/>
        <v/>
      </c>
      <c r="AP66" s="102"/>
      <c r="AQ66" s="102"/>
      <c r="AR66" s="161"/>
      <c r="AS66" s="102"/>
      <c r="AT66" s="102"/>
      <c r="AU66" s="360" t="str">
        <f>IF('1ér_Tour'!$C66="","",IF(B66="JS",'1ér_Tour'!D75,""))</f>
        <v/>
      </c>
      <c r="AV66" s="354" t="str">
        <f>IF('2ème'!$C66="","",IF('2ème'!$E66="JS",'2ème'!$C66-'1ér_Tour'!$C66,""))</f>
        <v/>
      </c>
      <c r="AW66" s="354" t="str">
        <f>IF('3ème'!$C66="","",IF('3ème'!$E66="jS",'3ème'!$C66-'2ème'!$C66,""))</f>
        <v/>
      </c>
      <c r="AX66" s="354" t="str">
        <f>IF('4ème'!$C66="","",IF('4ème'!$E66="jS",'4ème'!$C66-'3ème'!$C66,""))</f>
        <v/>
      </c>
      <c r="AY66" s="354" t="str">
        <f>IF('5ème'!$C66="","",IF('5ème'!$E66="jS",'5ème'!$C66-'4ème'!$C66,""))</f>
        <v/>
      </c>
      <c r="AZ66" s="354" t="str">
        <f>IF('6ème'!$C66="","",IF('6ème'!$E66="jS",'6ème'!$C66-'5ème'!$C66,""))</f>
        <v/>
      </c>
      <c r="BA66" s="354" t="str">
        <f>IF('7ème'!$C66="","",IF('7ème'!$E66="jS",'7ème'!$C66-'6ème'!$C66,""))</f>
        <v/>
      </c>
      <c r="BB66" s="354" t="str">
        <f>IF('8ème'!$C66="","",IF('8ème'!$E66="jS",'8ème'!$C66-'7ème'!$C66,""))</f>
        <v/>
      </c>
      <c r="BC66" s="354" t="str">
        <f>IF('9ème'!$C66="","",IF('9ème'!$E66="jS",'9ème'!$C66-'8ème'!$C66,""))</f>
        <v/>
      </c>
      <c r="BD66" s="354" t="str">
        <f>IF('10ème'!$C66="","",IF('10ème'!$E66="jS",'10ème'!$C66-'9ème'!$C66,""))</f>
        <v/>
      </c>
      <c r="BE66" s="356" t="str">
        <f t="shared" si="2"/>
        <v/>
      </c>
      <c r="BF66" s="102"/>
      <c r="BG66" s="102"/>
      <c r="BH66" s="102"/>
      <c r="BI66" s="102"/>
      <c r="BJ66" s="102"/>
      <c r="BK66" s="360" t="str">
        <f>IF('1ér_Tour'!$C66="","",IF('1ér_Tour'!$E66="AM",'1ér_Tour'!$C66-'1ér_Tour'!$B66,""))</f>
        <v/>
      </c>
      <c r="BL66" s="354" t="str">
        <f>IF('2ème'!$C66="","",IF('2ème'!$E66="AM",'2ème'!$C66-'1ér_Tour'!$C66,""))</f>
        <v/>
      </c>
      <c r="BM66" s="354" t="str">
        <f>IF('3ème'!$C66="","",IF('3ème'!$E66="AM",'3ème'!$C66-'2ème'!$C66,""))</f>
        <v/>
      </c>
      <c r="BN66" s="354" t="str">
        <f>IF('4ème'!$C66="","",IF('4ème'!$E66="AM",'4ème'!$C66-'3ème'!$C66,""))</f>
        <v/>
      </c>
      <c r="BO66" s="354" t="str">
        <f>IF('5ème'!$C66="","",IF('5ème'!$E66="AM",'5ème'!$C66-'4ème'!$C66,""))</f>
        <v/>
      </c>
      <c r="BP66" s="354" t="str">
        <f>IF('6ème'!$C66="","",IF('6ème'!$E66="AM",'6ème'!$C66-'5ème'!$C66,""))</f>
        <v/>
      </c>
      <c r="BQ66" s="354" t="str">
        <f>IF('7ème'!$C66="","",IF('7ème'!$E66="AM",'7ème'!$C66-'6ème'!$C66,""))</f>
        <v/>
      </c>
      <c r="BR66" s="354" t="str">
        <f>IF('8ème'!$C66="","",IF('8ème'!$E66="AM",'8ème'!$C66-'7ème'!$C66,""))</f>
        <v/>
      </c>
      <c r="BS66" s="354" t="str">
        <f>IF('9ème'!$C66="","",IF('9ème'!$E66="AM",'9ème'!$C66-'8ème'!$C66,""))</f>
        <v/>
      </c>
      <c r="BT66" s="361" t="str">
        <f>IF('10ème'!$C66="","",IF('10ème'!$E66="AM",'10ème'!$C66-'9ème'!$C66,""))</f>
        <v/>
      </c>
      <c r="BU66" s="361" t="str">
        <f>IF(Dép_Arr!$C66="","",IF(AND(Dép_Arr!$E66="AM",'10ème'!$C66=""),Dép_Arr!$C66-'9ème'!$C66,Dép_Arr!$C66-'10ème'!$C66))</f>
        <v/>
      </c>
      <c r="BV66" s="356" t="str">
        <f t="shared" si="3"/>
        <v/>
      </c>
      <c r="BW66" s="362"/>
    </row>
    <row r="67" spans="1:75" x14ac:dyDescent="0.25">
      <c r="A67" s="376" t="str">
        <f>IF(Dép_Arr!A67="","",Dép_Arr!A67)</f>
        <v/>
      </c>
      <c r="B67" s="377" t="str">
        <f>IF(A67="","",INDEX(Engagés!A67:J166,MATCH(Récap!A67,Engagés!A67:A166,0),5))</f>
        <v/>
      </c>
      <c r="C67" s="378">
        <f>Dép_Arr!H67+'1ér_Tour'!H67+'2ème'!H67+'3ème'!H67+'4ème'!H67+'5ème'!H67+'6ème'!H67+'7ème'!H67+'8ème'!H67+'9ème'!H67+'10ème'!H67</f>
        <v>0</v>
      </c>
      <c r="D67" s="102" t="str">
        <f>IF($E67=11,"",IF(Dép_Arr!$A67="","",COUNTA(Dép_Arr!C67,'1ér_Tour'!C67,'2ème'!C67,'3ème'!C67,'4ème'!C67,'5ème'!C67,'6ème'!C67,'7ème'!C67,'8ème'!C67,'9ème'!C67,'10ème'!C67)))</f>
        <v/>
      </c>
      <c r="E67" s="26" t="str">
        <f>IF(A67=0,"",IF(Dép_Arr!A67="","",(COUNTBLANK(Dép_Arr!D67)+COUNTBLANK('1ér_Tour'!D67)+COUNTBLANK('2ème'!D67)+COUNTBLANK('3ème'!D67)+COUNTBLANK('4ème'!D67)+COUNTBLANK('5ème'!D67)+COUNTBLANK('6ème'!D67)+COUNTBLANK('7ème'!D67)+COUNTBLANK('8ème'!D67)+COUNTBLANK('9ème'!D67)+COUNTBLANK('10ème'!D67))))</f>
        <v/>
      </c>
      <c r="F67" s="378" t="str">
        <f t="shared" si="0"/>
        <v/>
      </c>
      <c r="G67" s="102" t="str">
        <f>IF(OR('1ér_Tour'!D67="TERMINE",'2ème'!D67="TERMINE",'3ème'!D67="TERMINE",'4ème'!D67="TERMINE",'5ème'!D67="TERMINE",'6ème'!D67="TERMINE",'7ème'!D67="TERMINE",'8ème'!D67="TERMINE",'9ème'!D67="TERMINE",'9ème'!A67="TERMINE"),"TERMINE","")</f>
        <v/>
      </c>
      <c r="I67" s="212"/>
      <c r="J67" s="215"/>
      <c r="O67" s="353" t="str">
        <f>IF('1ér_Tour'!$D67="","",IF($B67="MJ",'1ér_Tour'!$D67,""))</f>
        <v/>
      </c>
      <c r="P67" s="354" t="str">
        <f>IF('2ème'!$C67="","",IF('2ème'!$E67="MJ",'2ème'!$C67-'1ér_Tour'!$C67,""))</f>
        <v/>
      </c>
      <c r="Q67" s="354" t="str">
        <f>IF('3ème'!$C67="","",IF('3ème'!$E67="MJ",'3ème'!$C67-'2ème'!$C67,""))</f>
        <v/>
      </c>
      <c r="R67" s="354" t="str">
        <f>IF('4ème'!$C67="","",IF('4ème'!$E67="MJ",'4ème'!$C67-'3ème'!$C67,""))</f>
        <v/>
      </c>
      <c r="S67" s="354" t="str">
        <f>IF('5ème'!$C67="","",IF('5ème'!$E67="MJ",'5ème'!$C67-'4ème'!$C67,""))</f>
        <v/>
      </c>
      <c r="T67" s="354" t="str">
        <f>IF('6ème'!$C67="","",IF('6ème'!$E67="MJ",'6ème'!$C67-'5ème'!$C67,""))</f>
        <v/>
      </c>
      <c r="U67" s="354" t="str">
        <f>IF('7ème'!$C67="","",IF('7ème'!$E67="MJ",'7ème'!$C67-'6ème'!$C67,""))</f>
        <v/>
      </c>
      <c r="V67" s="354" t="str">
        <f>IF('8ème'!$C67="","",IF('8ème'!$E67="MJ",'8ème'!$C67-'7ème'!$C67,""))</f>
        <v/>
      </c>
      <c r="W67" s="354" t="str">
        <f>IF('9ème'!$C67="","",IF('9ème'!$E67="MJ",'9ème'!$C67-'8ème'!$C67,""))</f>
        <v/>
      </c>
      <c r="X67" s="355" t="str">
        <f>IF('10ème'!$C67="","",IF('10ème'!$E67="MJ",'10ème'!$C67-'9ème'!$C67,""))</f>
        <v/>
      </c>
      <c r="Y67" s="356" t="str">
        <f t="shared" si="5"/>
        <v/>
      </c>
      <c r="Z67" s="333"/>
      <c r="AA67" s="357"/>
      <c r="AB67" s="358"/>
      <c r="AC67" s="358"/>
      <c r="AD67" s="102"/>
      <c r="AE67" s="353" t="str">
        <f>IF('1ér_Tour'!$D67="","",IF($B67="CF",'1ér_Tour'!$D67,""))</f>
        <v/>
      </c>
      <c r="AF67" s="354" t="str">
        <f>IF('2ème'!$C67="","",IF('2ème'!$E67="CF",'2ème'!$C67-'1ér_Tour'!$C67,""))</f>
        <v/>
      </c>
      <c r="AG67" s="354" t="str">
        <f>IF('3ème'!$C67="","",IF('3ème'!$E67="CF",'3ème'!$C67-'2ème'!$C67,""))</f>
        <v/>
      </c>
      <c r="AH67" s="354" t="str">
        <f>IF('4ème'!$C67="","",IF('4ème'!$E67="CF",'4ème'!$C67-'3ème'!$C67,""))</f>
        <v/>
      </c>
      <c r="AI67" s="354" t="str">
        <f>IF('5ème'!$C67="","",IF('5ème'!$E67="CF",'5ème'!$C67-'4ème'!$C67,""))</f>
        <v/>
      </c>
      <c r="AJ67" s="354" t="str">
        <f>IF('6ème'!$C67="","",IF('6ème'!$E67="CF",'6ème'!$C67-'5ème'!$C67,""))</f>
        <v/>
      </c>
      <c r="AK67" s="354" t="str">
        <f>IF('7ème'!$C67="","",IF('7ème'!$E67="CF",'7ème'!$C67-'6ème'!$C67,""))</f>
        <v/>
      </c>
      <c r="AL67" s="354" t="str">
        <f>IF('8ème'!$C67="","",IF('8ème'!$E67="CF",'8ème'!$C67-'7ème'!$C67,""))</f>
        <v/>
      </c>
      <c r="AM67" s="354" t="str">
        <f>IF('9ème'!$C67="","",IF('9ème'!$E67="CF",'9ème'!$C67-'8ème'!$C67,""))</f>
        <v/>
      </c>
      <c r="AN67" s="354" t="str">
        <f>IF('10ème'!$C67="","",IF('10ème'!$E67="CF",'10ème'!$C67-'9ème'!$C67,""))</f>
        <v/>
      </c>
      <c r="AO67" s="359" t="str">
        <f t="shared" si="4"/>
        <v/>
      </c>
      <c r="AP67" s="102"/>
      <c r="AQ67" s="102"/>
      <c r="AR67" s="161"/>
      <c r="AS67" s="102"/>
      <c r="AT67" s="102"/>
      <c r="AU67" s="360" t="str">
        <f>IF('1ér_Tour'!$C67="","",IF(B67="JS",'1ér_Tour'!D76,""))</f>
        <v/>
      </c>
      <c r="AV67" s="354" t="str">
        <f>IF('2ème'!$C67="","",IF('2ème'!$E67="JS",'2ème'!$C67-'1ér_Tour'!$C67,""))</f>
        <v/>
      </c>
      <c r="AW67" s="354" t="str">
        <f>IF('3ème'!$C67="","",IF('3ème'!$E67="jS",'3ème'!$C67-'2ème'!$C67,""))</f>
        <v/>
      </c>
      <c r="AX67" s="354" t="str">
        <f>IF('4ème'!$C67="","",IF('4ème'!$E67="jS",'4ème'!$C67-'3ème'!$C67,""))</f>
        <v/>
      </c>
      <c r="AY67" s="354" t="str">
        <f>IF('5ème'!$C67="","",IF('5ème'!$E67="jS",'5ème'!$C67-'4ème'!$C67,""))</f>
        <v/>
      </c>
      <c r="AZ67" s="354" t="str">
        <f>IF('6ème'!$C67="","",IF('6ème'!$E67="jS",'6ème'!$C67-'5ème'!$C67,""))</f>
        <v/>
      </c>
      <c r="BA67" s="354" t="str">
        <f>IF('7ème'!$C67="","",IF('7ème'!$E67="jS",'7ème'!$C67-'6ème'!$C67,""))</f>
        <v/>
      </c>
      <c r="BB67" s="354" t="str">
        <f>IF('8ème'!$C67="","",IF('8ème'!$E67="jS",'8ème'!$C67-'7ème'!$C67,""))</f>
        <v/>
      </c>
      <c r="BC67" s="354" t="str">
        <f>IF('9ème'!$C67="","",IF('9ème'!$E67="jS",'9ème'!$C67-'8ème'!$C67,""))</f>
        <v/>
      </c>
      <c r="BD67" s="354" t="str">
        <f>IF('10ème'!$C67="","",IF('10ème'!$E67="jS",'10ème'!$C67-'9ème'!$C67,""))</f>
        <v/>
      </c>
      <c r="BE67" s="356" t="str">
        <f t="shared" si="2"/>
        <v/>
      </c>
      <c r="BF67" s="102"/>
      <c r="BG67" s="102"/>
      <c r="BH67" s="102"/>
      <c r="BI67" s="102"/>
      <c r="BJ67" s="102"/>
      <c r="BK67" s="360" t="str">
        <f>IF('1ér_Tour'!$C67="","",IF('1ér_Tour'!$E67="AM",'1ér_Tour'!$C67-'1ér_Tour'!$B67,""))</f>
        <v/>
      </c>
      <c r="BL67" s="354" t="str">
        <f>IF('2ème'!$C67="","",IF('2ème'!$E67="AM",'2ème'!$C67-'1ér_Tour'!$C67,""))</f>
        <v/>
      </c>
      <c r="BM67" s="354" t="str">
        <f>IF('3ème'!$C67="","",IF('3ème'!$E67="AM",'3ème'!$C67-'2ème'!$C67,""))</f>
        <v/>
      </c>
      <c r="BN67" s="354" t="str">
        <f>IF('4ème'!$C67="","",IF('4ème'!$E67="AM",'4ème'!$C67-'3ème'!$C67,""))</f>
        <v/>
      </c>
      <c r="BO67" s="354" t="str">
        <f>IF('5ème'!$C67="","",IF('5ème'!$E67="AM",'5ème'!$C67-'4ème'!$C67,""))</f>
        <v/>
      </c>
      <c r="BP67" s="354" t="str">
        <f>IF('6ème'!$C67="","",IF('6ème'!$E67="AM",'6ème'!$C67-'5ème'!$C67,""))</f>
        <v/>
      </c>
      <c r="BQ67" s="354" t="str">
        <f>IF('7ème'!$C67="","",IF('7ème'!$E67="AM",'7ème'!$C67-'6ème'!$C67,""))</f>
        <v/>
      </c>
      <c r="BR67" s="354" t="str">
        <f>IF('8ème'!$C67="","",IF('8ème'!$E67="AM",'8ème'!$C67-'7ème'!$C67,""))</f>
        <v/>
      </c>
      <c r="BS67" s="354" t="str">
        <f>IF('9ème'!$C67="","",IF('9ème'!$E67="AM",'9ème'!$C67-'8ème'!$C67,""))</f>
        <v/>
      </c>
      <c r="BT67" s="361" t="str">
        <f>IF('10ème'!$C67="","",IF('10ème'!$E67="AM",'10ème'!$C67-'9ème'!$C67,""))</f>
        <v/>
      </c>
      <c r="BU67" s="361" t="str">
        <f>IF(Dép_Arr!$C67="","",IF(AND(Dép_Arr!$E67="AM",'10ème'!$C67=""),Dép_Arr!$C67-'9ème'!$C67,Dép_Arr!$C67-'10ème'!$C67))</f>
        <v/>
      </c>
      <c r="BV67" s="356" t="str">
        <f t="shared" si="3"/>
        <v/>
      </c>
      <c r="BW67" s="362"/>
    </row>
    <row r="68" spans="1:75" x14ac:dyDescent="0.25">
      <c r="A68" s="376" t="str">
        <f>IF(Dép_Arr!A68="","",Dép_Arr!A68)</f>
        <v/>
      </c>
      <c r="B68" s="377" t="str">
        <f>IF(A68="","",INDEX(Engagés!A68:J167,MATCH(Récap!A68,Engagés!A68:A167,0),5))</f>
        <v/>
      </c>
      <c r="C68" s="378">
        <f>Dép_Arr!H68+'1ér_Tour'!H68+'2ème'!H68+'3ème'!H68+'4ème'!H68+'5ème'!H68+'6ème'!H68+'7ème'!H68+'8ème'!H68+'9ème'!H68+'10ème'!H68</f>
        <v>0</v>
      </c>
      <c r="D68" s="102" t="str">
        <f>IF($E68=11,"",IF(Dép_Arr!$A68="","",COUNTA(Dép_Arr!C68,'1ér_Tour'!C68,'2ème'!C68,'3ème'!C68,'4ème'!C68,'5ème'!C68,'6ème'!C68,'7ème'!C68,'8ème'!C68,'9ème'!C68,'10ème'!C68)))</f>
        <v/>
      </c>
      <c r="E68" s="26" t="str">
        <f>IF(A68=0,"",IF(Dép_Arr!A68="","",(COUNTBLANK(Dép_Arr!D68)+COUNTBLANK('1ér_Tour'!D68)+COUNTBLANK('2ème'!D68)+COUNTBLANK('3ème'!D68)+COUNTBLANK('4ème'!D68)+COUNTBLANK('5ème'!D68)+COUNTBLANK('6ème'!D68)+COUNTBLANK('7ème'!D68)+COUNTBLANK('8ème'!D68)+COUNTBLANK('9ème'!D68)+COUNTBLANK('10ème'!D68))))</f>
        <v/>
      </c>
      <c r="F68" s="378" t="str">
        <f t="shared" si="0"/>
        <v/>
      </c>
      <c r="G68" s="102" t="str">
        <f>IF(OR('1ér_Tour'!D68="TERMINE",'2ème'!D68="TERMINE",'3ème'!D68="TERMINE",'4ème'!D68="TERMINE",'5ème'!D68="TERMINE",'6ème'!D68="TERMINE",'7ème'!D68="TERMINE",'8ème'!D68="TERMINE",'9ème'!D68="TERMINE",'9ème'!A68="TERMINE"),"TERMINE","")</f>
        <v/>
      </c>
      <c r="I68" s="212"/>
      <c r="J68" s="215"/>
      <c r="K68" s="11" t="str">
        <f>IF(OR(L68&lt;&gt;"",D68=""),"",IF(AND(Récap!O208="MJ",(Récap!AE208+2*$K$3)&gt;=Récap!$L$3),"DERNIER TOUR",IF(AND(E68="CF",(D68+2*$K$3)&gt;=Récap!$K$3),"DERNIER TOUR",IF(AND(E68="JS",(D68+2*$K$3)&gt;=Récap!$J$3),"DERNIER TOUR",IF(AND(E68="AM",(D68+2*$K$3)&gt;=Récap!$I$3),"DERNIER TOUR","")))))</f>
        <v/>
      </c>
      <c r="O68" s="353" t="str">
        <f>IF('1ér_Tour'!$D68="","",IF($B68="MJ",'1ér_Tour'!$D68,""))</f>
        <v/>
      </c>
      <c r="P68" s="354" t="str">
        <f>IF('2ème'!$C68="","",IF('2ème'!$E68="MJ",'2ème'!$C68-'1ér_Tour'!$C68,""))</f>
        <v/>
      </c>
      <c r="Q68" s="354" t="str">
        <f>IF('3ème'!$C68="","",IF('3ème'!$E68="MJ",'3ème'!$C68-'2ème'!$C68,""))</f>
        <v/>
      </c>
      <c r="R68" s="354" t="str">
        <f>IF('4ème'!$C68="","",IF('4ème'!$E68="MJ",'4ème'!$C68-'3ème'!$C68,""))</f>
        <v/>
      </c>
      <c r="S68" s="354" t="str">
        <f>IF('5ème'!$C68="","",IF('5ème'!$E68="MJ",'5ème'!$C68-'4ème'!$C68,""))</f>
        <v/>
      </c>
      <c r="T68" s="354" t="str">
        <f>IF('6ème'!$C68="","",IF('6ème'!$E68="MJ",'6ème'!$C68-'5ème'!$C68,""))</f>
        <v/>
      </c>
      <c r="U68" s="354" t="str">
        <f>IF('7ème'!$C68="","",IF('7ème'!$E68="MJ",'7ème'!$C68-'6ème'!$C68,""))</f>
        <v/>
      </c>
      <c r="V68" s="354" t="str">
        <f>IF('8ème'!$C68="","",IF('8ème'!$E68="MJ",'8ème'!$C68-'7ème'!$C68,""))</f>
        <v/>
      </c>
      <c r="W68" s="354" t="str">
        <f>IF('9ème'!$C68="","",IF('9ème'!$E68="MJ",'9ème'!$C68-'8ème'!$C68,""))</f>
        <v/>
      </c>
      <c r="X68" s="355" t="str">
        <f>IF('10ème'!$C68="","",IF('10ème'!$E68="MJ",'10ème'!$C68-'9ème'!$C68,""))</f>
        <v/>
      </c>
      <c r="Y68" s="356" t="str">
        <f t="shared" ref="Y68:Y99" si="6">IFERROR(AVERAGE(P68:X68),"")</f>
        <v/>
      </c>
      <c r="Z68" s="333"/>
      <c r="AA68" s="357"/>
      <c r="AB68" s="358"/>
      <c r="AC68" s="358"/>
      <c r="AD68" s="102"/>
      <c r="AE68" s="353" t="str">
        <f>IF('1ér_Tour'!$D68="","",IF($B68="CF",'1ér_Tour'!$D68,""))</f>
        <v/>
      </c>
      <c r="AF68" s="354" t="str">
        <f>IF('2ème'!$C68="","",IF('2ème'!$E68="CF",'2ème'!$C68-'1ér_Tour'!$C68,""))</f>
        <v/>
      </c>
      <c r="AG68" s="354" t="str">
        <f>IF('3ème'!$C68="","",IF('3ème'!$E68="CF",'3ème'!$C68-'2ème'!$C68,""))</f>
        <v/>
      </c>
      <c r="AH68" s="354" t="str">
        <f>IF('4ème'!$C68="","",IF('4ème'!$E68="CF",'4ème'!$C68-'3ème'!$C68,""))</f>
        <v/>
      </c>
      <c r="AI68" s="354" t="str">
        <f>IF('5ème'!$C68="","",IF('5ème'!$E68="CF",'5ème'!$C68-'4ème'!$C68,""))</f>
        <v/>
      </c>
      <c r="AJ68" s="354" t="str">
        <f>IF('6ème'!$C68="","",IF('6ème'!$E68="CF",'6ème'!$C68-'5ème'!$C68,""))</f>
        <v/>
      </c>
      <c r="AK68" s="354" t="str">
        <f>IF('7ème'!$C68="","",IF('7ème'!$E68="CF",'7ème'!$C68-'6ème'!$C68,""))</f>
        <v/>
      </c>
      <c r="AL68" s="354" t="str">
        <f>IF('8ème'!$C68="","",IF('8ème'!$E68="CF",'8ème'!$C68-'7ème'!$C68,""))</f>
        <v/>
      </c>
      <c r="AM68" s="354" t="str">
        <f>IF('9ème'!$C68="","",IF('9ème'!$E68="CF",'9ème'!$C68-'8ème'!$C68,""))</f>
        <v/>
      </c>
      <c r="AN68" s="354" t="str">
        <f>IF('10ème'!$C68="","",IF('10ème'!$E68="CF",'10ème'!$C68-'9ème'!$C68,""))</f>
        <v/>
      </c>
      <c r="AO68" s="359" t="str">
        <f t="shared" si="4"/>
        <v/>
      </c>
      <c r="AP68" s="102"/>
      <c r="AQ68" s="102"/>
      <c r="AR68" s="161"/>
      <c r="AS68" s="102"/>
      <c r="AT68" s="102"/>
      <c r="AU68" s="360" t="str">
        <f>IF('1ér_Tour'!$C68="","",IF(B68="JS",'1ér_Tour'!D77,""))</f>
        <v/>
      </c>
      <c r="AV68" s="354" t="str">
        <f>IF('2ème'!$C68="","",IF('2ème'!$E68="JS",'2ème'!$C68-'1ér_Tour'!$C68,""))</f>
        <v/>
      </c>
      <c r="AW68" s="354" t="str">
        <f>IF('3ème'!$C68="","",IF('3ème'!$E68="jS",'3ème'!$C68-'2ème'!$C68,""))</f>
        <v/>
      </c>
      <c r="AX68" s="354" t="str">
        <f>IF('4ème'!$C68="","",IF('4ème'!$E68="jS",'4ème'!$C68-'3ème'!$C68,""))</f>
        <v/>
      </c>
      <c r="AY68" s="354" t="str">
        <f>IF('5ème'!$C68="","",IF('5ème'!$E68="jS",'5ème'!$C68-'4ème'!$C68,""))</f>
        <v/>
      </c>
      <c r="AZ68" s="354" t="str">
        <f>IF('6ème'!$C68="","",IF('6ème'!$E68="jS",'6ème'!$C68-'5ème'!$C68,""))</f>
        <v/>
      </c>
      <c r="BA68" s="354" t="str">
        <f>IF('7ème'!$C68="","",IF('7ème'!$E68="jS",'7ème'!$C68-'6ème'!$C68,""))</f>
        <v/>
      </c>
      <c r="BB68" s="354" t="str">
        <f>IF('8ème'!$C68="","",IF('8ème'!$E68="jS",'8ème'!$C68-'7ème'!$C68,""))</f>
        <v/>
      </c>
      <c r="BC68" s="354" t="str">
        <f>IF('9ème'!$C68="","",IF('9ème'!$E68="jS",'9ème'!$C68-'8ème'!$C68,""))</f>
        <v/>
      </c>
      <c r="BD68" s="354" t="str">
        <f>IF('10ème'!$C68="","",IF('10ème'!$E68="jS",'10ème'!$C68-'9ème'!$C68,""))</f>
        <v/>
      </c>
      <c r="BE68" s="356" t="str">
        <f t="shared" si="2"/>
        <v/>
      </c>
      <c r="BF68" s="102"/>
      <c r="BG68" s="102"/>
      <c r="BH68" s="102"/>
      <c r="BI68" s="102"/>
      <c r="BJ68" s="102"/>
      <c r="BK68" s="360" t="str">
        <f>IF('1ér_Tour'!$C68="","",IF('1ér_Tour'!$E68="AM",'1ér_Tour'!$C68-'1ér_Tour'!$B68,""))</f>
        <v/>
      </c>
      <c r="BL68" s="354" t="str">
        <f>IF('2ème'!$C68="","",IF('2ème'!$E68="AM",'2ème'!$C68-'1ér_Tour'!$C68,""))</f>
        <v/>
      </c>
      <c r="BM68" s="354" t="str">
        <f>IF('3ème'!$C68="","",IF('3ème'!$E68="AM",'3ème'!$C68-'2ème'!$C68,""))</f>
        <v/>
      </c>
      <c r="BN68" s="354" t="str">
        <f>IF('4ème'!$C68="","",IF('4ème'!$E68="AM",'4ème'!$C68-'3ème'!$C68,""))</f>
        <v/>
      </c>
      <c r="BO68" s="354" t="str">
        <f>IF('5ème'!$C68="","",IF('5ème'!$E68="AM",'5ème'!$C68-'4ème'!$C68,""))</f>
        <v/>
      </c>
      <c r="BP68" s="354" t="str">
        <f>IF('6ème'!$C68="","",IF('6ème'!$E68="AM",'6ème'!$C68-'5ème'!$C68,""))</f>
        <v/>
      </c>
      <c r="BQ68" s="354" t="str">
        <f>IF('7ème'!$C68="","",IF('7ème'!$E68="AM",'7ème'!$C68-'6ème'!$C68,""))</f>
        <v/>
      </c>
      <c r="BR68" s="354" t="str">
        <f>IF('8ème'!$C68="","",IF('8ème'!$E68="AM",'8ème'!$C68-'7ème'!$C68,""))</f>
        <v/>
      </c>
      <c r="BS68" s="354" t="str">
        <f>IF('9ème'!$C68="","",IF('9ème'!$E68="AM",'9ème'!$C68-'8ème'!$C68,""))</f>
        <v/>
      </c>
      <c r="BT68" s="361" t="str">
        <f>IF('10ème'!$C68="","",IF('10ème'!$E68="AM",'10ème'!$C68-'9ème'!$C68,""))</f>
        <v/>
      </c>
      <c r="BU68" s="361" t="str">
        <f>IF(Dép_Arr!$C68="","",IF(AND(Dép_Arr!$E68="AM",'10ème'!$C68=""),Dép_Arr!$C68-'9ème'!$C68,Dép_Arr!$C68-'10ème'!$C68))</f>
        <v/>
      </c>
      <c r="BV68" s="356" t="str">
        <f t="shared" si="3"/>
        <v/>
      </c>
      <c r="BW68" s="362"/>
    </row>
    <row r="69" spans="1:75" x14ac:dyDescent="0.25">
      <c r="A69" s="376" t="str">
        <f>IF(Dép_Arr!A69="","",Dép_Arr!A69)</f>
        <v/>
      </c>
      <c r="B69" s="377" t="str">
        <f>IF(A69="","",INDEX(Engagés!A69:J168,MATCH(Récap!A69,Engagés!A69:A168,0),5))</f>
        <v/>
      </c>
      <c r="C69" s="378">
        <f>Dép_Arr!H69+'1ér_Tour'!H69+'2ème'!H69+'3ème'!H69+'4ème'!H69+'5ème'!H69+'6ème'!H69+'7ème'!H69+'8ème'!H69+'9ème'!H69+'10ème'!H69</f>
        <v>0</v>
      </c>
      <c r="D69" s="102" t="str">
        <f>IF($E69=11,"",IF(Dép_Arr!$A69="","",COUNTA(Dép_Arr!C69,'1ér_Tour'!C69,'2ème'!C69,'3ème'!C69,'4ème'!C69,'5ème'!C69,'6ème'!C69,'7ème'!C69,'8ème'!C69,'9ème'!C69,'10ème'!C69)))</f>
        <v/>
      </c>
      <c r="E69" s="26" t="str">
        <f>IF(A69=0,"",IF(Dép_Arr!A69="","",(COUNTBLANK(Dép_Arr!D69)+COUNTBLANK('1ér_Tour'!D69)+COUNTBLANK('2ème'!D69)+COUNTBLANK('3ème'!D69)+COUNTBLANK('4ème'!D69)+COUNTBLANK('5ème'!D69)+COUNTBLANK('6ème'!D69)+COUNTBLANK('7ème'!D69)+COUNTBLANK('8ème'!D69)+COUNTBLANK('9ème'!D69)+COUNTBLANK('10ème'!D69))))</f>
        <v/>
      </c>
      <c r="F69" s="378" t="str">
        <f t="shared" ref="F69:F103" si="7">IF(A69="","",IF(C69&lt;&gt;0,"",D$104-D69))</f>
        <v/>
      </c>
      <c r="G69" s="102" t="str">
        <f>IF(OR('1ér_Tour'!D69="TERMINE",'2ème'!D69="TERMINE",'3ème'!D69="TERMINE",'4ème'!D69="TERMINE",'5ème'!D69="TERMINE",'6ème'!D69="TERMINE",'7ème'!D69="TERMINE",'8ème'!D69="TERMINE",'9ème'!D69="TERMINE",'9ème'!A69="TERMINE"),"TERMINE","")</f>
        <v/>
      </c>
      <c r="I69" s="212"/>
      <c r="J69" s="215"/>
      <c r="O69" s="353" t="str">
        <f>IF('1ér_Tour'!$D69="","",IF($B69="MJ",'1ér_Tour'!$D69,""))</f>
        <v/>
      </c>
      <c r="P69" s="354" t="str">
        <f>IF('2ème'!$C69="","",IF('2ème'!$E69="MJ",'2ème'!$C69-'1ér_Tour'!$C69,""))</f>
        <v/>
      </c>
      <c r="Q69" s="354" t="str">
        <f>IF('3ème'!$C69="","",IF('3ème'!$E69="MJ",'3ème'!$C69-'2ème'!$C69,""))</f>
        <v/>
      </c>
      <c r="R69" s="354" t="str">
        <f>IF('4ème'!$C69="","",IF('4ème'!$E69="MJ",'4ème'!$C69-'3ème'!$C69,""))</f>
        <v/>
      </c>
      <c r="S69" s="354" t="str">
        <f>IF('5ème'!$C69="","",IF('5ème'!$E69="MJ",'5ème'!$C69-'4ème'!$C69,""))</f>
        <v/>
      </c>
      <c r="T69" s="354" t="str">
        <f>IF('6ème'!$C69="","",IF('6ème'!$E69="MJ",'6ème'!$C69-'5ème'!$C69,""))</f>
        <v/>
      </c>
      <c r="U69" s="354" t="str">
        <f>IF('7ème'!$C69="","",IF('7ème'!$E69="MJ",'7ème'!$C69-'6ème'!$C69,""))</f>
        <v/>
      </c>
      <c r="V69" s="354" t="str">
        <f>IF('8ème'!$C69="","",IF('8ème'!$E69="MJ",'8ème'!$C69-'7ème'!$C69,""))</f>
        <v/>
      </c>
      <c r="W69" s="354" t="str">
        <f>IF('9ème'!$C69="","",IF('9ème'!$E69="MJ",'9ème'!$C69-'8ème'!$C69,""))</f>
        <v/>
      </c>
      <c r="X69" s="355" t="str">
        <f>IF('10ème'!$C69="","",IF('10ème'!$E69="MJ",'10ème'!$C69-'9ème'!$C69,""))</f>
        <v/>
      </c>
      <c r="Y69" s="356" t="str">
        <f t="shared" si="6"/>
        <v/>
      </c>
      <c r="Z69" s="333"/>
      <c r="AA69" s="357"/>
      <c r="AB69" s="358"/>
      <c r="AC69" s="358"/>
      <c r="AD69" s="102"/>
      <c r="AE69" s="353" t="str">
        <f>IF('1ér_Tour'!$D69="","",IF($B69="CF",'1ér_Tour'!$D69,""))</f>
        <v/>
      </c>
      <c r="AF69" s="354" t="str">
        <f>IF('2ème'!$C69="","",IF('2ème'!$E69="CF",'2ème'!$C69-'1ér_Tour'!$C69,""))</f>
        <v/>
      </c>
      <c r="AG69" s="354" t="str">
        <f>IF('3ème'!$C69="","",IF('3ème'!$E69="CF",'3ème'!$C69-'2ème'!$C69,""))</f>
        <v/>
      </c>
      <c r="AH69" s="354" t="str">
        <f>IF('4ème'!$C69="","",IF('4ème'!$E69="CF",'4ème'!$C69-'3ème'!$C69,""))</f>
        <v/>
      </c>
      <c r="AI69" s="354" t="str">
        <f>IF('5ème'!$C69="","",IF('5ème'!$E69="CF",'5ème'!$C69-'4ème'!$C69,""))</f>
        <v/>
      </c>
      <c r="AJ69" s="354" t="str">
        <f>IF('6ème'!$C69="","",IF('6ème'!$E69="CF",'6ème'!$C69-'5ème'!$C69,""))</f>
        <v/>
      </c>
      <c r="AK69" s="354" t="str">
        <f>IF('7ème'!$C69="","",IF('7ème'!$E69="CF",'7ème'!$C69-'6ème'!$C69,""))</f>
        <v/>
      </c>
      <c r="AL69" s="354" t="str">
        <f>IF('8ème'!$C69="","",IF('8ème'!$E69="CF",'8ème'!$C69-'7ème'!$C69,""))</f>
        <v/>
      </c>
      <c r="AM69" s="354" t="str">
        <f>IF('9ème'!$C69="","",IF('9ème'!$E69="CF",'9ème'!$C69-'8ème'!$C69,""))</f>
        <v/>
      </c>
      <c r="AN69" s="354" t="str">
        <f>IF('10ème'!$C69="","",IF('10ème'!$E69="CF",'10ème'!$C69-'9ème'!$C69,""))</f>
        <v/>
      </c>
      <c r="AO69" s="359" t="str">
        <f t="shared" si="4"/>
        <v/>
      </c>
      <c r="AP69" s="102"/>
      <c r="AQ69" s="102"/>
      <c r="AR69" s="161"/>
      <c r="AS69" s="102"/>
      <c r="AT69" s="102"/>
      <c r="AU69" s="360" t="str">
        <f>IF('1ér_Tour'!$C69="","",IF(B69="JS",'1ér_Tour'!D78,""))</f>
        <v/>
      </c>
      <c r="AV69" s="354" t="str">
        <f>IF('2ème'!$C69="","",IF('2ème'!$E69="JS",'2ème'!$C69-'1ér_Tour'!$C69,""))</f>
        <v/>
      </c>
      <c r="AW69" s="354" t="str">
        <f>IF('3ème'!$C69="","",IF('3ème'!$E69="jS",'3ème'!$C69-'2ème'!$C69,""))</f>
        <v/>
      </c>
      <c r="AX69" s="354" t="str">
        <f>IF('4ème'!$C69="","",IF('4ème'!$E69="jS",'4ème'!$C69-'3ème'!$C69,""))</f>
        <v/>
      </c>
      <c r="AY69" s="354" t="str">
        <f>IF('5ème'!$C69="","",IF('5ème'!$E69="jS",'5ème'!$C69-'4ème'!$C69,""))</f>
        <v/>
      </c>
      <c r="AZ69" s="354" t="str">
        <f>IF('6ème'!$C69="","",IF('6ème'!$E69="jS",'6ème'!$C69-'5ème'!$C69,""))</f>
        <v/>
      </c>
      <c r="BA69" s="354" t="str">
        <f>IF('7ème'!$C69="","",IF('7ème'!$E69="jS",'7ème'!$C69-'6ème'!$C69,""))</f>
        <v/>
      </c>
      <c r="BB69" s="354" t="str">
        <f>IF('8ème'!$C69="","",IF('8ème'!$E69="jS",'8ème'!$C69-'7ème'!$C69,""))</f>
        <v/>
      </c>
      <c r="BC69" s="354" t="str">
        <f>IF('9ème'!$C69="","",IF('9ème'!$E69="jS",'9ème'!$C69-'8ème'!$C69,""))</f>
        <v/>
      </c>
      <c r="BD69" s="354" t="str">
        <f>IF('10ème'!$C69="","",IF('10ème'!$E69="jS",'10ème'!$C69-'9ème'!$C69,""))</f>
        <v/>
      </c>
      <c r="BE69" s="356" t="str">
        <f t="shared" ref="BE69:BE103" si="8">IF(SUM(AU69:BD69)=0,"",IFERROR(MAX(AU69:BD69),""))</f>
        <v/>
      </c>
      <c r="BF69" s="102"/>
      <c r="BG69" s="102"/>
      <c r="BH69" s="102"/>
      <c r="BI69" s="102"/>
      <c r="BJ69" s="102"/>
      <c r="BK69" s="360" t="str">
        <f>IF('1ér_Tour'!$C69="","",IF('1ér_Tour'!$E69="AM",'1ér_Tour'!$C69-'1ér_Tour'!$B69,""))</f>
        <v/>
      </c>
      <c r="BL69" s="354" t="str">
        <f>IF('2ème'!$C69="","",IF('2ème'!$E69="AM",'2ème'!$C69-'1ér_Tour'!$C69,""))</f>
        <v/>
      </c>
      <c r="BM69" s="354" t="str">
        <f>IF('3ème'!$C69="","",IF('3ème'!$E69="AM",'3ème'!$C69-'2ème'!$C69,""))</f>
        <v/>
      </c>
      <c r="BN69" s="354" t="str">
        <f>IF('4ème'!$C69="","",IF('4ème'!$E69="AM",'4ème'!$C69-'3ème'!$C69,""))</f>
        <v/>
      </c>
      <c r="BO69" s="354" t="str">
        <f>IF('5ème'!$C69="","",IF('5ème'!$E69="AM",'5ème'!$C69-'4ème'!$C69,""))</f>
        <v/>
      </c>
      <c r="BP69" s="354" t="str">
        <f>IF('6ème'!$C69="","",IF('6ème'!$E69="AM",'6ème'!$C69-'5ème'!$C69,""))</f>
        <v/>
      </c>
      <c r="BQ69" s="354" t="str">
        <f>IF('7ème'!$C69="","",IF('7ème'!$E69="AM",'7ème'!$C69-'6ème'!$C69,""))</f>
        <v/>
      </c>
      <c r="BR69" s="354" t="str">
        <f>IF('8ème'!$C69="","",IF('8ème'!$E69="AM",'8ème'!$C69-'7ème'!$C69,""))</f>
        <v/>
      </c>
      <c r="BS69" s="354" t="str">
        <f>IF('9ème'!$C69="","",IF('9ème'!$E69="AM",'9ème'!$C69-'8ème'!$C69,""))</f>
        <v/>
      </c>
      <c r="BT69" s="361" t="str">
        <f>IF('10ème'!$C69="","",IF('10ème'!$E69="AM",'10ème'!$C69-'9ème'!$C69,""))</f>
        <v/>
      </c>
      <c r="BU69" s="361" t="str">
        <f>IF(Dép_Arr!$C69="","",IF(AND(Dép_Arr!$E69="AM",'10ème'!$C69=""),Dép_Arr!$C69-'9ème'!$C69,Dép_Arr!$C69-'10ème'!$C69))</f>
        <v/>
      </c>
      <c r="BV69" s="356" t="str">
        <f t="shared" ref="BV69:BV103" si="9">IF(OR(C69&lt;&gt;0,SUM(BK69:BU69)=0),"",IFERROR(MAX(BK69:BU69),""))</f>
        <v/>
      </c>
      <c r="BW69" s="362"/>
    </row>
    <row r="70" spans="1:75" x14ac:dyDescent="0.25">
      <c r="A70" s="376" t="str">
        <f>IF(Dép_Arr!A70="","",Dép_Arr!A70)</f>
        <v/>
      </c>
      <c r="B70" s="377" t="str">
        <f>IF(A70="","",INDEX(Engagés!A70:J169,MATCH(Récap!A70,Engagés!A70:A169,0),5))</f>
        <v/>
      </c>
      <c r="C70" s="378">
        <f>Dép_Arr!H70+'1ér_Tour'!H70+'2ème'!H70+'3ème'!H70+'4ème'!H70+'5ème'!H70+'6ème'!H70+'7ème'!H70+'8ème'!H70+'9ème'!H70+'10ème'!H70</f>
        <v>0</v>
      </c>
      <c r="D70" s="102" t="str">
        <f>IF($E70=11,"",IF(Dép_Arr!$A70="","",COUNTA(Dép_Arr!C70,'1ér_Tour'!C70,'2ème'!C70,'3ème'!C70,'4ème'!C70,'5ème'!C70,'6ème'!C70,'7ème'!C70,'8ème'!C70,'9ème'!C70,'10ème'!C70)))</f>
        <v/>
      </c>
      <c r="E70" s="26" t="str">
        <f>IF(A70=0,"",IF(Dép_Arr!A70="","",(COUNTBLANK(Dép_Arr!D70)+COUNTBLANK('1ér_Tour'!D70)+COUNTBLANK('2ème'!D70)+COUNTBLANK('3ème'!D70)+COUNTBLANK('4ème'!D70)+COUNTBLANK('5ème'!D70)+COUNTBLANK('6ème'!D70)+COUNTBLANK('7ème'!D70)+COUNTBLANK('8ème'!D70)+COUNTBLANK('9ème'!D70)+COUNTBLANK('10ème'!D70))))</f>
        <v/>
      </c>
      <c r="F70" s="378" t="str">
        <f t="shared" si="7"/>
        <v/>
      </c>
      <c r="G70" s="102" t="str">
        <f>IF(OR('1ér_Tour'!D70="TERMINE",'2ème'!D70="TERMINE",'3ème'!D70="TERMINE",'4ème'!D70="TERMINE",'5ème'!D70="TERMINE",'6ème'!D70="TERMINE",'7ème'!D70="TERMINE",'8ème'!D70="TERMINE",'9ème'!D70="TERMINE",'9ème'!A70="TERMINE"),"TERMINE","")</f>
        <v/>
      </c>
      <c r="I70" s="212"/>
      <c r="J70" s="215"/>
      <c r="O70" s="353" t="str">
        <f>IF('1ér_Tour'!$D70="","",IF($B70="MJ",'1ér_Tour'!$D70,""))</f>
        <v/>
      </c>
      <c r="P70" s="354" t="str">
        <f>IF('2ème'!$C70="","",IF('2ème'!$E70="MJ",'2ème'!$C70-'1ér_Tour'!$C70,""))</f>
        <v/>
      </c>
      <c r="Q70" s="354" t="str">
        <f>IF('3ème'!$C70="","",IF('3ème'!$E70="MJ",'3ème'!$C70-'2ème'!$C70,""))</f>
        <v/>
      </c>
      <c r="R70" s="354" t="str">
        <f>IF('4ème'!$C70="","",IF('4ème'!$E70="MJ",'4ème'!$C70-'3ème'!$C70,""))</f>
        <v/>
      </c>
      <c r="S70" s="354" t="str">
        <f>IF('5ème'!$C70="","",IF('5ème'!$E70="MJ",'5ème'!$C70-'4ème'!$C70,""))</f>
        <v/>
      </c>
      <c r="T70" s="354" t="str">
        <f>IF('6ème'!$C70="","",IF('6ème'!$E70="MJ",'6ème'!$C70-'5ème'!$C70,""))</f>
        <v/>
      </c>
      <c r="U70" s="354" t="str">
        <f>IF('7ème'!$C70="","",IF('7ème'!$E70="MJ",'7ème'!$C70-'6ème'!$C70,""))</f>
        <v/>
      </c>
      <c r="V70" s="354" t="str">
        <f>IF('8ème'!$C70="","",IF('8ème'!$E70="MJ",'8ème'!$C70-'7ème'!$C70,""))</f>
        <v/>
      </c>
      <c r="W70" s="354" t="str">
        <f>IF('9ème'!$C70="","",IF('9ème'!$E70="MJ",'9ème'!$C70-'8ème'!$C70,""))</f>
        <v/>
      </c>
      <c r="X70" s="355" t="str">
        <f>IF('10ème'!$C70="","",IF('10ème'!$E70="MJ",'10ème'!$C70-'9ème'!$C70,""))</f>
        <v/>
      </c>
      <c r="Y70" s="356" t="str">
        <f t="shared" si="6"/>
        <v/>
      </c>
      <c r="Z70" s="333"/>
      <c r="AA70" s="357"/>
      <c r="AB70" s="358"/>
      <c r="AC70" s="358"/>
      <c r="AD70" s="102"/>
      <c r="AE70" s="353" t="str">
        <f>IF('1ér_Tour'!$D70="","",IF($B70="CF",'1ér_Tour'!$D70,""))</f>
        <v/>
      </c>
      <c r="AF70" s="354" t="str">
        <f>IF('2ème'!$C70="","",IF('2ème'!$E70="CF",'2ème'!$C70-'1ér_Tour'!$C70,""))</f>
        <v/>
      </c>
      <c r="AG70" s="354" t="str">
        <f>IF('3ème'!$C70="","",IF('3ème'!$E70="CF",'3ème'!$C70-'2ème'!$C70,""))</f>
        <v/>
      </c>
      <c r="AH70" s="354" t="str">
        <f>IF('4ème'!$C70="","",IF('4ème'!$E70="CF",'4ème'!$C70-'3ème'!$C70,""))</f>
        <v/>
      </c>
      <c r="AI70" s="354" t="str">
        <f>IF('5ème'!$C70="","",IF('5ème'!$E70="CF",'5ème'!$C70-'4ème'!$C70,""))</f>
        <v/>
      </c>
      <c r="AJ70" s="354" t="str">
        <f>IF('6ème'!$C70="","",IF('6ème'!$E70="CF",'6ème'!$C70-'5ème'!$C70,""))</f>
        <v/>
      </c>
      <c r="AK70" s="354" t="str">
        <f>IF('7ème'!$C70="","",IF('7ème'!$E70="CF",'7ème'!$C70-'6ème'!$C70,""))</f>
        <v/>
      </c>
      <c r="AL70" s="354" t="str">
        <f>IF('8ème'!$C70="","",IF('8ème'!$E70="CF",'8ème'!$C70-'7ème'!$C70,""))</f>
        <v/>
      </c>
      <c r="AM70" s="354" t="str">
        <f>IF('9ème'!$C70="","",IF('9ème'!$E70="CF",'9ème'!$C70-'8ème'!$C70,""))</f>
        <v/>
      </c>
      <c r="AN70" s="354" t="str">
        <f>IF('10ème'!$C70="","",IF('10ème'!$E70="CF",'10ème'!$C70-'9ème'!$C70,""))</f>
        <v/>
      </c>
      <c r="AO70" s="359" t="str">
        <f t="shared" ref="AO70:AO103" si="10">IF(SUM(AE70:AN70)=0,"",IFERROR(MAX(AE70:AN70),""))</f>
        <v/>
      </c>
      <c r="AP70" s="102"/>
      <c r="AQ70" s="102"/>
      <c r="AR70" s="161"/>
      <c r="AS70" s="102"/>
      <c r="AT70" s="102"/>
      <c r="AU70" s="360" t="str">
        <f>IF('1ér_Tour'!$C70="","",IF(B70="JS",'1ér_Tour'!D79,""))</f>
        <v/>
      </c>
      <c r="AV70" s="354" t="str">
        <f>IF('2ème'!$C70="","",IF('2ème'!$E70="JS",'2ème'!$C70-'1ér_Tour'!$C70,""))</f>
        <v/>
      </c>
      <c r="AW70" s="354" t="str">
        <f>IF('3ème'!$C70="","",IF('3ème'!$E70="jS",'3ème'!$C70-'2ème'!$C70,""))</f>
        <v/>
      </c>
      <c r="AX70" s="354" t="str">
        <f>IF('4ème'!$C70="","",IF('4ème'!$E70="jS",'4ème'!$C70-'3ème'!$C70,""))</f>
        <v/>
      </c>
      <c r="AY70" s="354" t="str">
        <f>IF('5ème'!$C70="","",IF('5ème'!$E70="jS",'5ème'!$C70-'4ème'!$C70,""))</f>
        <v/>
      </c>
      <c r="AZ70" s="354" t="str">
        <f>IF('6ème'!$C70="","",IF('6ème'!$E70="jS",'6ème'!$C70-'5ème'!$C70,""))</f>
        <v/>
      </c>
      <c r="BA70" s="354" t="str">
        <f>IF('7ème'!$C70="","",IF('7ème'!$E70="jS",'7ème'!$C70-'6ème'!$C70,""))</f>
        <v/>
      </c>
      <c r="BB70" s="354" t="str">
        <f>IF('8ème'!$C70="","",IF('8ème'!$E70="jS",'8ème'!$C70-'7ème'!$C70,""))</f>
        <v/>
      </c>
      <c r="BC70" s="354" t="str">
        <f>IF('9ème'!$C70="","",IF('9ème'!$E70="jS",'9ème'!$C70-'8ème'!$C70,""))</f>
        <v/>
      </c>
      <c r="BD70" s="354" t="str">
        <f>IF('10ème'!$C70="","",IF('10ème'!$E70="jS",'10ème'!$C70-'9ème'!$C70,""))</f>
        <v/>
      </c>
      <c r="BE70" s="356" t="str">
        <f t="shared" si="8"/>
        <v/>
      </c>
      <c r="BF70" s="102"/>
      <c r="BG70" s="102"/>
      <c r="BH70" s="102"/>
      <c r="BI70" s="102"/>
      <c r="BJ70" s="102"/>
      <c r="BK70" s="360" t="str">
        <f>IF('1ér_Tour'!$C70="","",IF('1ér_Tour'!$E70="AM",'1ér_Tour'!$C70-'1ér_Tour'!$B70,""))</f>
        <v/>
      </c>
      <c r="BL70" s="354" t="str">
        <f>IF('2ème'!$C70="","",IF('2ème'!$E70="AM",'2ème'!$C70-'1ér_Tour'!$C70,""))</f>
        <v/>
      </c>
      <c r="BM70" s="354" t="str">
        <f>IF('3ème'!$C70="","",IF('3ème'!$E70="AM",'3ème'!$C70-'2ème'!$C70,""))</f>
        <v/>
      </c>
      <c r="BN70" s="354" t="str">
        <f>IF('4ème'!$C70="","",IF('4ème'!$E70="AM",'4ème'!$C70-'3ème'!$C70,""))</f>
        <v/>
      </c>
      <c r="BO70" s="354" t="str">
        <f>IF('5ème'!$C70="","",IF('5ème'!$E70="AM",'5ème'!$C70-'4ème'!$C70,""))</f>
        <v/>
      </c>
      <c r="BP70" s="354" t="str">
        <f>IF('6ème'!$C70="","",IF('6ème'!$E70="AM",'6ème'!$C70-'5ème'!$C70,""))</f>
        <v/>
      </c>
      <c r="BQ70" s="354" t="str">
        <f>IF('7ème'!$C70="","",IF('7ème'!$E70="AM",'7ème'!$C70-'6ème'!$C70,""))</f>
        <v/>
      </c>
      <c r="BR70" s="354" t="str">
        <f>IF('8ème'!$C70="","",IF('8ème'!$E70="AM",'8ème'!$C70-'7ème'!$C70,""))</f>
        <v/>
      </c>
      <c r="BS70" s="354" t="str">
        <f>IF('9ème'!$C70="","",IF('9ème'!$E70="AM",'9ème'!$C70-'8ème'!$C70,""))</f>
        <v/>
      </c>
      <c r="BT70" s="361" t="str">
        <f>IF('10ème'!$C70="","",IF('10ème'!$E70="AM",'10ème'!$C70-'9ème'!$C70,""))</f>
        <v/>
      </c>
      <c r="BU70" s="361" t="str">
        <f>IF(Dép_Arr!$C70="","",IF(AND(Dép_Arr!$E70="AM",'10ème'!$C70=""),Dép_Arr!$C70-'9ème'!$C70,Dép_Arr!$C70-'10ème'!$C70))</f>
        <v/>
      </c>
      <c r="BV70" s="356" t="str">
        <f t="shared" si="9"/>
        <v/>
      </c>
      <c r="BW70" s="362"/>
    </row>
    <row r="71" spans="1:75" x14ac:dyDescent="0.25">
      <c r="A71" s="376" t="str">
        <f>IF(Dép_Arr!A71="","",Dép_Arr!A71)</f>
        <v/>
      </c>
      <c r="B71" s="377" t="str">
        <f>IF(A71="","",INDEX(Engagés!A71:J170,MATCH(Récap!A71,Engagés!A71:A170,0),5))</f>
        <v/>
      </c>
      <c r="C71" s="378">
        <f>Dép_Arr!H71+'1ér_Tour'!H71+'2ème'!H71+'3ème'!H71+'4ème'!H71+'5ème'!H71+'6ème'!H71+'7ème'!H71+'8ème'!H71+'9ème'!H71+'10ème'!H71</f>
        <v>0</v>
      </c>
      <c r="D71" s="102" t="str">
        <f>IF($E71=11,"",IF(Dép_Arr!$A71="","",COUNTA(Dép_Arr!C71,'1ér_Tour'!C71,'2ème'!C71,'3ème'!C71,'4ème'!C71,'5ème'!C71,'6ème'!C71,'7ème'!C71,'8ème'!C71,'9ème'!C71,'10ème'!C71)))</f>
        <v/>
      </c>
      <c r="E71" s="26" t="str">
        <f>IF(A71=0,"",IF(Dép_Arr!A71="","",(COUNTBLANK(Dép_Arr!D71)+COUNTBLANK('1ér_Tour'!D71)+COUNTBLANK('2ème'!D71)+COUNTBLANK('3ème'!D71)+COUNTBLANK('4ème'!D71)+COUNTBLANK('5ème'!D71)+COUNTBLANK('6ème'!D71)+COUNTBLANK('7ème'!D71)+COUNTBLANK('8ème'!D71)+COUNTBLANK('9ème'!D71)+COUNTBLANK('10ème'!D71))))</f>
        <v/>
      </c>
      <c r="F71" s="378" t="str">
        <f t="shared" si="7"/>
        <v/>
      </c>
      <c r="G71" s="102" t="str">
        <f>IF(OR('1ér_Tour'!D71="TERMINE",'2ème'!D71="TERMINE",'3ème'!D71="TERMINE",'4ème'!D71="TERMINE",'5ème'!D71="TERMINE",'6ème'!D71="TERMINE",'7ème'!D71="TERMINE",'8ème'!D71="TERMINE",'9ème'!D71="TERMINE",'9ème'!A71="TERMINE"),"TERMINE","")</f>
        <v/>
      </c>
      <c r="I71" s="212"/>
      <c r="J71" s="215"/>
      <c r="O71" s="353" t="str">
        <f>IF('1ér_Tour'!$D71="","",IF($B71="MJ",'1ér_Tour'!$D71,""))</f>
        <v/>
      </c>
      <c r="P71" s="354" t="str">
        <f>IF('2ème'!$C71="","",IF('2ème'!$E71="MJ",'2ème'!$C71-'1ér_Tour'!$C71,""))</f>
        <v/>
      </c>
      <c r="Q71" s="354" t="str">
        <f>IF('3ème'!$C71="","",IF('3ème'!$E71="MJ",'3ème'!$C71-'2ème'!$C71,""))</f>
        <v/>
      </c>
      <c r="R71" s="354" t="str">
        <f>IF('4ème'!$C71="","",IF('4ème'!$E71="MJ",'4ème'!$C71-'3ème'!$C71,""))</f>
        <v/>
      </c>
      <c r="S71" s="354" t="str">
        <f>IF('5ème'!$C71="","",IF('5ème'!$E71="MJ",'5ème'!$C71-'4ème'!$C71,""))</f>
        <v/>
      </c>
      <c r="T71" s="354" t="str">
        <f>IF('6ème'!$C71="","",IF('6ème'!$E71="MJ",'6ème'!$C71-'5ème'!$C71,""))</f>
        <v/>
      </c>
      <c r="U71" s="354" t="str">
        <f>IF('7ème'!$C71="","",IF('7ème'!$E71="MJ",'7ème'!$C71-'6ème'!$C71,""))</f>
        <v/>
      </c>
      <c r="V71" s="354" t="str">
        <f>IF('8ème'!$C71="","",IF('8ème'!$E71="MJ",'8ème'!$C71-'7ème'!$C71,""))</f>
        <v/>
      </c>
      <c r="W71" s="354" t="str">
        <f>IF('9ème'!$C71="","",IF('9ème'!$E71="MJ",'9ème'!$C71-'8ème'!$C71,""))</f>
        <v/>
      </c>
      <c r="X71" s="355" t="str">
        <f>IF('10ème'!$C71="","",IF('10ème'!$E71="MJ",'10ème'!$C71-'9ème'!$C71,""))</f>
        <v/>
      </c>
      <c r="Y71" s="356" t="str">
        <f t="shared" si="6"/>
        <v/>
      </c>
      <c r="Z71" s="333"/>
      <c r="AA71" s="357"/>
      <c r="AB71" s="358"/>
      <c r="AC71" s="358"/>
      <c r="AD71" s="102"/>
      <c r="AE71" s="353" t="str">
        <f>IF('1ér_Tour'!$D71="","",IF($B71="CF",'1ér_Tour'!$D71,""))</f>
        <v/>
      </c>
      <c r="AF71" s="354" t="str">
        <f>IF('2ème'!$C71="","",IF('2ème'!$E71="CF",'2ème'!$C71-'1ér_Tour'!$C71,""))</f>
        <v/>
      </c>
      <c r="AG71" s="354" t="str">
        <f>IF('3ème'!$C71="","",IF('3ème'!$E71="CF",'3ème'!$C71-'2ème'!$C71,""))</f>
        <v/>
      </c>
      <c r="AH71" s="354" t="str">
        <f>IF('4ème'!$C71="","",IF('4ème'!$E71="CF",'4ème'!$C71-'3ème'!$C71,""))</f>
        <v/>
      </c>
      <c r="AI71" s="354" t="str">
        <f>IF('5ème'!$C71="","",IF('5ème'!$E71="CF",'5ème'!$C71-'4ème'!$C71,""))</f>
        <v/>
      </c>
      <c r="AJ71" s="354" t="str">
        <f>IF('6ème'!$C71="","",IF('6ème'!$E71="CF",'6ème'!$C71-'5ème'!$C71,""))</f>
        <v/>
      </c>
      <c r="AK71" s="354" t="str">
        <f>IF('7ème'!$C71="","",IF('7ème'!$E71="CF",'7ème'!$C71-'6ème'!$C71,""))</f>
        <v/>
      </c>
      <c r="AL71" s="354" t="str">
        <f>IF('8ème'!$C71="","",IF('8ème'!$E71="CF",'8ème'!$C71-'7ème'!$C71,""))</f>
        <v/>
      </c>
      <c r="AM71" s="354" t="str">
        <f>IF('9ème'!$C71="","",IF('9ème'!$E71="CF",'9ème'!$C71-'8ème'!$C71,""))</f>
        <v/>
      </c>
      <c r="AN71" s="354" t="str">
        <f>IF('10ème'!$C71="","",IF('10ème'!$E71="CF",'10ème'!$C71-'9ème'!$C71,""))</f>
        <v/>
      </c>
      <c r="AO71" s="359" t="str">
        <f t="shared" si="10"/>
        <v/>
      </c>
      <c r="AP71" s="102"/>
      <c r="AQ71" s="102"/>
      <c r="AR71" s="161"/>
      <c r="AS71" s="102"/>
      <c r="AT71" s="102"/>
      <c r="AU71" s="360" t="str">
        <f>IF('1ér_Tour'!$C71="","",IF(B71="JS",'1ér_Tour'!D80,""))</f>
        <v/>
      </c>
      <c r="AV71" s="354" t="str">
        <f>IF('2ème'!$C71="","",IF('2ème'!$E71="JS",'2ème'!$C71-'1ér_Tour'!$C71,""))</f>
        <v/>
      </c>
      <c r="AW71" s="354" t="str">
        <f>IF('3ème'!$C71="","",IF('3ème'!$E71="jS",'3ème'!$C71-'2ème'!$C71,""))</f>
        <v/>
      </c>
      <c r="AX71" s="354" t="str">
        <f>IF('4ème'!$C71="","",IF('4ème'!$E71="jS",'4ème'!$C71-'3ème'!$C71,""))</f>
        <v/>
      </c>
      <c r="AY71" s="354" t="str">
        <f>IF('5ème'!$C71="","",IF('5ème'!$E71="jS",'5ème'!$C71-'4ème'!$C71,""))</f>
        <v/>
      </c>
      <c r="AZ71" s="354" t="str">
        <f>IF('6ème'!$C71="","",IF('6ème'!$E71="jS",'6ème'!$C71-'5ème'!$C71,""))</f>
        <v/>
      </c>
      <c r="BA71" s="354" t="str">
        <f>IF('7ème'!$C71="","",IF('7ème'!$E71="jS",'7ème'!$C71-'6ème'!$C71,""))</f>
        <v/>
      </c>
      <c r="BB71" s="354" t="str">
        <f>IF('8ème'!$C71="","",IF('8ème'!$E71="jS",'8ème'!$C71-'7ème'!$C71,""))</f>
        <v/>
      </c>
      <c r="BC71" s="354" t="str">
        <f>IF('9ème'!$C71="","",IF('9ème'!$E71="jS",'9ème'!$C71-'8ème'!$C71,""))</f>
        <v/>
      </c>
      <c r="BD71" s="354" t="str">
        <f>IF('10ème'!$C71="","",IF('10ème'!$E71="jS",'10ème'!$C71-'9ème'!$C71,""))</f>
        <v/>
      </c>
      <c r="BE71" s="356" t="str">
        <f t="shared" si="8"/>
        <v/>
      </c>
      <c r="BF71" s="102"/>
      <c r="BG71" s="102"/>
      <c r="BH71" s="102"/>
      <c r="BI71" s="102"/>
      <c r="BJ71" s="102"/>
      <c r="BK71" s="360" t="str">
        <f>IF('1ér_Tour'!$C71="","",IF('1ér_Tour'!$E71="AM",'1ér_Tour'!$C71-'1ér_Tour'!$B71,""))</f>
        <v/>
      </c>
      <c r="BL71" s="354" t="str">
        <f>IF('2ème'!$C71="","",IF('2ème'!$E71="AM",'2ème'!$C71-'1ér_Tour'!$C71,""))</f>
        <v/>
      </c>
      <c r="BM71" s="354" t="str">
        <f>IF('3ème'!$C71="","",IF('3ème'!$E71="AM",'3ème'!$C71-'2ème'!$C71,""))</f>
        <v/>
      </c>
      <c r="BN71" s="354" t="str">
        <f>IF('4ème'!$C71="","",IF('4ème'!$E71="AM",'4ème'!$C71-'3ème'!$C71,""))</f>
        <v/>
      </c>
      <c r="BO71" s="354" t="str">
        <f>IF('5ème'!$C71="","",IF('5ème'!$E71="AM",'5ème'!$C71-'4ème'!$C71,""))</f>
        <v/>
      </c>
      <c r="BP71" s="354" t="str">
        <f>IF('6ème'!$C71="","",IF('6ème'!$E71="AM",'6ème'!$C71-'5ème'!$C71,""))</f>
        <v/>
      </c>
      <c r="BQ71" s="354" t="str">
        <f>IF('7ème'!$C71="","",IF('7ème'!$E71="AM",'7ème'!$C71-'6ème'!$C71,""))</f>
        <v/>
      </c>
      <c r="BR71" s="354" t="str">
        <f>IF('8ème'!$C71="","",IF('8ème'!$E71="AM",'8ème'!$C71-'7ème'!$C71,""))</f>
        <v/>
      </c>
      <c r="BS71" s="354" t="str">
        <f>IF('9ème'!$C71="","",IF('9ème'!$E71="AM",'9ème'!$C71-'8ème'!$C71,""))</f>
        <v/>
      </c>
      <c r="BT71" s="361" t="str">
        <f>IF('10ème'!$C71="","",IF('10ème'!$E71="AM",'10ème'!$C71-'9ème'!$C71,""))</f>
        <v/>
      </c>
      <c r="BU71" s="361" t="str">
        <f>IF(Dép_Arr!$C71="","",IF(AND(Dép_Arr!$E71="AM",'10ème'!$C71=""),Dép_Arr!$C71-'9ème'!$C71,Dép_Arr!$C71-'10ème'!$C71))</f>
        <v/>
      </c>
      <c r="BV71" s="356" t="str">
        <f t="shared" si="9"/>
        <v/>
      </c>
      <c r="BW71" s="362"/>
    </row>
    <row r="72" spans="1:75" x14ac:dyDescent="0.25">
      <c r="A72" s="376" t="str">
        <f>IF(Dép_Arr!A72="","",Dép_Arr!A72)</f>
        <v/>
      </c>
      <c r="B72" s="377" t="str">
        <f>IF(A72="","",INDEX(Engagés!A72:J171,MATCH(Récap!A72,Engagés!A72:A171,0),5))</f>
        <v/>
      </c>
      <c r="C72" s="378">
        <f>Dép_Arr!H72+'1ér_Tour'!H72+'2ème'!H72+'3ème'!H72+'4ème'!H72+'5ème'!H72+'6ème'!H72+'7ème'!H72+'8ème'!H72+'9ème'!H72+'10ème'!H72</f>
        <v>0</v>
      </c>
      <c r="D72" s="102" t="str">
        <f>IF($E72=11,"",IF(Dép_Arr!$A72="","",COUNTA(Dép_Arr!C72,'1ér_Tour'!C72,'2ème'!C72,'3ème'!C72,'4ème'!C72,'5ème'!C72,'6ème'!C72,'7ème'!C72,'8ème'!C72,'9ème'!C72,'10ème'!C72)))</f>
        <v/>
      </c>
      <c r="E72" s="26" t="str">
        <f>IF(A72=0,"",IF(Dép_Arr!A72="","",(COUNTBLANK(Dép_Arr!D72)+COUNTBLANK('1ér_Tour'!D72)+COUNTBLANK('2ème'!D72)+COUNTBLANK('3ème'!D72)+COUNTBLANK('4ème'!D72)+COUNTBLANK('5ème'!D72)+COUNTBLANK('6ème'!D72)+COUNTBLANK('7ème'!D72)+COUNTBLANK('8ème'!D72)+COUNTBLANK('9ème'!D72)+COUNTBLANK('10ème'!D72))))</f>
        <v/>
      </c>
      <c r="F72" s="378" t="str">
        <f t="shared" si="7"/>
        <v/>
      </c>
      <c r="G72" s="102" t="str">
        <f>IF(OR('1ér_Tour'!D72="TERMINE",'2ème'!D72="TERMINE",'3ème'!D72="TERMINE",'4ème'!D72="TERMINE",'5ème'!D72="TERMINE",'6ème'!D72="TERMINE",'7ème'!D72="TERMINE",'8ème'!D72="TERMINE",'9ème'!D72="TERMINE",'9ème'!A72="TERMINE"),"TERMINE","")</f>
        <v/>
      </c>
      <c r="I72" s="212"/>
      <c r="J72" s="215"/>
      <c r="O72" s="353" t="str">
        <f>IF('1ér_Tour'!$D72="","",IF($B72="MJ",'1ér_Tour'!$D72,""))</f>
        <v/>
      </c>
      <c r="P72" s="354" t="str">
        <f>IF('2ème'!$C72="","",IF('2ème'!$E72="MJ",'2ème'!$C72-'1ér_Tour'!$C72,""))</f>
        <v/>
      </c>
      <c r="Q72" s="354" t="str">
        <f>IF('3ème'!$C72="","",IF('3ème'!$E72="MJ",'3ème'!$C72-'2ème'!$C72,""))</f>
        <v/>
      </c>
      <c r="R72" s="354" t="str">
        <f>IF('4ème'!$C72="","",IF('4ème'!$E72="MJ",'4ème'!$C72-'3ème'!$C72,""))</f>
        <v/>
      </c>
      <c r="S72" s="354" t="str">
        <f>IF('5ème'!$C72="","",IF('5ème'!$E72="MJ",'5ème'!$C72-'4ème'!$C72,""))</f>
        <v/>
      </c>
      <c r="T72" s="354" t="str">
        <f>IF('6ème'!$C72="","",IF('6ème'!$E72="MJ",'6ème'!$C72-'5ème'!$C72,""))</f>
        <v/>
      </c>
      <c r="U72" s="354" t="str">
        <f>IF('7ème'!$C72="","",IF('7ème'!$E72="MJ",'7ème'!$C72-'6ème'!$C72,""))</f>
        <v/>
      </c>
      <c r="V72" s="354" t="str">
        <f>IF('8ème'!$C72="","",IF('8ème'!$E72="MJ",'8ème'!$C72-'7ème'!$C72,""))</f>
        <v/>
      </c>
      <c r="W72" s="354" t="str">
        <f>IF('9ème'!$C72="","",IF('9ème'!$E72="MJ",'9ème'!$C72-'8ème'!$C72,""))</f>
        <v/>
      </c>
      <c r="X72" s="355" t="str">
        <f>IF('10ème'!$C72="","",IF('10ème'!$E72="MJ",'10ème'!$C72-'9ème'!$C72,""))</f>
        <v/>
      </c>
      <c r="Y72" s="356" t="str">
        <f t="shared" si="6"/>
        <v/>
      </c>
      <c r="Z72" s="333"/>
      <c r="AA72" s="357"/>
      <c r="AB72" s="358"/>
      <c r="AC72" s="358"/>
      <c r="AD72" s="102"/>
      <c r="AE72" s="353" t="str">
        <f>IF('1ér_Tour'!$D72="","",IF($B72="CF",'1ér_Tour'!$D72,""))</f>
        <v/>
      </c>
      <c r="AF72" s="354" t="str">
        <f>IF('2ème'!$C72="","",IF('2ème'!$E72="CF",'2ème'!$C72-'1ér_Tour'!$C72,""))</f>
        <v/>
      </c>
      <c r="AG72" s="354" t="str">
        <f>IF('3ème'!$C72="","",IF('3ème'!$E72="CF",'3ème'!$C72-'2ème'!$C72,""))</f>
        <v/>
      </c>
      <c r="AH72" s="354" t="str">
        <f>IF('4ème'!$C72="","",IF('4ème'!$E72="CF",'4ème'!$C72-'3ème'!$C72,""))</f>
        <v/>
      </c>
      <c r="AI72" s="354" t="str">
        <f>IF('5ème'!$C72="","",IF('5ème'!$E72="CF",'5ème'!$C72-'4ème'!$C72,""))</f>
        <v/>
      </c>
      <c r="AJ72" s="354" t="str">
        <f>IF('6ème'!$C72="","",IF('6ème'!$E72="CF",'6ème'!$C72-'5ème'!$C72,""))</f>
        <v/>
      </c>
      <c r="AK72" s="354" t="str">
        <f>IF('7ème'!$C72="","",IF('7ème'!$E72="CF",'7ème'!$C72-'6ème'!$C72,""))</f>
        <v/>
      </c>
      <c r="AL72" s="354" t="str">
        <f>IF('8ème'!$C72="","",IF('8ème'!$E72="CF",'8ème'!$C72-'7ème'!$C72,""))</f>
        <v/>
      </c>
      <c r="AM72" s="354" t="str">
        <f>IF('9ème'!$C72="","",IF('9ème'!$E72="CF",'9ème'!$C72-'8ème'!$C72,""))</f>
        <v/>
      </c>
      <c r="AN72" s="354" t="str">
        <f>IF('10ème'!$C72="","",IF('10ème'!$E72="CF",'10ème'!$C72-'9ème'!$C72,""))</f>
        <v/>
      </c>
      <c r="AO72" s="359" t="str">
        <f t="shared" si="10"/>
        <v/>
      </c>
      <c r="AP72" s="102"/>
      <c r="AQ72" s="102"/>
      <c r="AR72" s="161"/>
      <c r="AS72" s="102"/>
      <c r="AT72" s="102"/>
      <c r="AU72" s="360" t="str">
        <f>IF('1ér_Tour'!$C72="","",IF(B72="JS",'1ér_Tour'!D81,""))</f>
        <v/>
      </c>
      <c r="AV72" s="354" t="str">
        <f>IF('2ème'!$C72="","",IF('2ème'!$E72="JS",'2ème'!$C72-'1ér_Tour'!$C72,""))</f>
        <v/>
      </c>
      <c r="AW72" s="354" t="str">
        <f>IF('3ème'!$C72="","",IF('3ème'!$E72="jS",'3ème'!$C72-'2ème'!$C72,""))</f>
        <v/>
      </c>
      <c r="AX72" s="354" t="str">
        <f>IF('4ème'!$C72="","",IF('4ème'!$E72="jS",'4ème'!$C72-'3ème'!$C72,""))</f>
        <v/>
      </c>
      <c r="AY72" s="354" t="str">
        <f>IF('5ème'!$C72="","",IF('5ème'!$E72="jS",'5ème'!$C72-'4ème'!$C72,""))</f>
        <v/>
      </c>
      <c r="AZ72" s="354" t="str">
        <f>IF('6ème'!$C72="","",IF('6ème'!$E72="jS",'6ème'!$C72-'5ème'!$C72,""))</f>
        <v/>
      </c>
      <c r="BA72" s="354" t="str">
        <f>IF('7ème'!$C72="","",IF('7ème'!$E72="jS",'7ème'!$C72-'6ème'!$C72,""))</f>
        <v/>
      </c>
      <c r="BB72" s="354" t="str">
        <f>IF('8ème'!$C72="","",IF('8ème'!$E72="jS",'8ème'!$C72-'7ème'!$C72,""))</f>
        <v/>
      </c>
      <c r="BC72" s="354" t="str">
        <f>IF('9ème'!$C72="","",IF('9ème'!$E72="jS",'9ème'!$C72-'8ème'!$C72,""))</f>
        <v/>
      </c>
      <c r="BD72" s="354" t="str">
        <f>IF('10ème'!$C72="","",IF('10ème'!$E72="jS",'10ème'!$C72-'9ème'!$C72,""))</f>
        <v/>
      </c>
      <c r="BE72" s="356" t="str">
        <f t="shared" si="8"/>
        <v/>
      </c>
      <c r="BF72" s="102"/>
      <c r="BG72" s="102"/>
      <c r="BH72" s="102"/>
      <c r="BI72" s="102"/>
      <c r="BJ72" s="102"/>
      <c r="BK72" s="360" t="str">
        <f>IF('1ér_Tour'!$C72="","",IF('1ér_Tour'!$E72="AM",'1ér_Tour'!$C72-'1ér_Tour'!$B72,""))</f>
        <v/>
      </c>
      <c r="BL72" s="354" t="str">
        <f>IF('2ème'!$C72="","",IF('2ème'!$E72="AM",'2ème'!$C72-'1ér_Tour'!$C72,""))</f>
        <v/>
      </c>
      <c r="BM72" s="354" t="str">
        <f>IF('3ème'!$C72="","",IF('3ème'!$E72="AM",'3ème'!$C72-'2ème'!$C72,""))</f>
        <v/>
      </c>
      <c r="BN72" s="354" t="str">
        <f>IF('4ème'!$C72="","",IF('4ème'!$E72="AM",'4ème'!$C72-'3ème'!$C72,""))</f>
        <v/>
      </c>
      <c r="BO72" s="354" t="str">
        <f>IF('5ème'!$C72="","",IF('5ème'!$E72="AM",'5ème'!$C72-'4ème'!$C72,""))</f>
        <v/>
      </c>
      <c r="BP72" s="354" t="str">
        <f>IF('6ème'!$C72="","",IF('6ème'!$E72="AM",'6ème'!$C72-'5ème'!$C72,""))</f>
        <v/>
      </c>
      <c r="BQ72" s="354" t="str">
        <f>IF('7ème'!$C72="","",IF('7ème'!$E72="AM",'7ème'!$C72-'6ème'!$C72,""))</f>
        <v/>
      </c>
      <c r="BR72" s="354" t="str">
        <f>IF('8ème'!$C72="","",IF('8ème'!$E72="AM",'8ème'!$C72-'7ème'!$C72,""))</f>
        <v/>
      </c>
      <c r="BS72" s="354" t="str">
        <f>IF('9ème'!$C72="","",IF('9ème'!$E72="AM",'9ème'!$C72-'8ème'!$C72,""))</f>
        <v/>
      </c>
      <c r="BT72" s="361" t="str">
        <f>IF('10ème'!$C72="","",IF('10ème'!$E72="AM",'10ème'!$C72-'9ème'!$C72,""))</f>
        <v/>
      </c>
      <c r="BU72" s="361" t="str">
        <f>IF(Dép_Arr!$C72="","",IF(AND(Dép_Arr!$E72="AM",'10ème'!$C72=""),Dép_Arr!$C72-'9ème'!$C72,Dép_Arr!$C72-'10ème'!$C72))</f>
        <v/>
      </c>
      <c r="BV72" s="356" t="str">
        <f t="shared" si="9"/>
        <v/>
      </c>
      <c r="BW72" s="362"/>
    </row>
    <row r="73" spans="1:75" x14ac:dyDescent="0.25">
      <c r="A73" s="376" t="str">
        <f>IF(Dép_Arr!A73="","",Dép_Arr!A73)</f>
        <v/>
      </c>
      <c r="B73" s="377" t="str">
        <f>IF(A73="","",INDEX(Engagés!A73:J172,MATCH(Récap!A73,Engagés!A73:A172,0),5))</f>
        <v/>
      </c>
      <c r="C73" s="378">
        <f>Dép_Arr!H73+'1ér_Tour'!H73+'2ème'!H73+'3ème'!H73+'4ème'!H73+'5ème'!H73+'6ème'!H73+'7ème'!H73+'8ème'!H73+'9ème'!H73+'10ème'!H73</f>
        <v>0</v>
      </c>
      <c r="D73" s="102" t="str">
        <f>IF($E73=11,"",IF(Dép_Arr!$A73="","",COUNTA(Dép_Arr!C73,'1ér_Tour'!C73,'2ème'!C73,'3ème'!C73,'4ème'!C73,'5ème'!C73,'6ème'!C73,'7ème'!C73,'8ème'!C73,'9ème'!C73,'10ème'!C73)))</f>
        <v/>
      </c>
      <c r="E73" s="26" t="str">
        <f>IF(A73=0,"",IF(Dép_Arr!A73="","",(COUNTBLANK(Dép_Arr!D73)+COUNTBLANK('1ér_Tour'!D73)+COUNTBLANK('2ème'!D73)+COUNTBLANK('3ème'!D73)+COUNTBLANK('4ème'!D73)+COUNTBLANK('5ème'!D73)+COUNTBLANK('6ème'!D73)+COUNTBLANK('7ème'!D73)+COUNTBLANK('8ème'!D73)+COUNTBLANK('9ème'!D73)+COUNTBLANK('10ème'!D73))))</f>
        <v/>
      </c>
      <c r="F73" s="378" t="str">
        <f t="shared" si="7"/>
        <v/>
      </c>
      <c r="G73" s="102" t="str">
        <f>IF(OR('1ér_Tour'!D73="TERMINE",'2ème'!D73="TERMINE",'3ème'!D73="TERMINE",'4ème'!D73="TERMINE",'5ème'!D73="TERMINE",'6ème'!D73="TERMINE",'7ème'!D73="TERMINE",'8ème'!D73="TERMINE",'9ème'!D73="TERMINE",'9ème'!A73="TERMINE"),"TERMINE","")</f>
        <v/>
      </c>
      <c r="I73" s="212"/>
      <c r="J73" s="215"/>
      <c r="O73" s="353" t="str">
        <f>IF('1ér_Tour'!$D73="","",IF($B73="MJ",'1ér_Tour'!$D73,""))</f>
        <v/>
      </c>
      <c r="P73" s="354" t="str">
        <f>IF('2ème'!$C73="","",IF('2ème'!$E73="MJ",'2ème'!$C73-'1ér_Tour'!$C73,""))</f>
        <v/>
      </c>
      <c r="Q73" s="354" t="str">
        <f>IF('3ème'!$C73="","",IF('3ème'!$E73="MJ",'3ème'!$C73-'2ème'!$C73,""))</f>
        <v/>
      </c>
      <c r="R73" s="354" t="str">
        <f>IF('4ème'!$C73="","",IF('4ème'!$E73="MJ",'4ème'!$C73-'3ème'!$C73,""))</f>
        <v/>
      </c>
      <c r="S73" s="354" t="str">
        <f>IF('5ème'!$C73="","",IF('5ème'!$E73="MJ",'5ème'!$C73-'4ème'!$C73,""))</f>
        <v/>
      </c>
      <c r="T73" s="354" t="str">
        <f>IF('6ème'!$C73="","",IF('6ème'!$E73="MJ",'6ème'!$C73-'5ème'!$C73,""))</f>
        <v/>
      </c>
      <c r="U73" s="354" t="str">
        <f>IF('7ème'!$C73="","",IF('7ème'!$E73="MJ",'7ème'!$C73-'6ème'!$C73,""))</f>
        <v/>
      </c>
      <c r="V73" s="354" t="str">
        <f>IF('8ème'!$C73="","",IF('8ème'!$E73="MJ",'8ème'!$C73-'7ème'!$C73,""))</f>
        <v/>
      </c>
      <c r="W73" s="354" t="str">
        <f>IF('9ème'!$C73="","",IF('9ème'!$E73="MJ",'9ème'!$C73-'8ème'!$C73,""))</f>
        <v/>
      </c>
      <c r="X73" s="355" t="str">
        <f>IF('10ème'!$C73="","",IF('10ème'!$E73="MJ",'10ème'!$C73-'9ème'!$C73,""))</f>
        <v/>
      </c>
      <c r="Y73" s="356" t="str">
        <f t="shared" si="6"/>
        <v/>
      </c>
      <c r="Z73" s="333"/>
      <c r="AA73" s="357"/>
      <c r="AB73" s="358"/>
      <c r="AC73" s="358"/>
      <c r="AD73" s="102"/>
      <c r="AE73" s="353" t="str">
        <f>IF('1ér_Tour'!$D73="","",IF($B73="CF",'1ér_Tour'!$D73,""))</f>
        <v/>
      </c>
      <c r="AF73" s="354" t="str">
        <f>IF('2ème'!$C73="","",IF('2ème'!$E73="CF",'2ème'!$C73-'1ér_Tour'!$C73,""))</f>
        <v/>
      </c>
      <c r="AG73" s="354" t="str">
        <f>IF('3ème'!$C73="","",IF('3ème'!$E73="CF",'3ème'!$C73-'2ème'!$C73,""))</f>
        <v/>
      </c>
      <c r="AH73" s="354" t="str">
        <f>IF('4ème'!$C73="","",IF('4ème'!$E73="CF",'4ème'!$C73-'3ème'!$C73,""))</f>
        <v/>
      </c>
      <c r="AI73" s="354" t="str">
        <f>IF('5ème'!$C73="","",IF('5ème'!$E73="CF",'5ème'!$C73-'4ème'!$C73,""))</f>
        <v/>
      </c>
      <c r="AJ73" s="354" t="str">
        <f>IF('6ème'!$C73="","",IF('6ème'!$E73="CF",'6ème'!$C73-'5ème'!$C73,""))</f>
        <v/>
      </c>
      <c r="AK73" s="354" t="str">
        <f>IF('7ème'!$C73="","",IF('7ème'!$E73="CF",'7ème'!$C73-'6ème'!$C73,""))</f>
        <v/>
      </c>
      <c r="AL73" s="354" t="str">
        <f>IF('8ème'!$C73="","",IF('8ème'!$E73="CF",'8ème'!$C73-'7ème'!$C73,""))</f>
        <v/>
      </c>
      <c r="AM73" s="354" t="str">
        <f>IF('9ème'!$C73="","",IF('9ème'!$E73="CF",'9ème'!$C73-'8ème'!$C73,""))</f>
        <v/>
      </c>
      <c r="AN73" s="354" t="str">
        <f>IF('10ème'!$C73="","",IF('10ème'!$E73="CF",'10ème'!$C73-'9ème'!$C73,""))</f>
        <v/>
      </c>
      <c r="AO73" s="359" t="str">
        <f t="shared" si="10"/>
        <v/>
      </c>
      <c r="AP73" s="102"/>
      <c r="AQ73" s="102"/>
      <c r="AR73" s="161"/>
      <c r="AS73" s="102"/>
      <c r="AT73" s="102"/>
      <c r="AU73" s="360" t="str">
        <f>IF('1ér_Tour'!$C73="","",IF(B73="JS",'1ér_Tour'!D82,""))</f>
        <v/>
      </c>
      <c r="AV73" s="354" t="str">
        <f>IF('2ème'!$C73="","",IF('2ème'!$E73="JS",'2ème'!$C73-'1ér_Tour'!$C73,""))</f>
        <v/>
      </c>
      <c r="AW73" s="354" t="str">
        <f>IF('3ème'!$C73="","",IF('3ème'!$E73="jS",'3ème'!$C73-'2ème'!$C73,""))</f>
        <v/>
      </c>
      <c r="AX73" s="354" t="str">
        <f>IF('4ème'!$C73="","",IF('4ème'!$E73="jS",'4ème'!$C73-'3ème'!$C73,""))</f>
        <v/>
      </c>
      <c r="AY73" s="354" t="str">
        <f>IF('5ème'!$C73="","",IF('5ème'!$E73="jS",'5ème'!$C73-'4ème'!$C73,""))</f>
        <v/>
      </c>
      <c r="AZ73" s="354" t="str">
        <f>IF('6ème'!$C73="","",IF('6ème'!$E73="jS",'6ème'!$C73-'5ème'!$C73,""))</f>
        <v/>
      </c>
      <c r="BA73" s="354" t="str">
        <f>IF('7ème'!$C73="","",IF('7ème'!$E73="jS",'7ème'!$C73-'6ème'!$C73,""))</f>
        <v/>
      </c>
      <c r="BB73" s="354" t="str">
        <f>IF('8ème'!$C73="","",IF('8ème'!$E73="jS",'8ème'!$C73-'7ème'!$C73,""))</f>
        <v/>
      </c>
      <c r="BC73" s="354" t="str">
        <f>IF('9ème'!$C73="","",IF('9ème'!$E73="jS",'9ème'!$C73-'8ème'!$C73,""))</f>
        <v/>
      </c>
      <c r="BD73" s="354" t="str">
        <f>IF('10ème'!$C73="","",IF('10ème'!$E73="jS",'10ème'!$C73-'9ème'!$C73,""))</f>
        <v/>
      </c>
      <c r="BE73" s="356" t="str">
        <f t="shared" si="8"/>
        <v/>
      </c>
      <c r="BF73" s="102"/>
      <c r="BG73" s="102"/>
      <c r="BH73" s="102"/>
      <c r="BI73" s="102"/>
      <c r="BJ73" s="102"/>
      <c r="BK73" s="360" t="str">
        <f>IF('1ér_Tour'!$C73="","",IF('1ér_Tour'!$E73="AM",'1ér_Tour'!$C73-'1ér_Tour'!$B73,""))</f>
        <v/>
      </c>
      <c r="BL73" s="354" t="str">
        <f>IF('2ème'!$C73="","",IF('2ème'!$E73="AM",'2ème'!$C73-'1ér_Tour'!$C73,""))</f>
        <v/>
      </c>
      <c r="BM73" s="354" t="str">
        <f>IF('3ème'!$C73="","",IF('3ème'!$E73="AM",'3ème'!$C73-'2ème'!$C73,""))</f>
        <v/>
      </c>
      <c r="BN73" s="354" t="str">
        <f>IF('4ème'!$C73="","",IF('4ème'!$E73="AM",'4ème'!$C73-'3ème'!$C73,""))</f>
        <v/>
      </c>
      <c r="BO73" s="354" t="str">
        <f>IF('5ème'!$C73="","",IF('5ème'!$E73="AM",'5ème'!$C73-'4ème'!$C73,""))</f>
        <v/>
      </c>
      <c r="BP73" s="354" t="str">
        <f>IF('6ème'!$C73="","",IF('6ème'!$E73="AM",'6ème'!$C73-'5ème'!$C73,""))</f>
        <v/>
      </c>
      <c r="BQ73" s="354" t="str">
        <f>IF('7ème'!$C73="","",IF('7ème'!$E73="AM",'7ème'!$C73-'6ème'!$C73,""))</f>
        <v/>
      </c>
      <c r="BR73" s="354" t="str">
        <f>IF('8ème'!$C73="","",IF('8ème'!$E73="AM",'8ème'!$C73-'7ème'!$C73,""))</f>
        <v/>
      </c>
      <c r="BS73" s="354" t="str">
        <f>IF('9ème'!$C73="","",IF('9ème'!$E73="AM",'9ème'!$C73-'8ème'!$C73,""))</f>
        <v/>
      </c>
      <c r="BT73" s="361" t="str">
        <f>IF('10ème'!$C73="","",IF('10ème'!$E73="AM",'10ème'!$C73-'9ème'!$C73,""))</f>
        <v/>
      </c>
      <c r="BU73" s="361" t="str">
        <f>IF(Dép_Arr!$C73="","",IF(AND(Dép_Arr!$E73="AM",'10ème'!$C73=""),Dép_Arr!$C73-'9ème'!$C73,Dép_Arr!$C73-'10ème'!$C73))</f>
        <v/>
      </c>
      <c r="BV73" s="356" t="str">
        <f t="shared" si="9"/>
        <v/>
      </c>
      <c r="BW73" s="362"/>
    </row>
    <row r="74" spans="1:75" x14ac:dyDescent="0.25">
      <c r="A74" s="376" t="str">
        <f>IF(Dép_Arr!A74="","",Dép_Arr!A74)</f>
        <v/>
      </c>
      <c r="B74" s="377" t="str">
        <f>IF(A74="","",INDEX(Engagés!A74:J173,MATCH(Récap!A74,Engagés!A74:A173,0),5))</f>
        <v/>
      </c>
      <c r="C74" s="378">
        <f>Dép_Arr!H74+'1ér_Tour'!H74+'2ème'!H74+'3ème'!H74+'4ème'!H74+'5ème'!H74+'6ème'!H74+'7ème'!H74+'8ème'!H74+'9ème'!H74+'10ème'!H74</f>
        <v>0</v>
      </c>
      <c r="D74" s="102" t="str">
        <f>IF($E74=11,"",IF(Dép_Arr!$A74="","",COUNTA(Dép_Arr!C74,'1ér_Tour'!C74,'2ème'!C74,'3ème'!C74,'4ème'!C74,'5ème'!C74,'6ème'!C74,'7ème'!C74,'8ème'!C74,'9ème'!C74,'10ème'!C74)))</f>
        <v/>
      </c>
      <c r="E74" s="26" t="str">
        <f>IF(A74=0,"",IF(Dép_Arr!A74="","",(COUNTBLANK(Dép_Arr!D74)+COUNTBLANK('1ér_Tour'!D74)+COUNTBLANK('2ème'!D74)+COUNTBLANK('3ème'!D74)+COUNTBLANK('4ème'!D74)+COUNTBLANK('5ème'!D74)+COUNTBLANK('6ème'!D74)+COUNTBLANK('7ème'!D74)+COUNTBLANK('8ème'!D74)+COUNTBLANK('9ème'!D74)+COUNTBLANK('10ème'!D74))))</f>
        <v/>
      </c>
      <c r="F74" s="378" t="str">
        <f t="shared" si="7"/>
        <v/>
      </c>
      <c r="G74" s="102" t="str">
        <f>IF(OR('1ér_Tour'!D74="TERMINE",'2ème'!D74="TERMINE",'3ème'!D74="TERMINE",'4ème'!D74="TERMINE",'5ème'!D74="TERMINE",'6ème'!D74="TERMINE",'7ème'!D74="TERMINE",'8ème'!D74="TERMINE",'9ème'!D74="TERMINE",'9ème'!A74="TERMINE"),"TERMINE","")</f>
        <v/>
      </c>
      <c r="I74" s="212"/>
      <c r="J74" s="215"/>
      <c r="O74" s="353" t="str">
        <f>IF('1ér_Tour'!$D74="","",IF($B74="MJ",'1ér_Tour'!$D74,""))</f>
        <v/>
      </c>
      <c r="P74" s="354" t="str">
        <f>IF('2ème'!$C74="","",IF('2ème'!$E74="MJ",'2ème'!$C74-'1ér_Tour'!$C74,""))</f>
        <v/>
      </c>
      <c r="Q74" s="354" t="str">
        <f>IF('3ème'!$C74="","",IF('3ème'!$E74="MJ",'3ème'!$C74-'2ème'!$C74,""))</f>
        <v/>
      </c>
      <c r="R74" s="354" t="str">
        <f>IF('4ème'!$C74="","",IF('4ème'!$E74="MJ",'4ème'!$C74-'3ème'!$C74,""))</f>
        <v/>
      </c>
      <c r="S74" s="354" t="str">
        <f>IF('5ème'!$C74="","",IF('5ème'!$E74="MJ",'5ème'!$C74-'4ème'!$C74,""))</f>
        <v/>
      </c>
      <c r="T74" s="354" t="str">
        <f>IF('6ème'!$C74="","",IF('6ème'!$E74="MJ",'6ème'!$C74-'5ème'!$C74,""))</f>
        <v/>
      </c>
      <c r="U74" s="354" t="str">
        <f>IF('7ème'!$C74="","",IF('7ème'!$E74="MJ",'7ème'!$C74-'6ème'!$C74,""))</f>
        <v/>
      </c>
      <c r="V74" s="354" t="str">
        <f>IF('8ème'!$C74="","",IF('8ème'!$E74="MJ",'8ème'!$C74-'7ème'!$C74,""))</f>
        <v/>
      </c>
      <c r="W74" s="354" t="str">
        <f>IF('9ème'!$C74="","",IF('9ème'!$E74="MJ",'9ème'!$C74-'8ème'!$C74,""))</f>
        <v/>
      </c>
      <c r="X74" s="355" t="str">
        <f>IF('10ème'!$C74="","",IF('10ème'!$E74="MJ",'10ème'!$C74-'9ème'!$C74,""))</f>
        <v/>
      </c>
      <c r="Y74" s="356" t="str">
        <f t="shared" si="6"/>
        <v/>
      </c>
      <c r="Z74" s="333"/>
      <c r="AA74" s="357"/>
      <c r="AB74" s="358"/>
      <c r="AC74" s="358"/>
      <c r="AD74" s="102"/>
      <c r="AE74" s="353" t="str">
        <f>IF('1ér_Tour'!$D74="","",IF($B74="CF",'1ér_Tour'!$D74,""))</f>
        <v/>
      </c>
      <c r="AF74" s="354" t="str">
        <f>IF('2ème'!$C74="","",IF('2ème'!$E74="CF",'2ème'!$C74-'1ér_Tour'!$C74,""))</f>
        <v/>
      </c>
      <c r="AG74" s="354" t="str">
        <f>IF('3ème'!$C74="","",IF('3ème'!$E74="CF",'3ème'!$C74-'2ème'!$C74,""))</f>
        <v/>
      </c>
      <c r="AH74" s="354" t="str">
        <f>IF('4ème'!$C74="","",IF('4ème'!$E74="CF",'4ème'!$C74-'3ème'!$C74,""))</f>
        <v/>
      </c>
      <c r="AI74" s="354" t="str">
        <f>IF('5ème'!$C74="","",IF('5ème'!$E74="CF",'5ème'!$C74-'4ème'!$C74,""))</f>
        <v/>
      </c>
      <c r="AJ74" s="354" t="str">
        <f>IF('6ème'!$C74="","",IF('6ème'!$E74="CF",'6ème'!$C74-'5ème'!$C74,""))</f>
        <v/>
      </c>
      <c r="AK74" s="354" t="str">
        <f>IF('7ème'!$C74="","",IF('7ème'!$E74="CF",'7ème'!$C74-'6ème'!$C74,""))</f>
        <v/>
      </c>
      <c r="AL74" s="354" t="str">
        <f>IF('8ème'!$C74="","",IF('8ème'!$E74="CF",'8ème'!$C74-'7ème'!$C74,""))</f>
        <v/>
      </c>
      <c r="AM74" s="354" t="str">
        <f>IF('9ème'!$C74="","",IF('9ème'!$E74="CF",'9ème'!$C74-'8ème'!$C74,""))</f>
        <v/>
      </c>
      <c r="AN74" s="354" t="str">
        <f>IF('10ème'!$C74="","",IF('10ème'!$E74="CF",'10ème'!$C74-'9ème'!$C74,""))</f>
        <v/>
      </c>
      <c r="AO74" s="359" t="str">
        <f t="shared" si="10"/>
        <v/>
      </c>
      <c r="AP74" s="102"/>
      <c r="AQ74" s="102"/>
      <c r="AR74" s="161"/>
      <c r="AS74" s="102"/>
      <c r="AT74" s="102"/>
      <c r="AU74" s="360" t="str">
        <f>IF('1ér_Tour'!$C74="","",IF(B74="JS",'1ér_Tour'!D83,""))</f>
        <v/>
      </c>
      <c r="AV74" s="354" t="str">
        <f>IF('2ème'!$C74="","",IF('2ème'!$E74="JS",'2ème'!$C74-'1ér_Tour'!$C74,""))</f>
        <v/>
      </c>
      <c r="AW74" s="354" t="str">
        <f>IF('3ème'!$C74="","",IF('3ème'!$E74="jS",'3ème'!$C74-'2ème'!$C74,""))</f>
        <v/>
      </c>
      <c r="AX74" s="354" t="str">
        <f>IF('4ème'!$C74="","",IF('4ème'!$E74="jS",'4ème'!$C74-'3ème'!$C74,""))</f>
        <v/>
      </c>
      <c r="AY74" s="354" t="str">
        <f>IF('5ème'!$C74="","",IF('5ème'!$E74="jS",'5ème'!$C74-'4ème'!$C74,""))</f>
        <v/>
      </c>
      <c r="AZ74" s="354" t="str">
        <f>IF('6ème'!$C74="","",IF('6ème'!$E74="jS",'6ème'!$C74-'5ème'!$C74,""))</f>
        <v/>
      </c>
      <c r="BA74" s="354" t="str">
        <f>IF('7ème'!$C74="","",IF('7ème'!$E74="jS",'7ème'!$C74-'6ème'!$C74,""))</f>
        <v/>
      </c>
      <c r="BB74" s="354" t="str">
        <f>IF('8ème'!$C74="","",IF('8ème'!$E74="jS",'8ème'!$C74-'7ème'!$C74,""))</f>
        <v/>
      </c>
      <c r="BC74" s="354" t="str">
        <f>IF('9ème'!$C74="","",IF('9ème'!$E74="jS",'9ème'!$C74-'8ème'!$C74,""))</f>
        <v/>
      </c>
      <c r="BD74" s="354" t="str">
        <f>IF('10ème'!$C74="","",IF('10ème'!$E74="jS",'10ème'!$C74-'9ème'!$C74,""))</f>
        <v/>
      </c>
      <c r="BE74" s="356" t="str">
        <f t="shared" si="8"/>
        <v/>
      </c>
      <c r="BF74" s="102"/>
      <c r="BG74" s="102"/>
      <c r="BH74" s="102"/>
      <c r="BI74" s="102"/>
      <c r="BJ74" s="102"/>
      <c r="BK74" s="360" t="str">
        <f>IF('1ér_Tour'!$C74="","",IF('1ér_Tour'!$E74="AM",'1ér_Tour'!$C74-'1ér_Tour'!$B74,""))</f>
        <v/>
      </c>
      <c r="BL74" s="354" t="str">
        <f>IF('2ème'!$C74="","",IF('2ème'!$E74="AM",'2ème'!$C74-'1ér_Tour'!$C74,""))</f>
        <v/>
      </c>
      <c r="BM74" s="354" t="str">
        <f>IF('3ème'!$C74="","",IF('3ème'!$E74="AM",'3ème'!$C74-'2ème'!$C74,""))</f>
        <v/>
      </c>
      <c r="BN74" s="354" t="str">
        <f>IF('4ème'!$C74="","",IF('4ème'!$E74="AM",'4ème'!$C74-'3ème'!$C74,""))</f>
        <v/>
      </c>
      <c r="BO74" s="354" t="str">
        <f>IF('5ème'!$C74="","",IF('5ème'!$E74="AM",'5ème'!$C74-'4ème'!$C74,""))</f>
        <v/>
      </c>
      <c r="BP74" s="354" t="str">
        <f>IF('6ème'!$C74="","",IF('6ème'!$E74="AM",'6ème'!$C74-'5ème'!$C74,""))</f>
        <v/>
      </c>
      <c r="BQ74" s="354" t="str">
        <f>IF('7ème'!$C74="","",IF('7ème'!$E74="AM",'7ème'!$C74-'6ème'!$C74,""))</f>
        <v/>
      </c>
      <c r="BR74" s="354" t="str">
        <f>IF('8ème'!$C74="","",IF('8ème'!$E74="AM",'8ème'!$C74-'7ème'!$C74,""))</f>
        <v/>
      </c>
      <c r="BS74" s="354" t="str">
        <f>IF('9ème'!$C74="","",IF('9ème'!$E74="AM",'9ème'!$C74-'8ème'!$C74,""))</f>
        <v/>
      </c>
      <c r="BT74" s="361" t="str">
        <f>IF('10ème'!$C74="","",IF('10ème'!$E74="AM",'10ème'!$C74-'9ème'!$C74,""))</f>
        <v/>
      </c>
      <c r="BU74" s="361" t="str">
        <f>IF(Dép_Arr!$C74="","",IF(AND(Dép_Arr!$E74="AM",'10ème'!$C74=""),Dép_Arr!$C74-'9ème'!$C74,Dép_Arr!$C74-'10ème'!$C74))</f>
        <v/>
      </c>
      <c r="BV74" s="356" t="str">
        <f t="shared" si="9"/>
        <v/>
      </c>
      <c r="BW74" s="362"/>
    </row>
    <row r="75" spans="1:75" x14ac:dyDescent="0.25">
      <c r="A75" s="376" t="str">
        <f>IF(Dép_Arr!A75="","",Dép_Arr!A75)</f>
        <v/>
      </c>
      <c r="B75" s="377" t="str">
        <f>IF(A75="","",INDEX(Engagés!A75:J174,MATCH(Récap!A75,Engagés!A75:A174,0),5))</f>
        <v/>
      </c>
      <c r="C75" s="378">
        <f>Dép_Arr!H75+'1ér_Tour'!H75+'2ème'!H75+'3ème'!H75+'4ème'!H75+'5ème'!H75+'6ème'!H75+'7ème'!H75+'8ème'!H75+'9ème'!H75+'10ème'!H75</f>
        <v>0</v>
      </c>
      <c r="D75" s="102" t="str">
        <f>IF($E75=11,"",IF(Dép_Arr!$A75="","",COUNTA(Dép_Arr!C75,'1ér_Tour'!C75,'2ème'!C75,'3ème'!C75,'4ème'!C75,'5ème'!C75,'6ème'!C75,'7ème'!C75,'8ème'!C75,'9ème'!C75,'10ème'!C75)))</f>
        <v/>
      </c>
      <c r="E75" s="26" t="str">
        <f>IF(A75=0,"",IF(Dép_Arr!A75="","",(COUNTBLANK(Dép_Arr!D75)+COUNTBLANK('1ér_Tour'!D75)+COUNTBLANK('2ème'!D75)+COUNTBLANK('3ème'!D75)+COUNTBLANK('4ème'!D75)+COUNTBLANK('5ème'!D75)+COUNTBLANK('6ème'!D75)+COUNTBLANK('7ème'!D75)+COUNTBLANK('8ème'!D75)+COUNTBLANK('9ème'!D75)+COUNTBLANK('10ème'!D75))))</f>
        <v/>
      </c>
      <c r="F75" s="378" t="str">
        <f t="shared" si="7"/>
        <v/>
      </c>
      <c r="G75" s="102" t="str">
        <f>IF(OR('1ér_Tour'!D75="TERMINE",'2ème'!D75="TERMINE",'3ème'!D75="TERMINE",'4ème'!D75="TERMINE",'5ème'!D75="TERMINE",'6ème'!D75="TERMINE",'7ème'!D75="TERMINE",'8ème'!D75="TERMINE",'9ème'!D75="TERMINE",'9ème'!A75="TERMINE"),"TERMINE","")</f>
        <v/>
      </c>
      <c r="I75" s="212"/>
      <c r="J75" s="215"/>
      <c r="O75" s="353" t="str">
        <f>IF('1ér_Tour'!$D75="","",IF($B75="MJ",'1ér_Tour'!$D75,""))</f>
        <v/>
      </c>
      <c r="P75" s="354" t="str">
        <f>IF('2ème'!$C75="","",IF('2ème'!$E75="MJ",'2ème'!$C75-'1ér_Tour'!$C75,""))</f>
        <v/>
      </c>
      <c r="Q75" s="354" t="str">
        <f>IF('3ème'!$C75="","",IF('3ème'!$E75="MJ",'3ème'!$C75-'2ème'!$C75,""))</f>
        <v/>
      </c>
      <c r="R75" s="354" t="str">
        <f>IF('4ème'!$C75="","",IF('4ème'!$E75="MJ",'4ème'!$C75-'3ème'!$C75,""))</f>
        <v/>
      </c>
      <c r="S75" s="354" t="str">
        <f>IF('5ème'!$C75="","",IF('5ème'!$E75="MJ",'5ème'!$C75-'4ème'!$C75,""))</f>
        <v/>
      </c>
      <c r="T75" s="354" t="str">
        <f>IF('6ème'!$C75="","",IF('6ème'!$E75="MJ",'6ème'!$C75-'5ème'!$C75,""))</f>
        <v/>
      </c>
      <c r="U75" s="354" t="str">
        <f>IF('7ème'!$C75="","",IF('7ème'!$E75="MJ",'7ème'!$C75-'6ème'!$C75,""))</f>
        <v/>
      </c>
      <c r="V75" s="354" t="str">
        <f>IF('8ème'!$C75="","",IF('8ème'!$E75="MJ",'8ème'!$C75-'7ème'!$C75,""))</f>
        <v/>
      </c>
      <c r="W75" s="354" t="str">
        <f>IF('9ème'!$C75="","",IF('9ème'!$E75="MJ",'9ème'!$C75-'8ème'!$C75,""))</f>
        <v/>
      </c>
      <c r="X75" s="355" t="str">
        <f>IF('10ème'!$C75="","",IF('10ème'!$E75="MJ",'10ème'!$C75-'9ème'!$C75,""))</f>
        <v/>
      </c>
      <c r="Y75" s="356" t="str">
        <f t="shared" si="6"/>
        <v/>
      </c>
      <c r="Z75" s="333"/>
      <c r="AA75" s="357"/>
      <c r="AB75" s="358"/>
      <c r="AC75" s="358"/>
      <c r="AD75" s="102"/>
      <c r="AE75" s="353" t="str">
        <f>IF('1ér_Tour'!$D75="","",IF($B75="CF",'1ér_Tour'!$D75,""))</f>
        <v/>
      </c>
      <c r="AF75" s="354" t="str">
        <f>IF('2ème'!$C75="","",IF('2ème'!$E75="CF",'2ème'!$C75-'1ér_Tour'!$C75,""))</f>
        <v/>
      </c>
      <c r="AG75" s="354" t="str">
        <f>IF('3ème'!$C75="","",IF('3ème'!$E75="CF",'3ème'!$C75-'2ème'!$C75,""))</f>
        <v/>
      </c>
      <c r="AH75" s="354" t="str">
        <f>IF('4ème'!$C75="","",IF('4ème'!$E75="CF",'4ème'!$C75-'3ème'!$C75,""))</f>
        <v/>
      </c>
      <c r="AI75" s="354" t="str">
        <f>IF('5ème'!$C75="","",IF('5ème'!$E75="CF",'5ème'!$C75-'4ème'!$C75,""))</f>
        <v/>
      </c>
      <c r="AJ75" s="354" t="str">
        <f>IF('6ème'!$C75="","",IF('6ème'!$E75="CF",'6ème'!$C75-'5ème'!$C75,""))</f>
        <v/>
      </c>
      <c r="AK75" s="354" t="str">
        <f>IF('7ème'!$C75="","",IF('7ème'!$E75="CF",'7ème'!$C75-'6ème'!$C75,""))</f>
        <v/>
      </c>
      <c r="AL75" s="354" t="str">
        <f>IF('8ème'!$C75="","",IF('8ème'!$E75="CF",'8ème'!$C75-'7ème'!$C75,""))</f>
        <v/>
      </c>
      <c r="AM75" s="354" t="str">
        <f>IF('9ème'!$C75="","",IF('9ème'!$E75="CF",'9ème'!$C75-'8ème'!$C75,""))</f>
        <v/>
      </c>
      <c r="AN75" s="354" t="str">
        <f>IF('10ème'!$C75="","",IF('10ème'!$E75="CF",'10ème'!$C75-'9ème'!$C75,""))</f>
        <v/>
      </c>
      <c r="AO75" s="359" t="str">
        <f t="shared" si="10"/>
        <v/>
      </c>
      <c r="AP75" s="102"/>
      <c r="AQ75" s="102"/>
      <c r="AR75" s="161"/>
      <c r="AS75" s="102"/>
      <c r="AT75" s="102"/>
      <c r="AU75" s="360" t="str">
        <f>IF('1ér_Tour'!$C75="","",IF(B75="JS",'1ér_Tour'!D84,""))</f>
        <v/>
      </c>
      <c r="AV75" s="354" t="str">
        <f>IF('2ème'!$C75="","",IF('2ème'!$E75="JS",'2ème'!$C75-'1ér_Tour'!$C75,""))</f>
        <v/>
      </c>
      <c r="AW75" s="354" t="str">
        <f>IF('3ème'!$C75="","",IF('3ème'!$E75="jS",'3ème'!$C75-'2ème'!$C75,""))</f>
        <v/>
      </c>
      <c r="AX75" s="354" t="str">
        <f>IF('4ème'!$C75="","",IF('4ème'!$E75="jS",'4ème'!$C75-'3ème'!$C75,""))</f>
        <v/>
      </c>
      <c r="AY75" s="354" t="str">
        <f>IF('5ème'!$C75="","",IF('5ème'!$E75="jS",'5ème'!$C75-'4ème'!$C75,""))</f>
        <v/>
      </c>
      <c r="AZ75" s="354" t="str">
        <f>IF('6ème'!$C75="","",IF('6ème'!$E75="jS",'6ème'!$C75-'5ème'!$C75,""))</f>
        <v/>
      </c>
      <c r="BA75" s="354" t="str">
        <f>IF('7ème'!$C75="","",IF('7ème'!$E75="jS",'7ème'!$C75-'6ème'!$C75,""))</f>
        <v/>
      </c>
      <c r="BB75" s="354" t="str">
        <f>IF('8ème'!$C75="","",IF('8ème'!$E75="jS",'8ème'!$C75-'7ème'!$C75,""))</f>
        <v/>
      </c>
      <c r="BC75" s="354" t="str">
        <f>IF('9ème'!$C75="","",IF('9ème'!$E75="jS",'9ème'!$C75-'8ème'!$C75,""))</f>
        <v/>
      </c>
      <c r="BD75" s="354" t="str">
        <f>IF('10ème'!$C75="","",IF('10ème'!$E75="jS",'10ème'!$C75-'9ème'!$C75,""))</f>
        <v/>
      </c>
      <c r="BE75" s="356" t="str">
        <f t="shared" si="8"/>
        <v/>
      </c>
      <c r="BF75" s="102"/>
      <c r="BG75" s="102"/>
      <c r="BH75" s="102"/>
      <c r="BI75" s="102"/>
      <c r="BJ75" s="102"/>
      <c r="BK75" s="360" t="str">
        <f>IF('1ér_Tour'!$C75="","",IF('1ér_Tour'!$E75="AM",'1ér_Tour'!$C75-'1ér_Tour'!$B75,""))</f>
        <v/>
      </c>
      <c r="BL75" s="354" t="str">
        <f>IF('2ème'!$C75="","",IF('2ème'!$E75="AM",'2ème'!$C75-'1ér_Tour'!$C75,""))</f>
        <v/>
      </c>
      <c r="BM75" s="354" t="str">
        <f>IF('3ème'!$C75="","",IF('3ème'!$E75="AM",'3ème'!$C75-'2ème'!$C75,""))</f>
        <v/>
      </c>
      <c r="BN75" s="354" t="str">
        <f>IF('4ème'!$C75="","",IF('4ème'!$E75="AM",'4ème'!$C75-'3ème'!$C75,""))</f>
        <v/>
      </c>
      <c r="BO75" s="354" t="str">
        <f>IF('5ème'!$C75="","",IF('5ème'!$E75="AM",'5ème'!$C75-'4ème'!$C75,""))</f>
        <v/>
      </c>
      <c r="BP75" s="354" t="str">
        <f>IF('6ème'!$C75="","",IF('6ème'!$E75="AM",'6ème'!$C75-'5ème'!$C75,""))</f>
        <v/>
      </c>
      <c r="BQ75" s="354" t="str">
        <f>IF('7ème'!$C75="","",IF('7ème'!$E75="AM",'7ème'!$C75-'6ème'!$C75,""))</f>
        <v/>
      </c>
      <c r="BR75" s="354" t="str">
        <f>IF('8ème'!$C75="","",IF('8ème'!$E75="AM",'8ème'!$C75-'7ème'!$C75,""))</f>
        <v/>
      </c>
      <c r="BS75" s="354" t="str">
        <f>IF('9ème'!$C75="","",IF('9ème'!$E75="AM",'9ème'!$C75-'8ème'!$C75,""))</f>
        <v/>
      </c>
      <c r="BT75" s="361" t="str">
        <f>IF('10ème'!$C75="","",IF('10ème'!$E75="AM",'10ème'!$C75-'9ème'!$C75,""))</f>
        <v/>
      </c>
      <c r="BU75" s="361" t="str">
        <f>IF(Dép_Arr!$C75="","",IF(AND(Dép_Arr!$E75="AM",'10ème'!$C75=""),Dép_Arr!$C75-'9ème'!$C75,Dép_Arr!$C75-'10ème'!$C75))</f>
        <v/>
      </c>
      <c r="BV75" s="356" t="str">
        <f t="shared" si="9"/>
        <v/>
      </c>
      <c r="BW75" s="362"/>
    </row>
    <row r="76" spans="1:75" x14ac:dyDescent="0.25">
      <c r="A76" s="376" t="str">
        <f>IF(Dép_Arr!A76="","",Dép_Arr!A76)</f>
        <v/>
      </c>
      <c r="B76" s="377" t="str">
        <f>IF(A76="","",INDEX(Engagés!A76:J175,MATCH(Récap!A76,Engagés!A76:A175,0),5))</f>
        <v/>
      </c>
      <c r="C76" s="378">
        <f>Dép_Arr!H76+'1ér_Tour'!H76+'2ème'!H76+'3ème'!H76+'4ème'!H76+'5ème'!H76+'6ème'!H76+'7ème'!H76+'8ème'!H76+'9ème'!H76+'10ème'!H76</f>
        <v>0</v>
      </c>
      <c r="D76" s="102" t="str">
        <f>IF($E76=11,"",IF(Dép_Arr!$A76="","",COUNTA(Dép_Arr!C76,'1ér_Tour'!C76,'2ème'!C76,'3ème'!C76,'4ème'!C76,'5ème'!C76,'6ème'!C76,'7ème'!C76,'8ème'!C76,'9ème'!C76,'10ème'!C76)))</f>
        <v/>
      </c>
      <c r="E76" s="26" t="str">
        <f>IF(A76=0,"",IF(Dép_Arr!A76="","",(COUNTBLANK(Dép_Arr!D76)+COUNTBLANK('1ér_Tour'!D76)+COUNTBLANK('2ème'!D76)+COUNTBLANK('3ème'!D76)+COUNTBLANK('4ème'!D76)+COUNTBLANK('5ème'!D76)+COUNTBLANK('6ème'!D76)+COUNTBLANK('7ème'!D76)+COUNTBLANK('8ème'!D76)+COUNTBLANK('9ème'!D76)+COUNTBLANK('10ème'!D76))))</f>
        <v/>
      </c>
      <c r="F76" s="378" t="str">
        <f t="shared" si="7"/>
        <v/>
      </c>
      <c r="G76" s="102" t="str">
        <f>IF(OR('1ér_Tour'!D76="TERMINE",'2ème'!D76="TERMINE",'3ème'!D76="TERMINE",'4ème'!D76="TERMINE",'5ème'!D76="TERMINE",'6ème'!D76="TERMINE",'7ème'!D76="TERMINE",'8ème'!D76="TERMINE",'9ème'!D76="TERMINE",'9ème'!A76="TERMINE"),"TERMINE","")</f>
        <v/>
      </c>
      <c r="I76" s="212"/>
      <c r="J76" s="215"/>
      <c r="O76" s="353" t="str">
        <f>IF('1ér_Tour'!$D76="","",IF($B76="MJ",'1ér_Tour'!$D76,""))</f>
        <v/>
      </c>
      <c r="P76" s="354" t="str">
        <f>IF('2ème'!$C76="","",IF('2ème'!$E76="MJ",'2ème'!$C76-'1ér_Tour'!$C76,""))</f>
        <v/>
      </c>
      <c r="Q76" s="354" t="str">
        <f>IF('3ème'!$C76="","",IF('3ème'!$E76="MJ",'3ème'!$C76-'2ème'!$C76,""))</f>
        <v/>
      </c>
      <c r="R76" s="354" t="str">
        <f>IF('4ème'!$C76="","",IF('4ème'!$E76="MJ",'4ème'!$C76-'3ème'!$C76,""))</f>
        <v/>
      </c>
      <c r="S76" s="354" t="str">
        <f>IF('5ème'!$C76="","",IF('5ème'!$E76="MJ",'5ème'!$C76-'4ème'!$C76,""))</f>
        <v/>
      </c>
      <c r="T76" s="354" t="str">
        <f>IF('6ème'!$C76="","",IF('6ème'!$E76="MJ",'6ème'!$C76-'5ème'!$C76,""))</f>
        <v/>
      </c>
      <c r="U76" s="354" t="str">
        <f>IF('7ème'!$C76="","",IF('7ème'!$E76="MJ",'7ème'!$C76-'6ème'!$C76,""))</f>
        <v/>
      </c>
      <c r="V76" s="354" t="str">
        <f>IF('8ème'!$C76="","",IF('8ème'!$E76="MJ",'8ème'!$C76-'7ème'!$C76,""))</f>
        <v/>
      </c>
      <c r="W76" s="354" t="str">
        <f>IF('9ème'!$C76="","",IF('9ème'!$E76="MJ",'9ème'!$C76-'8ème'!$C76,""))</f>
        <v/>
      </c>
      <c r="X76" s="355" t="str">
        <f>IF('10ème'!$C76="","",IF('10ème'!$E76="MJ",'10ème'!$C76-'9ème'!$C76,""))</f>
        <v/>
      </c>
      <c r="Y76" s="356" t="str">
        <f t="shared" si="6"/>
        <v/>
      </c>
      <c r="Z76" s="333"/>
      <c r="AA76" s="357"/>
      <c r="AB76" s="358"/>
      <c r="AC76" s="358"/>
      <c r="AD76" s="102"/>
      <c r="AE76" s="353" t="str">
        <f>IF('1ér_Tour'!$D76="","",IF($B76="CF",'1ér_Tour'!$D76,""))</f>
        <v/>
      </c>
      <c r="AF76" s="354" t="str">
        <f>IF('2ème'!$C76="","",IF('2ème'!$E76="CF",'2ème'!$C76-'1ér_Tour'!$C76,""))</f>
        <v/>
      </c>
      <c r="AG76" s="354" t="str">
        <f>IF('3ème'!$C76="","",IF('3ème'!$E76="CF",'3ème'!$C76-'2ème'!$C76,""))</f>
        <v/>
      </c>
      <c r="AH76" s="354" t="str">
        <f>IF('4ème'!$C76="","",IF('4ème'!$E76="CF",'4ème'!$C76-'3ème'!$C76,""))</f>
        <v/>
      </c>
      <c r="AI76" s="354" t="str">
        <f>IF('5ème'!$C76="","",IF('5ème'!$E76="CF",'5ème'!$C76-'4ème'!$C76,""))</f>
        <v/>
      </c>
      <c r="AJ76" s="354" t="str">
        <f>IF('6ème'!$C76="","",IF('6ème'!$E76="CF",'6ème'!$C76-'5ème'!$C76,""))</f>
        <v/>
      </c>
      <c r="AK76" s="354" t="str">
        <f>IF('7ème'!$C76="","",IF('7ème'!$E76="CF",'7ème'!$C76-'6ème'!$C76,""))</f>
        <v/>
      </c>
      <c r="AL76" s="354" t="str">
        <f>IF('8ème'!$C76="","",IF('8ème'!$E76="CF",'8ème'!$C76-'7ème'!$C76,""))</f>
        <v/>
      </c>
      <c r="AM76" s="354" t="str">
        <f>IF('9ème'!$C76="","",IF('9ème'!$E76="CF",'9ème'!$C76-'8ème'!$C76,""))</f>
        <v/>
      </c>
      <c r="AN76" s="354" t="str">
        <f>IF('10ème'!$C76="","",IF('10ème'!$E76="CF",'10ème'!$C76-'9ème'!$C76,""))</f>
        <v/>
      </c>
      <c r="AO76" s="359" t="str">
        <f t="shared" si="10"/>
        <v/>
      </c>
      <c r="AP76" s="102"/>
      <c r="AQ76" s="102"/>
      <c r="AR76" s="161"/>
      <c r="AS76" s="102"/>
      <c r="AT76" s="102"/>
      <c r="AU76" s="360" t="str">
        <f>IF('1ér_Tour'!$C76="","",IF(B76="JS",'1ér_Tour'!D85,""))</f>
        <v/>
      </c>
      <c r="AV76" s="354" t="str">
        <f>IF('2ème'!$C76="","",IF('2ème'!$E76="JS",'2ème'!$C76-'1ér_Tour'!$C76,""))</f>
        <v/>
      </c>
      <c r="AW76" s="354" t="str">
        <f>IF('3ème'!$C76="","",IF('3ème'!$E76="jS",'3ème'!$C76-'2ème'!$C76,""))</f>
        <v/>
      </c>
      <c r="AX76" s="354" t="str">
        <f>IF('4ème'!$C76="","",IF('4ème'!$E76="jS",'4ème'!$C76-'3ème'!$C76,""))</f>
        <v/>
      </c>
      <c r="AY76" s="354" t="str">
        <f>IF('5ème'!$C76="","",IF('5ème'!$E76="jS",'5ème'!$C76-'4ème'!$C76,""))</f>
        <v/>
      </c>
      <c r="AZ76" s="354" t="str">
        <f>IF('6ème'!$C76="","",IF('6ème'!$E76="jS",'6ème'!$C76-'5ème'!$C76,""))</f>
        <v/>
      </c>
      <c r="BA76" s="354" t="str">
        <f>IF('7ème'!$C76="","",IF('7ème'!$E76="jS",'7ème'!$C76-'6ème'!$C76,""))</f>
        <v/>
      </c>
      <c r="BB76" s="354" t="str">
        <f>IF('8ème'!$C76="","",IF('8ème'!$E76="jS",'8ème'!$C76-'7ème'!$C76,""))</f>
        <v/>
      </c>
      <c r="BC76" s="354" t="str">
        <f>IF('9ème'!$C76="","",IF('9ème'!$E76="jS",'9ème'!$C76-'8ème'!$C76,""))</f>
        <v/>
      </c>
      <c r="BD76" s="354" t="str">
        <f>IF('10ème'!$C76="","",IF('10ème'!$E76="jS",'10ème'!$C76-'9ème'!$C76,""))</f>
        <v/>
      </c>
      <c r="BE76" s="356" t="str">
        <f t="shared" si="8"/>
        <v/>
      </c>
      <c r="BF76" s="102"/>
      <c r="BG76" s="102"/>
      <c r="BH76" s="102"/>
      <c r="BI76" s="102"/>
      <c r="BJ76" s="102"/>
      <c r="BK76" s="360" t="str">
        <f>IF('1ér_Tour'!$C76="","",IF('1ér_Tour'!$E76="AM",'1ér_Tour'!$C76-'1ér_Tour'!$B76,""))</f>
        <v/>
      </c>
      <c r="BL76" s="354" t="str">
        <f>IF('2ème'!$C76="","",IF('2ème'!$E76="AM",'2ème'!$C76-'1ér_Tour'!$C76,""))</f>
        <v/>
      </c>
      <c r="BM76" s="354" t="str">
        <f>IF('3ème'!$C76="","",IF('3ème'!$E76="AM",'3ème'!$C76-'2ème'!$C76,""))</f>
        <v/>
      </c>
      <c r="BN76" s="354" t="str">
        <f>IF('4ème'!$C76="","",IF('4ème'!$E76="AM",'4ème'!$C76-'3ème'!$C76,""))</f>
        <v/>
      </c>
      <c r="BO76" s="354" t="str">
        <f>IF('5ème'!$C76="","",IF('5ème'!$E76="AM",'5ème'!$C76-'4ème'!$C76,""))</f>
        <v/>
      </c>
      <c r="BP76" s="354" t="str">
        <f>IF('6ème'!$C76="","",IF('6ème'!$E76="AM",'6ème'!$C76-'5ème'!$C76,""))</f>
        <v/>
      </c>
      <c r="BQ76" s="354" t="str">
        <f>IF('7ème'!$C76="","",IF('7ème'!$E76="AM",'7ème'!$C76-'6ème'!$C76,""))</f>
        <v/>
      </c>
      <c r="BR76" s="354" t="str">
        <f>IF('8ème'!$C76="","",IF('8ème'!$E76="AM",'8ème'!$C76-'7ème'!$C76,""))</f>
        <v/>
      </c>
      <c r="BS76" s="354" t="str">
        <f>IF('9ème'!$C76="","",IF('9ème'!$E76="AM",'9ème'!$C76-'8ème'!$C76,""))</f>
        <v/>
      </c>
      <c r="BT76" s="361" t="str">
        <f>IF('10ème'!$C76="","",IF('10ème'!$E76="AM",'10ème'!$C76-'9ème'!$C76,""))</f>
        <v/>
      </c>
      <c r="BU76" s="361" t="str">
        <f>IF(Dép_Arr!$C76="","",IF(AND(Dép_Arr!$E76="AM",'10ème'!$C76=""),Dép_Arr!$C76-'9ème'!$C76,Dép_Arr!$C76-'10ème'!$C76))</f>
        <v/>
      </c>
      <c r="BV76" s="356" t="str">
        <f t="shared" si="9"/>
        <v/>
      </c>
      <c r="BW76" s="362"/>
    </row>
    <row r="77" spans="1:75" x14ac:dyDescent="0.25">
      <c r="A77" s="376" t="str">
        <f>IF(Dép_Arr!A77="","",Dép_Arr!A77)</f>
        <v/>
      </c>
      <c r="B77" s="377" t="str">
        <f>IF(A77="","",INDEX(Engagés!A77:J176,MATCH(Récap!A77,Engagés!A77:A176,0),5))</f>
        <v/>
      </c>
      <c r="C77" s="378">
        <f>Dép_Arr!H77+'1ér_Tour'!H77+'2ème'!H77+'3ème'!H77+'4ème'!H77+'5ème'!H77+'6ème'!H77+'7ème'!H77+'8ème'!H77+'9ème'!H77+'10ème'!H77</f>
        <v>0</v>
      </c>
      <c r="D77" s="102" t="str">
        <f>IF($E77=11,"",IF(Dép_Arr!$A77="","",COUNTA(Dép_Arr!C77,'1ér_Tour'!C77,'2ème'!C77,'3ème'!C77,'4ème'!C77,'5ème'!C77,'6ème'!C77,'7ème'!C77,'8ème'!C77,'9ème'!C77,'10ème'!C77)))</f>
        <v/>
      </c>
      <c r="E77" s="26" t="str">
        <f>IF(A77=0,"",IF(Dép_Arr!A77="","",(COUNTBLANK(Dép_Arr!D77)+COUNTBLANK('1ér_Tour'!D77)+COUNTBLANK('2ème'!D77)+COUNTBLANK('3ème'!D77)+COUNTBLANK('4ème'!D77)+COUNTBLANK('5ème'!D77)+COUNTBLANK('6ème'!D77)+COUNTBLANK('7ème'!D77)+COUNTBLANK('8ème'!D77)+COUNTBLANK('9ème'!D77)+COUNTBLANK('10ème'!D77))))</f>
        <v/>
      </c>
      <c r="F77" s="378" t="str">
        <f t="shared" si="7"/>
        <v/>
      </c>
      <c r="G77" s="102" t="str">
        <f>IF(OR('1ér_Tour'!D77="TERMINE",'2ème'!D77="TERMINE",'3ème'!D77="TERMINE",'4ème'!D77="TERMINE",'5ème'!D77="TERMINE",'6ème'!D77="TERMINE",'7ème'!D77="TERMINE",'8ème'!D77="TERMINE",'9ème'!D77="TERMINE",'9ème'!A77="TERMINE"),"TERMINE","")</f>
        <v/>
      </c>
      <c r="I77" s="212"/>
      <c r="J77" s="215"/>
      <c r="O77" s="353" t="str">
        <f>IF('1ér_Tour'!$D77="","",IF($B77="MJ",'1ér_Tour'!$D77,""))</f>
        <v/>
      </c>
      <c r="P77" s="354" t="str">
        <f>IF('2ème'!$C77="","",IF('2ème'!$E77="MJ",'2ème'!$C77-'1ér_Tour'!$C77,""))</f>
        <v/>
      </c>
      <c r="Q77" s="354" t="str">
        <f>IF('3ème'!$C77="","",IF('3ème'!$E77="MJ",'3ème'!$C77-'2ème'!$C77,""))</f>
        <v/>
      </c>
      <c r="R77" s="354" t="str">
        <f>IF('4ème'!$C77="","",IF('4ème'!$E77="MJ",'4ème'!$C77-'3ème'!$C77,""))</f>
        <v/>
      </c>
      <c r="S77" s="354" t="str">
        <f>IF('5ème'!$C77="","",IF('5ème'!$E77="MJ",'5ème'!$C77-'4ème'!$C77,""))</f>
        <v/>
      </c>
      <c r="T77" s="354" t="str">
        <f>IF('6ème'!$C77="","",IF('6ème'!$E77="MJ",'6ème'!$C77-'5ème'!$C77,""))</f>
        <v/>
      </c>
      <c r="U77" s="354" t="str">
        <f>IF('7ème'!$C77="","",IF('7ème'!$E77="MJ",'7ème'!$C77-'6ème'!$C77,""))</f>
        <v/>
      </c>
      <c r="V77" s="354" t="str">
        <f>IF('8ème'!$C77="","",IF('8ème'!$E77="MJ",'8ème'!$C77-'7ème'!$C77,""))</f>
        <v/>
      </c>
      <c r="W77" s="354" t="str">
        <f>IF('9ème'!$C77="","",IF('9ème'!$E77="MJ",'9ème'!$C77-'8ème'!$C77,""))</f>
        <v/>
      </c>
      <c r="X77" s="355" t="str">
        <f>IF('10ème'!$C77="","",IF('10ème'!$E77="MJ",'10ème'!$C77-'9ème'!$C77,""))</f>
        <v/>
      </c>
      <c r="Y77" s="356" t="str">
        <f t="shared" si="6"/>
        <v/>
      </c>
      <c r="Z77" s="333"/>
      <c r="AA77" s="357"/>
      <c r="AB77" s="358"/>
      <c r="AC77" s="358"/>
      <c r="AD77" s="102"/>
      <c r="AE77" s="353" t="str">
        <f>IF('1ér_Tour'!$D77="","",IF($B77="CF",'1ér_Tour'!$D77,""))</f>
        <v/>
      </c>
      <c r="AF77" s="354" t="str">
        <f>IF('2ème'!$C77="","",IF('2ème'!$E77="CF",'2ème'!$C77-'1ér_Tour'!$C77,""))</f>
        <v/>
      </c>
      <c r="AG77" s="354" t="str">
        <f>IF('3ème'!$C77="","",IF('3ème'!$E77="CF",'3ème'!$C77-'2ème'!$C77,""))</f>
        <v/>
      </c>
      <c r="AH77" s="354" t="str">
        <f>IF('4ème'!$C77="","",IF('4ème'!$E77="CF",'4ème'!$C77-'3ème'!$C77,""))</f>
        <v/>
      </c>
      <c r="AI77" s="354" t="str">
        <f>IF('5ème'!$C77="","",IF('5ème'!$E77="CF",'5ème'!$C77-'4ème'!$C77,""))</f>
        <v/>
      </c>
      <c r="AJ77" s="354" t="str">
        <f>IF('6ème'!$C77="","",IF('6ème'!$E77="CF",'6ème'!$C77-'5ème'!$C77,""))</f>
        <v/>
      </c>
      <c r="AK77" s="354" t="str">
        <f>IF('7ème'!$C77="","",IF('7ème'!$E77="CF",'7ème'!$C77-'6ème'!$C77,""))</f>
        <v/>
      </c>
      <c r="AL77" s="354" t="str">
        <f>IF('8ème'!$C77="","",IF('8ème'!$E77="CF",'8ème'!$C77-'7ème'!$C77,""))</f>
        <v/>
      </c>
      <c r="AM77" s="354" t="str">
        <f>IF('9ème'!$C77="","",IF('9ème'!$E77="CF",'9ème'!$C77-'8ème'!$C77,""))</f>
        <v/>
      </c>
      <c r="AN77" s="354" t="str">
        <f>IF('10ème'!$C77="","",IF('10ème'!$E77="CF",'10ème'!$C77-'9ème'!$C77,""))</f>
        <v/>
      </c>
      <c r="AO77" s="359" t="str">
        <f t="shared" si="10"/>
        <v/>
      </c>
      <c r="AP77" s="102"/>
      <c r="AQ77" s="102"/>
      <c r="AR77" s="161"/>
      <c r="AS77" s="102"/>
      <c r="AT77" s="102"/>
      <c r="AU77" s="360" t="str">
        <f>IF('1ér_Tour'!$C77="","",IF(B77="JS",'1ér_Tour'!D86,""))</f>
        <v/>
      </c>
      <c r="AV77" s="354" t="str">
        <f>IF('2ème'!$C77="","",IF('2ème'!$E77="JS",'2ème'!$C77-'1ér_Tour'!$C77,""))</f>
        <v/>
      </c>
      <c r="AW77" s="354" t="str">
        <f>IF('3ème'!$C77="","",IF('3ème'!$E77="jS",'3ème'!$C77-'2ème'!$C77,""))</f>
        <v/>
      </c>
      <c r="AX77" s="354" t="str">
        <f>IF('4ème'!$C77="","",IF('4ème'!$E77="jS",'4ème'!$C77-'3ème'!$C77,""))</f>
        <v/>
      </c>
      <c r="AY77" s="354" t="str">
        <f>IF('5ème'!$C77="","",IF('5ème'!$E77="jS",'5ème'!$C77-'4ème'!$C77,""))</f>
        <v/>
      </c>
      <c r="AZ77" s="354" t="str">
        <f>IF('6ème'!$C77="","",IF('6ème'!$E77="jS",'6ème'!$C77-'5ème'!$C77,""))</f>
        <v/>
      </c>
      <c r="BA77" s="354" t="str">
        <f>IF('7ème'!$C77="","",IF('7ème'!$E77="jS",'7ème'!$C77-'6ème'!$C77,""))</f>
        <v/>
      </c>
      <c r="BB77" s="354" t="str">
        <f>IF('8ème'!$C77="","",IF('8ème'!$E77="jS",'8ème'!$C77-'7ème'!$C77,""))</f>
        <v/>
      </c>
      <c r="BC77" s="354" t="str">
        <f>IF('9ème'!$C77="","",IF('9ème'!$E77="jS",'9ème'!$C77-'8ème'!$C77,""))</f>
        <v/>
      </c>
      <c r="BD77" s="354" t="str">
        <f>IF('10ème'!$C77="","",IF('10ème'!$E77="jS",'10ème'!$C77-'9ème'!$C77,""))</f>
        <v/>
      </c>
      <c r="BE77" s="356" t="str">
        <f t="shared" si="8"/>
        <v/>
      </c>
      <c r="BF77" s="102"/>
      <c r="BG77" s="102"/>
      <c r="BH77" s="102"/>
      <c r="BI77" s="102"/>
      <c r="BJ77" s="102"/>
      <c r="BK77" s="360" t="str">
        <f>IF('1ér_Tour'!$C77="","",IF('1ér_Tour'!$E77="AM",'1ér_Tour'!$C77-'1ér_Tour'!$B77,""))</f>
        <v/>
      </c>
      <c r="BL77" s="354" t="str">
        <f>IF('2ème'!$C77="","",IF('2ème'!$E77="AM",'2ème'!$C77-'1ér_Tour'!$C77,""))</f>
        <v/>
      </c>
      <c r="BM77" s="354" t="str">
        <f>IF('3ème'!$C77="","",IF('3ème'!$E77="AM",'3ème'!$C77-'2ème'!$C77,""))</f>
        <v/>
      </c>
      <c r="BN77" s="354" t="str">
        <f>IF('4ème'!$C77="","",IF('4ème'!$E77="AM",'4ème'!$C77-'3ème'!$C77,""))</f>
        <v/>
      </c>
      <c r="BO77" s="354" t="str">
        <f>IF('5ème'!$C77="","",IF('5ème'!$E77="AM",'5ème'!$C77-'4ème'!$C77,""))</f>
        <v/>
      </c>
      <c r="BP77" s="354" t="str">
        <f>IF('6ème'!$C77="","",IF('6ème'!$E77="AM",'6ème'!$C77-'5ème'!$C77,""))</f>
        <v/>
      </c>
      <c r="BQ77" s="354" t="str">
        <f>IF('7ème'!$C77="","",IF('7ème'!$E77="AM",'7ème'!$C77-'6ème'!$C77,""))</f>
        <v/>
      </c>
      <c r="BR77" s="354" t="str">
        <f>IF('8ème'!$C77="","",IF('8ème'!$E77="AM",'8ème'!$C77-'7ème'!$C77,""))</f>
        <v/>
      </c>
      <c r="BS77" s="354" t="str">
        <f>IF('9ème'!$C77="","",IF('9ème'!$E77="AM",'9ème'!$C77-'8ème'!$C77,""))</f>
        <v/>
      </c>
      <c r="BT77" s="361" t="str">
        <f>IF('10ème'!$C77="","",IF('10ème'!$E77="AM",'10ème'!$C77-'9ème'!$C77,""))</f>
        <v/>
      </c>
      <c r="BU77" s="361" t="str">
        <f>IF(Dép_Arr!$C77="","",IF(AND(Dép_Arr!$E77="AM",'10ème'!$C77=""),Dép_Arr!$C77-'9ème'!$C77,Dép_Arr!$C77-'10ème'!$C77))</f>
        <v/>
      </c>
      <c r="BV77" s="356" t="str">
        <f t="shared" si="9"/>
        <v/>
      </c>
      <c r="BW77" s="362"/>
    </row>
    <row r="78" spans="1:75" x14ac:dyDescent="0.25">
      <c r="A78" s="376" t="str">
        <f>IF(Dép_Arr!A78="","",Dép_Arr!A78)</f>
        <v/>
      </c>
      <c r="B78" s="377" t="str">
        <f>IF(A78="","",INDEX(Engagés!A78:J177,MATCH(Récap!A78,Engagés!A78:A177,0),5))</f>
        <v/>
      </c>
      <c r="C78" s="378">
        <f>Dép_Arr!H78+'1ér_Tour'!H78+'2ème'!H78+'3ème'!H78+'4ème'!H78+'5ème'!H78+'6ème'!H78+'7ème'!H78+'8ème'!H78+'9ème'!H78+'10ème'!H78</f>
        <v>0</v>
      </c>
      <c r="D78" s="102" t="str">
        <f>IF($E78=11,"",IF(Dép_Arr!$A78="","",COUNTA(Dép_Arr!C78,'1ér_Tour'!C78,'2ème'!C78,'3ème'!C78,'4ème'!C78,'5ème'!C78,'6ème'!C78,'7ème'!C78,'8ème'!C78,'9ème'!C78,'10ème'!C78)))</f>
        <v/>
      </c>
      <c r="E78" s="26" t="str">
        <f>IF(A78=0,"",IF(Dép_Arr!A78="","",(COUNTBLANK(Dép_Arr!D78)+COUNTBLANK('1ér_Tour'!D78)+COUNTBLANK('2ème'!D78)+COUNTBLANK('3ème'!D78)+COUNTBLANK('4ème'!D78)+COUNTBLANK('5ème'!D78)+COUNTBLANK('6ème'!D78)+COUNTBLANK('7ème'!D78)+COUNTBLANK('8ème'!D78)+COUNTBLANK('9ème'!D78)+COUNTBLANK('10ème'!D78))))</f>
        <v/>
      </c>
      <c r="F78" s="378" t="str">
        <f t="shared" si="7"/>
        <v/>
      </c>
      <c r="G78" s="102" t="str">
        <f>IF(OR('1ér_Tour'!D78="TERMINE",'2ème'!D78="TERMINE",'3ème'!D78="TERMINE",'4ème'!D78="TERMINE",'5ème'!D78="TERMINE",'6ème'!D78="TERMINE",'7ème'!D78="TERMINE",'8ème'!D78="TERMINE",'9ème'!D78="TERMINE",'9ème'!A78="TERMINE"),"TERMINE","")</f>
        <v/>
      </c>
      <c r="I78" s="212"/>
      <c r="J78" s="215"/>
      <c r="O78" s="353" t="str">
        <f>IF('1ér_Tour'!$D78="","",IF($B78="MJ",'1ér_Tour'!$D78,""))</f>
        <v/>
      </c>
      <c r="P78" s="354" t="str">
        <f>IF('2ème'!$C78="","",IF('2ème'!$E78="MJ",'2ème'!$C78-'1ér_Tour'!$C78,""))</f>
        <v/>
      </c>
      <c r="Q78" s="354" t="str">
        <f>IF('3ème'!$C78="","",IF('3ème'!$E78="MJ",'3ème'!$C78-'2ème'!$C78,""))</f>
        <v/>
      </c>
      <c r="R78" s="354" t="str">
        <f>IF('4ème'!$C78="","",IF('4ème'!$E78="MJ",'4ème'!$C78-'3ème'!$C78,""))</f>
        <v/>
      </c>
      <c r="S78" s="354" t="str">
        <f>IF('5ème'!$C78="","",IF('5ème'!$E78="MJ",'5ème'!$C78-'4ème'!$C78,""))</f>
        <v/>
      </c>
      <c r="T78" s="354" t="str">
        <f>IF('6ème'!$C78="","",IF('6ème'!$E78="MJ",'6ème'!$C78-'5ème'!$C78,""))</f>
        <v/>
      </c>
      <c r="U78" s="354" t="str">
        <f>IF('7ème'!$C78="","",IF('7ème'!$E78="MJ",'7ème'!$C78-'6ème'!$C78,""))</f>
        <v/>
      </c>
      <c r="V78" s="354" t="str">
        <f>IF('8ème'!$C78="","",IF('8ème'!$E78="MJ",'8ème'!$C78-'7ème'!$C78,""))</f>
        <v/>
      </c>
      <c r="W78" s="354" t="str">
        <f>IF('9ème'!$C78="","",IF('9ème'!$E78="MJ",'9ème'!$C78-'8ème'!$C78,""))</f>
        <v/>
      </c>
      <c r="X78" s="355" t="str">
        <f>IF('10ème'!$C78="","",IF('10ème'!$E78="MJ",'10ème'!$C78-'9ème'!$C78,""))</f>
        <v/>
      </c>
      <c r="Y78" s="356" t="str">
        <f t="shared" si="6"/>
        <v/>
      </c>
      <c r="Z78" s="333"/>
      <c r="AA78" s="357"/>
      <c r="AB78" s="358"/>
      <c r="AC78" s="358"/>
      <c r="AD78" s="102"/>
      <c r="AE78" s="353" t="str">
        <f>IF('1ér_Tour'!$D78="","",IF($B78="CF",'1ér_Tour'!$D78,""))</f>
        <v/>
      </c>
      <c r="AF78" s="354" t="str">
        <f>IF('2ème'!$C78="","",IF('2ème'!$E78="CF",'2ème'!$C78-'1ér_Tour'!$C78,""))</f>
        <v/>
      </c>
      <c r="AG78" s="354" t="str">
        <f>IF('3ème'!$C78="","",IF('3ème'!$E78="CF",'3ème'!$C78-'2ème'!$C78,""))</f>
        <v/>
      </c>
      <c r="AH78" s="354" t="str">
        <f>IF('4ème'!$C78="","",IF('4ème'!$E78="CF",'4ème'!$C78-'3ème'!$C78,""))</f>
        <v/>
      </c>
      <c r="AI78" s="354" t="str">
        <f>IF('5ème'!$C78="","",IF('5ème'!$E78="CF",'5ème'!$C78-'4ème'!$C78,""))</f>
        <v/>
      </c>
      <c r="AJ78" s="354" t="str">
        <f>IF('6ème'!$C78="","",IF('6ème'!$E78="CF",'6ème'!$C78-'5ème'!$C78,""))</f>
        <v/>
      </c>
      <c r="AK78" s="354" t="str">
        <f>IF('7ème'!$C78="","",IF('7ème'!$E78="CF",'7ème'!$C78-'6ème'!$C78,""))</f>
        <v/>
      </c>
      <c r="AL78" s="354" t="str">
        <f>IF('8ème'!$C78="","",IF('8ème'!$E78="CF",'8ème'!$C78-'7ème'!$C78,""))</f>
        <v/>
      </c>
      <c r="AM78" s="354" t="str">
        <f>IF('9ème'!$C78="","",IF('9ème'!$E78="CF",'9ème'!$C78-'8ème'!$C78,""))</f>
        <v/>
      </c>
      <c r="AN78" s="354" t="str">
        <f>IF('10ème'!$C78="","",IF('10ème'!$E78="CF",'10ème'!$C78-'9ème'!$C78,""))</f>
        <v/>
      </c>
      <c r="AO78" s="359" t="str">
        <f t="shared" si="10"/>
        <v/>
      </c>
      <c r="AP78" s="102"/>
      <c r="AQ78" s="102"/>
      <c r="AR78" s="161"/>
      <c r="AS78" s="102"/>
      <c r="AT78" s="102"/>
      <c r="AU78" s="360" t="str">
        <f>IF('1ér_Tour'!$C78="","",IF(B78="JS",'1ér_Tour'!D87,""))</f>
        <v/>
      </c>
      <c r="AV78" s="354" t="str">
        <f>IF('2ème'!$C78="","",IF('2ème'!$E78="JS",'2ème'!$C78-'1ér_Tour'!$C78,""))</f>
        <v/>
      </c>
      <c r="AW78" s="354" t="str">
        <f>IF('3ème'!$C78="","",IF('3ème'!$E78="jS",'3ème'!$C78-'2ème'!$C78,""))</f>
        <v/>
      </c>
      <c r="AX78" s="354" t="str">
        <f>IF('4ème'!$C78="","",IF('4ème'!$E78="jS",'4ème'!$C78-'3ème'!$C78,""))</f>
        <v/>
      </c>
      <c r="AY78" s="354" t="str">
        <f>IF('5ème'!$C78="","",IF('5ème'!$E78="jS",'5ème'!$C78-'4ème'!$C78,""))</f>
        <v/>
      </c>
      <c r="AZ78" s="354" t="str">
        <f>IF('6ème'!$C78="","",IF('6ème'!$E78="jS",'6ème'!$C78-'5ème'!$C78,""))</f>
        <v/>
      </c>
      <c r="BA78" s="354" t="str">
        <f>IF('7ème'!$C78="","",IF('7ème'!$E78="jS",'7ème'!$C78-'6ème'!$C78,""))</f>
        <v/>
      </c>
      <c r="BB78" s="354" t="str">
        <f>IF('8ème'!$C78="","",IF('8ème'!$E78="jS",'8ème'!$C78-'7ème'!$C78,""))</f>
        <v/>
      </c>
      <c r="BC78" s="354" t="str">
        <f>IF('9ème'!$C78="","",IF('9ème'!$E78="jS",'9ème'!$C78-'8ème'!$C78,""))</f>
        <v/>
      </c>
      <c r="BD78" s="354" t="str">
        <f>IF('10ème'!$C78="","",IF('10ème'!$E78="jS",'10ème'!$C78-'9ème'!$C78,""))</f>
        <v/>
      </c>
      <c r="BE78" s="356" t="str">
        <f t="shared" si="8"/>
        <v/>
      </c>
      <c r="BF78" s="102"/>
      <c r="BG78" s="102"/>
      <c r="BH78" s="102"/>
      <c r="BI78" s="102"/>
      <c r="BJ78" s="102"/>
      <c r="BK78" s="360" t="str">
        <f>IF('1ér_Tour'!$C78="","",IF('1ér_Tour'!$E78="AM",'1ér_Tour'!$C78-'1ér_Tour'!$B78,""))</f>
        <v/>
      </c>
      <c r="BL78" s="354" t="str">
        <f>IF('2ème'!$C78="","",IF('2ème'!$E78="AM",'2ème'!$C78-'1ér_Tour'!$C78,""))</f>
        <v/>
      </c>
      <c r="BM78" s="354" t="str">
        <f>IF('3ème'!$C78="","",IF('3ème'!$E78="AM",'3ème'!$C78-'2ème'!$C78,""))</f>
        <v/>
      </c>
      <c r="BN78" s="354" t="str">
        <f>IF('4ème'!$C78="","",IF('4ème'!$E78="AM",'4ème'!$C78-'3ème'!$C78,""))</f>
        <v/>
      </c>
      <c r="BO78" s="354" t="str">
        <f>IF('5ème'!$C78="","",IF('5ème'!$E78="AM",'5ème'!$C78-'4ème'!$C78,""))</f>
        <v/>
      </c>
      <c r="BP78" s="354" t="str">
        <f>IF('6ème'!$C78="","",IF('6ème'!$E78="AM",'6ème'!$C78-'5ème'!$C78,""))</f>
        <v/>
      </c>
      <c r="BQ78" s="354" t="str">
        <f>IF('7ème'!$C78="","",IF('7ème'!$E78="AM",'7ème'!$C78-'6ème'!$C78,""))</f>
        <v/>
      </c>
      <c r="BR78" s="354" t="str">
        <f>IF('8ème'!$C78="","",IF('8ème'!$E78="AM",'8ème'!$C78-'7ème'!$C78,""))</f>
        <v/>
      </c>
      <c r="BS78" s="354" t="str">
        <f>IF('9ème'!$C78="","",IF('9ème'!$E78="AM",'9ème'!$C78-'8ème'!$C78,""))</f>
        <v/>
      </c>
      <c r="BT78" s="361" t="str">
        <f>IF('10ème'!$C78="","",IF('10ème'!$E78="AM",'10ème'!$C78-'9ème'!$C78,""))</f>
        <v/>
      </c>
      <c r="BU78" s="361" t="str">
        <f>IF(Dép_Arr!$C78="","",IF(AND(Dép_Arr!$E78="AM",'10ème'!$C78=""),Dép_Arr!$C78-'9ème'!$C78,Dép_Arr!$C78-'10ème'!$C78))</f>
        <v/>
      </c>
      <c r="BV78" s="356" t="str">
        <f t="shared" si="9"/>
        <v/>
      </c>
      <c r="BW78" s="362"/>
    </row>
    <row r="79" spans="1:75" x14ac:dyDescent="0.25">
      <c r="A79" s="376" t="str">
        <f>IF(Dép_Arr!A79="","",Dép_Arr!A79)</f>
        <v/>
      </c>
      <c r="B79" s="377" t="str">
        <f>IF(A79="","",INDEX(Engagés!A79:J178,MATCH(Récap!A79,Engagés!A79:A178,0),5))</f>
        <v/>
      </c>
      <c r="C79" s="378">
        <f>Dép_Arr!H79+'1ér_Tour'!H79+'2ème'!H79+'3ème'!H79+'4ème'!H79+'5ème'!H79+'6ème'!H79+'7ème'!H79+'8ème'!H79+'9ème'!H79+'10ème'!H79</f>
        <v>0</v>
      </c>
      <c r="D79" s="102" t="str">
        <f>IF($E79=11,"",IF(Dép_Arr!$A79="","",COUNTA(Dép_Arr!C79,'1ér_Tour'!C79,'2ème'!C79,'3ème'!C79,'4ème'!C79,'5ème'!C79,'6ème'!C79,'7ème'!C79,'8ème'!C79,'9ème'!C79,'10ème'!C79)))</f>
        <v/>
      </c>
      <c r="E79" s="26" t="str">
        <f>IF(A79=0,"",IF(Dép_Arr!A79="","",(COUNTBLANK(Dép_Arr!D79)+COUNTBLANK('1ér_Tour'!D79)+COUNTBLANK('2ème'!D79)+COUNTBLANK('3ème'!D79)+COUNTBLANK('4ème'!D79)+COUNTBLANK('5ème'!D79)+COUNTBLANK('6ème'!D79)+COUNTBLANK('7ème'!D79)+COUNTBLANK('8ème'!D79)+COUNTBLANK('9ème'!D79)+COUNTBLANK('10ème'!D79))))</f>
        <v/>
      </c>
      <c r="F79" s="378" t="str">
        <f t="shared" si="7"/>
        <v/>
      </c>
      <c r="G79" s="102" t="str">
        <f>IF(OR('1ér_Tour'!D79="TERMINE",'2ème'!D79="TERMINE",'3ème'!D79="TERMINE",'4ème'!D79="TERMINE",'5ème'!D79="TERMINE",'6ème'!D79="TERMINE",'7ème'!D79="TERMINE",'8ème'!D79="TERMINE",'9ème'!D79="TERMINE",'9ème'!A79="TERMINE"),"TERMINE","")</f>
        <v/>
      </c>
      <c r="I79" s="212"/>
      <c r="J79" s="215"/>
      <c r="O79" s="353" t="str">
        <f>IF('1ér_Tour'!$D79="","",IF($B79="MJ",'1ér_Tour'!$D79,""))</f>
        <v/>
      </c>
      <c r="P79" s="354" t="str">
        <f>IF('2ème'!$C79="","",IF('2ème'!$E79="MJ",'2ème'!$C79-'1ér_Tour'!$C79,""))</f>
        <v/>
      </c>
      <c r="Q79" s="354" t="str">
        <f>IF('3ème'!$C79="","",IF('3ème'!$E79="MJ",'3ème'!$C79-'2ème'!$C79,""))</f>
        <v/>
      </c>
      <c r="R79" s="354" t="str">
        <f>IF('4ème'!$C79="","",IF('4ème'!$E79="MJ",'4ème'!$C79-'3ème'!$C79,""))</f>
        <v/>
      </c>
      <c r="S79" s="354" t="str">
        <f>IF('5ème'!$C79="","",IF('5ème'!$E79="MJ",'5ème'!$C79-'4ème'!$C79,""))</f>
        <v/>
      </c>
      <c r="T79" s="354" t="str">
        <f>IF('6ème'!$C79="","",IF('6ème'!$E79="MJ",'6ème'!$C79-'5ème'!$C79,""))</f>
        <v/>
      </c>
      <c r="U79" s="354" t="str">
        <f>IF('7ème'!$C79="","",IF('7ème'!$E79="MJ",'7ème'!$C79-'6ème'!$C79,""))</f>
        <v/>
      </c>
      <c r="V79" s="354" t="str">
        <f>IF('8ème'!$C79="","",IF('8ème'!$E79="MJ",'8ème'!$C79-'7ème'!$C79,""))</f>
        <v/>
      </c>
      <c r="W79" s="354" t="str">
        <f>IF('9ème'!$C79="","",IF('9ème'!$E79="MJ",'9ème'!$C79-'8ème'!$C79,""))</f>
        <v/>
      </c>
      <c r="X79" s="355" t="str">
        <f>IF('10ème'!$C79="","",IF('10ème'!$E79="MJ",'10ème'!$C79-'9ème'!$C79,""))</f>
        <v/>
      </c>
      <c r="Y79" s="356" t="str">
        <f t="shared" si="6"/>
        <v/>
      </c>
      <c r="Z79" s="333"/>
      <c r="AA79" s="357"/>
      <c r="AB79" s="358"/>
      <c r="AC79" s="358"/>
      <c r="AD79" s="102"/>
      <c r="AE79" s="353" t="str">
        <f>IF('1ér_Tour'!$D79="","",IF($B79="CF",'1ér_Tour'!$D79,""))</f>
        <v/>
      </c>
      <c r="AF79" s="354" t="str">
        <f>IF('2ème'!$C79="","",IF('2ème'!$E79="CF",'2ème'!$C79-'1ér_Tour'!$C79,""))</f>
        <v/>
      </c>
      <c r="AG79" s="354" t="str">
        <f>IF('3ème'!$C79="","",IF('3ème'!$E79="CF",'3ème'!$C79-'2ème'!$C79,""))</f>
        <v/>
      </c>
      <c r="AH79" s="354" t="str">
        <f>IF('4ème'!$C79="","",IF('4ème'!$E79="CF",'4ème'!$C79-'3ème'!$C79,""))</f>
        <v/>
      </c>
      <c r="AI79" s="354" t="str">
        <f>IF('5ème'!$C79="","",IF('5ème'!$E79="CF",'5ème'!$C79-'4ème'!$C79,""))</f>
        <v/>
      </c>
      <c r="AJ79" s="354" t="str">
        <f>IF('6ème'!$C79="","",IF('6ème'!$E79="CF",'6ème'!$C79-'5ème'!$C79,""))</f>
        <v/>
      </c>
      <c r="AK79" s="354" t="str">
        <f>IF('7ème'!$C79="","",IF('7ème'!$E79="CF",'7ème'!$C79-'6ème'!$C79,""))</f>
        <v/>
      </c>
      <c r="AL79" s="354" t="str">
        <f>IF('8ème'!$C79="","",IF('8ème'!$E79="CF",'8ème'!$C79-'7ème'!$C79,""))</f>
        <v/>
      </c>
      <c r="AM79" s="354" t="str">
        <f>IF('9ème'!$C79="","",IF('9ème'!$E79="CF",'9ème'!$C79-'8ème'!$C79,""))</f>
        <v/>
      </c>
      <c r="AN79" s="354" t="str">
        <f>IF('10ème'!$C79="","",IF('10ème'!$E79="CF",'10ème'!$C79-'9ème'!$C79,""))</f>
        <v/>
      </c>
      <c r="AO79" s="359" t="str">
        <f t="shared" si="10"/>
        <v/>
      </c>
      <c r="AP79" s="102"/>
      <c r="AQ79" s="102"/>
      <c r="AR79" s="161"/>
      <c r="AS79" s="102"/>
      <c r="AT79" s="102"/>
      <c r="AU79" s="360" t="str">
        <f>IF('1ér_Tour'!$C79="","",IF(B79="JS",'1ér_Tour'!D88,""))</f>
        <v/>
      </c>
      <c r="AV79" s="354" t="str">
        <f>IF('2ème'!$C79="","",IF('2ème'!$E79="JS",'2ème'!$C79-'1ér_Tour'!$C79,""))</f>
        <v/>
      </c>
      <c r="AW79" s="354" t="str">
        <f>IF('3ème'!$C79="","",IF('3ème'!$E79="jS",'3ème'!$C79-'2ème'!$C79,""))</f>
        <v/>
      </c>
      <c r="AX79" s="354" t="str">
        <f>IF('4ème'!$C79="","",IF('4ème'!$E79="jS",'4ème'!$C79-'3ème'!$C79,""))</f>
        <v/>
      </c>
      <c r="AY79" s="354" t="str">
        <f>IF('5ème'!$C79="","",IF('5ème'!$E79="jS",'5ème'!$C79-'4ème'!$C79,""))</f>
        <v/>
      </c>
      <c r="AZ79" s="354" t="str">
        <f>IF('6ème'!$C79="","",IF('6ème'!$E79="jS",'6ème'!$C79-'5ème'!$C79,""))</f>
        <v/>
      </c>
      <c r="BA79" s="354" t="str">
        <f>IF('7ème'!$C79="","",IF('7ème'!$E79="jS",'7ème'!$C79-'6ème'!$C79,""))</f>
        <v/>
      </c>
      <c r="BB79" s="354" t="str">
        <f>IF('8ème'!$C79="","",IF('8ème'!$E79="jS",'8ème'!$C79-'7ème'!$C79,""))</f>
        <v/>
      </c>
      <c r="BC79" s="354" t="str">
        <f>IF('9ème'!$C79="","",IF('9ème'!$E79="jS",'9ème'!$C79-'8ème'!$C79,""))</f>
        <v/>
      </c>
      <c r="BD79" s="354" t="str">
        <f>IF('10ème'!$C79="","",IF('10ème'!$E79="jS",'10ème'!$C79-'9ème'!$C79,""))</f>
        <v/>
      </c>
      <c r="BE79" s="356" t="str">
        <f t="shared" si="8"/>
        <v/>
      </c>
      <c r="BF79" s="102"/>
      <c r="BG79" s="102"/>
      <c r="BH79" s="102"/>
      <c r="BI79" s="102"/>
      <c r="BJ79" s="102"/>
      <c r="BK79" s="360" t="str">
        <f>IF('1ér_Tour'!$C79="","",IF('1ér_Tour'!$E79="AM",'1ér_Tour'!$C79-'1ér_Tour'!$B79,""))</f>
        <v/>
      </c>
      <c r="BL79" s="354" t="str">
        <f>IF('2ème'!$C79="","",IF('2ème'!$E79="AM",'2ème'!$C79-'1ér_Tour'!$C79,""))</f>
        <v/>
      </c>
      <c r="BM79" s="354" t="str">
        <f>IF('3ème'!$C79="","",IF('3ème'!$E79="AM",'3ème'!$C79-'2ème'!$C79,""))</f>
        <v/>
      </c>
      <c r="BN79" s="354" t="str">
        <f>IF('4ème'!$C79="","",IF('4ème'!$E79="AM",'4ème'!$C79-'3ème'!$C79,""))</f>
        <v/>
      </c>
      <c r="BO79" s="354" t="str">
        <f>IF('5ème'!$C79="","",IF('5ème'!$E79="AM",'5ème'!$C79-'4ème'!$C79,""))</f>
        <v/>
      </c>
      <c r="BP79" s="354" t="str">
        <f>IF('6ème'!$C79="","",IF('6ème'!$E79="AM",'6ème'!$C79-'5ème'!$C79,""))</f>
        <v/>
      </c>
      <c r="BQ79" s="354" t="str">
        <f>IF('7ème'!$C79="","",IF('7ème'!$E79="AM",'7ème'!$C79-'6ème'!$C79,""))</f>
        <v/>
      </c>
      <c r="BR79" s="354" t="str">
        <f>IF('8ème'!$C79="","",IF('8ème'!$E79="AM",'8ème'!$C79-'7ème'!$C79,""))</f>
        <v/>
      </c>
      <c r="BS79" s="354" t="str">
        <f>IF('9ème'!$C79="","",IF('9ème'!$E79="AM",'9ème'!$C79-'8ème'!$C79,""))</f>
        <v/>
      </c>
      <c r="BT79" s="361" t="str">
        <f>IF('10ème'!$C79="","",IF('10ème'!$E79="AM",'10ème'!$C79-'9ème'!$C79,""))</f>
        <v/>
      </c>
      <c r="BU79" s="361" t="str">
        <f>IF(Dép_Arr!$C79="","",IF(AND(Dép_Arr!$E79="AM",'10ème'!$C79=""),Dép_Arr!$C79-'9ème'!$C79,Dép_Arr!$C79-'10ème'!$C79))</f>
        <v/>
      </c>
      <c r="BV79" s="356" t="str">
        <f t="shared" si="9"/>
        <v/>
      </c>
      <c r="BW79" s="362"/>
    </row>
    <row r="80" spans="1:75" x14ac:dyDescent="0.25">
      <c r="A80" s="376" t="str">
        <f>IF(Dép_Arr!A80="","",Dép_Arr!A80)</f>
        <v/>
      </c>
      <c r="B80" s="377" t="str">
        <f>IF(A80="","",INDEX(Engagés!A80:J179,MATCH(Récap!A80,Engagés!A80:A179,0),5))</f>
        <v/>
      </c>
      <c r="C80" s="378">
        <f>Dép_Arr!H80+'1ér_Tour'!H80+'2ème'!H80+'3ème'!H80+'4ème'!H80+'5ème'!H80+'6ème'!H80+'7ème'!H80+'8ème'!H80+'9ème'!H80+'10ème'!H80</f>
        <v>0</v>
      </c>
      <c r="D80" s="102" t="str">
        <f>IF($E80=11,"",IF(Dép_Arr!$A80="","",COUNTA(Dép_Arr!C80,'1ér_Tour'!C80,'2ème'!C80,'3ème'!C80,'4ème'!C80,'5ème'!C80,'6ème'!C80,'7ème'!C80,'8ème'!C80,'9ème'!C80,'10ème'!C80)))</f>
        <v/>
      </c>
      <c r="E80" s="26" t="str">
        <f>IF(A80=0,"",IF(Dép_Arr!A80="","",(COUNTBLANK(Dép_Arr!D80)+COUNTBLANK('1ér_Tour'!D80)+COUNTBLANK('2ème'!D80)+COUNTBLANK('3ème'!D80)+COUNTBLANK('4ème'!D80)+COUNTBLANK('5ème'!D80)+COUNTBLANK('6ème'!D80)+COUNTBLANK('7ème'!D80)+COUNTBLANK('8ème'!D80)+COUNTBLANK('9ème'!D80)+COUNTBLANK('10ème'!D80))))</f>
        <v/>
      </c>
      <c r="F80" s="378" t="str">
        <f t="shared" si="7"/>
        <v/>
      </c>
      <c r="G80" s="102" t="str">
        <f>IF(OR('1ér_Tour'!D80="TERMINE",'2ème'!D80="TERMINE",'3ème'!D80="TERMINE",'4ème'!D80="TERMINE",'5ème'!D80="TERMINE",'6ème'!D80="TERMINE",'7ème'!D80="TERMINE",'8ème'!D80="TERMINE",'9ème'!D80="TERMINE",'9ème'!A80="TERMINE"),"TERMINE","")</f>
        <v/>
      </c>
      <c r="I80" s="212"/>
      <c r="J80" s="215"/>
      <c r="O80" s="353" t="str">
        <f>IF('1ér_Tour'!$D80="","",IF($B80="MJ",'1ér_Tour'!$D80,""))</f>
        <v/>
      </c>
      <c r="P80" s="354" t="str">
        <f>IF('2ème'!$C80="","",IF('2ème'!$E80="MJ",'2ème'!$C80-'1ér_Tour'!$C80,""))</f>
        <v/>
      </c>
      <c r="Q80" s="354" t="str">
        <f>IF('3ème'!$C80="","",IF('3ème'!$E80="MJ",'3ème'!$C80-'2ème'!$C80,""))</f>
        <v/>
      </c>
      <c r="R80" s="354" t="str">
        <f>IF('4ème'!$C80="","",IF('4ème'!$E80="MJ",'4ème'!$C80-'3ème'!$C80,""))</f>
        <v/>
      </c>
      <c r="S80" s="354" t="str">
        <f>IF('5ème'!$C80="","",IF('5ème'!$E80="MJ",'5ème'!$C80-'4ème'!$C80,""))</f>
        <v/>
      </c>
      <c r="T80" s="354" t="str">
        <f>IF('6ème'!$C80="","",IF('6ème'!$E80="MJ",'6ème'!$C80-'5ème'!$C80,""))</f>
        <v/>
      </c>
      <c r="U80" s="354" t="str">
        <f>IF('7ème'!$C80="","",IF('7ème'!$E80="MJ",'7ème'!$C80-'6ème'!$C80,""))</f>
        <v/>
      </c>
      <c r="V80" s="354" t="str">
        <f>IF('8ème'!$C80="","",IF('8ème'!$E80="MJ",'8ème'!$C80-'7ème'!$C80,""))</f>
        <v/>
      </c>
      <c r="W80" s="354" t="str">
        <f>IF('9ème'!$C80="","",IF('9ème'!$E80="MJ",'9ème'!$C80-'8ème'!$C80,""))</f>
        <v/>
      </c>
      <c r="X80" s="355" t="str">
        <f>IF('10ème'!$C80="","",IF('10ème'!$E80="MJ",'10ème'!$C80-'9ème'!$C80,""))</f>
        <v/>
      </c>
      <c r="Y80" s="356" t="str">
        <f t="shared" si="6"/>
        <v/>
      </c>
      <c r="Z80" s="333"/>
      <c r="AA80" s="357"/>
      <c r="AB80" s="358"/>
      <c r="AC80" s="358"/>
      <c r="AD80" s="102"/>
      <c r="AE80" s="353" t="str">
        <f>IF('1ér_Tour'!$D80="","",IF($B80="CF",'1ér_Tour'!$D80,""))</f>
        <v/>
      </c>
      <c r="AF80" s="354" t="str">
        <f>IF('2ème'!$C80="","",IF('2ème'!$E80="CF",'2ème'!$C80-'1ér_Tour'!$C80,""))</f>
        <v/>
      </c>
      <c r="AG80" s="354" t="str">
        <f>IF('3ème'!$C80="","",IF('3ème'!$E80="CF",'3ème'!$C80-'2ème'!$C80,""))</f>
        <v/>
      </c>
      <c r="AH80" s="354" t="str">
        <f>IF('4ème'!$C80="","",IF('4ème'!$E80="CF",'4ème'!$C80-'3ème'!$C80,""))</f>
        <v/>
      </c>
      <c r="AI80" s="354" t="str">
        <f>IF('5ème'!$C80="","",IF('5ème'!$E80="CF",'5ème'!$C80-'4ème'!$C80,""))</f>
        <v/>
      </c>
      <c r="AJ80" s="354" t="str">
        <f>IF('6ème'!$C80="","",IF('6ème'!$E80="CF",'6ème'!$C80-'5ème'!$C80,""))</f>
        <v/>
      </c>
      <c r="AK80" s="354" t="str">
        <f>IF('7ème'!$C80="","",IF('7ème'!$E80="CF",'7ème'!$C80-'6ème'!$C80,""))</f>
        <v/>
      </c>
      <c r="AL80" s="354" t="str">
        <f>IF('8ème'!$C80="","",IF('8ème'!$E80="CF",'8ème'!$C80-'7ème'!$C80,""))</f>
        <v/>
      </c>
      <c r="AM80" s="354" t="str">
        <f>IF('9ème'!$C80="","",IF('9ème'!$E80="CF",'9ème'!$C80-'8ème'!$C80,""))</f>
        <v/>
      </c>
      <c r="AN80" s="354" t="str">
        <f>IF('10ème'!$C80="","",IF('10ème'!$E80="CF",'10ème'!$C80-'9ème'!$C80,""))</f>
        <v/>
      </c>
      <c r="AO80" s="359" t="str">
        <f t="shared" si="10"/>
        <v/>
      </c>
      <c r="AP80" s="102"/>
      <c r="AQ80" s="102"/>
      <c r="AR80" s="161"/>
      <c r="AS80" s="102"/>
      <c r="AT80" s="102"/>
      <c r="AU80" s="360" t="str">
        <f>IF('1ér_Tour'!$C80="","",IF(B80="JS",'1ér_Tour'!D89,""))</f>
        <v/>
      </c>
      <c r="AV80" s="354" t="str">
        <f>IF('2ème'!$C80="","",IF('2ème'!$E80="JS",'2ème'!$C80-'1ér_Tour'!$C80,""))</f>
        <v/>
      </c>
      <c r="AW80" s="354" t="str">
        <f>IF('3ème'!$C80="","",IF('3ème'!$E80="jS",'3ème'!$C80-'2ème'!$C80,""))</f>
        <v/>
      </c>
      <c r="AX80" s="354" t="str">
        <f>IF('4ème'!$C80="","",IF('4ème'!$E80="jS",'4ème'!$C80-'3ème'!$C80,""))</f>
        <v/>
      </c>
      <c r="AY80" s="354" t="str">
        <f>IF('5ème'!$C80="","",IF('5ème'!$E80="jS",'5ème'!$C80-'4ème'!$C80,""))</f>
        <v/>
      </c>
      <c r="AZ80" s="354" t="str">
        <f>IF('6ème'!$C80="","",IF('6ème'!$E80="jS",'6ème'!$C80-'5ème'!$C80,""))</f>
        <v/>
      </c>
      <c r="BA80" s="354" t="str">
        <f>IF('7ème'!$C80="","",IF('7ème'!$E80="jS",'7ème'!$C80-'6ème'!$C80,""))</f>
        <v/>
      </c>
      <c r="BB80" s="354" t="str">
        <f>IF('8ème'!$C80="","",IF('8ème'!$E80="jS",'8ème'!$C80-'7ème'!$C80,""))</f>
        <v/>
      </c>
      <c r="BC80" s="354" t="str">
        <f>IF('9ème'!$C80="","",IF('9ème'!$E80="jS",'9ème'!$C80-'8ème'!$C80,""))</f>
        <v/>
      </c>
      <c r="BD80" s="354" t="str">
        <f>IF('10ème'!$C80="","",IF('10ème'!$E80="jS",'10ème'!$C80-'9ème'!$C80,""))</f>
        <v/>
      </c>
      <c r="BE80" s="356" t="str">
        <f t="shared" si="8"/>
        <v/>
      </c>
      <c r="BF80" s="102"/>
      <c r="BG80" s="102"/>
      <c r="BH80" s="102"/>
      <c r="BI80" s="102"/>
      <c r="BJ80" s="102"/>
      <c r="BK80" s="360" t="str">
        <f>IF('1ér_Tour'!$C80="","",IF('1ér_Tour'!$E80="AM",'1ér_Tour'!$C80-'1ér_Tour'!$B80,""))</f>
        <v/>
      </c>
      <c r="BL80" s="354" t="str">
        <f>IF('2ème'!$C80="","",IF('2ème'!$E80="AM",'2ème'!$C80-'1ér_Tour'!$C80,""))</f>
        <v/>
      </c>
      <c r="BM80" s="354" t="str">
        <f>IF('3ème'!$C80="","",IF('3ème'!$E80="AM",'3ème'!$C80-'2ème'!$C80,""))</f>
        <v/>
      </c>
      <c r="BN80" s="354" t="str">
        <f>IF('4ème'!$C80="","",IF('4ème'!$E80="AM",'4ème'!$C80-'3ème'!$C80,""))</f>
        <v/>
      </c>
      <c r="BO80" s="354" t="str">
        <f>IF('5ème'!$C80="","",IF('5ème'!$E80="AM",'5ème'!$C80-'4ème'!$C80,""))</f>
        <v/>
      </c>
      <c r="BP80" s="354" t="str">
        <f>IF('6ème'!$C80="","",IF('6ème'!$E80="AM",'6ème'!$C80-'5ème'!$C80,""))</f>
        <v/>
      </c>
      <c r="BQ80" s="354" t="str">
        <f>IF('7ème'!$C80="","",IF('7ème'!$E80="AM",'7ème'!$C80-'6ème'!$C80,""))</f>
        <v/>
      </c>
      <c r="BR80" s="354" t="str">
        <f>IF('8ème'!$C80="","",IF('8ème'!$E80="AM",'8ème'!$C80-'7ème'!$C80,""))</f>
        <v/>
      </c>
      <c r="BS80" s="354" t="str">
        <f>IF('9ème'!$C80="","",IF('9ème'!$E80="AM",'9ème'!$C80-'8ème'!$C80,""))</f>
        <v/>
      </c>
      <c r="BT80" s="361" t="str">
        <f>IF('10ème'!$C80="","",IF('10ème'!$E80="AM",'10ème'!$C80-'9ème'!$C80,""))</f>
        <v/>
      </c>
      <c r="BU80" s="361" t="str">
        <f>IF(Dép_Arr!$C80="","",IF(AND(Dép_Arr!$E80="AM",'10ème'!$C80=""),Dép_Arr!$C80-'9ème'!$C80,Dép_Arr!$C80-'10ème'!$C80))</f>
        <v/>
      </c>
      <c r="BV80" s="356" t="str">
        <f t="shared" si="9"/>
        <v/>
      </c>
      <c r="BW80" s="362"/>
    </row>
    <row r="81" spans="1:75" x14ac:dyDescent="0.25">
      <c r="A81" s="376" t="str">
        <f>IF(Dép_Arr!A81="","",Dép_Arr!A81)</f>
        <v/>
      </c>
      <c r="B81" s="377" t="str">
        <f>IF(A81="","",INDEX(Engagés!A81:J180,MATCH(Récap!A81,Engagés!A81:A180,0),5))</f>
        <v/>
      </c>
      <c r="C81" s="378">
        <f>Dép_Arr!H81+'1ér_Tour'!H81+'2ème'!H81+'3ème'!H81+'4ème'!H81+'5ème'!H81+'6ème'!H81+'7ème'!H81+'8ème'!H81+'9ème'!H81+'10ème'!H81</f>
        <v>0</v>
      </c>
      <c r="D81" s="102" t="str">
        <f>IF($E81=11,"",IF(Dép_Arr!$A81="","",COUNTA(Dép_Arr!C81,'1ér_Tour'!C81,'2ème'!C81,'3ème'!C81,'4ème'!C81,'5ème'!C81,'6ème'!C81,'7ème'!C81,'8ème'!C81,'9ème'!C81,'10ème'!C81)))</f>
        <v/>
      </c>
      <c r="E81" s="26" t="str">
        <f>IF(A81=0,"",IF(Dép_Arr!A81="","",(COUNTBLANK(Dép_Arr!D81)+COUNTBLANK('1ér_Tour'!D81)+COUNTBLANK('2ème'!D81)+COUNTBLANK('3ème'!D81)+COUNTBLANK('4ème'!D81)+COUNTBLANK('5ème'!D81)+COUNTBLANK('6ème'!D81)+COUNTBLANK('7ème'!D81)+COUNTBLANK('8ème'!D81)+COUNTBLANK('9ème'!D81)+COUNTBLANK('10ème'!D81))))</f>
        <v/>
      </c>
      <c r="F81" s="378" t="str">
        <f t="shared" si="7"/>
        <v/>
      </c>
      <c r="G81" s="102" t="str">
        <f>IF(OR('1ér_Tour'!D81="TERMINE",'2ème'!D81="TERMINE",'3ème'!D81="TERMINE",'4ème'!D81="TERMINE",'5ème'!D81="TERMINE",'6ème'!D81="TERMINE",'7ème'!D81="TERMINE",'8ème'!D81="TERMINE",'9ème'!D81="TERMINE",'9ème'!A81="TERMINE"),"TERMINE","")</f>
        <v/>
      </c>
      <c r="I81" s="212"/>
      <c r="J81" s="215"/>
      <c r="O81" s="353" t="str">
        <f>IF('1ér_Tour'!$D81="","",IF($B81="MJ",'1ér_Tour'!$D81,""))</f>
        <v/>
      </c>
      <c r="P81" s="354" t="str">
        <f>IF('2ème'!$C81="","",IF('2ème'!$E81="MJ",'2ème'!$C81-'1ér_Tour'!$C81,""))</f>
        <v/>
      </c>
      <c r="Q81" s="354" t="str">
        <f>IF('3ème'!$C81="","",IF('3ème'!$E81="MJ",'3ème'!$C81-'2ème'!$C81,""))</f>
        <v/>
      </c>
      <c r="R81" s="354" t="str">
        <f>IF('4ème'!$C81="","",IF('4ème'!$E81="MJ",'4ème'!$C81-'3ème'!$C81,""))</f>
        <v/>
      </c>
      <c r="S81" s="354" t="str">
        <f>IF('5ème'!$C81="","",IF('5ème'!$E81="MJ",'5ème'!$C81-'4ème'!$C81,""))</f>
        <v/>
      </c>
      <c r="T81" s="354" t="str">
        <f>IF('6ème'!$C81="","",IF('6ème'!$E81="MJ",'6ème'!$C81-'5ème'!$C81,""))</f>
        <v/>
      </c>
      <c r="U81" s="354" t="str">
        <f>IF('7ème'!$C81="","",IF('7ème'!$E81="MJ",'7ème'!$C81-'6ème'!$C81,""))</f>
        <v/>
      </c>
      <c r="V81" s="354" t="str">
        <f>IF('8ème'!$C81="","",IF('8ème'!$E81="MJ",'8ème'!$C81-'7ème'!$C81,""))</f>
        <v/>
      </c>
      <c r="W81" s="354" t="str">
        <f>IF('9ème'!$C81="","",IF('9ème'!$E81="MJ",'9ème'!$C81-'8ème'!$C81,""))</f>
        <v/>
      </c>
      <c r="X81" s="355" t="str">
        <f>IF('10ème'!$C81="","",IF('10ème'!$E81="MJ",'10ème'!$C81-'9ème'!$C81,""))</f>
        <v/>
      </c>
      <c r="Y81" s="356" t="str">
        <f t="shared" si="6"/>
        <v/>
      </c>
      <c r="Z81" s="333"/>
      <c r="AA81" s="357"/>
      <c r="AB81" s="358"/>
      <c r="AC81" s="358"/>
      <c r="AD81" s="102"/>
      <c r="AE81" s="353" t="str">
        <f>IF('1ér_Tour'!$D81="","",IF($B81="CF",'1ér_Tour'!$D81,""))</f>
        <v/>
      </c>
      <c r="AF81" s="354" t="str">
        <f>IF('2ème'!$C81="","",IF('2ème'!$E81="CF",'2ème'!$C81-'1ér_Tour'!$C81,""))</f>
        <v/>
      </c>
      <c r="AG81" s="354" t="str">
        <f>IF('3ème'!$C81="","",IF('3ème'!$E81="CF",'3ème'!$C81-'2ème'!$C81,""))</f>
        <v/>
      </c>
      <c r="AH81" s="354" t="str">
        <f>IF('4ème'!$C81="","",IF('4ème'!$E81="CF",'4ème'!$C81-'3ème'!$C81,""))</f>
        <v/>
      </c>
      <c r="AI81" s="354" t="str">
        <f>IF('5ème'!$C81="","",IF('5ème'!$E81="CF",'5ème'!$C81-'4ème'!$C81,""))</f>
        <v/>
      </c>
      <c r="AJ81" s="354" t="str">
        <f>IF('6ème'!$C81="","",IF('6ème'!$E81="CF",'6ème'!$C81-'5ème'!$C81,""))</f>
        <v/>
      </c>
      <c r="AK81" s="354" t="str">
        <f>IF('7ème'!$C81="","",IF('7ème'!$E81="CF",'7ème'!$C81-'6ème'!$C81,""))</f>
        <v/>
      </c>
      <c r="AL81" s="354" t="str">
        <f>IF('8ème'!$C81="","",IF('8ème'!$E81="CF",'8ème'!$C81-'7ème'!$C81,""))</f>
        <v/>
      </c>
      <c r="AM81" s="354" t="str">
        <f>IF('9ème'!$C81="","",IF('9ème'!$E81="CF",'9ème'!$C81-'8ème'!$C81,""))</f>
        <v/>
      </c>
      <c r="AN81" s="354" t="str">
        <f>IF('10ème'!$C81="","",IF('10ème'!$E81="CF",'10ème'!$C81-'9ème'!$C81,""))</f>
        <v/>
      </c>
      <c r="AO81" s="359" t="str">
        <f t="shared" si="10"/>
        <v/>
      </c>
      <c r="AP81" s="102"/>
      <c r="AQ81" s="102"/>
      <c r="AR81" s="161"/>
      <c r="AS81" s="102"/>
      <c r="AT81" s="102"/>
      <c r="AU81" s="360" t="str">
        <f>IF('1ér_Tour'!$C81="","",IF(B81="JS",'1ér_Tour'!D90,""))</f>
        <v/>
      </c>
      <c r="AV81" s="354" t="str">
        <f>IF('2ème'!$C81="","",IF('2ème'!$E81="JS",'2ème'!$C81-'1ér_Tour'!$C81,""))</f>
        <v/>
      </c>
      <c r="AW81" s="354" t="str">
        <f>IF('3ème'!$C81="","",IF('3ème'!$E81="jS",'3ème'!$C81-'2ème'!$C81,""))</f>
        <v/>
      </c>
      <c r="AX81" s="354" t="str">
        <f>IF('4ème'!$C81="","",IF('4ème'!$E81="jS",'4ème'!$C81-'3ème'!$C81,""))</f>
        <v/>
      </c>
      <c r="AY81" s="354" t="str">
        <f>IF('5ème'!$C81="","",IF('5ème'!$E81="jS",'5ème'!$C81-'4ème'!$C81,""))</f>
        <v/>
      </c>
      <c r="AZ81" s="354" t="str">
        <f>IF('6ème'!$C81="","",IF('6ème'!$E81="jS",'6ème'!$C81-'5ème'!$C81,""))</f>
        <v/>
      </c>
      <c r="BA81" s="354" t="str">
        <f>IF('7ème'!$C81="","",IF('7ème'!$E81="jS",'7ème'!$C81-'6ème'!$C81,""))</f>
        <v/>
      </c>
      <c r="BB81" s="354" t="str">
        <f>IF('8ème'!$C81="","",IF('8ème'!$E81="jS",'8ème'!$C81-'7ème'!$C81,""))</f>
        <v/>
      </c>
      <c r="BC81" s="354" t="str">
        <f>IF('9ème'!$C81="","",IF('9ème'!$E81="jS",'9ème'!$C81-'8ème'!$C81,""))</f>
        <v/>
      </c>
      <c r="BD81" s="354" t="str">
        <f>IF('10ème'!$C81="","",IF('10ème'!$E81="jS",'10ème'!$C81-'9ème'!$C81,""))</f>
        <v/>
      </c>
      <c r="BE81" s="356" t="str">
        <f t="shared" si="8"/>
        <v/>
      </c>
      <c r="BF81" s="102"/>
      <c r="BG81" s="102"/>
      <c r="BH81" s="102"/>
      <c r="BI81" s="102"/>
      <c r="BJ81" s="102"/>
      <c r="BK81" s="360" t="str">
        <f>IF('1ér_Tour'!$C81="","",IF('1ér_Tour'!$E81="AM",'1ér_Tour'!$C81-'1ér_Tour'!$B81,""))</f>
        <v/>
      </c>
      <c r="BL81" s="354" t="str">
        <f>IF('2ème'!$C81="","",IF('2ème'!$E81="AM",'2ème'!$C81-'1ér_Tour'!$C81,""))</f>
        <v/>
      </c>
      <c r="BM81" s="354" t="str">
        <f>IF('3ème'!$C81="","",IF('3ème'!$E81="AM",'3ème'!$C81-'2ème'!$C81,""))</f>
        <v/>
      </c>
      <c r="BN81" s="354" t="str">
        <f>IF('4ème'!$C81="","",IF('4ème'!$E81="AM",'4ème'!$C81-'3ème'!$C81,""))</f>
        <v/>
      </c>
      <c r="BO81" s="354" t="str">
        <f>IF('5ème'!$C81="","",IF('5ème'!$E81="AM",'5ème'!$C81-'4ème'!$C81,""))</f>
        <v/>
      </c>
      <c r="BP81" s="354" t="str">
        <f>IF('6ème'!$C81="","",IF('6ème'!$E81="AM",'6ème'!$C81-'5ème'!$C81,""))</f>
        <v/>
      </c>
      <c r="BQ81" s="354" t="str">
        <f>IF('7ème'!$C81="","",IF('7ème'!$E81="AM",'7ème'!$C81-'6ème'!$C81,""))</f>
        <v/>
      </c>
      <c r="BR81" s="354" t="str">
        <f>IF('8ème'!$C81="","",IF('8ème'!$E81="AM",'8ème'!$C81-'7ème'!$C81,""))</f>
        <v/>
      </c>
      <c r="BS81" s="354" t="str">
        <f>IF('9ème'!$C81="","",IF('9ème'!$E81="AM",'9ème'!$C81-'8ème'!$C81,""))</f>
        <v/>
      </c>
      <c r="BT81" s="361" t="str">
        <f>IF('10ème'!$C81="","",IF('10ème'!$E81="AM",'10ème'!$C81-'9ème'!$C81,""))</f>
        <v/>
      </c>
      <c r="BU81" s="361" t="str">
        <f>IF(Dép_Arr!$C81="","",IF(AND(Dép_Arr!$E81="AM",'10ème'!$C81=""),Dép_Arr!$C81-'9ème'!$C81,Dép_Arr!$C81-'10ème'!$C81))</f>
        <v/>
      </c>
      <c r="BV81" s="356" t="str">
        <f t="shared" si="9"/>
        <v/>
      </c>
      <c r="BW81" s="362"/>
    </row>
    <row r="82" spans="1:75" x14ac:dyDescent="0.25">
      <c r="A82" s="376" t="str">
        <f>IF(Dép_Arr!A82="","",Dép_Arr!A82)</f>
        <v/>
      </c>
      <c r="B82" s="377" t="str">
        <f>IF(A82="","",INDEX(Engagés!A82:J181,MATCH(Récap!A82,Engagés!A82:A181,0),5))</f>
        <v/>
      </c>
      <c r="C82" s="378">
        <f>Dép_Arr!H82+'1ér_Tour'!H82+'2ème'!H82+'3ème'!H82+'4ème'!H82+'5ème'!H82+'6ème'!H82+'7ème'!H82+'8ème'!H82+'9ème'!H82+'10ème'!H82</f>
        <v>0</v>
      </c>
      <c r="D82" s="102" t="str">
        <f>IF($E82=11,"",IF(Dép_Arr!$A82="","",COUNTA(Dép_Arr!C82,'1ér_Tour'!C82,'2ème'!C82,'3ème'!C82,'4ème'!C82,'5ème'!C82,'6ème'!C82,'7ème'!C82,'8ème'!C82,'9ème'!C82,'10ème'!C82)))</f>
        <v/>
      </c>
      <c r="E82" s="26" t="str">
        <f>IF(A82=0,"",IF(Dép_Arr!A82="","",(COUNTBLANK(Dép_Arr!D82)+COUNTBLANK('1ér_Tour'!D82)+COUNTBLANK('2ème'!D82)+COUNTBLANK('3ème'!D82)+COUNTBLANK('4ème'!D82)+COUNTBLANK('5ème'!D82)+COUNTBLANK('6ème'!D82)+COUNTBLANK('7ème'!D82)+COUNTBLANK('8ème'!D82)+COUNTBLANK('9ème'!D82)+COUNTBLANK('10ème'!D82))))</f>
        <v/>
      </c>
      <c r="F82" s="378" t="str">
        <f t="shared" si="7"/>
        <v/>
      </c>
      <c r="G82" s="102" t="str">
        <f>IF(OR('1ér_Tour'!D82="TERMINE",'2ème'!D82="TERMINE",'3ème'!D82="TERMINE",'4ème'!D82="TERMINE",'5ème'!D82="TERMINE",'6ème'!D82="TERMINE",'7ème'!D82="TERMINE",'8ème'!D82="TERMINE",'9ème'!D82="TERMINE",'9ème'!A82="TERMINE"),"TERMINE","")</f>
        <v/>
      </c>
      <c r="I82" s="212"/>
      <c r="J82" s="215"/>
      <c r="O82" s="353" t="str">
        <f>IF('1ér_Tour'!$D82="","",IF($B82="MJ",'1ér_Tour'!$D82,""))</f>
        <v/>
      </c>
      <c r="P82" s="354" t="str">
        <f>IF('2ème'!$C82="","",IF('2ème'!$E82="MJ",'2ème'!$C82-'1ér_Tour'!$C82,""))</f>
        <v/>
      </c>
      <c r="Q82" s="354" t="str">
        <f>IF('3ème'!$C82="","",IF('3ème'!$E82="MJ",'3ème'!$C82-'2ème'!$C82,""))</f>
        <v/>
      </c>
      <c r="R82" s="354" t="str">
        <f>IF('4ème'!$C82="","",IF('4ème'!$E82="MJ",'4ème'!$C82-'3ème'!$C82,""))</f>
        <v/>
      </c>
      <c r="S82" s="354" t="str">
        <f>IF('5ème'!$C82="","",IF('5ème'!$E82="MJ",'5ème'!$C82-'4ème'!$C82,""))</f>
        <v/>
      </c>
      <c r="T82" s="354" t="str">
        <f>IF('6ème'!$C82="","",IF('6ème'!$E82="MJ",'6ème'!$C82-'5ème'!$C82,""))</f>
        <v/>
      </c>
      <c r="U82" s="354" t="str">
        <f>IF('7ème'!$C82="","",IF('7ème'!$E82="MJ",'7ème'!$C82-'6ème'!$C82,""))</f>
        <v/>
      </c>
      <c r="V82" s="354" t="str">
        <f>IF('8ème'!$C82="","",IF('8ème'!$E82="MJ",'8ème'!$C82-'7ème'!$C82,""))</f>
        <v/>
      </c>
      <c r="W82" s="354" t="str">
        <f>IF('9ème'!$C82="","",IF('9ème'!$E82="MJ",'9ème'!$C82-'8ème'!$C82,""))</f>
        <v/>
      </c>
      <c r="X82" s="355" t="str">
        <f>IF('10ème'!$C82="","",IF('10ème'!$E82="MJ",'10ème'!$C82-'9ème'!$C82,""))</f>
        <v/>
      </c>
      <c r="Y82" s="356" t="str">
        <f t="shared" si="6"/>
        <v/>
      </c>
      <c r="Z82" s="333"/>
      <c r="AA82" s="357"/>
      <c r="AB82" s="358"/>
      <c r="AC82" s="358"/>
      <c r="AD82" s="102"/>
      <c r="AE82" s="353" t="str">
        <f>IF('1ér_Tour'!$D82="","",IF($B82="CF",'1ér_Tour'!$D82,""))</f>
        <v/>
      </c>
      <c r="AF82" s="354" t="str">
        <f>IF('2ème'!$C82="","",IF('2ème'!$E82="CF",'2ème'!$C82-'1ér_Tour'!$C82,""))</f>
        <v/>
      </c>
      <c r="AG82" s="354" t="str">
        <f>IF('3ème'!$C82="","",IF('3ème'!$E82="CF",'3ème'!$C82-'2ème'!$C82,""))</f>
        <v/>
      </c>
      <c r="AH82" s="354" t="str">
        <f>IF('4ème'!$C82="","",IF('4ème'!$E82="CF",'4ème'!$C82-'3ème'!$C82,""))</f>
        <v/>
      </c>
      <c r="AI82" s="354" t="str">
        <f>IF('5ème'!$C82="","",IF('5ème'!$E82="CF",'5ème'!$C82-'4ème'!$C82,""))</f>
        <v/>
      </c>
      <c r="AJ82" s="354" t="str">
        <f>IF('6ème'!$C82="","",IF('6ème'!$E82="CF",'6ème'!$C82-'5ème'!$C82,""))</f>
        <v/>
      </c>
      <c r="AK82" s="354" t="str">
        <f>IF('7ème'!$C82="","",IF('7ème'!$E82="CF",'7ème'!$C82-'6ème'!$C82,""))</f>
        <v/>
      </c>
      <c r="AL82" s="354" t="str">
        <f>IF('8ème'!$C82="","",IF('8ème'!$E82="CF",'8ème'!$C82-'7ème'!$C82,""))</f>
        <v/>
      </c>
      <c r="AM82" s="354" t="str">
        <f>IF('9ème'!$C82="","",IF('9ème'!$E82="CF",'9ème'!$C82-'8ème'!$C82,""))</f>
        <v/>
      </c>
      <c r="AN82" s="354" t="str">
        <f>IF('10ème'!$C82="","",IF('10ème'!$E82="CF",'10ème'!$C82-'9ème'!$C82,""))</f>
        <v/>
      </c>
      <c r="AO82" s="359" t="str">
        <f t="shared" si="10"/>
        <v/>
      </c>
      <c r="AP82" s="102"/>
      <c r="AQ82" s="102"/>
      <c r="AR82" s="161"/>
      <c r="AS82" s="102"/>
      <c r="AT82" s="102"/>
      <c r="AU82" s="360" t="str">
        <f>IF('1ér_Tour'!$C82="","",IF(B82="JS",'1ér_Tour'!D91,""))</f>
        <v/>
      </c>
      <c r="AV82" s="354" t="str">
        <f>IF('2ème'!$C82="","",IF('2ème'!$E82="JS",'2ème'!$C82-'1ér_Tour'!$C82,""))</f>
        <v/>
      </c>
      <c r="AW82" s="354" t="str">
        <f>IF('3ème'!$C82="","",IF('3ème'!$E82="jS",'3ème'!$C82-'2ème'!$C82,""))</f>
        <v/>
      </c>
      <c r="AX82" s="354" t="str">
        <f>IF('4ème'!$C82="","",IF('4ème'!$E82="jS",'4ème'!$C82-'3ème'!$C82,""))</f>
        <v/>
      </c>
      <c r="AY82" s="354" t="str">
        <f>IF('5ème'!$C82="","",IF('5ème'!$E82="jS",'5ème'!$C82-'4ème'!$C82,""))</f>
        <v/>
      </c>
      <c r="AZ82" s="354" t="str">
        <f>IF('6ème'!$C82="","",IF('6ème'!$E82="jS",'6ème'!$C82-'5ème'!$C82,""))</f>
        <v/>
      </c>
      <c r="BA82" s="354" t="str">
        <f>IF('7ème'!$C82="","",IF('7ème'!$E82="jS",'7ème'!$C82-'6ème'!$C82,""))</f>
        <v/>
      </c>
      <c r="BB82" s="354" t="str">
        <f>IF('8ème'!$C82="","",IF('8ème'!$E82="jS",'8ème'!$C82-'7ème'!$C82,""))</f>
        <v/>
      </c>
      <c r="BC82" s="354" t="str">
        <f>IF('9ème'!$C82="","",IF('9ème'!$E82="jS",'9ème'!$C82-'8ème'!$C82,""))</f>
        <v/>
      </c>
      <c r="BD82" s="354" t="str">
        <f>IF('10ème'!$C82="","",IF('10ème'!$E82="jS",'10ème'!$C82-'9ème'!$C82,""))</f>
        <v/>
      </c>
      <c r="BE82" s="356" t="str">
        <f t="shared" si="8"/>
        <v/>
      </c>
      <c r="BF82" s="102"/>
      <c r="BG82" s="102"/>
      <c r="BH82" s="102"/>
      <c r="BI82" s="102"/>
      <c r="BJ82" s="102"/>
      <c r="BK82" s="360" t="str">
        <f>IF('1ér_Tour'!$C82="","",IF('1ér_Tour'!$E82="AM",'1ér_Tour'!$C82-'1ér_Tour'!$B82,""))</f>
        <v/>
      </c>
      <c r="BL82" s="354" t="str">
        <f>IF('2ème'!$C82="","",IF('2ème'!$E82="AM",'2ème'!$C82-'1ér_Tour'!$C82,""))</f>
        <v/>
      </c>
      <c r="BM82" s="354" t="str">
        <f>IF('3ème'!$C82="","",IF('3ème'!$E82="AM",'3ème'!$C82-'2ème'!$C82,""))</f>
        <v/>
      </c>
      <c r="BN82" s="354" t="str">
        <f>IF('4ème'!$C82="","",IF('4ème'!$E82="AM",'4ème'!$C82-'3ème'!$C82,""))</f>
        <v/>
      </c>
      <c r="BO82" s="354" t="str">
        <f>IF('5ème'!$C82="","",IF('5ème'!$E82="AM",'5ème'!$C82-'4ème'!$C82,""))</f>
        <v/>
      </c>
      <c r="BP82" s="354" t="str">
        <f>IF('6ème'!$C82="","",IF('6ème'!$E82="AM",'6ème'!$C82-'5ème'!$C82,""))</f>
        <v/>
      </c>
      <c r="BQ82" s="354" t="str">
        <f>IF('7ème'!$C82="","",IF('7ème'!$E82="AM",'7ème'!$C82-'6ème'!$C82,""))</f>
        <v/>
      </c>
      <c r="BR82" s="354" t="str">
        <f>IF('8ème'!$C82="","",IF('8ème'!$E82="AM",'8ème'!$C82-'7ème'!$C82,""))</f>
        <v/>
      </c>
      <c r="BS82" s="354" t="str">
        <f>IF('9ème'!$C82="","",IF('9ème'!$E82="AM",'9ème'!$C82-'8ème'!$C82,""))</f>
        <v/>
      </c>
      <c r="BT82" s="361" t="str">
        <f>IF('10ème'!$C82="","",IF('10ème'!$E82="AM",'10ème'!$C82-'9ème'!$C82,""))</f>
        <v/>
      </c>
      <c r="BU82" s="361" t="str">
        <f>IF(Dép_Arr!$C82="","",IF(AND(Dép_Arr!$E82="AM",'10ème'!$C82=""),Dép_Arr!$C82-'9ème'!$C82,Dép_Arr!$C82-'10ème'!$C82))</f>
        <v/>
      </c>
      <c r="BV82" s="356" t="str">
        <f t="shared" si="9"/>
        <v/>
      </c>
      <c r="BW82" s="362"/>
    </row>
    <row r="83" spans="1:75" x14ac:dyDescent="0.25">
      <c r="A83" s="376" t="str">
        <f>IF(Dép_Arr!A83="","",Dép_Arr!A83)</f>
        <v/>
      </c>
      <c r="B83" s="377" t="str">
        <f>IF(A83="","",INDEX(Engagés!A83:J182,MATCH(Récap!A83,Engagés!A83:A182,0),5))</f>
        <v/>
      </c>
      <c r="C83" s="378">
        <f>Dép_Arr!H83+'1ér_Tour'!H83+'2ème'!H83+'3ème'!H83+'4ème'!H83+'5ème'!H83+'6ème'!H83+'7ème'!H83+'8ème'!H83+'9ème'!H83+'10ème'!H83</f>
        <v>0</v>
      </c>
      <c r="D83" s="102" t="str">
        <f>IF($E83=11,"",IF(Dép_Arr!$A83="","",COUNTA(Dép_Arr!C83,'1ér_Tour'!C83,'2ème'!C83,'3ème'!C83,'4ème'!C83,'5ème'!C83,'6ème'!C83,'7ème'!C83,'8ème'!C83,'9ème'!C83,'10ème'!C83)))</f>
        <v/>
      </c>
      <c r="E83" s="26" t="str">
        <f>IF(A83=0,"",IF(Dép_Arr!A83="","",(COUNTBLANK(Dép_Arr!D83)+COUNTBLANK('1ér_Tour'!D83)+COUNTBLANK('2ème'!D83)+COUNTBLANK('3ème'!D83)+COUNTBLANK('4ème'!D83)+COUNTBLANK('5ème'!D83)+COUNTBLANK('6ème'!D83)+COUNTBLANK('7ème'!D83)+COUNTBLANK('8ème'!D83)+COUNTBLANK('9ème'!D83)+COUNTBLANK('10ème'!D83))))</f>
        <v/>
      </c>
      <c r="F83" s="378" t="str">
        <f t="shared" si="7"/>
        <v/>
      </c>
      <c r="G83" s="102" t="str">
        <f>IF(OR('1ér_Tour'!D83="TERMINE",'2ème'!D83="TERMINE",'3ème'!D83="TERMINE",'4ème'!D83="TERMINE",'5ème'!D83="TERMINE",'6ème'!D83="TERMINE",'7ème'!D83="TERMINE",'8ème'!D83="TERMINE",'9ème'!D83="TERMINE",'9ème'!A83="TERMINE"),"TERMINE","")</f>
        <v/>
      </c>
      <c r="I83" s="212"/>
      <c r="J83" s="215"/>
      <c r="O83" s="353" t="str">
        <f>IF('1ér_Tour'!$D83="","",IF($B83="MJ",'1ér_Tour'!$D83,""))</f>
        <v/>
      </c>
      <c r="P83" s="354" t="str">
        <f>IF('2ème'!$C83="","",IF('2ème'!$E83="MJ",'2ème'!$C83-'1ér_Tour'!$C83,""))</f>
        <v/>
      </c>
      <c r="Q83" s="354" t="str">
        <f>IF('3ème'!$C83="","",IF('3ème'!$E83="MJ",'3ème'!$C83-'2ème'!$C83,""))</f>
        <v/>
      </c>
      <c r="R83" s="354" t="str">
        <f>IF('4ème'!$C83="","",IF('4ème'!$E83="MJ",'4ème'!$C83-'3ème'!$C83,""))</f>
        <v/>
      </c>
      <c r="S83" s="354" t="str">
        <f>IF('5ème'!$C83="","",IF('5ème'!$E83="MJ",'5ème'!$C83-'4ème'!$C83,""))</f>
        <v/>
      </c>
      <c r="T83" s="354" t="str">
        <f>IF('6ème'!$C83="","",IF('6ème'!$E83="MJ",'6ème'!$C83-'5ème'!$C83,""))</f>
        <v/>
      </c>
      <c r="U83" s="354" t="str">
        <f>IF('7ème'!$C83="","",IF('7ème'!$E83="MJ",'7ème'!$C83-'6ème'!$C83,""))</f>
        <v/>
      </c>
      <c r="V83" s="354" t="str">
        <f>IF('8ème'!$C83="","",IF('8ème'!$E83="MJ",'8ème'!$C83-'7ème'!$C83,""))</f>
        <v/>
      </c>
      <c r="W83" s="354" t="str">
        <f>IF('9ème'!$C83="","",IF('9ème'!$E83="MJ",'9ème'!$C83-'8ème'!$C83,""))</f>
        <v/>
      </c>
      <c r="X83" s="355" t="str">
        <f>IF('10ème'!$C83="","",IF('10ème'!$E83="MJ",'10ème'!$C83-'9ème'!$C83,""))</f>
        <v/>
      </c>
      <c r="Y83" s="356" t="str">
        <f t="shared" si="6"/>
        <v/>
      </c>
      <c r="Z83" s="333"/>
      <c r="AA83" s="357"/>
      <c r="AB83" s="358"/>
      <c r="AC83" s="358"/>
      <c r="AD83" s="102"/>
      <c r="AE83" s="353" t="str">
        <f>IF('1ér_Tour'!$D83="","",IF($B83="CF",'1ér_Tour'!$D83,""))</f>
        <v/>
      </c>
      <c r="AF83" s="354" t="str">
        <f>IF('2ème'!$C83="","",IF('2ème'!$E83="CF",'2ème'!$C83-'1ér_Tour'!$C83,""))</f>
        <v/>
      </c>
      <c r="AG83" s="354" t="str">
        <f>IF('3ème'!$C83="","",IF('3ème'!$E83="CF",'3ème'!$C83-'2ème'!$C83,""))</f>
        <v/>
      </c>
      <c r="AH83" s="354" t="str">
        <f>IF('4ème'!$C83="","",IF('4ème'!$E83="CF",'4ème'!$C83-'3ème'!$C83,""))</f>
        <v/>
      </c>
      <c r="AI83" s="354" t="str">
        <f>IF('5ème'!$C83="","",IF('5ème'!$E83="CF",'5ème'!$C83-'4ème'!$C83,""))</f>
        <v/>
      </c>
      <c r="AJ83" s="354" t="str">
        <f>IF('6ème'!$C83="","",IF('6ème'!$E83="CF",'6ème'!$C83-'5ème'!$C83,""))</f>
        <v/>
      </c>
      <c r="AK83" s="354" t="str">
        <f>IF('7ème'!$C83="","",IF('7ème'!$E83="CF",'7ème'!$C83-'6ème'!$C83,""))</f>
        <v/>
      </c>
      <c r="AL83" s="354" t="str">
        <f>IF('8ème'!$C83="","",IF('8ème'!$E83="CF",'8ème'!$C83-'7ème'!$C83,""))</f>
        <v/>
      </c>
      <c r="AM83" s="354" t="str">
        <f>IF('9ème'!$C83="","",IF('9ème'!$E83="CF",'9ème'!$C83-'8ème'!$C83,""))</f>
        <v/>
      </c>
      <c r="AN83" s="354" t="str">
        <f>IF('10ème'!$C83="","",IF('10ème'!$E83="CF",'10ème'!$C83-'9ème'!$C83,""))</f>
        <v/>
      </c>
      <c r="AO83" s="359" t="str">
        <f t="shared" si="10"/>
        <v/>
      </c>
      <c r="AP83" s="102"/>
      <c r="AQ83" s="102"/>
      <c r="AR83" s="161"/>
      <c r="AS83" s="102"/>
      <c r="AT83" s="102"/>
      <c r="AU83" s="360" t="str">
        <f>IF('1ér_Tour'!$C83="","",IF(B83="JS",'1ér_Tour'!D92,""))</f>
        <v/>
      </c>
      <c r="AV83" s="354" t="str">
        <f>IF('2ème'!$C83="","",IF('2ème'!$E83="JS",'2ème'!$C83-'1ér_Tour'!$C83,""))</f>
        <v/>
      </c>
      <c r="AW83" s="354" t="str">
        <f>IF('3ème'!$C83="","",IF('3ème'!$E83="jS",'3ème'!$C83-'2ème'!$C83,""))</f>
        <v/>
      </c>
      <c r="AX83" s="354" t="str">
        <f>IF('4ème'!$C83="","",IF('4ème'!$E83="jS",'4ème'!$C83-'3ème'!$C83,""))</f>
        <v/>
      </c>
      <c r="AY83" s="354" t="str">
        <f>IF('5ème'!$C83="","",IF('5ème'!$E83="jS",'5ème'!$C83-'4ème'!$C83,""))</f>
        <v/>
      </c>
      <c r="AZ83" s="354" t="str">
        <f>IF('6ème'!$C83="","",IF('6ème'!$E83="jS",'6ème'!$C83-'5ème'!$C83,""))</f>
        <v/>
      </c>
      <c r="BA83" s="354" t="str">
        <f>IF('7ème'!$C83="","",IF('7ème'!$E83="jS",'7ème'!$C83-'6ème'!$C83,""))</f>
        <v/>
      </c>
      <c r="BB83" s="354" t="str">
        <f>IF('8ème'!$C83="","",IF('8ème'!$E83="jS",'8ème'!$C83-'7ème'!$C83,""))</f>
        <v/>
      </c>
      <c r="BC83" s="354" t="str">
        <f>IF('9ème'!$C83="","",IF('9ème'!$E83="jS",'9ème'!$C83-'8ème'!$C83,""))</f>
        <v/>
      </c>
      <c r="BD83" s="354" t="str">
        <f>IF('10ème'!$C83="","",IF('10ème'!$E83="jS",'10ème'!$C83-'9ème'!$C83,""))</f>
        <v/>
      </c>
      <c r="BE83" s="356" t="str">
        <f t="shared" si="8"/>
        <v/>
      </c>
      <c r="BF83" s="102"/>
      <c r="BG83" s="102"/>
      <c r="BH83" s="102"/>
      <c r="BI83" s="102"/>
      <c r="BJ83" s="102"/>
      <c r="BK83" s="360" t="str">
        <f>IF('1ér_Tour'!$C83="","",IF('1ér_Tour'!$E83="AM",'1ér_Tour'!$C83-'1ér_Tour'!$B83,""))</f>
        <v/>
      </c>
      <c r="BL83" s="354" t="str">
        <f>IF('2ème'!$C83="","",IF('2ème'!$E83="AM",'2ème'!$C83-'1ér_Tour'!$C83,""))</f>
        <v/>
      </c>
      <c r="BM83" s="354" t="str">
        <f>IF('3ème'!$C83="","",IF('3ème'!$E83="AM",'3ème'!$C83-'2ème'!$C83,""))</f>
        <v/>
      </c>
      <c r="BN83" s="354" t="str">
        <f>IF('4ème'!$C83="","",IF('4ème'!$E83="AM",'4ème'!$C83-'3ème'!$C83,""))</f>
        <v/>
      </c>
      <c r="BO83" s="354" t="str">
        <f>IF('5ème'!$C83="","",IF('5ème'!$E83="AM",'5ème'!$C83-'4ème'!$C83,""))</f>
        <v/>
      </c>
      <c r="BP83" s="354" t="str">
        <f>IF('6ème'!$C83="","",IF('6ème'!$E83="AM",'6ème'!$C83-'5ème'!$C83,""))</f>
        <v/>
      </c>
      <c r="BQ83" s="354" t="str">
        <f>IF('7ème'!$C83="","",IF('7ème'!$E83="AM",'7ème'!$C83-'6ème'!$C83,""))</f>
        <v/>
      </c>
      <c r="BR83" s="354" t="str">
        <f>IF('8ème'!$C83="","",IF('8ème'!$E83="AM",'8ème'!$C83-'7ème'!$C83,""))</f>
        <v/>
      </c>
      <c r="BS83" s="354" t="str">
        <f>IF('9ème'!$C83="","",IF('9ème'!$E83="AM",'9ème'!$C83-'8ème'!$C83,""))</f>
        <v/>
      </c>
      <c r="BT83" s="361" t="str">
        <f>IF('10ème'!$C83="","",IF('10ème'!$E83="AM",'10ème'!$C83-'9ème'!$C83,""))</f>
        <v/>
      </c>
      <c r="BU83" s="361" t="str">
        <f>IF(Dép_Arr!$C83="","",IF(AND(Dép_Arr!$E83="AM",'10ème'!$C83=""),Dép_Arr!$C83-'9ème'!$C83,Dép_Arr!$C83-'10ème'!$C83))</f>
        <v/>
      </c>
      <c r="BV83" s="356" t="str">
        <f t="shared" si="9"/>
        <v/>
      </c>
      <c r="BW83" s="362"/>
    </row>
    <row r="84" spans="1:75" x14ac:dyDescent="0.25">
      <c r="A84" s="376" t="str">
        <f>IF(Dép_Arr!A84="","",Dép_Arr!A84)</f>
        <v/>
      </c>
      <c r="B84" s="377" t="str">
        <f>IF(A84="","",INDEX(Engagés!A84:J183,MATCH(Récap!A84,Engagés!A84:A183,0),5))</f>
        <v/>
      </c>
      <c r="C84" s="378">
        <f>Dép_Arr!H84+'1ér_Tour'!H84+'2ème'!H84+'3ème'!H84+'4ème'!H84+'5ème'!H84+'6ème'!H84+'7ème'!H84+'8ème'!H84+'9ème'!H84+'10ème'!H84</f>
        <v>0</v>
      </c>
      <c r="D84" s="102" t="str">
        <f>IF($E84=11,"",IF(Dép_Arr!$A84="","",COUNTA(Dép_Arr!C84,'1ér_Tour'!C84,'2ème'!C84,'3ème'!C84,'4ème'!C84,'5ème'!C84,'6ème'!C84,'7ème'!C84,'8ème'!C84,'9ème'!C84,'10ème'!C84)))</f>
        <v/>
      </c>
      <c r="E84" s="26" t="str">
        <f>IF(A84=0,"",IF(Dép_Arr!A84="","",(COUNTBLANK(Dép_Arr!D84)+COUNTBLANK('1ér_Tour'!D84)+COUNTBLANK('2ème'!D84)+COUNTBLANK('3ème'!D84)+COUNTBLANK('4ème'!D84)+COUNTBLANK('5ème'!D84)+COUNTBLANK('6ème'!D84)+COUNTBLANK('7ème'!D84)+COUNTBLANK('8ème'!D84)+COUNTBLANK('9ème'!D84)+COUNTBLANK('10ème'!D84))))</f>
        <v/>
      </c>
      <c r="F84" s="378" t="str">
        <f t="shared" si="7"/>
        <v/>
      </c>
      <c r="G84" s="102" t="str">
        <f>IF(OR('1ér_Tour'!D84="TERMINE",'2ème'!D84="TERMINE",'3ème'!D84="TERMINE",'4ème'!D84="TERMINE",'5ème'!D84="TERMINE",'6ème'!D84="TERMINE",'7ème'!D84="TERMINE",'8ème'!D84="TERMINE",'9ème'!D84="TERMINE",'9ème'!A84="TERMINE"),"TERMINE","")</f>
        <v/>
      </c>
      <c r="I84" s="212"/>
      <c r="J84" s="215"/>
      <c r="O84" s="353" t="str">
        <f>IF('1ér_Tour'!$D84="","",IF($B84="MJ",'1ér_Tour'!$D84,""))</f>
        <v/>
      </c>
      <c r="P84" s="354" t="str">
        <f>IF('2ème'!$C84="","",IF('2ème'!$E84="MJ",'2ème'!$C84-'1ér_Tour'!$C84,""))</f>
        <v/>
      </c>
      <c r="Q84" s="354" t="str">
        <f>IF('3ème'!$C84="","",IF('3ème'!$E84="MJ",'3ème'!$C84-'2ème'!$C84,""))</f>
        <v/>
      </c>
      <c r="R84" s="354" t="str">
        <f>IF('4ème'!$C84="","",IF('4ème'!$E84="MJ",'4ème'!$C84-'3ème'!$C84,""))</f>
        <v/>
      </c>
      <c r="S84" s="354" t="str">
        <f>IF('5ème'!$C84="","",IF('5ème'!$E84="MJ",'5ème'!$C84-'4ème'!$C84,""))</f>
        <v/>
      </c>
      <c r="T84" s="354" t="str">
        <f>IF('6ème'!$C84="","",IF('6ème'!$E84="MJ",'6ème'!$C84-'5ème'!$C84,""))</f>
        <v/>
      </c>
      <c r="U84" s="354" t="str">
        <f>IF('7ème'!$C84="","",IF('7ème'!$E84="MJ",'7ème'!$C84-'6ème'!$C84,""))</f>
        <v/>
      </c>
      <c r="V84" s="354" t="str">
        <f>IF('8ème'!$C84="","",IF('8ème'!$E84="MJ",'8ème'!$C84-'7ème'!$C84,""))</f>
        <v/>
      </c>
      <c r="W84" s="354" t="str">
        <f>IF('9ème'!$C84="","",IF('9ème'!$E84="MJ",'9ème'!$C84-'8ème'!$C84,""))</f>
        <v/>
      </c>
      <c r="X84" s="355" t="str">
        <f>IF('10ème'!$C84="","",IF('10ème'!$E84="MJ",'10ème'!$C84-'9ème'!$C84,""))</f>
        <v/>
      </c>
      <c r="Y84" s="356" t="str">
        <f t="shared" si="6"/>
        <v/>
      </c>
      <c r="Z84" s="333"/>
      <c r="AA84" s="357"/>
      <c r="AB84" s="358"/>
      <c r="AC84" s="358"/>
      <c r="AD84" s="102"/>
      <c r="AE84" s="353" t="str">
        <f>IF('1ér_Tour'!$D84="","",IF($B84="CF",'1ér_Tour'!$D84,""))</f>
        <v/>
      </c>
      <c r="AF84" s="354" t="str">
        <f>IF('2ème'!$C84="","",IF('2ème'!$E84="CF",'2ème'!$C84-'1ér_Tour'!$C84,""))</f>
        <v/>
      </c>
      <c r="AG84" s="354" t="str">
        <f>IF('3ème'!$C84="","",IF('3ème'!$E84="CF",'3ème'!$C84-'2ème'!$C84,""))</f>
        <v/>
      </c>
      <c r="AH84" s="354" t="str">
        <f>IF('4ème'!$C84="","",IF('4ème'!$E84="CF",'4ème'!$C84-'3ème'!$C84,""))</f>
        <v/>
      </c>
      <c r="AI84" s="354" t="str">
        <f>IF('5ème'!$C84="","",IF('5ème'!$E84="CF",'5ème'!$C84-'4ème'!$C84,""))</f>
        <v/>
      </c>
      <c r="AJ84" s="354" t="str">
        <f>IF('6ème'!$C84="","",IF('6ème'!$E84="CF",'6ème'!$C84-'5ème'!$C84,""))</f>
        <v/>
      </c>
      <c r="AK84" s="354" t="str">
        <f>IF('7ème'!$C84="","",IF('7ème'!$E84="CF",'7ème'!$C84-'6ème'!$C84,""))</f>
        <v/>
      </c>
      <c r="AL84" s="354" t="str">
        <f>IF('8ème'!$C84="","",IF('8ème'!$E84="CF",'8ème'!$C84-'7ème'!$C84,""))</f>
        <v/>
      </c>
      <c r="AM84" s="354" t="str">
        <f>IF('9ème'!$C84="","",IF('9ème'!$E84="CF",'9ème'!$C84-'8ème'!$C84,""))</f>
        <v/>
      </c>
      <c r="AN84" s="354" t="str">
        <f>IF('10ème'!$C84="","",IF('10ème'!$E84="CF",'10ème'!$C84-'9ème'!$C84,""))</f>
        <v/>
      </c>
      <c r="AO84" s="359" t="str">
        <f t="shared" si="10"/>
        <v/>
      </c>
      <c r="AP84" s="102"/>
      <c r="AQ84" s="102"/>
      <c r="AR84" s="161"/>
      <c r="AS84" s="102"/>
      <c r="AT84" s="102"/>
      <c r="AU84" s="360" t="str">
        <f>IF('1ér_Tour'!$C84="","",IF(B84="JS",'1ér_Tour'!D93,""))</f>
        <v/>
      </c>
      <c r="AV84" s="354" t="str">
        <f>IF('2ème'!$C84="","",IF('2ème'!$E84="JS",'2ème'!$C84-'1ér_Tour'!$C84,""))</f>
        <v/>
      </c>
      <c r="AW84" s="354" t="str">
        <f>IF('3ème'!$C84="","",IF('3ème'!$E84="jS",'3ème'!$C84-'2ème'!$C84,""))</f>
        <v/>
      </c>
      <c r="AX84" s="354" t="str">
        <f>IF('4ème'!$C84="","",IF('4ème'!$E84="jS",'4ème'!$C84-'3ème'!$C84,""))</f>
        <v/>
      </c>
      <c r="AY84" s="354" t="str">
        <f>IF('5ème'!$C84="","",IF('5ème'!$E84="jS",'5ème'!$C84-'4ème'!$C84,""))</f>
        <v/>
      </c>
      <c r="AZ84" s="354" t="str">
        <f>IF('6ème'!$C84="","",IF('6ème'!$E84="jS",'6ème'!$C84-'5ème'!$C84,""))</f>
        <v/>
      </c>
      <c r="BA84" s="354" t="str">
        <f>IF('7ème'!$C84="","",IF('7ème'!$E84="jS",'7ème'!$C84-'6ème'!$C84,""))</f>
        <v/>
      </c>
      <c r="BB84" s="354" t="str">
        <f>IF('8ème'!$C84="","",IF('8ème'!$E84="jS",'8ème'!$C84-'7ème'!$C84,""))</f>
        <v/>
      </c>
      <c r="BC84" s="354" t="str">
        <f>IF('9ème'!$C84="","",IF('9ème'!$E84="jS",'9ème'!$C84-'8ème'!$C84,""))</f>
        <v/>
      </c>
      <c r="BD84" s="354" t="str">
        <f>IF('10ème'!$C84="","",IF('10ème'!$E84="jS",'10ème'!$C84-'9ème'!$C84,""))</f>
        <v/>
      </c>
      <c r="BE84" s="356" t="str">
        <f t="shared" si="8"/>
        <v/>
      </c>
      <c r="BF84" s="102"/>
      <c r="BG84" s="102"/>
      <c r="BH84" s="102"/>
      <c r="BI84" s="102"/>
      <c r="BJ84" s="102"/>
      <c r="BK84" s="360" t="str">
        <f>IF('1ér_Tour'!$C84="","",IF('1ér_Tour'!$E84="AM",'1ér_Tour'!$C84-'1ér_Tour'!$B84,""))</f>
        <v/>
      </c>
      <c r="BL84" s="354" t="str">
        <f>IF('2ème'!$C84="","",IF('2ème'!$E84="AM",'2ème'!$C84-'1ér_Tour'!$C84,""))</f>
        <v/>
      </c>
      <c r="BM84" s="354" t="str">
        <f>IF('3ème'!$C84="","",IF('3ème'!$E84="AM",'3ème'!$C84-'2ème'!$C84,""))</f>
        <v/>
      </c>
      <c r="BN84" s="354" t="str">
        <f>IF('4ème'!$C84="","",IF('4ème'!$E84="AM",'4ème'!$C84-'3ème'!$C84,""))</f>
        <v/>
      </c>
      <c r="BO84" s="354" t="str">
        <f>IF('5ème'!$C84="","",IF('5ème'!$E84="AM",'5ème'!$C84-'4ème'!$C84,""))</f>
        <v/>
      </c>
      <c r="BP84" s="354" t="str">
        <f>IF('6ème'!$C84="","",IF('6ème'!$E84="AM",'6ème'!$C84-'5ème'!$C84,""))</f>
        <v/>
      </c>
      <c r="BQ84" s="354" t="str">
        <f>IF('7ème'!$C84="","",IF('7ème'!$E84="AM",'7ème'!$C84-'6ème'!$C84,""))</f>
        <v/>
      </c>
      <c r="BR84" s="354" t="str">
        <f>IF('8ème'!$C84="","",IF('8ème'!$E84="AM",'8ème'!$C84-'7ème'!$C84,""))</f>
        <v/>
      </c>
      <c r="BS84" s="354" t="str">
        <f>IF('9ème'!$C84="","",IF('9ème'!$E84="AM",'9ème'!$C84-'8ème'!$C84,""))</f>
        <v/>
      </c>
      <c r="BT84" s="361" t="str">
        <f>IF('10ème'!$C84="","",IF('10ème'!$E84="AM",'10ème'!$C84-'9ème'!$C84,""))</f>
        <v/>
      </c>
      <c r="BU84" s="361" t="str">
        <f>IF(Dép_Arr!$C84="","",IF(AND(Dép_Arr!$E84="AM",'10ème'!$C84=""),Dép_Arr!$C84-'9ème'!$C84,Dép_Arr!$C84-'10ème'!$C84))</f>
        <v/>
      </c>
      <c r="BV84" s="356" t="str">
        <f t="shared" si="9"/>
        <v/>
      </c>
      <c r="BW84" s="362"/>
    </row>
    <row r="85" spans="1:75" x14ac:dyDescent="0.25">
      <c r="A85" s="376" t="str">
        <f>IF(Dép_Arr!A85="","",Dép_Arr!A85)</f>
        <v/>
      </c>
      <c r="B85" s="377" t="str">
        <f>IF(A85="","",INDEX(Engagés!A85:J184,MATCH(Récap!A85,Engagés!A85:A184,0),5))</f>
        <v/>
      </c>
      <c r="C85" s="378">
        <f>Dép_Arr!H85+'1ér_Tour'!H85+'2ème'!H85+'3ème'!H85+'4ème'!H85+'5ème'!H85+'6ème'!H85+'7ème'!H85+'8ème'!H85+'9ème'!H85+'10ème'!H85</f>
        <v>0</v>
      </c>
      <c r="D85" s="102" t="str">
        <f>IF($E85=11,"",IF(Dép_Arr!$A85="","",COUNTA(Dép_Arr!C85,'1ér_Tour'!C85,'2ème'!C85,'3ème'!C85,'4ème'!C85,'5ème'!C85,'6ème'!C85,'7ème'!C85,'8ème'!C85,'9ème'!C85,'10ème'!C85)))</f>
        <v/>
      </c>
      <c r="E85" s="26" t="str">
        <f>IF(A85=0,"",IF(Dép_Arr!A85="","",(COUNTBLANK(Dép_Arr!D85)+COUNTBLANK('1ér_Tour'!D85)+COUNTBLANK('2ème'!D85)+COUNTBLANK('3ème'!D85)+COUNTBLANK('4ème'!D85)+COUNTBLANK('5ème'!D85)+COUNTBLANK('6ème'!D85)+COUNTBLANK('7ème'!D85)+COUNTBLANK('8ème'!D85)+COUNTBLANK('9ème'!D85)+COUNTBLANK('10ème'!D85))))</f>
        <v/>
      </c>
      <c r="F85" s="378" t="str">
        <f t="shared" si="7"/>
        <v/>
      </c>
      <c r="G85" s="102" t="str">
        <f>IF(OR('1ér_Tour'!D85="TERMINE",'2ème'!D85="TERMINE",'3ème'!D85="TERMINE",'4ème'!D85="TERMINE",'5ème'!D85="TERMINE",'6ème'!D85="TERMINE",'7ème'!D85="TERMINE",'8ème'!D85="TERMINE",'9ème'!D85="TERMINE",'9ème'!A85="TERMINE"),"TERMINE","")</f>
        <v/>
      </c>
      <c r="I85" s="212"/>
      <c r="J85" s="215"/>
      <c r="O85" s="353" t="str">
        <f>IF('1ér_Tour'!$D85="","",IF($B85="MJ",'1ér_Tour'!$D85,""))</f>
        <v/>
      </c>
      <c r="P85" s="354" t="str">
        <f>IF('2ème'!$C85="","",IF('2ème'!$E85="MJ",'2ème'!$C85-'1ér_Tour'!$C85,""))</f>
        <v/>
      </c>
      <c r="Q85" s="354" t="str">
        <f>IF('3ème'!$C85="","",IF('3ème'!$E85="MJ",'3ème'!$C85-'2ème'!$C85,""))</f>
        <v/>
      </c>
      <c r="R85" s="354" t="str">
        <f>IF('4ème'!$C85="","",IF('4ème'!$E85="MJ",'4ème'!$C85-'3ème'!$C85,""))</f>
        <v/>
      </c>
      <c r="S85" s="354" t="str">
        <f>IF('5ème'!$C85="","",IF('5ème'!$E85="MJ",'5ème'!$C85-'4ème'!$C85,""))</f>
        <v/>
      </c>
      <c r="T85" s="354" t="str">
        <f>IF('6ème'!$C85="","",IF('6ème'!$E85="MJ",'6ème'!$C85-'5ème'!$C85,""))</f>
        <v/>
      </c>
      <c r="U85" s="354" t="str">
        <f>IF('7ème'!$C85="","",IF('7ème'!$E85="MJ",'7ème'!$C85-'6ème'!$C85,""))</f>
        <v/>
      </c>
      <c r="V85" s="354" t="str">
        <f>IF('8ème'!$C85="","",IF('8ème'!$E85="MJ",'8ème'!$C85-'7ème'!$C85,""))</f>
        <v/>
      </c>
      <c r="W85" s="354" t="str">
        <f>IF('9ème'!$C85="","",IF('9ème'!$E85="MJ",'9ème'!$C85-'8ème'!$C85,""))</f>
        <v/>
      </c>
      <c r="X85" s="355" t="str">
        <f>IF('10ème'!$C85="","",IF('10ème'!$E85="MJ",'10ème'!$C85-'9ème'!$C85,""))</f>
        <v/>
      </c>
      <c r="Y85" s="356" t="str">
        <f t="shared" si="6"/>
        <v/>
      </c>
      <c r="Z85" s="333"/>
      <c r="AA85" s="357"/>
      <c r="AB85" s="358"/>
      <c r="AC85" s="358"/>
      <c r="AD85" s="102"/>
      <c r="AE85" s="353" t="str">
        <f>IF('1ér_Tour'!$D85="","",IF($B85="CF",'1ér_Tour'!$D85,""))</f>
        <v/>
      </c>
      <c r="AF85" s="354" t="str">
        <f>IF('2ème'!$C85="","",IF('2ème'!$E85="CF",'2ème'!$C85-'1ér_Tour'!$C85,""))</f>
        <v/>
      </c>
      <c r="AG85" s="354" t="str">
        <f>IF('3ème'!$C85="","",IF('3ème'!$E85="CF",'3ème'!$C85-'2ème'!$C85,""))</f>
        <v/>
      </c>
      <c r="AH85" s="354" t="str">
        <f>IF('4ème'!$C85="","",IF('4ème'!$E85="CF",'4ème'!$C85-'3ème'!$C85,""))</f>
        <v/>
      </c>
      <c r="AI85" s="354" t="str">
        <f>IF('5ème'!$C85="","",IF('5ème'!$E85="CF",'5ème'!$C85-'4ème'!$C85,""))</f>
        <v/>
      </c>
      <c r="AJ85" s="354" t="str">
        <f>IF('6ème'!$C85="","",IF('6ème'!$E85="CF",'6ème'!$C85-'5ème'!$C85,""))</f>
        <v/>
      </c>
      <c r="AK85" s="354" t="str">
        <f>IF('7ème'!$C85="","",IF('7ème'!$E85="CF",'7ème'!$C85-'6ème'!$C85,""))</f>
        <v/>
      </c>
      <c r="AL85" s="354" t="str">
        <f>IF('8ème'!$C85="","",IF('8ème'!$E85="CF",'8ème'!$C85-'7ème'!$C85,""))</f>
        <v/>
      </c>
      <c r="AM85" s="354" t="str">
        <f>IF('9ème'!$C85="","",IF('9ème'!$E85="CF",'9ème'!$C85-'8ème'!$C85,""))</f>
        <v/>
      </c>
      <c r="AN85" s="354" t="str">
        <f>IF('10ème'!$C85="","",IF('10ème'!$E85="CF",'10ème'!$C85-'9ème'!$C85,""))</f>
        <v/>
      </c>
      <c r="AO85" s="359" t="str">
        <f t="shared" si="10"/>
        <v/>
      </c>
      <c r="AP85" s="102"/>
      <c r="AQ85" s="102"/>
      <c r="AR85" s="161"/>
      <c r="AS85" s="102"/>
      <c r="AT85" s="102"/>
      <c r="AU85" s="360" t="str">
        <f>IF('1ér_Tour'!$C85="","",IF(B85="JS",'1ér_Tour'!D94,""))</f>
        <v/>
      </c>
      <c r="AV85" s="354" t="str">
        <f>IF('2ème'!$C85="","",IF('2ème'!$E85="JS",'2ème'!$C85-'1ér_Tour'!$C85,""))</f>
        <v/>
      </c>
      <c r="AW85" s="354" t="str">
        <f>IF('3ème'!$C85="","",IF('3ème'!$E85="jS",'3ème'!$C85-'2ème'!$C85,""))</f>
        <v/>
      </c>
      <c r="AX85" s="354" t="str">
        <f>IF('4ème'!$C85="","",IF('4ème'!$E85="jS",'4ème'!$C85-'3ème'!$C85,""))</f>
        <v/>
      </c>
      <c r="AY85" s="354" t="str">
        <f>IF('5ème'!$C85="","",IF('5ème'!$E85="jS",'5ème'!$C85-'4ème'!$C85,""))</f>
        <v/>
      </c>
      <c r="AZ85" s="354" t="str">
        <f>IF('6ème'!$C85="","",IF('6ème'!$E85="jS",'6ème'!$C85-'5ème'!$C85,""))</f>
        <v/>
      </c>
      <c r="BA85" s="354" t="str">
        <f>IF('7ème'!$C85="","",IF('7ème'!$E85="jS",'7ème'!$C85-'6ème'!$C85,""))</f>
        <v/>
      </c>
      <c r="BB85" s="354" t="str">
        <f>IF('8ème'!$C85="","",IF('8ème'!$E85="jS",'8ème'!$C85-'7ème'!$C85,""))</f>
        <v/>
      </c>
      <c r="BC85" s="354" t="str">
        <f>IF('9ème'!$C85="","",IF('9ème'!$E85="jS",'9ème'!$C85-'8ème'!$C85,""))</f>
        <v/>
      </c>
      <c r="BD85" s="354" t="str">
        <f>IF('10ème'!$C85="","",IF('10ème'!$E85="jS",'10ème'!$C85-'9ème'!$C85,""))</f>
        <v/>
      </c>
      <c r="BE85" s="356" t="str">
        <f t="shared" si="8"/>
        <v/>
      </c>
      <c r="BF85" s="102"/>
      <c r="BG85" s="102"/>
      <c r="BH85" s="102"/>
      <c r="BI85" s="102"/>
      <c r="BJ85" s="102"/>
      <c r="BK85" s="360" t="str">
        <f>IF('1ér_Tour'!$C85="","",IF('1ér_Tour'!$E85="AM",'1ér_Tour'!$C85-'1ér_Tour'!$B85,""))</f>
        <v/>
      </c>
      <c r="BL85" s="354" t="str">
        <f>IF('2ème'!$C85="","",IF('2ème'!$E85="AM",'2ème'!$C85-'1ér_Tour'!$C85,""))</f>
        <v/>
      </c>
      <c r="BM85" s="354" t="str">
        <f>IF('3ème'!$C85="","",IF('3ème'!$E85="AM",'3ème'!$C85-'2ème'!$C85,""))</f>
        <v/>
      </c>
      <c r="BN85" s="354" t="str">
        <f>IF('4ème'!$C85="","",IF('4ème'!$E85="AM",'4ème'!$C85-'3ème'!$C85,""))</f>
        <v/>
      </c>
      <c r="BO85" s="354" t="str">
        <f>IF('5ème'!$C85="","",IF('5ème'!$E85="AM",'5ème'!$C85-'4ème'!$C85,""))</f>
        <v/>
      </c>
      <c r="BP85" s="354" t="str">
        <f>IF('6ème'!$C85="","",IF('6ème'!$E85="AM",'6ème'!$C85-'5ème'!$C85,""))</f>
        <v/>
      </c>
      <c r="BQ85" s="354" t="str">
        <f>IF('7ème'!$C85="","",IF('7ème'!$E85="AM",'7ème'!$C85-'6ème'!$C85,""))</f>
        <v/>
      </c>
      <c r="BR85" s="354" t="str">
        <f>IF('8ème'!$C85="","",IF('8ème'!$E85="AM",'8ème'!$C85-'7ème'!$C85,""))</f>
        <v/>
      </c>
      <c r="BS85" s="354" t="str">
        <f>IF('9ème'!$C85="","",IF('9ème'!$E85="AM",'9ème'!$C85-'8ème'!$C85,""))</f>
        <v/>
      </c>
      <c r="BT85" s="361" t="str">
        <f>IF('10ème'!$C85="","",IF('10ème'!$E85="AM",'10ème'!$C85-'9ème'!$C85,""))</f>
        <v/>
      </c>
      <c r="BU85" s="361" t="str">
        <f>IF(Dép_Arr!$C85="","",IF(AND(Dép_Arr!$E85="AM",'10ème'!$C85=""),Dép_Arr!$C85-'9ème'!$C85,Dép_Arr!$C85-'10ème'!$C85))</f>
        <v/>
      </c>
      <c r="BV85" s="356" t="str">
        <f t="shared" si="9"/>
        <v/>
      </c>
      <c r="BW85" s="362"/>
    </row>
    <row r="86" spans="1:75" x14ac:dyDescent="0.25">
      <c r="A86" s="376" t="str">
        <f>IF(Dép_Arr!A86="","",Dép_Arr!A86)</f>
        <v/>
      </c>
      <c r="B86" s="377" t="str">
        <f>IF(A86="","",INDEX(Engagés!A86:J185,MATCH(Récap!A86,Engagés!A86:A185,0),5))</f>
        <v/>
      </c>
      <c r="C86" s="378">
        <f>Dép_Arr!H86+'1ér_Tour'!H86+'2ème'!H86+'3ème'!H86+'4ème'!H86+'5ème'!H86+'6ème'!H86+'7ème'!H86+'8ème'!H86+'9ème'!H86+'10ème'!H86</f>
        <v>0</v>
      </c>
      <c r="D86" s="102" t="str">
        <f>IF($E86=11,"",IF(Dép_Arr!$A86="","",COUNTA(Dép_Arr!C86,'1ér_Tour'!C86,'2ème'!C86,'3ème'!C86,'4ème'!C86,'5ème'!C86,'6ème'!C86,'7ème'!C86,'8ème'!C86,'9ème'!C86,'10ème'!C86)))</f>
        <v/>
      </c>
      <c r="E86" s="26" t="str">
        <f>IF(A86=0,"",IF(Dép_Arr!A86="","",(COUNTBLANK(Dép_Arr!D86)+COUNTBLANK('1ér_Tour'!D86)+COUNTBLANK('2ème'!D86)+COUNTBLANK('3ème'!D86)+COUNTBLANK('4ème'!D86)+COUNTBLANK('5ème'!D86)+COUNTBLANK('6ème'!D86)+COUNTBLANK('7ème'!D86)+COUNTBLANK('8ème'!D86)+COUNTBLANK('9ème'!D86)+COUNTBLANK('10ème'!D86))))</f>
        <v/>
      </c>
      <c r="F86" s="378" t="str">
        <f t="shared" si="7"/>
        <v/>
      </c>
      <c r="G86" s="102" t="str">
        <f>IF(OR('1ér_Tour'!D86="TERMINE",'2ème'!D86="TERMINE",'3ème'!D86="TERMINE",'4ème'!D86="TERMINE",'5ème'!D86="TERMINE",'6ème'!D86="TERMINE",'7ème'!D86="TERMINE",'8ème'!D86="TERMINE",'9ème'!D86="TERMINE",'9ème'!A86="TERMINE"),"TERMINE","")</f>
        <v/>
      </c>
      <c r="I86" s="212"/>
      <c r="J86" s="215"/>
      <c r="O86" s="353" t="str">
        <f>IF('1ér_Tour'!$D86="","",IF($B86="MJ",'1ér_Tour'!$D86,""))</f>
        <v/>
      </c>
      <c r="P86" s="354" t="str">
        <f>IF('2ème'!$C86="","",IF('2ème'!$E86="MJ",'2ème'!$C86-'1ér_Tour'!$C86,""))</f>
        <v/>
      </c>
      <c r="Q86" s="354" t="str">
        <f>IF('3ème'!$C86="","",IF('3ème'!$E86="MJ",'3ème'!$C86-'2ème'!$C86,""))</f>
        <v/>
      </c>
      <c r="R86" s="354" t="str">
        <f>IF('4ème'!$C86="","",IF('4ème'!$E86="MJ",'4ème'!$C86-'3ème'!$C86,""))</f>
        <v/>
      </c>
      <c r="S86" s="354" t="str">
        <f>IF('5ème'!$C86="","",IF('5ème'!$E86="MJ",'5ème'!$C86-'4ème'!$C86,""))</f>
        <v/>
      </c>
      <c r="T86" s="354" t="str">
        <f>IF('6ème'!$C86="","",IF('6ème'!$E86="MJ",'6ème'!$C86-'5ème'!$C86,""))</f>
        <v/>
      </c>
      <c r="U86" s="354" t="str">
        <f>IF('7ème'!$C86="","",IF('7ème'!$E86="MJ",'7ème'!$C86-'6ème'!$C86,""))</f>
        <v/>
      </c>
      <c r="V86" s="354" t="str">
        <f>IF('8ème'!$C86="","",IF('8ème'!$E86="MJ",'8ème'!$C86-'7ème'!$C86,""))</f>
        <v/>
      </c>
      <c r="W86" s="354" t="str">
        <f>IF('9ème'!$C86="","",IF('9ème'!$E86="MJ",'9ème'!$C86-'8ème'!$C86,""))</f>
        <v/>
      </c>
      <c r="X86" s="355" t="str">
        <f>IF('10ème'!$C86="","",IF('10ème'!$E86="MJ",'10ème'!$C86-'9ème'!$C86,""))</f>
        <v/>
      </c>
      <c r="Y86" s="356" t="str">
        <f t="shared" si="6"/>
        <v/>
      </c>
      <c r="Z86" s="333"/>
      <c r="AA86" s="357"/>
      <c r="AB86" s="358"/>
      <c r="AC86" s="358"/>
      <c r="AD86" s="102"/>
      <c r="AE86" s="353" t="str">
        <f>IF('1ér_Tour'!$D86="","",IF($B86="CF",'1ér_Tour'!$D86,""))</f>
        <v/>
      </c>
      <c r="AF86" s="354" t="str">
        <f>IF('2ème'!$C86="","",IF('2ème'!$E86="CF",'2ème'!$C86-'1ér_Tour'!$C86,""))</f>
        <v/>
      </c>
      <c r="AG86" s="354" t="str">
        <f>IF('3ème'!$C86="","",IF('3ème'!$E86="CF",'3ème'!$C86-'2ème'!$C86,""))</f>
        <v/>
      </c>
      <c r="AH86" s="354" t="str">
        <f>IF('4ème'!$C86="","",IF('4ème'!$E86="CF",'4ème'!$C86-'3ème'!$C86,""))</f>
        <v/>
      </c>
      <c r="AI86" s="354" t="str">
        <f>IF('5ème'!$C86="","",IF('5ème'!$E86="CF",'5ème'!$C86-'4ème'!$C86,""))</f>
        <v/>
      </c>
      <c r="AJ86" s="354" t="str">
        <f>IF('6ème'!$C86="","",IF('6ème'!$E86="CF",'6ème'!$C86-'5ème'!$C86,""))</f>
        <v/>
      </c>
      <c r="AK86" s="354" t="str">
        <f>IF('7ème'!$C86="","",IF('7ème'!$E86="CF",'7ème'!$C86-'6ème'!$C86,""))</f>
        <v/>
      </c>
      <c r="AL86" s="354" t="str">
        <f>IF('8ème'!$C86="","",IF('8ème'!$E86="CF",'8ème'!$C86-'7ème'!$C86,""))</f>
        <v/>
      </c>
      <c r="AM86" s="354" t="str">
        <f>IF('9ème'!$C86="","",IF('9ème'!$E86="CF",'9ème'!$C86-'8ème'!$C86,""))</f>
        <v/>
      </c>
      <c r="AN86" s="354" t="str">
        <f>IF('10ème'!$C86="","",IF('10ème'!$E86="CF",'10ème'!$C86-'9ème'!$C86,""))</f>
        <v/>
      </c>
      <c r="AO86" s="359" t="str">
        <f t="shared" si="10"/>
        <v/>
      </c>
      <c r="AP86" s="102"/>
      <c r="AQ86" s="102"/>
      <c r="AR86" s="161"/>
      <c r="AS86" s="102"/>
      <c r="AT86" s="102"/>
      <c r="AU86" s="360" t="str">
        <f>IF('1ér_Tour'!$C86="","",IF(B86="JS",'1ér_Tour'!D95,""))</f>
        <v/>
      </c>
      <c r="AV86" s="354" t="str">
        <f>IF('2ème'!$C86="","",IF('2ème'!$E86="JS",'2ème'!$C86-'1ér_Tour'!$C86,""))</f>
        <v/>
      </c>
      <c r="AW86" s="354" t="str">
        <f>IF('3ème'!$C86="","",IF('3ème'!$E86="jS",'3ème'!$C86-'2ème'!$C86,""))</f>
        <v/>
      </c>
      <c r="AX86" s="354" t="str">
        <f>IF('4ème'!$C86="","",IF('4ème'!$E86="jS",'4ème'!$C86-'3ème'!$C86,""))</f>
        <v/>
      </c>
      <c r="AY86" s="354" t="str">
        <f>IF('5ème'!$C86="","",IF('5ème'!$E86="jS",'5ème'!$C86-'4ème'!$C86,""))</f>
        <v/>
      </c>
      <c r="AZ86" s="354" t="str">
        <f>IF('6ème'!$C86="","",IF('6ème'!$E86="jS",'6ème'!$C86-'5ème'!$C86,""))</f>
        <v/>
      </c>
      <c r="BA86" s="354" t="str">
        <f>IF('7ème'!$C86="","",IF('7ème'!$E86="jS",'7ème'!$C86-'6ème'!$C86,""))</f>
        <v/>
      </c>
      <c r="BB86" s="354" t="str">
        <f>IF('8ème'!$C86="","",IF('8ème'!$E86="jS",'8ème'!$C86-'7ème'!$C86,""))</f>
        <v/>
      </c>
      <c r="BC86" s="354" t="str">
        <f>IF('9ème'!$C86="","",IF('9ème'!$E86="jS",'9ème'!$C86-'8ème'!$C86,""))</f>
        <v/>
      </c>
      <c r="BD86" s="354" t="str">
        <f>IF('10ème'!$C86="","",IF('10ème'!$E86="jS",'10ème'!$C86-'9ème'!$C86,""))</f>
        <v/>
      </c>
      <c r="BE86" s="356" t="str">
        <f t="shared" si="8"/>
        <v/>
      </c>
      <c r="BF86" s="102"/>
      <c r="BG86" s="102"/>
      <c r="BH86" s="102"/>
      <c r="BI86" s="102"/>
      <c r="BJ86" s="102"/>
      <c r="BK86" s="360" t="str">
        <f>IF('1ér_Tour'!$C86="","",IF('1ér_Tour'!$E86="AM",'1ér_Tour'!$C86-'1ér_Tour'!$B86,""))</f>
        <v/>
      </c>
      <c r="BL86" s="354" t="str">
        <f>IF('2ème'!$C86="","",IF('2ème'!$E86="AM",'2ème'!$C86-'1ér_Tour'!$C86,""))</f>
        <v/>
      </c>
      <c r="BM86" s="354" t="str">
        <f>IF('3ème'!$C86="","",IF('3ème'!$E86="AM",'3ème'!$C86-'2ème'!$C86,""))</f>
        <v/>
      </c>
      <c r="BN86" s="354" t="str">
        <f>IF('4ème'!$C86="","",IF('4ème'!$E86="AM",'4ème'!$C86-'3ème'!$C86,""))</f>
        <v/>
      </c>
      <c r="BO86" s="354" t="str">
        <f>IF('5ème'!$C86="","",IF('5ème'!$E86="AM",'5ème'!$C86-'4ème'!$C86,""))</f>
        <v/>
      </c>
      <c r="BP86" s="354" t="str">
        <f>IF('6ème'!$C86="","",IF('6ème'!$E86="AM",'6ème'!$C86-'5ème'!$C86,""))</f>
        <v/>
      </c>
      <c r="BQ86" s="354" t="str">
        <f>IF('7ème'!$C86="","",IF('7ème'!$E86="AM",'7ème'!$C86-'6ème'!$C86,""))</f>
        <v/>
      </c>
      <c r="BR86" s="354" t="str">
        <f>IF('8ème'!$C86="","",IF('8ème'!$E86="AM",'8ème'!$C86-'7ème'!$C86,""))</f>
        <v/>
      </c>
      <c r="BS86" s="354" t="str">
        <f>IF('9ème'!$C86="","",IF('9ème'!$E86="AM",'9ème'!$C86-'8ème'!$C86,""))</f>
        <v/>
      </c>
      <c r="BT86" s="361" t="str">
        <f>IF('10ème'!$C86="","",IF('10ème'!$E86="AM",'10ème'!$C86-'9ème'!$C86,""))</f>
        <v/>
      </c>
      <c r="BU86" s="361" t="str">
        <f>IF(Dép_Arr!$C86="","",IF(AND(Dép_Arr!$E86="AM",'10ème'!$C86=""),Dép_Arr!$C86-'9ème'!$C86,Dép_Arr!$C86-'10ème'!$C86))</f>
        <v/>
      </c>
      <c r="BV86" s="356" t="str">
        <f t="shared" si="9"/>
        <v/>
      </c>
      <c r="BW86" s="362"/>
    </row>
    <row r="87" spans="1:75" x14ac:dyDescent="0.25">
      <c r="A87" s="376" t="str">
        <f>IF(Dép_Arr!A87="","",Dép_Arr!A87)</f>
        <v/>
      </c>
      <c r="B87" s="377" t="str">
        <f>IF(A87="","",INDEX(Engagés!A87:J186,MATCH(Récap!A87,Engagés!A87:A186,0),5))</f>
        <v/>
      </c>
      <c r="C87" s="378">
        <f>Dép_Arr!H87+'1ér_Tour'!H87+'2ème'!H87+'3ème'!H87+'4ème'!H87+'5ème'!H87+'6ème'!H87+'7ème'!H87+'8ème'!H87+'9ème'!H87+'10ème'!H87</f>
        <v>0</v>
      </c>
      <c r="D87" s="102" t="str">
        <f>IF($E87=11,"",IF(Dép_Arr!$A87="","",COUNTA(Dép_Arr!C87,'1ér_Tour'!C87,'2ème'!C87,'3ème'!C87,'4ème'!C87,'5ème'!C87,'6ème'!C87,'7ème'!C87,'8ème'!C87,'9ème'!C87,'10ème'!C87)))</f>
        <v/>
      </c>
      <c r="E87" s="26" t="str">
        <f>IF(A87=0,"",IF(Dép_Arr!A87="","",(COUNTBLANK(Dép_Arr!D87)+COUNTBLANK('1ér_Tour'!D87)+COUNTBLANK('2ème'!D87)+COUNTBLANK('3ème'!D87)+COUNTBLANK('4ème'!D87)+COUNTBLANK('5ème'!D87)+COUNTBLANK('6ème'!D87)+COUNTBLANK('7ème'!D87)+COUNTBLANK('8ème'!D87)+COUNTBLANK('9ème'!D87)+COUNTBLANK('10ème'!D87))))</f>
        <v/>
      </c>
      <c r="F87" s="378" t="str">
        <f t="shared" si="7"/>
        <v/>
      </c>
      <c r="G87" s="102" t="str">
        <f>IF(OR('1ér_Tour'!D87="TERMINE",'2ème'!D87="TERMINE",'3ème'!D87="TERMINE",'4ème'!D87="TERMINE",'5ème'!D87="TERMINE",'6ème'!D87="TERMINE",'7ème'!D87="TERMINE",'8ème'!D87="TERMINE",'9ème'!D87="TERMINE",'9ème'!A87="TERMINE"),"TERMINE","")</f>
        <v/>
      </c>
      <c r="I87" s="212"/>
      <c r="J87" s="215"/>
      <c r="O87" s="353" t="str">
        <f>IF('1ér_Tour'!$D87="","",IF($B87="MJ",'1ér_Tour'!$D87,""))</f>
        <v/>
      </c>
      <c r="P87" s="354" t="str">
        <f>IF('2ème'!$C87="","",IF('2ème'!$E87="MJ",'2ème'!$C87-'1ér_Tour'!$C87,""))</f>
        <v/>
      </c>
      <c r="Q87" s="354" t="str">
        <f>IF('3ème'!$C87="","",IF('3ème'!$E87="MJ",'3ème'!$C87-'2ème'!$C87,""))</f>
        <v/>
      </c>
      <c r="R87" s="354" t="str">
        <f>IF('4ème'!$C87="","",IF('4ème'!$E87="MJ",'4ème'!$C87-'3ème'!$C87,""))</f>
        <v/>
      </c>
      <c r="S87" s="354" t="str">
        <f>IF('5ème'!$C87="","",IF('5ème'!$E87="MJ",'5ème'!$C87-'4ème'!$C87,""))</f>
        <v/>
      </c>
      <c r="T87" s="354" t="str">
        <f>IF('6ème'!$C87="","",IF('6ème'!$E87="MJ",'6ème'!$C87-'5ème'!$C87,""))</f>
        <v/>
      </c>
      <c r="U87" s="354" t="str">
        <f>IF('7ème'!$C87="","",IF('7ème'!$E87="MJ",'7ème'!$C87-'6ème'!$C87,""))</f>
        <v/>
      </c>
      <c r="V87" s="354" t="str">
        <f>IF('8ème'!$C87="","",IF('8ème'!$E87="MJ",'8ème'!$C87-'7ème'!$C87,""))</f>
        <v/>
      </c>
      <c r="W87" s="354" t="str">
        <f>IF('9ème'!$C87="","",IF('9ème'!$E87="MJ",'9ème'!$C87-'8ème'!$C87,""))</f>
        <v/>
      </c>
      <c r="X87" s="355" t="str">
        <f>IF('10ème'!$C87="","",IF('10ème'!$E87="MJ",'10ème'!$C87-'9ème'!$C87,""))</f>
        <v/>
      </c>
      <c r="Y87" s="356" t="str">
        <f t="shared" si="6"/>
        <v/>
      </c>
      <c r="Z87" s="333"/>
      <c r="AA87" s="357"/>
      <c r="AB87" s="358"/>
      <c r="AC87" s="358"/>
      <c r="AD87" s="102"/>
      <c r="AE87" s="353" t="str">
        <f>IF('1ér_Tour'!$D87="","",IF($B87="CF",'1ér_Tour'!$D87,""))</f>
        <v/>
      </c>
      <c r="AF87" s="354" t="str">
        <f>IF('2ème'!$C87="","",IF('2ème'!$E87="CF",'2ème'!$C87-'1ér_Tour'!$C87,""))</f>
        <v/>
      </c>
      <c r="AG87" s="354" t="str">
        <f>IF('3ème'!$C87="","",IF('3ème'!$E87="CF",'3ème'!$C87-'2ème'!$C87,""))</f>
        <v/>
      </c>
      <c r="AH87" s="354" t="str">
        <f>IF('4ème'!$C87="","",IF('4ème'!$E87="CF",'4ème'!$C87-'3ème'!$C87,""))</f>
        <v/>
      </c>
      <c r="AI87" s="354" t="str">
        <f>IF('5ème'!$C87="","",IF('5ème'!$E87="CF",'5ème'!$C87-'4ème'!$C87,""))</f>
        <v/>
      </c>
      <c r="AJ87" s="354" t="str">
        <f>IF('6ème'!$C87="","",IF('6ème'!$E87="CF",'6ème'!$C87-'5ème'!$C87,""))</f>
        <v/>
      </c>
      <c r="AK87" s="354" t="str">
        <f>IF('7ème'!$C87="","",IF('7ème'!$E87="CF",'7ème'!$C87-'6ème'!$C87,""))</f>
        <v/>
      </c>
      <c r="AL87" s="354" t="str">
        <f>IF('8ème'!$C87="","",IF('8ème'!$E87="CF",'8ème'!$C87-'7ème'!$C87,""))</f>
        <v/>
      </c>
      <c r="AM87" s="354" t="str">
        <f>IF('9ème'!$C87="","",IF('9ème'!$E87="CF",'9ème'!$C87-'8ème'!$C87,""))</f>
        <v/>
      </c>
      <c r="AN87" s="354" t="str">
        <f>IF('10ème'!$C87="","",IF('10ème'!$E87="CF",'10ème'!$C87-'9ème'!$C87,""))</f>
        <v/>
      </c>
      <c r="AO87" s="359" t="str">
        <f t="shared" si="10"/>
        <v/>
      </c>
      <c r="AP87" s="102"/>
      <c r="AQ87" s="102"/>
      <c r="AR87" s="161"/>
      <c r="AS87" s="102"/>
      <c r="AT87" s="102"/>
      <c r="AU87" s="360" t="str">
        <f>IF('1ér_Tour'!$C87="","",IF(B87="JS",'1ér_Tour'!D96,""))</f>
        <v/>
      </c>
      <c r="AV87" s="354" t="str">
        <f>IF('2ème'!$C87="","",IF('2ème'!$E87="JS",'2ème'!$C87-'1ér_Tour'!$C87,""))</f>
        <v/>
      </c>
      <c r="AW87" s="354" t="str">
        <f>IF('3ème'!$C87="","",IF('3ème'!$E87="jS",'3ème'!$C87-'2ème'!$C87,""))</f>
        <v/>
      </c>
      <c r="AX87" s="354" t="str">
        <f>IF('4ème'!$C87="","",IF('4ème'!$E87="jS",'4ème'!$C87-'3ème'!$C87,""))</f>
        <v/>
      </c>
      <c r="AY87" s="354" t="str">
        <f>IF('5ème'!$C87="","",IF('5ème'!$E87="jS",'5ème'!$C87-'4ème'!$C87,""))</f>
        <v/>
      </c>
      <c r="AZ87" s="354" t="str">
        <f>IF('6ème'!$C87="","",IF('6ème'!$E87="jS",'6ème'!$C87-'5ème'!$C87,""))</f>
        <v/>
      </c>
      <c r="BA87" s="354" t="str">
        <f>IF('7ème'!$C87="","",IF('7ème'!$E87="jS",'7ème'!$C87-'6ème'!$C87,""))</f>
        <v/>
      </c>
      <c r="BB87" s="354" t="str">
        <f>IF('8ème'!$C87="","",IF('8ème'!$E87="jS",'8ème'!$C87-'7ème'!$C87,""))</f>
        <v/>
      </c>
      <c r="BC87" s="354" t="str">
        <f>IF('9ème'!$C87="","",IF('9ème'!$E87="jS",'9ème'!$C87-'8ème'!$C87,""))</f>
        <v/>
      </c>
      <c r="BD87" s="354" t="str">
        <f>IF('10ème'!$C87="","",IF('10ème'!$E87="jS",'10ème'!$C87-'9ème'!$C87,""))</f>
        <v/>
      </c>
      <c r="BE87" s="356" t="str">
        <f t="shared" si="8"/>
        <v/>
      </c>
      <c r="BF87" s="102"/>
      <c r="BG87" s="102"/>
      <c r="BH87" s="102"/>
      <c r="BI87" s="102"/>
      <c r="BJ87" s="102"/>
      <c r="BK87" s="360" t="str">
        <f>IF('1ér_Tour'!$C87="","",IF('1ér_Tour'!$E87="AM",'1ér_Tour'!$C87-'1ér_Tour'!$B87,""))</f>
        <v/>
      </c>
      <c r="BL87" s="354" t="str">
        <f>IF('2ème'!$C87="","",IF('2ème'!$E87="AM",'2ème'!$C87-'1ér_Tour'!$C87,""))</f>
        <v/>
      </c>
      <c r="BM87" s="354" t="str">
        <f>IF('3ème'!$C87="","",IF('3ème'!$E87="AM",'3ème'!$C87-'2ème'!$C87,""))</f>
        <v/>
      </c>
      <c r="BN87" s="354" t="str">
        <f>IF('4ème'!$C87="","",IF('4ème'!$E87="AM",'4ème'!$C87-'3ème'!$C87,""))</f>
        <v/>
      </c>
      <c r="BO87" s="354" t="str">
        <f>IF('5ème'!$C87="","",IF('5ème'!$E87="AM",'5ème'!$C87-'4ème'!$C87,""))</f>
        <v/>
      </c>
      <c r="BP87" s="354" t="str">
        <f>IF('6ème'!$C87="","",IF('6ème'!$E87="AM",'6ème'!$C87-'5ème'!$C87,""))</f>
        <v/>
      </c>
      <c r="BQ87" s="354" t="str">
        <f>IF('7ème'!$C87="","",IF('7ème'!$E87="AM",'7ème'!$C87-'6ème'!$C87,""))</f>
        <v/>
      </c>
      <c r="BR87" s="354" t="str">
        <f>IF('8ème'!$C87="","",IF('8ème'!$E87="AM",'8ème'!$C87-'7ème'!$C87,""))</f>
        <v/>
      </c>
      <c r="BS87" s="354" t="str">
        <f>IF('9ème'!$C87="","",IF('9ème'!$E87="AM",'9ème'!$C87-'8ème'!$C87,""))</f>
        <v/>
      </c>
      <c r="BT87" s="361" t="str">
        <f>IF('10ème'!$C87="","",IF('10ème'!$E87="AM",'10ème'!$C87-'9ème'!$C87,""))</f>
        <v/>
      </c>
      <c r="BU87" s="361" t="str">
        <f>IF(Dép_Arr!$C87="","",IF(AND(Dép_Arr!$E87="AM",'10ème'!$C87=""),Dép_Arr!$C87-'9ème'!$C87,Dép_Arr!$C87-'10ème'!$C87))</f>
        <v/>
      </c>
      <c r="BV87" s="356" t="str">
        <f t="shared" si="9"/>
        <v/>
      </c>
      <c r="BW87" s="362"/>
    </row>
    <row r="88" spans="1:75" x14ac:dyDescent="0.25">
      <c r="A88" s="376" t="str">
        <f>IF(Dép_Arr!A88="","",Dép_Arr!A88)</f>
        <v/>
      </c>
      <c r="B88" s="377" t="str">
        <f>IF(A88="","",INDEX(Engagés!A88:J187,MATCH(Récap!A88,Engagés!A88:A187,0),5))</f>
        <v/>
      </c>
      <c r="C88" s="378">
        <f>Dép_Arr!H88+'1ér_Tour'!H88+'2ème'!H88+'3ème'!H88+'4ème'!H88+'5ème'!H88+'6ème'!H88+'7ème'!H88+'8ème'!H88+'9ème'!H88+'10ème'!H88</f>
        <v>0</v>
      </c>
      <c r="D88" s="102" t="str">
        <f>IF($E88=11,"",IF(Dép_Arr!$A88="","",COUNTA(Dép_Arr!C88,'1ér_Tour'!C88,'2ème'!C88,'3ème'!C88,'4ème'!C88,'5ème'!C88,'6ème'!C88,'7ème'!C88,'8ème'!C88,'9ème'!C88,'10ème'!C88)))</f>
        <v/>
      </c>
      <c r="E88" s="26" t="str">
        <f>IF(A88=0,"",IF(Dép_Arr!A88="","",(COUNTBLANK(Dép_Arr!D88)+COUNTBLANK('1ér_Tour'!D88)+COUNTBLANK('2ème'!D88)+COUNTBLANK('3ème'!D88)+COUNTBLANK('4ème'!D88)+COUNTBLANK('5ème'!D88)+COUNTBLANK('6ème'!D88)+COUNTBLANK('7ème'!D88)+COUNTBLANK('8ème'!D88)+COUNTBLANK('9ème'!D88)+COUNTBLANK('10ème'!D88))))</f>
        <v/>
      </c>
      <c r="F88" s="378" t="str">
        <f t="shared" si="7"/>
        <v/>
      </c>
      <c r="G88" s="102" t="str">
        <f>IF(OR('1ér_Tour'!D88="TERMINE",'2ème'!D88="TERMINE",'3ème'!D88="TERMINE",'4ème'!D88="TERMINE",'5ème'!D88="TERMINE",'6ème'!D88="TERMINE",'7ème'!D88="TERMINE",'8ème'!D88="TERMINE",'9ème'!D88="TERMINE",'9ème'!A88="TERMINE"),"TERMINE","")</f>
        <v/>
      </c>
      <c r="I88" s="212"/>
      <c r="J88" s="215"/>
      <c r="O88" s="353" t="str">
        <f>IF('1ér_Tour'!$D88="","",IF($B88="MJ",'1ér_Tour'!$D88,""))</f>
        <v/>
      </c>
      <c r="P88" s="354" t="str">
        <f>IF('2ème'!$C88="","",IF('2ème'!$E88="MJ",'2ème'!$C88-'1ér_Tour'!$C88,""))</f>
        <v/>
      </c>
      <c r="Q88" s="354" t="str">
        <f>IF('3ème'!$C88="","",IF('3ème'!$E88="MJ",'3ème'!$C88-'2ème'!$C88,""))</f>
        <v/>
      </c>
      <c r="R88" s="354" t="str">
        <f>IF('4ème'!$C88="","",IF('4ème'!$E88="MJ",'4ème'!$C88-'3ème'!$C88,""))</f>
        <v/>
      </c>
      <c r="S88" s="354" t="str">
        <f>IF('5ème'!$C88="","",IF('5ème'!$E88="MJ",'5ème'!$C88-'4ème'!$C88,""))</f>
        <v/>
      </c>
      <c r="T88" s="354" t="str">
        <f>IF('6ème'!$C88="","",IF('6ème'!$E88="MJ",'6ème'!$C88-'5ème'!$C88,""))</f>
        <v/>
      </c>
      <c r="U88" s="354" t="str">
        <f>IF('7ème'!$C88="","",IF('7ème'!$E88="MJ",'7ème'!$C88-'6ème'!$C88,""))</f>
        <v/>
      </c>
      <c r="V88" s="354" t="str">
        <f>IF('8ème'!$C88="","",IF('8ème'!$E88="MJ",'8ème'!$C88-'7ème'!$C88,""))</f>
        <v/>
      </c>
      <c r="W88" s="354" t="str">
        <f>IF('9ème'!$C88="","",IF('9ème'!$E88="MJ",'9ème'!$C88-'8ème'!$C88,""))</f>
        <v/>
      </c>
      <c r="X88" s="355" t="str">
        <f>IF('10ème'!$C88="","",IF('10ème'!$E88="MJ",'10ème'!$C88-'9ème'!$C88,""))</f>
        <v/>
      </c>
      <c r="Y88" s="356" t="str">
        <f t="shared" si="6"/>
        <v/>
      </c>
      <c r="Z88" s="333"/>
      <c r="AA88" s="357"/>
      <c r="AB88" s="358"/>
      <c r="AC88" s="358"/>
      <c r="AD88" s="102"/>
      <c r="AE88" s="353" t="str">
        <f>IF('1ér_Tour'!$D88="","",IF($B88="CF",'1ér_Tour'!$D88,""))</f>
        <v/>
      </c>
      <c r="AF88" s="354" t="str">
        <f>IF('2ème'!$C88="","",IF('2ème'!$E88="CF",'2ème'!$C88-'1ér_Tour'!$C88,""))</f>
        <v/>
      </c>
      <c r="AG88" s="354" t="str">
        <f>IF('3ème'!$C88="","",IF('3ème'!$E88="CF",'3ème'!$C88-'2ème'!$C88,""))</f>
        <v/>
      </c>
      <c r="AH88" s="354" t="str">
        <f>IF('4ème'!$C88="","",IF('4ème'!$E88="CF",'4ème'!$C88-'3ème'!$C88,""))</f>
        <v/>
      </c>
      <c r="AI88" s="354" t="str">
        <f>IF('5ème'!$C88="","",IF('5ème'!$E88="CF",'5ème'!$C88-'4ème'!$C88,""))</f>
        <v/>
      </c>
      <c r="AJ88" s="354" t="str">
        <f>IF('6ème'!$C88="","",IF('6ème'!$E88="CF",'6ème'!$C88-'5ème'!$C88,""))</f>
        <v/>
      </c>
      <c r="AK88" s="354" t="str">
        <f>IF('7ème'!$C88="","",IF('7ème'!$E88="CF",'7ème'!$C88-'6ème'!$C88,""))</f>
        <v/>
      </c>
      <c r="AL88" s="354" t="str">
        <f>IF('8ème'!$C88="","",IF('8ème'!$E88="CF",'8ème'!$C88-'7ème'!$C88,""))</f>
        <v/>
      </c>
      <c r="AM88" s="354" t="str">
        <f>IF('9ème'!$C88="","",IF('9ème'!$E88="CF",'9ème'!$C88-'8ème'!$C88,""))</f>
        <v/>
      </c>
      <c r="AN88" s="354" t="str">
        <f>IF('10ème'!$C88="","",IF('10ème'!$E88="CF",'10ème'!$C88-'9ème'!$C88,""))</f>
        <v/>
      </c>
      <c r="AO88" s="359" t="str">
        <f t="shared" si="10"/>
        <v/>
      </c>
      <c r="AP88" s="102"/>
      <c r="AQ88" s="102"/>
      <c r="AR88" s="161"/>
      <c r="AS88" s="102"/>
      <c r="AT88" s="102"/>
      <c r="AU88" s="360" t="str">
        <f>IF('1ér_Tour'!$C88="","",IF(B88="JS",'1ér_Tour'!D97,""))</f>
        <v/>
      </c>
      <c r="AV88" s="354" t="str">
        <f>IF('2ème'!$C88="","",IF('2ème'!$E88="JS",'2ème'!$C88-'1ér_Tour'!$C88,""))</f>
        <v/>
      </c>
      <c r="AW88" s="354" t="str">
        <f>IF('3ème'!$C88="","",IF('3ème'!$E88="jS",'3ème'!$C88-'2ème'!$C88,""))</f>
        <v/>
      </c>
      <c r="AX88" s="354" t="str">
        <f>IF('4ème'!$C88="","",IF('4ème'!$E88="jS",'4ème'!$C88-'3ème'!$C88,""))</f>
        <v/>
      </c>
      <c r="AY88" s="354" t="str">
        <f>IF('5ème'!$C88="","",IF('5ème'!$E88="jS",'5ème'!$C88-'4ème'!$C88,""))</f>
        <v/>
      </c>
      <c r="AZ88" s="354" t="str">
        <f>IF('6ème'!$C88="","",IF('6ème'!$E88="jS",'6ème'!$C88-'5ème'!$C88,""))</f>
        <v/>
      </c>
      <c r="BA88" s="354" t="str">
        <f>IF('7ème'!$C88="","",IF('7ème'!$E88="jS",'7ème'!$C88-'6ème'!$C88,""))</f>
        <v/>
      </c>
      <c r="BB88" s="354" t="str">
        <f>IF('8ème'!$C88="","",IF('8ème'!$E88="jS",'8ème'!$C88-'7ème'!$C88,""))</f>
        <v/>
      </c>
      <c r="BC88" s="354" t="str">
        <f>IF('9ème'!$C88="","",IF('9ème'!$E88="jS",'9ème'!$C88-'8ème'!$C88,""))</f>
        <v/>
      </c>
      <c r="BD88" s="354" t="str">
        <f>IF('10ème'!$C88="","",IF('10ème'!$E88="jS",'10ème'!$C88-'9ème'!$C88,""))</f>
        <v/>
      </c>
      <c r="BE88" s="356" t="str">
        <f t="shared" si="8"/>
        <v/>
      </c>
      <c r="BF88" s="102"/>
      <c r="BG88" s="102"/>
      <c r="BH88" s="102"/>
      <c r="BI88" s="102"/>
      <c r="BJ88" s="102"/>
      <c r="BK88" s="360" t="str">
        <f>IF('1ér_Tour'!$C88="","",IF('1ér_Tour'!$E88="AM",'1ér_Tour'!$C88-'1ér_Tour'!$B88,""))</f>
        <v/>
      </c>
      <c r="BL88" s="354" t="str">
        <f>IF('2ème'!$C88="","",IF('2ème'!$E88="AM",'2ème'!$C88-'1ér_Tour'!$C88,""))</f>
        <v/>
      </c>
      <c r="BM88" s="354" t="str">
        <f>IF('3ème'!$C88="","",IF('3ème'!$E88="AM",'3ème'!$C88-'2ème'!$C88,""))</f>
        <v/>
      </c>
      <c r="BN88" s="354" t="str">
        <f>IF('4ème'!$C88="","",IF('4ème'!$E88="AM",'4ème'!$C88-'3ème'!$C88,""))</f>
        <v/>
      </c>
      <c r="BO88" s="354" t="str">
        <f>IF('5ème'!$C88="","",IF('5ème'!$E88="AM",'5ème'!$C88-'4ème'!$C88,""))</f>
        <v/>
      </c>
      <c r="BP88" s="354" t="str">
        <f>IF('6ème'!$C88="","",IF('6ème'!$E88="AM",'6ème'!$C88-'5ème'!$C88,""))</f>
        <v/>
      </c>
      <c r="BQ88" s="354" t="str">
        <f>IF('7ème'!$C88="","",IF('7ème'!$E88="AM",'7ème'!$C88-'6ème'!$C88,""))</f>
        <v/>
      </c>
      <c r="BR88" s="354" t="str">
        <f>IF('8ème'!$C88="","",IF('8ème'!$E88="AM",'8ème'!$C88-'7ème'!$C88,""))</f>
        <v/>
      </c>
      <c r="BS88" s="354" t="str">
        <f>IF('9ème'!$C88="","",IF('9ème'!$E88="AM",'9ème'!$C88-'8ème'!$C88,""))</f>
        <v/>
      </c>
      <c r="BT88" s="361" t="str">
        <f>IF('10ème'!$C88="","",IF('10ème'!$E88="AM",'10ème'!$C88-'9ème'!$C88,""))</f>
        <v/>
      </c>
      <c r="BU88" s="361" t="str">
        <f>IF(Dép_Arr!$C88="","",IF(AND(Dép_Arr!$E88="AM",'10ème'!$C88=""),Dép_Arr!$C88-'9ème'!$C88,Dép_Arr!$C88-'10ème'!$C88))</f>
        <v/>
      </c>
      <c r="BV88" s="356" t="str">
        <f t="shared" si="9"/>
        <v/>
      </c>
      <c r="BW88" s="362"/>
    </row>
    <row r="89" spans="1:75" x14ac:dyDescent="0.25">
      <c r="A89" s="376" t="str">
        <f>IF(Dép_Arr!A89="","",Dép_Arr!A89)</f>
        <v/>
      </c>
      <c r="B89" s="377" t="str">
        <f>IF(A89="","",INDEX(Engagés!A89:J188,MATCH(Récap!A89,Engagés!A89:A188,0),5))</f>
        <v/>
      </c>
      <c r="C89" s="378">
        <f>Dép_Arr!H89+'1ér_Tour'!H89+'2ème'!H89+'3ème'!H89+'4ème'!H89+'5ème'!H89+'6ème'!H89+'7ème'!H89+'8ème'!H89+'9ème'!H89+'10ème'!H89</f>
        <v>0</v>
      </c>
      <c r="D89" s="102" t="str">
        <f>IF($E89=11,"",IF(Dép_Arr!$A89="","",COUNTA(Dép_Arr!C89,'1ér_Tour'!C89,'2ème'!C89,'3ème'!C89,'4ème'!C89,'5ème'!C89,'6ème'!C89,'7ème'!C89,'8ème'!C89,'9ème'!C89,'10ème'!C89)))</f>
        <v/>
      </c>
      <c r="E89" s="26" t="str">
        <f>IF(A89=0,"",IF(Dép_Arr!A89="","",(COUNTBLANK(Dép_Arr!D89)+COUNTBLANK('1ér_Tour'!D89)+COUNTBLANK('2ème'!D89)+COUNTBLANK('3ème'!D89)+COUNTBLANK('4ème'!D89)+COUNTBLANK('5ème'!D89)+COUNTBLANK('6ème'!D89)+COUNTBLANK('7ème'!D89)+COUNTBLANK('8ème'!D89)+COUNTBLANK('9ème'!D89)+COUNTBLANK('10ème'!D89))))</f>
        <v/>
      </c>
      <c r="F89" s="378" t="str">
        <f t="shared" si="7"/>
        <v/>
      </c>
      <c r="G89" s="102" t="str">
        <f>IF(OR('1ér_Tour'!D89="TERMINE",'2ème'!D89="TERMINE",'3ème'!D89="TERMINE",'4ème'!D89="TERMINE",'5ème'!D89="TERMINE",'6ème'!D89="TERMINE",'7ème'!D89="TERMINE",'8ème'!D89="TERMINE",'9ème'!D89="TERMINE",'9ème'!A89="TERMINE"),"TERMINE","")</f>
        <v/>
      </c>
      <c r="I89" s="212"/>
      <c r="J89" s="215"/>
      <c r="O89" s="353" t="str">
        <f>IF('1ér_Tour'!$D89="","",IF($B89="MJ",'1ér_Tour'!$D89,""))</f>
        <v/>
      </c>
      <c r="P89" s="354" t="str">
        <f>IF('2ème'!$C89="","",IF('2ème'!$E89="MJ",'2ème'!$C89-'1ér_Tour'!$C89,""))</f>
        <v/>
      </c>
      <c r="Q89" s="354" t="str">
        <f>IF('3ème'!$C89="","",IF('3ème'!$E89="MJ",'3ème'!$C89-'2ème'!$C89,""))</f>
        <v/>
      </c>
      <c r="R89" s="354" t="str">
        <f>IF('4ème'!$C89="","",IF('4ème'!$E89="MJ",'4ème'!$C89-'3ème'!$C89,""))</f>
        <v/>
      </c>
      <c r="S89" s="354" t="str">
        <f>IF('5ème'!$C89="","",IF('5ème'!$E89="MJ",'5ème'!$C89-'4ème'!$C89,""))</f>
        <v/>
      </c>
      <c r="T89" s="354" t="str">
        <f>IF('6ème'!$C89="","",IF('6ème'!$E89="MJ",'6ème'!$C89-'5ème'!$C89,""))</f>
        <v/>
      </c>
      <c r="U89" s="354" t="str">
        <f>IF('7ème'!$C89="","",IF('7ème'!$E89="MJ",'7ème'!$C89-'6ème'!$C89,""))</f>
        <v/>
      </c>
      <c r="V89" s="354" t="str">
        <f>IF('8ème'!$C89="","",IF('8ème'!$E89="MJ",'8ème'!$C89-'7ème'!$C89,""))</f>
        <v/>
      </c>
      <c r="W89" s="354" t="str">
        <f>IF('9ème'!$C89="","",IF('9ème'!$E89="MJ",'9ème'!$C89-'8ème'!$C89,""))</f>
        <v/>
      </c>
      <c r="X89" s="355" t="str">
        <f>IF('10ème'!$C89="","",IF('10ème'!$E89="MJ",'10ème'!$C89-'9ème'!$C89,""))</f>
        <v/>
      </c>
      <c r="Y89" s="356" t="str">
        <f t="shared" si="6"/>
        <v/>
      </c>
      <c r="Z89" s="333"/>
      <c r="AA89" s="357"/>
      <c r="AB89" s="358"/>
      <c r="AC89" s="358"/>
      <c r="AD89" s="102"/>
      <c r="AE89" s="353" t="str">
        <f>IF('1ér_Tour'!$D89="","",IF($B89="CF",'1ér_Tour'!$D89,""))</f>
        <v/>
      </c>
      <c r="AF89" s="354" t="str">
        <f>IF('2ème'!$C89="","",IF('2ème'!$E89="CF",'2ème'!$C89-'1ér_Tour'!$C89,""))</f>
        <v/>
      </c>
      <c r="AG89" s="354" t="str">
        <f>IF('3ème'!$C89="","",IF('3ème'!$E89="CF",'3ème'!$C89-'2ème'!$C89,""))</f>
        <v/>
      </c>
      <c r="AH89" s="354" t="str">
        <f>IF('4ème'!$C89="","",IF('4ème'!$E89="CF",'4ème'!$C89-'3ème'!$C89,""))</f>
        <v/>
      </c>
      <c r="AI89" s="354" t="str">
        <f>IF('5ème'!$C89="","",IF('5ème'!$E89="CF",'5ème'!$C89-'4ème'!$C89,""))</f>
        <v/>
      </c>
      <c r="AJ89" s="354" t="str">
        <f>IF('6ème'!$C89="","",IF('6ème'!$E89="CF",'6ème'!$C89-'5ème'!$C89,""))</f>
        <v/>
      </c>
      <c r="AK89" s="354" t="str">
        <f>IF('7ème'!$C89="","",IF('7ème'!$E89="CF",'7ème'!$C89-'6ème'!$C89,""))</f>
        <v/>
      </c>
      <c r="AL89" s="354" t="str">
        <f>IF('8ème'!$C89="","",IF('8ème'!$E89="CF",'8ème'!$C89-'7ème'!$C89,""))</f>
        <v/>
      </c>
      <c r="AM89" s="354" t="str">
        <f>IF('9ème'!$C89="","",IF('9ème'!$E89="CF",'9ème'!$C89-'8ème'!$C89,""))</f>
        <v/>
      </c>
      <c r="AN89" s="354" t="str">
        <f>IF('10ème'!$C89="","",IF('10ème'!$E89="CF",'10ème'!$C89-'9ème'!$C89,""))</f>
        <v/>
      </c>
      <c r="AO89" s="359" t="str">
        <f t="shared" si="10"/>
        <v/>
      </c>
      <c r="AP89" s="102"/>
      <c r="AQ89" s="102"/>
      <c r="AR89" s="161"/>
      <c r="AS89" s="102"/>
      <c r="AT89" s="102"/>
      <c r="AU89" s="360" t="str">
        <f>IF('1ér_Tour'!$C89="","",IF(B89="JS",'1ér_Tour'!D98,""))</f>
        <v/>
      </c>
      <c r="AV89" s="354" t="str">
        <f>IF('2ème'!$C89="","",IF('2ème'!$E89="JS",'2ème'!$C89-'1ér_Tour'!$C89,""))</f>
        <v/>
      </c>
      <c r="AW89" s="354" t="str">
        <f>IF('3ème'!$C89="","",IF('3ème'!$E89="jS",'3ème'!$C89-'2ème'!$C89,""))</f>
        <v/>
      </c>
      <c r="AX89" s="354" t="str">
        <f>IF('4ème'!$C89="","",IF('4ème'!$E89="jS",'4ème'!$C89-'3ème'!$C89,""))</f>
        <v/>
      </c>
      <c r="AY89" s="354" t="str">
        <f>IF('5ème'!$C89="","",IF('5ème'!$E89="jS",'5ème'!$C89-'4ème'!$C89,""))</f>
        <v/>
      </c>
      <c r="AZ89" s="354" t="str">
        <f>IF('6ème'!$C89="","",IF('6ème'!$E89="jS",'6ème'!$C89-'5ème'!$C89,""))</f>
        <v/>
      </c>
      <c r="BA89" s="354" t="str">
        <f>IF('7ème'!$C89="","",IF('7ème'!$E89="jS",'7ème'!$C89-'6ème'!$C89,""))</f>
        <v/>
      </c>
      <c r="BB89" s="354" t="str">
        <f>IF('8ème'!$C89="","",IF('8ème'!$E89="jS",'8ème'!$C89-'7ème'!$C89,""))</f>
        <v/>
      </c>
      <c r="BC89" s="354" t="str">
        <f>IF('9ème'!$C89="","",IF('9ème'!$E89="jS",'9ème'!$C89-'8ème'!$C89,""))</f>
        <v/>
      </c>
      <c r="BD89" s="354" t="str">
        <f>IF('10ème'!$C89="","",IF('10ème'!$E89="jS",'10ème'!$C89-'9ème'!$C89,""))</f>
        <v/>
      </c>
      <c r="BE89" s="356" t="str">
        <f t="shared" si="8"/>
        <v/>
      </c>
      <c r="BF89" s="102"/>
      <c r="BG89" s="102"/>
      <c r="BH89" s="102"/>
      <c r="BI89" s="102"/>
      <c r="BJ89" s="102"/>
      <c r="BK89" s="360" t="str">
        <f>IF('1ér_Tour'!$C89="","",IF('1ér_Tour'!$E89="AM",'1ér_Tour'!$C89-'1ér_Tour'!$B89,""))</f>
        <v/>
      </c>
      <c r="BL89" s="354" t="str">
        <f>IF('2ème'!$C89="","",IF('2ème'!$E89="AM",'2ème'!$C89-'1ér_Tour'!$C89,""))</f>
        <v/>
      </c>
      <c r="BM89" s="354" t="str">
        <f>IF('3ème'!$C89="","",IF('3ème'!$E89="AM",'3ème'!$C89-'2ème'!$C89,""))</f>
        <v/>
      </c>
      <c r="BN89" s="354" t="str">
        <f>IF('4ème'!$C89="","",IF('4ème'!$E89="AM",'4ème'!$C89-'3ème'!$C89,""))</f>
        <v/>
      </c>
      <c r="BO89" s="354" t="str">
        <f>IF('5ème'!$C89="","",IF('5ème'!$E89="AM",'5ème'!$C89-'4ème'!$C89,""))</f>
        <v/>
      </c>
      <c r="BP89" s="354" t="str">
        <f>IF('6ème'!$C89="","",IF('6ème'!$E89="AM",'6ème'!$C89-'5ème'!$C89,""))</f>
        <v/>
      </c>
      <c r="BQ89" s="354" t="str">
        <f>IF('7ème'!$C89="","",IF('7ème'!$E89="AM",'7ème'!$C89-'6ème'!$C89,""))</f>
        <v/>
      </c>
      <c r="BR89" s="354" t="str">
        <f>IF('8ème'!$C89="","",IF('8ème'!$E89="AM",'8ème'!$C89-'7ème'!$C89,""))</f>
        <v/>
      </c>
      <c r="BS89" s="354" t="str">
        <f>IF('9ème'!$C89="","",IF('9ème'!$E89="AM",'9ème'!$C89-'8ème'!$C89,""))</f>
        <v/>
      </c>
      <c r="BT89" s="361" t="str">
        <f>IF('10ème'!$C89="","",IF('10ème'!$E89="AM",'10ème'!$C89-'9ème'!$C89,""))</f>
        <v/>
      </c>
      <c r="BU89" s="361" t="str">
        <f>IF(Dép_Arr!$C89="","",IF(AND(Dép_Arr!$E89="AM",'10ème'!$C89=""),Dép_Arr!$C89-'9ème'!$C89,Dép_Arr!$C89-'10ème'!$C89))</f>
        <v/>
      </c>
      <c r="BV89" s="356" t="str">
        <f t="shared" si="9"/>
        <v/>
      </c>
      <c r="BW89" s="362"/>
    </row>
    <row r="90" spans="1:75" x14ac:dyDescent="0.25">
      <c r="A90" s="376" t="str">
        <f>IF(Dép_Arr!A90="","",Dép_Arr!A90)</f>
        <v/>
      </c>
      <c r="B90" s="377" t="str">
        <f>IF(A90="","",INDEX(Engagés!A90:J189,MATCH(Récap!A90,Engagés!A90:A189,0),5))</f>
        <v/>
      </c>
      <c r="C90" s="378">
        <f>Dép_Arr!H90+'1ér_Tour'!H90+'2ème'!H90+'3ème'!H90+'4ème'!H90+'5ème'!H90+'6ème'!H90+'7ème'!H90+'8ème'!H90+'9ème'!H90+'10ème'!H90</f>
        <v>0</v>
      </c>
      <c r="D90" s="102" t="str">
        <f>IF($E90=11,"",IF(Dép_Arr!$A90="","",COUNTA(Dép_Arr!C90,'1ér_Tour'!C90,'2ème'!C90,'3ème'!C90,'4ème'!C90,'5ème'!C90,'6ème'!C90,'7ème'!C90,'8ème'!C90,'9ème'!C90,'10ème'!C90)))</f>
        <v/>
      </c>
      <c r="E90" s="26" t="str">
        <f>IF(A90=0,"",IF(Dép_Arr!A90="","",(COUNTBLANK(Dép_Arr!D90)+COUNTBLANK('1ér_Tour'!D90)+COUNTBLANK('2ème'!D90)+COUNTBLANK('3ème'!D90)+COUNTBLANK('4ème'!D90)+COUNTBLANK('5ème'!D90)+COUNTBLANK('6ème'!D90)+COUNTBLANK('7ème'!D90)+COUNTBLANK('8ème'!D90)+COUNTBLANK('9ème'!D90)+COUNTBLANK('10ème'!D90))))</f>
        <v/>
      </c>
      <c r="F90" s="378" t="str">
        <f t="shared" si="7"/>
        <v/>
      </c>
      <c r="G90" s="102" t="str">
        <f>IF(OR('1ér_Tour'!D90="TERMINE",'2ème'!D90="TERMINE",'3ème'!D90="TERMINE",'4ème'!D90="TERMINE",'5ème'!D90="TERMINE",'6ème'!D90="TERMINE",'7ème'!D90="TERMINE",'8ème'!D90="TERMINE",'9ème'!D90="TERMINE",'9ème'!A90="TERMINE"),"TERMINE","")</f>
        <v/>
      </c>
      <c r="I90" s="212"/>
      <c r="J90" s="215"/>
      <c r="O90" s="353" t="str">
        <f>IF('1ér_Tour'!$D90="","",IF($B90="MJ",'1ér_Tour'!$D90,""))</f>
        <v/>
      </c>
      <c r="P90" s="354" t="str">
        <f>IF('2ème'!$C90="","",IF('2ème'!$E90="MJ",'2ème'!$C90-'1ér_Tour'!$C90,""))</f>
        <v/>
      </c>
      <c r="Q90" s="354" t="str">
        <f>IF('3ème'!$C90="","",IF('3ème'!$E90="MJ",'3ème'!$C90-'2ème'!$C90,""))</f>
        <v/>
      </c>
      <c r="R90" s="354" t="str">
        <f>IF('4ème'!$C90="","",IF('4ème'!$E90="MJ",'4ème'!$C90-'3ème'!$C90,""))</f>
        <v/>
      </c>
      <c r="S90" s="354" t="str">
        <f>IF('5ème'!$C90="","",IF('5ème'!$E90="MJ",'5ème'!$C90-'4ème'!$C90,""))</f>
        <v/>
      </c>
      <c r="T90" s="354" t="str">
        <f>IF('6ème'!$C90="","",IF('6ème'!$E90="MJ",'6ème'!$C90-'5ème'!$C90,""))</f>
        <v/>
      </c>
      <c r="U90" s="354" t="str">
        <f>IF('7ème'!$C90="","",IF('7ème'!$E90="MJ",'7ème'!$C90-'6ème'!$C90,""))</f>
        <v/>
      </c>
      <c r="V90" s="354" t="str">
        <f>IF('8ème'!$C90="","",IF('8ème'!$E90="MJ",'8ème'!$C90-'7ème'!$C90,""))</f>
        <v/>
      </c>
      <c r="W90" s="354" t="str">
        <f>IF('9ème'!$C90="","",IF('9ème'!$E90="MJ",'9ème'!$C90-'8ème'!$C90,""))</f>
        <v/>
      </c>
      <c r="X90" s="355" t="str">
        <f>IF('10ème'!$C90="","",IF('10ème'!$E90="MJ",'10ème'!$C90-'9ème'!$C90,""))</f>
        <v/>
      </c>
      <c r="Y90" s="356" t="str">
        <f t="shared" si="6"/>
        <v/>
      </c>
      <c r="Z90" s="333"/>
      <c r="AA90" s="357"/>
      <c r="AB90" s="358"/>
      <c r="AC90" s="358"/>
      <c r="AD90" s="102"/>
      <c r="AE90" s="353" t="str">
        <f>IF('1ér_Tour'!$D90="","",IF($B90="CF",'1ér_Tour'!$D90,""))</f>
        <v/>
      </c>
      <c r="AF90" s="354" t="str">
        <f>IF('2ème'!$C90="","",IF('2ème'!$E90="CF",'2ème'!$C90-'1ér_Tour'!$C90,""))</f>
        <v/>
      </c>
      <c r="AG90" s="354" t="str">
        <f>IF('3ème'!$C90="","",IF('3ème'!$E90="CF",'3ème'!$C90-'2ème'!$C90,""))</f>
        <v/>
      </c>
      <c r="AH90" s="354" t="str">
        <f>IF('4ème'!$C90="","",IF('4ème'!$E90="CF",'4ème'!$C90-'3ème'!$C90,""))</f>
        <v/>
      </c>
      <c r="AI90" s="354" t="str">
        <f>IF('5ème'!$C90="","",IF('5ème'!$E90="CF",'5ème'!$C90-'4ème'!$C90,""))</f>
        <v/>
      </c>
      <c r="AJ90" s="354" t="str">
        <f>IF('6ème'!$C90="","",IF('6ème'!$E90="CF",'6ème'!$C90-'5ème'!$C90,""))</f>
        <v/>
      </c>
      <c r="AK90" s="354" t="str">
        <f>IF('7ème'!$C90="","",IF('7ème'!$E90="CF",'7ème'!$C90-'6ème'!$C90,""))</f>
        <v/>
      </c>
      <c r="AL90" s="354" t="str">
        <f>IF('8ème'!$C90="","",IF('8ème'!$E90="CF",'8ème'!$C90-'7ème'!$C90,""))</f>
        <v/>
      </c>
      <c r="AM90" s="354" t="str">
        <f>IF('9ème'!$C90="","",IF('9ème'!$E90="CF",'9ème'!$C90-'8ème'!$C90,""))</f>
        <v/>
      </c>
      <c r="AN90" s="354" t="str">
        <f>IF('10ème'!$C90="","",IF('10ème'!$E90="CF",'10ème'!$C90-'9ème'!$C90,""))</f>
        <v/>
      </c>
      <c r="AO90" s="359" t="str">
        <f t="shared" si="10"/>
        <v/>
      </c>
      <c r="AP90" s="102"/>
      <c r="AQ90" s="102"/>
      <c r="AR90" s="161"/>
      <c r="AS90" s="102"/>
      <c r="AT90" s="102"/>
      <c r="AU90" s="360" t="str">
        <f>IF('1ér_Tour'!$C90="","",IF(B90="JS",'1ér_Tour'!D99,""))</f>
        <v/>
      </c>
      <c r="AV90" s="354" t="str">
        <f>IF('2ème'!$C90="","",IF('2ème'!$E90="JS",'2ème'!$C90-'1ér_Tour'!$C90,""))</f>
        <v/>
      </c>
      <c r="AW90" s="354" t="str">
        <f>IF('3ème'!$C90="","",IF('3ème'!$E90="jS",'3ème'!$C90-'2ème'!$C90,""))</f>
        <v/>
      </c>
      <c r="AX90" s="354" t="str">
        <f>IF('4ème'!$C90="","",IF('4ème'!$E90="jS",'4ème'!$C90-'3ème'!$C90,""))</f>
        <v/>
      </c>
      <c r="AY90" s="354" t="str">
        <f>IF('5ème'!$C90="","",IF('5ème'!$E90="jS",'5ème'!$C90-'4ème'!$C90,""))</f>
        <v/>
      </c>
      <c r="AZ90" s="354" t="str">
        <f>IF('6ème'!$C90="","",IF('6ème'!$E90="jS",'6ème'!$C90-'5ème'!$C90,""))</f>
        <v/>
      </c>
      <c r="BA90" s="354" t="str">
        <f>IF('7ème'!$C90="","",IF('7ème'!$E90="jS",'7ème'!$C90-'6ème'!$C90,""))</f>
        <v/>
      </c>
      <c r="BB90" s="354" t="str">
        <f>IF('8ème'!$C90="","",IF('8ème'!$E90="jS",'8ème'!$C90-'7ème'!$C90,""))</f>
        <v/>
      </c>
      <c r="BC90" s="354" t="str">
        <f>IF('9ème'!$C90="","",IF('9ème'!$E90="jS",'9ème'!$C90-'8ème'!$C90,""))</f>
        <v/>
      </c>
      <c r="BD90" s="354" t="str">
        <f>IF('10ème'!$C90="","",IF('10ème'!$E90="jS",'10ème'!$C90-'9ème'!$C90,""))</f>
        <v/>
      </c>
      <c r="BE90" s="356" t="str">
        <f t="shared" si="8"/>
        <v/>
      </c>
      <c r="BF90" s="102"/>
      <c r="BG90" s="102"/>
      <c r="BH90" s="102"/>
      <c r="BI90" s="102"/>
      <c r="BJ90" s="102"/>
      <c r="BK90" s="360" t="str">
        <f>IF('1ér_Tour'!$C90="","",IF('1ér_Tour'!$E90="AM",'1ér_Tour'!$C90-'1ér_Tour'!$B90,""))</f>
        <v/>
      </c>
      <c r="BL90" s="354" t="str">
        <f>IF('2ème'!$C90="","",IF('2ème'!$E90="AM",'2ème'!$C90-'1ér_Tour'!$C90,""))</f>
        <v/>
      </c>
      <c r="BM90" s="354" t="str">
        <f>IF('3ème'!$C90="","",IF('3ème'!$E90="AM",'3ème'!$C90-'2ème'!$C90,""))</f>
        <v/>
      </c>
      <c r="BN90" s="354" t="str">
        <f>IF('4ème'!$C90="","",IF('4ème'!$E90="AM",'4ème'!$C90-'3ème'!$C90,""))</f>
        <v/>
      </c>
      <c r="BO90" s="354" t="str">
        <f>IF('5ème'!$C90="","",IF('5ème'!$E90="AM",'5ème'!$C90-'4ème'!$C90,""))</f>
        <v/>
      </c>
      <c r="BP90" s="354" t="str">
        <f>IF('6ème'!$C90="","",IF('6ème'!$E90="AM",'6ème'!$C90-'5ème'!$C90,""))</f>
        <v/>
      </c>
      <c r="BQ90" s="354" t="str">
        <f>IF('7ème'!$C90="","",IF('7ème'!$E90="AM",'7ème'!$C90-'6ème'!$C90,""))</f>
        <v/>
      </c>
      <c r="BR90" s="354" t="str">
        <f>IF('8ème'!$C90="","",IF('8ème'!$E90="AM",'8ème'!$C90-'7ème'!$C90,""))</f>
        <v/>
      </c>
      <c r="BS90" s="354" t="str">
        <f>IF('9ème'!$C90="","",IF('9ème'!$E90="AM",'9ème'!$C90-'8ème'!$C90,""))</f>
        <v/>
      </c>
      <c r="BT90" s="361" t="str">
        <f>IF('10ème'!$C90="","",IF('10ème'!$E90="AM",'10ème'!$C90-'9ème'!$C90,""))</f>
        <v/>
      </c>
      <c r="BU90" s="361" t="str">
        <f>IF(Dép_Arr!$C90="","",IF(AND(Dép_Arr!$E90="AM",'10ème'!$C90=""),Dép_Arr!$C90-'9ème'!$C90,Dép_Arr!$C90-'10ème'!$C90))</f>
        <v/>
      </c>
      <c r="BV90" s="356" t="str">
        <f t="shared" si="9"/>
        <v/>
      </c>
      <c r="BW90" s="362"/>
    </row>
    <row r="91" spans="1:75" x14ac:dyDescent="0.25">
      <c r="A91" s="376" t="str">
        <f>IF(Dép_Arr!A91="","",Dép_Arr!A91)</f>
        <v/>
      </c>
      <c r="B91" s="377" t="str">
        <f>IF(A91="","",INDEX(Engagés!A91:J190,MATCH(Récap!A91,Engagés!A91:A190,0),5))</f>
        <v/>
      </c>
      <c r="C91" s="378">
        <f>Dép_Arr!H91+'1ér_Tour'!H91+'2ème'!H91+'3ème'!H91+'4ème'!H91+'5ème'!H91+'6ème'!H91+'7ème'!H91+'8ème'!H91+'9ème'!H91+'10ème'!H91</f>
        <v>0</v>
      </c>
      <c r="D91" s="102" t="str">
        <f>IF($E91=11,"",IF(Dép_Arr!$A91="","",COUNTA(Dép_Arr!C91,'1ér_Tour'!C91,'2ème'!C91,'3ème'!C91,'4ème'!C91,'5ème'!C91,'6ème'!C91,'7ème'!C91,'8ème'!C91,'9ème'!C91,'10ème'!C91)))</f>
        <v/>
      </c>
      <c r="E91" s="26" t="str">
        <f>IF(A91=0,"",IF(Dép_Arr!A91="","",(COUNTBLANK(Dép_Arr!D91)+COUNTBLANK('1ér_Tour'!D91)+COUNTBLANK('2ème'!D91)+COUNTBLANK('3ème'!D91)+COUNTBLANK('4ème'!D91)+COUNTBLANK('5ème'!D91)+COUNTBLANK('6ème'!D91)+COUNTBLANK('7ème'!D91)+COUNTBLANK('8ème'!D91)+COUNTBLANK('9ème'!D91)+COUNTBLANK('10ème'!D91))))</f>
        <v/>
      </c>
      <c r="F91" s="378" t="str">
        <f t="shared" si="7"/>
        <v/>
      </c>
      <c r="G91" s="102" t="str">
        <f>IF(OR('1ér_Tour'!D91="TERMINE",'2ème'!D91="TERMINE",'3ème'!D91="TERMINE",'4ème'!D91="TERMINE",'5ème'!D91="TERMINE",'6ème'!D91="TERMINE",'7ème'!D91="TERMINE",'8ème'!D91="TERMINE",'9ème'!D91="TERMINE",'9ème'!A91="TERMINE"),"TERMINE","")</f>
        <v/>
      </c>
      <c r="I91" s="212"/>
      <c r="J91" s="215"/>
      <c r="O91" s="353" t="str">
        <f>IF('1ér_Tour'!$D91="","",IF($B91="MJ",'1ér_Tour'!$D91,""))</f>
        <v/>
      </c>
      <c r="P91" s="354" t="str">
        <f>IF('2ème'!$C91="","",IF('2ème'!$E91="MJ",'2ème'!$C91-'1ér_Tour'!$C91,""))</f>
        <v/>
      </c>
      <c r="Q91" s="354" t="str">
        <f>IF('3ème'!$C91="","",IF('3ème'!$E91="MJ",'3ème'!$C91-'2ème'!$C91,""))</f>
        <v/>
      </c>
      <c r="R91" s="354" t="str">
        <f>IF('4ème'!$C91="","",IF('4ème'!$E91="MJ",'4ème'!$C91-'3ème'!$C91,""))</f>
        <v/>
      </c>
      <c r="S91" s="354" t="str">
        <f>IF('5ème'!$C91="","",IF('5ème'!$E91="MJ",'5ème'!$C91-'4ème'!$C91,""))</f>
        <v/>
      </c>
      <c r="T91" s="354" t="str">
        <f>IF('6ème'!$C91="","",IF('6ème'!$E91="MJ",'6ème'!$C91-'5ème'!$C91,""))</f>
        <v/>
      </c>
      <c r="U91" s="354" t="str">
        <f>IF('7ème'!$C91="","",IF('7ème'!$E91="MJ",'7ème'!$C91-'6ème'!$C91,""))</f>
        <v/>
      </c>
      <c r="V91" s="354" t="str">
        <f>IF('8ème'!$C91="","",IF('8ème'!$E91="MJ",'8ème'!$C91-'7ème'!$C91,""))</f>
        <v/>
      </c>
      <c r="W91" s="354" t="str">
        <f>IF('9ème'!$C91="","",IF('9ème'!$E91="MJ",'9ème'!$C91-'8ème'!$C91,""))</f>
        <v/>
      </c>
      <c r="X91" s="355" t="str">
        <f>IF('10ème'!$C91="","",IF('10ème'!$E91="MJ",'10ème'!$C91-'9ème'!$C91,""))</f>
        <v/>
      </c>
      <c r="Y91" s="356" t="str">
        <f t="shared" si="6"/>
        <v/>
      </c>
      <c r="Z91" s="333"/>
      <c r="AA91" s="357"/>
      <c r="AB91" s="358"/>
      <c r="AC91" s="358"/>
      <c r="AD91" s="102"/>
      <c r="AE91" s="353" t="str">
        <f>IF('1ér_Tour'!$D91="","",IF($B91="CF",'1ér_Tour'!$D91,""))</f>
        <v/>
      </c>
      <c r="AF91" s="354" t="str">
        <f>IF('2ème'!$C91="","",IF('2ème'!$E91="CF",'2ème'!$C91-'1ér_Tour'!$C91,""))</f>
        <v/>
      </c>
      <c r="AG91" s="354" t="str">
        <f>IF('3ème'!$C91="","",IF('3ème'!$E91="CF",'3ème'!$C91-'2ème'!$C91,""))</f>
        <v/>
      </c>
      <c r="AH91" s="354" t="str">
        <f>IF('4ème'!$C91="","",IF('4ème'!$E91="CF",'4ème'!$C91-'3ème'!$C91,""))</f>
        <v/>
      </c>
      <c r="AI91" s="354" t="str">
        <f>IF('5ème'!$C91="","",IF('5ème'!$E91="CF",'5ème'!$C91-'4ème'!$C91,""))</f>
        <v/>
      </c>
      <c r="AJ91" s="354" t="str">
        <f>IF('6ème'!$C91="","",IF('6ème'!$E91="CF",'6ème'!$C91-'5ème'!$C91,""))</f>
        <v/>
      </c>
      <c r="AK91" s="354" t="str">
        <f>IF('7ème'!$C91="","",IF('7ème'!$E91="CF",'7ème'!$C91-'6ème'!$C91,""))</f>
        <v/>
      </c>
      <c r="AL91" s="354" t="str">
        <f>IF('8ème'!$C91="","",IF('8ème'!$E91="CF",'8ème'!$C91-'7ème'!$C91,""))</f>
        <v/>
      </c>
      <c r="AM91" s="354" t="str">
        <f>IF('9ème'!$C91="","",IF('9ème'!$E91="CF",'9ème'!$C91-'8ème'!$C91,""))</f>
        <v/>
      </c>
      <c r="AN91" s="354" t="str">
        <f>IF('10ème'!$C91="","",IF('10ème'!$E91="CF",'10ème'!$C91-'9ème'!$C91,""))</f>
        <v/>
      </c>
      <c r="AO91" s="359" t="str">
        <f t="shared" si="10"/>
        <v/>
      </c>
      <c r="AP91" s="102"/>
      <c r="AQ91" s="102"/>
      <c r="AR91" s="161"/>
      <c r="AS91" s="102"/>
      <c r="AT91" s="102"/>
      <c r="AU91" s="360" t="str">
        <f>IF('1ér_Tour'!$C91="","",IF(B91="JS",'1ér_Tour'!D100,""))</f>
        <v/>
      </c>
      <c r="AV91" s="354" t="str">
        <f>IF('2ème'!$C91="","",IF('2ème'!$E91="JS",'2ème'!$C91-'1ér_Tour'!$C91,""))</f>
        <v/>
      </c>
      <c r="AW91" s="354" t="str">
        <f>IF('3ème'!$C91="","",IF('3ème'!$E91="jS",'3ème'!$C91-'2ème'!$C91,""))</f>
        <v/>
      </c>
      <c r="AX91" s="354" t="str">
        <f>IF('4ème'!$C91="","",IF('4ème'!$E91="jS",'4ème'!$C91-'3ème'!$C91,""))</f>
        <v/>
      </c>
      <c r="AY91" s="354" t="str">
        <f>IF('5ème'!$C91="","",IF('5ème'!$E91="jS",'5ème'!$C91-'4ème'!$C91,""))</f>
        <v/>
      </c>
      <c r="AZ91" s="354" t="str">
        <f>IF('6ème'!$C91="","",IF('6ème'!$E91="jS",'6ème'!$C91-'5ème'!$C91,""))</f>
        <v/>
      </c>
      <c r="BA91" s="354" t="str">
        <f>IF('7ème'!$C91="","",IF('7ème'!$E91="jS",'7ème'!$C91-'6ème'!$C91,""))</f>
        <v/>
      </c>
      <c r="BB91" s="354" t="str">
        <f>IF('8ème'!$C91="","",IF('8ème'!$E91="jS",'8ème'!$C91-'7ème'!$C91,""))</f>
        <v/>
      </c>
      <c r="BC91" s="354" t="str">
        <f>IF('9ème'!$C91="","",IF('9ème'!$E91="jS",'9ème'!$C91-'8ème'!$C91,""))</f>
        <v/>
      </c>
      <c r="BD91" s="354" t="str">
        <f>IF('10ème'!$C91="","",IF('10ème'!$E91="jS",'10ème'!$C91-'9ème'!$C91,""))</f>
        <v/>
      </c>
      <c r="BE91" s="356" t="str">
        <f t="shared" si="8"/>
        <v/>
      </c>
      <c r="BF91" s="102"/>
      <c r="BG91" s="102"/>
      <c r="BH91" s="102"/>
      <c r="BI91" s="102"/>
      <c r="BJ91" s="102"/>
      <c r="BK91" s="360" t="str">
        <f>IF('1ér_Tour'!$C91="","",IF('1ér_Tour'!$E91="AM",'1ér_Tour'!$C91-'1ér_Tour'!$B91,""))</f>
        <v/>
      </c>
      <c r="BL91" s="354" t="str">
        <f>IF('2ème'!$C91="","",IF('2ème'!$E91="AM",'2ème'!$C91-'1ér_Tour'!$C91,""))</f>
        <v/>
      </c>
      <c r="BM91" s="354" t="str">
        <f>IF('3ème'!$C91="","",IF('3ème'!$E91="AM",'3ème'!$C91-'2ème'!$C91,""))</f>
        <v/>
      </c>
      <c r="BN91" s="354" t="str">
        <f>IF('4ème'!$C91="","",IF('4ème'!$E91="AM",'4ème'!$C91-'3ème'!$C91,""))</f>
        <v/>
      </c>
      <c r="BO91" s="354" t="str">
        <f>IF('5ème'!$C91="","",IF('5ème'!$E91="AM",'5ème'!$C91-'4ème'!$C91,""))</f>
        <v/>
      </c>
      <c r="BP91" s="354" t="str">
        <f>IF('6ème'!$C91="","",IF('6ème'!$E91="AM",'6ème'!$C91-'5ème'!$C91,""))</f>
        <v/>
      </c>
      <c r="BQ91" s="354" t="str">
        <f>IF('7ème'!$C91="","",IF('7ème'!$E91="AM",'7ème'!$C91-'6ème'!$C91,""))</f>
        <v/>
      </c>
      <c r="BR91" s="354" t="str">
        <f>IF('8ème'!$C91="","",IF('8ème'!$E91="AM",'8ème'!$C91-'7ème'!$C91,""))</f>
        <v/>
      </c>
      <c r="BS91" s="354" t="str">
        <f>IF('9ème'!$C91="","",IF('9ème'!$E91="AM",'9ème'!$C91-'8ème'!$C91,""))</f>
        <v/>
      </c>
      <c r="BT91" s="361" t="str">
        <f>IF('10ème'!$C91="","",IF('10ème'!$E91="AM",'10ème'!$C91-'9ème'!$C91,""))</f>
        <v/>
      </c>
      <c r="BU91" s="361" t="str">
        <f>IF(Dép_Arr!$C91="","",IF(AND(Dép_Arr!$E91="AM",'10ème'!$C91=""),Dép_Arr!$C91-'9ème'!$C91,Dép_Arr!$C91-'10ème'!$C91))</f>
        <v/>
      </c>
      <c r="BV91" s="356" t="str">
        <f t="shared" si="9"/>
        <v/>
      </c>
      <c r="BW91" s="362"/>
    </row>
    <row r="92" spans="1:75" x14ac:dyDescent="0.25">
      <c r="A92" s="376" t="str">
        <f>IF(Dép_Arr!A92="","",Dép_Arr!A92)</f>
        <v/>
      </c>
      <c r="B92" s="377" t="str">
        <f>IF(A92="","",INDEX(Engagés!A92:J191,MATCH(Récap!A92,Engagés!A92:A191,0),5))</f>
        <v/>
      </c>
      <c r="C92" s="378">
        <f>Dép_Arr!H92+'1ér_Tour'!H92+'2ème'!H92+'3ème'!H92+'4ème'!H92+'5ème'!H92+'6ème'!H92+'7ème'!H92+'8ème'!H92+'9ème'!H92+'10ème'!H92</f>
        <v>0</v>
      </c>
      <c r="D92" s="102" t="str">
        <f>IF($E92=11,"",IF(Dép_Arr!$A92="","",COUNTA(Dép_Arr!C92,'1ér_Tour'!C92,'2ème'!C92,'3ème'!C92,'4ème'!C92,'5ème'!C92,'6ème'!C92,'7ème'!C92,'8ème'!C92,'9ème'!C92,'10ème'!C92)))</f>
        <v/>
      </c>
      <c r="E92" s="26" t="str">
        <f>IF(A92=0,"",IF(Dép_Arr!A92="","",(COUNTBLANK(Dép_Arr!D92)+COUNTBLANK('1ér_Tour'!D92)+COUNTBLANK('2ème'!D92)+COUNTBLANK('3ème'!D92)+COUNTBLANK('4ème'!D92)+COUNTBLANK('5ème'!D92)+COUNTBLANK('6ème'!D92)+COUNTBLANK('7ème'!D92)+COUNTBLANK('8ème'!D92)+COUNTBLANK('9ème'!D92)+COUNTBLANK('10ème'!D92))))</f>
        <v/>
      </c>
      <c r="F92" s="378" t="str">
        <f t="shared" si="7"/>
        <v/>
      </c>
      <c r="G92" s="102" t="str">
        <f>IF(OR('1ér_Tour'!D92="TERMINE",'2ème'!D92="TERMINE",'3ème'!D92="TERMINE",'4ème'!D92="TERMINE",'5ème'!D92="TERMINE",'6ème'!D92="TERMINE",'7ème'!D92="TERMINE",'8ème'!D92="TERMINE",'9ème'!D92="TERMINE",'9ème'!A92="TERMINE"),"TERMINE","")</f>
        <v/>
      </c>
      <c r="I92" s="212"/>
      <c r="J92" s="215"/>
      <c r="O92" s="353" t="str">
        <f>IF('1ér_Tour'!$D92="","",IF($B92="MJ",'1ér_Tour'!$D92,""))</f>
        <v/>
      </c>
      <c r="P92" s="354" t="str">
        <f>IF('2ème'!$C92="","",IF('2ème'!$E92="MJ",'2ème'!$C92-'1ér_Tour'!$C92,""))</f>
        <v/>
      </c>
      <c r="Q92" s="354" t="str">
        <f>IF('3ème'!$C92="","",IF('3ème'!$E92="MJ",'3ème'!$C92-'2ème'!$C92,""))</f>
        <v/>
      </c>
      <c r="R92" s="354" t="str">
        <f>IF('4ème'!$C92="","",IF('4ème'!$E92="MJ",'4ème'!$C92-'3ème'!$C92,""))</f>
        <v/>
      </c>
      <c r="S92" s="354" t="str">
        <f>IF('5ème'!$C92="","",IF('5ème'!$E92="MJ",'5ème'!$C92-'4ème'!$C92,""))</f>
        <v/>
      </c>
      <c r="T92" s="354" t="str">
        <f>IF('6ème'!$C92="","",IF('6ème'!$E92="MJ",'6ème'!$C92-'5ème'!$C92,""))</f>
        <v/>
      </c>
      <c r="U92" s="354" t="str">
        <f>IF('7ème'!$C92="","",IF('7ème'!$E92="MJ",'7ème'!$C92-'6ème'!$C92,""))</f>
        <v/>
      </c>
      <c r="V92" s="354" t="str">
        <f>IF('8ème'!$C92="","",IF('8ème'!$E92="MJ",'8ème'!$C92-'7ème'!$C92,""))</f>
        <v/>
      </c>
      <c r="W92" s="354" t="str">
        <f>IF('9ème'!$C92="","",IF('9ème'!$E92="MJ",'9ème'!$C92-'8ème'!$C92,""))</f>
        <v/>
      </c>
      <c r="X92" s="355" t="str">
        <f>IF('10ème'!$C92="","",IF('10ème'!$E92="MJ",'10ème'!$C92-'9ème'!$C92,""))</f>
        <v/>
      </c>
      <c r="Y92" s="356" t="str">
        <f t="shared" si="6"/>
        <v/>
      </c>
      <c r="Z92" s="333"/>
      <c r="AA92" s="357"/>
      <c r="AB92" s="358"/>
      <c r="AC92" s="358"/>
      <c r="AD92" s="102"/>
      <c r="AE92" s="353" t="str">
        <f>IF('1ér_Tour'!$D92="","",IF($B92="CF",'1ér_Tour'!$D92,""))</f>
        <v/>
      </c>
      <c r="AF92" s="354" t="str">
        <f>IF('2ème'!$C92="","",IF('2ème'!$E92="CF",'2ème'!$C92-'1ér_Tour'!$C92,""))</f>
        <v/>
      </c>
      <c r="AG92" s="354" t="str">
        <f>IF('3ème'!$C92="","",IF('3ème'!$E92="CF",'3ème'!$C92-'2ème'!$C92,""))</f>
        <v/>
      </c>
      <c r="AH92" s="354" t="str">
        <f>IF('4ème'!$C92="","",IF('4ème'!$E92="CF",'4ème'!$C92-'3ème'!$C92,""))</f>
        <v/>
      </c>
      <c r="AI92" s="354" t="str">
        <f>IF('5ème'!$C92="","",IF('5ème'!$E92="CF",'5ème'!$C92-'4ème'!$C92,""))</f>
        <v/>
      </c>
      <c r="AJ92" s="354" t="str">
        <f>IF('6ème'!$C92="","",IF('6ème'!$E92="CF",'6ème'!$C92-'5ème'!$C92,""))</f>
        <v/>
      </c>
      <c r="AK92" s="354" t="str">
        <f>IF('7ème'!$C92="","",IF('7ème'!$E92="CF",'7ème'!$C92-'6ème'!$C92,""))</f>
        <v/>
      </c>
      <c r="AL92" s="354" t="str">
        <f>IF('8ème'!$C92="","",IF('8ème'!$E92="CF",'8ème'!$C92-'7ème'!$C92,""))</f>
        <v/>
      </c>
      <c r="AM92" s="354" t="str">
        <f>IF('9ème'!$C92="","",IF('9ème'!$E92="CF",'9ème'!$C92-'8ème'!$C92,""))</f>
        <v/>
      </c>
      <c r="AN92" s="354" t="str">
        <f>IF('10ème'!$C92="","",IF('10ème'!$E92="CF",'10ème'!$C92-'9ème'!$C92,""))</f>
        <v/>
      </c>
      <c r="AO92" s="359" t="str">
        <f t="shared" si="10"/>
        <v/>
      </c>
      <c r="AP92" s="102"/>
      <c r="AQ92" s="102"/>
      <c r="AR92" s="161"/>
      <c r="AS92" s="102"/>
      <c r="AT92" s="102"/>
      <c r="AU92" s="360" t="str">
        <f>IF('1ér_Tour'!$C92="","",IF(B92="JS",'1ér_Tour'!D101,""))</f>
        <v/>
      </c>
      <c r="AV92" s="354" t="str">
        <f>IF('2ème'!$C92="","",IF('2ème'!$E92="JS",'2ème'!$C92-'1ér_Tour'!$C92,""))</f>
        <v/>
      </c>
      <c r="AW92" s="354" t="str">
        <f>IF('3ème'!$C92="","",IF('3ème'!$E92="jS",'3ème'!$C92-'2ème'!$C92,""))</f>
        <v/>
      </c>
      <c r="AX92" s="354" t="str">
        <f>IF('4ème'!$C92="","",IF('4ème'!$E92="jS",'4ème'!$C92-'3ème'!$C92,""))</f>
        <v/>
      </c>
      <c r="AY92" s="354" t="str">
        <f>IF('5ème'!$C92="","",IF('5ème'!$E92="jS",'5ème'!$C92-'4ème'!$C92,""))</f>
        <v/>
      </c>
      <c r="AZ92" s="354" t="str">
        <f>IF('6ème'!$C92="","",IF('6ème'!$E92="jS",'6ème'!$C92-'5ème'!$C92,""))</f>
        <v/>
      </c>
      <c r="BA92" s="354" t="str">
        <f>IF('7ème'!$C92="","",IF('7ème'!$E92="jS",'7ème'!$C92-'6ème'!$C92,""))</f>
        <v/>
      </c>
      <c r="BB92" s="354" t="str">
        <f>IF('8ème'!$C92="","",IF('8ème'!$E92="jS",'8ème'!$C92-'7ème'!$C92,""))</f>
        <v/>
      </c>
      <c r="BC92" s="354" t="str">
        <f>IF('9ème'!$C92="","",IF('9ème'!$E92="jS",'9ème'!$C92-'8ème'!$C92,""))</f>
        <v/>
      </c>
      <c r="BD92" s="354" t="str">
        <f>IF('10ème'!$C92="","",IF('10ème'!$E92="jS",'10ème'!$C92-'9ème'!$C92,""))</f>
        <v/>
      </c>
      <c r="BE92" s="356" t="str">
        <f t="shared" si="8"/>
        <v/>
      </c>
      <c r="BF92" s="102"/>
      <c r="BG92" s="102"/>
      <c r="BH92" s="102"/>
      <c r="BI92" s="102"/>
      <c r="BJ92" s="102"/>
      <c r="BK92" s="360" t="str">
        <f>IF('1ér_Tour'!$C92="","",IF('1ér_Tour'!$E92="AM",'1ér_Tour'!$C92-'1ér_Tour'!$B92,""))</f>
        <v/>
      </c>
      <c r="BL92" s="354" t="str">
        <f>IF('2ème'!$C92="","",IF('2ème'!$E92="AM",'2ème'!$C92-'1ér_Tour'!$C92,""))</f>
        <v/>
      </c>
      <c r="BM92" s="354" t="str">
        <f>IF('3ème'!$C92="","",IF('3ème'!$E92="AM",'3ème'!$C92-'2ème'!$C92,""))</f>
        <v/>
      </c>
      <c r="BN92" s="354" t="str">
        <f>IF('4ème'!$C92="","",IF('4ème'!$E92="AM",'4ème'!$C92-'3ème'!$C92,""))</f>
        <v/>
      </c>
      <c r="BO92" s="354" t="str">
        <f>IF('5ème'!$C92="","",IF('5ème'!$E92="AM",'5ème'!$C92-'4ème'!$C92,""))</f>
        <v/>
      </c>
      <c r="BP92" s="354" t="str">
        <f>IF('6ème'!$C92="","",IF('6ème'!$E92="AM",'6ème'!$C92-'5ème'!$C92,""))</f>
        <v/>
      </c>
      <c r="BQ92" s="354" t="str">
        <f>IF('7ème'!$C92="","",IF('7ème'!$E92="AM",'7ème'!$C92-'6ème'!$C92,""))</f>
        <v/>
      </c>
      <c r="BR92" s="354" t="str">
        <f>IF('8ème'!$C92="","",IF('8ème'!$E92="AM",'8ème'!$C92-'7ème'!$C92,""))</f>
        <v/>
      </c>
      <c r="BS92" s="354" t="str">
        <f>IF('9ème'!$C92="","",IF('9ème'!$E92="AM",'9ème'!$C92-'8ème'!$C92,""))</f>
        <v/>
      </c>
      <c r="BT92" s="361" t="str">
        <f>IF('10ème'!$C92="","",IF('10ème'!$E92="AM",'10ème'!$C92-'9ème'!$C92,""))</f>
        <v/>
      </c>
      <c r="BU92" s="361" t="str">
        <f>IF(Dép_Arr!$C92="","",IF(AND(Dép_Arr!$E92="AM",'10ème'!$C92=""),Dép_Arr!$C92-'9ème'!$C92,Dép_Arr!$C92-'10ème'!$C92))</f>
        <v/>
      </c>
      <c r="BV92" s="356" t="str">
        <f t="shared" si="9"/>
        <v/>
      </c>
      <c r="BW92" s="362"/>
    </row>
    <row r="93" spans="1:75" x14ac:dyDescent="0.25">
      <c r="A93" s="376" t="str">
        <f>IF(Dép_Arr!A93="","",Dép_Arr!A93)</f>
        <v/>
      </c>
      <c r="B93" s="377" t="str">
        <f>IF(A93="","",INDEX(Engagés!A93:J192,MATCH(Récap!A93,Engagés!A93:A192,0),5))</f>
        <v/>
      </c>
      <c r="C93" s="378">
        <f>Dép_Arr!H93+'1ér_Tour'!H93+'2ème'!H93+'3ème'!H93+'4ème'!H93+'5ème'!H93+'6ème'!H93+'7ème'!H93+'8ème'!H93+'9ème'!H93+'10ème'!H93</f>
        <v>0</v>
      </c>
      <c r="D93" s="102" t="str">
        <f>IF($E93=11,"",IF(Dép_Arr!$A93="","",COUNTA(Dép_Arr!C93,'1ér_Tour'!C93,'2ème'!C93,'3ème'!C93,'4ème'!C93,'5ème'!C93,'6ème'!C93,'7ème'!C93,'8ème'!C93,'9ème'!C93,'10ème'!C93)))</f>
        <v/>
      </c>
      <c r="E93" s="26" t="str">
        <f>IF(A93=0,"",IF(Dép_Arr!A93="","",(COUNTBLANK(Dép_Arr!D93)+COUNTBLANK('1ér_Tour'!D93)+COUNTBLANK('2ème'!D93)+COUNTBLANK('3ème'!D93)+COUNTBLANK('4ème'!D93)+COUNTBLANK('5ème'!D93)+COUNTBLANK('6ème'!D93)+COUNTBLANK('7ème'!D93)+COUNTBLANK('8ème'!D93)+COUNTBLANK('9ème'!D93)+COUNTBLANK('10ème'!D93))))</f>
        <v/>
      </c>
      <c r="F93" s="378" t="str">
        <f t="shared" si="7"/>
        <v/>
      </c>
      <c r="G93" s="102" t="str">
        <f>IF(OR('1ér_Tour'!D93="TERMINE",'2ème'!D93="TERMINE",'3ème'!D93="TERMINE",'4ème'!D93="TERMINE",'5ème'!D93="TERMINE",'6ème'!D93="TERMINE",'7ème'!D93="TERMINE",'8ème'!D93="TERMINE",'9ème'!D93="TERMINE",'9ème'!A93="TERMINE"),"TERMINE","")</f>
        <v/>
      </c>
      <c r="I93" s="212"/>
      <c r="J93" s="215"/>
      <c r="O93" s="353" t="str">
        <f>IF('1ér_Tour'!$D93="","",IF($B93="MJ",'1ér_Tour'!$D93,""))</f>
        <v/>
      </c>
      <c r="P93" s="354" t="str">
        <f>IF('2ème'!$C93="","",IF('2ème'!$E93="MJ",'2ème'!$C93-'1ér_Tour'!$C93,""))</f>
        <v/>
      </c>
      <c r="Q93" s="354" t="str">
        <f>IF('3ème'!$C93="","",IF('3ème'!$E93="MJ",'3ème'!$C93-'2ème'!$C93,""))</f>
        <v/>
      </c>
      <c r="R93" s="354" t="str">
        <f>IF('4ème'!$C93="","",IF('4ème'!$E93="MJ",'4ème'!$C93-'3ème'!$C93,""))</f>
        <v/>
      </c>
      <c r="S93" s="354" t="str">
        <f>IF('5ème'!$C93="","",IF('5ème'!$E93="MJ",'5ème'!$C93-'4ème'!$C93,""))</f>
        <v/>
      </c>
      <c r="T93" s="354" t="str">
        <f>IF('6ème'!$C93="","",IF('6ème'!$E93="MJ",'6ème'!$C93-'5ème'!$C93,""))</f>
        <v/>
      </c>
      <c r="U93" s="354" t="str">
        <f>IF('7ème'!$C93="","",IF('7ème'!$E93="MJ",'7ème'!$C93-'6ème'!$C93,""))</f>
        <v/>
      </c>
      <c r="V93" s="354" t="str">
        <f>IF('8ème'!$C93="","",IF('8ème'!$E93="MJ",'8ème'!$C93-'7ème'!$C93,""))</f>
        <v/>
      </c>
      <c r="W93" s="354" t="str">
        <f>IF('9ème'!$C93="","",IF('9ème'!$E93="MJ",'9ème'!$C93-'8ème'!$C93,""))</f>
        <v/>
      </c>
      <c r="X93" s="355" t="str">
        <f>IF('10ème'!$C93="","",IF('10ème'!$E93="MJ",'10ème'!$C93-'9ème'!$C93,""))</f>
        <v/>
      </c>
      <c r="Y93" s="356" t="str">
        <f t="shared" si="6"/>
        <v/>
      </c>
      <c r="Z93" s="333"/>
      <c r="AA93" s="357"/>
      <c r="AB93" s="358"/>
      <c r="AC93" s="358"/>
      <c r="AD93" s="102"/>
      <c r="AE93" s="353" t="str">
        <f>IF('1ér_Tour'!$D93="","",IF($B93="CF",'1ér_Tour'!$D93,""))</f>
        <v/>
      </c>
      <c r="AF93" s="354" t="str">
        <f>IF('2ème'!$C93="","",IF('2ème'!$E93="CF",'2ème'!$C93-'1ér_Tour'!$C93,""))</f>
        <v/>
      </c>
      <c r="AG93" s="354" t="str">
        <f>IF('3ème'!$C93="","",IF('3ème'!$E93="CF",'3ème'!$C93-'2ème'!$C93,""))</f>
        <v/>
      </c>
      <c r="AH93" s="354" t="str">
        <f>IF('4ème'!$C93="","",IF('4ème'!$E93="CF",'4ème'!$C93-'3ème'!$C93,""))</f>
        <v/>
      </c>
      <c r="AI93" s="354" t="str">
        <f>IF('5ème'!$C93="","",IF('5ème'!$E93="CF",'5ème'!$C93-'4ème'!$C93,""))</f>
        <v/>
      </c>
      <c r="AJ93" s="354" t="str">
        <f>IF('6ème'!$C93="","",IF('6ème'!$E93="CF",'6ème'!$C93-'5ème'!$C93,""))</f>
        <v/>
      </c>
      <c r="AK93" s="354" t="str">
        <f>IF('7ème'!$C93="","",IF('7ème'!$E93="CF",'7ème'!$C93-'6ème'!$C93,""))</f>
        <v/>
      </c>
      <c r="AL93" s="354" t="str">
        <f>IF('8ème'!$C93="","",IF('8ème'!$E93="CF",'8ème'!$C93-'7ème'!$C93,""))</f>
        <v/>
      </c>
      <c r="AM93" s="354" t="str">
        <f>IF('9ème'!$C93="","",IF('9ème'!$E93="CF",'9ème'!$C93-'8ème'!$C93,""))</f>
        <v/>
      </c>
      <c r="AN93" s="354" t="str">
        <f>IF('10ème'!$C93="","",IF('10ème'!$E93="CF",'10ème'!$C93-'9ème'!$C93,""))</f>
        <v/>
      </c>
      <c r="AO93" s="359" t="str">
        <f t="shared" si="10"/>
        <v/>
      </c>
      <c r="AP93" s="102"/>
      <c r="AQ93" s="102"/>
      <c r="AR93" s="161"/>
      <c r="AS93" s="102"/>
      <c r="AT93" s="102"/>
      <c r="AU93" s="360" t="str">
        <f>IF('1ér_Tour'!$C93="","",IF(B93="JS",'1ér_Tour'!D102,""))</f>
        <v/>
      </c>
      <c r="AV93" s="354" t="str">
        <f>IF('2ème'!$C93="","",IF('2ème'!$E93="JS",'2ème'!$C93-'1ér_Tour'!$C93,""))</f>
        <v/>
      </c>
      <c r="AW93" s="354" t="str">
        <f>IF('3ème'!$C93="","",IF('3ème'!$E93="jS",'3ème'!$C93-'2ème'!$C93,""))</f>
        <v/>
      </c>
      <c r="AX93" s="354" t="str">
        <f>IF('4ème'!$C93="","",IF('4ème'!$E93="jS",'4ème'!$C93-'3ème'!$C93,""))</f>
        <v/>
      </c>
      <c r="AY93" s="354" t="str">
        <f>IF('5ème'!$C93="","",IF('5ème'!$E93="jS",'5ème'!$C93-'4ème'!$C93,""))</f>
        <v/>
      </c>
      <c r="AZ93" s="354" t="str">
        <f>IF('6ème'!$C93="","",IF('6ème'!$E93="jS",'6ème'!$C93-'5ème'!$C93,""))</f>
        <v/>
      </c>
      <c r="BA93" s="354" t="str">
        <f>IF('7ème'!$C93="","",IF('7ème'!$E93="jS",'7ème'!$C93-'6ème'!$C93,""))</f>
        <v/>
      </c>
      <c r="BB93" s="354" t="str">
        <f>IF('8ème'!$C93="","",IF('8ème'!$E93="jS",'8ème'!$C93-'7ème'!$C93,""))</f>
        <v/>
      </c>
      <c r="BC93" s="354" t="str">
        <f>IF('9ème'!$C93="","",IF('9ème'!$E93="jS",'9ème'!$C93-'8ème'!$C93,""))</f>
        <v/>
      </c>
      <c r="BD93" s="354" t="str">
        <f>IF('10ème'!$C93="","",IF('10ème'!$E93="jS",'10ème'!$C93-'9ème'!$C93,""))</f>
        <v/>
      </c>
      <c r="BE93" s="356" t="str">
        <f t="shared" si="8"/>
        <v/>
      </c>
      <c r="BF93" s="102"/>
      <c r="BG93" s="102"/>
      <c r="BH93" s="102"/>
      <c r="BI93" s="102"/>
      <c r="BJ93" s="102"/>
      <c r="BK93" s="360" t="str">
        <f>IF('1ér_Tour'!$C93="","",IF('1ér_Tour'!$E93="AM",'1ér_Tour'!$C93-'1ér_Tour'!$B93,""))</f>
        <v/>
      </c>
      <c r="BL93" s="354" t="str">
        <f>IF('2ème'!$C93="","",IF('2ème'!$E93="AM",'2ème'!$C93-'1ér_Tour'!$C93,""))</f>
        <v/>
      </c>
      <c r="BM93" s="354" t="str">
        <f>IF('3ème'!$C93="","",IF('3ème'!$E93="AM",'3ème'!$C93-'2ème'!$C93,""))</f>
        <v/>
      </c>
      <c r="BN93" s="354" t="str">
        <f>IF('4ème'!$C93="","",IF('4ème'!$E93="AM",'4ème'!$C93-'3ème'!$C93,""))</f>
        <v/>
      </c>
      <c r="BO93" s="354" t="str">
        <f>IF('5ème'!$C93="","",IF('5ème'!$E93="AM",'5ème'!$C93-'4ème'!$C93,""))</f>
        <v/>
      </c>
      <c r="BP93" s="354" t="str">
        <f>IF('6ème'!$C93="","",IF('6ème'!$E93="AM",'6ème'!$C93-'5ème'!$C93,""))</f>
        <v/>
      </c>
      <c r="BQ93" s="354" t="str">
        <f>IF('7ème'!$C93="","",IF('7ème'!$E93="AM",'7ème'!$C93-'6ème'!$C93,""))</f>
        <v/>
      </c>
      <c r="BR93" s="354" t="str">
        <f>IF('8ème'!$C93="","",IF('8ème'!$E93="AM",'8ème'!$C93-'7ème'!$C93,""))</f>
        <v/>
      </c>
      <c r="BS93" s="354" t="str">
        <f>IF('9ème'!$C93="","",IF('9ème'!$E93="AM",'9ème'!$C93-'8ème'!$C93,""))</f>
        <v/>
      </c>
      <c r="BT93" s="361" t="str">
        <f>IF('10ème'!$C93="","",IF('10ème'!$E93="AM",'10ème'!$C93-'9ème'!$C93,""))</f>
        <v/>
      </c>
      <c r="BU93" s="361" t="str">
        <f>IF(Dép_Arr!$C93="","",IF(AND(Dép_Arr!$E93="AM",'10ème'!$C93=""),Dép_Arr!$C93-'9ème'!$C93,Dép_Arr!$C93-'10ème'!$C93))</f>
        <v/>
      </c>
      <c r="BV93" s="356" t="str">
        <f t="shared" si="9"/>
        <v/>
      </c>
      <c r="BW93" s="362"/>
    </row>
    <row r="94" spans="1:75" x14ac:dyDescent="0.25">
      <c r="A94" s="376" t="str">
        <f>IF(Dép_Arr!A94="","",Dép_Arr!A94)</f>
        <v/>
      </c>
      <c r="B94" s="377" t="str">
        <f>IF(A94="","",INDEX(Engagés!A94:J193,MATCH(Récap!A94,Engagés!A94:A193,0),5))</f>
        <v/>
      </c>
      <c r="C94" s="378">
        <f>Dép_Arr!H94+'1ér_Tour'!H94+'2ème'!H94+'3ème'!H94+'4ème'!H94+'5ème'!H94+'6ème'!H94+'7ème'!H94+'8ème'!H94+'9ème'!H94+'10ème'!H94</f>
        <v>0</v>
      </c>
      <c r="D94" s="102" t="str">
        <f>IF($E94=11,"",IF(Dép_Arr!$A94="","",COUNTA(Dép_Arr!C94,'1ér_Tour'!C94,'2ème'!C94,'3ème'!C94,'4ème'!C94,'5ème'!C94,'6ème'!C94,'7ème'!C94,'8ème'!C94,'9ème'!C94,'10ème'!C94)))</f>
        <v/>
      </c>
      <c r="E94" s="26" t="str">
        <f>IF(A94=0,"",IF(Dép_Arr!A94="","",(COUNTBLANK(Dép_Arr!D94)+COUNTBLANK('1ér_Tour'!D94)+COUNTBLANK('2ème'!D94)+COUNTBLANK('3ème'!D94)+COUNTBLANK('4ème'!D94)+COUNTBLANK('5ème'!D94)+COUNTBLANK('6ème'!D94)+COUNTBLANK('7ème'!D94)+COUNTBLANK('8ème'!D94)+COUNTBLANK('9ème'!D94)+COUNTBLANK('10ème'!D94))))</f>
        <v/>
      </c>
      <c r="F94" s="378" t="str">
        <f t="shared" si="7"/>
        <v/>
      </c>
      <c r="G94" s="102" t="str">
        <f>IF(OR('1ér_Tour'!D94="TERMINE",'2ème'!D94="TERMINE",'3ème'!D94="TERMINE",'4ème'!D94="TERMINE",'5ème'!D94="TERMINE",'6ème'!D94="TERMINE",'7ème'!D94="TERMINE",'8ème'!D94="TERMINE",'9ème'!D94="TERMINE",'9ème'!A94="TERMINE"),"TERMINE","")</f>
        <v/>
      </c>
      <c r="I94" s="212"/>
      <c r="J94" s="215"/>
      <c r="O94" s="353" t="str">
        <f>IF('1ér_Tour'!$D94="","",IF($B94="MJ",'1ér_Tour'!$D94,""))</f>
        <v/>
      </c>
      <c r="P94" s="354" t="str">
        <f>IF('2ème'!$C94="","",IF('2ème'!$E94="MJ",'2ème'!$C94-'1ér_Tour'!$C94,""))</f>
        <v/>
      </c>
      <c r="Q94" s="354" t="str">
        <f>IF('3ème'!$C94="","",IF('3ème'!$E94="MJ",'3ème'!$C94-'2ème'!$C94,""))</f>
        <v/>
      </c>
      <c r="R94" s="354" t="str">
        <f>IF('4ème'!$C94="","",IF('4ème'!$E94="MJ",'4ème'!$C94-'3ème'!$C94,""))</f>
        <v/>
      </c>
      <c r="S94" s="354" t="str">
        <f>IF('5ème'!$C94="","",IF('5ème'!$E94="MJ",'5ème'!$C94-'4ème'!$C94,""))</f>
        <v/>
      </c>
      <c r="T94" s="354" t="str">
        <f>IF('6ème'!$C94="","",IF('6ème'!$E94="MJ",'6ème'!$C94-'5ème'!$C94,""))</f>
        <v/>
      </c>
      <c r="U94" s="354" t="str">
        <f>IF('7ème'!$C94="","",IF('7ème'!$E94="MJ",'7ème'!$C94-'6ème'!$C94,""))</f>
        <v/>
      </c>
      <c r="V94" s="354" t="str">
        <f>IF('8ème'!$C94="","",IF('8ème'!$E94="MJ",'8ème'!$C94-'7ème'!$C94,""))</f>
        <v/>
      </c>
      <c r="W94" s="354" t="str">
        <f>IF('9ème'!$C94="","",IF('9ème'!$E94="MJ",'9ème'!$C94-'8ème'!$C94,""))</f>
        <v/>
      </c>
      <c r="X94" s="355" t="str">
        <f>IF('10ème'!$C94="","",IF('10ème'!$E94="MJ",'10ème'!$C94-'9ème'!$C94,""))</f>
        <v/>
      </c>
      <c r="Y94" s="356" t="str">
        <f t="shared" si="6"/>
        <v/>
      </c>
      <c r="Z94" s="333"/>
      <c r="AA94" s="357"/>
      <c r="AB94" s="358"/>
      <c r="AC94" s="358"/>
      <c r="AD94" s="102"/>
      <c r="AE94" s="353" t="str">
        <f>IF('1ér_Tour'!$D94="","",IF($B94="CF",'1ér_Tour'!$D94,""))</f>
        <v/>
      </c>
      <c r="AF94" s="354" t="str">
        <f>IF('2ème'!$C94="","",IF('2ème'!$E94="CF",'2ème'!$C94-'1ér_Tour'!$C94,""))</f>
        <v/>
      </c>
      <c r="AG94" s="354" t="str">
        <f>IF('3ème'!$C94="","",IF('3ème'!$E94="CF",'3ème'!$C94-'2ème'!$C94,""))</f>
        <v/>
      </c>
      <c r="AH94" s="354" t="str">
        <f>IF('4ème'!$C94="","",IF('4ème'!$E94="CF",'4ème'!$C94-'3ème'!$C94,""))</f>
        <v/>
      </c>
      <c r="AI94" s="354" t="str">
        <f>IF('5ème'!$C94="","",IF('5ème'!$E94="CF",'5ème'!$C94-'4ème'!$C94,""))</f>
        <v/>
      </c>
      <c r="AJ94" s="354" t="str">
        <f>IF('6ème'!$C94="","",IF('6ème'!$E94="CF",'6ème'!$C94-'5ème'!$C94,""))</f>
        <v/>
      </c>
      <c r="AK94" s="354" t="str">
        <f>IF('7ème'!$C94="","",IF('7ème'!$E94="CF",'7ème'!$C94-'6ème'!$C94,""))</f>
        <v/>
      </c>
      <c r="AL94" s="354" t="str">
        <f>IF('8ème'!$C94="","",IF('8ème'!$E94="CF",'8ème'!$C94-'7ème'!$C94,""))</f>
        <v/>
      </c>
      <c r="AM94" s="354" t="str">
        <f>IF('9ème'!$C94="","",IF('9ème'!$E94="CF",'9ème'!$C94-'8ème'!$C94,""))</f>
        <v/>
      </c>
      <c r="AN94" s="354" t="str">
        <f>IF('10ème'!$C94="","",IF('10ème'!$E94="CF",'10ème'!$C94-'9ème'!$C94,""))</f>
        <v/>
      </c>
      <c r="AO94" s="359" t="str">
        <f t="shared" si="10"/>
        <v/>
      </c>
      <c r="AP94" s="102"/>
      <c r="AQ94" s="102"/>
      <c r="AR94" s="161"/>
      <c r="AS94" s="102"/>
      <c r="AT94" s="102"/>
      <c r="AU94" s="360" t="str">
        <f>IF('1ér_Tour'!$C94="","",IF(B94="JS",'1ér_Tour'!D103,""))</f>
        <v/>
      </c>
      <c r="AV94" s="354" t="str">
        <f>IF('2ème'!$C94="","",IF('2ème'!$E94="JS",'2ème'!$C94-'1ér_Tour'!$C94,""))</f>
        <v/>
      </c>
      <c r="AW94" s="354" t="str">
        <f>IF('3ème'!$C94="","",IF('3ème'!$E94="jS",'3ème'!$C94-'2ème'!$C94,""))</f>
        <v/>
      </c>
      <c r="AX94" s="354" t="str">
        <f>IF('4ème'!$C94="","",IF('4ème'!$E94="jS",'4ème'!$C94-'3ème'!$C94,""))</f>
        <v/>
      </c>
      <c r="AY94" s="354" t="str">
        <f>IF('5ème'!$C94="","",IF('5ème'!$E94="jS",'5ème'!$C94-'4ème'!$C94,""))</f>
        <v/>
      </c>
      <c r="AZ94" s="354" t="str">
        <f>IF('6ème'!$C94="","",IF('6ème'!$E94="jS",'6ème'!$C94-'5ème'!$C94,""))</f>
        <v/>
      </c>
      <c r="BA94" s="354" t="str">
        <f>IF('7ème'!$C94="","",IF('7ème'!$E94="jS",'7ème'!$C94-'6ème'!$C94,""))</f>
        <v/>
      </c>
      <c r="BB94" s="354" t="str">
        <f>IF('8ème'!$C94="","",IF('8ème'!$E94="jS",'8ème'!$C94-'7ème'!$C94,""))</f>
        <v/>
      </c>
      <c r="BC94" s="354" t="str">
        <f>IF('9ème'!$C94="","",IF('9ème'!$E94="jS",'9ème'!$C94-'8ème'!$C94,""))</f>
        <v/>
      </c>
      <c r="BD94" s="354" t="str">
        <f>IF('10ème'!$C94="","",IF('10ème'!$E94="jS",'10ème'!$C94-'9ème'!$C94,""))</f>
        <v/>
      </c>
      <c r="BE94" s="356" t="str">
        <f t="shared" si="8"/>
        <v/>
      </c>
      <c r="BF94" s="102"/>
      <c r="BG94" s="102"/>
      <c r="BH94" s="102"/>
      <c r="BI94" s="102"/>
      <c r="BJ94" s="102"/>
      <c r="BK94" s="360" t="str">
        <f>IF('1ér_Tour'!$C94="","",IF('1ér_Tour'!$E94="AM",'1ér_Tour'!$C94-'1ér_Tour'!$B94,""))</f>
        <v/>
      </c>
      <c r="BL94" s="354" t="str">
        <f>IF('2ème'!$C94="","",IF('2ème'!$E94="AM",'2ème'!$C94-'1ér_Tour'!$C94,""))</f>
        <v/>
      </c>
      <c r="BM94" s="354" t="str">
        <f>IF('3ème'!$C94="","",IF('3ème'!$E94="AM",'3ème'!$C94-'2ème'!$C94,""))</f>
        <v/>
      </c>
      <c r="BN94" s="354" t="str">
        <f>IF('4ème'!$C94="","",IF('4ème'!$E94="AM",'4ème'!$C94-'3ème'!$C94,""))</f>
        <v/>
      </c>
      <c r="BO94" s="354" t="str">
        <f>IF('5ème'!$C94="","",IF('5ème'!$E94="AM",'5ème'!$C94-'4ème'!$C94,""))</f>
        <v/>
      </c>
      <c r="BP94" s="354" t="str">
        <f>IF('6ème'!$C94="","",IF('6ème'!$E94="AM",'6ème'!$C94-'5ème'!$C94,""))</f>
        <v/>
      </c>
      <c r="BQ94" s="354" t="str">
        <f>IF('7ème'!$C94="","",IF('7ème'!$E94="AM",'7ème'!$C94-'6ème'!$C94,""))</f>
        <v/>
      </c>
      <c r="BR94" s="354" t="str">
        <f>IF('8ème'!$C94="","",IF('8ème'!$E94="AM",'8ème'!$C94-'7ème'!$C94,""))</f>
        <v/>
      </c>
      <c r="BS94" s="354" t="str">
        <f>IF('9ème'!$C94="","",IF('9ème'!$E94="AM",'9ème'!$C94-'8ème'!$C94,""))</f>
        <v/>
      </c>
      <c r="BT94" s="361" t="str">
        <f>IF('10ème'!$C94="","",IF('10ème'!$E94="AM",'10ème'!$C94-'9ème'!$C94,""))</f>
        <v/>
      </c>
      <c r="BU94" s="361" t="str">
        <f>IF(Dép_Arr!$C94="","",IF(AND(Dép_Arr!$E94="AM",'10ème'!$C94=""),Dép_Arr!$C94-'9ème'!$C94,Dép_Arr!$C94-'10ème'!$C94))</f>
        <v/>
      </c>
      <c r="BV94" s="356" t="str">
        <f t="shared" si="9"/>
        <v/>
      </c>
      <c r="BW94" s="362"/>
    </row>
    <row r="95" spans="1:75" x14ac:dyDescent="0.25">
      <c r="A95" s="376" t="str">
        <f>IF(Dép_Arr!A95="","",Dép_Arr!A95)</f>
        <v/>
      </c>
      <c r="B95" s="377" t="str">
        <f>IF(A95="","",INDEX(Engagés!A95:J194,MATCH(Récap!A95,Engagés!A95:A194,0),5))</f>
        <v/>
      </c>
      <c r="C95" s="378">
        <f>Dép_Arr!H95+'1ér_Tour'!H95+'2ème'!H95+'3ème'!H95+'4ème'!H95+'5ème'!H95+'6ème'!H95+'7ème'!H95+'8ème'!H95+'9ème'!H95+'10ème'!H95</f>
        <v>0</v>
      </c>
      <c r="D95" s="102" t="str">
        <f>IF($E95=11,"",IF(Dép_Arr!$A95="","",COUNTA(Dép_Arr!C95,'1ér_Tour'!C95,'2ème'!C95,'3ème'!C95,'4ème'!C95,'5ème'!C95,'6ème'!C95,'7ème'!C95,'8ème'!C95,'9ème'!C95,'10ème'!C95)))</f>
        <v/>
      </c>
      <c r="E95" s="26" t="str">
        <f>IF(A95=0,"",IF(Dép_Arr!A95="","",(COUNTBLANK(Dép_Arr!D95)+COUNTBLANK('1ér_Tour'!D95)+COUNTBLANK('2ème'!D95)+COUNTBLANK('3ème'!D95)+COUNTBLANK('4ème'!D95)+COUNTBLANK('5ème'!D95)+COUNTBLANK('6ème'!D95)+COUNTBLANK('7ème'!D95)+COUNTBLANK('8ème'!D95)+COUNTBLANK('9ème'!D95)+COUNTBLANK('10ème'!D95))))</f>
        <v/>
      </c>
      <c r="F95" s="378" t="str">
        <f t="shared" si="7"/>
        <v/>
      </c>
      <c r="G95" s="102" t="str">
        <f>IF(OR('1ér_Tour'!D95="TERMINE",'2ème'!D95="TERMINE",'3ème'!D95="TERMINE",'4ème'!D95="TERMINE",'5ème'!D95="TERMINE",'6ème'!D95="TERMINE",'7ème'!D95="TERMINE",'8ème'!D95="TERMINE",'9ème'!D95="TERMINE",'9ème'!A95="TERMINE"),"TERMINE","")</f>
        <v/>
      </c>
      <c r="I95" s="212"/>
      <c r="J95" s="215"/>
      <c r="O95" s="353" t="str">
        <f>IF('1ér_Tour'!$D95="","",IF($B95="MJ",'1ér_Tour'!$D95,""))</f>
        <v/>
      </c>
      <c r="P95" s="354" t="str">
        <f>IF('2ème'!$C95="","",IF('2ème'!$E95="MJ",'2ème'!$C95-'1ér_Tour'!$C95,""))</f>
        <v/>
      </c>
      <c r="Q95" s="354" t="str">
        <f>IF('3ème'!$C95="","",IF('3ème'!$E95="MJ",'3ème'!$C95-'2ème'!$C95,""))</f>
        <v/>
      </c>
      <c r="R95" s="354" t="str">
        <f>IF('4ème'!$C95="","",IF('4ème'!$E95="MJ",'4ème'!$C95-'3ème'!$C95,""))</f>
        <v/>
      </c>
      <c r="S95" s="354" t="str">
        <f>IF('5ème'!$C95="","",IF('5ème'!$E95="MJ",'5ème'!$C95-'4ème'!$C95,""))</f>
        <v/>
      </c>
      <c r="T95" s="354" t="str">
        <f>IF('6ème'!$C95="","",IF('6ème'!$E95="MJ",'6ème'!$C95-'5ème'!$C95,""))</f>
        <v/>
      </c>
      <c r="U95" s="354" t="str">
        <f>IF('7ème'!$C95="","",IF('7ème'!$E95="MJ",'7ème'!$C95-'6ème'!$C95,""))</f>
        <v/>
      </c>
      <c r="V95" s="354" t="str">
        <f>IF('8ème'!$C95="","",IF('8ème'!$E95="MJ",'8ème'!$C95-'7ème'!$C95,""))</f>
        <v/>
      </c>
      <c r="W95" s="354" t="str">
        <f>IF('9ème'!$C95="","",IF('9ème'!$E95="MJ",'9ème'!$C95-'8ème'!$C95,""))</f>
        <v/>
      </c>
      <c r="X95" s="355" t="str">
        <f>IF('10ème'!$C95="","",IF('10ème'!$E95="MJ",'10ème'!$C95-'9ème'!$C95,""))</f>
        <v/>
      </c>
      <c r="Y95" s="356" t="str">
        <f t="shared" si="6"/>
        <v/>
      </c>
      <c r="Z95" s="333"/>
      <c r="AA95" s="357"/>
      <c r="AB95" s="358"/>
      <c r="AC95" s="358"/>
      <c r="AD95" s="102"/>
      <c r="AE95" s="353" t="str">
        <f>IF('1ér_Tour'!$D95="","",IF($B95="CF",'1ér_Tour'!$D95,""))</f>
        <v/>
      </c>
      <c r="AF95" s="354" t="str">
        <f>IF('2ème'!$C95="","",IF('2ème'!$E95="CF",'2ème'!$C95-'1ér_Tour'!$C95,""))</f>
        <v/>
      </c>
      <c r="AG95" s="354" t="str">
        <f>IF('3ème'!$C95="","",IF('3ème'!$E95="CF",'3ème'!$C95-'2ème'!$C95,""))</f>
        <v/>
      </c>
      <c r="AH95" s="354" t="str">
        <f>IF('4ème'!$C95="","",IF('4ème'!$E95="CF",'4ème'!$C95-'3ème'!$C95,""))</f>
        <v/>
      </c>
      <c r="AI95" s="354" t="str">
        <f>IF('5ème'!$C95="","",IF('5ème'!$E95="CF",'5ème'!$C95-'4ème'!$C95,""))</f>
        <v/>
      </c>
      <c r="AJ95" s="354" t="str">
        <f>IF('6ème'!$C95="","",IF('6ème'!$E95="CF",'6ème'!$C95-'5ème'!$C95,""))</f>
        <v/>
      </c>
      <c r="AK95" s="354" t="str">
        <f>IF('7ème'!$C95="","",IF('7ème'!$E95="CF",'7ème'!$C95-'6ème'!$C95,""))</f>
        <v/>
      </c>
      <c r="AL95" s="354" t="str">
        <f>IF('8ème'!$C95="","",IF('8ème'!$E95="CF",'8ème'!$C95-'7ème'!$C95,""))</f>
        <v/>
      </c>
      <c r="AM95" s="354" t="str">
        <f>IF('9ème'!$C95="","",IF('9ème'!$E95="CF",'9ème'!$C95-'8ème'!$C95,""))</f>
        <v/>
      </c>
      <c r="AN95" s="354" t="str">
        <f>IF('10ème'!$C95="","",IF('10ème'!$E95="CF",'10ème'!$C95-'9ème'!$C95,""))</f>
        <v/>
      </c>
      <c r="AO95" s="359" t="str">
        <f t="shared" si="10"/>
        <v/>
      </c>
      <c r="AP95" s="102"/>
      <c r="AQ95" s="102"/>
      <c r="AR95" s="161"/>
      <c r="AS95" s="102"/>
      <c r="AT95" s="102"/>
      <c r="AU95" s="360" t="str">
        <f>IF('1ér_Tour'!$C95="","",IF(B95="JS",'1ér_Tour'!D104,""))</f>
        <v/>
      </c>
      <c r="AV95" s="354" t="str">
        <f>IF('2ème'!$C95="","",IF('2ème'!$E95="JS",'2ème'!$C95-'1ér_Tour'!$C95,""))</f>
        <v/>
      </c>
      <c r="AW95" s="354" t="str">
        <f>IF('3ème'!$C95="","",IF('3ème'!$E95="jS",'3ème'!$C95-'2ème'!$C95,""))</f>
        <v/>
      </c>
      <c r="AX95" s="354" t="str">
        <f>IF('4ème'!$C95="","",IF('4ème'!$E95="jS",'4ème'!$C95-'3ème'!$C95,""))</f>
        <v/>
      </c>
      <c r="AY95" s="354" t="str">
        <f>IF('5ème'!$C95="","",IF('5ème'!$E95="jS",'5ème'!$C95-'4ème'!$C95,""))</f>
        <v/>
      </c>
      <c r="AZ95" s="354" t="str">
        <f>IF('6ème'!$C95="","",IF('6ème'!$E95="jS",'6ème'!$C95-'5ème'!$C95,""))</f>
        <v/>
      </c>
      <c r="BA95" s="354" t="str">
        <f>IF('7ème'!$C95="","",IF('7ème'!$E95="jS",'7ème'!$C95-'6ème'!$C95,""))</f>
        <v/>
      </c>
      <c r="BB95" s="354" t="str">
        <f>IF('8ème'!$C95="","",IF('8ème'!$E95="jS",'8ème'!$C95-'7ème'!$C95,""))</f>
        <v/>
      </c>
      <c r="BC95" s="354" t="str">
        <f>IF('9ème'!$C95="","",IF('9ème'!$E95="jS",'9ème'!$C95-'8ème'!$C95,""))</f>
        <v/>
      </c>
      <c r="BD95" s="354" t="str">
        <f>IF('10ème'!$C95="","",IF('10ème'!$E95="jS",'10ème'!$C95-'9ème'!$C95,""))</f>
        <v/>
      </c>
      <c r="BE95" s="356" t="str">
        <f t="shared" si="8"/>
        <v/>
      </c>
      <c r="BF95" s="102"/>
      <c r="BG95" s="102"/>
      <c r="BH95" s="102"/>
      <c r="BI95" s="102"/>
      <c r="BJ95" s="102"/>
      <c r="BK95" s="360" t="str">
        <f>IF('1ér_Tour'!$C95="","",IF('1ér_Tour'!$E95="AM",'1ér_Tour'!$C95-'1ér_Tour'!$B95,""))</f>
        <v/>
      </c>
      <c r="BL95" s="354" t="str">
        <f>IF('2ème'!$C95="","",IF('2ème'!$E95="AM",'2ème'!$C95-'1ér_Tour'!$C95,""))</f>
        <v/>
      </c>
      <c r="BM95" s="354" t="str">
        <f>IF('3ème'!$C95="","",IF('3ème'!$E95="AM",'3ème'!$C95-'2ème'!$C95,""))</f>
        <v/>
      </c>
      <c r="BN95" s="354" t="str">
        <f>IF('4ème'!$C95="","",IF('4ème'!$E95="AM",'4ème'!$C95-'3ème'!$C95,""))</f>
        <v/>
      </c>
      <c r="BO95" s="354" t="str">
        <f>IF('5ème'!$C95="","",IF('5ème'!$E95="AM",'5ème'!$C95-'4ème'!$C95,""))</f>
        <v/>
      </c>
      <c r="BP95" s="354" t="str">
        <f>IF('6ème'!$C95="","",IF('6ème'!$E95="AM",'6ème'!$C95-'5ème'!$C95,""))</f>
        <v/>
      </c>
      <c r="BQ95" s="354" t="str">
        <f>IF('7ème'!$C95="","",IF('7ème'!$E95="AM",'7ème'!$C95-'6ème'!$C95,""))</f>
        <v/>
      </c>
      <c r="BR95" s="354" t="str">
        <f>IF('8ème'!$C95="","",IF('8ème'!$E95="AM",'8ème'!$C95-'7ème'!$C95,""))</f>
        <v/>
      </c>
      <c r="BS95" s="354" t="str">
        <f>IF('9ème'!$C95="","",IF('9ème'!$E95="AM",'9ème'!$C95-'8ème'!$C95,""))</f>
        <v/>
      </c>
      <c r="BT95" s="361" t="str">
        <f>IF('10ème'!$C95="","",IF('10ème'!$E95="AM",'10ème'!$C95-'9ème'!$C95,""))</f>
        <v/>
      </c>
      <c r="BU95" s="361" t="str">
        <f>IF(Dép_Arr!$C95="","",IF(AND(Dép_Arr!$E95="AM",'10ème'!$C95=""),Dép_Arr!$C95-'9ème'!$C95,Dép_Arr!$C95-'10ème'!$C95))</f>
        <v/>
      </c>
      <c r="BV95" s="356" t="str">
        <f t="shared" si="9"/>
        <v/>
      </c>
      <c r="BW95" s="362"/>
    </row>
    <row r="96" spans="1:75" x14ac:dyDescent="0.25">
      <c r="A96" s="376" t="str">
        <f>IF(Dép_Arr!A96="","",Dép_Arr!A96)</f>
        <v/>
      </c>
      <c r="B96" s="377" t="str">
        <f>IF(A96="","",INDEX(Engagés!A96:J195,MATCH(Récap!A96,Engagés!A96:A195,0),5))</f>
        <v/>
      </c>
      <c r="C96" s="378">
        <f>Dép_Arr!H96+'1ér_Tour'!H96+'2ème'!H96+'3ème'!H96+'4ème'!H96+'5ème'!H96+'6ème'!H96+'7ème'!H96+'8ème'!H96+'9ème'!H96+'10ème'!H96</f>
        <v>0</v>
      </c>
      <c r="D96" s="102" t="str">
        <f>IF($E96=11,"",IF(Dép_Arr!$A96="","",COUNTA(Dép_Arr!C96,'1ér_Tour'!C96,'2ème'!C96,'3ème'!C96,'4ème'!C96,'5ème'!C96,'6ème'!C96,'7ème'!C96,'8ème'!C96,'9ème'!C96,'10ème'!C96)))</f>
        <v/>
      </c>
      <c r="E96" s="26" t="str">
        <f>IF(A96=0,"",IF(Dép_Arr!A96="","",(COUNTBLANK(Dép_Arr!D96)+COUNTBLANK('1ér_Tour'!D96)+COUNTBLANK('2ème'!D96)+COUNTBLANK('3ème'!D96)+COUNTBLANK('4ème'!D96)+COUNTBLANK('5ème'!D96)+COUNTBLANK('6ème'!D96)+COUNTBLANK('7ème'!D96)+COUNTBLANK('8ème'!D96)+COUNTBLANK('9ème'!D96)+COUNTBLANK('10ème'!D96))))</f>
        <v/>
      </c>
      <c r="F96" s="378" t="str">
        <f t="shared" si="7"/>
        <v/>
      </c>
      <c r="G96" s="102" t="str">
        <f>IF(OR('1ér_Tour'!D96="TERMINE",'2ème'!D96="TERMINE",'3ème'!D96="TERMINE",'4ème'!D96="TERMINE",'5ème'!D96="TERMINE",'6ème'!D96="TERMINE",'7ème'!D96="TERMINE",'8ème'!D96="TERMINE",'9ème'!D96="TERMINE",'9ème'!A96="TERMINE"),"TERMINE","")</f>
        <v/>
      </c>
      <c r="I96" s="212"/>
      <c r="J96" s="215"/>
      <c r="O96" s="353" t="str">
        <f>IF('1ér_Tour'!$D96="","",IF($B96="MJ",'1ér_Tour'!$D96,""))</f>
        <v/>
      </c>
      <c r="P96" s="354" t="str">
        <f>IF('2ème'!$C96="","",IF('2ème'!$E96="MJ",'2ème'!$C96-'1ér_Tour'!$C96,""))</f>
        <v/>
      </c>
      <c r="Q96" s="354" t="str">
        <f>IF('3ème'!$C96="","",IF('3ème'!$E96="MJ",'3ème'!$C96-'2ème'!$C96,""))</f>
        <v/>
      </c>
      <c r="R96" s="354" t="str">
        <f>IF('4ème'!$C96="","",IF('4ème'!$E96="MJ",'4ème'!$C96-'3ème'!$C96,""))</f>
        <v/>
      </c>
      <c r="S96" s="354" t="str">
        <f>IF('5ème'!$C96="","",IF('5ème'!$E96="MJ",'5ème'!$C96-'4ème'!$C96,""))</f>
        <v/>
      </c>
      <c r="T96" s="354" t="str">
        <f>IF('6ème'!$C96="","",IF('6ème'!$E96="MJ",'6ème'!$C96-'5ème'!$C96,""))</f>
        <v/>
      </c>
      <c r="U96" s="354" t="str">
        <f>IF('7ème'!$C96="","",IF('7ème'!$E96="MJ",'7ème'!$C96-'6ème'!$C96,""))</f>
        <v/>
      </c>
      <c r="V96" s="354" t="str">
        <f>IF('8ème'!$C96="","",IF('8ème'!$E96="MJ",'8ème'!$C96-'7ème'!$C96,""))</f>
        <v/>
      </c>
      <c r="W96" s="354" t="str">
        <f>IF('9ème'!$C96="","",IF('9ème'!$E96="MJ",'9ème'!$C96-'8ème'!$C96,""))</f>
        <v/>
      </c>
      <c r="X96" s="355" t="str">
        <f>IF('10ème'!$C96="","",IF('10ème'!$E96="MJ",'10ème'!$C96-'9ème'!$C96,""))</f>
        <v/>
      </c>
      <c r="Y96" s="356" t="str">
        <f t="shared" si="6"/>
        <v/>
      </c>
      <c r="Z96" s="333"/>
      <c r="AA96" s="357"/>
      <c r="AB96" s="358"/>
      <c r="AC96" s="358"/>
      <c r="AD96" s="102"/>
      <c r="AE96" s="353" t="str">
        <f>IF('1ér_Tour'!$D96="","",IF($B96="CF",'1ér_Tour'!$D96,""))</f>
        <v/>
      </c>
      <c r="AF96" s="354" t="str">
        <f>IF('2ème'!$C96="","",IF('2ème'!$E96="CF",'2ème'!$C96-'1ér_Tour'!$C96,""))</f>
        <v/>
      </c>
      <c r="AG96" s="354" t="str">
        <f>IF('3ème'!$C96="","",IF('3ème'!$E96="CF",'3ème'!$C96-'2ème'!$C96,""))</f>
        <v/>
      </c>
      <c r="AH96" s="354" t="str">
        <f>IF('4ème'!$C96="","",IF('4ème'!$E96="CF",'4ème'!$C96-'3ème'!$C96,""))</f>
        <v/>
      </c>
      <c r="AI96" s="354" t="str">
        <f>IF('5ème'!$C96="","",IF('5ème'!$E96="CF",'5ème'!$C96-'4ème'!$C96,""))</f>
        <v/>
      </c>
      <c r="AJ96" s="354" t="str">
        <f>IF('6ème'!$C96="","",IF('6ème'!$E96="CF",'6ème'!$C96-'5ème'!$C96,""))</f>
        <v/>
      </c>
      <c r="AK96" s="354" t="str">
        <f>IF('7ème'!$C96="","",IF('7ème'!$E96="CF",'7ème'!$C96-'6ème'!$C96,""))</f>
        <v/>
      </c>
      <c r="AL96" s="354" t="str">
        <f>IF('8ème'!$C96="","",IF('8ème'!$E96="CF",'8ème'!$C96-'7ème'!$C96,""))</f>
        <v/>
      </c>
      <c r="AM96" s="354" t="str">
        <f>IF('9ème'!$C96="","",IF('9ème'!$E96="CF",'9ème'!$C96-'8ème'!$C96,""))</f>
        <v/>
      </c>
      <c r="AN96" s="354" t="str">
        <f>IF('10ème'!$C96="","",IF('10ème'!$E96="CF",'10ème'!$C96-'9ème'!$C96,""))</f>
        <v/>
      </c>
      <c r="AO96" s="359" t="str">
        <f t="shared" si="10"/>
        <v/>
      </c>
      <c r="AP96" s="102"/>
      <c r="AQ96" s="102"/>
      <c r="AR96" s="161"/>
      <c r="AS96" s="102"/>
      <c r="AT96" s="102"/>
      <c r="AU96" s="360" t="str">
        <f>IF('1ér_Tour'!$C96="","",IF(B96="JS",'1ér_Tour'!D105,""))</f>
        <v/>
      </c>
      <c r="AV96" s="354" t="str">
        <f>IF('2ème'!$C96="","",IF('2ème'!$E96="JS",'2ème'!$C96-'1ér_Tour'!$C96,""))</f>
        <v/>
      </c>
      <c r="AW96" s="354" t="str">
        <f>IF('3ème'!$C96="","",IF('3ème'!$E96="jS",'3ème'!$C96-'2ème'!$C96,""))</f>
        <v/>
      </c>
      <c r="AX96" s="354" t="str">
        <f>IF('4ème'!$C96="","",IF('4ème'!$E96="jS",'4ème'!$C96-'3ème'!$C96,""))</f>
        <v/>
      </c>
      <c r="AY96" s="354" t="str">
        <f>IF('5ème'!$C96="","",IF('5ème'!$E96="jS",'5ème'!$C96-'4ème'!$C96,""))</f>
        <v/>
      </c>
      <c r="AZ96" s="354" t="str">
        <f>IF('6ème'!$C96="","",IF('6ème'!$E96="jS",'6ème'!$C96-'5ème'!$C96,""))</f>
        <v/>
      </c>
      <c r="BA96" s="354" t="str">
        <f>IF('7ème'!$C96="","",IF('7ème'!$E96="jS",'7ème'!$C96-'6ème'!$C96,""))</f>
        <v/>
      </c>
      <c r="BB96" s="354" t="str">
        <f>IF('8ème'!$C96="","",IF('8ème'!$E96="jS",'8ème'!$C96-'7ème'!$C96,""))</f>
        <v/>
      </c>
      <c r="BC96" s="354" t="str">
        <f>IF('9ème'!$C96="","",IF('9ème'!$E96="jS",'9ème'!$C96-'8ème'!$C96,""))</f>
        <v/>
      </c>
      <c r="BD96" s="354" t="str">
        <f>IF('10ème'!$C96="","",IF('10ème'!$E96="jS",'10ème'!$C96-'9ème'!$C96,""))</f>
        <v/>
      </c>
      <c r="BE96" s="356" t="str">
        <f t="shared" si="8"/>
        <v/>
      </c>
      <c r="BF96" s="102"/>
      <c r="BG96" s="102"/>
      <c r="BH96" s="102"/>
      <c r="BI96" s="102"/>
      <c r="BJ96" s="102"/>
      <c r="BK96" s="360" t="str">
        <f>IF('1ér_Tour'!$C96="","",IF('1ér_Tour'!$E96="AM",'1ér_Tour'!$C96-'1ér_Tour'!$B96,""))</f>
        <v/>
      </c>
      <c r="BL96" s="354" t="str">
        <f>IF('2ème'!$C96="","",IF('2ème'!$E96="AM",'2ème'!$C96-'1ér_Tour'!$C96,""))</f>
        <v/>
      </c>
      <c r="BM96" s="354" t="str">
        <f>IF('3ème'!$C96="","",IF('3ème'!$E96="AM",'3ème'!$C96-'2ème'!$C96,""))</f>
        <v/>
      </c>
      <c r="BN96" s="354" t="str">
        <f>IF('4ème'!$C96="","",IF('4ème'!$E96="AM",'4ème'!$C96-'3ème'!$C96,""))</f>
        <v/>
      </c>
      <c r="BO96" s="354" t="str">
        <f>IF('5ème'!$C96="","",IF('5ème'!$E96="AM",'5ème'!$C96-'4ème'!$C96,""))</f>
        <v/>
      </c>
      <c r="BP96" s="354" t="str">
        <f>IF('6ème'!$C96="","",IF('6ème'!$E96="AM",'6ème'!$C96-'5ème'!$C96,""))</f>
        <v/>
      </c>
      <c r="BQ96" s="354" t="str">
        <f>IF('7ème'!$C96="","",IF('7ème'!$E96="AM",'7ème'!$C96-'6ème'!$C96,""))</f>
        <v/>
      </c>
      <c r="BR96" s="354" t="str">
        <f>IF('8ème'!$C96="","",IF('8ème'!$E96="AM",'8ème'!$C96-'7ème'!$C96,""))</f>
        <v/>
      </c>
      <c r="BS96" s="354" t="str">
        <f>IF('9ème'!$C96="","",IF('9ème'!$E96="AM",'9ème'!$C96-'8ème'!$C96,""))</f>
        <v/>
      </c>
      <c r="BT96" s="361" t="str">
        <f>IF('10ème'!$C96="","",IF('10ème'!$E96="AM",'10ème'!$C96-'9ème'!$C96,""))</f>
        <v/>
      </c>
      <c r="BU96" s="361" t="str">
        <f>IF(Dép_Arr!$C96="","",IF(AND(Dép_Arr!$E96="AM",'10ème'!$C96=""),Dép_Arr!$C96-'9ème'!$C96,Dép_Arr!$C96-'10ème'!$C96))</f>
        <v/>
      </c>
      <c r="BV96" s="356" t="str">
        <f t="shared" si="9"/>
        <v/>
      </c>
      <c r="BW96" s="362"/>
    </row>
    <row r="97" spans="1:78" x14ac:dyDescent="0.25">
      <c r="A97" s="376" t="str">
        <f>IF(Dép_Arr!A97="","",Dép_Arr!A97)</f>
        <v/>
      </c>
      <c r="B97" s="377" t="str">
        <f>IF(A97="","",INDEX(Engagés!A97:J196,MATCH(Récap!A97,Engagés!A97:A196,0),5))</f>
        <v/>
      </c>
      <c r="C97" s="378">
        <f>Dép_Arr!H97+'1ér_Tour'!H97+'2ème'!H97+'3ème'!H97+'4ème'!H97+'5ème'!H97+'6ème'!H97+'7ème'!H97+'8ème'!H97+'9ème'!H97+'10ème'!H97</f>
        <v>0</v>
      </c>
      <c r="D97" s="102" t="str">
        <f>IF($E97=11,"",IF(Dép_Arr!$A97="","",COUNTA(Dép_Arr!C97,'1ér_Tour'!C97,'2ème'!C97,'3ème'!C97,'4ème'!C97,'5ème'!C97,'6ème'!C97,'7ème'!C97,'8ème'!C97,'9ème'!C97,'10ème'!C97)))</f>
        <v/>
      </c>
      <c r="E97" s="26" t="str">
        <f>IF(A97=0,"",IF(Dép_Arr!A97="","",(COUNTBLANK(Dép_Arr!D97)+COUNTBLANK('1ér_Tour'!D97)+COUNTBLANK('2ème'!D97)+COUNTBLANK('3ème'!D97)+COUNTBLANK('4ème'!D97)+COUNTBLANK('5ème'!D97)+COUNTBLANK('6ème'!D97)+COUNTBLANK('7ème'!D97)+COUNTBLANK('8ème'!D97)+COUNTBLANK('9ème'!D97)+COUNTBLANK('10ème'!D97))))</f>
        <v/>
      </c>
      <c r="F97" s="378" t="str">
        <f t="shared" si="7"/>
        <v/>
      </c>
      <c r="G97" s="102" t="str">
        <f>IF(OR('1ér_Tour'!D97="TERMINE",'2ème'!D97="TERMINE",'3ème'!D97="TERMINE",'4ème'!D97="TERMINE",'5ème'!D97="TERMINE",'6ème'!D97="TERMINE",'7ème'!D97="TERMINE",'8ème'!D97="TERMINE",'9ème'!D97="TERMINE",'9ème'!A97="TERMINE"),"TERMINE","")</f>
        <v/>
      </c>
      <c r="I97" s="212"/>
      <c r="J97" s="215"/>
      <c r="O97" s="353" t="str">
        <f>IF('1ér_Tour'!$D97="","",IF($B97="MJ",'1ér_Tour'!$D97,""))</f>
        <v/>
      </c>
      <c r="P97" s="354" t="str">
        <f>IF('2ème'!$C97="","",IF('2ème'!$E97="MJ",'2ème'!$C97-'1ér_Tour'!$C97,""))</f>
        <v/>
      </c>
      <c r="Q97" s="354" t="str">
        <f>IF('3ème'!$C97="","",IF('3ème'!$E97="MJ",'3ème'!$C97-'2ème'!$C97,""))</f>
        <v/>
      </c>
      <c r="R97" s="354" t="str">
        <f>IF('4ème'!$C97="","",IF('4ème'!$E97="MJ",'4ème'!$C97-'3ème'!$C97,""))</f>
        <v/>
      </c>
      <c r="S97" s="354" t="str">
        <f>IF('5ème'!$C97="","",IF('5ème'!$E97="MJ",'5ème'!$C97-'4ème'!$C97,""))</f>
        <v/>
      </c>
      <c r="T97" s="354" t="str">
        <f>IF('6ème'!$C97="","",IF('6ème'!$E97="MJ",'6ème'!$C97-'5ème'!$C97,""))</f>
        <v/>
      </c>
      <c r="U97" s="354" t="str">
        <f>IF('7ème'!$C97="","",IF('7ème'!$E97="MJ",'7ème'!$C97-'6ème'!$C97,""))</f>
        <v/>
      </c>
      <c r="V97" s="354" t="str">
        <f>IF('8ème'!$C97="","",IF('8ème'!$E97="MJ",'8ème'!$C97-'7ème'!$C97,""))</f>
        <v/>
      </c>
      <c r="W97" s="354" t="str">
        <f>IF('9ème'!$C97="","",IF('9ème'!$E97="MJ",'9ème'!$C97-'8ème'!$C97,""))</f>
        <v/>
      </c>
      <c r="X97" s="355" t="str">
        <f>IF('10ème'!$C97="","",IF('10ème'!$E97="MJ",'10ème'!$C97-'9ème'!$C97,""))</f>
        <v/>
      </c>
      <c r="Y97" s="356" t="str">
        <f t="shared" si="6"/>
        <v/>
      </c>
      <c r="Z97" s="333"/>
      <c r="AA97" s="357"/>
      <c r="AB97" s="358"/>
      <c r="AC97" s="358"/>
      <c r="AD97" s="102"/>
      <c r="AE97" s="353" t="str">
        <f>IF('1ér_Tour'!$D97="","",IF($B97="CF",'1ér_Tour'!$D97,""))</f>
        <v/>
      </c>
      <c r="AF97" s="354" t="str">
        <f>IF('2ème'!$C97="","",IF('2ème'!$E97="CF",'2ème'!$C97-'1ér_Tour'!$C97,""))</f>
        <v/>
      </c>
      <c r="AG97" s="354" t="str">
        <f>IF('3ème'!$C97="","",IF('3ème'!$E97="CF",'3ème'!$C97-'2ème'!$C97,""))</f>
        <v/>
      </c>
      <c r="AH97" s="354" t="str">
        <f>IF('4ème'!$C97="","",IF('4ème'!$E97="CF",'4ème'!$C97-'3ème'!$C97,""))</f>
        <v/>
      </c>
      <c r="AI97" s="354" t="str">
        <f>IF('5ème'!$C97="","",IF('5ème'!$E97="CF",'5ème'!$C97-'4ème'!$C97,""))</f>
        <v/>
      </c>
      <c r="AJ97" s="354" t="str">
        <f>IF('6ème'!$C97="","",IF('6ème'!$E97="CF",'6ème'!$C97-'5ème'!$C97,""))</f>
        <v/>
      </c>
      <c r="AK97" s="354" t="str">
        <f>IF('7ème'!$C97="","",IF('7ème'!$E97="CF",'7ème'!$C97-'6ème'!$C97,""))</f>
        <v/>
      </c>
      <c r="AL97" s="354" t="str">
        <f>IF('8ème'!$C97="","",IF('8ème'!$E97="CF",'8ème'!$C97-'7ème'!$C97,""))</f>
        <v/>
      </c>
      <c r="AM97" s="354" t="str">
        <f>IF('9ème'!$C97="","",IF('9ème'!$E97="CF",'9ème'!$C97-'8ème'!$C97,""))</f>
        <v/>
      </c>
      <c r="AN97" s="354" t="str">
        <f>IF('10ème'!$C97="","",IF('10ème'!$E97="CF",'10ème'!$C97-'9ème'!$C97,""))</f>
        <v/>
      </c>
      <c r="AO97" s="359" t="str">
        <f t="shared" si="10"/>
        <v/>
      </c>
      <c r="AP97" s="102"/>
      <c r="AQ97" s="102"/>
      <c r="AR97" s="161"/>
      <c r="AS97" s="102"/>
      <c r="AT97" s="102"/>
      <c r="AU97" s="360" t="str">
        <f>IF('1ér_Tour'!$C97="","",IF(B97="JS",'1ér_Tour'!D106,""))</f>
        <v/>
      </c>
      <c r="AV97" s="354" t="str">
        <f>IF('2ème'!$C97="","",IF('2ème'!$E97="JS",'2ème'!$C97-'1ér_Tour'!$C97,""))</f>
        <v/>
      </c>
      <c r="AW97" s="354" t="str">
        <f>IF('3ème'!$C97="","",IF('3ème'!$E97="jS",'3ème'!$C97-'2ème'!$C97,""))</f>
        <v/>
      </c>
      <c r="AX97" s="354" t="str">
        <f>IF('4ème'!$C97="","",IF('4ème'!$E97="jS",'4ème'!$C97-'3ème'!$C97,""))</f>
        <v/>
      </c>
      <c r="AY97" s="354" t="str">
        <f>IF('5ème'!$C97="","",IF('5ème'!$E97="jS",'5ème'!$C97-'4ème'!$C97,""))</f>
        <v/>
      </c>
      <c r="AZ97" s="354" t="str">
        <f>IF('6ème'!$C97="","",IF('6ème'!$E97="jS",'6ème'!$C97-'5ème'!$C97,""))</f>
        <v/>
      </c>
      <c r="BA97" s="354" t="str">
        <f>IF('7ème'!$C97="","",IF('7ème'!$E97="jS",'7ème'!$C97-'6ème'!$C97,""))</f>
        <v/>
      </c>
      <c r="BB97" s="354" t="str">
        <f>IF('8ème'!$C97="","",IF('8ème'!$E97="jS",'8ème'!$C97-'7ème'!$C97,""))</f>
        <v/>
      </c>
      <c r="BC97" s="354" t="str">
        <f>IF('9ème'!$C97="","",IF('9ème'!$E97="jS",'9ème'!$C97-'8ème'!$C97,""))</f>
        <v/>
      </c>
      <c r="BD97" s="354" t="str">
        <f>IF('10ème'!$C97="","",IF('10ème'!$E97="jS",'10ème'!$C97-'9ème'!$C97,""))</f>
        <v/>
      </c>
      <c r="BE97" s="356" t="str">
        <f t="shared" si="8"/>
        <v/>
      </c>
      <c r="BF97" s="102"/>
      <c r="BG97" s="102"/>
      <c r="BH97" s="102"/>
      <c r="BI97" s="102"/>
      <c r="BJ97" s="102"/>
      <c r="BK97" s="360" t="str">
        <f>IF('1ér_Tour'!$C97="","",IF('1ér_Tour'!$E97="AM",'1ér_Tour'!$C97-'1ér_Tour'!$B97,""))</f>
        <v/>
      </c>
      <c r="BL97" s="354" t="str">
        <f>IF('2ème'!$C97="","",IF('2ème'!$E97="AM",'2ème'!$C97-'1ér_Tour'!$C97,""))</f>
        <v/>
      </c>
      <c r="BM97" s="354" t="str">
        <f>IF('3ème'!$C97="","",IF('3ème'!$E97="AM",'3ème'!$C97-'2ème'!$C97,""))</f>
        <v/>
      </c>
      <c r="BN97" s="354" t="str">
        <f>IF('4ème'!$C97="","",IF('4ème'!$E97="AM",'4ème'!$C97-'3ème'!$C97,""))</f>
        <v/>
      </c>
      <c r="BO97" s="354" t="str">
        <f>IF('5ème'!$C97="","",IF('5ème'!$E97="AM",'5ème'!$C97-'4ème'!$C97,""))</f>
        <v/>
      </c>
      <c r="BP97" s="354" t="str">
        <f>IF('6ème'!$C97="","",IF('6ème'!$E97="AM",'6ème'!$C97-'5ème'!$C97,""))</f>
        <v/>
      </c>
      <c r="BQ97" s="354" t="str">
        <f>IF('7ème'!$C97="","",IF('7ème'!$E97="AM",'7ème'!$C97-'6ème'!$C97,""))</f>
        <v/>
      </c>
      <c r="BR97" s="354" t="str">
        <f>IF('8ème'!$C97="","",IF('8ème'!$E97="AM",'8ème'!$C97-'7ème'!$C97,""))</f>
        <v/>
      </c>
      <c r="BS97" s="354" t="str">
        <f>IF('9ème'!$C97="","",IF('9ème'!$E97="AM",'9ème'!$C97-'8ème'!$C97,""))</f>
        <v/>
      </c>
      <c r="BT97" s="361" t="str">
        <f>IF('10ème'!$C97="","",IF('10ème'!$E97="AM",'10ème'!$C97-'9ème'!$C97,""))</f>
        <v/>
      </c>
      <c r="BU97" s="361" t="str">
        <f>IF(Dép_Arr!$C97="","",IF(AND(Dép_Arr!$E97="AM",'10ème'!$C97=""),Dép_Arr!$C97-'9ème'!$C97,Dép_Arr!$C97-'10ème'!$C97))</f>
        <v/>
      </c>
      <c r="BV97" s="356" t="str">
        <f t="shared" si="9"/>
        <v/>
      </c>
      <c r="BW97" s="362"/>
    </row>
    <row r="98" spans="1:78" x14ac:dyDescent="0.25">
      <c r="A98" s="376" t="str">
        <f>IF(Dép_Arr!A98="","",Dép_Arr!A98)</f>
        <v/>
      </c>
      <c r="B98" s="377" t="str">
        <f>IF(A98="","",INDEX(Engagés!A98:J197,MATCH(Récap!A98,Engagés!A98:A197,0),5))</f>
        <v/>
      </c>
      <c r="C98" s="378">
        <f>Dép_Arr!H98+'1ér_Tour'!H98+'2ème'!H98+'3ème'!H98+'4ème'!H98+'5ème'!H98+'6ème'!H98+'7ème'!H98+'8ème'!H98+'9ème'!H98+'10ème'!H98</f>
        <v>0</v>
      </c>
      <c r="D98" s="102" t="str">
        <f>IF($E98=11,"",IF(Dép_Arr!$A98="","",COUNTA(Dép_Arr!C98,'1ér_Tour'!C98,'2ème'!C98,'3ème'!C98,'4ème'!C98,'5ème'!C98,'6ème'!C98,'7ème'!C98,'8ème'!C98,'9ème'!C98,'10ème'!C98)))</f>
        <v/>
      </c>
      <c r="E98" s="26" t="str">
        <f>IF(A98=0,"",IF(Dép_Arr!A98="","",(COUNTBLANK(Dép_Arr!D98)+COUNTBLANK('1ér_Tour'!D98)+COUNTBLANK('2ème'!D98)+COUNTBLANK('3ème'!D98)+COUNTBLANK('4ème'!D98)+COUNTBLANK('5ème'!D98)+COUNTBLANK('6ème'!D98)+COUNTBLANK('7ème'!D98)+COUNTBLANK('8ème'!D98)+COUNTBLANK('9ème'!D98)+COUNTBLANK('10ème'!D98))))</f>
        <v/>
      </c>
      <c r="F98" s="378" t="str">
        <f t="shared" si="7"/>
        <v/>
      </c>
      <c r="G98" s="102" t="str">
        <f>IF(OR('1ér_Tour'!D98="TERMINE",'2ème'!D98="TERMINE",'3ème'!D98="TERMINE",'4ème'!D98="TERMINE",'5ème'!D98="TERMINE",'6ème'!D98="TERMINE",'7ème'!D98="TERMINE",'8ème'!D98="TERMINE",'9ème'!D98="TERMINE",'9ème'!A98="TERMINE"),"TERMINE","")</f>
        <v/>
      </c>
      <c r="I98" s="212"/>
      <c r="J98" s="215"/>
      <c r="O98" s="353" t="str">
        <f>IF('1ér_Tour'!$D98="","",IF($B98="MJ",'1ér_Tour'!$D98,""))</f>
        <v/>
      </c>
      <c r="P98" s="354" t="str">
        <f>IF('2ème'!$C98="","",IF('2ème'!$E98="MJ",'2ème'!$C98-'1ér_Tour'!$C98,""))</f>
        <v/>
      </c>
      <c r="Q98" s="354" t="str">
        <f>IF('3ème'!$C98="","",IF('3ème'!$E98="MJ",'3ème'!$C98-'2ème'!$C98,""))</f>
        <v/>
      </c>
      <c r="R98" s="354" t="str">
        <f>IF('4ème'!$C98="","",IF('4ème'!$E98="MJ",'4ème'!$C98-'3ème'!$C98,""))</f>
        <v/>
      </c>
      <c r="S98" s="354" t="str">
        <f>IF('5ème'!$C98="","",IF('5ème'!$E98="MJ",'5ème'!$C98-'4ème'!$C98,""))</f>
        <v/>
      </c>
      <c r="T98" s="354" t="str">
        <f>IF('6ème'!$C98="","",IF('6ème'!$E98="MJ",'6ème'!$C98-'5ème'!$C98,""))</f>
        <v/>
      </c>
      <c r="U98" s="354" t="str">
        <f>IF('7ème'!$C98="","",IF('7ème'!$E98="MJ",'7ème'!$C98-'6ème'!$C98,""))</f>
        <v/>
      </c>
      <c r="V98" s="354" t="str">
        <f>IF('8ème'!$C98="","",IF('8ème'!$E98="MJ",'8ème'!$C98-'7ème'!$C98,""))</f>
        <v/>
      </c>
      <c r="W98" s="354" t="str">
        <f>IF('9ème'!$C98="","",IF('9ème'!$E98="MJ",'9ème'!$C98-'8ème'!$C98,""))</f>
        <v/>
      </c>
      <c r="X98" s="355" t="str">
        <f>IF('10ème'!$C98="","",IF('10ème'!$E98="MJ",'10ème'!$C98-'9ème'!$C98,""))</f>
        <v/>
      </c>
      <c r="Y98" s="356" t="str">
        <f t="shared" si="6"/>
        <v/>
      </c>
      <c r="Z98" s="333"/>
      <c r="AA98" s="357"/>
      <c r="AB98" s="358"/>
      <c r="AC98" s="358"/>
      <c r="AD98" s="102"/>
      <c r="AE98" s="353" t="str">
        <f>IF('1ér_Tour'!$D98="","",IF($B98="CF",'1ér_Tour'!$D98,""))</f>
        <v/>
      </c>
      <c r="AF98" s="354" t="str">
        <f>IF('2ème'!$C98="","",IF('2ème'!$E98="CF",'2ème'!$C98-'1ér_Tour'!$C98,""))</f>
        <v/>
      </c>
      <c r="AG98" s="354" t="str">
        <f>IF('3ème'!$C98="","",IF('3ème'!$E98="CF",'3ème'!$C98-'2ème'!$C98,""))</f>
        <v/>
      </c>
      <c r="AH98" s="354" t="str">
        <f>IF('4ème'!$C98="","",IF('4ème'!$E98="CF",'4ème'!$C98-'3ème'!$C98,""))</f>
        <v/>
      </c>
      <c r="AI98" s="354" t="str">
        <f>IF('5ème'!$C98="","",IF('5ème'!$E98="CF",'5ème'!$C98-'4ème'!$C98,""))</f>
        <v/>
      </c>
      <c r="AJ98" s="354" t="str">
        <f>IF('6ème'!$C98="","",IF('6ème'!$E98="CF",'6ème'!$C98-'5ème'!$C98,""))</f>
        <v/>
      </c>
      <c r="AK98" s="354" t="str">
        <f>IF('7ème'!$C98="","",IF('7ème'!$E98="CF",'7ème'!$C98-'6ème'!$C98,""))</f>
        <v/>
      </c>
      <c r="AL98" s="354" t="str">
        <f>IF('8ème'!$C98="","",IF('8ème'!$E98="CF",'8ème'!$C98-'7ème'!$C98,""))</f>
        <v/>
      </c>
      <c r="AM98" s="354" t="str">
        <f>IF('9ème'!$C98="","",IF('9ème'!$E98="CF",'9ème'!$C98-'8ème'!$C98,""))</f>
        <v/>
      </c>
      <c r="AN98" s="354" t="str">
        <f>IF('10ème'!$C98="","",IF('10ème'!$E98="CF",'10ème'!$C98-'9ème'!$C98,""))</f>
        <v/>
      </c>
      <c r="AO98" s="359" t="str">
        <f t="shared" si="10"/>
        <v/>
      </c>
      <c r="AP98" s="102"/>
      <c r="AQ98" s="102"/>
      <c r="AR98" s="161"/>
      <c r="AS98" s="102"/>
      <c r="AT98" s="102"/>
      <c r="AU98" s="360" t="str">
        <f>IF('1ér_Tour'!$C98="","",IF(B98="JS",'1ér_Tour'!D107,""))</f>
        <v/>
      </c>
      <c r="AV98" s="354" t="str">
        <f>IF('2ème'!$C98="","",IF('2ème'!$E98="JS",'2ème'!$C98-'1ér_Tour'!$C98,""))</f>
        <v/>
      </c>
      <c r="AW98" s="354" t="str">
        <f>IF('3ème'!$C98="","",IF('3ème'!$E98="jS",'3ème'!$C98-'2ème'!$C98,""))</f>
        <v/>
      </c>
      <c r="AX98" s="354" t="str">
        <f>IF('4ème'!$C98="","",IF('4ème'!$E98="jS",'4ème'!$C98-'3ème'!$C98,""))</f>
        <v/>
      </c>
      <c r="AY98" s="354" t="str">
        <f>IF('5ème'!$C98="","",IF('5ème'!$E98="jS",'5ème'!$C98-'4ème'!$C98,""))</f>
        <v/>
      </c>
      <c r="AZ98" s="354" t="str">
        <f>IF('6ème'!$C98="","",IF('6ème'!$E98="jS",'6ème'!$C98-'5ème'!$C98,""))</f>
        <v/>
      </c>
      <c r="BA98" s="354" t="str">
        <f>IF('7ème'!$C98="","",IF('7ème'!$E98="jS",'7ème'!$C98-'6ème'!$C98,""))</f>
        <v/>
      </c>
      <c r="BB98" s="354" t="str">
        <f>IF('8ème'!$C98="","",IF('8ème'!$E98="jS",'8ème'!$C98-'7ème'!$C98,""))</f>
        <v/>
      </c>
      <c r="BC98" s="354" t="str">
        <f>IF('9ème'!$C98="","",IF('9ème'!$E98="jS",'9ème'!$C98-'8ème'!$C98,""))</f>
        <v/>
      </c>
      <c r="BD98" s="354" t="str">
        <f>IF('10ème'!$C98="","",IF('10ème'!$E98="jS",'10ème'!$C98-'9ème'!$C98,""))</f>
        <v/>
      </c>
      <c r="BE98" s="356" t="str">
        <f t="shared" si="8"/>
        <v/>
      </c>
      <c r="BF98" s="102"/>
      <c r="BG98" s="102"/>
      <c r="BH98" s="102"/>
      <c r="BI98" s="102"/>
      <c r="BJ98" s="102"/>
      <c r="BK98" s="360" t="str">
        <f>IF('1ér_Tour'!$C98="","",IF('1ér_Tour'!$E98="AM",'1ér_Tour'!$C98-'1ér_Tour'!$B98,""))</f>
        <v/>
      </c>
      <c r="BL98" s="354" t="str">
        <f>IF('2ème'!$C98="","",IF('2ème'!$E98="AM",'2ème'!$C98-'1ér_Tour'!$C98,""))</f>
        <v/>
      </c>
      <c r="BM98" s="354" t="str">
        <f>IF('3ème'!$C98="","",IF('3ème'!$E98="AM",'3ème'!$C98-'2ème'!$C98,""))</f>
        <v/>
      </c>
      <c r="BN98" s="354" t="str">
        <f>IF('4ème'!$C98="","",IF('4ème'!$E98="AM",'4ème'!$C98-'3ème'!$C98,""))</f>
        <v/>
      </c>
      <c r="BO98" s="354" t="str">
        <f>IF('5ème'!$C98="","",IF('5ème'!$E98="AM",'5ème'!$C98-'4ème'!$C98,""))</f>
        <v/>
      </c>
      <c r="BP98" s="354" t="str">
        <f>IF('6ème'!$C98="","",IF('6ème'!$E98="AM",'6ème'!$C98-'5ème'!$C98,""))</f>
        <v/>
      </c>
      <c r="BQ98" s="354" t="str">
        <f>IF('7ème'!$C98="","",IF('7ème'!$E98="AM",'7ème'!$C98-'6ème'!$C98,""))</f>
        <v/>
      </c>
      <c r="BR98" s="354" t="str">
        <f>IF('8ème'!$C98="","",IF('8ème'!$E98="AM",'8ème'!$C98-'7ème'!$C98,""))</f>
        <v/>
      </c>
      <c r="BS98" s="354" t="str">
        <f>IF('9ème'!$C98="","",IF('9ème'!$E98="AM",'9ème'!$C98-'8ème'!$C98,""))</f>
        <v/>
      </c>
      <c r="BT98" s="361" t="str">
        <f>IF('10ème'!$C98="","",IF('10ème'!$E98="AM",'10ème'!$C98-'9ème'!$C98,""))</f>
        <v/>
      </c>
      <c r="BU98" s="361" t="str">
        <f>IF(Dép_Arr!$C98="","",IF(AND(Dép_Arr!$E98="AM",'10ème'!$C98=""),Dép_Arr!$C98-'9ème'!$C98,Dép_Arr!$C98-'10ème'!$C98))</f>
        <v/>
      </c>
      <c r="BV98" s="356" t="str">
        <f t="shared" si="9"/>
        <v/>
      </c>
      <c r="BW98" s="362"/>
    </row>
    <row r="99" spans="1:78" x14ac:dyDescent="0.25">
      <c r="A99" s="376" t="str">
        <f>IF(Dép_Arr!A99="","",Dép_Arr!A99)</f>
        <v/>
      </c>
      <c r="B99" s="377" t="str">
        <f>IF(A99="","",INDEX(Engagés!A99:J198,MATCH(Récap!A99,Engagés!A99:A198,0),5))</f>
        <v/>
      </c>
      <c r="C99" s="378">
        <f>Dép_Arr!H99+'1ér_Tour'!H99+'2ème'!H99+'3ème'!H99+'4ème'!H99+'5ème'!H99+'6ème'!H99+'7ème'!H99+'8ème'!H99+'9ème'!H99+'10ème'!H99</f>
        <v>0</v>
      </c>
      <c r="D99" s="102" t="str">
        <f>IF($E99=11,"",IF(Dép_Arr!$A99="","",COUNTA(Dép_Arr!C99,'1ér_Tour'!C99,'2ème'!C99,'3ème'!C99,'4ème'!C99,'5ème'!C99,'6ème'!C99,'7ème'!C99,'8ème'!C99,'9ème'!C99,'10ème'!C99)))</f>
        <v/>
      </c>
      <c r="E99" s="26" t="str">
        <f>IF(A99=0,"",IF(Dép_Arr!A99="","",(COUNTBLANK(Dép_Arr!D99)+COUNTBLANK('1ér_Tour'!D99)+COUNTBLANK('2ème'!D99)+COUNTBLANK('3ème'!D99)+COUNTBLANK('4ème'!D99)+COUNTBLANK('5ème'!D99)+COUNTBLANK('6ème'!D99)+COUNTBLANK('7ème'!D99)+COUNTBLANK('8ème'!D99)+COUNTBLANK('9ème'!D99)+COUNTBLANK('10ème'!D99))))</f>
        <v/>
      </c>
      <c r="F99" s="378" t="str">
        <f t="shared" si="7"/>
        <v/>
      </c>
      <c r="G99" s="102" t="str">
        <f>IF(OR('1ér_Tour'!D99="TERMINE",'2ème'!D99="TERMINE",'3ème'!D99="TERMINE",'4ème'!D99="TERMINE",'5ème'!D99="TERMINE",'6ème'!D99="TERMINE",'7ème'!D99="TERMINE",'8ème'!D99="TERMINE",'9ème'!D99="TERMINE",'9ème'!A99="TERMINE"),"TERMINE","")</f>
        <v/>
      </c>
      <c r="I99" s="212"/>
      <c r="J99" s="215"/>
      <c r="O99" s="353" t="str">
        <f>IF('1ér_Tour'!$D99="","",IF($B99="MJ",'1ér_Tour'!$D99,""))</f>
        <v/>
      </c>
      <c r="P99" s="354" t="str">
        <f>IF('2ème'!$C99="","",IF('2ème'!$E99="MJ",'2ème'!$C99-'1ér_Tour'!$C99,""))</f>
        <v/>
      </c>
      <c r="Q99" s="354" t="str">
        <f>IF('3ème'!$C99="","",IF('3ème'!$E99="MJ",'3ème'!$C99-'2ème'!$C99,""))</f>
        <v/>
      </c>
      <c r="R99" s="354" t="str">
        <f>IF('4ème'!$C99="","",IF('4ème'!$E99="MJ",'4ème'!$C99-'3ème'!$C99,""))</f>
        <v/>
      </c>
      <c r="S99" s="354" t="str">
        <f>IF('5ème'!$C99="","",IF('5ème'!$E99="MJ",'5ème'!$C99-'4ème'!$C99,""))</f>
        <v/>
      </c>
      <c r="T99" s="354" t="str">
        <f>IF('6ème'!$C99="","",IF('6ème'!$E99="MJ",'6ème'!$C99-'5ème'!$C99,""))</f>
        <v/>
      </c>
      <c r="U99" s="354" t="str">
        <f>IF('7ème'!$C99="","",IF('7ème'!$E99="MJ",'7ème'!$C99-'6ème'!$C99,""))</f>
        <v/>
      </c>
      <c r="V99" s="354" t="str">
        <f>IF('8ème'!$C99="","",IF('8ème'!$E99="MJ",'8ème'!$C99-'7ème'!$C99,""))</f>
        <v/>
      </c>
      <c r="W99" s="354" t="str">
        <f>IF('9ème'!$C99="","",IF('9ème'!$E99="MJ",'9ème'!$C99-'8ème'!$C99,""))</f>
        <v/>
      </c>
      <c r="X99" s="355" t="str">
        <f>IF('10ème'!$C99="","",IF('10ème'!$E99="MJ",'10ème'!$C99-'9ème'!$C99,""))</f>
        <v/>
      </c>
      <c r="Y99" s="356" t="str">
        <f t="shared" si="6"/>
        <v/>
      </c>
      <c r="Z99" s="333"/>
      <c r="AA99" s="357"/>
      <c r="AB99" s="358"/>
      <c r="AC99" s="358"/>
      <c r="AD99" s="102"/>
      <c r="AE99" s="353" t="str">
        <f>IF('1ér_Tour'!$D99="","",IF($B99="CF",'1ér_Tour'!$D99,""))</f>
        <v/>
      </c>
      <c r="AF99" s="354" t="str">
        <f>IF('2ème'!$C99="","",IF('2ème'!$E99="CF",'2ème'!$C99-'1ér_Tour'!$C99,""))</f>
        <v/>
      </c>
      <c r="AG99" s="354" t="str">
        <f>IF('3ème'!$C99="","",IF('3ème'!$E99="CF",'3ème'!$C99-'2ème'!$C99,""))</f>
        <v/>
      </c>
      <c r="AH99" s="354" t="str">
        <f>IF('4ème'!$C99="","",IF('4ème'!$E99="CF",'4ème'!$C99-'3ème'!$C99,""))</f>
        <v/>
      </c>
      <c r="AI99" s="354" t="str">
        <f>IF('5ème'!$C99="","",IF('5ème'!$E99="CF",'5ème'!$C99-'4ème'!$C99,""))</f>
        <v/>
      </c>
      <c r="AJ99" s="354" t="str">
        <f>IF('6ème'!$C99="","",IF('6ème'!$E99="CF",'6ème'!$C99-'5ème'!$C99,""))</f>
        <v/>
      </c>
      <c r="AK99" s="354" t="str">
        <f>IF('7ème'!$C99="","",IF('7ème'!$E99="CF",'7ème'!$C99-'6ème'!$C99,""))</f>
        <v/>
      </c>
      <c r="AL99" s="354" t="str">
        <f>IF('8ème'!$C99="","",IF('8ème'!$E99="CF",'8ème'!$C99-'7ème'!$C99,""))</f>
        <v/>
      </c>
      <c r="AM99" s="354" t="str">
        <f>IF('9ème'!$C99="","",IF('9ème'!$E99="CF",'9ème'!$C99-'8ème'!$C99,""))</f>
        <v/>
      </c>
      <c r="AN99" s="354" t="str">
        <f>IF('10ème'!$C99="","",IF('10ème'!$E99="CF",'10ème'!$C99-'9ème'!$C99,""))</f>
        <v/>
      </c>
      <c r="AO99" s="359" t="str">
        <f t="shared" si="10"/>
        <v/>
      </c>
      <c r="AP99" s="102"/>
      <c r="AQ99" s="102"/>
      <c r="AR99" s="161"/>
      <c r="AS99" s="102"/>
      <c r="AT99" s="102"/>
      <c r="AU99" s="360" t="str">
        <f>IF('1ér_Tour'!$C99="","",IF(B99="JS",'1ér_Tour'!D108,""))</f>
        <v/>
      </c>
      <c r="AV99" s="354" t="str">
        <f>IF('2ème'!$C99="","",IF('2ème'!$E99="JS",'2ème'!$C99-'1ér_Tour'!$C99,""))</f>
        <v/>
      </c>
      <c r="AW99" s="354" t="str">
        <f>IF('3ème'!$C99="","",IF('3ème'!$E99="jS",'3ème'!$C99-'2ème'!$C99,""))</f>
        <v/>
      </c>
      <c r="AX99" s="354" t="str">
        <f>IF('4ème'!$C99="","",IF('4ème'!$E99="jS",'4ème'!$C99-'3ème'!$C99,""))</f>
        <v/>
      </c>
      <c r="AY99" s="354" t="str">
        <f>IF('5ème'!$C99="","",IF('5ème'!$E99="jS",'5ème'!$C99-'4ème'!$C99,""))</f>
        <v/>
      </c>
      <c r="AZ99" s="354" t="str">
        <f>IF('6ème'!$C99="","",IF('6ème'!$E99="jS",'6ème'!$C99-'5ème'!$C99,""))</f>
        <v/>
      </c>
      <c r="BA99" s="354" t="str">
        <f>IF('7ème'!$C99="","",IF('7ème'!$E99="jS",'7ème'!$C99-'6ème'!$C99,""))</f>
        <v/>
      </c>
      <c r="BB99" s="354" t="str">
        <f>IF('8ème'!$C99="","",IF('8ème'!$E99="jS",'8ème'!$C99-'7ème'!$C99,""))</f>
        <v/>
      </c>
      <c r="BC99" s="354" t="str">
        <f>IF('9ème'!$C99="","",IF('9ème'!$E99="jS",'9ème'!$C99-'8ème'!$C99,""))</f>
        <v/>
      </c>
      <c r="BD99" s="354" t="str">
        <f>IF('10ème'!$C99="","",IF('10ème'!$E99="jS",'10ème'!$C99-'9ème'!$C99,""))</f>
        <v/>
      </c>
      <c r="BE99" s="356" t="str">
        <f t="shared" si="8"/>
        <v/>
      </c>
      <c r="BF99" s="102"/>
      <c r="BG99" s="102"/>
      <c r="BH99" s="102"/>
      <c r="BI99" s="102"/>
      <c r="BJ99" s="102"/>
      <c r="BK99" s="360" t="str">
        <f>IF('1ér_Tour'!$C99="","",IF('1ér_Tour'!$E99="AM",'1ér_Tour'!$C99-'1ér_Tour'!$B99,""))</f>
        <v/>
      </c>
      <c r="BL99" s="354" t="str">
        <f>IF('2ème'!$C99="","",IF('2ème'!$E99="AM",'2ème'!$C99-'1ér_Tour'!$C99,""))</f>
        <v/>
      </c>
      <c r="BM99" s="354" t="str">
        <f>IF('3ème'!$C99="","",IF('3ème'!$E99="AM",'3ème'!$C99-'2ème'!$C99,""))</f>
        <v/>
      </c>
      <c r="BN99" s="354" t="str">
        <f>IF('4ème'!$C99="","",IF('4ème'!$E99="AM",'4ème'!$C99-'3ème'!$C99,""))</f>
        <v/>
      </c>
      <c r="BO99" s="354" t="str">
        <f>IF('5ème'!$C99="","",IF('5ème'!$E99="AM",'5ème'!$C99-'4ème'!$C99,""))</f>
        <v/>
      </c>
      <c r="BP99" s="354" t="str">
        <f>IF('6ème'!$C99="","",IF('6ème'!$E99="AM",'6ème'!$C99-'5ème'!$C99,""))</f>
        <v/>
      </c>
      <c r="BQ99" s="354" t="str">
        <f>IF('7ème'!$C99="","",IF('7ème'!$E99="AM",'7ème'!$C99-'6ème'!$C99,""))</f>
        <v/>
      </c>
      <c r="BR99" s="354" t="str">
        <f>IF('8ème'!$C99="","",IF('8ème'!$E99="AM",'8ème'!$C99-'7ème'!$C99,""))</f>
        <v/>
      </c>
      <c r="BS99" s="354" t="str">
        <f>IF('9ème'!$C99="","",IF('9ème'!$E99="AM",'9ème'!$C99-'8ème'!$C99,""))</f>
        <v/>
      </c>
      <c r="BT99" s="361" t="str">
        <f>IF('10ème'!$C99="","",IF('10ème'!$E99="AM",'10ème'!$C99-'9ème'!$C99,""))</f>
        <v/>
      </c>
      <c r="BU99" s="361" t="str">
        <f>IF(Dép_Arr!$C99="","",IF(AND(Dép_Arr!$E99="AM",'10ème'!$C99=""),Dép_Arr!$C99-'9ème'!$C99,Dép_Arr!$C99-'10ème'!$C99))</f>
        <v/>
      </c>
      <c r="BV99" s="356" t="str">
        <f t="shared" si="9"/>
        <v/>
      </c>
      <c r="BW99" s="362"/>
    </row>
    <row r="100" spans="1:78" x14ac:dyDescent="0.25">
      <c r="A100" s="376" t="str">
        <f>IF(Dép_Arr!A100="","",Dép_Arr!A100)</f>
        <v/>
      </c>
      <c r="B100" s="377" t="str">
        <f>IF(A100="","",INDEX(Engagés!A100:J199,MATCH(Récap!A100,Engagés!A100:A199,0),5))</f>
        <v/>
      </c>
      <c r="C100" s="378">
        <f>Dép_Arr!H100+'1ér_Tour'!H100+'2ème'!H100+'3ème'!H100+'4ème'!H100+'5ème'!H100+'6ème'!H100+'7ème'!H100+'8ème'!H100+'9ème'!H100+'10ème'!H100</f>
        <v>0</v>
      </c>
      <c r="D100" s="102" t="str">
        <f>IF($E100=11,"",IF(Dép_Arr!$A100="","",COUNTA(Dép_Arr!C100,'1ér_Tour'!C100,'2ème'!C100,'3ème'!C100,'4ème'!C100,'5ème'!C100,'6ème'!C100,'7ème'!C100,'8ème'!C100,'9ème'!C100,'10ème'!C100)))</f>
        <v/>
      </c>
      <c r="E100" s="26" t="str">
        <f>IF(A100=0,"",IF(Dép_Arr!A100="","",(COUNTBLANK(Dép_Arr!D100)+COUNTBLANK('1ér_Tour'!D100)+COUNTBLANK('2ème'!D100)+COUNTBLANK('3ème'!D100)+COUNTBLANK('4ème'!D100)+COUNTBLANK('5ème'!D100)+COUNTBLANK('6ème'!D100)+COUNTBLANK('7ème'!D100)+COUNTBLANK('8ème'!D100)+COUNTBLANK('9ème'!D100)+COUNTBLANK('10ème'!D100))))</f>
        <v/>
      </c>
      <c r="F100" s="378" t="str">
        <f t="shared" si="7"/>
        <v/>
      </c>
      <c r="G100" s="102" t="str">
        <f>IF(OR('1ér_Tour'!D100="TERMINE",'2ème'!D100="TERMINE",'3ème'!D100="TERMINE",'4ème'!D100="TERMINE",'5ème'!D100="TERMINE",'6ème'!D100="TERMINE",'7ème'!D100="TERMINE",'8ème'!D100="TERMINE",'9ème'!D100="TERMINE",'9ème'!A100="TERMINE"),"TERMINE","")</f>
        <v/>
      </c>
      <c r="I100" s="212"/>
      <c r="J100" s="215"/>
      <c r="O100" s="353" t="str">
        <f>IF('1ér_Tour'!$D100="","",IF($B100="MJ",'1ér_Tour'!$D100,""))</f>
        <v/>
      </c>
      <c r="P100" s="354" t="str">
        <f>IF('2ème'!$C100="","",IF('2ème'!$E100="MJ",'2ème'!$C100-'1ér_Tour'!$C100,""))</f>
        <v/>
      </c>
      <c r="Q100" s="354" t="str">
        <f>IF('3ème'!$C100="","",IF('3ème'!$E100="MJ",'3ème'!$C100-'2ème'!$C100,""))</f>
        <v/>
      </c>
      <c r="R100" s="354" t="str">
        <f>IF('4ème'!$C100="","",IF('4ème'!$E100="MJ",'4ème'!$C100-'3ème'!$C100,""))</f>
        <v/>
      </c>
      <c r="S100" s="354" t="str">
        <f>IF('5ème'!$C100="","",IF('5ème'!$E100="MJ",'5ème'!$C100-'4ème'!$C100,""))</f>
        <v/>
      </c>
      <c r="T100" s="354" t="str">
        <f>IF('6ème'!$C100="","",IF('6ème'!$E100="MJ",'6ème'!$C100-'5ème'!$C100,""))</f>
        <v/>
      </c>
      <c r="U100" s="354" t="str">
        <f>IF('7ème'!$C100="","",IF('7ème'!$E100="MJ",'7ème'!$C100-'6ème'!$C100,""))</f>
        <v/>
      </c>
      <c r="V100" s="354" t="str">
        <f>IF('8ème'!$C100="","",IF('8ème'!$E100="MJ",'8ème'!$C100-'7ème'!$C100,""))</f>
        <v/>
      </c>
      <c r="W100" s="354" t="str">
        <f>IF('9ème'!$C100="","",IF('9ème'!$E100="MJ",'9ème'!$C100-'8ème'!$C100,""))</f>
        <v/>
      </c>
      <c r="X100" s="355" t="str">
        <f>IF('10ème'!$C100="","",IF('10ème'!$E100="MJ",'10ème'!$C100-'9ème'!$C100,""))</f>
        <v/>
      </c>
      <c r="Y100" s="356" t="str">
        <f>IFERROR(AVERAGE(P100:X100),"")</f>
        <v/>
      </c>
      <c r="Z100" s="333"/>
      <c r="AA100" s="357"/>
      <c r="AB100" s="358"/>
      <c r="AC100" s="358"/>
      <c r="AD100" s="102"/>
      <c r="AE100" s="353" t="str">
        <f>IF('1ér_Tour'!$D100="","",IF($B100="CF",'1ér_Tour'!$D100,""))</f>
        <v/>
      </c>
      <c r="AF100" s="354" t="str">
        <f>IF('2ème'!$C100="","",IF('2ème'!$E100="CF",'2ème'!$C100-'1ér_Tour'!$C100,""))</f>
        <v/>
      </c>
      <c r="AG100" s="354" t="str">
        <f>IF('3ème'!$C100="","",IF('3ème'!$E100="CF",'3ème'!$C100-'2ème'!$C100,""))</f>
        <v/>
      </c>
      <c r="AH100" s="354" t="str">
        <f>IF('4ème'!$C100="","",IF('4ème'!$E100="CF",'4ème'!$C100-'3ème'!$C100,""))</f>
        <v/>
      </c>
      <c r="AI100" s="354" t="str">
        <f>IF('5ème'!$C100="","",IF('5ème'!$E100="CF",'5ème'!$C100-'4ème'!$C100,""))</f>
        <v/>
      </c>
      <c r="AJ100" s="354" t="str">
        <f>IF('6ème'!$C100="","",IF('6ème'!$E100="CF",'6ème'!$C100-'5ème'!$C100,""))</f>
        <v/>
      </c>
      <c r="AK100" s="354" t="str">
        <f>IF('7ème'!$C100="","",IF('7ème'!$E100="CF",'7ème'!$C100-'6ème'!$C100,""))</f>
        <v/>
      </c>
      <c r="AL100" s="354" t="str">
        <f>IF('8ème'!$C100="","",IF('8ème'!$E100="CF",'8ème'!$C100-'7ème'!$C100,""))</f>
        <v/>
      </c>
      <c r="AM100" s="354" t="str">
        <f>IF('9ème'!$C100="","",IF('9ème'!$E100="CF",'9ème'!$C100-'8ème'!$C100,""))</f>
        <v/>
      </c>
      <c r="AN100" s="354" t="str">
        <f>IF('10ème'!$C100="","",IF('10ème'!$E100="CF",'10ème'!$C100-'9ème'!$C100,""))</f>
        <v/>
      </c>
      <c r="AO100" s="359" t="str">
        <f t="shared" si="10"/>
        <v/>
      </c>
      <c r="AP100" s="102"/>
      <c r="AQ100" s="102"/>
      <c r="AR100" s="161"/>
      <c r="AS100" s="102"/>
      <c r="AT100" s="102"/>
      <c r="AU100" s="360" t="str">
        <f>IF('1ér_Tour'!$C100="","",IF(B100="JS",'1ér_Tour'!D109,""))</f>
        <v/>
      </c>
      <c r="AV100" s="354" t="str">
        <f>IF('2ème'!$C100="","",IF('2ème'!$E100="JS",'2ème'!$C100-'1ér_Tour'!$C100,""))</f>
        <v/>
      </c>
      <c r="AW100" s="354" t="str">
        <f>IF('3ème'!$C100="","",IF('3ème'!$E100="jS",'3ème'!$C100-'2ème'!$C100,""))</f>
        <v/>
      </c>
      <c r="AX100" s="354" t="str">
        <f>IF('4ème'!$C100="","",IF('4ème'!$E100="jS",'4ème'!$C100-'3ème'!$C100,""))</f>
        <v/>
      </c>
      <c r="AY100" s="354" t="str">
        <f>IF('5ème'!$C100="","",IF('5ème'!$E100="jS",'5ème'!$C100-'4ème'!$C100,""))</f>
        <v/>
      </c>
      <c r="AZ100" s="354" t="str">
        <f>IF('6ème'!$C100="","",IF('6ème'!$E100="jS",'6ème'!$C100-'5ème'!$C100,""))</f>
        <v/>
      </c>
      <c r="BA100" s="354" t="str">
        <f>IF('7ème'!$C100="","",IF('7ème'!$E100="jS",'7ème'!$C100-'6ème'!$C100,""))</f>
        <v/>
      </c>
      <c r="BB100" s="354" t="str">
        <f>IF('8ème'!$C100="","",IF('8ème'!$E100="jS",'8ème'!$C100-'7ème'!$C100,""))</f>
        <v/>
      </c>
      <c r="BC100" s="354" t="str">
        <f>IF('9ème'!$C100="","",IF('9ème'!$E100="jS",'9ème'!$C100-'8ème'!$C100,""))</f>
        <v/>
      </c>
      <c r="BD100" s="354" t="str">
        <f>IF('10ème'!$C100="","",IF('10ème'!$E100="jS",'10ème'!$C100-'9ème'!$C100,""))</f>
        <v/>
      </c>
      <c r="BE100" s="356" t="str">
        <f t="shared" si="8"/>
        <v/>
      </c>
      <c r="BF100" s="102"/>
      <c r="BG100" s="102"/>
      <c r="BH100" s="102"/>
      <c r="BI100" s="102"/>
      <c r="BJ100" s="102"/>
      <c r="BK100" s="360" t="str">
        <f>IF('1ér_Tour'!$C100="","",IF('1ér_Tour'!$E100="AM",'1ér_Tour'!$C100-'1ér_Tour'!$B100,""))</f>
        <v/>
      </c>
      <c r="BL100" s="354" t="str">
        <f>IF('2ème'!$C100="","",IF('2ème'!$E100="AM",'2ème'!$C100-'1ér_Tour'!$C100,""))</f>
        <v/>
      </c>
      <c r="BM100" s="354" t="str">
        <f>IF('3ème'!$C100="","",IF('3ème'!$E100="AM",'3ème'!$C100-'2ème'!$C100,""))</f>
        <v/>
      </c>
      <c r="BN100" s="354" t="str">
        <f>IF('4ème'!$C100="","",IF('4ème'!$E100="AM",'4ème'!$C100-'3ème'!$C100,""))</f>
        <v/>
      </c>
      <c r="BO100" s="354" t="str">
        <f>IF('5ème'!$C100="","",IF('5ème'!$E100="AM",'5ème'!$C100-'4ème'!$C100,""))</f>
        <v/>
      </c>
      <c r="BP100" s="354" t="str">
        <f>IF('6ème'!$C100="","",IF('6ème'!$E100="AM",'6ème'!$C100-'5ème'!$C100,""))</f>
        <v/>
      </c>
      <c r="BQ100" s="354" t="str">
        <f>IF('7ème'!$C100="","",IF('7ème'!$E100="AM",'7ème'!$C100-'6ème'!$C100,""))</f>
        <v/>
      </c>
      <c r="BR100" s="354" t="str">
        <f>IF('8ème'!$C100="","",IF('8ème'!$E100="AM",'8ème'!$C100-'7ème'!$C100,""))</f>
        <v/>
      </c>
      <c r="BS100" s="354" t="str">
        <f>IF('9ème'!$C100="","",IF('9ème'!$E100="AM",'9ème'!$C100-'8ème'!$C100,""))</f>
        <v/>
      </c>
      <c r="BT100" s="361" t="str">
        <f>IF('10ème'!$C100="","",IF('10ème'!$E100="AM",'10ème'!$C100-'9ème'!$C100,""))</f>
        <v/>
      </c>
      <c r="BU100" s="361" t="str">
        <f>IF(Dép_Arr!$C100="","",IF(AND(Dép_Arr!$E100="AM",'10ème'!$C100=""),Dép_Arr!$C100-'9ème'!$C100,Dép_Arr!$C100-'10ème'!$C100))</f>
        <v/>
      </c>
      <c r="BV100" s="356" t="str">
        <f t="shared" si="9"/>
        <v/>
      </c>
      <c r="BW100" s="362"/>
    </row>
    <row r="101" spans="1:78" x14ac:dyDescent="0.25">
      <c r="A101" s="376" t="str">
        <f>IF(Dép_Arr!A101="","",Dép_Arr!A101)</f>
        <v/>
      </c>
      <c r="B101" s="377" t="str">
        <f>IF(A101="","",INDEX(Engagés!A101:J200,MATCH(Récap!A101,Engagés!A101:A200,0),5))</f>
        <v/>
      </c>
      <c r="C101" s="378">
        <f>Dép_Arr!H101+'1ér_Tour'!H101+'2ème'!H101+'3ème'!H101+'4ème'!H101+'5ème'!H101+'6ème'!H101+'7ème'!H101+'8ème'!H101+'9ème'!H101+'10ème'!H101</f>
        <v>0</v>
      </c>
      <c r="D101" s="102" t="str">
        <f>IF($E101=11,"",IF(Dép_Arr!$A101="","",COUNTA(Dép_Arr!C101,'1ér_Tour'!C101,'2ème'!C101,'3ème'!C101,'4ème'!C101,'5ème'!C101,'6ème'!C101,'7ème'!C101,'8ème'!C101,'9ème'!C101,'10ème'!C101)))</f>
        <v/>
      </c>
      <c r="E101" s="26" t="str">
        <f>IF(A101=0,"",IF(Dép_Arr!A101="","",(COUNTBLANK(Dép_Arr!D101)+COUNTBLANK('1ér_Tour'!D101)+COUNTBLANK('2ème'!D101)+COUNTBLANK('3ème'!D101)+COUNTBLANK('4ème'!D101)+COUNTBLANK('5ème'!D101)+COUNTBLANK('6ème'!D101)+COUNTBLANK('7ème'!D101)+COUNTBLANK('8ème'!D101)+COUNTBLANK('9ème'!D101)+COUNTBLANK('10ème'!D101))))</f>
        <v/>
      </c>
      <c r="F101" s="378" t="str">
        <f t="shared" si="7"/>
        <v/>
      </c>
      <c r="G101" s="102" t="str">
        <f>IF(OR('1ér_Tour'!D101="TERMINE",'2ème'!D101="TERMINE",'3ème'!D101="TERMINE",'4ème'!D101="TERMINE",'5ème'!D101="TERMINE",'6ème'!D101="TERMINE",'7ème'!D101="TERMINE",'8ème'!D101="TERMINE",'9ème'!D101="TERMINE",'9ème'!A101="TERMINE"),"TERMINE","")</f>
        <v/>
      </c>
      <c r="I101" s="212"/>
      <c r="J101" s="215"/>
      <c r="O101" s="353" t="str">
        <f>IF('1ér_Tour'!$D101="","",IF($B101="MJ",'1ér_Tour'!$D101,""))</f>
        <v/>
      </c>
      <c r="P101" s="354" t="str">
        <f>IF('2ème'!$C101="","",IF('2ème'!$E101="MJ",'2ème'!$C101-'1ér_Tour'!$C101,""))</f>
        <v/>
      </c>
      <c r="Q101" s="354" t="str">
        <f>IF('3ème'!$C101="","",IF('3ème'!$E101="MJ",'3ème'!$C101-'2ème'!$C101,""))</f>
        <v/>
      </c>
      <c r="R101" s="354" t="str">
        <f>IF('4ème'!$C101="","",IF('4ème'!$E101="MJ",'4ème'!$C101-'3ème'!$C101,""))</f>
        <v/>
      </c>
      <c r="S101" s="354" t="str">
        <f>IF('5ème'!$C101="","",IF('5ème'!$E101="MJ",'5ème'!$C101-'4ème'!$C101,""))</f>
        <v/>
      </c>
      <c r="T101" s="354" t="str">
        <f>IF('6ème'!$C101="","",IF('6ème'!$E101="MJ",'6ème'!$C101-'5ème'!$C101,""))</f>
        <v/>
      </c>
      <c r="U101" s="354" t="str">
        <f>IF('7ème'!$C101="","",IF('7ème'!$E101="MJ",'7ème'!$C101-'6ème'!$C101,""))</f>
        <v/>
      </c>
      <c r="V101" s="354" t="str">
        <f>IF('8ème'!$C101="","",IF('8ème'!$E101="MJ",'8ème'!$C101-'7ème'!$C101,""))</f>
        <v/>
      </c>
      <c r="W101" s="354" t="str">
        <f>IF('9ème'!$C101="","",IF('9ème'!$E101="MJ",'9ème'!$C101-'8ème'!$C101,""))</f>
        <v/>
      </c>
      <c r="X101" s="355" t="str">
        <f>IF('10ème'!$C101="","",IF('10ème'!$E101="MJ",'10ème'!$C101-'9ème'!$C101,""))</f>
        <v/>
      </c>
      <c r="Y101" s="356" t="str">
        <f>IFERROR(AVERAGE(P101:X101),"")</f>
        <v/>
      </c>
      <c r="Z101" s="333"/>
      <c r="AA101" s="357"/>
      <c r="AB101" s="358"/>
      <c r="AC101" s="358"/>
      <c r="AD101" s="102"/>
      <c r="AE101" s="353" t="str">
        <f>IF('1ér_Tour'!$D101="","",IF($B101="CF",'1ér_Tour'!$D101,""))</f>
        <v/>
      </c>
      <c r="AF101" s="354" t="str">
        <f>IF('2ème'!$C101="","",IF('2ème'!$E101="CF",'2ème'!$C101-'1ér_Tour'!$C101,""))</f>
        <v/>
      </c>
      <c r="AG101" s="354" t="str">
        <f>IF('3ème'!$C101="","",IF('3ème'!$E101="CF",'3ème'!$C101-'2ème'!$C101,""))</f>
        <v/>
      </c>
      <c r="AH101" s="354" t="str">
        <f>IF('4ème'!$C101="","",IF('4ème'!$E101="CF",'4ème'!$C101-'3ème'!$C101,""))</f>
        <v/>
      </c>
      <c r="AI101" s="354" t="str">
        <f>IF('5ème'!$C101="","",IF('5ème'!$E101="CF",'5ème'!$C101-'4ème'!$C101,""))</f>
        <v/>
      </c>
      <c r="AJ101" s="354" t="str">
        <f>IF('6ème'!$C101="","",IF('6ème'!$E101="CF",'6ème'!$C101-'5ème'!$C101,""))</f>
        <v/>
      </c>
      <c r="AK101" s="354" t="str">
        <f>IF('7ème'!$C101="","",IF('7ème'!$E101="CF",'7ème'!$C101-'6ème'!$C101,""))</f>
        <v/>
      </c>
      <c r="AL101" s="354" t="str">
        <f>IF('8ème'!$C101="","",IF('8ème'!$E101="CF",'8ème'!$C101-'7ème'!$C101,""))</f>
        <v/>
      </c>
      <c r="AM101" s="354" t="str">
        <f>IF('9ème'!$C101="","",IF('9ème'!$E101="CF",'9ème'!$C101-'8ème'!$C101,""))</f>
        <v/>
      </c>
      <c r="AN101" s="354" t="str">
        <f>IF('10ème'!$C101="","",IF('10ème'!$E101="CF",'10ème'!$C101-'9ème'!$C101,""))</f>
        <v/>
      </c>
      <c r="AO101" s="359" t="str">
        <f t="shared" si="10"/>
        <v/>
      </c>
      <c r="AP101" s="102"/>
      <c r="AQ101" s="102"/>
      <c r="AR101" s="161"/>
      <c r="AS101" s="102"/>
      <c r="AT101" s="102"/>
      <c r="AU101" s="360" t="str">
        <f>IF('1ér_Tour'!$C101="","",IF(B101="JS",'1ér_Tour'!D110,""))</f>
        <v/>
      </c>
      <c r="AV101" s="354" t="str">
        <f>IF('2ème'!$C101="","",IF('2ème'!$E101="JS",'2ème'!$C101-'1ér_Tour'!$C101,""))</f>
        <v/>
      </c>
      <c r="AW101" s="354" t="str">
        <f>IF('3ème'!$C101="","",IF('3ème'!$E101="jS",'3ème'!$C101-'2ème'!$C101,""))</f>
        <v/>
      </c>
      <c r="AX101" s="354" t="str">
        <f>IF('4ème'!$C101="","",IF('4ème'!$E101="jS",'4ème'!$C101-'3ème'!$C101,""))</f>
        <v/>
      </c>
      <c r="AY101" s="354" t="str">
        <f>IF('5ème'!$C101="","",IF('5ème'!$E101="jS",'5ème'!$C101-'4ème'!$C101,""))</f>
        <v/>
      </c>
      <c r="AZ101" s="354" t="str">
        <f>IF('6ème'!$C101="","",IF('6ème'!$E101="jS",'6ème'!$C101-'5ème'!$C101,""))</f>
        <v/>
      </c>
      <c r="BA101" s="354" t="str">
        <f>IF('7ème'!$C101="","",IF('7ème'!$E101="jS",'7ème'!$C101-'6ème'!$C101,""))</f>
        <v/>
      </c>
      <c r="BB101" s="354" t="str">
        <f>IF('8ème'!$C101="","",IF('8ème'!$E101="jS",'8ème'!$C101-'7ème'!$C101,""))</f>
        <v/>
      </c>
      <c r="BC101" s="354" t="str">
        <f>IF('9ème'!$C101="","",IF('9ème'!$E101="jS",'9ème'!$C101-'8ème'!$C101,""))</f>
        <v/>
      </c>
      <c r="BD101" s="354" t="str">
        <f>IF('10ème'!$C101="","",IF('10ème'!$E101="jS",'10ème'!$C101-'9ème'!$C101,""))</f>
        <v/>
      </c>
      <c r="BE101" s="356" t="str">
        <f t="shared" si="8"/>
        <v/>
      </c>
      <c r="BF101" s="102"/>
      <c r="BG101" s="102"/>
      <c r="BH101" s="102"/>
      <c r="BI101" s="102"/>
      <c r="BJ101" s="102"/>
      <c r="BK101" s="360" t="str">
        <f>IF('1ér_Tour'!$C101="","",IF('1ér_Tour'!$E101="AM",'1ér_Tour'!$C101-'1ér_Tour'!$B101,""))</f>
        <v/>
      </c>
      <c r="BL101" s="354" t="str">
        <f>IF('2ème'!$C101="","",IF('2ème'!$E101="AM",'2ème'!$C101-'1ér_Tour'!$C101,""))</f>
        <v/>
      </c>
      <c r="BM101" s="354" t="str">
        <f>IF('3ème'!$C101="","",IF('3ème'!$E101="AM",'3ème'!$C101-'2ème'!$C101,""))</f>
        <v/>
      </c>
      <c r="BN101" s="354" t="str">
        <f>IF('4ème'!$C101="","",IF('4ème'!$E101="AM",'4ème'!$C101-'3ème'!$C101,""))</f>
        <v/>
      </c>
      <c r="BO101" s="354" t="str">
        <f>IF('5ème'!$C101="","",IF('5ème'!$E101="AM",'5ème'!$C101-'4ème'!$C101,""))</f>
        <v/>
      </c>
      <c r="BP101" s="354" t="str">
        <f>IF('6ème'!$C101="","",IF('6ème'!$E101="AM",'6ème'!$C101-'5ème'!$C101,""))</f>
        <v/>
      </c>
      <c r="BQ101" s="354" t="str">
        <f>IF('7ème'!$C101="","",IF('7ème'!$E101="AM",'7ème'!$C101-'6ème'!$C101,""))</f>
        <v/>
      </c>
      <c r="BR101" s="354" t="str">
        <f>IF('8ème'!$C101="","",IF('8ème'!$E101="AM",'8ème'!$C101-'7ème'!$C101,""))</f>
        <v/>
      </c>
      <c r="BS101" s="354" t="str">
        <f>IF('9ème'!$C101="","",IF('9ème'!$E101="AM",'9ème'!$C101-'8ème'!$C101,""))</f>
        <v/>
      </c>
      <c r="BT101" s="361" t="str">
        <f>IF('10ème'!$C101="","",IF('10ème'!$E101="AM",'10ème'!$C101-'9ème'!$C101,""))</f>
        <v/>
      </c>
      <c r="BU101" s="361" t="str">
        <f>IF(Dép_Arr!$C101="","",IF(AND(Dép_Arr!$E101="AM",'10ème'!$C101=""),Dép_Arr!$C101-'9ème'!$C101,Dép_Arr!$C101-'10ème'!$C101))</f>
        <v/>
      </c>
      <c r="BV101" s="356" t="str">
        <f t="shared" si="9"/>
        <v/>
      </c>
      <c r="BW101" s="362"/>
    </row>
    <row r="102" spans="1:78" ht="13.8" thickBot="1" x14ac:dyDescent="0.3">
      <c r="A102" s="376" t="str">
        <f>IF(Dép_Arr!A102="","",Dép_Arr!A102)</f>
        <v/>
      </c>
      <c r="B102" s="377" t="str">
        <f>IF(A102="","",INDEX(Engagés!A102:J201,MATCH(Récap!A102,Engagés!A102:A201,0),5))</f>
        <v/>
      </c>
      <c r="C102" s="378">
        <f>Dép_Arr!H102+'1ér_Tour'!H102+'2ème'!H102+'3ème'!H102+'4ème'!H102+'5ème'!H102+'6ème'!H102+'7ème'!H102+'8ème'!H102+'9ème'!H102+'10ème'!H102</f>
        <v>0</v>
      </c>
      <c r="D102" s="102" t="str">
        <f>IF($E102=11,"",IF(Dép_Arr!$A102="","",COUNTA(Dép_Arr!C102,'1ér_Tour'!C102,'2ème'!C102,'3ème'!C102,'4ème'!C102,'5ème'!C102,'6ème'!C102,'7ème'!C102,'8ème'!C102,'9ème'!C102,'10ème'!C102)))</f>
        <v/>
      </c>
      <c r="E102" s="26" t="str">
        <f>IF(A102=0,"",IF(Dép_Arr!A102="","",(COUNTBLANK(Dép_Arr!D102)+COUNTBLANK('1ér_Tour'!D102)+COUNTBLANK('2ème'!D102)+COUNTBLANK('3ème'!D102)+COUNTBLANK('4ème'!D102)+COUNTBLANK('5ème'!D102)+COUNTBLANK('6ème'!D102)+COUNTBLANK('7ème'!D102)+COUNTBLANK('8ème'!D102)+COUNTBLANK('9ème'!D102)+COUNTBLANK('10ème'!D102))))</f>
        <v/>
      </c>
      <c r="F102" s="378" t="str">
        <f t="shared" si="7"/>
        <v/>
      </c>
      <c r="G102" s="102" t="str">
        <f>IF(OR('1ér_Tour'!D102="TERMINE",'2ème'!D102="TERMINE",'3ème'!D102="TERMINE",'4ème'!D102="TERMINE",'5ème'!D102="TERMINE",'6ème'!D102="TERMINE",'7ème'!D102="TERMINE",'8ème'!D102="TERMINE",'9ème'!D102="TERMINE",'9ème'!A102="TERMINE"),"TERMINE","")</f>
        <v/>
      </c>
      <c r="O102" s="353" t="str">
        <f>IF('1ér_Tour'!$D102="","",IF($B102="MJ",'1ér_Tour'!$D102,""))</f>
        <v/>
      </c>
      <c r="P102" s="354" t="str">
        <f>IF('2ème'!$C102="","",IF('2ème'!$E102="MJ",'2ème'!$C102-'1ér_Tour'!$C102,""))</f>
        <v/>
      </c>
      <c r="Q102" s="354" t="str">
        <f>IF('3ème'!$C102="","",IF('3ème'!$E102="MJ",'3ème'!$C102-'2ème'!$C102,""))</f>
        <v/>
      </c>
      <c r="R102" s="354" t="str">
        <f>IF('4ème'!$C102="","",IF('4ème'!$E102="MJ",'4ème'!$C102-'3ème'!$C102,""))</f>
        <v/>
      </c>
      <c r="S102" s="354" t="str">
        <f>IF('5ème'!$C102="","",IF('5ème'!$E102="MJ",'5ème'!$C102-'4ème'!$C102,""))</f>
        <v/>
      </c>
      <c r="T102" s="354" t="str">
        <f>IF('6ème'!$C102="","",IF('6ème'!$E102="MJ",'6ème'!$C102-'5ème'!$C102,""))</f>
        <v/>
      </c>
      <c r="U102" s="354" t="str">
        <f>IF('7ème'!$C102="","",IF('7ème'!$E102="MJ",'7ème'!$C102-'6ème'!$C102,""))</f>
        <v/>
      </c>
      <c r="V102" s="354" t="str">
        <f>IF('8ème'!$C102="","",IF('8ème'!$E102="MJ",'8ème'!$C102-'7ème'!$C102,""))</f>
        <v/>
      </c>
      <c r="W102" s="354" t="str">
        <f>IF('9ème'!$C102="","",IF('9ème'!$E102="MJ",'9ème'!$C102-'8ème'!$C102,""))</f>
        <v/>
      </c>
      <c r="X102" s="355" t="str">
        <f>IF('10ème'!$C102="","",IF('10ème'!$E102="MJ",'10ème'!$C102-'9ème'!$C102,""))</f>
        <v/>
      </c>
      <c r="Y102" s="356" t="str">
        <f>IFERROR(AVERAGE(P102:X102),"")</f>
        <v/>
      </c>
      <c r="Z102" s="333"/>
      <c r="AA102" s="357"/>
      <c r="AB102" s="358"/>
      <c r="AC102" s="358"/>
      <c r="AD102" s="102"/>
      <c r="AE102" s="353" t="str">
        <f>IF('1ér_Tour'!$D102="","",IF($B102="CF",'1ér_Tour'!$D102,""))</f>
        <v/>
      </c>
      <c r="AF102" s="354" t="str">
        <f>IF('2ème'!$C102="","",IF('2ème'!$E102="CF",'2ème'!$C102-'1ér_Tour'!$C102,""))</f>
        <v/>
      </c>
      <c r="AG102" s="354" t="str">
        <f>IF('3ème'!$C102="","",IF('3ème'!$E102="CF",'3ème'!$C102-'2ème'!$C102,""))</f>
        <v/>
      </c>
      <c r="AH102" s="354" t="str">
        <f>IF('4ème'!$C102="","",IF('4ème'!$E102="CF",'4ème'!$C102-'3ème'!$C102,""))</f>
        <v/>
      </c>
      <c r="AI102" s="354" t="str">
        <f>IF('5ème'!$C102="","",IF('5ème'!$E102="CF",'5ème'!$C102-'4ème'!$C102,""))</f>
        <v/>
      </c>
      <c r="AJ102" s="354" t="str">
        <f>IF('6ème'!$C102="","",IF('6ème'!$E102="CF",'6ème'!$C102-'5ème'!$C102,""))</f>
        <v/>
      </c>
      <c r="AK102" s="354" t="str">
        <f>IF('7ème'!$C102="","",IF('7ème'!$E102="CF",'7ème'!$C102-'6ème'!$C102,""))</f>
        <v/>
      </c>
      <c r="AL102" s="354" t="str">
        <f>IF('8ème'!$C102="","",IF('8ème'!$E102="CF",'8ème'!$C102-'7ème'!$C102,""))</f>
        <v/>
      </c>
      <c r="AM102" s="354" t="str">
        <f>IF('9ème'!$C102="","",IF('9ème'!$E102="CF",'9ème'!$C102-'8ème'!$C102,""))</f>
        <v/>
      </c>
      <c r="AN102" s="354" t="str">
        <f>IF('10ème'!$C102="","",IF('10ème'!$E102="CF",'10ème'!$C102-'9ème'!$C102,""))</f>
        <v/>
      </c>
      <c r="AO102" s="359" t="str">
        <f t="shared" si="10"/>
        <v/>
      </c>
      <c r="AP102" s="363"/>
      <c r="AQ102" s="102"/>
      <c r="AR102" s="161"/>
      <c r="AS102" s="102"/>
      <c r="AT102" s="102"/>
      <c r="AU102" s="360" t="str">
        <f>IF('1ér_Tour'!$C102="","",IF(B102="JS",'1ér_Tour'!D111,""))</f>
        <v/>
      </c>
      <c r="AV102" s="354" t="str">
        <f>IF('2ème'!$C102="","",IF('2ème'!$E102="JS",'2ème'!$C102-'1ér_Tour'!$C102,""))</f>
        <v/>
      </c>
      <c r="AW102" s="354" t="str">
        <f>IF('3ème'!$C102="","",IF('3ème'!$E102="jS",'3ème'!$C102-'2ème'!$C102,""))</f>
        <v/>
      </c>
      <c r="AX102" s="354" t="str">
        <f>IF('4ème'!$C102="","",IF('4ème'!$E102="jS",'4ème'!$C102-'3ème'!$C102,""))</f>
        <v/>
      </c>
      <c r="AY102" s="354" t="str">
        <f>IF('5ème'!$C102="","",IF('5ème'!$E102="jS",'5ème'!$C102-'4ème'!$C102,""))</f>
        <v/>
      </c>
      <c r="AZ102" s="354" t="str">
        <f>IF('6ème'!$C102="","",IF('6ème'!$E102="jS",'6ème'!$C102-'5ème'!$C102,""))</f>
        <v/>
      </c>
      <c r="BA102" s="354" t="str">
        <f>IF('7ème'!$C102="","",IF('7ème'!$E102="jS",'7ème'!$C102-'6ème'!$C102,""))</f>
        <v/>
      </c>
      <c r="BB102" s="354" t="str">
        <f>IF('8ème'!$C102="","",IF('8ème'!$E102="jS",'8ème'!$C102-'7ème'!$C102,""))</f>
        <v/>
      </c>
      <c r="BC102" s="354" t="str">
        <f>IF('9ème'!$C102="","",IF('9ème'!$E102="jS",'9ème'!$C102-'8ème'!$C102,""))</f>
        <v/>
      </c>
      <c r="BD102" s="354" t="str">
        <f>IF('10ème'!$C102="","",IF('10ème'!$E102="jS",'10ème'!$C102-'9ème'!$C102,""))</f>
        <v/>
      </c>
      <c r="BE102" s="356" t="str">
        <f t="shared" si="8"/>
        <v/>
      </c>
      <c r="BF102" s="102"/>
      <c r="BG102" s="102"/>
      <c r="BH102" s="102"/>
      <c r="BI102" s="102"/>
      <c r="BJ102" s="102"/>
      <c r="BK102" s="360" t="str">
        <f>IF('1ér_Tour'!$C102="","",IF('1ér_Tour'!$E102="AM",'1ér_Tour'!$C102-'1ér_Tour'!$B102,""))</f>
        <v/>
      </c>
      <c r="BL102" s="354" t="str">
        <f>IF('2ème'!$C102="","",IF('2ème'!$E102="AM",'2ème'!$C102-'1ér_Tour'!$C102,""))</f>
        <v/>
      </c>
      <c r="BM102" s="354" t="str">
        <f>IF('3ème'!$C102="","",IF('3ème'!$E102="AM",'3ème'!$C102-'2ème'!$C102,""))</f>
        <v/>
      </c>
      <c r="BN102" s="354" t="str">
        <f>IF('4ème'!$C102="","",IF('4ème'!$E102="AM",'4ème'!$C102-'3ème'!$C102,""))</f>
        <v/>
      </c>
      <c r="BO102" s="354" t="str">
        <f>IF('5ème'!$C102="","",IF('5ème'!$E102="AM",'5ème'!$C102-'4ème'!$C102,""))</f>
        <v/>
      </c>
      <c r="BP102" s="354" t="str">
        <f>IF('6ème'!$C102="","",IF('6ème'!$E102="AM",'6ème'!$C102-'5ème'!$C102,""))</f>
        <v/>
      </c>
      <c r="BQ102" s="354" t="str">
        <f>IF('7ème'!$C102="","",IF('7ème'!$E102="AM",'7ème'!$C102-'6ème'!$C102,""))</f>
        <v/>
      </c>
      <c r="BR102" s="354" t="str">
        <f>IF('8ème'!$C102="","",IF('8ème'!$E102="AM",'8ème'!$C102-'7ème'!$C102,""))</f>
        <v/>
      </c>
      <c r="BS102" s="354" t="str">
        <f>IF('9ème'!$C102="","",IF('9ème'!$E102="AM",'9ème'!$C102-'8ème'!$C102,""))</f>
        <v/>
      </c>
      <c r="BT102" s="361" t="str">
        <f>IF('10ème'!$C102="","",IF('10ème'!$E102="AM",'10ème'!$C102-'9ème'!$C102,""))</f>
        <v/>
      </c>
      <c r="BU102" s="361" t="str">
        <f>IF(Dép_Arr!$C102="","",IF(AND(Dép_Arr!$E102="AM",'10ème'!$C102=""),Dép_Arr!$C102-'9ème'!$C102,Dép_Arr!$C102-'10ème'!$C102))</f>
        <v/>
      </c>
      <c r="BV102" s="356" t="str">
        <f t="shared" si="9"/>
        <v/>
      </c>
      <c r="BW102" s="363"/>
    </row>
    <row r="103" spans="1:78" ht="13.8" thickBot="1" x14ac:dyDescent="0.3">
      <c r="A103" s="376" t="str">
        <f>IF(Dép_Arr!A103="","",Dép_Arr!A103)</f>
        <v/>
      </c>
      <c r="B103" s="377" t="str">
        <f>IF(A103="","",INDEX(Engagés!A103:J202,MATCH(Récap!A103,Engagés!A103:A202,0),5))</f>
        <v/>
      </c>
      <c r="C103" s="378">
        <f>Dép_Arr!H103+'1ér_Tour'!H103+'2ème'!H103+'3ème'!H103+'4ème'!H103+'5ème'!H103+'6ème'!H103+'7ème'!H103+'8ème'!H103+'9ème'!H103+'10ème'!H103</f>
        <v>0</v>
      </c>
      <c r="D103" s="102" t="str">
        <f>IF($E103=11,"",IF(Dép_Arr!$A103="","",COUNTA(Dép_Arr!C103,'1ér_Tour'!C103,'2ème'!C103,'3ème'!C103,'4ème'!C103,'5ème'!C103,'6ème'!C103,'7ème'!C103,'8ème'!C103,'9ème'!C103,'10ème'!C103)))</f>
        <v/>
      </c>
      <c r="E103" s="26" t="str">
        <f>IF(A103=0,"",IF(Dép_Arr!A103="","",(COUNTBLANK(Dép_Arr!D103)+COUNTBLANK('1ér_Tour'!D103)+COUNTBLANK('2ème'!D103)+COUNTBLANK('3ème'!D103)+COUNTBLANK('4ème'!D103)+COUNTBLANK('5ème'!D103)+COUNTBLANK('6ème'!D103)+COUNTBLANK('7ème'!D103)+COUNTBLANK('8ème'!D103)+COUNTBLANK('9ème'!D103)+COUNTBLANK('10ème'!D103))))</f>
        <v/>
      </c>
      <c r="F103" s="378" t="str">
        <f t="shared" si="7"/>
        <v/>
      </c>
      <c r="G103" s="102" t="str">
        <f>IF(OR('1ér_Tour'!D103="TERMINE",'2ème'!D103="TERMINE",'3ème'!D103="TERMINE",'4ème'!D103="TERMINE",'5ème'!D103="TERMINE",'6ème'!D103="TERMINE",'7ème'!D103="TERMINE",'8ème'!D103="TERMINE",'9ème'!D103="TERMINE",'9ème'!A103="TERMINE"),"TERMINE","")</f>
        <v/>
      </c>
      <c r="O103" s="364" t="str">
        <f>IF('1ér_Tour'!$D103="","",IF($B103="MJ",'1ér_Tour'!$D103,""))</f>
        <v/>
      </c>
      <c r="P103" s="365" t="str">
        <f>IF('2ème'!$C103="","",IF('2ème'!$E103="MJ",'2ème'!$C103-'1ér_Tour'!$C103,""))</f>
        <v/>
      </c>
      <c r="Q103" s="365" t="str">
        <f>IF('3ème'!$C103="","",IF('3ème'!$E103="MJ",'3ème'!$C103-'2ème'!$C103,""))</f>
        <v/>
      </c>
      <c r="R103" s="365" t="str">
        <f>IF('4ème'!$C103="","",IF('4ème'!$E103="MJ",'4ème'!$C103-'3ème'!$C103,""))</f>
        <v/>
      </c>
      <c r="S103" s="365" t="str">
        <f>IF('5ème'!$C103="","",IF('5ème'!$E103="MJ",'5ème'!$C103-'4ème'!$C103,""))</f>
        <v/>
      </c>
      <c r="T103" s="365" t="str">
        <f>IF('6ème'!$C103="","",IF('6ème'!$E103="MJ",'6ème'!$C103-'5ème'!$C103,""))</f>
        <v/>
      </c>
      <c r="U103" s="365" t="str">
        <f>IF('7ème'!$C103="","",IF('7ème'!$E103="MJ",'7ème'!$C103-'6ème'!$C103,""))</f>
        <v/>
      </c>
      <c r="V103" s="365" t="str">
        <f>IF('8ème'!$C103="","",IF('8ème'!$E103="MJ",'8ème'!$C103-'7ème'!$C103,""))</f>
        <v/>
      </c>
      <c r="W103" s="365" t="str">
        <f>IF('9ème'!$C103="","",IF('9ème'!$E103="MJ",'9ème'!$C103-'8ème'!$C103,""))</f>
        <v/>
      </c>
      <c r="X103" s="366" t="str">
        <f>IF('10ème'!$C103="","",IF('10ème'!$E103="MJ",'10ème'!$C103-'9ème'!$C103,""))</f>
        <v/>
      </c>
      <c r="Y103" s="367" t="str">
        <f>IFERROR(AVERAGE(P103:X103),"")</f>
        <v/>
      </c>
      <c r="Z103" s="368">
        <f>AVERAGE(Y4:Y103)</f>
        <v>2.3808031121399179E-2</v>
      </c>
      <c r="AA103" s="357"/>
      <c r="AB103" s="358"/>
      <c r="AC103" s="358"/>
      <c r="AD103" s="102"/>
      <c r="AE103" s="364" t="str">
        <f>IF('1ér_Tour'!$D103="","",IF($B103="CF",'1ér_Tour'!$D103,""))</f>
        <v/>
      </c>
      <c r="AF103" s="365" t="str">
        <f>IF('2ème'!$C103="","",IF('2ème'!$E103="CF",'2ème'!$C103-'1ér_Tour'!$C103,""))</f>
        <v/>
      </c>
      <c r="AG103" s="365" t="str">
        <f>IF('3ème'!$C103="","",IF('3ème'!$E103="CF",'3ème'!$C103-'2ème'!$C103,""))</f>
        <v/>
      </c>
      <c r="AH103" s="365" t="str">
        <f>IF('4ème'!$C103="","",IF('4ème'!$E103="CF",'4ème'!$C103-'3ème'!$C103,""))</f>
        <v/>
      </c>
      <c r="AI103" s="365" t="str">
        <f>IF('5ème'!$C103="","",IF('5ème'!$E103="CF",'5ème'!$C103-'4ème'!$C103,""))</f>
        <v/>
      </c>
      <c r="AJ103" s="365" t="str">
        <f>IF('6ème'!$C103="","",IF('6ème'!$E103="CF",'6ème'!$C103-'5ème'!$C103,""))</f>
        <v/>
      </c>
      <c r="AK103" s="365" t="str">
        <f>IF('7ème'!$C103="","",IF('7ème'!$E103="CF",'7ème'!$C103-'6ème'!$C103,""))</f>
        <v/>
      </c>
      <c r="AL103" s="365" t="str">
        <f>IF('8ème'!$C103="","",IF('8ème'!$E103="CF",'8ème'!$C103-'7ème'!$C103,""))</f>
        <v/>
      </c>
      <c r="AM103" s="365" t="str">
        <f>IF('9ème'!$C103="","",IF('9ème'!$E103="CF",'9ème'!$C103-'8ème'!$C103,""))</f>
        <v/>
      </c>
      <c r="AN103" s="365" t="str">
        <f>IF('10ème'!$C103="","",IF('10ème'!$E103="CF",'10ème'!$C103-'9ème'!$C103,""))</f>
        <v/>
      </c>
      <c r="AO103" s="386" t="str">
        <f t="shared" si="10"/>
        <v/>
      </c>
      <c r="AP103" s="369">
        <f>MIN(AO4:AO102)</f>
        <v>4.4212962962963398E-3</v>
      </c>
      <c r="AQ103" s="102"/>
      <c r="AR103" s="161"/>
      <c r="AS103" s="102"/>
      <c r="AT103" s="102"/>
      <c r="AU103" s="370" t="str">
        <f>IF('1ér_Tour'!$C103="","",IF(B103="JS",'1ér_Tour'!D112,""))</f>
        <v/>
      </c>
      <c r="AV103" s="365" t="str">
        <f>IF('2ème'!$C103="","",IF('2ème'!$E103="JS",'2ème'!$C103-'1ér_Tour'!$C103,""))</f>
        <v/>
      </c>
      <c r="AW103" s="365" t="str">
        <f>IF('3ème'!$C103="","",IF('3ème'!$E103="jS",'3ème'!$C103-'2ème'!$C103,""))</f>
        <v/>
      </c>
      <c r="AX103" s="365" t="str">
        <f>IF('4ème'!$C103="","",IF('4ème'!$E103="jS",'4ème'!$C103-'3ème'!$C103,""))</f>
        <v/>
      </c>
      <c r="AY103" s="365" t="str">
        <f>IF('5ème'!$C103="","",IF('5ème'!$E103="jS",'5ème'!$C103-'4ème'!$C103,""))</f>
        <v/>
      </c>
      <c r="AZ103" s="365" t="str">
        <f>IF('6ème'!$C103="","",IF('6ème'!$E103="jS",'6ème'!$C103-'5ème'!$C103,""))</f>
        <v/>
      </c>
      <c r="BA103" s="365" t="str">
        <f>IF('7ème'!$C103="","",IF('7ème'!$E103="jS",'7ème'!$C103-'6ème'!$C103,""))</f>
        <v/>
      </c>
      <c r="BB103" s="365" t="str">
        <f>IF('8ème'!$C103="","",IF('8ème'!$E103="jS",'8ème'!$C103-'7ème'!$C103,""))</f>
        <v/>
      </c>
      <c r="BC103" s="365" t="str">
        <f>IF('9ème'!$C103="","",IF('9ème'!$E103="jS",'9ème'!$C103-'8ème'!$C103,""))</f>
        <v/>
      </c>
      <c r="BD103" s="372" t="str">
        <f>IF('10ème'!$C103="","",IF('10ème'!$E103="jS",'10ème'!$C103-'9ème'!$C103,""))</f>
        <v/>
      </c>
      <c r="BE103" s="372" t="str">
        <f t="shared" si="8"/>
        <v/>
      </c>
      <c r="BF103" s="371">
        <f>MIN(BE4:BE103)</f>
        <v>4.5833333333332726E-3</v>
      </c>
      <c r="BG103" s="102"/>
      <c r="BH103" s="102"/>
      <c r="BI103" s="102"/>
      <c r="BJ103" s="102"/>
      <c r="BK103" s="370" t="str">
        <f>IF('1ér_Tour'!$C103="","",IF('1ér_Tour'!$E103="AM",'1ér_Tour'!$C103-'1ér_Tour'!$B103,""))</f>
        <v/>
      </c>
      <c r="BL103" s="365" t="str">
        <f>IF('2ème'!$C103="","",IF('2ème'!$E103="AM",'2ème'!$C103-'1ér_Tour'!$C103,""))</f>
        <v/>
      </c>
      <c r="BM103" s="365" t="str">
        <f>IF('3ème'!$C103="","",IF('3ème'!$E103="AM",'3ème'!$C103-'2ème'!$C103,""))</f>
        <v/>
      </c>
      <c r="BN103" s="365" t="str">
        <f>IF('4ème'!$C103="","",IF('4ème'!$E103="AM",'4ème'!$C103-'3ème'!$C103,""))</f>
        <v/>
      </c>
      <c r="BO103" s="365" t="str">
        <f>IF('5ème'!$C103="","",IF('5ème'!$E103="AM",'5ème'!$C103-'4ème'!$C103,""))</f>
        <v/>
      </c>
      <c r="BP103" s="365" t="str">
        <f>IF('6ème'!$C103="","",IF('6ème'!$E103="AM",'6ème'!$C103-'5ème'!$C103,""))</f>
        <v/>
      </c>
      <c r="BQ103" s="365" t="str">
        <f>IF('7ème'!$C103="","",IF('7ème'!$E103="AM",'7ème'!$C103-'6ème'!$C103,""))</f>
        <v/>
      </c>
      <c r="BR103" s="365" t="str">
        <f>IF('8ème'!$C103="","",IF('8ème'!$E103="AM",'8ème'!$C103-'7ème'!$C103,""))</f>
        <v/>
      </c>
      <c r="BS103" s="365" t="str">
        <f>IF('9ème'!$C103="","",IF('9ème'!$E103="AM",'9ème'!$C103-'8ème'!$C103,""))</f>
        <v/>
      </c>
      <c r="BT103" s="372" t="str">
        <f>IF('10ème'!$C103="","",IF('10ème'!$E103="AM",'10ème'!$C103-'9ème'!$C103,""))</f>
        <v/>
      </c>
      <c r="BU103" s="372" t="str">
        <f>IF(Dép_Arr!$C103="","",IF(AND(Dép_Arr!$E103="AM",'10ème'!$C103=""),Dép_Arr!$C103-'9ème'!$C103,Dép_Arr!$C103-'10ème'!$C103))</f>
        <v/>
      </c>
      <c r="BV103" s="442" t="str">
        <f t="shared" si="9"/>
        <v/>
      </c>
      <c r="BW103" s="368">
        <f>MIN(BV4:BV103)</f>
        <v>4.5949074074074225E-3</v>
      </c>
    </row>
    <row r="104" spans="1:78" ht="13.8" thickBot="1" x14ac:dyDescent="0.3">
      <c r="A104" s="379"/>
      <c r="B104" s="377"/>
      <c r="C104" s="378"/>
      <c r="D104" s="26">
        <f>MAX(D4:D103)</f>
        <v>10</v>
      </c>
      <c r="E104" s="26">
        <f>MAX(E4:E103)</f>
        <v>8</v>
      </c>
      <c r="F104" s="378"/>
      <c r="G104" s="102"/>
      <c r="O104" s="216"/>
      <c r="P104" s="216"/>
      <c r="Q104" s="216"/>
      <c r="R104" s="216"/>
      <c r="S104" s="216"/>
      <c r="T104" s="216"/>
      <c r="U104" s="216"/>
      <c r="V104" s="216"/>
      <c r="W104" s="216"/>
      <c r="X104" s="216"/>
      <c r="AA104" s="218"/>
      <c r="AB104" s="219"/>
      <c r="AC104" s="219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220"/>
      <c r="AQ104" s="221"/>
      <c r="AU104" s="220"/>
      <c r="AV104" s="222"/>
      <c r="AW104" s="219"/>
      <c r="AX104" s="219"/>
      <c r="AY104" s="219"/>
      <c r="AZ104" s="223"/>
      <c r="BA104" s="219"/>
      <c r="BC104" s="224"/>
      <c r="BD104" s="224"/>
      <c r="BE104" s="224"/>
      <c r="BK104" s="219"/>
      <c r="BL104" s="219"/>
      <c r="BN104" s="11"/>
      <c r="BO104" s="11"/>
    </row>
    <row r="105" spans="1:78" ht="12.75" customHeight="1" thickBot="1" x14ac:dyDescent="0.3">
      <c r="A105" s="210"/>
      <c r="B105" s="211"/>
      <c r="C105" s="212"/>
      <c r="D105" s="213"/>
      <c r="E105" s="213"/>
      <c r="F105" s="212"/>
      <c r="O105" s="651" t="s">
        <v>111</v>
      </c>
      <c r="P105" s="651"/>
      <c r="Q105" s="651"/>
      <c r="R105" s="651"/>
      <c r="S105" s="651"/>
      <c r="T105" s="651"/>
      <c r="U105" s="651"/>
      <c r="V105" s="651"/>
      <c r="W105" s="651"/>
      <c r="X105" s="651"/>
      <c r="Y105" s="651"/>
      <c r="Z105" s="651"/>
      <c r="AA105" s="651"/>
      <c r="AB105" s="651"/>
      <c r="AC105" s="651"/>
      <c r="AE105" s="653" t="s">
        <v>113</v>
      </c>
      <c r="AF105" s="654"/>
      <c r="AG105" s="654"/>
      <c r="AH105" s="654"/>
      <c r="AI105" s="654"/>
      <c r="AJ105" s="654"/>
      <c r="AK105" s="654"/>
      <c r="AL105" s="654"/>
      <c r="AM105" s="654"/>
      <c r="AN105" s="654"/>
      <c r="AO105" s="654"/>
      <c r="AP105" s="654"/>
      <c r="AQ105" s="654"/>
      <c r="AR105" s="654"/>
      <c r="AS105" s="655"/>
      <c r="AT105" s="225"/>
      <c r="AU105" s="666" t="s">
        <v>112</v>
      </c>
      <c r="AV105" s="666"/>
      <c r="AW105" s="666"/>
      <c r="AX105" s="666"/>
      <c r="AY105" s="666"/>
      <c r="AZ105" s="666"/>
      <c r="BA105" s="666"/>
      <c r="BB105" s="666"/>
      <c r="BC105" s="666"/>
      <c r="BD105" s="666"/>
      <c r="BE105" s="666"/>
      <c r="BF105" s="666"/>
      <c r="BG105" s="666"/>
      <c r="BH105" s="666"/>
      <c r="BI105" s="666"/>
      <c r="BK105" s="665" t="s">
        <v>114</v>
      </c>
      <c r="BL105" s="665"/>
      <c r="BM105" s="665"/>
      <c r="BN105" s="665"/>
      <c r="BO105" s="665"/>
      <c r="BP105" s="665"/>
      <c r="BQ105" s="665"/>
      <c r="BR105" s="665"/>
      <c r="BS105" s="665"/>
      <c r="BT105" s="665"/>
      <c r="BU105" s="665"/>
      <c r="BV105" s="665"/>
      <c r="BW105" s="665"/>
      <c r="BX105" s="665"/>
      <c r="BY105" s="665"/>
      <c r="BZ105" s="665"/>
    </row>
    <row r="106" spans="1:78" ht="13.5" customHeight="1" thickBot="1" x14ac:dyDescent="0.3">
      <c r="A106" s="210"/>
      <c r="B106" s="211"/>
      <c r="C106" s="212"/>
      <c r="D106" s="213"/>
      <c r="E106" s="213"/>
      <c r="F106" s="212"/>
      <c r="O106" s="652"/>
      <c r="P106" s="652"/>
      <c r="Q106" s="652"/>
      <c r="R106" s="652"/>
      <c r="S106" s="652"/>
      <c r="T106" s="652"/>
      <c r="U106" s="652"/>
      <c r="V106" s="652"/>
      <c r="W106" s="652"/>
      <c r="X106" s="652"/>
      <c r="Y106" s="652"/>
      <c r="Z106" s="652"/>
      <c r="AA106" s="652"/>
      <c r="AB106" s="652"/>
      <c r="AC106" s="652"/>
      <c r="AE106" s="656"/>
      <c r="AF106" s="657"/>
      <c r="AG106" s="657"/>
      <c r="AH106" s="657"/>
      <c r="AI106" s="657"/>
      <c r="AJ106" s="657"/>
      <c r="AK106" s="657"/>
      <c r="AL106" s="657"/>
      <c r="AM106" s="657"/>
      <c r="AN106" s="657"/>
      <c r="AO106" s="657"/>
      <c r="AP106" s="657"/>
      <c r="AQ106" s="657"/>
      <c r="AR106" s="657"/>
      <c r="AS106" s="658"/>
      <c r="AT106" s="225"/>
      <c r="AU106" s="674"/>
      <c r="AV106" s="674"/>
      <c r="AW106" s="674"/>
      <c r="AX106" s="674"/>
      <c r="AY106" s="674"/>
      <c r="AZ106" s="674"/>
      <c r="BA106" s="674"/>
      <c r="BB106" s="674"/>
      <c r="BC106" s="674"/>
      <c r="BD106" s="674"/>
      <c r="BE106" s="674"/>
      <c r="BF106" s="674"/>
      <c r="BG106" s="674"/>
      <c r="BH106" s="674"/>
      <c r="BI106" s="674"/>
      <c r="BJ106" s="225"/>
      <c r="BK106" s="673"/>
      <c r="BL106" s="673"/>
      <c r="BM106" s="673"/>
      <c r="BN106" s="673"/>
      <c r="BO106" s="673"/>
      <c r="BP106" s="673"/>
      <c r="BQ106" s="673"/>
      <c r="BR106" s="673"/>
      <c r="BS106" s="673"/>
      <c r="BT106" s="673"/>
      <c r="BU106" s="673"/>
      <c r="BV106" s="673"/>
      <c r="BW106" s="673"/>
      <c r="BX106" s="673"/>
      <c r="BY106" s="673"/>
      <c r="BZ106" s="673"/>
    </row>
    <row r="107" spans="1:78" ht="28.2" thickBot="1" x14ac:dyDescent="0.3">
      <c r="A107" s="200"/>
      <c r="B107" s="211"/>
      <c r="O107" s="226">
        <v>1</v>
      </c>
      <c r="P107" s="227">
        <v>2</v>
      </c>
      <c r="Q107" s="227">
        <v>3</v>
      </c>
      <c r="R107" s="227">
        <v>4</v>
      </c>
      <c r="S107" s="227">
        <v>5</v>
      </c>
      <c r="T107" s="227">
        <v>6</v>
      </c>
      <c r="U107" s="227">
        <v>7</v>
      </c>
      <c r="V107" s="227">
        <v>8</v>
      </c>
      <c r="W107" s="227">
        <v>9</v>
      </c>
      <c r="X107" s="228">
        <v>10</v>
      </c>
      <c r="Y107" s="229" t="s">
        <v>104</v>
      </c>
      <c r="Z107" s="230" t="s">
        <v>115</v>
      </c>
      <c r="AA107" s="231" t="s">
        <v>105</v>
      </c>
      <c r="AB107" s="649" t="s">
        <v>106</v>
      </c>
      <c r="AC107" s="650"/>
      <c r="AE107" s="232">
        <v>1</v>
      </c>
      <c r="AF107" s="233">
        <v>2</v>
      </c>
      <c r="AG107" s="233">
        <v>3</v>
      </c>
      <c r="AH107" s="233">
        <v>4</v>
      </c>
      <c r="AI107" s="233">
        <v>5</v>
      </c>
      <c r="AJ107" s="233">
        <v>6</v>
      </c>
      <c r="AK107" s="233">
        <v>7</v>
      </c>
      <c r="AL107" s="233">
        <v>8</v>
      </c>
      <c r="AM107" s="233">
        <v>9</v>
      </c>
      <c r="AN107" s="233">
        <v>10</v>
      </c>
      <c r="AO107" s="234" t="s">
        <v>104</v>
      </c>
      <c r="AP107" s="234" t="s">
        <v>116</v>
      </c>
      <c r="AQ107" s="234" t="s">
        <v>105</v>
      </c>
      <c r="AR107" s="647" t="s">
        <v>106</v>
      </c>
      <c r="AS107" s="648"/>
      <c r="AT107" s="214"/>
      <c r="AU107" s="235">
        <v>1</v>
      </c>
      <c r="AV107" s="236">
        <v>2</v>
      </c>
      <c r="AW107" s="236">
        <v>3</v>
      </c>
      <c r="AX107" s="236">
        <v>4</v>
      </c>
      <c r="AY107" s="236">
        <v>5</v>
      </c>
      <c r="AZ107" s="236">
        <v>6</v>
      </c>
      <c r="BA107" s="236">
        <v>7</v>
      </c>
      <c r="BB107" s="236">
        <v>8</v>
      </c>
      <c r="BC107" s="236">
        <v>9</v>
      </c>
      <c r="BD107" s="237">
        <v>10</v>
      </c>
      <c r="BE107" s="238" t="s">
        <v>104</v>
      </c>
      <c r="BF107" s="239" t="s">
        <v>120</v>
      </c>
      <c r="BG107" s="240" t="s">
        <v>105</v>
      </c>
      <c r="BH107" s="669" t="s">
        <v>106</v>
      </c>
      <c r="BI107" s="670"/>
      <c r="BK107" s="241">
        <v>1</v>
      </c>
      <c r="BL107" s="242">
        <v>2</v>
      </c>
      <c r="BM107" s="242">
        <v>3</v>
      </c>
      <c r="BN107" s="242">
        <v>4</v>
      </c>
      <c r="BO107" s="242">
        <v>5</v>
      </c>
      <c r="BP107" s="242">
        <v>6</v>
      </c>
      <c r="BQ107" s="242">
        <v>7</v>
      </c>
      <c r="BR107" s="242">
        <v>8</v>
      </c>
      <c r="BS107" s="242">
        <v>9</v>
      </c>
      <c r="BT107" s="429">
        <v>10</v>
      </c>
      <c r="BU107" s="436" t="s">
        <v>159</v>
      </c>
      <c r="BV107" s="243" t="s">
        <v>104</v>
      </c>
      <c r="BW107" s="244" t="s">
        <v>119</v>
      </c>
      <c r="BX107" s="245" t="s">
        <v>105</v>
      </c>
      <c r="BY107" s="671" t="s">
        <v>106</v>
      </c>
      <c r="BZ107" s="672"/>
    </row>
    <row r="108" spans="1:78" ht="12.75" customHeight="1" x14ac:dyDescent="0.25">
      <c r="B108" s="211"/>
      <c r="N108" s="373">
        <f>A4</f>
        <v>1</v>
      </c>
      <c r="O108" s="316" t="str">
        <f>IF('1ér_Tour'!C4="","",IF('1ér_Tour'!E4="MJ",'1ér_Tour'!$D4,""))</f>
        <v/>
      </c>
      <c r="P108" s="317" t="str">
        <f>IF('2ème'!$C4="","",IF('2ème'!$E4="MJ",'2ème'!$D4,""))</f>
        <v/>
      </c>
      <c r="Q108" s="317" t="str">
        <f>IF('3ème'!$C4="","",IF('3ème'!$E4="MJ",'3ème'!$D4,""))</f>
        <v/>
      </c>
      <c r="R108" s="317" t="str">
        <f>IF('4ème'!$C4="","",IF('4ème'!$E4="MJ",'4ème'!$D4,""))</f>
        <v/>
      </c>
      <c r="S108" s="317" t="str">
        <f>IF('5ème'!$C4="","",IF('5ème'!$E4="MJ",'5ème'!$D4,""))</f>
        <v/>
      </c>
      <c r="T108" s="317" t="str">
        <f>IF('6ème'!$C4="","",IF('6ème'!$E4="MJ",'6ème'!$D4,""))</f>
        <v/>
      </c>
      <c r="U108" s="317" t="str">
        <f>IF('7ème'!$C4="","",IF('7ème'!$E4="MJ",'7ème'!$D4,""))</f>
        <v/>
      </c>
      <c r="V108" s="317" t="str">
        <f>IF('8ème'!$C4="","",IF('8ème'!$E4="MJ",'8ème'!$D4,""))</f>
        <v/>
      </c>
      <c r="W108" s="317" t="str">
        <f>IF('9ème'!$C4="","",IF('9ème'!$E4="MJ",'9ème'!$D4,""))</f>
        <v/>
      </c>
      <c r="X108" s="318" t="str">
        <f>IF('10ème'!$C4="","",IF('10ème'!$E4="MJ",'10ème'!$D4,""))</f>
        <v/>
      </c>
      <c r="Y108" s="304" t="str">
        <f t="shared" ref="Y108:Y139" si="11">IF(Z108="","",SUMPRODUCT((CAT_Age=B4)*(MJ&lt;Z108)+1)-99)</f>
        <v/>
      </c>
      <c r="Z108" s="374" t="str">
        <f>IF(C4&gt;=1,"",IFERROR(HLOOKUP(9^9,O108:X108,1,TRUE),""))</f>
        <v/>
      </c>
      <c r="AA108" s="375" t="str">
        <f t="shared" ref="AA108:AA139" si="12">IF($E4=11,"",IF(COUNTA(O108:X108)-COUNTBLANK(O108:X108)=0,"",COUNTA(O108:X108)-COUNTBLANK(O108:X108)))</f>
        <v/>
      </c>
      <c r="AB108" s="393" t="str">
        <f t="shared" ref="AB108:AB171" si="13">IF(AC108="TERMINE","",IF(OR(Z108="",AB$208=""),"",IF(AND(AB$208="DERNIER TOUR",Z108+(2*MIN(Z$4:Z$103))&gt;=$L$3),"DERNIER TOUR")))</f>
        <v/>
      </c>
      <c r="AC108" s="384" t="str">
        <f t="shared" ref="AC108:AC110" si="14">IF(Z108="","",IF(AND(AC$208="TERMINE",Z$208+Z$103&gt;=$L$3),"TERMINE",""))</f>
        <v/>
      </c>
      <c r="AD108" s="12"/>
      <c r="AE108" s="316" t="str">
        <f>IF('1ér_Tour'!$C4="","",IF('1ér_Tour'!$E4="CF",'1ér_Tour'!$D4,""))</f>
        <v/>
      </c>
      <c r="AF108" s="317" t="str">
        <f>IF('2ème'!$C4="","",IF('2ème'!$E4="CF",'2ème'!$D4,""))</f>
        <v/>
      </c>
      <c r="AG108" s="317" t="str">
        <f>IF('3ème'!$C4="","",IF('3ème'!$E4="CF",'3ème'!$D4,""))</f>
        <v/>
      </c>
      <c r="AH108" s="317" t="str">
        <f>IF('4ème'!$C4="","",IF('4ème'!$E4="CF",'4ème'!$D4,""))</f>
        <v/>
      </c>
      <c r="AI108" s="317" t="str">
        <f>IF('5ème'!$C4="","",IF('5ème'!$E4="CF",'5ème'!$D4,""))</f>
        <v/>
      </c>
      <c r="AJ108" s="317" t="str">
        <f>IF('6ème'!$C4="","",IF('6ème'!$E4="CF",'6ème'!$D4,""))</f>
        <v/>
      </c>
      <c r="AK108" s="317" t="str">
        <f>IF('7ème'!$C4="","",IF('7ème'!$E4="CF",'7ème'!$D4,""))</f>
        <v/>
      </c>
      <c r="AL108" s="317" t="str">
        <f>IF('8ème'!$C4="","",IF('8ème'!$E4="CF",'8ème'!$D4,""))</f>
        <v/>
      </c>
      <c r="AM108" s="317" t="str">
        <f>IF('9ème'!$C4="","",IF('9ème'!$E4="CF",'9ème'!$D4,""))</f>
        <v/>
      </c>
      <c r="AN108" s="318" t="str">
        <f>IF('10ème'!$C4="","",IF('10ème'!$E4="CF",'10ème'!$D4,""))</f>
        <v/>
      </c>
      <c r="AO108" s="319" t="str">
        <f>IF(AP108="","",Z214)</f>
        <v/>
      </c>
      <c r="AP108" s="298" t="str">
        <f>IF(C4&gt;=1,"",IFERROR(HLOOKUP(9^9,AE108:AN108,1,TRUE),""))</f>
        <v/>
      </c>
      <c r="AQ108" s="320" t="str">
        <f t="shared" ref="AQ108:AQ139" si="15">IF($E4=11,"",IF(COUNTA(AE108:AN108)-COUNTBLANK(AE108:AN108)=0,"",COUNTA(AE108:AN108)-COUNTBLANK(AE108:AN108)))</f>
        <v/>
      </c>
      <c r="AR108" s="422" t="str">
        <f>IF(OR(AR$208="",AP108=""),"",IF(AND(AS$208="DERNIER TOUR",AP108+(MIN(AO$4:AO$103))&gt;=$K$3),"DERNIER TOUR"))</f>
        <v/>
      </c>
      <c r="AS108" s="384" t="str">
        <f t="shared" ref="AS108:AS171" si="16">IF(AP108="","",IF(AND(AS$208="TERMINE",AP$208&gt;=$K$3),"TERMINE",""))</f>
        <v/>
      </c>
      <c r="AT108" s="102"/>
      <c r="AU108" s="316" t="str">
        <f>IF('1ér_Tour'!$C4="","",IF('1ér_Tour'!$E4="JS",'1ér_Tour'!$D4,""))</f>
        <v/>
      </c>
      <c r="AV108" s="317" t="str">
        <f>IF('2ème'!$C4="","",IF('2ème'!$E4="JS",'2ème'!$D4,""))</f>
        <v/>
      </c>
      <c r="AW108" s="317" t="str">
        <f>IF('3ème'!$C4="","",IF('3ème'!$E4="JS",'3ème'!$D4,""))</f>
        <v/>
      </c>
      <c r="AX108" s="317" t="str">
        <f>IF('4ème'!$C4="","",IF('4ème'!$E4="JS",'4ème'!$D4,""))</f>
        <v/>
      </c>
      <c r="AY108" s="317" t="str">
        <f>IF('5ème'!$C4="","",IF('5ème'!$E4="JS",'5ème'!$D4,""))</f>
        <v/>
      </c>
      <c r="AZ108" s="317" t="str">
        <f>IF('6ème'!$C4="","",IF('6ème'!$E4="JS",'6ème'!$D4,""))</f>
        <v/>
      </c>
      <c r="BA108" s="317" t="str">
        <f>IF('7ème'!$C4="","",IF('7ème'!$E4="JS",'7ème'!$D4,""))</f>
        <v/>
      </c>
      <c r="BB108" s="317" t="str">
        <f>IF('8ème'!$C4="","",IF('8ème'!$E4="JS",'8ème'!$D4,""))</f>
        <v/>
      </c>
      <c r="BC108" s="317" t="str">
        <f>IF('9ème'!$C4="","",IF('9ème'!$E4="JS",'9ème'!$D4,""))</f>
        <v/>
      </c>
      <c r="BD108" s="318" t="str">
        <f>IF('10ème'!$C4="","",IF('10ème'!$E4="JS",'10ème'!$D4,""))</f>
        <v/>
      </c>
      <c r="BE108" s="304" t="str">
        <f t="shared" ref="BE108:BE139" si="17">IF(BF108="","",Z214)</f>
        <v/>
      </c>
      <c r="BF108" s="298" t="str">
        <f>IF(C4&gt;=1,"",IFERROR(HLOOKUP(9^9,AU108:BD108,1,TRUE),""))</f>
        <v/>
      </c>
      <c r="BG108" s="321" t="str">
        <f>IF(C4=1,"",IF($E4=11,"",IF(COUNTA(AU108:BD108)-COUNTBLANK(AU108:BD108)=0,"",COUNTA(AU108:BD108)-COUNTBLANK(AU108:BD108))))</f>
        <v/>
      </c>
      <c r="BH108" s="322" t="str">
        <f>IF(OR(BH$208="",BF108=""),"",IF(AND(BH$208="DERNIER TOUR",BF108+BF102&gt;=$J$3),"DERNIER TOUR"))</f>
        <v/>
      </c>
      <c r="BI108" s="323" t="str">
        <f>IF(BF108="","",IF(AND(BI$208="TERMINE",BF$208&gt;=$J$3),"TERMINE",""))</f>
        <v/>
      </c>
      <c r="BJ108" s="102"/>
      <c r="BK108" s="317">
        <f>IF('1ér_Tour'!$C4="","",IF('1ér_Tour'!$E4="AM",'1ér_Tour'!$D4,""))</f>
        <v>4.4444444444444731E-3</v>
      </c>
      <c r="BL108" s="317">
        <f>IF('2ème'!$C4="","",IF('2ème'!$E4="AM",'2ème'!$D4,""))</f>
        <v>7.3379629629630183E-3</v>
      </c>
      <c r="BM108" s="317">
        <f>IF('3ème'!$C4="","",IF('3ème'!$E4="AM",'3ème'!$D4,""))</f>
        <v>1.0787037037037095E-2</v>
      </c>
      <c r="BN108" s="317">
        <f>IF('4ème'!$C4="","",IF('4ème'!$E4="AM",'4ème'!$D4,""))</f>
        <v>1.4571759259259298E-2</v>
      </c>
      <c r="BO108" s="317">
        <f>IF('5ème'!$C4="","",IF('5ème'!$E4="AM",'5ème'!$D4,""))</f>
        <v>1.8043981481481508E-2</v>
      </c>
      <c r="BP108" s="317">
        <f>IF('6ème'!$C4="","",IF('6ème'!$E4="AM",'6ème'!$D4,""))</f>
        <v>2.1111111111111136E-2</v>
      </c>
      <c r="BQ108" s="317">
        <f>IF('7ème'!$C4="","",IF('7ème'!$E4="AM",'7ème'!$D4,""))</f>
        <v>2.626157407407409E-2</v>
      </c>
      <c r="BR108" s="317">
        <f>IF('8ème'!$C4="","",IF('8ème'!$E4="AM",'8ème'!$D4,""))</f>
        <v>2.7939814814814834E-2</v>
      </c>
      <c r="BS108" s="317">
        <f>IF('9ème'!$C4="","",IF('9ème'!$E4="AM",'9ème'!$D4,""))</f>
        <v>3.1261574074074094E-2</v>
      </c>
      <c r="BT108" s="430" t="str">
        <f>IF('10ème'!$C4="","",IF('10ème'!$E4="AM",'10ème'!$D4,""))</f>
        <v/>
      </c>
      <c r="BU108" s="325">
        <f>IF(Dép_Arr!$C4="","",IF(Dép_Arr!$E4="AM",Dép_Arr!$D4,""))</f>
        <v>3.4768518518518532E-2</v>
      </c>
      <c r="BV108" s="304">
        <f t="shared" ref="BV108:BV139" si="18">IF(BW108="","",Z214)</f>
        <v>2</v>
      </c>
      <c r="BW108" s="317">
        <f>IF(C4&gt;=1,"",IFERROR(HLOOKUP(9^9,BK108:BU108,1,TRUE),""))</f>
        <v>3.4768518518518532E-2</v>
      </c>
      <c r="BX108" s="324">
        <f>IF(C4=1,"",IF($E4=11,"",IF(COUNTA(BK108:BU108)-COUNTBLANK(BK108:BU108)=0,"",COUNTA(BK108:BU108)-COUNTBLANK(BK108:BU108))))</f>
        <v>10</v>
      </c>
      <c r="BY108" s="380" t="str">
        <f>IF(OR(BY$208="",BW108=""),"",IF(AND(BZ$208="DERNIER TOUR",BW108+BW102&gt;=$I$3),"DERNIER TOUR"))</f>
        <v/>
      </c>
      <c r="BZ108" s="438" t="str">
        <f>IF(BW108="","",IF(AND(BZ$208="TERMINE",BW$208&gt;=$I$3),"TERMINE",""))</f>
        <v>TERMINE</v>
      </c>
    </row>
    <row r="109" spans="1:78" x14ac:dyDescent="0.25">
      <c r="N109" s="373">
        <f t="shared" ref="N109:N172" si="19">A5</f>
        <v>2</v>
      </c>
      <c r="O109" s="297" t="str">
        <f>IF('1ér_Tour'!C5="","",IF('1ér_Tour'!E5="MJ",'1ér_Tour'!$D5,""))</f>
        <v/>
      </c>
      <c r="P109" s="298" t="str">
        <f>IF('2ème'!$C5="","",IF('2ème'!$E5="MJ",'2ème'!$D5,""))</f>
        <v/>
      </c>
      <c r="Q109" s="298" t="str">
        <f>IF('3ème'!$C5="","",IF('3ème'!$E5="MJ",'3ème'!$D5,""))</f>
        <v/>
      </c>
      <c r="R109" s="298" t="str">
        <f>IF('4ème'!$C5="","",IF('4ème'!$E5="MJ",'4ème'!$D5,""))</f>
        <v/>
      </c>
      <c r="S109" s="298" t="str">
        <f>IF('5ème'!$C5="","",IF('5ème'!$E5="MJ",'5ème'!$D5,""))</f>
        <v/>
      </c>
      <c r="T109" s="298" t="str">
        <f>IF('6ème'!$C5="","",IF('6ème'!$E5="MJ",'6ème'!$D5,""))</f>
        <v/>
      </c>
      <c r="U109" s="298" t="str">
        <f>IF('7ème'!$C5="","",IF('7ème'!$E5="MJ",'7ème'!$D5,""))</f>
        <v/>
      </c>
      <c r="V109" s="298" t="str">
        <f>IF('8ème'!$C5="","",IF('8ème'!$E5="MJ",'8ème'!$D5,""))</f>
        <v/>
      </c>
      <c r="W109" s="298" t="str">
        <f>IF('9ème'!$C5="","",IF('9ème'!$E5="MJ",'9ème'!$D5,""))</f>
        <v/>
      </c>
      <c r="X109" s="303" t="str">
        <f>IF('10ème'!$C5="","",IF('10ème'!$E5="MJ",'10ème'!$D5,""))</f>
        <v/>
      </c>
      <c r="Y109" s="304" t="str">
        <f t="shared" si="11"/>
        <v/>
      </c>
      <c r="Z109" s="374" t="str">
        <f>IF(C5&gt;=1,"",IFERROR(HLOOKUP(9^9,O109:X109,1,TRUE),""))</f>
        <v/>
      </c>
      <c r="AA109" s="305" t="str">
        <f t="shared" si="12"/>
        <v/>
      </c>
      <c r="AB109" s="306" t="str">
        <f t="shared" si="13"/>
        <v/>
      </c>
      <c r="AC109" s="384" t="str">
        <f t="shared" si="14"/>
        <v/>
      </c>
      <c r="AD109" s="12"/>
      <c r="AE109" s="294" t="str">
        <f>IF('1ér_Tour'!$C5="","",IF('1ér_Tour'!$E5="CF",'1ér_Tour'!$D5,""))</f>
        <v/>
      </c>
      <c r="AF109" s="295" t="str">
        <f>IF('2ème'!$C5="","",IF('2ème'!$E5="CF",'2ème'!$D5,""))</f>
        <v/>
      </c>
      <c r="AG109" s="295" t="str">
        <f>IF('3ème'!$C5="","",IF('3ème'!$E5="CF",'3ème'!$D5,""))</f>
        <v/>
      </c>
      <c r="AH109" s="295" t="str">
        <f>IF('4ème'!$C5="","",IF('4ème'!$E5="CF",'4ème'!$D5,""))</f>
        <v/>
      </c>
      <c r="AI109" s="295" t="str">
        <f>IF('5ème'!$C5="","",IF('5ème'!$E5="CF",'5ème'!$D5,""))</f>
        <v/>
      </c>
      <c r="AJ109" s="295" t="str">
        <f>IF('6ème'!$C5="","",IF('6ème'!$E5="CF",'6ème'!$D5,""))</f>
        <v/>
      </c>
      <c r="AK109" s="295" t="str">
        <f>IF('7ème'!$C5="","",IF('7ème'!$E5="CF",'7ème'!$D5,""))</f>
        <v/>
      </c>
      <c r="AL109" s="295" t="str">
        <f>IF('8ème'!$C5="","",IF('8ème'!$E5="CF",'8ème'!$D5,""))</f>
        <v/>
      </c>
      <c r="AM109" s="295" t="str">
        <f>IF('9ème'!$C5="","",IF('9ème'!$E5="CF",'9ème'!$D5,""))</f>
        <v/>
      </c>
      <c r="AN109" s="325" t="str">
        <f>IF('10ème'!$C5="","",IF('10ème'!$E5="CF",'10ème'!$D5,""))</f>
        <v/>
      </c>
      <c r="AO109" s="304" t="str">
        <f t="shared" ref="AO109:AO172" si="20">IF(AP109="","",Z215)</f>
        <v/>
      </c>
      <c r="AP109" s="298" t="str">
        <f>IF(C5&gt;=1,"",IFERROR(HLOOKUP(9^9,AE109:AN109,1,TRUE),""))</f>
        <v/>
      </c>
      <c r="AQ109" s="326" t="str">
        <f t="shared" si="15"/>
        <v/>
      </c>
      <c r="AR109" s="422" t="str">
        <f>IF(OR(AR$208="",AP109=""),"",IF(AND(AS$208="DERNIER TOUR",AP109+(MIN(AO$4:AO$103))&gt;=$K$3),"DERNIER TOUR"))</f>
        <v/>
      </c>
      <c r="AS109" s="384" t="str">
        <f t="shared" si="16"/>
        <v/>
      </c>
      <c r="AT109" s="102"/>
      <c r="AU109" s="297">
        <f>IF('1ér_Tour'!$C5="","",IF('1ér_Tour'!$E5="JS",'1ér_Tour'!$D5,""))</f>
        <v>4.4328703703704342E-3</v>
      </c>
      <c r="AV109" s="298">
        <f>IF('2ème'!$C5="","",IF('2ème'!$E5="JS",'2ème'!$D5,""))</f>
        <v>7.3263888888888684E-3</v>
      </c>
      <c r="AW109" s="298">
        <f>IF('3ème'!$C5="","",IF('3ème'!$E5="JS",'3ème'!$D5,""))</f>
        <v>1.0775462962963001E-2</v>
      </c>
      <c r="AX109" s="298">
        <f>IF('4ème'!$C5="","",IF('4ème'!$E5="JS",'4ème'!$D5,""))</f>
        <v>1.4560185185185259E-2</v>
      </c>
      <c r="AY109" s="298">
        <f>IF('5ème'!$C5="","",IF('5ème'!$E5="JS",'5ème'!$D5,""))</f>
        <v>1.8020833333333375E-2</v>
      </c>
      <c r="AZ109" s="298">
        <f>IF('6ème'!$C5="","",IF('6ème'!$E5="JS",'6ème'!$D5,""))</f>
        <v>2.1111111111111136E-2</v>
      </c>
      <c r="BA109" s="298">
        <f>IF('7ème'!$C5="","",IF('7ème'!$E5="JS",'7ème'!$D5,""))</f>
        <v>2.626157407407409E-2</v>
      </c>
      <c r="BB109" s="298">
        <f>IF('8ème'!$C5="","",IF('8ème'!$E5="JS",'8ème'!$D5,""))</f>
        <v>2.7928240740740795E-2</v>
      </c>
      <c r="BC109" s="298" t="str">
        <f>IF('9ème'!$C5="","",IF('9ème'!$E5="JS",'9ème'!$D5,""))</f>
        <v/>
      </c>
      <c r="BD109" s="303" t="str">
        <f>IF('10ème'!$C5="","",IF('10ème'!$E5="JS",'10ème'!$D5,""))</f>
        <v/>
      </c>
      <c r="BE109" s="304">
        <f t="shared" si="17"/>
        <v>1</v>
      </c>
      <c r="BF109" s="298">
        <f>IF(C5&gt;=1,"",IFERROR(HLOOKUP(9^9,AU109:BD109,1,TRUE),""))</f>
        <v>2.7928240740740795E-2</v>
      </c>
      <c r="BG109" s="321">
        <f>IF(C5=1,"",IF($E5=11,"",IF(COUNTA(AU109:BD109)-COUNTBLANK(AU109:BD109)=0,"",COUNTA(AU109:BD109)-COUNTBLANK(AU109:BD109))))</f>
        <v>8</v>
      </c>
      <c r="BH109" s="322" t="str">
        <f>IF(OR(BH$208="",BF109=""),"",IF(AND(BH$208="DERNIER TOUR",BF109+BF103&gt;=$J$3),"DERNIER TOUR"))</f>
        <v/>
      </c>
      <c r="BI109" s="323" t="str">
        <f>IF(BF109="","",IF(AND(BI$208="TERMINE",BF$208&gt;=$J$3),"TERMINE",""))</f>
        <v>TERMINE</v>
      </c>
      <c r="BJ109" s="102"/>
      <c r="BK109" s="297" t="str">
        <f>IF('1ér_Tour'!$C5="","",IF('1ér_Tour'!$E5="AM",'1ér_Tour'!$D5,""))</f>
        <v/>
      </c>
      <c r="BL109" s="298" t="str">
        <f>IF('2ème'!$C5="","",IF('2ème'!$E5="AM",'2ème'!$D5,""))</f>
        <v/>
      </c>
      <c r="BM109" s="298" t="str">
        <f>IF('3ème'!$C5="","",IF('3ème'!$E5="AM",'3ème'!$D5,""))</f>
        <v/>
      </c>
      <c r="BN109" s="298" t="str">
        <f>IF('4ème'!$C5="","",IF('4ème'!$E5="AM",'4ème'!$D5,""))</f>
        <v/>
      </c>
      <c r="BO109" s="298" t="str">
        <f>IF('5ème'!$C5="","",IF('5ème'!$E5="AM",'5ème'!$D5,""))</f>
        <v/>
      </c>
      <c r="BP109" s="298" t="str">
        <f>IF('6ème'!$C5="","",IF('6ème'!$E5="AM",'6ème'!$D5,""))</f>
        <v/>
      </c>
      <c r="BQ109" s="298" t="str">
        <f>IF('7ème'!$C5="","",IF('7ème'!$E5="AM",'7ème'!$D5,""))</f>
        <v/>
      </c>
      <c r="BR109" s="298" t="str">
        <f>IF('8ème'!$C5="","",IF('8ème'!$E5="AM",'8ème'!$D5,""))</f>
        <v/>
      </c>
      <c r="BS109" s="298" t="str">
        <f>IF('9ème'!$C5="","",IF('9ème'!$E5="AM",'9ème'!$D5,""))</f>
        <v/>
      </c>
      <c r="BT109" s="431" t="str">
        <f>IF('10ème'!$C5="","",IF('10ème'!$E5="AM",'10ème'!$D5,""))</f>
        <v/>
      </c>
      <c r="BU109" s="325" t="str">
        <f>IF(Dép_Arr!$C5="","",IF(Dép_Arr!$E5="AM",Dép_Arr!$D5,""))</f>
        <v/>
      </c>
      <c r="BV109" s="304" t="str">
        <f t="shared" si="18"/>
        <v/>
      </c>
      <c r="BW109" s="298" t="str">
        <f t="shared" ref="BW109:BW172" si="21">IF(C5&gt;=1,"",IFERROR(HLOOKUP(9^9,BK109:BU109,1,TRUE),""))</f>
        <v/>
      </c>
      <c r="BX109" s="327" t="str">
        <f t="shared" ref="BX109:BX172" si="22">IF(C5=1,"",IF($E5=11,"",IF(COUNTA(BK109:BU109)-COUNTBLANK(BK109:BU109)=0,"",COUNTA(BK109:BU109)-COUNTBLANK(BK109:BU109))))</f>
        <v/>
      </c>
      <c r="BY109" s="380" t="str">
        <f t="shared" ref="BY109:BY172" si="23">IF(OR(BY$208="",BW109=""),"",IF(AND(BZ$208="DERNIER TOUR",BW109+BW103&gt;=$I$3),"DERNIER TOUR"))</f>
        <v/>
      </c>
      <c r="BZ109" s="438" t="str">
        <f t="shared" ref="BZ109:BZ172" si="24">IF(BW109="","",IF(AND(BZ$208="TERMINE",BW$208&gt;=$I$3),"TERMINE",""))</f>
        <v/>
      </c>
    </row>
    <row r="110" spans="1:78" x14ac:dyDescent="0.25">
      <c r="N110" s="373">
        <f t="shared" si="19"/>
        <v>3</v>
      </c>
      <c r="O110" s="297" t="str">
        <f>IF('1ér_Tour'!C6="","",IF('1ér_Tour'!E6="MJ",'1ér_Tour'!$D6,""))</f>
        <v/>
      </c>
      <c r="P110" s="298" t="str">
        <f>IF('2ème'!$C6="","",IF('2ème'!$E6="MJ",'2ème'!$D6,""))</f>
        <v/>
      </c>
      <c r="Q110" s="298" t="str">
        <f>IF('3ème'!$C6="","",IF('3ème'!$E6="MJ",'3ème'!$D6,""))</f>
        <v/>
      </c>
      <c r="R110" s="298" t="str">
        <f>IF('4ème'!$C6="","",IF('4ème'!$E6="MJ",'4ème'!$D6,""))</f>
        <v/>
      </c>
      <c r="S110" s="298" t="str">
        <f>IF('5ème'!$C6="","",IF('5ème'!$E6="MJ",'5ème'!$D6,""))</f>
        <v/>
      </c>
      <c r="T110" s="298" t="str">
        <f>IF('6ème'!$C6="","",IF('6ème'!$E6="MJ",'6ème'!$D6,""))</f>
        <v/>
      </c>
      <c r="U110" s="298" t="str">
        <f>IF('7ème'!$C6="","",IF('7ème'!$E6="MJ",'7ème'!$D6,""))</f>
        <v/>
      </c>
      <c r="V110" s="298" t="str">
        <f>IF('8ème'!$C6="","",IF('8ème'!$E6="MJ",'8ème'!$D6,""))</f>
        <v/>
      </c>
      <c r="W110" s="298" t="str">
        <f>IF('9ème'!$C6="","",IF('9ème'!$E6="MJ",'9ème'!$D6,""))</f>
        <v/>
      </c>
      <c r="X110" s="303" t="str">
        <f>IF('10ème'!$C6="","",IF('10ème'!$E6="MJ",'10ème'!$D6,""))</f>
        <v/>
      </c>
      <c r="Y110" s="304" t="str">
        <f t="shared" si="11"/>
        <v/>
      </c>
      <c r="Z110" s="374" t="str">
        <f>IF(C6&gt;=1,"",IFERROR(HLOOKUP(9^9,O110:X110,1,TRUE),""))</f>
        <v/>
      </c>
      <c r="AA110" s="305" t="str">
        <f t="shared" si="12"/>
        <v/>
      </c>
      <c r="AB110" s="306" t="str">
        <f t="shared" si="13"/>
        <v/>
      </c>
      <c r="AC110" s="384" t="str">
        <f t="shared" si="14"/>
        <v/>
      </c>
      <c r="AD110" s="12"/>
      <c r="AE110" s="297">
        <f>IF('1ér_Tour'!$C6="","",IF('1ér_Tour'!$E6="CF",'1ér_Tour'!$D6,""))</f>
        <v>4.4212962962963398E-3</v>
      </c>
      <c r="AF110" s="295">
        <f>IF('2ème'!$C6="","",IF('2ème'!$E6="CF",'2ème'!$D6,""))</f>
        <v>7.3148148148148295E-3</v>
      </c>
      <c r="AG110" s="295">
        <f>IF('3ème'!$C6="","",IF('3ème'!$E6="CF",'3ème'!$D6,""))</f>
        <v>1.0763888888888962E-2</v>
      </c>
      <c r="AH110" s="295">
        <f>IF('4ème'!$C6="","",IF('4ème'!$E6="CF",'4ème'!$D6,""))</f>
        <v>1.4548611111111109E-2</v>
      </c>
      <c r="AI110" s="295">
        <f>IF('5ème'!$C6="","",IF('5ème'!$E6="CF",'5ème'!$D6,""))</f>
        <v>1.800925925925928E-2</v>
      </c>
      <c r="AJ110" s="295">
        <f>IF('6ème'!$C6="","",IF('6ème'!$E6="CF",'6ème'!$D6,""))</f>
        <v>2.1099537037037042E-2</v>
      </c>
      <c r="AK110" s="295" t="str">
        <f>IF('7ème'!$C6="","",IF('7ème'!$E6="CF",'7ème'!$D6,""))</f>
        <v/>
      </c>
      <c r="AL110" s="295" t="str">
        <f>IF('8ème'!$C6="","",IF('8ème'!$E6="CF",'8ème'!$D6,""))</f>
        <v/>
      </c>
      <c r="AM110" s="295" t="str">
        <f>IF('9ème'!$C6="","",IF('9ème'!$E6="CF",'9ème'!$D6,""))</f>
        <v/>
      </c>
      <c r="AN110" s="325" t="str">
        <f>IF('10ème'!$C6="","",IF('10ème'!$E6="CF",'10ème'!$D6,""))</f>
        <v/>
      </c>
      <c r="AO110" s="304">
        <f t="shared" si="20"/>
        <v>1</v>
      </c>
      <c r="AP110" s="298">
        <f>IF(C6&gt;=1,"",IFERROR(HLOOKUP(9^9,AE110:AN110,1,TRUE),""))</f>
        <v>2.1099537037037042E-2</v>
      </c>
      <c r="AQ110" s="326">
        <f t="shared" si="15"/>
        <v>6</v>
      </c>
      <c r="AR110" s="422" t="str">
        <f t="shared" ref="AR110:AR173" si="25">IF(OR(AR$208="",AP110=""),"",IF(AND(AS$208="DERNIER TOUR",AP110+(MIN(AO$4:AO$103))&gt;=$K$3),"DERNIER TOUR"))</f>
        <v/>
      </c>
      <c r="AS110" s="384" t="str">
        <f t="shared" si="16"/>
        <v>TERMINE</v>
      </c>
      <c r="AT110" s="102"/>
      <c r="AU110" s="297" t="str">
        <f>IF('1ér_Tour'!$C6="","",IF('1ér_Tour'!$E6="JS",'1ér_Tour'!$D6,""))</f>
        <v/>
      </c>
      <c r="AV110" s="298" t="str">
        <f>IF('2ème'!$C6="","",IF('2ème'!$E6="JS",'2ème'!$D6,""))</f>
        <v/>
      </c>
      <c r="AW110" s="298" t="str">
        <f>IF('3ème'!$C6="","",IF('3ème'!$E6="JS",'3ème'!$D6,""))</f>
        <v/>
      </c>
      <c r="AX110" s="298" t="str">
        <f>IF('4ème'!$C6="","",IF('4ème'!$E6="JS",'4ème'!$D6,""))</f>
        <v/>
      </c>
      <c r="AY110" s="298" t="str">
        <f>IF('5ème'!$C6="","",IF('5ème'!$E6="JS",'5ème'!$D6,""))</f>
        <v/>
      </c>
      <c r="AZ110" s="298" t="str">
        <f>IF('6ème'!$C6="","",IF('6ème'!$E6="JS",'6ème'!$D6,""))</f>
        <v/>
      </c>
      <c r="BA110" s="298" t="str">
        <f>IF('7ème'!$C6="","",IF('7ème'!$E6="JS",'7ème'!$D6,""))</f>
        <v/>
      </c>
      <c r="BB110" s="298" t="str">
        <f>IF('8ème'!$C6="","",IF('8ème'!$E6="JS",'8ème'!$D6,""))</f>
        <v/>
      </c>
      <c r="BC110" s="298" t="str">
        <f>IF('9ème'!$C6="","",IF('9ème'!$E6="JS",'9ème'!$D6,""))</f>
        <v/>
      </c>
      <c r="BD110" s="303" t="str">
        <f>IF('10ème'!$C6="","",IF('10ème'!$E6="JS",'10ème'!$D6,""))</f>
        <v/>
      </c>
      <c r="BE110" s="304" t="str">
        <f t="shared" si="17"/>
        <v/>
      </c>
      <c r="BF110" s="298" t="str">
        <f t="shared" ref="BF110:BF173" si="26">IF(C6&gt;=1,"",IFERROR(HLOOKUP(9^9,AU110:BD110,1,TRUE),""))</f>
        <v/>
      </c>
      <c r="BG110" s="321" t="str">
        <f t="shared" ref="BG110:BG173" si="27">IF(C6=1,"",IF($E6=11,"",IF(COUNTA(AU110:BD110)-COUNTBLANK(AU110:BD110)=0,"",COUNTA(AU110:BD110)-COUNTBLANK(AU110:BD110))))</f>
        <v/>
      </c>
      <c r="BH110" s="322" t="str">
        <f t="shared" ref="BH110:BH173" si="28">IF(OR(BH$208="",BF110=""),"",IF(AND(BH$208="DERNIER TOUR",BF110+BF104&gt;=$J$3),"DERNIER TOUR"))</f>
        <v/>
      </c>
      <c r="BI110" s="323" t="str">
        <f t="shared" ref="BI110:BI173" si="29">IF(BF110="","",IF(AND(BI$208="TERMINE",BF$208&gt;=$J$3),"TERMINE",""))</f>
        <v/>
      </c>
      <c r="BJ110" s="102"/>
      <c r="BK110" s="294" t="str">
        <f>IF('1ér_Tour'!$C6="","",IF('1ér_Tour'!$E6="AM",'1ér_Tour'!$D6,""))</f>
        <v/>
      </c>
      <c r="BL110" s="295" t="str">
        <f>IF('2ème'!$C6="","",IF('2ème'!$E6="AM",'2ème'!$D6,""))</f>
        <v/>
      </c>
      <c r="BM110" s="295" t="str">
        <f>IF('3ème'!$C6="","",IF('3ème'!$E6="AM",'3ème'!$D6,""))</f>
        <v/>
      </c>
      <c r="BN110" s="295" t="str">
        <f>IF('4ème'!$C6="","",IF('4ème'!$E6="AM",'4ème'!$D6,""))</f>
        <v/>
      </c>
      <c r="BO110" s="295" t="str">
        <f>IF('5ème'!$C6="","",IF('5ème'!$E6="AM",'5ème'!$D6,""))</f>
        <v/>
      </c>
      <c r="BP110" s="295" t="str">
        <f>IF('6ème'!$C6="","",IF('6ème'!$E6="AM",'6ème'!$D6,""))</f>
        <v/>
      </c>
      <c r="BQ110" s="295" t="str">
        <f>IF('7ème'!$C6="","",IF('7ème'!$E6="AM",'7ème'!$D6,""))</f>
        <v/>
      </c>
      <c r="BR110" s="295" t="str">
        <f>IF('8ème'!$C6="","",IF('8ème'!$E6="AM",'8ème'!$D6,""))</f>
        <v/>
      </c>
      <c r="BS110" s="295" t="str">
        <f>IF('9ème'!$C6="","",IF('9ème'!$E6="AM",'9ème'!$D6,""))</f>
        <v/>
      </c>
      <c r="BT110" s="432" t="str">
        <f>IF('10ème'!$C6="","",IF('10ème'!$E6="AM",'10ème'!$D6,""))</f>
        <v/>
      </c>
      <c r="BU110" s="325" t="str">
        <f>IF(Dép_Arr!$C6="","",IF(Dép_Arr!$E6="AM",Dép_Arr!$D6,""))</f>
        <v/>
      </c>
      <c r="BV110" s="304" t="str">
        <f t="shared" si="18"/>
        <v/>
      </c>
      <c r="BW110" s="298" t="str">
        <f t="shared" si="21"/>
        <v/>
      </c>
      <c r="BX110" s="327" t="str">
        <f t="shared" si="22"/>
        <v/>
      </c>
      <c r="BY110" s="380" t="str">
        <f t="shared" si="23"/>
        <v/>
      </c>
      <c r="BZ110" s="438" t="str">
        <f t="shared" si="24"/>
        <v/>
      </c>
    </row>
    <row r="111" spans="1:78" x14ac:dyDescent="0.25">
      <c r="N111" s="373">
        <f t="shared" si="19"/>
        <v>4</v>
      </c>
      <c r="O111" s="297">
        <f>IF('1ér_Tour'!C7="","",IF('1ér_Tour'!E7="MJ",'1ér_Tour'!$D7,""))</f>
        <v>4.4097222222223009E-3</v>
      </c>
      <c r="P111" s="298">
        <f>IF('2ème'!$C7="","",IF('2ème'!$E7="MJ",'2ème'!$D7,""))</f>
        <v>7.3032407407407351E-3</v>
      </c>
      <c r="Q111" s="298">
        <f>IF('3ème'!$C7="","",IF('3ème'!$E7="MJ",'3ème'!$D7,""))</f>
        <v>1.0752314814814812E-2</v>
      </c>
      <c r="R111" s="298">
        <f>IF('4ème'!$C7="","",IF('4ème'!$E7="MJ",'4ème'!$D7,""))</f>
        <v>1.4548611111111109E-2</v>
      </c>
      <c r="S111" s="298">
        <f>IF('5ème'!$C7="","",IF('5ème'!$E7="MJ",'5ème'!$D7,""))</f>
        <v>1.7997685185185242E-2</v>
      </c>
      <c r="T111" s="298" t="str">
        <f>IF('6ème'!$C7="","",IF('6ème'!$E7="MJ",'6ème'!$D7,""))</f>
        <v/>
      </c>
      <c r="U111" s="298" t="str">
        <f>IF('7ème'!$C7="","",IF('7ème'!$E7="MJ",'7ème'!$D7,""))</f>
        <v/>
      </c>
      <c r="V111" s="298" t="str">
        <f>IF('8ème'!$C7="","",IF('8ème'!$E7="MJ",'8ème'!$D7,""))</f>
        <v/>
      </c>
      <c r="W111" s="298" t="str">
        <f>IF('9ème'!$C7="","",IF('9ème'!$E7="MJ",'9ème'!$D7,""))</f>
        <v/>
      </c>
      <c r="X111" s="303" t="str">
        <f>IF('10ème'!$C7="","",IF('10ème'!$E7="MJ",'10ème'!$D7,""))</f>
        <v/>
      </c>
      <c r="Y111" s="304">
        <f t="shared" si="11"/>
        <v>2</v>
      </c>
      <c r="Z111" s="298">
        <f>IF(C7&gt;=1,"",IFERROR(HLOOKUP(9^9,O111:X111,1,TRUE),""))</f>
        <v>1.7997685185185242E-2</v>
      </c>
      <c r="AA111" s="305">
        <f t="shared" si="12"/>
        <v>5</v>
      </c>
      <c r="AB111" s="306" t="str">
        <f>IF(AC111="TERMINE","",IF(OR(Z111="",AB$208=""),"",IF(AND(AB$208="DERNIER TOUR",Z111+(2*MIN(Z$4:Z$103))&gt;=$L$3),"DERNIER TOUR")))</f>
        <v/>
      </c>
      <c r="AC111" s="384" t="str">
        <f>IF(Z111="","",IF(AND(AC$208="TERMINE",Z$208+Z$103&gt;=$L$3),"TERMINE",""))</f>
        <v>TERMINE</v>
      </c>
      <c r="AD111" s="12"/>
      <c r="AE111" s="297" t="str">
        <f>IF('1ér_Tour'!$C7="","",IF('1ér_Tour'!$E7="CF",'1ér_Tour'!$D7,""))</f>
        <v/>
      </c>
      <c r="AF111" s="295" t="str">
        <f>IF('2ème'!$C7="","",IF('2ème'!$E7="CF",'2ème'!$D7,""))</f>
        <v/>
      </c>
      <c r="AG111" s="295" t="str">
        <f>IF('3ème'!$C7="","",IF('3ème'!$E7="CF",'3ème'!$D7,""))</f>
        <v/>
      </c>
      <c r="AH111" s="295" t="str">
        <f>IF('4ème'!$C7="","",IF('4ème'!$E7="CF",'4ème'!$D7,""))</f>
        <v/>
      </c>
      <c r="AI111" s="295" t="str">
        <f>IF('5ème'!$C7="","",IF('5ème'!$E7="CF",'5ème'!$D7,""))</f>
        <v/>
      </c>
      <c r="AJ111" s="295" t="str">
        <f>IF('6ème'!$C7="","",IF('6ème'!$E7="CF",'6ème'!$D7,""))</f>
        <v/>
      </c>
      <c r="AK111" s="295" t="str">
        <f>IF('7ème'!$C7="","",IF('7ème'!$E7="CF",'7ème'!$D7,""))</f>
        <v/>
      </c>
      <c r="AL111" s="295" t="str">
        <f>IF('8ème'!$C7="","",IF('8ème'!$E7="CF",'8ème'!$D7,""))</f>
        <v/>
      </c>
      <c r="AM111" s="295" t="str">
        <f>IF('9ème'!$C7="","",IF('9ème'!$E7="CF",'9ème'!$D7,""))</f>
        <v/>
      </c>
      <c r="AN111" s="325" t="str">
        <f>IF('10ème'!$C7="","",IF('10ème'!$E7="CF",'10ème'!$D7,""))</f>
        <v/>
      </c>
      <c r="AO111" s="304" t="str">
        <f t="shared" si="20"/>
        <v/>
      </c>
      <c r="AP111" s="298" t="str">
        <f t="shared" ref="AP111:AP174" si="30">IF(C7&gt;=1,"",IFERROR(HLOOKUP(9^9,AE111:AN111,1,TRUE),""))</f>
        <v/>
      </c>
      <c r="AQ111" s="326" t="str">
        <f t="shared" si="15"/>
        <v/>
      </c>
      <c r="AR111" s="422" t="str">
        <f t="shared" si="25"/>
        <v/>
      </c>
      <c r="AS111" s="384" t="str">
        <f t="shared" si="16"/>
        <v/>
      </c>
      <c r="AT111" s="102"/>
      <c r="AU111" s="297" t="str">
        <f>IF('1ér_Tour'!$C7="","",IF('1ér_Tour'!$E7="JS",'1ér_Tour'!$D7,""))</f>
        <v/>
      </c>
      <c r="AV111" s="298" t="str">
        <f>IF('2ème'!$C7="","",IF('2ème'!$E7="JS",'2ème'!$D7,""))</f>
        <v/>
      </c>
      <c r="AW111" s="298" t="str">
        <f>IF('3ème'!$C7="","",IF('3ème'!$E7="JS",'3ème'!$D7,""))</f>
        <v/>
      </c>
      <c r="AX111" s="298" t="str">
        <f>IF('4ème'!$C7="","",IF('4ème'!$E7="JS",'4ème'!$D7,""))</f>
        <v/>
      </c>
      <c r="AY111" s="298" t="str">
        <f>IF('5ème'!$C7="","",IF('5ème'!$E7="JS",'5ème'!$D7,""))</f>
        <v/>
      </c>
      <c r="AZ111" s="298" t="str">
        <f>IF('6ème'!$C7="","",IF('6ème'!$E7="JS",'6ème'!$D7,""))</f>
        <v/>
      </c>
      <c r="BA111" s="298" t="str">
        <f>IF('7ème'!$C7="","",IF('7ème'!$E7="JS",'7ème'!$D7,""))</f>
        <v/>
      </c>
      <c r="BB111" s="298" t="str">
        <f>IF('8ème'!$C7="","",IF('8ème'!$E7="JS",'8ème'!$D7,""))</f>
        <v/>
      </c>
      <c r="BC111" s="298" t="str">
        <f>IF('9ème'!$C7="","",IF('9ème'!$E7="JS",'9ème'!$D7,""))</f>
        <v/>
      </c>
      <c r="BD111" s="303" t="str">
        <f>IF('10ème'!$C7="","",IF('10ème'!$E7="JS",'10ème'!$D7,""))</f>
        <v/>
      </c>
      <c r="BE111" s="304" t="str">
        <f t="shared" si="17"/>
        <v/>
      </c>
      <c r="BF111" s="298" t="str">
        <f t="shared" si="26"/>
        <v/>
      </c>
      <c r="BG111" s="321" t="str">
        <f t="shared" si="27"/>
        <v/>
      </c>
      <c r="BH111" s="322" t="str">
        <f t="shared" si="28"/>
        <v/>
      </c>
      <c r="BI111" s="323" t="str">
        <f t="shared" si="29"/>
        <v/>
      </c>
      <c r="BJ111" s="102"/>
      <c r="BK111" s="294" t="str">
        <f>IF('1ér_Tour'!$C7="","",IF('1ér_Tour'!$E7="AM",'1ér_Tour'!$D7,""))</f>
        <v/>
      </c>
      <c r="BL111" s="295" t="str">
        <f>IF('2ème'!$C7="","",IF('2ème'!$E7="AM",'2ème'!$D7,""))</f>
        <v/>
      </c>
      <c r="BM111" s="295" t="str">
        <f>IF('3ème'!$C7="","",IF('3ème'!$E7="AM",'3ème'!$D7,""))</f>
        <v/>
      </c>
      <c r="BN111" s="295" t="str">
        <f>IF('4ème'!$C7="","",IF('4ème'!$E7="AM",'4ème'!$D7,""))</f>
        <v/>
      </c>
      <c r="BO111" s="295" t="str">
        <f>IF('5ème'!$C7="","",IF('5ème'!$E7="AM",'5ème'!$D7,""))</f>
        <v/>
      </c>
      <c r="BP111" s="295" t="str">
        <f>IF('6ème'!$C7="","",IF('6ème'!$E7="AM",'6ème'!$D7,""))</f>
        <v/>
      </c>
      <c r="BQ111" s="295" t="str">
        <f>IF('7ème'!$C7="","",IF('7ème'!$E7="AM",'7ème'!$D7,""))</f>
        <v/>
      </c>
      <c r="BR111" s="295" t="str">
        <f>IF('8ème'!$C7="","",IF('8ème'!$E7="AM",'8ème'!$D7,""))</f>
        <v/>
      </c>
      <c r="BS111" s="295" t="str">
        <f>IF('9ème'!$C7="","",IF('9ème'!$E7="AM",'9ème'!$D7,""))</f>
        <v/>
      </c>
      <c r="BT111" s="432" t="str">
        <f>IF('10ème'!$C7="","",IF('10ème'!$E7="AM",'10ème'!$D7,""))</f>
        <v/>
      </c>
      <c r="BU111" s="325" t="str">
        <f>IF(Dép_Arr!$C7="","",IF(Dép_Arr!$E7="AM",Dép_Arr!$D7,""))</f>
        <v/>
      </c>
      <c r="BV111" s="304" t="str">
        <f t="shared" si="18"/>
        <v/>
      </c>
      <c r="BW111" s="298" t="str">
        <f t="shared" si="21"/>
        <v/>
      </c>
      <c r="BX111" s="327" t="str">
        <f t="shared" si="22"/>
        <v/>
      </c>
      <c r="BY111" s="380" t="str">
        <f t="shared" si="23"/>
        <v/>
      </c>
      <c r="BZ111" s="438" t="str">
        <f t="shared" si="24"/>
        <v/>
      </c>
    </row>
    <row r="112" spans="1:78" x14ac:dyDescent="0.25">
      <c r="N112" s="373">
        <f t="shared" si="19"/>
        <v>5</v>
      </c>
      <c r="O112" s="297" t="str">
        <f>IF('1ér_Tour'!C8="","",IF('1ér_Tour'!E8="MJ",'1ér_Tour'!$D8,""))</f>
        <v/>
      </c>
      <c r="P112" s="298" t="str">
        <f>IF('2ème'!$C8="","",IF('2ème'!$E8="MJ",'2ème'!$D8,""))</f>
        <v/>
      </c>
      <c r="Q112" s="298" t="str">
        <f>IF('3ème'!$C8="","",IF('3ème'!$E8="MJ",'3ème'!$D8,""))</f>
        <v/>
      </c>
      <c r="R112" s="298" t="str">
        <f>IF('4ème'!$C8="","",IF('4ème'!$E8="MJ",'4ème'!$D8,""))</f>
        <v/>
      </c>
      <c r="S112" s="298" t="str">
        <f>IF('5ème'!$C8="","",IF('5ème'!$E8="MJ",'5ème'!$D8,""))</f>
        <v/>
      </c>
      <c r="T112" s="298" t="str">
        <f>IF('6ème'!$C8="","",IF('6ème'!$E8="MJ",'6ème'!$D8,""))</f>
        <v/>
      </c>
      <c r="U112" s="298" t="str">
        <f>IF('7ème'!$C8="","",IF('7ème'!$E8="MJ",'7ème'!$D8,""))</f>
        <v/>
      </c>
      <c r="V112" s="298" t="str">
        <f>IF('8ème'!$C8="","",IF('8ème'!$E8="MJ",'8ème'!$D8,""))</f>
        <v/>
      </c>
      <c r="W112" s="298" t="str">
        <f>IF('9ème'!$C8="","",IF('9ème'!$E8="MJ",'9ème'!$D8,""))</f>
        <v/>
      </c>
      <c r="X112" s="303" t="str">
        <f>IF('10ème'!$C8="","",IF('10ème'!$E8="MJ",'10ème'!$D8,""))</f>
        <v/>
      </c>
      <c r="Y112" s="304" t="str">
        <f t="shared" si="11"/>
        <v/>
      </c>
      <c r="Z112" s="298" t="str">
        <f t="shared" ref="Z112:Z175" si="31">IF(C8&gt;=1,"",IFERROR(HLOOKUP(9^9,O112:X112,1,TRUE),""))</f>
        <v/>
      </c>
      <c r="AA112" s="305" t="str">
        <f t="shared" si="12"/>
        <v/>
      </c>
      <c r="AB112" s="306" t="str">
        <f t="shared" si="13"/>
        <v/>
      </c>
      <c r="AC112" s="384" t="str">
        <f t="shared" ref="AC112:AC175" si="32">IF(Z112="","",IF(AND(AC$208="TERMINE",Z$208+Z$103&gt;=$L$3),"TERMINE",""))</f>
        <v/>
      </c>
      <c r="AD112" s="12"/>
      <c r="AE112" s="297" t="str">
        <f>IF('1ér_Tour'!$C8="","",IF('1ér_Tour'!$E8="CF",'1ér_Tour'!$D8,""))</f>
        <v/>
      </c>
      <c r="AF112" s="295" t="str">
        <f>IF('2ème'!$C8="","",IF('2ème'!$E8="CF",'2ème'!$D8,""))</f>
        <v/>
      </c>
      <c r="AG112" s="295" t="str">
        <f>IF('3ème'!$C8="","",IF('3ème'!$E8="CF",'3ème'!$D8,""))</f>
        <v/>
      </c>
      <c r="AH112" s="295" t="str">
        <f>IF('4ème'!$C8="","",IF('4ème'!$E8="CF",'4ème'!$D8,""))</f>
        <v/>
      </c>
      <c r="AI112" s="295" t="str">
        <f>IF('5ème'!$C8="","",IF('5ème'!$E8="CF",'5ème'!$D8,""))</f>
        <v/>
      </c>
      <c r="AJ112" s="295" t="str">
        <f>IF('6ème'!$C8="","",IF('6ème'!$E8="CF",'6ème'!$D8,""))</f>
        <v/>
      </c>
      <c r="AK112" s="295" t="str">
        <f>IF('7ème'!$C8="","",IF('7ème'!$E8="CF",'7ème'!$D8,""))</f>
        <v/>
      </c>
      <c r="AL112" s="295" t="str">
        <f>IF('8ème'!$C8="","",IF('8ème'!$E8="CF",'8ème'!$D8,""))</f>
        <v/>
      </c>
      <c r="AM112" s="295" t="str">
        <f>IF('9ème'!$C8="","",IF('9ème'!$E8="CF",'9ème'!$D8,""))</f>
        <v/>
      </c>
      <c r="AN112" s="325" t="str">
        <f>IF('10ème'!$C8="","",IF('10ème'!$E8="CF",'10ème'!$D8,""))</f>
        <v/>
      </c>
      <c r="AO112" s="304" t="str">
        <f t="shared" si="20"/>
        <v/>
      </c>
      <c r="AP112" s="298" t="str">
        <f t="shared" si="30"/>
        <v/>
      </c>
      <c r="AQ112" s="326" t="str">
        <f t="shared" si="15"/>
        <v/>
      </c>
      <c r="AR112" s="422" t="str">
        <f t="shared" si="25"/>
        <v/>
      </c>
      <c r="AS112" s="384" t="str">
        <f t="shared" si="16"/>
        <v/>
      </c>
      <c r="AT112" s="102"/>
      <c r="AU112" s="297" t="str">
        <f>IF('1ér_Tour'!$C8="","",IF('1ér_Tour'!$E8="JS",'1ér_Tour'!$D8,""))</f>
        <v/>
      </c>
      <c r="AV112" s="298" t="str">
        <f>IF('2ème'!$C8="","",IF('2ème'!$E8="JS",'2ème'!$D8,""))</f>
        <v/>
      </c>
      <c r="AW112" s="298" t="str">
        <f>IF('3ème'!$C8="","",IF('3ème'!$E8="JS",'3ème'!$D8,""))</f>
        <v/>
      </c>
      <c r="AX112" s="298" t="str">
        <f>IF('4ème'!$C8="","",IF('4ème'!$E8="JS",'4ème'!$D8,""))</f>
        <v/>
      </c>
      <c r="AY112" s="298" t="str">
        <f>IF('5ème'!$C8="","",IF('5ème'!$E8="JS",'5ème'!$D8,""))</f>
        <v/>
      </c>
      <c r="AZ112" s="298" t="str">
        <f>IF('6ème'!$C8="","",IF('6ème'!$E8="JS",'6ème'!$D8,""))</f>
        <v/>
      </c>
      <c r="BA112" s="298" t="str">
        <f>IF('7ème'!$C8="","",IF('7ème'!$E8="JS",'7ème'!$D8,""))</f>
        <v/>
      </c>
      <c r="BB112" s="298" t="str">
        <f>IF('8ème'!$C8="","",IF('8ème'!$E8="JS",'8ème'!$D8,""))</f>
        <v/>
      </c>
      <c r="BC112" s="298" t="str">
        <f>IF('9ème'!$C8="","",IF('9ème'!$E8="JS",'9ème'!$D8,""))</f>
        <v/>
      </c>
      <c r="BD112" s="303" t="str">
        <f>IF('10ème'!$C8="","",IF('10ème'!$E8="JS",'10ème'!$D8,""))</f>
        <v/>
      </c>
      <c r="BE112" s="304" t="str">
        <f t="shared" si="17"/>
        <v/>
      </c>
      <c r="BF112" s="298" t="str">
        <f t="shared" si="26"/>
        <v/>
      </c>
      <c r="BG112" s="321" t="str">
        <f t="shared" si="27"/>
        <v/>
      </c>
      <c r="BH112" s="322" t="str">
        <f t="shared" si="28"/>
        <v/>
      </c>
      <c r="BI112" s="323" t="str">
        <f t="shared" si="29"/>
        <v/>
      </c>
      <c r="BJ112" s="102"/>
      <c r="BK112" s="294">
        <f>IF('1ér_Tour'!$C8="","",IF('1ér_Tour'!$E8="AM",'1ér_Tour'!$D8,""))</f>
        <v>4.3865740740741122E-3</v>
      </c>
      <c r="BL112" s="295">
        <f>IF('2ème'!$C8="","",IF('2ème'!$E8="AM",'2ème'!$D8,""))</f>
        <v>7.2916666666666963E-3</v>
      </c>
      <c r="BM112" s="295">
        <f>IF('3ème'!$C8="","",IF('3ème'!$E8="AM",'3ème'!$D8,""))</f>
        <v>1.0752314814814812E-2</v>
      </c>
      <c r="BN112" s="295" t="str">
        <f>IF('4ème'!$C8="","",IF('4ème'!$E8="AM",'4ème'!$D8,""))</f>
        <v/>
      </c>
      <c r="BO112" s="295" t="str">
        <f>IF('5ème'!$C8="","",IF('5ème'!$E8="AM",'5ème'!$D8,""))</f>
        <v/>
      </c>
      <c r="BP112" s="295" t="str">
        <f>IF('6ème'!$C8="","",IF('6ème'!$E8="AM",'6ème'!$D8,""))</f>
        <v/>
      </c>
      <c r="BQ112" s="295" t="str">
        <f>IF('7ème'!$C8="","",IF('7ème'!$E8="AM",'7ème'!$D8,""))</f>
        <v/>
      </c>
      <c r="BR112" s="295" t="str">
        <f>IF('8ème'!$C8="","",IF('8ème'!$E8="AM",'8ème'!$D8,""))</f>
        <v/>
      </c>
      <c r="BS112" s="295" t="str">
        <f>IF('9ème'!$C8="","",IF('9ème'!$E8="AM",'9ème'!$D8,""))</f>
        <v/>
      </c>
      <c r="BT112" s="432" t="str">
        <f>IF('10ème'!$C8="","",IF('10ème'!$E8="AM",'10ème'!$D8,""))</f>
        <v/>
      </c>
      <c r="BU112" s="325" t="str">
        <f>IF(Dép_Arr!$C8="","",IF(Dép_Arr!$E8="AM",Dép_Arr!$D8,""))</f>
        <v/>
      </c>
      <c r="BV112" s="304" t="str">
        <f t="shared" si="18"/>
        <v/>
      </c>
      <c r="BW112" s="298" t="str">
        <f t="shared" si="21"/>
        <v/>
      </c>
      <c r="BX112" s="327">
        <f t="shared" si="22"/>
        <v>3</v>
      </c>
      <c r="BY112" s="380" t="str">
        <f t="shared" si="23"/>
        <v/>
      </c>
      <c r="BZ112" s="438" t="str">
        <f t="shared" si="24"/>
        <v/>
      </c>
    </row>
    <row r="113" spans="14:78" x14ac:dyDescent="0.25">
      <c r="N113" s="373">
        <f t="shared" si="19"/>
        <v>6</v>
      </c>
      <c r="O113" s="297" t="str">
        <f>IF('1ér_Tour'!C9="","",IF('1ér_Tour'!E9="MJ",'1ér_Tour'!$D9,""))</f>
        <v/>
      </c>
      <c r="P113" s="298" t="str">
        <f>IF('2ème'!$C9="","",IF('2ème'!$E9="MJ",'2ème'!$D9,""))</f>
        <v/>
      </c>
      <c r="Q113" s="298" t="str">
        <f>IF('3ème'!$C9="","",IF('3ème'!$E9="MJ",'3ème'!$D9,""))</f>
        <v/>
      </c>
      <c r="R113" s="298" t="str">
        <f>IF('4ème'!$C9="","",IF('4ème'!$E9="MJ",'4ème'!$D9,""))</f>
        <v/>
      </c>
      <c r="S113" s="298" t="str">
        <f>IF('5ème'!$C9="","",IF('5ème'!$E9="MJ",'5ème'!$D9,""))</f>
        <v/>
      </c>
      <c r="T113" s="298" t="str">
        <f>IF('6ème'!$C9="","",IF('6ème'!$E9="MJ",'6ème'!$D9,""))</f>
        <v/>
      </c>
      <c r="U113" s="298" t="str">
        <f>IF('7ème'!$C9="","",IF('7ème'!$E9="MJ",'7ème'!$D9,""))</f>
        <v/>
      </c>
      <c r="V113" s="298" t="str">
        <f>IF('8ème'!$C9="","",IF('8ème'!$E9="MJ",'8ème'!$D9,""))</f>
        <v/>
      </c>
      <c r="W113" s="298" t="str">
        <f>IF('9ème'!$C9="","",IF('9ème'!$E9="MJ",'9ème'!$D9,""))</f>
        <v/>
      </c>
      <c r="X113" s="303" t="str">
        <f>IF('10ème'!$C9="","",IF('10ème'!$E9="MJ",'10ème'!$D9,""))</f>
        <v/>
      </c>
      <c r="Y113" s="304" t="str">
        <f t="shared" si="11"/>
        <v/>
      </c>
      <c r="Z113" s="298" t="str">
        <f t="shared" si="31"/>
        <v/>
      </c>
      <c r="AA113" s="305" t="str">
        <f t="shared" si="12"/>
        <v/>
      </c>
      <c r="AB113" s="306" t="str">
        <f t="shared" si="13"/>
        <v/>
      </c>
      <c r="AC113" s="384" t="str">
        <f t="shared" si="32"/>
        <v/>
      </c>
      <c r="AD113" s="12"/>
      <c r="AE113" s="297" t="str">
        <f>IF('1ér_Tour'!$C9="","",IF('1ér_Tour'!$E9="CF",'1ér_Tour'!$D9,""))</f>
        <v/>
      </c>
      <c r="AF113" s="295" t="str">
        <f>IF('2ème'!$C9="","",IF('2ème'!$E9="CF",'2ème'!$D9,""))</f>
        <v/>
      </c>
      <c r="AG113" s="295" t="str">
        <f>IF('3ème'!$C9="","",IF('3ème'!$E9="CF",'3ème'!$D9,""))</f>
        <v/>
      </c>
      <c r="AH113" s="295" t="str">
        <f>IF('4ème'!$C9="","",IF('4ème'!$E9="CF",'4ème'!$D9,""))</f>
        <v/>
      </c>
      <c r="AI113" s="295" t="str">
        <f>IF('5ème'!$C9="","",IF('5ème'!$E9="CF",'5ème'!$D9,""))</f>
        <v/>
      </c>
      <c r="AJ113" s="295" t="str">
        <f>IF('6ème'!$C9="","",IF('6ème'!$E9="CF",'6ème'!$D9,""))</f>
        <v/>
      </c>
      <c r="AK113" s="295" t="str">
        <f>IF('7ème'!$C9="","",IF('7ème'!$E9="CF",'7ème'!$D9,""))</f>
        <v/>
      </c>
      <c r="AL113" s="295" t="str">
        <f>IF('8ème'!$C9="","",IF('8ème'!$E9="CF",'8ème'!$D9,""))</f>
        <v/>
      </c>
      <c r="AM113" s="295" t="str">
        <f>IF('9ème'!$C9="","",IF('9ème'!$E9="CF",'9ème'!$D9,""))</f>
        <v/>
      </c>
      <c r="AN113" s="325" t="str">
        <f>IF('10ème'!$C9="","",IF('10ème'!$E9="CF",'10ème'!$D9,""))</f>
        <v/>
      </c>
      <c r="AO113" s="304" t="str">
        <f t="shared" si="20"/>
        <v/>
      </c>
      <c r="AP113" s="298" t="str">
        <f t="shared" si="30"/>
        <v/>
      </c>
      <c r="AQ113" s="326" t="str">
        <f t="shared" si="15"/>
        <v/>
      </c>
      <c r="AR113" s="422" t="str">
        <f t="shared" si="25"/>
        <v/>
      </c>
      <c r="AS113" s="384" t="str">
        <f t="shared" si="16"/>
        <v/>
      </c>
      <c r="AT113" s="102"/>
      <c r="AU113" s="297">
        <f>IF('1ér_Tour'!$C9="","",IF('1ér_Tour'!$E9="JS",'1ér_Tour'!$D9,""))</f>
        <v>4.3750000000000178E-3</v>
      </c>
      <c r="AV113" s="298">
        <f>IF('2ème'!$C9="","",IF('2ème'!$E9="JS",'2ème'!$D9,""))</f>
        <v>7.2916666666666963E-3</v>
      </c>
      <c r="AW113" s="298">
        <f>IF('3ème'!$C9="","",IF('3ème'!$E9="JS",'3ème'!$D9,""))</f>
        <v>1.0740740740740773E-2</v>
      </c>
      <c r="AX113" s="298">
        <f>IF('4ème'!$C9="","",IF('4ème'!$E9="JS",'4ème'!$D9,""))</f>
        <v>1.4537037037037071E-2</v>
      </c>
      <c r="AY113" s="298">
        <f>IF('5ème'!$C9="","",IF('5ème'!$E9="JS",'5ème'!$D9,""))</f>
        <v>1.7997685185185242E-2</v>
      </c>
      <c r="AZ113" s="298">
        <f>IF('6ème'!$C9="","",IF('6ème'!$E9="JS",'6ème'!$D9,""))</f>
        <v>2.105324074074072E-2</v>
      </c>
      <c r="BA113" s="298">
        <f>IF('7ème'!$C9="","",IF('7ème'!$E9="JS",'7ème'!$D9,""))</f>
        <v>2.6284722222222223E-2</v>
      </c>
      <c r="BB113" s="298">
        <f>IF('8ème'!$C9="","",IF('8ème'!$E9="JS",'8ème'!$D9,""))</f>
        <v>2.7986111111111101E-2</v>
      </c>
      <c r="BC113" s="298" t="str">
        <f>IF('9ème'!$C9="","",IF('9ème'!$E9="JS",'9ème'!$D9,""))</f>
        <v/>
      </c>
      <c r="BD113" s="303" t="str">
        <f>IF('10ème'!$C9="","",IF('10ème'!$E9="JS",'10ème'!$D9,""))</f>
        <v/>
      </c>
      <c r="BE113" s="304">
        <f t="shared" si="17"/>
        <v>2</v>
      </c>
      <c r="BF113" s="298">
        <f t="shared" si="26"/>
        <v>2.7986111111111101E-2</v>
      </c>
      <c r="BG113" s="321">
        <f t="shared" si="27"/>
        <v>8</v>
      </c>
      <c r="BH113" s="322" t="str">
        <f t="shared" si="28"/>
        <v/>
      </c>
      <c r="BI113" s="323" t="str">
        <f t="shared" si="29"/>
        <v>TERMINE</v>
      </c>
      <c r="BJ113" s="102"/>
      <c r="BK113" s="294" t="str">
        <f>IF('1ér_Tour'!$C9="","",IF('1ér_Tour'!$E9="AM",'1ér_Tour'!$D9,""))</f>
        <v/>
      </c>
      <c r="BL113" s="295" t="str">
        <f>IF('2ème'!$C9="","",IF('2ème'!$E9="AM",'2ème'!$D9,""))</f>
        <v/>
      </c>
      <c r="BM113" s="295" t="str">
        <f>IF('3ème'!$C9="","",IF('3ème'!$E9="AM",'3ème'!$D9,""))</f>
        <v/>
      </c>
      <c r="BN113" s="295" t="str">
        <f>IF('4ème'!$C9="","",IF('4ème'!$E9="AM",'4ème'!$D9,""))</f>
        <v/>
      </c>
      <c r="BO113" s="295" t="str">
        <f>IF('5ème'!$C9="","",IF('5ème'!$E9="AM",'5ème'!$D9,""))</f>
        <v/>
      </c>
      <c r="BP113" s="295" t="str">
        <f>IF('6ème'!$C9="","",IF('6ème'!$E9="AM",'6ème'!$D9,""))</f>
        <v/>
      </c>
      <c r="BQ113" s="295" t="str">
        <f>IF('7ème'!$C9="","",IF('7ème'!$E9="AM",'7ème'!$D9,""))</f>
        <v/>
      </c>
      <c r="BR113" s="295" t="str">
        <f>IF('8ème'!$C9="","",IF('8ème'!$E9="AM",'8ème'!$D9,""))</f>
        <v/>
      </c>
      <c r="BS113" s="295" t="str">
        <f>IF('9ème'!$C9="","",IF('9ème'!$E9="AM",'9ème'!$D9,""))</f>
        <v/>
      </c>
      <c r="BT113" s="432" t="str">
        <f>IF('10ème'!$C9="","",IF('10ème'!$E9="AM",'10ème'!$D9,""))</f>
        <v/>
      </c>
      <c r="BU113" s="325" t="str">
        <f>IF(Dép_Arr!$C9="","",IF(Dép_Arr!$E9="AM",Dép_Arr!$D9,""))</f>
        <v/>
      </c>
      <c r="BV113" s="304" t="str">
        <f t="shared" si="18"/>
        <v/>
      </c>
      <c r="BW113" s="298" t="str">
        <f t="shared" si="21"/>
        <v/>
      </c>
      <c r="BX113" s="327" t="str">
        <f t="shared" si="22"/>
        <v/>
      </c>
      <c r="BY113" s="380" t="str">
        <f t="shared" si="23"/>
        <v/>
      </c>
      <c r="BZ113" s="438" t="str">
        <f t="shared" si="24"/>
        <v/>
      </c>
    </row>
    <row r="114" spans="14:78" x14ac:dyDescent="0.25">
      <c r="N114" s="373">
        <f t="shared" si="19"/>
        <v>7</v>
      </c>
      <c r="O114" s="297" t="str">
        <f>IF('1ér_Tour'!C10="","",IF('1ér_Tour'!E10="MJ",'1ér_Tour'!$D10,""))</f>
        <v/>
      </c>
      <c r="P114" s="298" t="str">
        <f>IF('2ème'!$C10="","",IF('2ème'!$E10="MJ",'2ème'!$D10,""))</f>
        <v/>
      </c>
      <c r="Q114" s="298" t="str">
        <f>IF('3ème'!$C10="","",IF('3ème'!$E10="MJ",'3ème'!$D10,""))</f>
        <v/>
      </c>
      <c r="R114" s="298" t="str">
        <f>IF('4ème'!$C10="","",IF('4ème'!$E10="MJ",'4ème'!$D10,""))</f>
        <v/>
      </c>
      <c r="S114" s="298" t="str">
        <f>IF('5ème'!$C10="","",IF('5ème'!$E10="MJ",'5ème'!$D10,""))</f>
        <v/>
      </c>
      <c r="T114" s="298" t="str">
        <f>IF('6ème'!$C10="","",IF('6ème'!$E10="MJ",'6ème'!$D10,""))</f>
        <v/>
      </c>
      <c r="U114" s="298" t="str">
        <f>IF('7ème'!$C10="","",IF('7ème'!$E10="MJ",'7ème'!$D10,""))</f>
        <v/>
      </c>
      <c r="V114" s="298" t="str">
        <f>IF('8ème'!$C10="","",IF('8ème'!$E10="MJ",'8ème'!$D10,""))</f>
        <v/>
      </c>
      <c r="W114" s="298" t="str">
        <f>IF('9ème'!$C10="","",IF('9ème'!$E10="MJ",'9ème'!$D10,""))</f>
        <v/>
      </c>
      <c r="X114" s="303" t="str">
        <f>IF('10ème'!$C10="","",IF('10ème'!$E10="MJ",'10ème'!$D10,""))</f>
        <v/>
      </c>
      <c r="Y114" s="304" t="str">
        <f t="shared" si="11"/>
        <v/>
      </c>
      <c r="Z114" s="298" t="str">
        <f t="shared" si="31"/>
        <v/>
      </c>
      <c r="AA114" s="305" t="str">
        <f t="shared" si="12"/>
        <v/>
      </c>
      <c r="AB114" s="306" t="str">
        <f t="shared" si="13"/>
        <v/>
      </c>
      <c r="AC114" s="384" t="str">
        <f t="shared" si="32"/>
        <v/>
      </c>
      <c r="AD114" s="12"/>
      <c r="AE114" s="297" t="str">
        <f>IF('1ér_Tour'!$C10="","",IF('1ér_Tour'!$E10="CF",'1ér_Tour'!$D10,""))</f>
        <v/>
      </c>
      <c r="AF114" s="295" t="str">
        <f>IF('2ème'!$C10="","",IF('2ème'!$E10="CF",'2ème'!$D10,""))</f>
        <v/>
      </c>
      <c r="AG114" s="295" t="str">
        <f>IF('3ème'!$C10="","",IF('3ème'!$E10="CF",'3ème'!$D10,""))</f>
        <v/>
      </c>
      <c r="AH114" s="295" t="str">
        <f>IF('4ème'!$C10="","",IF('4ème'!$E10="CF",'4ème'!$D10,""))</f>
        <v/>
      </c>
      <c r="AI114" s="295" t="str">
        <f>IF('5ème'!$C10="","",IF('5ème'!$E10="CF",'5ème'!$D10,""))</f>
        <v/>
      </c>
      <c r="AJ114" s="295" t="str">
        <f>IF('6ème'!$C10="","",IF('6ème'!$E10="CF",'6ème'!$D10,""))</f>
        <v/>
      </c>
      <c r="AK114" s="295" t="str">
        <f>IF('7ème'!$C10="","",IF('7ème'!$E10="CF",'7ème'!$D10,""))</f>
        <v/>
      </c>
      <c r="AL114" s="295" t="str">
        <f>IF('8ème'!$C10="","",IF('8ème'!$E10="CF",'8ème'!$D10,""))</f>
        <v/>
      </c>
      <c r="AM114" s="295" t="str">
        <f>IF('9ème'!$C10="","",IF('9ème'!$E10="CF",'9ème'!$D10,""))</f>
        <v/>
      </c>
      <c r="AN114" s="325" t="str">
        <f>IF('10ème'!$C10="","",IF('10ème'!$E10="CF",'10ème'!$D10,""))</f>
        <v/>
      </c>
      <c r="AO114" s="304" t="str">
        <f t="shared" si="20"/>
        <v/>
      </c>
      <c r="AP114" s="298" t="str">
        <f t="shared" si="30"/>
        <v/>
      </c>
      <c r="AQ114" s="326" t="str">
        <f t="shared" si="15"/>
        <v/>
      </c>
      <c r="AR114" s="422" t="str">
        <f t="shared" si="25"/>
        <v/>
      </c>
      <c r="AS114" s="384" t="str">
        <f t="shared" si="16"/>
        <v/>
      </c>
      <c r="AT114" s="102"/>
      <c r="AU114" s="297" t="str">
        <f>IF('1ér_Tour'!$C10="","",IF('1ér_Tour'!$E10="JS",'1ér_Tour'!$D10,""))</f>
        <v/>
      </c>
      <c r="AV114" s="298" t="str">
        <f>IF('2ème'!$C10="","",IF('2ème'!$E10="JS",'2ème'!$D10,""))</f>
        <v/>
      </c>
      <c r="AW114" s="298" t="str">
        <f>IF('3ème'!$C10="","",IF('3ème'!$E10="JS",'3ème'!$D10,""))</f>
        <v/>
      </c>
      <c r="AX114" s="298" t="str">
        <f>IF('4ème'!$C10="","",IF('4ème'!$E10="JS",'4ème'!$D10,""))</f>
        <v/>
      </c>
      <c r="AY114" s="298" t="str">
        <f>IF('5ème'!$C10="","",IF('5ème'!$E10="JS",'5ème'!$D10,""))</f>
        <v/>
      </c>
      <c r="AZ114" s="298" t="str">
        <f>IF('6ème'!$C10="","",IF('6ème'!$E10="JS",'6ème'!$D10,""))</f>
        <v/>
      </c>
      <c r="BA114" s="298" t="str">
        <f>IF('7ème'!$C10="","",IF('7ème'!$E10="JS",'7ème'!$D10,""))</f>
        <v/>
      </c>
      <c r="BB114" s="298" t="str">
        <f>IF('8ème'!$C10="","",IF('8ème'!$E10="JS",'8ème'!$D10,""))</f>
        <v/>
      </c>
      <c r="BC114" s="298" t="str">
        <f>IF('9ème'!$C10="","",IF('9ème'!$E10="JS",'9ème'!$D10,""))</f>
        <v/>
      </c>
      <c r="BD114" s="303" t="str">
        <f>IF('10ème'!$C10="","",IF('10ème'!$E10="JS",'10ème'!$D10,""))</f>
        <v/>
      </c>
      <c r="BE114" s="304" t="str">
        <f t="shared" si="17"/>
        <v/>
      </c>
      <c r="BF114" s="298" t="str">
        <f t="shared" si="26"/>
        <v/>
      </c>
      <c r="BG114" s="321" t="str">
        <f t="shared" si="27"/>
        <v/>
      </c>
      <c r="BH114" s="322" t="str">
        <f t="shared" si="28"/>
        <v/>
      </c>
      <c r="BI114" s="323" t="str">
        <f t="shared" si="29"/>
        <v/>
      </c>
      <c r="BJ114" s="102"/>
      <c r="BK114" s="294">
        <f>IF('1ér_Tour'!$C10="","",IF('1ér_Tour'!$E10="AM",'1ér_Tour'!$D10,""))</f>
        <v>4.3750000000000178E-3</v>
      </c>
      <c r="BL114" s="295">
        <f>IF('2ème'!$C10="","",IF('2ème'!$E10="AM",'2ème'!$D10,""))</f>
        <v>7.2800925925926574E-3</v>
      </c>
      <c r="BM114" s="295">
        <f>IF('3ème'!$C10="","",IF('3ème'!$E10="AM",'3ème'!$D10,""))</f>
        <v>1.0729166666666679E-2</v>
      </c>
      <c r="BN114" s="295">
        <f>IF('4ème'!$C10="","",IF('4ème'!$E10="AM",'4ème'!$D10,""))</f>
        <v>1.4525462962962976E-2</v>
      </c>
      <c r="BO114" s="295">
        <f>IF('5ème'!$C10="","",IF('5ème'!$E10="AM",'5ème'!$D10,""))</f>
        <v>1.7986111111111092E-2</v>
      </c>
      <c r="BP114" s="295">
        <f>IF('6ème'!$C10="","",IF('6ème'!$E10="AM",'6ème'!$D10,""))</f>
        <v>2.1041666666666681E-2</v>
      </c>
      <c r="BQ114" s="295">
        <f>IF('7ème'!$C10="","",IF('7ème'!$E10="AM",'7ème'!$D10,""))</f>
        <v>2.6296296296296318E-2</v>
      </c>
      <c r="BR114" s="295">
        <f>IF('8ème'!$C10="","",IF('8ème'!$E10="AM",'8ème'!$D10,""))</f>
        <v>2.7986111111111101E-2</v>
      </c>
      <c r="BS114" s="295">
        <f>IF('9ème'!$C10="","",IF('9ème'!$E10="AM",'9ème'!$D10,""))</f>
        <v>3.1296296296296322E-2</v>
      </c>
      <c r="BT114" s="432" t="str">
        <f>IF('10ème'!$C10="","",IF('10ème'!$E10="AM",'10ème'!$D10,""))</f>
        <v/>
      </c>
      <c r="BU114" s="325">
        <f>IF(Dép_Arr!$C10="","",IF(Dép_Arr!$E10="AM",Dép_Arr!$D10,""))</f>
        <v>3.4814814814814854E-2</v>
      </c>
      <c r="BV114" s="304">
        <f t="shared" si="18"/>
        <v>3</v>
      </c>
      <c r="BW114" s="298">
        <f t="shared" si="21"/>
        <v>3.4814814814814854E-2</v>
      </c>
      <c r="BX114" s="327">
        <f t="shared" si="22"/>
        <v>10</v>
      </c>
      <c r="BY114" s="380" t="str">
        <f t="shared" si="23"/>
        <v/>
      </c>
      <c r="BZ114" s="438" t="str">
        <f t="shared" si="24"/>
        <v>TERMINE</v>
      </c>
    </row>
    <row r="115" spans="14:78" x14ac:dyDescent="0.25">
      <c r="N115" s="373">
        <f t="shared" si="19"/>
        <v>8</v>
      </c>
      <c r="O115" s="297" t="str">
        <f>IF('1ér_Tour'!C11="","",IF('1ér_Tour'!E11="MJ",'1ér_Tour'!$D11,""))</f>
        <v/>
      </c>
      <c r="P115" s="298" t="str">
        <f>IF('2ème'!$C11="","",IF('2ème'!$E11="MJ",'2ème'!$D11,""))</f>
        <v/>
      </c>
      <c r="Q115" s="298" t="str">
        <f>IF('3ème'!$C11="","",IF('3ème'!$E11="MJ",'3ème'!$D11,""))</f>
        <v/>
      </c>
      <c r="R115" s="298" t="str">
        <f>IF('4ème'!$C11="","",IF('4ème'!$E11="MJ",'4ème'!$D11,""))</f>
        <v/>
      </c>
      <c r="S115" s="298" t="str">
        <f>IF('5ème'!$C11="","",IF('5ème'!$E11="MJ",'5ème'!$D11,""))</f>
        <v/>
      </c>
      <c r="T115" s="298" t="str">
        <f>IF('6ème'!$C11="","",IF('6ème'!$E11="MJ",'6ème'!$D11,""))</f>
        <v/>
      </c>
      <c r="U115" s="298" t="str">
        <f>IF('7ème'!$C11="","",IF('7ème'!$E11="MJ",'7ème'!$D11,""))</f>
        <v/>
      </c>
      <c r="V115" s="298" t="str">
        <f>IF('8ème'!$C11="","",IF('8ème'!$E11="MJ",'8ème'!$D11,""))</f>
        <v/>
      </c>
      <c r="W115" s="298" t="str">
        <f>IF('9ème'!$C11="","",IF('9ème'!$E11="MJ",'9ème'!$D11,""))</f>
        <v/>
      </c>
      <c r="X115" s="303" t="str">
        <f>IF('10ème'!$C11="","",IF('10ème'!$E11="MJ",'10ème'!$D11,""))</f>
        <v/>
      </c>
      <c r="Y115" s="304" t="str">
        <f t="shared" si="11"/>
        <v/>
      </c>
      <c r="Z115" s="298" t="str">
        <f t="shared" si="31"/>
        <v/>
      </c>
      <c r="AA115" s="305" t="str">
        <f t="shared" si="12"/>
        <v/>
      </c>
      <c r="AB115" s="306" t="str">
        <f t="shared" si="13"/>
        <v/>
      </c>
      <c r="AC115" s="384" t="str">
        <f t="shared" si="32"/>
        <v/>
      </c>
      <c r="AD115" s="12"/>
      <c r="AE115" s="297" t="str">
        <f>IF('1ér_Tour'!$C11="","",IF('1ér_Tour'!$E11="CF",'1ér_Tour'!$D11,""))</f>
        <v/>
      </c>
      <c r="AF115" s="295" t="str">
        <f>IF('2ème'!$C11="","",IF('2ème'!$E11="CF",'2ème'!$D11,""))</f>
        <v/>
      </c>
      <c r="AG115" s="295" t="str">
        <f>IF('3ème'!$C11="","",IF('3ème'!$E11="CF",'3ème'!$D11,""))</f>
        <v/>
      </c>
      <c r="AH115" s="295" t="str">
        <f>IF('4ème'!$C11="","",IF('4ème'!$E11="CF",'4ème'!$D11,""))</f>
        <v/>
      </c>
      <c r="AI115" s="295" t="str">
        <f>IF('5ème'!$C11="","",IF('5ème'!$E11="CF",'5ème'!$D11,""))</f>
        <v/>
      </c>
      <c r="AJ115" s="295" t="str">
        <f>IF('6ème'!$C11="","",IF('6ème'!$E11="CF",'6ème'!$D11,""))</f>
        <v/>
      </c>
      <c r="AK115" s="295" t="str">
        <f>IF('7ème'!$C11="","",IF('7ème'!$E11="CF",'7ème'!$D11,""))</f>
        <v/>
      </c>
      <c r="AL115" s="295" t="str">
        <f>IF('8ème'!$C11="","",IF('8ème'!$E11="CF",'8ème'!$D11,""))</f>
        <v/>
      </c>
      <c r="AM115" s="295" t="str">
        <f>IF('9ème'!$C11="","",IF('9ème'!$E11="CF",'9ème'!$D11,""))</f>
        <v/>
      </c>
      <c r="AN115" s="325" t="str">
        <f>IF('10ème'!$C11="","",IF('10ème'!$E11="CF",'10ème'!$D11,""))</f>
        <v/>
      </c>
      <c r="AO115" s="304" t="str">
        <f t="shared" si="20"/>
        <v/>
      </c>
      <c r="AP115" s="298" t="str">
        <f t="shared" si="30"/>
        <v/>
      </c>
      <c r="AQ115" s="326" t="str">
        <f t="shared" si="15"/>
        <v/>
      </c>
      <c r="AR115" s="422" t="str">
        <f t="shared" si="25"/>
        <v/>
      </c>
      <c r="AS115" s="384" t="str">
        <f t="shared" si="16"/>
        <v/>
      </c>
      <c r="AT115" s="102"/>
      <c r="AU115" s="297" t="str">
        <f>IF('1ér_Tour'!$C11="","",IF('1ér_Tour'!$E11="JS",'1ér_Tour'!$D11,""))</f>
        <v/>
      </c>
      <c r="AV115" s="298" t="str">
        <f>IF('2ème'!$C11="","",IF('2ème'!$E11="JS",'2ème'!$D11,""))</f>
        <v/>
      </c>
      <c r="AW115" s="298" t="str">
        <f>IF('3ème'!$C11="","",IF('3ème'!$E11="JS",'3ème'!$D11,""))</f>
        <v/>
      </c>
      <c r="AX115" s="298" t="str">
        <f>IF('4ème'!$C11="","",IF('4ème'!$E11="JS",'4ème'!$D11,""))</f>
        <v/>
      </c>
      <c r="AY115" s="298" t="str">
        <f>IF('5ème'!$C11="","",IF('5ème'!$E11="JS",'5ème'!$D11,""))</f>
        <v/>
      </c>
      <c r="AZ115" s="298" t="str">
        <f>IF('6ème'!$C11="","",IF('6ème'!$E11="JS",'6ème'!$D11,""))</f>
        <v/>
      </c>
      <c r="BA115" s="298" t="str">
        <f>IF('7ème'!$C11="","",IF('7ème'!$E11="JS",'7ème'!$D11,""))</f>
        <v/>
      </c>
      <c r="BB115" s="298" t="str">
        <f>IF('8ème'!$C11="","",IF('8ème'!$E11="JS",'8ème'!$D11,""))</f>
        <v/>
      </c>
      <c r="BC115" s="298" t="str">
        <f>IF('9ème'!$C11="","",IF('9ème'!$E11="JS",'9ème'!$D11,""))</f>
        <v/>
      </c>
      <c r="BD115" s="303" t="str">
        <f>IF('10ème'!$C11="","",IF('10ème'!$E11="JS",'10ème'!$D11,""))</f>
        <v/>
      </c>
      <c r="BE115" s="304" t="str">
        <f t="shared" si="17"/>
        <v/>
      </c>
      <c r="BF115" s="298" t="str">
        <f t="shared" si="26"/>
        <v/>
      </c>
      <c r="BG115" s="321" t="str">
        <f t="shared" si="27"/>
        <v/>
      </c>
      <c r="BH115" s="322" t="str">
        <f t="shared" si="28"/>
        <v/>
      </c>
      <c r="BI115" s="323" t="str">
        <f t="shared" si="29"/>
        <v/>
      </c>
      <c r="BJ115" s="102"/>
      <c r="BK115" s="294">
        <f>IF('1ér_Tour'!$C11="","",IF('1ér_Tour'!$E11="AM",'1ér_Tour'!$D11,""))</f>
        <v>4.3634259259259789E-3</v>
      </c>
      <c r="BL115" s="295">
        <f>IF('2ème'!$C11="","",IF('2ème'!$E11="AM",'2ème'!$D11,""))</f>
        <v>7.268518518518563E-3</v>
      </c>
      <c r="BM115" s="295">
        <f>IF('3ème'!$C11="","",IF('3ème'!$E11="AM",'3ème'!$D11,""))</f>
        <v>1.071759259259264E-2</v>
      </c>
      <c r="BN115" s="295">
        <f>IF('4ème'!$C11="","",IF('4ème'!$E11="AM",'4ème'!$D11,""))</f>
        <v>1.4513888888888937E-2</v>
      </c>
      <c r="BO115" s="295">
        <f>IF('5ème'!$C11="","",IF('5ème'!$E11="AM",'5ème'!$D11,""))</f>
        <v>1.7974537037037053E-2</v>
      </c>
      <c r="BP115" s="295">
        <f>IF('6ème'!$C11="","",IF('6ème'!$E11="AM",'6ème'!$D11,""))</f>
        <v>2.1030092592592586E-2</v>
      </c>
      <c r="BQ115" s="295">
        <f>IF('7ème'!$C11="","",IF('7ème'!$E11="AM",'7ème'!$D11,""))</f>
        <v>2.6307870370370356E-2</v>
      </c>
      <c r="BR115" s="295">
        <f>IF('8ème'!$C11="","",IF('8ème'!$E11="AM",'8ème'!$D11,""))</f>
        <v>2.8009259259259289E-2</v>
      </c>
      <c r="BS115" s="295">
        <f>IF('9ème'!$C11="","",IF('9ème'!$E11="AM",'9ème'!$D11,""))</f>
        <v>3.1365740740740777E-2</v>
      </c>
      <c r="BT115" s="432" t="str">
        <f>IF('10ème'!$C11="","",IF('10ème'!$E11="AM",'10ème'!$D11,""))</f>
        <v/>
      </c>
      <c r="BU115" s="325">
        <f>IF(Dép_Arr!$C11="","",IF(Dép_Arr!$E11="AM",Dép_Arr!$D11,""))</f>
        <v>3.4953703703703765E-2</v>
      </c>
      <c r="BV115" s="304">
        <f t="shared" si="18"/>
        <v>6</v>
      </c>
      <c r="BW115" s="298">
        <f t="shared" si="21"/>
        <v>3.4953703703703765E-2</v>
      </c>
      <c r="BX115" s="327">
        <f t="shared" si="22"/>
        <v>10</v>
      </c>
      <c r="BY115" s="380" t="str">
        <f t="shared" si="23"/>
        <v/>
      </c>
      <c r="BZ115" s="438" t="str">
        <f t="shared" si="24"/>
        <v>TERMINE</v>
      </c>
    </row>
    <row r="116" spans="14:78" x14ac:dyDescent="0.25">
      <c r="N116" s="373">
        <f t="shared" si="19"/>
        <v>9</v>
      </c>
      <c r="O116" s="297" t="str">
        <f>IF('1ér_Tour'!C12="","",IF('1ér_Tour'!E12="MJ",'1ér_Tour'!$D12,""))</f>
        <v/>
      </c>
      <c r="P116" s="298" t="str">
        <f>IF('2ème'!$C12="","",IF('2ème'!$E12="MJ",'2ème'!$D12,""))</f>
        <v/>
      </c>
      <c r="Q116" s="298" t="str">
        <f>IF('3ème'!$C12="","",IF('3ème'!$E12="MJ",'3ème'!$D12,""))</f>
        <v/>
      </c>
      <c r="R116" s="298" t="str">
        <f>IF('4ème'!$C12="","",IF('4ème'!$E12="MJ",'4ème'!$D12,""))</f>
        <v/>
      </c>
      <c r="S116" s="298" t="str">
        <f>IF('5ème'!$C12="","",IF('5ème'!$E12="MJ",'5ème'!$D12,""))</f>
        <v/>
      </c>
      <c r="T116" s="298" t="str">
        <f>IF('6ème'!$C12="","",IF('6ème'!$E12="MJ",'6ème'!$D12,""))</f>
        <v/>
      </c>
      <c r="U116" s="298" t="str">
        <f>IF('7ème'!$C12="","",IF('7ème'!$E12="MJ",'7ème'!$D12,""))</f>
        <v/>
      </c>
      <c r="V116" s="298" t="str">
        <f>IF('8ème'!$C12="","",IF('8ème'!$E12="MJ",'8ème'!$D12,""))</f>
        <v/>
      </c>
      <c r="W116" s="298" t="str">
        <f>IF('9ème'!$C12="","",IF('9ème'!$E12="MJ",'9ème'!$D12,""))</f>
        <v/>
      </c>
      <c r="X116" s="303" t="str">
        <f>IF('10ème'!$C12="","",IF('10ème'!$E12="MJ",'10ème'!$D12,""))</f>
        <v/>
      </c>
      <c r="Y116" s="304" t="str">
        <f t="shared" si="11"/>
        <v/>
      </c>
      <c r="Z116" s="298" t="str">
        <f t="shared" si="31"/>
        <v/>
      </c>
      <c r="AA116" s="305" t="str">
        <f t="shared" si="12"/>
        <v/>
      </c>
      <c r="AB116" s="306" t="str">
        <f t="shared" si="13"/>
        <v/>
      </c>
      <c r="AC116" s="384" t="str">
        <f t="shared" si="32"/>
        <v/>
      </c>
      <c r="AD116" s="12"/>
      <c r="AE116" s="297" t="str">
        <f>IF('1ér_Tour'!$C12="","",IF('1ér_Tour'!$E12="CF",'1ér_Tour'!$D12,""))</f>
        <v/>
      </c>
      <c r="AF116" s="295" t="str">
        <f>IF('2ème'!$C12="","",IF('2ème'!$E12="CF",'2ème'!$D12,""))</f>
        <v/>
      </c>
      <c r="AG116" s="295" t="str">
        <f>IF('3ème'!$C12="","",IF('3ème'!$E12="CF",'3ème'!$D12,""))</f>
        <v/>
      </c>
      <c r="AH116" s="295" t="str">
        <f>IF('4ème'!$C12="","",IF('4ème'!$E12="CF",'4ème'!$D12,""))</f>
        <v/>
      </c>
      <c r="AI116" s="295" t="str">
        <f>IF('5ème'!$C12="","",IF('5ème'!$E12="CF",'5ème'!$D12,""))</f>
        <v/>
      </c>
      <c r="AJ116" s="295" t="str">
        <f>IF('6ème'!$C12="","",IF('6ème'!$E12="CF",'6ème'!$D12,""))</f>
        <v/>
      </c>
      <c r="AK116" s="295" t="str">
        <f>IF('7ème'!$C12="","",IF('7ème'!$E12="CF",'7ème'!$D12,""))</f>
        <v/>
      </c>
      <c r="AL116" s="295" t="str">
        <f>IF('8ème'!$C12="","",IF('8ème'!$E12="CF",'8ème'!$D12,""))</f>
        <v/>
      </c>
      <c r="AM116" s="295" t="str">
        <f>IF('9ème'!$C12="","",IF('9ème'!$E12="CF",'9ème'!$D12,""))</f>
        <v/>
      </c>
      <c r="AN116" s="325" t="str">
        <f>IF('10ème'!$C12="","",IF('10ème'!$E12="CF",'10ème'!$D12,""))</f>
        <v/>
      </c>
      <c r="AO116" s="304" t="str">
        <f t="shared" si="20"/>
        <v/>
      </c>
      <c r="AP116" s="298" t="str">
        <f t="shared" si="30"/>
        <v/>
      </c>
      <c r="AQ116" s="326" t="str">
        <f t="shared" si="15"/>
        <v/>
      </c>
      <c r="AR116" s="422" t="str">
        <f t="shared" si="25"/>
        <v/>
      </c>
      <c r="AS116" s="384" t="str">
        <f t="shared" si="16"/>
        <v/>
      </c>
      <c r="AT116" s="102"/>
      <c r="AU116" s="297" t="str">
        <f>IF('1ér_Tour'!$C12="","",IF('1ér_Tour'!$E12="JS",'1ér_Tour'!$D12,""))</f>
        <v/>
      </c>
      <c r="AV116" s="298" t="str">
        <f>IF('2ème'!$C12="","",IF('2ème'!$E12="JS",'2ème'!$D12,""))</f>
        <v/>
      </c>
      <c r="AW116" s="298" t="str">
        <f>IF('3ème'!$C12="","",IF('3ème'!$E12="JS",'3ème'!$D12,""))</f>
        <v/>
      </c>
      <c r="AX116" s="298" t="str">
        <f>IF('4ème'!$C12="","",IF('4ème'!$E12="JS",'4ème'!$D12,""))</f>
        <v/>
      </c>
      <c r="AY116" s="298" t="str">
        <f>IF('5ème'!$C12="","",IF('5ème'!$E12="JS",'5ème'!$D12,""))</f>
        <v/>
      </c>
      <c r="AZ116" s="298" t="str">
        <f>IF('6ème'!$C12="","",IF('6ème'!$E12="JS",'6ème'!$D12,""))</f>
        <v/>
      </c>
      <c r="BA116" s="298" t="str">
        <f>IF('7ème'!$C12="","",IF('7ème'!$E12="JS",'7ème'!$D12,""))</f>
        <v/>
      </c>
      <c r="BB116" s="298" t="str">
        <f>IF('8ème'!$C12="","",IF('8ème'!$E12="JS",'8ème'!$D12,""))</f>
        <v/>
      </c>
      <c r="BC116" s="298" t="str">
        <f>IF('9ème'!$C12="","",IF('9ème'!$E12="JS",'9ème'!$D12,""))</f>
        <v/>
      </c>
      <c r="BD116" s="303" t="str">
        <f>IF('10ème'!$C12="","",IF('10ème'!$E12="JS",'10ème'!$D12,""))</f>
        <v/>
      </c>
      <c r="BE116" s="304" t="str">
        <f t="shared" si="17"/>
        <v/>
      </c>
      <c r="BF116" s="298" t="str">
        <f t="shared" si="26"/>
        <v/>
      </c>
      <c r="BG116" s="321" t="str">
        <f t="shared" si="27"/>
        <v/>
      </c>
      <c r="BH116" s="322" t="str">
        <f t="shared" si="28"/>
        <v/>
      </c>
      <c r="BI116" s="323" t="str">
        <f t="shared" si="29"/>
        <v/>
      </c>
      <c r="BJ116" s="102"/>
      <c r="BK116" s="294">
        <f>IF('1ér_Tour'!$C12="","",IF('1ér_Tour'!$E12="AM",'1ér_Tour'!$D12,""))</f>
        <v>4.3402777777778456E-3</v>
      </c>
      <c r="BL116" s="295">
        <f>IF('2ème'!$C12="","",IF('2ème'!$E12="AM",'2ème'!$D12,""))</f>
        <v>7.2569444444445241E-3</v>
      </c>
      <c r="BM116" s="295">
        <f>IF('3ème'!$C12="","",IF('3ème'!$E12="AM",'3ème'!$D12,""))</f>
        <v>1.0706018518518545E-2</v>
      </c>
      <c r="BN116" s="295">
        <f>IF('4ème'!$C12="","",IF('4ème'!$E12="AM",'4ème'!$D12,""))</f>
        <v>1.4513888888888937E-2</v>
      </c>
      <c r="BO116" s="295">
        <f>IF('5ème'!$C12="","",IF('5ème'!$E12="AM",'5ème'!$D12,""))</f>
        <v>1.7939814814814881E-2</v>
      </c>
      <c r="BP116" s="295">
        <f>IF('6ème'!$C12="","",IF('6ème'!$E12="AM",'6ème'!$D12,""))</f>
        <v>2.1018518518518547E-2</v>
      </c>
      <c r="BQ116" s="295">
        <f>IF('7ème'!$C12="","",IF('7ème'!$E12="AM",'7ème'!$D12,""))</f>
        <v>2.6331018518518545E-2</v>
      </c>
      <c r="BR116" s="295">
        <f>IF('8ème'!$C12="","",IF('8ème'!$E12="AM",'8ème'!$D12,""))</f>
        <v>2.8009259259259289E-2</v>
      </c>
      <c r="BS116" s="295">
        <f>IF('9ème'!$C12="","",IF('9ème'!$E12="AM",'9ème'!$D12,""))</f>
        <v>3.1319444444444455E-2</v>
      </c>
      <c r="BT116" s="432" t="str">
        <f>IF('10ème'!$C12="","",IF('10ème'!$E12="AM",'10ème'!$D12,""))</f>
        <v/>
      </c>
      <c r="BU116" s="325">
        <f>IF(Dép_Arr!$C12="","",IF(Dép_Arr!$E12="AM",Dép_Arr!$D12,""))</f>
        <v>3.4849537037037026E-2</v>
      </c>
      <c r="BV116" s="304">
        <f t="shared" si="18"/>
        <v>4</v>
      </c>
      <c r="BW116" s="298">
        <f t="shared" si="21"/>
        <v>3.4849537037037026E-2</v>
      </c>
      <c r="BX116" s="327">
        <f t="shared" si="22"/>
        <v>10</v>
      </c>
      <c r="BY116" s="380" t="str">
        <f t="shared" si="23"/>
        <v/>
      </c>
      <c r="BZ116" s="438" t="str">
        <f t="shared" si="24"/>
        <v>TERMINE</v>
      </c>
    </row>
    <row r="117" spans="14:78" x14ac:dyDescent="0.25">
      <c r="N117" s="373">
        <f t="shared" si="19"/>
        <v>10</v>
      </c>
      <c r="O117" s="297" t="str">
        <f>IF('1ér_Tour'!C13="","",IF('1ér_Tour'!E13="MJ",'1ér_Tour'!$D13,""))</f>
        <v/>
      </c>
      <c r="P117" s="298" t="str">
        <f>IF('2ème'!$C13="","",IF('2ème'!$E13="MJ",'2ème'!$D13,""))</f>
        <v/>
      </c>
      <c r="Q117" s="298" t="str">
        <f>IF('3ème'!$C13="","",IF('3ème'!$E13="MJ",'3ème'!$D13,""))</f>
        <v/>
      </c>
      <c r="R117" s="298" t="str">
        <f>IF('4ème'!$C13="","",IF('4ème'!$E13="MJ",'4ème'!$D13,""))</f>
        <v/>
      </c>
      <c r="S117" s="298" t="str">
        <f>IF('5ème'!$C13="","",IF('5ème'!$E13="MJ",'5ème'!$D13,""))</f>
        <v/>
      </c>
      <c r="T117" s="298" t="str">
        <f>IF('6ème'!$C13="","",IF('6ème'!$E13="MJ",'6ème'!$D13,""))</f>
        <v/>
      </c>
      <c r="U117" s="298" t="str">
        <f>IF('7ème'!$C13="","",IF('7ème'!$E13="MJ",'7ème'!$D13,""))</f>
        <v/>
      </c>
      <c r="V117" s="298" t="str">
        <f>IF('8ème'!$C13="","",IF('8ème'!$E13="MJ",'8ème'!$D13,""))</f>
        <v/>
      </c>
      <c r="W117" s="298" t="str">
        <f>IF('9ème'!$C13="","",IF('9ème'!$E13="MJ",'9ème'!$D13,""))</f>
        <v/>
      </c>
      <c r="X117" s="303" t="str">
        <f>IF('10ème'!$C13="","",IF('10ème'!$E13="MJ",'10ème'!$D13,""))</f>
        <v/>
      </c>
      <c r="Y117" s="304" t="str">
        <f t="shared" si="11"/>
        <v/>
      </c>
      <c r="Z117" s="298" t="str">
        <f t="shared" si="31"/>
        <v/>
      </c>
      <c r="AA117" s="305" t="str">
        <f t="shared" si="12"/>
        <v/>
      </c>
      <c r="AB117" s="306" t="str">
        <f t="shared" si="13"/>
        <v/>
      </c>
      <c r="AC117" s="384" t="str">
        <f t="shared" si="32"/>
        <v/>
      </c>
      <c r="AD117" s="12"/>
      <c r="AE117" s="297" t="str">
        <f>IF('1ér_Tour'!$C13="","",IF('1ér_Tour'!$E13="CF",'1ér_Tour'!$D13,""))</f>
        <v/>
      </c>
      <c r="AF117" s="295" t="str">
        <f>IF('2ème'!$C13="","",IF('2ème'!$E13="CF",'2ème'!$D13,""))</f>
        <v/>
      </c>
      <c r="AG117" s="295" t="str">
        <f>IF('3ème'!$C13="","",IF('3ème'!$E13="CF",'3ème'!$D13,""))</f>
        <v/>
      </c>
      <c r="AH117" s="295" t="str">
        <f>IF('4ème'!$C13="","",IF('4ème'!$E13="CF",'4ème'!$D13,""))</f>
        <v/>
      </c>
      <c r="AI117" s="295" t="str">
        <f>IF('5ème'!$C13="","",IF('5ème'!$E13="CF",'5ème'!$D13,""))</f>
        <v/>
      </c>
      <c r="AJ117" s="295" t="str">
        <f>IF('6ème'!$C13="","",IF('6ème'!$E13="CF",'6ème'!$D13,""))</f>
        <v/>
      </c>
      <c r="AK117" s="295" t="str">
        <f>IF('7ème'!$C13="","",IF('7ème'!$E13="CF",'7ème'!$D13,""))</f>
        <v/>
      </c>
      <c r="AL117" s="295" t="str">
        <f>IF('8ème'!$C13="","",IF('8ème'!$E13="CF",'8ème'!$D13,""))</f>
        <v/>
      </c>
      <c r="AM117" s="295" t="str">
        <f>IF('9ème'!$C13="","",IF('9ème'!$E13="CF",'9ème'!$D13,""))</f>
        <v/>
      </c>
      <c r="AN117" s="325" t="str">
        <f>IF('10ème'!$C13="","",IF('10ème'!$E13="CF",'10ème'!$D13,""))</f>
        <v/>
      </c>
      <c r="AO117" s="304" t="str">
        <f t="shared" si="20"/>
        <v/>
      </c>
      <c r="AP117" s="298" t="str">
        <f t="shared" si="30"/>
        <v/>
      </c>
      <c r="AQ117" s="326" t="str">
        <f t="shared" si="15"/>
        <v/>
      </c>
      <c r="AR117" s="422" t="str">
        <f t="shared" si="25"/>
        <v/>
      </c>
      <c r="AS117" s="384" t="str">
        <f t="shared" si="16"/>
        <v/>
      </c>
      <c r="AT117" s="102"/>
      <c r="AU117" s="297">
        <f>IF('1ér_Tour'!$C13="","",IF('1ér_Tour'!$E13="JS",'1ér_Tour'!$D13,""))</f>
        <v>4.3055555555555625E-3</v>
      </c>
      <c r="AV117" s="298">
        <f>IF('2ème'!$C13="","",IF('2ème'!$E13="JS",'2ème'!$D13,""))</f>
        <v>7.2337962962963354E-3</v>
      </c>
      <c r="AW117" s="298">
        <f>IF('3ème'!$C13="","",IF('3ème'!$E13="JS",'3ème'!$D13,""))</f>
        <v>1.0682870370370356E-2</v>
      </c>
      <c r="AX117" s="298">
        <f>IF('4ème'!$C13="","",IF('4ème'!$E13="JS",'4ème'!$D13,""))</f>
        <v>1.3912037037037084E-2</v>
      </c>
      <c r="AY117" s="298">
        <f>IF('5ème'!$C13="","",IF('5ème'!$E13="JS",'5ème'!$D13,""))</f>
        <v>1.7905092592592597E-2</v>
      </c>
      <c r="AZ117" s="298">
        <f>IF('6ème'!$C13="","",IF('6ème'!$E13="JS",'6ème'!$D13,""))</f>
        <v>2.1018518518518547E-2</v>
      </c>
      <c r="BA117" s="298">
        <f>IF('7ème'!$C13="","",IF('7ème'!$E13="JS",'7ème'!$D13,""))</f>
        <v>2.634259259259264E-2</v>
      </c>
      <c r="BB117" s="298">
        <f>IF('8ème'!$C13="","",IF('8ème'!$E13="JS",'8ème'!$D13,""))</f>
        <v>2.8032407407407423E-2</v>
      </c>
      <c r="BC117" s="298" t="str">
        <f>IF('9ème'!$C13="","",IF('9ème'!$E13="JS",'9ème'!$D13,""))</f>
        <v/>
      </c>
      <c r="BD117" s="303" t="str">
        <f>IF('10ème'!$C13="","",IF('10ème'!$E13="JS",'10ème'!$D13,""))</f>
        <v/>
      </c>
      <c r="BE117" s="304">
        <f t="shared" si="17"/>
        <v>3</v>
      </c>
      <c r="BF117" s="298">
        <f t="shared" si="26"/>
        <v>2.8032407407407423E-2</v>
      </c>
      <c r="BG117" s="321">
        <f t="shared" si="27"/>
        <v>8</v>
      </c>
      <c r="BH117" s="322" t="str">
        <f t="shared" si="28"/>
        <v/>
      </c>
      <c r="BI117" s="323" t="str">
        <f t="shared" si="29"/>
        <v>TERMINE</v>
      </c>
      <c r="BJ117" s="102"/>
      <c r="BK117" s="294" t="str">
        <f>IF('1ér_Tour'!$C13="","",IF('1ér_Tour'!$E13="AM",'1ér_Tour'!$D13,""))</f>
        <v/>
      </c>
      <c r="BL117" s="295" t="str">
        <f>IF('2ème'!$C13="","",IF('2ème'!$E13="AM",'2ème'!$D13,""))</f>
        <v/>
      </c>
      <c r="BM117" s="295" t="str">
        <f>IF('3ème'!$C13="","",IF('3ème'!$E13="AM",'3ème'!$D13,""))</f>
        <v/>
      </c>
      <c r="BN117" s="295" t="str">
        <f>IF('4ème'!$C13="","",IF('4ème'!$E13="AM",'4ème'!$D13,""))</f>
        <v/>
      </c>
      <c r="BO117" s="295" t="str">
        <f>IF('5ème'!$C13="","",IF('5ème'!$E13="AM",'5ème'!$D13,""))</f>
        <v/>
      </c>
      <c r="BP117" s="295" t="str">
        <f>IF('6ème'!$C13="","",IF('6ème'!$E13="AM",'6ème'!$D13,""))</f>
        <v/>
      </c>
      <c r="BQ117" s="295" t="str">
        <f>IF('7ème'!$C13="","",IF('7ème'!$E13="AM",'7ème'!$D13,""))</f>
        <v/>
      </c>
      <c r="BR117" s="295" t="str">
        <f>IF('8ème'!$C13="","",IF('8ème'!$E13="AM",'8ème'!$D13,""))</f>
        <v/>
      </c>
      <c r="BS117" s="295" t="str">
        <f>IF('9ème'!$C13="","",IF('9ème'!$E13="AM",'9ème'!$D13,""))</f>
        <v/>
      </c>
      <c r="BT117" s="432" t="str">
        <f>IF('10ème'!$C13="","",IF('10ème'!$E13="AM",'10ème'!$D13,""))</f>
        <v/>
      </c>
      <c r="BU117" s="325" t="str">
        <f>IF(Dép_Arr!$C13="","",IF(Dép_Arr!$E13="AM",Dép_Arr!$D13,""))</f>
        <v/>
      </c>
      <c r="BV117" s="304" t="str">
        <f t="shared" si="18"/>
        <v/>
      </c>
      <c r="BW117" s="298" t="str">
        <f t="shared" si="21"/>
        <v/>
      </c>
      <c r="BX117" s="327" t="str">
        <f t="shared" si="22"/>
        <v/>
      </c>
      <c r="BY117" s="380" t="str">
        <f t="shared" si="23"/>
        <v/>
      </c>
      <c r="BZ117" s="438" t="str">
        <f t="shared" si="24"/>
        <v/>
      </c>
    </row>
    <row r="118" spans="14:78" x14ac:dyDescent="0.25">
      <c r="N118" s="373">
        <f t="shared" si="19"/>
        <v>11</v>
      </c>
      <c r="O118" s="297" t="str">
        <f>IF('1ér_Tour'!C14="","",IF('1ér_Tour'!E14="MJ",'1ér_Tour'!$D14,""))</f>
        <v/>
      </c>
      <c r="P118" s="298" t="str">
        <f>IF('2ème'!$C14="","",IF('2ème'!$E14="MJ",'2ème'!$D14,""))</f>
        <v/>
      </c>
      <c r="Q118" s="298" t="str">
        <f>IF('3ème'!$C14="","",IF('3ème'!$E14="MJ",'3ème'!$D14,""))</f>
        <v/>
      </c>
      <c r="R118" s="298" t="str">
        <f>IF('4ème'!$C14="","",IF('4ème'!$E14="MJ",'4ème'!$D14,""))</f>
        <v/>
      </c>
      <c r="S118" s="298" t="str">
        <f>IF('5ème'!$C14="","",IF('5ème'!$E14="MJ",'5ème'!$D14,""))</f>
        <v/>
      </c>
      <c r="T118" s="298" t="str">
        <f>IF('6ème'!$C14="","",IF('6ème'!$E14="MJ",'6ème'!$D14,""))</f>
        <v/>
      </c>
      <c r="U118" s="298" t="str">
        <f>IF('7ème'!$C14="","",IF('7ème'!$E14="MJ",'7ème'!$D14,""))</f>
        <v/>
      </c>
      <c r="V118" s="298" t="str">
        <f>IF('8ème'!$C14="","",IF('8ème'!$E14="MJ",'8ème'!$D14,""))</f>
        <v/>
      </c>
      <c r="W118" s="298" t="str">
        <f>IF('9ème'!$C14="","",IF('9ème'!$E14="MJ",'9ème'!$D14,""))</f>
        <v/>
      </c>
      <c r="X118" s="303" t="str">
        <f>IF('10ème'!$C14="","",IF('10ème'!$E14="MJ",'10ème'!$D14,""))</f>
        <v/>
      </c>
      <c r="Y118" s="304" t="str">
        <f t="shared" si="11"/>
        <v/>
      </c>
      <c r="Z118" s="298" t="str">
        <f t="shared" si="31"/>
        <v/>
      </c>
      <c r="AA118" s="305" t="str">
        <f t="shared" si="12"/>
        <v/>
      </c>
      <c r="AB118" s="306" t="str">
        <f t="shared" si="13"/>
        <v/>
      </c>
      <c r="AC118" s="384" t="str">
        <f t="shared" si="32"/>
        <v/>
      </c>
      <c r="AD118" s="12"/>
      <c r="AE118" s="297">
        <f>IF('1ér_Tour'!$C14="","",IF('1ér_Tour'!$E14="CF",'1ér_Tour'!$D14,""))</f>
        <v>4.4791666666666452E-3</v>
      </c>
      <c r="AF118" s="295">
        <f>IF('2ème'!$C14="","",IF('2ème'!$E14="CF",'2ème'!$D14,""))</f>
        <v>7.3726851851851904E-3</v>
      </c>
      <c r="AG118" s="295">
        <f>IF('3ème'!$C14="","",IF('3ème'!$E14="CF",'3ème'!$D14,""))</f>
        <v>1.0810185185185228E-2</v>
      </c>
      <c r="AH118" s="295">
        <f>IF('4ème'!$C14="","",IF('4ème'!$E14="CF",'4ème'!$D14,""))</f>
        <v>1.3923611111111178E-2</v>
      </c>
      <c r="AI118" s="295">
        <f>IF('5ème'!$C14="","",IF('5ème'!$E14="CF",'5ème'!$D14,""))</f>
        <v>1.8078703703703736E-2</v>
      </c>
      <c r="AJ118" s="295">
        <f>IF('6ème'!$C14="","",IF('6ème'!$E14="CF",'6ème'!$D14,""))</f>
        <v>2.2314814814814843E-2</v>
      </c>
      <c r="AK118" s="295" t="str">
        <f>IF('7ème'!$C14="","",IF('7ème'!$E14="CF",'7ème'!$D14,""))</f>
        <v/>
      </c>
      <c r="AL118" s="295" t="str">
        <f>IF('8ème'!$C14="","",IF('8ème'!$E14="CF",'8ème'!$D14,""))</f>
        <v/>
      </c>
      <c r="AM118" s="295" t="str">
        <f>IF('9ème'!$C14="","",IF('9ème'!$E14="CF",'9ème'!$D14,""))</f>
        <v/>
      </c>
      <c r="AN118" s="325" t="str">
        <f>IF('10ème'!$C14="","",IF('10ème'!$E14="CF",'10ème'!$D14,""))</f>
        <v/>
      </c>
      <c r="AO118" s="304">
        <f t="shared" si="20"/>
        <v>6</v>
      </c>
      <c r="AP118" s="298">
        <f t="shared" si="30"/>
        <v>2.2314814814814843E-2</v>
      </c>
      <c r="AQ118" s="326">
        <f t="shared" si="15"/>
        <v>6</v>
      </c>
      <c r="AR118" s="422" t="str">
        <f t="shared" si="25"/>
        <v/>
      </c>
      <c r="AS118" s="384" t="str">
        <f t="shared" si="16"/>
        <v>TERMINE</v>
      </c>
      <c r="AT118" s="102"/>
      <c r="AU118" s="297" t="str">
        <f>IF('1ér_Tour'!$C14="","",IF('1ér_Tour'!$E14="JS",'1ér_Tour'!$D14,""))</f>
        <v/>
      </c>
      <c r="AV118" s="298" t="str">
        <f>IF('2ème'!$C14="","",IF('2ème'!$E14="JS",'2ème'!$D14,""))</f>
        <v/>
      </c>
      <c r="AW118" s="298" t="str">
        <f>IF('3ème'!$C14="","",IF('3ème'!$E14="JS",'3ème'!$D14,""))</f>
        <v/>
      </c>
      <c r="AX118" s="298" t="str">
        <f>IF('4ème'!$C14="","",IF('4ème'!$E14="JS",'4ème'!$D14,""))</f>
        <v/>
      </c>
      <c r="AY118" s="298" t="str">
        <f>IF('5ème'!$C14="","",IF('5ème'!$E14="JS",'5ème'!$D14,""))</f>
        <v/>
      </c>
      <c r="AZ118" s="298" t="str">
        <f>IF('6ème'!$C14="","",IF('6ème'!$E14="JS",'6ème'!$D14,""))</f>
        <v/>
      </c>
      <c r="BA118" s="298" t="str">
        <f>IF('7ème'!$C14="","",IF('7ème'!$E14="JS",'7ème'!$D14,""))</f>
        <v/>
      </c>
      <c r="BB118" s="298" t="str">
        <f>IF('8ème'!$C14="","",IF('8ème'!$E14="JS",'8ème'!$D14,""))</f>
        <v/>
      </c>
      <c r="BC118" s="298" t="str">
        <f>IF('9ème'!$C14="","",IF('9ème'!$E14="JS",'9ème'!$D14,""))</f>
        <v/>
      </c>
      <c r="BD118" s="303" t="str">
        <f>IF('10ème'!$C14="","",IF('10ème'!$E14="JS",'10ème'!$D14,""))</f>
        <v/>
      </c>
      <c r="BE118" s="304" t="str">
        <f t="shared" si="17"/>
        <v/>
      </c>
      <c r="BF118" s="298" t="str">
        <f t="shared" si="26"/>
        <v/>
      </c>
      <c r="BG118" s="321" t="str">
        <f t="shared" si="27"/>
        <v/>
      </c>
      <c r="BH118" s="322" t="str">
        <f t="shared" si="28"/>
        <v/>
      </c>
      <c r="BI118" s="323" t="str">
        <f t="shared" si="29"/>
        <v/>
      </c>
      <c r="BJ118" s="102"/>
      <c r="BK118" s="294" t="str">
        <f>IF('1ér_Tour'!$C14="","",IF('1ér_Tour'!$E14="AM",'1ér_Tour'!$D14,""))</f>
        <v/>
      </c>
      <c r="BL118" s="295" t="str">
        <f>IF('2ème'!$C14="","",IF('2ème'!$E14="AM",'2ème'!$D14,""))</f>
        <v/>
      </c>
      <c r="BM118" s="295" t="str">
        <f>IF('3ème'!$C14="","",IF('3ème'!$E14="AM",'3ème'!$D14,""))</f>
        <v/>
      </c>
      <c r="BN118" s="295" t="str">
        <f>IF('4ème'!$C14="","",IF('4ème'!$E14="AM",'4ème'!$D14,""))</f>
        <v/>
      </c>
      <c r="BO118" s="295" t="str">
        <f>IF('5ème'!$C14="","",IF('5ème'!$E14="AM",'5ème'!$D14,""))</f>
        <v/>
      </c>
      <c r="BP118" s="295" t="str">
        <f>IF('6ème'!$C14="","",IF('6ème'!$E14="AM",'6ème'!$D14,""))</f>
        <v/>
      </c>
      <c r="BQ118" s="295" t="str">
        <f>IF('7ème'!$C14="","",IF('7ème'!$E14="AM",'7ème'!$D14,""))</f>
        <v/>
      </c>
      <c r="BR118" s="295" t="str">
        <f>IF('8ème'!$C14="","",IF('8ème'!$E14="AM",'8ème'!$D14,""))</f>
        <v/>
      </c>
      <c r="BS118" s="295" t="str">
        <f>IF('9ème'!$C14="","",IF('9ème'!$E14="AM",'9ème'!$D14,""))</f>
        <v/>
      </c>
      <c r="BT118" s="432" t="str">
        <f>IF('10ème'!$C14="","",IF('10ème'!$E14="AM",'10ème'!$D14,""))</f>
        <v/>
      </c>
      <c r="BU118" s="325" t="str">
        <f>IF(Dép_Arr!$C14="","",IF(Dép_Arr!$E14="AM",Dép_Arr!$D14,""))</f>
        <v/>
      </c>
      <c r="BV118" s="304" t="str">
        <f t="shared" si="18"/>
        <v/>
      </c>
      <c r="BW118" s="298" t="str">
        <f t="shared" si="21"/>
        <v/>
      </c>
      <c r="BX118" s="327" t="str">
        <f t="shared" si="22"/>
        <v/>
      </c>
      <c r="BY118" s="380" t="str">
        <f t="shared" si="23"/>
        <v/>
      </c>
      <c r="BZ118" s="438" t="str">
        <f t="shared" si="24"/>
        <v/>
      </c>
    </row>
    <row r="119" spans="14:78" x14ac:dyDescent="0.25">
      <c r="N119" s="373">
        <f t="shared" si="19"/>
        <v>12</v>
      </c>
      <c r="O119" s="297">
        <f>IF('1ér_Tour'!C15="","",IF('1ér_Tour'!E15="MJ",'1ér_Tour'!$D15,""))</f>
        <v>4.502314814814834E-3</v>
      </c>
      <c r="P119" s="298">
        <f>IF('2ème'!$C15="","",IF('2ème'!$E15="MJ",'2ème'!$D15,""))</f>
        <v>7.3842592592592848E-3</v>
      </c>
      <c r="Q119" s="298">
        <f>IF('3ème'!$C15="","",IF('3ème'!$E15="MJ",'3ème'!$D15,""))</f>
        <v>1.0821759259259267E-2</v>
      </c>
      <c r="R119" s="298">
        <f>IF('4ème'!$C15="","",IF('4ème'!$E15="MJ",'4ème'!$D15,""))</f>
        <v>1.4699074074074059E-2</v>
      </c>
      <c r="S119" s="298">
        <f>IF('5ème'!$C15="","",IF('5ème'!$E15="MJ",'5ème'!$D15,""))</f>
        <v>1.809027777777783E-2</v>
      </c>
      <c r="T119" s="298" t="str">
        <f>IF('6ème'!$C15="","",IF('6ème'!$E15="MJ",'6ème'!$D15,""))</f>
        <v/>
      </c>
      <c r="U119" s="298" t="str">
        <f>IF('7ème'!$C15="","",IF('7ème'!$E15="MJ",'7ème'!$D15,""))</f>
        <v/>
      </c>
      <c r="V119" s="298" t="str">
        <f>IF('8ème'!$C15="","",IF('8ème'!$E15="MJ",'8ème'!$D15,""))</f>
        <v/>
      </c>
      <c r="W119" s="298" t="str">
        <f>IF('9ème'!$C15="","",IF('9ème'!$E15="MJ",'9ème'!$D15,""))</f>
        <v/>
      </c>
      <c r="X119" s="303" t="str">
        <f>IF('10ème'!$C15="","",IF('10ème'!$E15="MJ",'10ème'!$D15,""))</f>
        <v/>
      </c>
      <c r="Y119" s="304">
        <f t="shared" si="11"/>
        <v>3</v>
      </c>
      <c r="Z119" s="298">
        <f t="shared" si="31"/>
        <v>1.809027777777783E-2</v>
      </c>
      <c r="AA119" s="305">
        <f t="shared" si="12"/>
        <v>5</v>
      </c>
      <c r="AB119" s="306" t="str">
        <f t="shared" si="13"/>
        <v/>
      </c>
      <c r="AC119" s="384" t="str">
        <f t="shared" si="32"/>
        <v>TERMINE</v>
      </c>
      <c r="AD119" s="12"/>
      <c r="AE119" s="297" t="str">
        <f>IF('1ér_Tour'!$C15="","",IF('1ér_Tour'!$E15="CF",'1ér_Tour'!$D15,""))</f>
        <v/>
      </c>
      <c r="AF119" s="295" t="str">
        <f>IF('2ème'!$C15="","",IF('2ème'!$E15="CF",'2ème'!$D15,""))</f>
        <v/>
      </c>
      <c r="AG119" s="295" t="str">
        <f>IF('3ème'!$C15="","",IF('3ème'!$E15="CF",'3ème'!$D15,""))</f>
        <v/>
      </c>
      <c r="AH119" s="295" t="str">
        <f>IF('4ème'!$C15="","",IF('4ème'!$E15="CF",'4ème'!$D15,""))</f>
        <v/>
      </c>
      <c r="AI119" s="295" t="str">
        <f>IF('5ème'!$C15="","",IF('5ème'!$E15="CF",'5ème'!$D15,""))</f>
        <v/>
      </c>
      <c r="AJ119" s="295" t="str">
        <f>IF('6ème'!$C15="","",IF('6ème'!$E15="CF",'6ème'!$D15,""))</f>
        <v/>
      </c>
      <c r="AK119" s="295" t="str">
        <f>IF('7ème'!$C15="","",IF('7ème'!$E15="CF",'7ème'!$D15,""))</f>
        <v/>
      </c>
      <c r="AL119" s="295" t="str">
        <f>IF('8ème'!$C15="","",IF('8ème'!$E15="CF",'8ème'!$D15,""))</f>
        <v/>
      </c>
      <c r="AM119" s="295" t="str">
        <f>IF('9ème'!$C15="","",IF('9ème'!$E15="CF",'9ème'!$D15,""))</f>
        <v/>
      </c>
      <c r="AN119" s="325" t="str">
        <f>IF('10ème'!$C15="","",IF('10ème'!$E15="CF",'10ème'!$D15,""))</f>
        <v/>
      </c>
      <c r="AO119" s="304" t="str">
        <f t="shared" si="20"/>
        <v/>
      </c>
      <c r="AP119" s="298" t="str">
        <f t="shared" si="30"/>
        <v/>
      </c>
      <c r="AQ119" s="326" t="str">
        <f t="shared" si="15"/>
        <v/>
      </c>
      <c r="AR119" s="422" t="str">
        <f t="shared" si="25"/>
        <v/>
      </c>
      <c r="AS119" s="384" t="str">
        <f t="shared" si="16"/>
        <v/>
      </c>
      <c r="AT119" s="102"/>
      <c r="AU119" s="297" t="str">
        <f>IF('1ér_Tour'!$C15="","",IF('1ér_Tour'!$E15="JS",'1ér_Tour'!$D15,""))</f>
        <v/>
      </c>
      <c r="AV119" s="298" t="str">
        <f>IF('2ème'!$C15="","",IF('2ème'!$E15="JS",'2ème'!$D15,""))</f>
        <v/>
      </c>
      <c r="AW119" s="298" t="str">
        <f>IF('3ème'!$C15="","",IF('3ème'!$E15="JS",'3ème'!$D15,""))</f>
        <v/>
      </c>
      <c r="AX119" s="298" t="str">
        <f>IF('4ème'!$C15="","",IF('4ème'!$E15="JS",'4ème'!$D15,""))</f>
        <v/>
      </c>
      <c r="AY119" s="298" t="str">
        <f>IF('5ème'!$C15="","",IF('5ème'!$E15="JS",'5ème'!$D15,""))</f>
        <v/>
      </c>
      <c r="AZ119" s="298" t="str">
        <f>IF('6ème'!$C15="","",IF('6ème'!$E15="JS",'6ème'!$D15,""))</f>
        <v/>
      </c>
      <c r="BA119" s="298" t="str">
        <f>IF('7ème'!$C15="","",IF('7ème'!$E15="JS",'7ème'!$D15,""))</f>
        <v/>
      </c>
      <c r="BB119" s="298" t="str">
        <f>IF('8ème'!$C15="","",IF('8ème'!$E15="JS",'8ème'!$D15,""))</f>
        <v/>
      </c>
      <c r="BC119" s="298" t="str">
        <f>IF('9ème'!$C15="","",IF('9ème'!$E15="JS",'9ème'!$D15,""))</f>
        <v/>
      </c>
      <c r="BD119" s="303" t="str">
        <f>IF('10ème'!$C15="","",IF('10ème'!$E15="JS",'10ème'!$D15,""))</f>
        <v/>
      </c>
      <c r="BE119" s="304" t="str">
        <f t="shared" si="17"/>
        <v/>
      </c>
      <c r="BF119" s="298" t="str">
        <f t="shared" si="26"/>
        <v/>
      </c>
      <c r="BG119" s="321" t="str">
        <f t="shared" si="27"/>
        <v/>
      </c>
      <c r="BH119" s="322" t="str">
        <f t="shared" si="28"/>
        <v/>
      </c>
      <c r="BI119" s="323" t="str">
        <f t="shared" si="29"/>
        <v/>
      </c>
      <c r="BJ119" s="102"/>
      <c r="BK119" s="294" t="str">
        <f>IF('1ér_Tour'!$C15="","",IF('1ér_Tour'!$E15="AM",'1ér_Tour'!$D15,""))</f>
        <v/>
      </c>
      <c r="BL119" s="295" t="str">
        <f>IF('2ème'!$C15="","",IF('2ème'!$E15="AM",'2ème'!$D15,""))</f>
        <v/>
      </c>
      <c r="BM119" s="295" t="str">
        <f>IF('3ème'!$C15="","",IF('3ème'!$E15="AM",'3ème'!$D15,""))</f>
        <v/>
      </c>
      <c r="BN119" s="295" t="str">
        <f>IF('4ème'!$C15="","",IF('4ème'!$E15="AM",'4ème'!$D15,""))</f>
        <v/>
      </c>
      <c r="BO119" s="295" t="str">
        <f>IF('5ème'!$C15="","",IF('5ème'!$E15="AM",'5ème'!$D15,""))</f>
        <v/>
      </c>
      <c r="BP119" s="295" t="str">
        <f>IF('6ème'!$C15="","",IF('6ème'!$E15="AM",'6ème'!$D15,""))</f>
        <v/>
      </c>
      <c r="BQ119" s="295" t="str">
        <f>IF('7ème'!$C15="","",IF('7ème'!$E15="AM",'7ème'!$D15,""))</f>
        <v/>
      </c>
      <c r="BR119" s="295" t="str">
        <f>IF('8ème'!$C15="","",IF('8ème'!$E15="AM",'8ème'!$D15,""))</f>
        <v/>
      </c>
      <c r="BS119" s="295" t="str">
        <f>IF('9ème'!$C15="","",IF('9ème'!$E15="AM",'9ème'!$D15,""))</f>
        <v/>
      </c>
      <c r="BT119" s="432" t="str">
        <f>IF('10ème'!$C15="","",IF('10ème'!$E15="AM",'10ème'!$D15,""))</f>
        <v/>
      </c>
      <c r="BU119" s="325" t="str">
        <f>IF(Dép_Arr!$C15="","",IF(Dép_Arr!$E15="AM",Dép_Arr!$D15,""))</f>
        <v/>
      </c>
      <c r="BV119" s="304" t="str">
        <f t="shared" si="18"/>
        <v/>
      </c>
      <c r="BW119" s="298" t="str">
        <f t="shared" si="21"/>
        <v/>
      </c>
      <c r="BX119" s="327" t="str">
        <f t="shared" si="22"/>
        <v/>
      </c>
      <c r="BY119" s="380" t="str">
        <f t="shared" si="23"/>
        <v/>
      </c>
      <c r="BZ119" s="438" t="str">
        <f t="shared" si="24"/>
        <v/>
      </c>
    </row>
    <row r="120" spans="14:78" x14ac:dyDescent="0.25">
      <c r="N120" s="373">
        <f t="shared" si="19"/>
        <v>13</v>
      </c>
      <c r="O120" s="297" t="str">
        <f>IF('1ér_Tour'!C16="","",IF('1ér_Tour'!E16="MJ",'1ér_Tour'!$D16,""))</f>
        <v/>
      </c>
      <c r="P120" s="298" t="str">
        <f>IF('2ème'!$C16="","",IF('2ème'!$E16="MJ",'2ème'!$D16,""))</f>
        <v/>
      </c>
      <c r="Q120" s="298" t="str">
        <f>IF('3ème'!$C16="","",IF('3ème'!$E16="MJ",'3ème'!$D16,""))</f>
        <v/>
      </c>
      <c r="R120" s="298" t="str">
        <f>IF('4ème'!$C16="","",IF('4ème'!$E16="MJ",'4ème'!$D16,""))</f>
        <v/>
      </c>
      <c r="S120" s="298" t="str">
        <f>IF('5ème'!$C16="","",IF('5ème'!$E16="MJ",'5ème'!$D16,""))</f>
        <v/>
      </c>
      <c r="T120" s="298" t="str">
        <f>IF('6ème'!$C16="","",IF('6ème'!$E16="MJ",'6ème'!$D16,""))</f>
        <v/>
      </c>
      <c r="U120" s="298" t="str">
        <f>IF('7ème'!$C16="","",IF('7ème'!$E16="MJ",'7ème'!$D16,""))</f>
        <v/>
      </c>
      <c r="V120" s="298" t="str">
        <f>IF('8ème'!$C16="","",IF('8ème'!$E16="MJ",'8ème'!$D16,""))</f>
        <v/>
      </c>
      <c r="W120" s="298" t="str">
        <f>IF('9ème'!$C16="","",IF('9ème'!$E16="MJ",'9ème'!$D16,""))</f>
        <v/>
      </c>
      <c r="X120" s="303" t="str">
        <f>IF('10ème'!$C16="","",IF('10ème'!$E16="MJ",'10ème'!$D16,""))</f>
        <v/>
      </c>
      <c r="Y120" s="304" t="str">
        <f t="shared" si="11"/>
        <v/>
      </c>
      <c r="Z120" s="298" t="str">
        <f t="shared" si="31"/>
        <v/>
      </c>
      <c r="AA120" s="305" t="str">
        <f t="shared" si="12"/>
        <v/>
      </c>
      <c r="AB120" s="306" t="str">
        <f t="shared" si="13"/>
        <v/>
      </c>
      <c r="AC120" s="384" t="str">
        <f t="shared" si="32"/>
        <v/>
      </c>
      <c r="AD120" s="12"/>
      <c r="AE120" s="297" t="str">
        <f>IF('1ér_Tour'!$C16="","",IF('1ér_Tour'!$E16="CF",'1ér_Tour'!$D16,""))</f>
        <v/>
      </c>
      <c r="AF120" s="295" t="str">
        <f>IF('2ème'!$C16="","",IF('2ème'!$E16="CF",'2ème'!$D16,""))</f>
        <v/>
      </c>
      <c r="AG120" s="295" t="str">
        <f>IF('3ème'!$C16="","",IF('3ème'!$E16="CF",'3ème'!$D16,""))</f>
        <v/>
      </c>
      <c r="AH120" s="295" t="str">
        <f>IF('4ème'!$C16="","",IF('4ème'!$E16="CF",'4ème'!$D16,""))</f>
        <v/>
      </c>
      <c r="AI120" s="295" t="str">
        <f>IF('5ème'!$C16="","",IF('5ème'!$E16="CF",'5ème'!$D16,""))</f>
        <v/>
      </c>
      <c r="AJ120" s="295" t="str">
        <f>IF('6ème'!$C16="","",IF('6ème'!$E16="CF",'6ème'!$D16,""))</f>
        <v/>
      </c>
      <c r="AK120" s="295" t="str">
        <f>IF('7ème'!$C16="","",IF('7ème'!$E16="CF",'7ème'!$D16,""))</f>
        <v/>
      </c>
      <c r="AL120" s="295" t="str">
        <f>IF('8ème'!$C16="","",IF('8ème'!$E16="CF",'8ème'!$D16,""))</f>
        <v/>
      </c>
      <c r="AM120" s="295" t="str">
        <f>IF('9ème'!$C16="","",IF('9ème'!$E16="CF",'9ème'!$D16,""))</f>
        <v/>
      </c>
      <c r="AN120" s="325" t="str">
        <f>IF('10ème'!$C16="","",IF('10ème'!$E16="CF",'10ème'!$D16,""))</f>
        <v/>
      </c>
      <c r="AO120" s="304" t="str">
        <f t="shared" si="20"/>
        <v/>
      </c>
      <c r="AP120" s="298" t="str">
        <f t="shared" si="30"/>
        <v/>
      </c>
      <c r="AQ120" s="326" t="str">
        <f t="shared" si="15"/>
        <v/>
      </c>
      <c r="AR120" s="422" t="str">
        <f t="shared" si="25"/>
        <v/>
      </c>
      <c r="AS120" s="384" t="str">
        <f t="shared" si="16"/>
        <v/>
      </c>
      <c r="AT120" s="102"/>
      <c r="AU120" s="297" t="str">
        <f>IF('1ér_Tour'!$C16="","",IF('1ér_Tour'!$E16="JS",'1ér_Tour'!$D16,""))</f>
        <v/>
      </c>
      <c r="AV120" s="298" t="str">
        <f>IF('2ème'!$C16="","",IF('2ème'!$E16="JS",'2ème'!$D16,""))</f>
        <v/>
      </c>
      <c r="AW120" s="298" t="str">
        <f>IF('3ème'!$C16="","",IF('3ème'!$E16="JS",'3ème'!$D16,""))</f>
        <v/>
      </c>
      <c r="AX120" s="298" t="str">
        <f>IF('4ème'!$C16="","",IF('4ème'!$E16="JS",'4ème'!$D16,""))</f>
        <v/>
      </c>
      <c r="AY120" s="298" t="str">
        <f>IF('5ème'!$C16="","",IF('5ème'!$E16="JS",'5ème'!$D16,""))</f>
        <v/>
      </c>
      <c r="AZ120" s="298" t="str">
        <f>IF('6ème'!$C16="","",IF('6ème'!$E16="JS",'6ème'!$D16,""))</f>
        <v/>
      </c>
      <c r="BA120" s="298" t="str">
        <f>IF('7ème'!$C16="","",IF('7ème'!$E16="JS",'7ème'!$D16,""))</f>
        <v/>
      </c>
      <c r="BB120" s="298" t="str">
        <f>IF('8ème'!$C16="","",IF('8ème'!$E16="JS",'8ème'!$D16,""))</f>
        <v/>
      </c>
      <c r="BC120" s="298" t="str">
        <f>IF('9ème'!$C16="","",IF('9ème'!$E16="JS",'9ème'!$D16,""))</f>
        <v/>
      </c>
      <c r="BD120" s="303" t="str">
        <f>IF('10ème'!$C16="","",IF('10ème'!$E16="JS",'10ème'!$D16,""))</f>
        <v/>
      </c>
      <c r="BE120" s="304" t="str">
        <f t="shared" si="17"/>
        <v/>
      </c>
      <c r="BF120" s="298" t="str">
        <f t="shared" si="26"/>
        <v/>
      </c>
      <c r="BG120" s="321" t="str">
        <f t="shared" si="27"/>
        <v/>
      </c>
      <c r="BH120" s="322" t="str">
        <f t="shared" si="28"/>
        <v/>
      </c>
      <c r="BI120" s="323" t="str">
        <f t="shared" si="29"/>
        <v/>
      </c>
      <c r="BJ120" s="102"/>
      <c r="BK120" s="294">
        <f>IF('1ér_Tour'!$C16="","",IF('1ér_Tour'!$E16="AM",'1ér_Tour'!$D16,""))</f>
        <v>4.5138888888889284E-3</v>
      </c>
      <c r="BL120" s="295">
        <f>IF('2ème'!$C16="","",IF('2ème'!$E16="AM",'2ème'!$D16,""))</f>
        <v>7.3958333333333237E-3</v>
      </c>
      <c r="BM120" s="295">
        <f>IF('3ème'!$C16="","",IF('3ème'!$E16="AM",'3ème'!$D16,""))</f>
        <v>1.0833333333333417E-2</v>
      </c>
      <c r="BN120" s="295">
        <f>IF('4ème'!$C16="","",IF('4ème'!$E16="AM",'4ème'!$D16,""))</f>
        <v>1.4710648148148209E-2</v>
      </c>
      <c r="BO120" s="295">
        <f>IF('5ème'!$C16="","",IF('5ème'!$E16="AM",'5ème'!$D16,""))</f>
        <v>1.8101851851851869E-2</v>
      </c>
      <c r="BP120" s="295">
        <f>IF('6ème'!$C16="","",IF('6ème'!$E16="AM",'6ème'!$D16,""))</f>
        <v>2.1805555555555578E-2</v>
      </c>
      <c r="BQ120" s="295">
        <f>IF('7ème'!$C16="","",IF('7ème'!$E16="AM",'7ème'!$D16,""))</f>
        <v>2.6365740740740773E-2</v>
      </c>
      <c r="BR120" s="295">
        <f>IF('8ème'!$C16="","",IF('8ème'!$E16="AM",'8ème'!$D16,""))</f>
        <v>2.8055555555555556E-2</v>
      </c>
      <c r="BS120" s="295">
        <f>IF('9ème'!$C16="","",IF('9ème'!$E16="AM",'9ème'!$D16,""))</f>
        <v>3.1354166666666738E-2</v>
      </c>
      <c r="BT120" s="432" t="str">
        <f>IF('10ème'!$C16="","",IF('10ème'!$E16="AM",'10ème'!$D16,""))</f>
        <v/>
      </c>
      <c r="BU120" s="325">
        <f>IF(Dép_Arr!$C16="","",IF(Dép_Arr!$E16="AM",Dép_Arr!$D16,""))</f>
        <v>3.6643518518518547E-2</v>
      </c>
      <c r="BV120" s="304">
        <f t="shared" si="18"/>
        <v>5</v>
      </c>
      <c r="BW120" s="298">
        <f t="shared" si="21"/>
        <v>3.6643518518518547E-2</v>
      </c>
      <c r="BX120" s="327">
        <f t="shared" si="22"/>
        <v>10</v>
      </c>
      <c r="BY120" s="380" t="str">
        <f t="shared" si="23"/>
        <v/>
      </c>
      <c r="BZ120" s="438" t="str">
        <f t="shared" si="24"/>
        <v>TERMINE</v>
      </c>
    </row>
    <row r="121" spans="14:78" x14ac:dyDescent="0.25">
      <c r="N121" s="373">
        <f t="shared" si="19"/>
        <v>14</v>
      </c>
      <c r="O121" s="297" t="str">
        <f>IF('1ér_Tour'!C17="","",IF('1ér_Tour'!E17="MJ",'1ér_Tour'!$D17,""))</f>
        <v/>
      </c>
      <c r="P121" s="298" t="str">
        <f>IF('2ème'!$C17="","",IF('2ème'!$E17="MJ",'2ème'!$D17,""))</f>
        <v/>
      </c>
      <c r="Q121" s="298" t="str">
        <f>IF('3ème'!$C17="","",IF('3ème'!$E17="MJ",'3ème'!$D17,""))</f>
        <v/>
      </c>
      <c r="R121" s="298" t="str">
        <f>IF('4ème'!$C17="","",IF('4ème'!$E17="MJ",'4ème'!$D17,""))</f>
        <v/>
      </c>
      <c r="S121" s="298" t="str">
        <f>IF('5ème'!$C17="","",IF('5ème'!$E17="MJ",'5ème'!$D17,""))</f>
        <v/>
      </c>
      <c r="T121" s="298" t="str">
        <f>IF('6ème'!$C17="","",IF('6ème'!$E17="MJ",'6ème'!$D17,""))</f>
        <v/>
      </c>
      <c r="U121" s="298" t="str">
        <f>IF('7ème'!$C17="","",IF('7ème'!$E17="MJ",'7ème'!$D17,""))</f>
        <v/>
      </c>
      <c r="V121" s="298" t="str">
        <f>IF('8ème'!$C17="","",IF('8ème'!$E17="MJ",'8ème'!$D17,""))</f>
        <v/>
      </c>
      <c r="W121" s="298" t="str">
        <f>IF('9ème'!$C17="","",IF('9ème'!$E17="MJ",'9ème'!$D17,""))</f>
        <v/>
      </c>
      <c r="X121" s="303" t="str">
        <f>IF('10ème'!$C17="","",IF('10ème'!$E17="MJ",'10ème'!$D17,""))</f>
        <v/>
      </c>
      <c r="Y121" s="304" t="str">
        <f t="shared" si="11"/>
        <v/>
      </c>
      <c r="Z121" s="298" t="str">
        <f t="shared" si="31"/>
        <v/>
      </c>
      <c r="AA121" s="305" t="str">
        <f t="shared" si="12"/>
        <v/>
      </c>
      <c r="AB121" s="306" t="str">
        <f t="shared" si="13"/>
        <v/>
      </c>
      <c r="AC121" s="384" t="str">
        <f t="shared" si="32"/>
        <v/>
      </c>
      <c r="AD121" s="12"/>
      <c r="AE121" s="297" t="str">
        <f>IF('1ér_Tour'!$C17="","",IF('1ér_Tour'!$E17="CF",'1ér_Tour'!$D17,""))</f>
        <v/>
      </c>
      <c r="AF121" s="295" t="str">
        <f>IF('2ème'!$C17="","",IF('2ème'!$E17="CF",'2ème'!$D17,""))</f>
        <v/>
      </c>
      <c r="AG121" s="295" t="str">
        <f>IF('3ème'!$C17="","",IF('3ème'!$E17="CF",'3ème'!$D17,""))</f>
        <v/>
      </c>
      <c r="AH121" s="295" t="str">
        <f>IF('4ème'!$C17="","",IF('4ème'!$E17="CF",'4ème'!$D17,""))</f>
        <v/>
      </c>
      <c r="AI121" s="295" t="str">
        <f>IF('5ème'!$C17="","",IF('5ème'!$E17="CF",'5ème'!$D17,""))</f>
        <v/>
      </c>
      <c r="AJ121" s="295" t="str">
        <f>IF('6ème'!$C17="","",IF('6ème'!$E17="CF",'6ème'!$D17,""))</f>
        <v/>
      </c>
      <c r="AK121" s="295" t="str">
        <f>IF('7ème'!$C17="","",IF('7ème'!$E17="CF",'7ème'!$D17,""))</f>
        <v/>
      </c>
      <c r="AL121" s="295" t="str">
        <f>IF('8ème'!$C17="","",IF('8ème'!$E17="CF",'8ème'!$D17,""))</f>
        <v/>
      </c>
      <c r="AM121" s="295" t="str">
        <f>IF('9ème'!$C17="","",IF('9ème'!$E17="CF",'9ème'!$D17,""))</f>
        <v/>
      </c>
      <c r="AN121" s="325" t="str">
        <f>IF('10ème'!$C17="","",IF('10ème'!$E17="CF",'10ème'!$D17,""))</f>
        <v/>
      </c>
      <c r="AO121" s="304" t="str">
        <f t="shared" si="20"/>
        <v/>
      </c>
      <c r="AP121" s="298" t="str">
        <f t="shared" si="30"/>
        <v/>
      </c>
      <c r="AQ121" s="326" t="str">
        <f t="shared" si="15"/>
        <v/>
      </c>
      <c r="AR121" s="422" t="str">
        <f t="shared" si="25"/>
        <v/>
      </c>
      <c r="AS121" s="384" t="str">
        <f t="shared" si="16"/>
        <v/>
      </c>
      <c r="AT121" s="102"/>
      <c r="AU121" s="297">
        <f>IF('1ér_Tour'!$C17="","",IF('1ér_Tour'!$E17="JS",'1ér_Tour'!$D17,""))</f>
        <v>4.5254629629629672E-3</v>
      </c>
      <c r="AV121" s="298">
        <f>IF('2ème'!$C17="","",IF('2ème'!$E17="JS",'2ème'!$D17,""))</f>
        <v>7.4074074074074736E-3</v>
      </c>
      <c r="AW121" s="298">
        <f>IF('3ème'!$C17="","",IF('3ème'!$E17="JS",'3ème'!$D17,""))</f>
        <v>1.0844907407407456E-2</v>
      </c>
      <c r="AX121" s="298">
        <f>IF('4ème'!$C17="","",IF('4ème'!$E17="JS",'4ème'!$D17,""))</f>
        <v>1.4722222222222248E-2</v>
      </c>
      <c r="AY121" s="298">
        <f>IF('5ème'!$C17="","",IF('5ème'!$E17="JS",'5ème'!$D17,""))</f>
        <v>1.8101851851851869E-2</v>
      </c>
      <c r="AZ121" s="298">
        <f>IF('6ème'!$C17="","",IF('6ème'!$E17="JS",'6ème'!$D17,""))</f>
        <v>2.1817129629629672E-2</v>
      </c>
      <c r="BA121" s="298">
        <f>IF('7ème'!$C17="","",IF('7ème'!$E17="JS",'7ème'!$D17,""))</f>
        <v>2.6377314814814812E-2</v>
      </c>
      <c r="BB121" s="298">
        <f>IF('8ème'!$C17="","",IF('8ème'!$E17="JS",'8ème'!$D17,""))</f>
        <v>2.8067129629629706E-2</v>
      </c>
      <c r="BC121" s="298" t="str">
        <f>IF('9ème'!$C17="","",IF('9ème'!$E17="JS",'9ème'!$D17,""))</f>
        <v/>
      </c>
      <c r="BD121" s="303" t="str">
        <f>IF('10ème'!$C17="","",IF('10ème'!$E17="JS",'10ème'!$D17,""))</f>
        <v/>
      </c>
      <c r="BE121" s="304">
        <f t="shared" si="17"/>
        <v>4</v>
      </c>
      <c r="BF121" s="298">
        <f t="shared" si="26"/>
        <v>2.8067129629629706E-2</v>
      </c>
      <c r="BG121" s="321">
        <f t="shared" si="27"/>
        <v>8</v>
      </c>
      <c r="BH121" s="322" t="str">
        <f t="shared" si="28"/>
        <v/>
      </c>
      <c r="BI121" s="323" t="str">
        <f t="shared" si="29"/>
        <v>TERMINE</v>
      </c>
      <c r="BJ121" s="102"/>
      <c r="BK121" s="294" t="str">
        <f>IF('1ér_Tour'!$C17="","",IF('1ér_Tour'!$E17="AM",'1ér_Tour'!$D17,""))</f>
        <v/>
      </c>
      <c r="BL121" s="295" t="str">
        <f>IF('2ème'!$C17="","",IF('2ème'!$E17="AM",'2ème'!$D17,""))</f>
        <v/>
      </c>
      <c r="BM121" s="295" t="str">
        <f>IF('3ème'!$C17="","",IF('3ème'!$E17="AM",'3ème'!$D17,""))</f>
        <v/>
      </c>
      <c r="BN121" s="295" t="str">
        <f>IF('4ème'!$C17="","",IF('4ème'!$E17="AM",'4ème'!$D17,""))</f>
        <v/>
      </c>
      <c r="BO121" s="295" t="str">
        <f>IF('5ème'!$C17="","",IF('5ème'!$E17="AM",'5ème'!$D17,""))</f>
        <v/>
      </c>
      <c r="BP121" s="295" t="str">
        <f>IF('6ème'!$C17="","",IF('6ème'!$E17="AM",'6ème'!$D17,""))</f>
        <v/>
      </c>
      <c r="BQ121" s="295" t="str">
        <f>IF('7ème'!$C17="","",IF('7ème'!$E17="AM",'7ème'!$D17,""))</f>
        <v/>
      </c>
      <c r="BR121" s="295" t="str">
        <f>IF('8ème'!$C17="","",IF('8ème'!$E17="AM",'8ème'!$D17,""))</f>
        <v/>
      </c>
      <c r="BS121" s="295" t="str">
        <f>IF('9ème'!$C17="","",IF('9ème'!$E17="AM",'9ème'!$D17,""))</f>
        <v/>
      </c>
      <c r="BT121" s="432" t="str">
        <f>IF('10ème'!$C17="","",IF('10ème'!$E17="AM",'10ème'!$D17,""))</f>
        <v/>
      </c>
      <c r="BU121" s="325" t="str">
        <f>IF(Dép_Arr!$C17="","",IF(Dép_Arr!$E17="AM",Dép_Arr!$D17,""))</f>
        <v/>
      </c>
      <c r="BV121" s="304" t="str">
        <f t="shared" si="18"/>
        <v/>
      </c>
      <c r="BW121" s="298" t="str">
        <f t="shared" si="21"/>
        <v/>
      </c>
      <c r="BX121" s="327" t="str">
        <f t="shared" si="22"/>
        <v/>
      </c>
      <c r="BY121" s="380" t="str">
        <f t="shared" si="23"/>
        <v/>
      </c>
      <c r="BZ121" s="438" t="str">
        <f t="shared" si="24"/>
        <v/>
      </c>
    </row>
    <row r="122" spans="14:78" x14ac:dyDescent="0.25">
      <c r="N122" s="373">
        <f t="shared" si="19"/>
        <v>15</v>
      </c>
      <c r="O122" s="297" t="str">
        <f>IF('1ér_Tour'!C18="","",IF('1ér_Tour'!E18="MJ",'1ér_Tour'!$D18,""))</f>
        <v/>
      </c>
      <c r="P122" s="298" t="str">
        <f>IF('2ème'!$C18="","",IF('2ème'!$E18="MJ",'2ème'!$D18,""))</f>
        <v/>
      </c>
      <c r="Q122" s="298" t="str">
        <f>IF('3ème'!$C18="","",IF('3ème'!$E18="MJ",'3ème'!$D18,""))</f>
        <v/>
      </c>
      <c r="R122" s="298" t="str">
        <f>IF('4ème'!$C18="","",IF('4ème'!$E18="MJ",'4ème'!$D18,""))</f>
        <v/>
      </c>
      <c r="S122" s="298" t="str">
        <f>IF('5ème'!$C18="","",IF('5ème'!$E18="MJ",'5ème'!$D18,""))</f>
        <v/>
      </c>
      <c r="T122" s="298" t="str">
        <f>IF('6ème'!$C18="","",IF('6ème'!$E18="MJ",'6ème'!$D18,""))</f>
        <v/>
      </c>
      <c r="U122" s="298" t="str">
        <f>IF('7ème'!$C18="","",IF('7ème'!$E18="MJ",'7ème'!$D18,""))</f>
        <v/>
      </c>
      <c r="V122" s="298" t="str">
        <f>IF('8ème'!$C18="","",IF('8ème'!$E18="MJ",'8ème'!$D18,""))</f>
        <v/>
      </c>
      <c r="W122" s="298" t="str">
        <f>IF('9ème'!$C18="","",IF('9ème'!$E18="MJ",'9ème'!$D18,""))</f>
        <v/>
      </c>
      <c r="X122" s="303" t="str">
        <f>IF('10ème'!$C18="","",IF('10ème'!$E18="MJ",'10ème'!$D18,""))</f>
        <v/>
      </c>
      <c r="Y122" s="304" t="str">
        <f t="shared" si="11"/>
        <v/>
      </c>
      <c r="Z122" s="298" t="str">
        <f t="shared" si="31"/>
        <v/>
      </c>
      <c r="AA122" s="305" t="str">
        <f t="shared" si="12"/>
        <v/>
      </c>
      <c r="AB122" s="306" t="str">
        <f t="shared" si="13"/>
        <v/>
      </c>
      <c r="AC122" s="384" t="str">
        <f t="shared" si="32"/>
        <v/>
      </c>
      <c r="AD122" s="12"/>
      <c r="AE122" s="297" t="str">
        <f>IF('1ér_Tour'!$C18="","",IF('1ér_Tour'!$E18="CF",'1ér_Tour'!$D18,""))</f>
        <v/>
      </c>
      <c r="AF122" s="295" t="str">
        <f>IF('2ème'!$C18="","",IF('2ème'!$E18="CF",'2ème'!$D18,""))</f>
        <v/>
      </c>
      <c r="AG122" s="295" t="str">
        <f>IF('3ème'!$C18="","",IF('3ème'!$E18="CF",'3ème'!$D18,""))</f>
        <v/>
      </c>
      <c r="AH122" s="295" t="str">
        <f>IF('4ème'!$C18="","",IF('4ème'!$E18="CF",'4ème'!$D18,""))</f>
        <v/>
      </c>
      <c r="AI122" s="295" t="str">
        <f>IF('5ème'!$C18="","",IF('5ème'!$E18="CF",'5ème'!$D18,""))</f>
        <v/>
      </c>
      <c r="AJ122" s="295" t="str">
        <f>IF('6ème'!$C18="","",IF('6ème'!$E18="CF",'6ème'!$D18,""))</f>
        <v/>
      </c>
      <c r="AK122" s="295" t="str">
        <f>IF('7ème'!$C18="","",IF('7ème'!$E18="CF",'7ème'!$D18,""))</f>
        <v/>
      </c>
      <c r="AL122" s="295" t="str">
        <f>IF('8ème'!$C18="","",IF('8ème'!$E18="CF",'8ème'!$D18,""))</f>
        <v/>
      </c>
      <c r="AM122" s="295" t="str">
        <f>IF('9ème'!$C18="","",IF('9ème'!$E18="CF",'9ème'!$D18,""))</f>
        <v/>
      </c>
      <c r="AN122" s="325" t="str">
        <f>IF('10ème'!$C18="","",IF('10ème'!$E18="CF",'10ème'!$D18,""))</f>
        <v/>
      </c>
      <c r="AO122" s="304" t="str">
        <f t="shared" si="20"/>
        <v/>
      </c>
      <c r="AP122" s="298" t="str">
        <f t="shared" si="30"/>
        <v/>
      </c>
      <c r="AQ122" s="326" t="str">
        <f t="shared" si="15"/>
        <v/>
      </c>
      <c r="AR122" s="422" t="str">
        <f t="shared" si="25"/>
        <v/>
      </c>
      <c r="AS122" s="384" t="str">
        <f t="shared" si="16"/>
        <v/>
      </c>
      <c r="AT122" s="102"/>
      <c r="AU122" s="297" t="str">
        <f>IF('1ér_Tour'!$C18="","",IF('1ér_Tour'!$E18="JS",'1ér_Tour'!$D18,""))</f>
        <v/>
      </c>
      <c r="AV122" s="298" t="str">
        <f>IF('2ème'!$C18="","",IF('2ème'!$E18="JS",'2ème'!$D18,""))</f>
        <v/>
      </c>
      <c r="AW122" s="298" t="str">
        <f>IF('3ème'!$C18="","",IF('3ème'!$E18="JS",'3ème'!$D18,""))</f>
        <v/>
      </c>
      <c r="AX122" s="298" t="str">
        <f>IF('4ème'!$C18="","",IF('4ème'!$E18="JS",'4ème'!$D18,""))</f>
        <v/>
      </c>
      <c r="AY122" s="298" t="str">
        <f>IF('5ème'!$C18="","",IF('5ème'!$E18="JS",'5ème'!$D18,""))</f>
        <v/>
      </c>
      <c r="AZ122" s="298" t="str">
        <f>IF('6ème'!$C18="","",IF('6ème'!$E18="JS",'6ème'!$D18,""))</f>
        <v/>
      </c>
      <c r="BA122" s="298" t="str">
        <f>IF('7ème'!$C18="","",IF('7ème'!$E18="JS",'7ème'!$D18,""))</f>
        <v/>
      </c>
      <c r="BB122" s="298" t="str">
        <f>IF('8ème'!$C18="","",IF('8ème'!$E18="JS",'8ème'!$D18,""))</f>
        <v/>
      </c>
      <c r="BC122" s="298" t="str">
        <f>IF('9ème'!$C18="","",IF('9ème'!$E18="JS",'9ème'!$D18,""))</f>
        <v/>
      </c>
      <c r="BD122" s="303" t="str">
        <f>IF('10ème'!$C18="","",IF('10ème'!$E18="JS",'10ème'!$D18,""))</f>
        <v/>
      </c>
      <c r="BE122" s="304" t="str">
        <f t="shared" si="17"/>
        <v/>
      </c>
      <c r="BF122" s="298" t="str">
        <f t="shared" si="26"/>
        <v/>
      </c>
      <c r="BG122" s="321" t="str">
        <f t="shared" si="27"/>
        <v/>
      </c>
      <c r="BH122" s="322" t="str">
        <f t="shared" si="28"/>
        <v/>
      </c>
      <c r="BI122" s="323" t="str">
        <f t="shared" si="29"/>
        <v/>
      </c>
      <c r="BJ122" s="102"/>
      <c r="BK122" s="294">
        <f>IF('1ér_Tour'!$C18="","",IF('1ér_Tour'!$E18="AM",'1ér_Tour'!$D18,""))</f>
        <v>4.5370370370370616E-3</v>
      </c>
      <c r="BL122" s="295">
        <f>IF('2ème'!$C18="","",IF('2ème'!$E18="AM",'2ème'!$D18,""))</f>
        <v>7.4189814814815125E-3</v>
      </c>
      <c r="BM122" s="295">
        <f>IF('3ème'!$C18="","",IF('3ème'!$E18="AM",'3ème'!$D18,""))</f>
        <v>1.0856481481481495E-2</v>
      </c>
      <c r="BN122" s="295">
        <f>IF('4ème'!$C18="","",IF('4ème'!$E18="AM",'4ème'!$D18,""))</f>
        <v>1.4722222222222248E-2</v>
      </c>
      <c r="BO122" s="295">
        <f>IF('5ème'!$C18="","",IF('5ème'!$E18="AM",'5ème'!$D18,""))</f>
        <v>1.8113425925925963E-2</v>
      </c>
      <c r="BP122" s="295">
        <f>IF('6ème'!$C18="","",IF('6ème'!$E18="AM",'6ème'!$D18,""))</f>
        <v>2.1828703703703711E-2</v>
      </c>
      <c r="BQ122" s="295" t="str">
        <f>IF('7ème'!$C18="","",IF('7ème'!$E18="AM",'7ème'!$D18,""))</f>
        <v/>
      </c>
      <c r="BR122" s="295" t="str">
        <f>IF('8ème'!$C18="","",IF('8ème'!$E18="AM",'8ème'!$D18,""))</f>
        <v/>
      </c>
      <c r="BS122" s="295" t="str">
        <f>IF('9ème'!$C18="","",IF('9ème'!$E18="AM",'9ème'!$D18,""))</f>
        <v/>
      </c>
      <c r="BT122" s="432" t="str">
        <f>IF('10ème'!$C18="","",IF('10ème'!$E18="AM",'10ème'!$D18,""))</f>
        <v/>
      </c>
      <c r="BU122" s="325" t="str">
        <f>IF(Dép_Arr!$C18="","",IF(Dép_Arr!$E18="AM",Dép_Arr!$D18,""))</f>
        <v/>
      </c>
      <c r="BV122" s="304" t="str">
        <f t="shared" si="18"/>
        <v/>
      </c>
      <c r="BW122" s="298" t="str">
        <f t="shared" si="21"/>
        <v/>
      </c>
      <c r="BX122" s="327">
        <f t="shared" si="22"/>
        <v>6</v>
      </c>
      <c r="BY122" s="380" t="str">
        <f t="shared" si="23"/>
        <v/>
      </c>
      <c r="BZ122" s="438" t="str">
        <f t="shared" si="24"/>
        <v/>
      </c>
    </row>
    <row r="123" spans="14:78" x14ac:dyDescent="0.25">
      <c r="N123" s="373">
        <f t="shared" si="19"/>
        <v>16</v>
      </c>
      <c r="O123" s="297" t="str">
        <f>IF('1ér_Tour'!C19="","",IF('1ér_Tour'!E19="MJ",'1ér_Tour'!$D19,""))</f>
        <v/>
      </c>
      <c r="P123" s="298" t="str">
        <f>IF('2ème'!$C19="","",IF('2ème'!$E19="MJ",'2ème'!$D19,""))</f>
        <v/>
      </c>
      <c r="Q123" s="298" t="str">
        <f>IF('3ème'!$C19="","",IF('3ème'!$E19="MJ",'3ème'!$D19,""))</f>
        <v/>
      </c>
      <c r="R123" s="298" t="str">
        <f>IF('4ème'!$C19="","",IF('4ème'!$E19="MJ",'4ème'!$D19,""))</f>
        <v/>
      </c>
      <c r="S123" s="298" t="str">
        <f>IF('5ème'!$C19="","",IF('5ème'!$E19="MJ",'5ème'!$D19,""))</f>
        <v/>
      </c>
      <c r="T123" s="298" t="str">
        <f>IF('6ème'!$C19="","",IF('6ème'!$E19="MJ",'6ème'!$D19,""))</f>
        <v/>
      </c>
      <c r="U123" s="298" t="str">
        <f>IF('7ème'!$C19="","",IF('7ème'!$E19="MJ",'7ème'!$D19,""))</f>
        <v/>
      </c>
      <c r="V123" s="298" t="str">
        <f>IF('8ème'!$C19="","",IF('8ème'!$E19="MJ",'8ème'!$D19,""))</f>
        <v/>
      </c>
      <c r="W123" s="298" t="str">
        <f>IF('9ème'!$C19="","",IF('9ème'!$E19="MJ",'9ème'!$D19,""))</f>
        <v/>
      </c>
      <c r="X123" s="303" t="str">
        <f>IF('10ème'!$C19="","",IF('10ème'!$E19="MJ",'10ème'!$D19,""))</f>
        <v/>
      </c>
      <c r="Y123" s="304" t="str">
        <f t="shared" si="11"/>
        <v/>
      </c>
      <c r="Z123" s="298" t="str">
        <f t="shared" si="31"/>
        <v/>
      </c>
      <c r="AA123" s="305" t="str">
        <f t="shared" si="12"/>
        <v/>
      </c>
      <c r="AB123" s="306" t="str">
        <f t="shared" si="13"/>
        <v/>
      </c>
      <c r="AC123" s="384" t="str">
        <f t="shared" si="32"/>
        <v/>
      </c>
      <c r="AD123" s="12"/>
      <c r="AE123" s="297" t="str">
        <f>IF('1ér_Tour'!$C19="","",IF('1ér_Tour'!$E19="CF",'1ér_Tour'!$D19,""))</f>
        <v/>
      </c>
      <c r="AF123" s="295" t="str">
        <f>IF('2ème'!$C19="","",IF('2ème'!$E19="CF",'2ème'!$D19,""))</f>
        <v/>
      </c>
      <c r="AG123" s="295" t="str">
        <f>IF('3ème'!$C19="","",IF('3ème'!$E19="CF",'3ème'!$D19,""))</f>
        <v/>
      </c>
      <c r="AH123" s="295" t="str">
        <f>IF('4ème'!$C19="","",IF('4ème'!$E19="CF",'4ème'!$D19,""))</f>
        <v/>
      </c>
      <c r="AI123" s="295" t="str">
        <f>IF('5ème'!$C19="","",IF('5ème'!$E19="CF",'5ème'!$D19,""))</f>
        <v/>
      </c>
      <c r="AJ123" s="295" t="str">
        <f>IF('6ème'!$C19="","",IF('6ème'!$E19="CF",'6ème'!$D19,""))</f>
        <v/>
      </c>
      <c r="AK123" s="295" t="str">
        <f>IF('7ème'!$C19="","",IF('7ème'!$E19="CF",'7ème'!$D19,""))</f>
        <v/>
      </c>
      <c r="AL123" s="295" t="str">
        <f>IF('8ème'!$C19="","",IF('8ème'!$E19="CF",'8ème'!$D19,""))</f>
        <v/>
      </c>
      <c r="AM123" s="295" t="str">
        <f>IF('9ème'!$C19="","",IF('9ème'!$E19="CF",'9ème'!$D19,""))</f>
        <v/>
      </c>
      <c r="AN123" s="325" t="str">
        <f>IF('10ème'!$C19="","",IF('10ème'!$E19="CF",'10ème'!$D19,""))</f>
        <v/>
      </c>
      <c r="AO123" s="304" t="str">
        <f t="shared" si="20"/>
        <v/>
      </c>
      <c r="AP123" s="298" t="str">
        <f t="shared" si="30"/>
        <v/>
      </c>
      <c r="AQ123" s="326" t="str">
        <f t="shared" si="15"/>
        <v/>
      </c>
      <c r="AR123" s="422" t="str">
        <f t="shared" si="25"/>
        <v/>
      </c>
      <c r="AS123" s="384" t="str">
        <f t="shared" si="16"/>
        <v/>
      </c>
      <c r="AT123" s="102"/>
      <c r="AU123" s="297" t="str">
        <f>IF('1ér_Tour'!$C19="","",IF('1ér_Tour'!$E19="JS",'1ér_Tour'!$D19,""))</f>
        <v/>
      </c>
      <c r="AV123" s="298" t="str">
        <f>IF('2ème'!$C19="","",IF('2ème'!$E19="JS",'2ème'!$D19,""))</f>
        <v/>
      </c>
      <c r="AW123" s="298" t="str">
        <f>IF('3ème'!$C19="","",IF('3ème'!$E19="JS",'3ème'!$D19,""))</f>
        <v/>
      </c>
      <c r="AX123" s="298" t="str">
        <f>IF('4ème'!$C19="","",IF('4ème'!$E19="JS",'4ème'!$D19,""))</f>
        <v/>
      </c>
      <c r="AY123" s="298" t="str">
        <f>IF('5ème'!$C19="","",IF('5ème'!$E19="JS",'5ème'!$D19,""))</f>
        <v/>
      </c>
      <c r="AZ123" s="298" t="str">
        <f>IF('6ème'!$C19="","",IF('6ème'!$E19="JS",'6ème'!$D19,""))</f>
        <v/>
      </c>
      <c r="BA123" s="298" t="str">
        <f>IF('7ème'!$C19="","",IF('7ème'!$E19="JS",'7ème'!$D19,""))</f>
        <v/>
      </c>
      <c r="BB123" s="298" t="str">
        <f>IF('8ème'!$C19="","",IF('8ème'!$E19="JS",'8ème'!$D19,""))</f>
        <v/>
      </c>
      <c r="BC123" s="298" t="str">
        <f>IF('9ème'!$C19="","",IF('9ème'!$E19="JS",'9ème'!$D19,""))</f>
        <v/>
      </c>
      <c r="BD123" s="303" t="str">
        <f>IF('10ème'!$C19="","",IF('10ème'!$E19="JS",'10ème'!$D19,""))</f>
        <v/>
      </c>
      <c r="BE123" s="304" t="str">
        <f t="shared" si="17"/>
        <v/>
      </c>
      <c r="BF123" s="298" t="str">
        <f t="shared" si="26"/>
        <v/>
      </c>
      <c r="BG123" s="321" t="str">
        <f t="shared" si="27"/>
        <v/>
      </c>
      <c r="BH123" s="322" t="str">
        <f t="shared" si="28"/>
        <v/>
      </c>
      <c r="BI123" s="323" t="str">
        <f t="shared" si="29"/>
        <v/>
      </c>
      <c r="BJ123" s="102"/>
      <c r="BK123" s="294">
        <f>IF('1ér_Tour'!$C19="","",IF('1ér_Tour'!$E19="AM",'1ér_Tour'!$D19,""))</f>
        <v>4.5949074074074225E-3</v>
      </c>
      <c r="BL123" s="295">
        <f>IF('2ème'!$C19="","",IF('2ème'!$E19="AM",'2ème'!$D19,""))</f>
        <v>7.465277777777779E-3</v>
      </c>
      <c r="BM123" s="295">
        <f>IF('3ème'!$C19="","",IF('3ème'!$E19="AM",'3ème'!$D19,""))</f>
        <v>1.0879629629629628E-2</v>
      </c>
      <c r="BN123" s="295">
        <f>IF('4ème'!$C19="","",IF('4ème'!$E19="AM",'4ème'!$D19,""))</f>
        <v>1.4733796296296342E-2</v>
      </c>
      <c r="BO123" s="295">
        <f>IF('5ème'!$C19="","",IF('5ème'!$E19="AM",'5ème'!$D19,""))</f>
        <v>1.8206018518518496E-2</v>
      </c>
      <c r="BP123" s="295">
        <f>IF('6ème'!$C19="","",IF('6ème'!$E19="AM",'6ème'!$D19,""))</f>
        <v>2.1840277777777806E-2</v>
      </c>
      <c r="BQ123" s="295">
        <f>IF('7ème'!$C19="","",IF('7ème'!$E19="AM",'7ème'!$D19,""))</f>
        <v>2.6400462962963001E-2</v>
      </c>
      <c r="BR123" s="295">
        <f>IF('8ème'!$C19="","",IF('8ème'!$E19="AM",'8ème'!$D19,""))</f>
        <v>2.8113425925925972E-2</v>
      </c>
      <c r="BS123" s="295">
        <f>IF('9ème'!$C19="","",IF('9ème'!$E19="AM",'9ème'!$D19,""))</f>
        <v>3.1400462962963005E-2</v>
      </c>
      <c r="BT123" s="432" t="str">
        <f>IF('10ème'!$C19="","",IF('10ème'!$E19="AM",'10ème'!$D19,""))</f>
        <v/>
      </c>
      <c r="BU123" s="325">
        <f>IF(Dép_Arr!$C19="","",IF(Dép_Arr!$E19="AM",Dép_Arr!$D19,""))</f>
        <v>3.4884259259259309E-2</v>
      </c>
      <c r="BV123" s="304">
        <f t="shared" si="18"/>
        <v>7</v>
      </c>
      <c r="BW123" s="298">
        <f t="shared" si="21"/>
        <v>3.4884259259259309E-2</v>
      </c>
      <c r="BX123" s="327">
        <f t="shared" si="22"/>
        <v>10</v>
      </c>
      <c r="BY123" s="380" t="str">
        <f t="shared" si="23"/>
        <v/>
      </c>
      <c r="BZ123" s="438" t="str">
        <f t="shared" si="24"/>
        <v>TERMINE</v>
      </c>
    </row>
    <row r="124" spans="14:78" x14ac:dyDescent="0.25">
      <c r="N124" s="373">
        <f t="shared" si="19"/>
        <v>17</v>
      </c>
      <c r="O124" s="297" t="str">
        <f>IF('1ér_Tour'!C20="","",IF('1ér_Tour'!E20="MJ",'1ér_Tour'!$D20,""))</f>
        <v/>
      </c>
      <c r="P124" s="298" t="str">
        <f>IF('2ème'!$C20="","",IF('2ème'!$E20="MJ",'2ème'!$D20,""))</f>
        <v/>
      </c>
      <c r="Q124" s="298" t="str">
        <f>IF('3ème'!$C20="","",IF('3ème'!$E20="MJ",'3ème'!$D20,""))</f>
        <v/>
      </c>
      <c r="R124" s="298" t="str">
        <f>IF('4ème'!$C20="","",IF('4ème'!$E20="MJ",'4ème'!$D20,""))</f>
        <v/>
      </c>
      <c r="S124" s="298" t="str">
        <f>IF('5ème'!$C20="","",IF('5ème'!$E20="MJ",'5ème'!$D20,""))</f>
        <v/>
      </c>
      <c r="T124" s="298" t="str">
        <f>IF('6ème'!$C20="","",IF('6ème'!$E20="MJ",'6ème'!$D20,""))</f>
        <v/>
      </c>
      <c r="U124" s="298" t="str">
        <f>IF('7ème'!$C20="","",IF('7ème'!$E20="MJ",'7ème'!$D20,""))</f>
        <v/>
      </c>
      <c r="V124" s="298" t="str">
        <f>IF('8ème'!$C20="","",IF('8ème'!$E20="MJ",'8ème'!$D20,""))</f>
        <v/>
      </c>
      <c r="W124" s="298" t="str">
        <f>IF('9ème'!$C20="","",IF('9ème'!$E20="MJ",'9ème'!$D20,""))</f>
        <v/>
      </c>
      <c r="X124" s="303" t="str">
        <f>IF('10ème'!$C20="","",IF('10ème'!$E20="MJ",'10ème'!$D20,""))</f>
        <v/>
      </c>
      <c r="Y124" s="304" t="str">
        <f t="shared" si="11"/>
        <v/>
      </c>
      <c r="Z124" s="298" t="str">
        <f t="shared" si="31"/>
        <v/>
      </c>
      <c r="AA124" s="305" t="str">
        <f t="shared" si="12"/>
        <v/>
      </c>
      <c r="AB124" s="306" t="str">
        <f t="shared" si="13"/>
        <v/>
      </c>
      <c r="AC124" s="384" t="str">
        <f t="shared" si="32"/>
        <v/>
      </c>
      <c r="AD124" s="12"/>
      <c r="AE124" s="297" t="str">
        <f>IF('1ér_Tour'!$C20="","",IF('1ér_Tour'!$E20="CF",'1ér_Tour'!$D20,""))</f>
        <v/>
      </c>
      <c r="AF124" s="295" t="str">
        <f>IF('2ème'!$C20="","",IF('2ème'!$E20="CF",'2ème'!$D20,""))</f>
        <v/>
      </c>
      <c r="AG124" s="295" t="str">
        <f>IF('3ème'!$C20="","",IF('3ème'!$E20="CF",'3ème'!$D20,""))</f>
        <v/>
      </c>
      <c r="AH124" s="295" t="str">
        <f>IF('4ème'!$C20="","",IF('4ème'!$E20="CF",'4ème'!$D20,""))</f>
        <v/>
      </c>
      <c r="AI124" s="295" t="str">
        <f>IF('5ème'!$C20="","",IF('5ème'!$E20="CF",'5ème'!$D20,""))</f>
        <v/>
      </c>
      <c r="AJ124" s="295" t="str">
        <f>IF('6ème'!$C20="","",IF('6ème'!$E20="CF",'6ème'!$D20,""))</f>
        <v/>
      </c>
      <c r="AK124" s="295" t="str">
        <f>IF('7ème'!$C20="","",IF('7ème'!$E20="CF",'7ème'!$D20,""))</f>
        <v/>
      </c>
      <c r="AL124" s="295" t="str">
        <f>IF('8ème'!$C20="","",IF('8ème'!$E20="CF",'8ème'!$D20,""))</f>
        <v/>
      </c>
      <c r="AM124" s="295" t="str">
        <f>IF('9ème'!$C20="","",IF('9ème'!$E20="CF",'9ème'!$D20,""))</f>
        <v/>
      </c>
      <c r="AN124" s="325" t="str">
        <f>IF('10ème'!$C20="","",IF('10ème'!$E20="CF",'10ème'!$D20,""))</f>
        <v/>
      </c>
      <c r="AO124" s="304" t="str">
        <f t="shared" si="20"/>
        <v/>
      </c>
      <c r="AP124" s="298" t="str">
        <f t="shared" si="30"/>
        <v/>
      </c>
      <c r="AQ124" s="326" t="str">
        <f t="shared" si="15"/>
        <v/>
      </c>
      <c r="AR124" s="422" t="str">
        <f t="shared" si="25"/>
        <v/>
      </c>
      <c r="AS124" s="384" t="str">
        <f t="shared" si="16"/>
        <v/>
      </c>
      <c r="AT124" s="102"/>
      <c r="AU124" s="297" t="str">
        <f>IF('1ér_Tour'!$C20="","",IF('1ér_Tour'!$E20="JS",'1ér_Tour'!$D20,""))</f>
        <v/>
      </c>
      <c r="AV124" s="298" t="str">
        <f>IF('2ème'!$C20="","",IF('2ème'!$E20="JS",'2ème'!$D20,""))</f>
        <v/>
      </c>
      <c r="AW124" s="298" t="str">
        <f>IF('3ème'!$C20="","",IF('3ème'!$E20="JS",'3ème'!$D20,""))</f>
        <v/>
      </c>
      <c r="AX124" s="298" t="str">
        <f>IF('4ème'!$C20="","",IF('4ème'!$E20="JS",'4ème'!$D20,""))</f>
        <v/>
      </c>
      <c r="AY124" s="298" t="str">
        <f>IF('5ème'!$C20="","",IF('5ème'!$E20="JS",'5ème'!$D20,""))</f>
        <v/>
      </c>
      <c r="AZ124" s="298" t="str">
        <f>IF('6ème'!$C20="","",IF('6ème'!$E20="JS",'6ème'!$D20,""))</f>
        <v/>
      </c>
      <c r="BA124" s="298" t="str">
        <f>IF('7ème'!$C20="","",IF('7ème'!$E20="JS",'7ème'!$D20,""))</f>
        <v/>
      </c>
      <c r="BB124" s="298" t="str">
        <f>IF('8ème'!$C20="","",IF('8ème'!$E20="JS",'8ème'!$D20,""))</f>
        <v/>
      </c>
      <c r="BC124" s="298" t="str">
        <f>IF('9ème'!$C20="","",IF('9ème'!$E20="JS",'9ème'!$D20,""))</f>
        <v/>
      </c>
      <c r="BD124" s="303" t="str">
        <f>IF('10ème'!$C20="","",IF('10ème'!$E20="JS",'10ème'!$D20,""))</f>
        <v/>
      </c>
      <c r="BE124" s="304" t="str">
        <f t="shared" si="17"/>
        <v/>
      </c>
      <c r="BF124" s="298" t="str">
        <f t="shared" si="26"/>
        <v/>
      </c>
      <c r="BG124" s="321" t="str">
        <f t="shared" si="27"/>
        <v/>
      </c>
      <c r="BH124" s="322" t="str">
        <f t="shared" si="28"/>
        <v/>
      </c>
      <c r="BI124" s="323" t="str">
        <f t="shared" si="29"/>
        <v/>
      </c>
      <c r="BJ124" s="102"/>
      <c r="BK124" s="294">
        <f>IF('1ér_Tour'!$C20="","",IF('1ér_Tour'!$E20="AM",'1ér_Tour'!$D20,""))</f>
        <v>4.5833333333333837E-3</v>
      </c>
      <c r="BL124" s="295">
        <f>IF('2ème'!$C20="","",IF('2ème'!$E20="AM",'2ème'!$D20,""))</f>
        <v>7.4768518518519289E-3</v>
      </c>
      <c r="BM124" s="295">
        <f>IF('3ème'!$C20="","",IF('3ème'!$E20="AM",'3ème'!$D20,""))</f>
        <v>1.0891203703703722E-2</v>
      </c>
      <c r="BN124" s="295">
        <f>IF('4ème'!$C20="","",IF('4ème'!$E20="AM",'4ème'!$D20,""))</f>
        <v>1.4745370370370381E-2</v>
      </c>
      <c r="BO124" s="295">
        <f>IF('5ème'!$C20="","",IF('5ème'!$E20="AM",'5ème'!$D20,""))</f>
        <v>1.8182870370370419E-2</v>
      </c>
      <c r="BP124" s="295">
        <f>IF('6ème'!$C20="","",IF('6ème'!$E20="AM",'6ème'!$D20,""))</f>
        <v>2.1863425925925994E-2</v>
      </c>
      <c r="BQ124" s="295">
        <f>IF('7ème'!$C20="","",IF('7ème'!$E20="AM",'7ème'!$D20,""))</f>
        <v>2.6412037037037095E-2</v>
      </c>
      <c r="BR124" s="295">
        <f>IF('8ème'!$C20="","",IF('8ème'!$E20="AM",'8ème'!$D20,""))</f>
        <v>2.8101851851851878E-2</v>
      </c>
      <c r="BS124" s="295" t="str">
        <f>IF('9ème'!$C20="","",IF('9ème'!$E20="AM",'9ème'!$D20,""))</f>
        <v/>
      </c>
      <c r="BT124" s="432" t="str">
        <f>IF('10ème'!$C20="","",IF('10ème'!$E20="AM",'10ème'!$D20,""))</f>
        <v/>
      </c>
      <c r="BU124" s="325">
        <f>IF(Dép_Arr!$C20="","",IF(Dép_Arr!$E20="AM",Dép_Arr!$D20,""))</f>
        <v>3.4930555555555631E-2</v>
      </c>
      <c r="BV124" s="304">
        <f t="shared" si="18"/>
        <v>1</v>
      </c>
      <c r="BW124" s="298">
        <f t="shared" si="21"/>
        <v>3.4930555555555631E-2</v>
      </c>
      <c r="BX124" s="327">
        <f t="shared" si="22"/>
        <v>9</v>
      </c>
      <c r="BY124" s="380" t="str">
        <f t="shared" si="23"/>
        <v/>
      </c>
      <c r="BZ124" s="438" t="str">
        <f t="shared" si="24"/>
        <v>TERMINE</v>
      </c>
    </row>
    <row r="125" spans="14:78" x14ac:dyDescent="0.25">
      <c r="N125" s="373">
        <f t="shared" si="19"/>
        <v>18</v>
      </c>
      <c r="O125" s="297" t="str">
        <f>IF('1ér_Tour'!C21="","",IF('1ér_Tour'!E21="MJ",'1ér_Tour'!$D21,""))</f>
        <v/>
      </c>
      <c r="P125" s="298" t="str">
        <f>IF('2ème'!$C21="","",IF('2ème'!$E21="MJ",'2ème'!$D21,""))</f>
        <v/>
      </c>
      <c r="Q125" s="298" t="str">
        <f>IF('3ème'!$C21="","",IF('3ème'!$E21="MJ",'3ème'!$D21,""))</f>
        <v/>
      </c>
      <c r="R125" s="298" t="str">
        <f>IF('4ème'!$C21="","",IF('4ème'!$E21="MJ",'4ème'!$D21,""))</f>
        <v/>
      </c>
      <c r="S125" s="298" t="str">
        <f>IF('5ème'!$C21="","",IF('5ème'!$E21="MJ",'5ème'!$D21,""))</f>
        <v/>
      </c>
      <c r="T125" s="298" t="str">
        <f>IF('6ème'!$C21="","",IF('6ème'!$E21="MJ",'6ème'!$D21,""))</f>
        <v/>
      </c>
      <c r="U125" s="298" t="str">
        <f>IF('7ème'!$C21="","",IF('7ème'!$E21="MJ",'7ème'!$D21,""))</f>
        <v/>
      </c>
      <c r="V125" s="298" t="str">
        <f>IF('8ème'!$C21="","",IF('8ème'!$E21="MJ",'8ème'!$D21,""))</f>
        <v/>
      </c>
      <c r="W125" s="298" t="str">
        <f>IF('9ème'!$C21="","",IF('9ème'!$E21="MJ",'9ème'!$D21,""))</f>
        <v/>
      </c>
      <c r="X125" s="303" t="str">
        <f>IF('10ème'!$C21="","",IF('10ème'!$E21="MJ",'10ème'!$D21,""))</f>
        <v/>
      </c>
      <c r="Y125" s="304" t="str">
        <f t="shared" si="11"/>
        <v/>
      </c>
      <c r="Z125" s="298" t="str">
        <f t="shared" si="31"/>
        <v/>
      </c>
      <c r="AA125" s="305" t="str">
        <f t="shared" si="12"/>
        <v/>
      </c>
      <c r="AB125" s="306" t="str">
        <f t="shared" si="13"/>
        <v/>
      </c>
      <c r="AC125" s="384" t="str">
        <f t="shared" si="32"/>
        <v/>
      </c>
      <c r="AD125" s="12"/>
      <c r="AE125" s="297" t="str">
        <f>IF('1ér_Tour'!$C21="","",IF('1ér_Tour'!$E21="CF",'1ér_Tour'!$D21,""))</f>
        <v/>
      </c>
      <c r="AF125" s="295" t="str">
        <f>IF('2ème'!$C21="","",IF('2ème'!$E21="CF",'2ème'!$D21,""))</f>
        <v/>
      </c>
      <c r="AG125" s="295" t="str">
        <f>IF('3ème'!$C21="","",IF('3ème'!$E21="CF",'3ème'!$D21,""))</f>
        <v/>
      </c>
      <c r="AH125" s="295" t="str">
        <f>IF('4ème'!$C21="","",IF('4ème'!$E21="CF",'4ème'!$D21,""))</f>
        <v/>
      </c>
      <c r="AI125" s="295" t="str">
        <f>IF('5ème'!$C21="","",IF('5ème'!$E21="CF",'5ème'!$D21,""))</f>
        <v/>
      </c>
      <c r="AJ125" s="295" t="str">
        <f>IF('6ème'!$C21="","",IF('6ème'!$E21="CF",'6ème'!$D21,""))</f>
        <v/>
      </c>
      <c r="AK125" s="295" t="str">
        <f>IF('7ème'!$C21="","",IF('7ème'!$E21="CF",'7ème'!$D21,""))</f>
        <v/>
      </c>
      <c r="AL125" s="295" t="str">
        <f>IF('8ème'!$C21="","",IF('8ème'!$E21="CF",'8ème'!$D21,""))</f>
        <v/>
      </c>
      <c r="AM125" s="295" t="str">
        <f>IF('9ème'!$C21="","",IF('9ème'!$E21="CF",'9ème'!$D21,""))</f>
        <v/>
      </c>
      <c r="AN125" s="325" t="str">
        <f>IF('10ème'!$C21="","",IF('10ème'!$E21="CF",'10ème'!$D21,""))</f>
        <v/>
      </c>
      <c r="AO125" s="304" t="str">
        <f t="shared" si="20"/>
        <v/>
      </c>
      <c r="AP125" s="298" t="str">
        <f t="shared" si="30"/>
        <v/>
      </c>
      <c r="AQ125" s="326" t="str">
        <f t="shared" si="15"/>
        <v/>
      </c>
      <c r="AR125" s="422" t="str">
        <f t="shared" si="25"/>
        <v/>
      </c>
      <c r="AS125" s="384" t="str">
        <f t="shared" si="16"/>
        <v/>
      </c>
      <c r="AT125" s="102"/>
      <c r="AU125" s="297" t="str">
        <f>IF('1ér_Tour'!$C21="","",IF('1ér_Tour'!$E21="JS",'1ér_Tour'!$D21,""))</f>
        <v/>
      </c>
      <c r="AV125" s="298" t="str">
        <f>IF('2ème'!$C21="","",IF('2ème'!$E21="JS",'2ème'!$D21,""))</f>
        <v/>
      </c>
      <c r="AW125" s="298" t="str">
        <f>IF('3ème'!$C21="","",IF('3ème'!$E21="JS",'3ème'!$D21,""))</f>
        <v/>
      </c>
      <c r="AX125" s="298" t="str">
        <f>IF('4ème'!$C21="","",IF('4ème'!$E21="JS",'4ème'!$D21,""))</f>
        <v/>
      </c>
      <c r="AY125" s="298" t="str">
        <f>IF('5ème'!$C21="","",IF('5ème'!$E21="JS",'5ème'!$D21,""))</f>
        <v/>
      </c>
      <c r="AZ125" s="298" t="str">
        <f>IF('6ème'!$C21="","",IF('6ème'!$E21="JS",'6ème'!$D21,""))</f>
        <v/>
      </c>
      <c r="BA125" s="298" t="str">
        <f>IF('7ème'!$C21="","",IF('7ème'!$E21="JS",'7ème'!$D21,""))</f>
        <v/>
      </c>
      <c r="BB125" s="298" t="str">
        <f>IF('8ème'!$C21="","",IF('8ème'!$E21="JS",'8ème'!$D21,""))</f>
        <v/>
      </c>
      <c r="BC125" s="298" t="str">
        <f>IF('9ème'!$C21="","",IF('9ème'!$E21="JS",'9ème'!$D21,""))</f>
        <v/>
      </c>
      <c r="BD125" s="303" t="str">
        <f>IF('10ème'!$C21="","",IF('10ème'!$E21="JS",'10ème'!$D21,""))</f>
        <v/>
      </c>
      <c r="BE125" s="304" t="str">
        <f t="shared" si="17"/>
        <v/>
      </c>
      <c r="BF125" s="298" t="str">
        <f t="shared" si="26"/>
        <v/>
      </c>
      <c r="BG125" s="321" t="str">
        <f t="shared" si="27"/>
        <v/>
      </c>
      <c r="BH125" s="322" t="str">
        <f t="shared" si="28"/>
        <v/>
      </c>
      <c r="BI125" s="323" t="str">
        <f t="shared" si="29"/>
        <v/>
      </c>
      <c r="BJ125" s="102"/>
      <c r="BK125" s="294">
        <f>IF('1ér_Tour'!$C21="","",IF('1ér_Tour'!$E21="AM",'1ér_Tour'!$D21,""))</f>
        <v>4.9421296296296435E-3</v>
      </c>
      <c r="BL125" s="295">
        <f>IF('2ème'!$C21="","",IF('2ème'!$E21="AM",'2ème'!$D21,""))</f>
        <v>7.4884259259259678E-3</v>
      </c>
      <c r="BM125" s="295">
        <f>IF('3ème'!$C21="","",IF('3ème'!$E21="AM",'3ème'!$D21,""))</f>
        <v>1.0902777777777761E-2</v>
      </c>
      <c r="BN125" s="295">
        <f>IF('4ème'!$C21="","",IF('4ème'!$E21="AM",'4ème'!$D21,""))</f>
        <v>1.4756944444444475E-2</v>
      </c>
      <c r="BO125" s="295">
        <f>IF('5ème'!$C21="","",IF('5ème'!$E21="AM",'5ème'!$D21,""))</f>
        <v>1.8171296296296324E-2</v>
      </c>
      <c r="BP125" s="295">
        <f>IF('6ème'!$C21="","",IF('6ème'!$E21="AM",'6ème'!$D21,""))</f>
        <v>2.1886574074074128E-2</v>
      </c>
      <c r="BQ125" s="295">
        <f>IF('7ème'!$C21="","",IF('7ème'!$E21="AM",'7ème'!$D21,""))</f>
        <v>2.6423611111111134E-2</v>
      </c>
      <c r="BR125" s="295">
        <f>IF('8ème'!$C21="","",IF('8ème'!$E21="AM",'8ème'!$D21,""))</f>
        <v>2.8125000000000011E-2</v>
      </c>
      <c r="BS125" s="295">
        <f>IF('9ème'!$C21="","",IF('9ème'!$E21="AM",'9ème'!$D21,""))</f>
        <v>3.1435185185185233E-2</v>
      </c>
      <c r="BT125" s="432" t="str">
        <f>IF('10ème'!$C21="","",IF('10ème'!$E21="AM",'10ème'!$D21,""))</f>
        <v/>
      </c>
      <c r="BU125" s="325">
        <f>IF(Dép_Arr!$C21="","",IF(Dép_Arr!$E21="AM",Dép_Arr!$D21,""))</f>
        <v>3.4965277777777803E-2</v>
      </c>
      <c r="BV125" s="304">
        <f t="shared" si="18"/>
        <v>8</v>
      </c>
      <c r="BW125" s="298">
        <f t="shared" si="21"/>
        <v>3.4965277777777803E-2</v>
      </c>
      <c r="BX125" s="327">
        <f t="shared" si="22"/>
        <v>10</v>
      </c>
      <c r="BY125" s="380" t="str">
        <f t="shared" si="23"/>
        <v/>
      </c>
      <c r="BZ125" s="438" t="str">
        <f t="shared" si="24"/>
        <v>TERMINE</v>
      </c>
    </row>
    <row r="126" spans="14:78" x14ac:dyDescent="0.25">
      <c r="N126" s="373">
        <f t="shared" si="19"/>
        <v>19</v>
      </c>
      <c r="O126" s="297" t="str">
        <f>IF('1ér_Tour'!C22="","",IF('1ér_Tour'!E22="MJ",'1ér_Tour'!$D22,""))</f>
        <v/>
      </c>
      <c r="P126" s="298" t="str">
        <f>IF('2ème'!$C22="","",IF('2ème'!$E22="MJ",'2ème'!$D22,""))</f>
        <v/>
      </c>
      <c r="Q126" s="298" t="str">
        <f>IF('3ème'!$C22="","",IF('3ème'!$E22="MJ",'3ème'!$D22,""))</f>
        <v/>
      </c>
      <c r="R126" s="298" t="str">
        <f>IF('4ème'!$C22="","",IF('4ème'!$E22="MJ",'4ème'!$D22,""))</f>
        <v/>
      </c>
      <c r="S126" s="298" t="str">
        <f>IF('5ème'!$C22="","",IF('5ème'!$E22="MJ",'5ème'!$D22,""))</f>
        <v/>
      </c>
      <c r="T126" s="298" t="str">
        <f>IF('6ème'!$C22="","",IF('6ème'!$E22="MJ",'6ème'!$D22,""))</f>
        <v/>
      </c>
      <c r="U126" s="298" t="str">
        <f>IF('7ème'!$C22="","",IF('7ème'!$E22="MJ",'7ème'!$D22,""))</f>
        <v/>
      </c>
      <c r="V126" s="298" t="str">
        <f>IF('8ème'!$C22="","",IF('8ème'!$E22="MJ",'8ème'!$D22,""))</f>
        <v/>
      </c>
      <c r="W126" s="298" t="str">
        <f>IF('9ème'!$C22="","",IF('9ème'!$E22="MJ",'9ème'!$D22,""))</f>
        <v/>
      </c>
      <c r="X126" s="303" t="str">
        <f>IF('10ème'!$C22="","",IF('10ème'!$E22="MJ",'10ème'!$D22,""))</f>
        <v/>
      </c>
      <c r="Y126" s="304" t="str">
        <f t="shared" si="11"/>
        <v/>
      </c>
      <c r="Z126" s="298" t="str">
        <f t="shared" si="31"/>
        <v/>
      </c>
      <c r="AA126" s="305" t="str">
        <f t="shared" si="12"/>
        <v/>
      </c>
      <c r="AB126" s="306" t="str">
        <f t="shared" si="13"/>
        <v/>
      </c>
      <c r="AC126" s="384" t="str">
        <f t="shared" si="32"/>
        <v/>
      </c>
      <c r="AD126" s="12"/>
      <c r="AE126" s="297">
        <f>IF('1ér_Tour'!$C22="","",IF('1ér_Tour'!$E22="CF",'1ér_Tour'!$D22,""))</f>
        <v>4.9305555555556047E-3</v>
      </c>
      <c r="AF126" s="295">
        <f>IF('2ème'!$C22="","",IF('2ème'!$E22="CF",'2ème'!$D22,""))</f>
        <v>7.511574074074101E-3</v>
      </c>
      <c r="AG126" s="295">
        <f>IF('3ème'!$C22="","",IF('3ème'!$E22="CF",'3ème'!$D22,""))</f>
        <v>1.0914351851851911E-2</v>
      </c>
      <c r="AH126" s="295">
        <f>IF('4ème'!$C22="","",IF('4ème'!$E22="CF",'4ème'!$D22,""))</f>
        <v>1.4768518518518514E-2</v>
      </c>
      <c r="AI126" s="295">
        <f>IF('5ème'!$C22="","",IF('5ème'!$E22="CF",'5ème'!$D22,""))</f>
        <v>1.8171296296296324E-2</v>
      </c>
      <c r="AJ126" s="295">
        <f>IF('6ème'!$C22="","",IF('6ème'!$E22="CF",'6ème'!$D22,""))</f>
        <v>2.1898148148148167E-2</v>
      </c>
      <c r="AK126" s="295" t="str">
        <f>IF('7ème'!$C22="","",IF('7ème'!$E22="CF",'7ème'!$D22,""))</f>
        <v/>
      </c>
      <c r="AL126" s="295" t="str">
        <f>IF('8ème'!$C22="","",IF('8ème'!$E22="CF",'8ème'!$D22,""))</f>
        <v/>
      </c>
      <c r="AM126" s="295" t="str">
        <f>IF('9ème'!$C22="","",IF('9ème'!$E22="CF",'9ème'!$D22,""))</f>
        <v/>
      </c>
      <c r="AN126" s="325" t="str">
        <f>IF('10ème'!$C22="","",IF('10ème'!$E22="CF",'10ème'!$D22,""))</f>
        <v/>
      </c>
      <c r="AO126" s="304">
        <f t="shared" si="20"/>
        <v>2</v>
      </c>
      <c r="AP126" s="298">
        <f t="shared" si="30"/>
        <v>2.1898148148148167E-2</v>
      </c>
      <c r="AQ126" s="326">
        <f t="shared" si="15"/>
        <v>6</v>
      </c>
      <c r="AR126" s="422" t="str">
        <f t="shared" si="25"/>
        <v/>
      </c>
      <c r="AS126" s="384" t="str">
        <f t="shared" si="16"/>
        <v>TERMINE</v>
      </c>
      <c r="AT126" s="102"/>
      <c r="AU126" s="297" t="str">
        <f>IF('1ér_Tour'!$C22="","",IF('1ér_Tour'!$E22="JS",'1ér_Tour'!$D22,""))</f>
        <v/>
      </c>
      <c r="AV126" s="298" t="str">
        <f>IF('2ème'!$C22="","",IF('2ème'!$E22="JS",'2ème'!$D22,""))</f>
        <v/>
      </c>
      <c r="AW126" s="298" t="str">
        <f>IF('3ème'!$C22="","",IF('3ème'!$E22="JS",'3ème'!$D22,""))</f>
        <v/>
      </c>
      <c r="AX126" s="298" t="str">
        <f>IF('4ème'!$C22="","",IF('4ème'!$E22="JS",'4ème'!$D22,""))</f>
        <v/>
      </c>
      <c r="AY126" s="298" t="str">
        <f>IF('5ème'!$C22="","",IF('5ème'!$E22="JS",'5ème'!$D22,""))</f>
        <v/>
      </c>
      <c r="AZ126" s="298" t="str">
        <f>IF('6ème'!$C22="","",IF('6ème'!$E22="JS",'6ème'!$D22,""))</f>
        <v/>
      </c>
      <c r="BA126" s="298" t="str">
        <f>IF('7ème'!$C22="","",IF('7ème'!$E22="JS",'7ème'!$D22,""))</f>
        <v/>
      </c>
      <c r="BB126" s="298" t="str">
        <f>IF('8ème'!$C22="","",IF('8ème'!$E22="JS",'8ème'!$D22,""))</f>
        <v/>
      </c>
      <c r="BC126" s="298" t="str">
        <f>IF('9ème'!$C22="","",IF('9ème'!$E22="JS",'9ème'!$D22,""))</f>
        <v/>
      </c>
      <c r="BD126" s="303" t="str">
        <f>IF('10ème'!$C22="","",IF('10ème'!$E22="JS",'10ème'!$D22,""))</f>
        <v/>
      </c>
      <c r="BE126" s="304" t="str">
        <f t="shared" si="17"/>
        <v/>
      </c>
      <c r="BF126" s="298" t="str">
        <f t="shared" si="26"/>
        <v/>
      </c>
      <c r="BG126" s="321" t="str">
        <f t="shared" si="27"/>
        <v/>
      </c>
      <c r="BH126" s="322" t="str">
        <f t="shared" si="28"/>
        <v/>
      </c>
      <c r="BI126" s="323" t="str">
        <f t="shared" si="29"/>
        <v/>
      </c>
      <c r="BJ126" s="102"/>
      <c r="BK126" s="294" t="str">
        <f>IF('1ér_Tour'!$C22="","",IF('1ér_Tour'!$E22="AM",'1ér_Tour'!$D22,""))</f>
        <v/>
      </c>
      <c r="BL126" s="295" t="str">
        <f>IF('2ème'!$C22="","",IF('2ème'!$E22="AM",'2ème'!$D22,""))</f>
        <v/>
      </c>
      <c r="BM126" s="295" t="str">
        <f>IF('3ème'!$C22="","",IF('3ème'!$E22="AM",'3ème'!$D22,""))</f>
        <v/>
      </c>
      <c r="BN126" s="295" t="str">
        <f>IF('4ème'!$C22="","",IF('4ème'!$E22="AM",'4ème'!$D22,""))</f>
        <v/>
      </c>
      <c r="BO126" s="295" t="str">
        <f>IF('5ème'!$C22="","",IF('5ème'!$E22="AM",'5ème'!$D22,""))</f>
        <v/>
      </c>
      <c r="BP126" s="295" t="str">
        <f>IF('6ème'!$C22="","",IF('6ème'!$E22="AM",'6ème'!$D22,""))</f>
        <v/>
      </c>
      <c r="BQ126" s="295" t="str">
        <f>IF('7ème'!$C22="","",IF('7ème'!$E22="AM",'7ème'!$D22,""))</f>
        <v/>
      </c>
      <c r="BR126" s="295" t="str">
        <f>IF('8ème'!$C22="","",IF('8ème'!$E22="AM",'8ème'!$D22,""))</f>
        <v/>
      </c>
      <c r="BS126" s="295" t="str">
        <f>IF('9ème'!$C22="","",IF('9ème'!$E22="AM",'9ème'!$D22,""))</f>
        <v/>
      </c>
      <c r="BT126" s="432" t="str">
        <f>IF('10ème'!$C22="","",IF('10ème'!$E22="AM",'10ème'!$D22,""))</f>
        <v/>
      </c>
      <c r="BU126" s="325" t="str">
        <f>IF(Dép_Arr!$C22="","",IF(Dép_Arr!$E22="AM",Dép_Arr!$D22,""))</f>
        <v/>
      </c>
      <c r="BV126" s="304" t="str">
        <f t="shared" si="18"/>
        <v/>
      </c>
      <c r="BW126" s="298" t="str">
        <f t="shared" si="21"/>
        <v/>
      </c>
      <c r="BX126" s="327" t="str">
        <f t="shared" si="22"/>
        <v/>
      </c>
      <c r="BY126" s="380" t="str">
        <f t="shared" si="23"/>
        <v/>
      </c>
      <c r="BZ126" s="438" t="str">
        <f t="shared" si="24"/>
        <v/>
      </c>
    </row>
    <row r="127" spans="14:78" x14ac:dyDescent="0.25">
      <c r="N127" s="373">
        <f t="shared" si="19"/>
        <v>20</v>
      </c>
      <c r="O127" s="297">
        <f>IF('1ér_Tour'!C23="","",IF('1ér_Tour'!E23="MJ",'1ér_Tour'!$D23,""))</f>
        <v>4.5486111111111005E-3</v>
      </c>
      <c r="P127" s="298">
        <f>IF('2ème'!$C23="","",IF('2ème'!$E23="MJ",'2ème'!$D23,""))</f>
        <v>7.5231481481481954E-3</v>
      </c>
      <c r="Q127" s="298">
        <f>IF('3ème'!$C23="","",IF('3ème'!$E23="MJ",'3ème'!$D23,""))</f>
        <v>1.092592592592595E-2</v>
      </c>
      <c r="R127" s="298" t="str">
        <f>IF('4ème'!$C23="","",IF('4ème'!$E23="MJ",'4ème'!$D23,""))</f>
        <v/>
      </c>
      <c r="S127" s="298">
        <f>IF('5ème'!$C23="","",IF('5ème'!$E23="MJ",'5ème'!$D23,""))</f>
        <v>1.8125000000000002E-2</v>
      </c>
      <c r="T127" s="298" t="str">
        <f>IF('6ème'!$C23="","",IF('6ème'!$E23="MJ",'6ème'!$D23,""))</f>
        <v/>
      </c>
      <c r="U127" s="298" t="str">
        <f>IF('7ème'!$C23="","",IF('7ème'!$E23="MJ",'7ème'!$D23,""))</f>
        <v/>
      </c>
      <c r="V127" s="298" t="str">
        <f>IF('8ème'!$C23="","",IF('8ème'!$E23="MJ",'8ème'!$D23,""))</f>
        <v/>
      </c>
      <c r="W127" s="298" t="str">
        <f>IF('9ème'!$C23="","",IF('9ème'!$E23="MJ",'9ème'!$D23,""))</f>
        <v/>
      </c>
      <c r="X127" s="303" t="str">
        <f>IF('10ème'!$C23="","",IF('10ème'!$E23="MJ",'10ème'!$D23,""))</f>
        <v/>
      </c>
      <c r="Y127" s="304">
        <f t="shared" si="11"/>
        <v>4</v>
      </c>
      <c r="Z127" s="298">
        <f t="shared" si="31"/>
        <v>1.8125000000000002E-2</v>
      </c>
      <c r="AA127" s="305">
        <f t="shared" si="12"/>
        <v>4</v>
      </c>
      <c r="AB127" s="306" t="str">
        <f t="shared" si="13"/>
        <v/>
      </c>
      <c r="AC127" s="384" t="str">
        <f t="shared" si="32"/>
        <v>TERMINE</v>
      </c>
      <c r="AD127" s="12"/>
      <c r="AE127" s="297" t="str">
        <f>IF('1ér_Tour'!$C23="","",IF('1ér_Tour'!$E23="CF",'1ér_Tour'!$D23,""))</f>
        <v/>
      </c>
      <c r="AF127" s="295" t="str">
        <f>IF('2ème'!$C23="","",IF('2ème'!$E23="CF",'2ème'!$D23,""))</f>
        <v/>
      </c>
      <c r="AG127" s="295" t="str">
        <f>IF('3ème'!$C23="","",IF('3ème'!$E23="CF",'3ème'!$D23,""))</f>
        <v/>
      </c>
      <c r="AH127" s="295" t="str">
        <f>IF('4ème'!$C23="","",IF('4ème'!$E23="CF",'4ème'!$D23,""))</f>
        <v/>
      </c>
      <c r="AI127" s="295" t="str">
        <f>IF('5ème'!$C23="","",IF('5ème'!$E23="CF",'5ème'!$D23,""))</f>
        <v/>
      </c>
      <c r="AJ127" s="295" t="str">
        <f>IF('6ème'!$C23="","",IF('6ème'!$E23="CF",'6ème'!$D23,""))</f>
        <v/>
      </c>
      <c r="AK127" s="295" t="str">
        <f>IF('7ème'!$C23="","",IF('7ème'!$E23="CF",'7ème'!$D23,""))</f>
        <v/>
      </c>
      <c r="AL127" s="295" t="str">
        <f>IF('8ème'!$C23="","",IF('8ème'!$E23="CF",'8ème'!$D23,""))</f>
        <v/>
      </c>
      <c r="AM127" s="295" t="str">
        <f>IF('9ème'!$C23="","",IF('9ème'!$E23="CF",'9ème'!$D23,""))</f>
        <v/>
      </c>
      <c r="AN127" s="325" t="str">
        <f>IF('10ème'!$C23="","",IF('10ème'!$E23="CF",'10ème'!$D23,""))</f>
        <v/>
      </c>
      <c r="AO127" s="304" t="str">
        <f t="shared" si="20"/>
        <v/>
      </c>
      <c r="AP127" s="298" t="str">
        <f t="shared" si="30"/>
        <v/>
      </c>
      <c r="AQ127" s="326" t="str">
        <f t="shared" si="15"/>
        <v/>
      </c>
      <c r="AR127" s="422" t="str">
        <f t="shared" si="25"/>
        <v/>
      </c>
      <c r="AS127" s="384" t="str">
        <f t="shared" si="16"/>
        <v/>
      </c>
      <c r="AT127" s="102"/>
      <c r="AU127" s="297" t="str">
        <f>IF('1ér_Tour'!$C23="","",IF('1ér_Tour'!$E23="JS",'1ér_Tour'!$D23,""))</f>
        <v/>
      </c>
      <c r="AV127" s="298" t="str">
        <f>IF('2ème'!$C23="","",IF('2ème'!$E23="JS",'2ème'!$D23,""))</f>
        <v/>
      </c>
      <c r="AW127" s="298" t="str">
        <f>IF('3ème'!$C23="","",IF('3ème'!$E23="JS",'3ème'!$D23,""))</f>
        <v/>
      </c>
      <c r="AX127" s="298" t="str">
        <f>IF('4ème'!$C23="","",IF('4ème'!$E23="JS",'4ème'!$D23,""))</f>
        <v/>
      </c>
      <c r="AY127" s="298" t="str">
        <f>IF('5ème'!$C23="","",IF('5ème'!$E23="JS",'5ème'!$D23,""))</f>
        <v/>
      </c>
      <c r="AZ127" s="298" t="str">
        <f>IF('6ème'!$C23="","",IF('6ème'!$E23="JS",'6ème'!$D23,""))</f>
        <v/>
      </c>
      <c r="BA127" s="298" t="str">
        <f>IF('7ème'!$C23="","",IF('7ème'!$E23="JS",'7ème'!$D23,""))</f>
        <v/>
      </c>
      <c r="BB127" s="298" t="str">
        <f>IF('8ème'!$C23="","",IF('8ème'!$E23="JS",'8ème'!$D23,""))</f>
        <v/>
      </c>
      <c r="BC127" s="298" t="str">
        <f>IF('9ème'!$C23="","",IF('9ème'!$E23="JS",'9ème'!$D23,""))</f>
        <v/>
      </c>
      <c r="BD127" s="303" t="str">
        <f>IF('10ème'!$C23="","",IF('10ème'!$E23="JS",'10ème'!$D23,""))</f>
        <v/>
      </c>
      <c r="BE127" s="304" t="str">
        <f t="shared" si="17"/>
        <v/>
      </c>
      <c r="BF127" s="298" t="str">
        <f t="shared" si="26"/>
        <v/>
      </c>
      <c r="BG127" s="321" t="str">
        <f t="shared" si="27"/>
        <v/>
      </c>
      <c r="BH127" s="322" t="str">
        <f t="shared" si="28"/>
        <v/>
      </c>
      <c r="BI127" s="323" t="str">
        <f t="shared" si="29"/>
        <v/>
      </c>
      <c r="BJ127" s="102"/>
      <c r="BK127" s="294" t="str">
        <f>IF('1ér_Tour'!$C23="","",IF('1ér_Tour'!$E23="AM",'1ér_Tour'!$D23,""))</f>
        <v/>
      </c>
      <c r="BL127" s="295" t="str">
        <f>IF('2ème'!$C23="","",IF('2ème'!$E23="AM",'2ème'!$D23,""))</f>
        <v/>
      </c>
      <c r="BM127" s="295" t="str">
        <f>IF('3ème'!$C23="","",IF('3ème'!$E23="AM",'3ème'!$D23,""))</f>
        <v/>
      </c>
      <c r="BN127" s="295" t="str">
        <f>IF('4ème'!$C23="","",IF('4ème'!$E23="AM",'4ème'!$D23,""))</f>
        <v/>
      </c>
      <c r="BO127" s="295" t="str">
        <f>IF('5ème'!$C23="","",IF('5ème'!$E23="AM",'5ème'!$D23,""))</f>
        <v/>
      </c>
      <c r="BP127" s="295" t="str">
        <f>IF('6ème'!$C23="","",IF('6ème'!$E23="AM",'6ème'!$D23,""))</f>
        <v/>
      </c>
      <c r="BQ127" s="295" t="str">
        <f>IF('7ème'!$C23="","",IF('7ème'!$E23="AM",'7ème'!$D23,""))</f>
        <v/>
      </c>
      <c r="BR127" s="295" t="str">
        <f>IF('8ème'!$C23="","",IF('8ème'!$E23="AM",'8ème'!$D23,""))</f>
        <v/>
      </c>
      <c r="BS127" s="295" t="str">
        <f>IF('9ème'!$C23="","",IF('9ème'!$E23="AM",'9ème'!$D23,""))</f>
        <v/>
      </c>
      <c r="BT127" s="432" t="str">
        <f>IF('10ème'!$C23="","",IF('10ème'!$E23="AM",'10ème'!$D23,""))</f>
        <v/>
      </c>
      <c r="BU127" s="325" t="str">
        <f>IF(Dép_Arr!$C23="","",IF(Dép_Arr!$E23="AM",Dép_Arr!$D23,""))</f>
        <v/>
      </c>
      <c r="BV127" s="304" t="str">
        <f t="shared" si="18"/>
        <v/>
      </c>
      <c r="BW127" s="298" t="str">
        <f t="shared" si="21"/>
        <v/>
      </c>
      <c r="BX127" s="327" t="str">
        <f t="shared" si="22"/>
        <v/>
      </c>
      <c r="BY127" s="380" t="str">
        <f t="shared" si="23"/>
        <v/>
      </c>
      <c r="BZ127" s="438" t="str">
        <f t="shared" si="24"/>
        <v/>
      </c>
    </row>
    <row r="128" spans="14:78" x14ac:dyDescent="0.25">
      <c r="N128" s="373">
        <f t="shared" si="19"/>
        <v>21</v>
      </c>
      <c r="O128" s="297" t="str">
        <f>IF('1ér_Tour'!C24="","",IF('1ér_Tour'!E24="MJ",'1ér_Tour'!$D24,""))</f>
        <v/>
      </c>
      <c r="P128" s="298" t="str">
        <f>IF('2ème'!$C24="","",IF('2ème'!$E24="MJ",'2ème'!$D24,""))</f>
        <v/>
      </c>
      <c r="Q128" s="298" t="str">
        <f>IF('3ème'!$C24="","",IF('3ème'!$E24="MJ",'3ème'!$D24,""))</f>
        <v/>
      </c>
      <c r="R128" s="298" t="str">
        <f>IF('4ème'!$C24="","",IF('4ème'!$E24="MJ",'4ème'!$D24,""))</f>
        <v/>
      </c>
      <c r="S128" s="298" t="str">
        <f>IF('5ème'!$C24="","",IF('5ème'!$E24="MJ",'5ème'!$D24,""))</f>
        <v/>
      </c>
      <c r="T128" s="298" t="str">
        <f>IF('6ème'!$C24="","",IF('6ème'!$E24="MJ",'6ème'!$D24,""))</f>
        <v/>
      </c>
      <c r="U128" s="298" t="str">
        <f>IF('7ème'!$C24="","",IF('7ème'!$E24="MJ",'7ème'!$D24,""))</f>
        <v/>
      </c>
      <c r="V128" s="298" t="str">
        <f>IF('8ème'!$C24="","",IF('8ème'!$E24="MJ",'8ème'!$D24,""))</f>
        <v/>
      </c>
      <c r="W128" s="298" t="str">
        <f>IF('9ème'!$C24="","",IF('9ème'!$E24="MJ",'9ème'!$D24,""))</f>
        <v/>
      </c>
      <c r="X128" s="303" t="str">
        <f>IF('10ème'!$C24="","",IF('10ème'!$E24="MJ",'10ème'!$D24,""))</f>
        <v/>
      </c>
      <c r="Y128" s="304" t="str">
        <f t="shared" si="11"/>
        <v/>
      </c>
      <c r="Z128" s="298" t="str">
        <f t="shared" si="31"/>
        <v/>
      </c>
      <c r="AA128" s="305" t="str">
        <f t="shared" si="12"/>
        <v/>
      </c>
      <c r="AB128" s="306" t="str">
        <f t="shared" si="13"/>
        <v/>
      </c>
      <c r="AC128" s="384" t="str">
        <f t="shared" si="32"/>
        <v/>
      </c>
      <c r="AD128" s="12"/>
      <c r="AE128" s="297" t="str">
        <f>IF('1ér_Tour'!$C24="","",IF('1ér_Tour'!$E24="CF",'1ér_Tour'!$D24,""))</f>
        <v/>
      </c>
      <c r="AF128" s="295" t="str">
        <f>IF('2ème'!$C24="","",IF('2ème'!$E24="CF",'2ème'!$D24,""))</f>
        <v/>
      </c>
      <c r="AG128" s="295" t="str">
        <f>IF('3ème'!$C24="","",IF('3ème'!$E24="CF",'3ème'!$D24,""))</f>
        <v/>
      </c>
      <c r="AH128" s="295" t="str">
        <f>IF('4ème'!$C24="","",IF('4ème'!$E24="CF",'4ème'!$D24,""))</f>
        <v/>
      </c>
      <c r="AI128" s="295" t="str">
        <f>IF('5ème'!$C24="","",IF('5ème'!$E24="CF",'5ème'!$D24,""))</f>
        <v/>
      </c>
      <c r="AJ128" s="295" t="str">
        <f>IF('6ème'!$C24="","",IF('6ème'!$E24="CF",'6ème'!$D24,""))</f>
        <v/>
      </c>
      <c r="AK128" s="295" t="str">
        <f>IF('7ème'!$C24="","",IF('7ème'!$E24="CF",'7ème'!$D24,""))</f>
        <v/>
      </c>
      <c r="AL128" s="295" t="str">
        <f>IF('8ème'!$C24="","",IF('8ème'!$E24="CF",'8ème'!$D24,""))</f>
        <v/>
      </c>
      <c r="AM128" s="295" t="str">
        <f>IF('9ème'!$C24="","",IF('9ème'!$E24="CF",'9ème'!$D24,""))</f>
        <v/>
      </c>
      <c r="AN128" s="325" t="str">
        <f>IF('10ème'!$C24="","",IF('10ème'!$E24="CF",'10ème'!$D24,""))</f>
        <v/>
      </c>
      <c r="AO128" s="304" t="str">
        <f t="shared" si="20"/>
        <v/>
      </c>
      <c r="AP128" s="298" t="str">
        <f t="shared" si="30"/>
        <v/>
      </c>
      <c r="AQ128" s="326" t="str">
        <f t="shared" si="15"/>
        <v/>
      </c>
      <c r="AR128" s="422" t="str">
        <f t="shared" si="25"/>
        <v/>
      </c>
      <c r="AS128" s="384" t="str">
        <f t="shared" si="16"/>
        <v/>
      </c>
      <c r="AT128" s="102"/>
      <c r="AU128" s="297" t="str">
        <f>IF('1ér_Tour'!$C24="","",IF('1ér_Tour'!$E24="JS",'1ér_Tour'!$D24,""))</f>
        <v/>
      </c>
      <c r="AV128" s="298" t="str">
        <f>IF('2ème'!$C24="","",IF('2ème'!$E24="JS",'2ème'!$D24,""))</f>
        <v/>
      </c>
      <c r="AW128" s="298" t="str">
        <f>IF('3ème'!$C24="","",IF('3ème'!$E24="JS",'3ème'!$D24,""))</f>
        <v/>
      </c>
      <c r="AX128" s="298" t="str">
        <f>IF('4ème'!$C24="","",IF('4ème'!$E24="JS",'4ème'!$D24,""))</f>
        <v/>
      </c>
      <c r="AY128" s="298" t="str">
        <f>IF('5ème'!$C24="","",IF('5ème'!$E24="JS",'5ème'!$D24,""))</f>
        <v/>
      </c>
      <c r="AZ128" s="298" t="str">
        <f>IF('6ème'!$C24="","",IF('6ème'!$E24="JS",'6ème'!$D24,""))</f>
        <v/>
      </c>
      <c r="BA128" s="298" t="str">
        <f>IF('7ème'!$C24="","",IF('7ème'!$E24="JS",'7ème'!$D24,""))</f>
        <v/>
      </c>
      <c r="BB128" s="298" t="str">
        <f>IF('8ème'!$C24="","",IF('8ème'!$E24="JS",'8ème'!$D24,""))</f>
        <v/>
      </c>
      <c r="BC128" s="298" t="str">
        <f>IF('9ème'!$C24="","",IF('9ème'!$E24="JS",'9ème'!$D24,""))</f>
        <v/>
      </c>
      <c r="BD128" s="303" t="str">
        <f>IF('10ème'!$C24="","",IF('10ème'!$E24="JS",'10ème'!$D24,""))</f>
        <v/>
      </c>
      <c r="BE128" s="304" t="str">
        <f t="shared" si="17"/>
        <v/>
      </c>
      <c r="BF128" s="298" t="str">
        <f t="shared" si="26"/>
        <v/>
      </c>
      <c r="BG128" s="321" t="str">
        <f t="shared" si="27"/>
        <v/>
      </c>
      <c r="BH128" s="322" t="str">
        <f t="shared" si="28"/>
        <v/>
      </c>
      <c r="BI128" s="323" t="str">
        <f t="shared" si="29"/>
        <v/>
      </c>
      <c r="BJ128" s="102"/>
      <c r="BK128" s="294">
        <f>IF('1ér_Tour'!$C24="","",IF('1ér_Tour'!$E24="AM",'1ér_Tour'!$D24,""))</f>
        <v>4.6064814814815169E-3</v>
      </c>
      <c r="BL128" s="295">
        <f>IF('2ème'!$C24="","",IF('2ème'!$E24="AM",'2ème'!$D24,""))</f>
        <v>7.5925925925925952E-3</v>
      </c>
      <c r="BM128" s="295">
        <f>IF('3ème'!$C24="","",IF('3ème'!$E24="AM",'3ème'!$D24,""))</f>
        <v>1.1076388888888955E-2</v>
      </c>
      <c r="BN128" s="295">
        <f>IF('4ème'!$C24="","",IF('4ème'!$E24="AM",'4ème'!$D24,""))</f>
        <v>1.497685185185188E-2</v>
      </c>
      <c r="BO128" s="295">
        <f>IF('5ème'!$C24="","",IF('5ème'!$E24="AM",'5ème'!$D24,""))</f>
        <v>1.8136574074074152E-2</v>
      </c>
      <c r="BP128" s="295">
        <f>IF('6ème'!$C24="","",IF('6ème'!$E24="AM",'6ème'!$D24,""))</f>
        <v>2.1944444444444489E-2</v>
      </c>
      <c r="BQ128" s="295">
        <f>IF('7ème'!$C24="","",IF('7ème'!$E24="AM",'7ème'!$D24,""))</f>
        <v>2.6446759259259267E-2</v>
      </c>
      <c r="BR128" s="295">
        <f>IF('8ème'!$C24="","",IF('8ème'!$E24="AM",'8ème'!$D24,""))</f>
        <v>2.81481481481482E-2</v>
      </c>
      <c r="BS128" s="295">
        <f>IF('9ème'!$C24="","",IF('9ème'!$E24="AM",'9ème'!$D24,""))</f>
        <v>3.1481481481481499E-2</v>
      </c>
      <c r="BT128" s="432" t="str">
        <f>IF('10ème'!$C24="","",IF('10ème'!$E24="AM",'10ème'!$D24,""))</f>
        <v/>
      </c>
      <c r="BU128" s="325">
        <f>IF(Dép_Arr!$C24="","",IF(Dép_Arr!$E24="AM",Dép_Arr!$D24,""))</f>
        <v>3.5011574074074125E-2</v>
      </c>
      <c r="BV128" s="304">
        <f t="shared" si="18"/>
        <v>9</v>
      </c>
      <c r="BW128" s="298">
        <f t="shared" si="21"/>
        <v>3.5011574074074125E-2</v>
      </c>
      <c r="BX128" s="327">
        <f t="shared" si="22"/>
        <v>10</v>
      </c>
      <c r="BY128" s="380" t="str">
        <f t="shared" si="23"/>
        <v/>
      </c>
      <c r="BZ128" s="438" t="str">
        <f t="shared" si="24"/>
        <v>TERMINE</v>
      </c>
    </row>
    <row r="129" spans="14:78" x14ac:dyDescent="0.25">
      <c r="N129" s="373">
        <f t="shared" si="19"/>
        <v>22</v>
      </c>
      <c r="O129" s="297" t="str">
        <f>IF('1ér_Tour'!C25="","",IF('1ér_Tour'!E25="MJ",'1ér_Tour'!$D25,""))</f>
        <v/>
      </c>
      <c r="P129" s="298" t="str">
        <f>IF('2ème'!$C25="","",IF('2ème'!$E25="MJ",'2ème'!$D25,""))</f>
        <v/>
      </c>
      <c r="Q129" s="298" t="str">
        <f>IF('3ème'!$C25="","",IF('3ème'!$E25="MJ",'3ème'!$D25,""))</f>
        <v/>
      </c>
      <c r="R129" s="298" t="str">
        <f>IF('4ème'!$C25="","",IF('4ème'!$E25="MJ",'4ème'!$D25,""))</f>
        <v/>
      </c>
      <c r="S129" s="298" t="str">
        <f>IF('5ème'!$C25="","",IF('5ème'!$E25="MJ",'5ème'!$D25,""))</f>
        <v/>
      </c>
      <c r="T129" s="298" t="str">
        <f>IF('6ème'!$C25="","",IF('6ème'!$E25="MJ",'6ème'!$D25,""))</f>
        <v/>
      </c>
      <c r="U129" s="298" t="str">
        <f>IF('7ème'!$C25="","",IF('7ème'!$E25="MJ",'7ème'!$D25,""))</f>
        <v/>
      </c>
      <c r="V129" s="298" t="str">
        <f>IF('8ème'!$C25="","",IF('8ème'!$E25="MJ",'8ème'!$D25,""))</f>
        <v/>
      </c>
      <c r="W129" s="298" t="str">
        <f>IF('9ème'!$C25="","",IF('9ème'!$E25="MJ",'9ème'!$D25,""))</f>
        <v/>
      </c>
      <c r="X129" s="303" t="str">
        <f>IF('10ème'!$C25="","",IF('10ème'!$E25="MJ",'10ème'!$D25,""))</f>
        <v/>
      </c>
      <c r="Y129" s="304" t="str">
        <f t="shared" si="11"/>
        <v/>
      </c>
      <c r="Z129" s="298" t="str">
        <f t="shared" si="31"/>
        <v/>
      </c>
      <c r="AA129" s="305" t="str">
        <f t="shared" si="12"/>
        <v/>
      </c>
      <c r="AB129" s="306" t="str">
        <f t="shared" si="13"/>
        <v/>
      </c>
      <c r="AC129" s="384" t="str">
        <f t="shared" si="32"/>
        <v/>
      </c>
      <c r="AD129" s="12"/>
      <c r="AE129" s="297" t="str">
        <f>IF('1ér_Tour'!$C25="","",IF('1ér_Tour'!$E25="CF",'1ér_Tour'!$D25,""))</f>
        <v/>
      </c>
      <c r="AF129" s="295" t="str">
        <f>IF('2ème'!$C25="","",IF('2ème'!$E25="CF",'2ème'!$D25,""))</f>
        <v/>
      </c>
      <c r="AG129" s="295" t="str">
        <f>IF('3ème'!$C25="","",IF('3ème'!$E25="CF",'3ème'!$D25,""))</f>
        <v/>
      </c>
      <c r="AH129" s="295" t="str">
        <f>IF('4ème'!$C25="","",IF('4ème'!$E25="CF",'4ème'!$D25,""))</f>
        <v/>
      </c>
      <c r="AI129" s="295" t="str">
        <f>IF('5ème'!$C25="","",IF('5ème'!$E25="CF",'5ème'!$D25,""))</f>
        <v/>
      </c>
      <c r="AJ129" s="295" t="str">
        <f>IF('6ème'!$C25="","",IF('6ème'!$E25="CF",'6ème'!$D25,""))</f>
        <v/>
      </c>
      <c r="AK129" s="295" t="str">
        <f>IF('7ème'!$C25="","",IF('7ème'!$E25="CF",'7ème'!$D25,""))</f>
        <v/>
      </c>
      <c r="AL129" s="295" t="str">
        <f>IF('8ème'!$C25="","",IF('8ème'!$E25="CF",'8ème'!$D25,""))</f>
        <v/>
      </c>
      <c r="AM129" s="295" t="str">
        <f>IF('9ème'!$C25="","",IF('9ème'!$E25="CF",'9ème'!$D25,""))</f>
        <v/>
      </c>
      <c r="AN129" s="325" t="str">
        <f>IF('10ème'!$C25="","",IF('10ème'!$E25="CF",'10ème'!$D25,""))</f>
        <v/>
      </c>
      <c r="AO129" s="304" t="str">
        <f t="shared" si="20"/>
        <v/>
      </c>
      <c r="AP129" s="298" t="str">
        <f t="shared" si="30"/>
        <v/>
      </c>
      <c r="AQ129" s="326" t="str">
        <f t="shared" si="15"/>
        <v/>
      </c>
      <c r="AR129" s="422" t="str">
        <f t="shared" si="25"/>
        <v/>
      </c>
      <c r="AS129" s="384" t="str">
        <f t="shared" si="16"/>
        <v/>
      </c>
      <c r="AT129" s="102"/>
      <c r="AU129" s="297">
        <f>IF('1ér_Tour'!$C25="","",IF('1ér_Tour'!$E25="JS",'1ér_Tour'!$D25,""))</f>
        <v>4.6180555555555558E-3</v>
      </c>
      <c r="AV129" s="298">
        <f>IF('2ème'!$C25="","",IF('2ème'!$E25="JS",'2ème'!$D25,""))</f>
        <v>7.5810185185185563E-3</v>
      </c>
      <c r="AW129" s="298">
        <f>IF('3ème'!$C25="","",IF('3ème'!$E25="JS",'3ème'!$D25,""))</f>
        <v>1.1064814814814861E-2</v>
      </c>
      <c r="AX129" s="298">
        <f>IF('4ème'!$C25="","",IF('4ème'!$E25="JS",'4ème'!$D25,""))</f>
        <v>1.4965277777777786E-2</v>
      </c>
      <c r="AY129" s="298">
        <f>IF('5ème'!$C25="","",IF('5ème'!$E25="JS",'5ème'!$D25,""))</f>
        <v>1.837962962962969E-2</v>
      </c>
      <c r="AZ129" s="298">
        <f>IF('6ème'!$C25="","",IF('6ème'!$E25="JS",'6ème'!$D25,""))</f>
        <v>2.193287037037045E-2</v>
      </c>
      <c r="BA129" s="298">
        <f>IF('7ème'!$C25="","",IF('7ème'!$E25="JS",'7ème'!$D25,""))</f>
        <v>2.6516203703703722E-2</v>
      </c>
      <c r="BB129" s="298">
        <f>IF('8ème'!$C25="","",IF('8ème'!$E25="JS",'8ème'!$D25,""))</f>
        <v>2.8159722222222239E-2</v>
      </c>
      <c r="BC129" s="298" t="str">
        <f>IF('9ème'!$C25="","",IF('9ème'!$E25="JS",'9ème'!$D25,""))</f>
        <v/>
      </c>
      <c r="BD129" s="303" t="str">
        <f>IF('10ème'!$C25="","",IF('10ème'!$E25="JS",'10ème'!$D25,""))</f>
        <v/>
      </c>
      <c r="BE129" s="304">
        <f t="shared" si="17"/>
        <v>5</v>
      </c>
      <c r="BF129" s="298">
        <f t="shared" si="26"/>
        <v>2.8159722222222239E-2</v>
      </c>
      <c r="BG129" s="321">
        <f t="shared" si="27"/>
        <v>8</v>
      </c>
      <c r="BH129" s="322" t="str">
        <f t="shared" si="28"/>
        <v/>
      </c>
      <c r="BI129" s="323" t="str">
        <f t="shared" si="29"/>
        <v>TERMINE</v>
      </c>
      <c r="BJ129" s="102"/>
      <c r="BK129" s="294" t="str">
        <f>IF('1ér_Tour'!$C25="","",IF('1ér_Tour'!$E25="AM",'1ér_Tour'!$D25,""))</f>
        <v/>
      </c>
      <c r="BL129" s="295" t="str">
        <f>IF('2ème'!$C25="","",IF('2ème'!$E25="AM",'2ème'!$D25,""))</f>
        <v/>
      </c>
      <c r="BM129" s="295" t="str">
        <f>IF('3ème'!$C25="","",IF('3ème'!$E25="AM",'3ème'!$D25,""))</f>
        <v/>
      </c>
      <c r="BN129" s="295" t="str">
        <f>IF('4ème'!$C25="","",IF('4ème'!$E25="AM",'4ème'!$D25,""))</f>
        <v/>
      </c>
      <c r="BO129" s="295" t="str">
        <f>IF('5ème'!$C25="","",IF('5ème'!$E25="AM",'5ème'!$D25,""))</f>
        <v/>
      </c>
      <c r="BP129" s="295" t="str">
        <f>IF('6ème'!$C25="","",IF('6ème'!$E25="AM",'6ème'!$D25,""))</f>
        <v/>
      </c>
      <c r="BQ129" s="295" t="str">
        <f>IF('7ème'!$C25="","",IF('7ème'!$E25="AM",'7ème'!$D25,""))</f>
        <v/>
      </c>
      <c r="BR129" s="295" t="str">
        <f>IF('8ème'!$C25="","",IF('8ème'!$E25="AM",'8ème'!$D25,""))</f>
        <v/>
      </c>
      <c r="BS129" s="295" t="str">
        <f>IF('9ème'!$C25="","",IF('9ème'!$E25="AM",'9ème'!$D25,""))</f>
        <v/>
      </c>
      <c r="BT129" s="432" t="str">
        <f>IF('10ème'!$C25="","",IF('10ème'!$E25="AM",'10ème'!$D25,""))</f>
        <v/>
      </c>
      <c r="BU129" s="325" t="str">
        <f>IF(Dép_Arr!$C25="","",IF(Dép_Arr!$E25="AM",Dép_Arr!$D25,""))</f>
        <v/>
      </c>
      <c r="BV129" s="304" t="str">
        <f t="shared" si="18"/>
        <v/>
      </c>
      <c r="BW129" s="298" t="str">
        <f t="shared" si="21"/>
        <v/>
      </c>
      <c r="BX129" s="327" t="str">
        <f t="shared" si="22"/>
        <v/>
      </c>
      <c r="BY129" s="380" t="str">
        <f t="shared" si="23"/>
        <v/>
      </c>
      <c r="BZ129" s="438" t="str">
        <f t="shared" si="24"/>
        <v/>
      </c>
    </row>
    <row r="130" spans="14:78" x14ac:dyDescent="0.25">
      <c r="N130" s="373">
        <f t="shared" si="19"/>
        <v>23</v>
      </c>
      <c r="O130" s="297" t="str">
        <f>IF('1ér_Tour'!C26="","",IF('1ér_Tour'!E26="MJ",'1ér_Tour'!$D26,""))</f>
        <v/>
      </c>
      <c r="P130" s="298" t="str">
        <f>IF('2ème'!$C26="","",IF('2ème'!$E26="MJ",'2ème'!$D26,""))</f>
        <v/>
      </c>
      <c r="Q130" s="298" t="str">
        <f>IF('3ème'!$C26="","",IF('3ème'!$E26="MJ",'3ème'!$D26,""))</f>
        <v/>
      </c>
      <c r="R130" s="298" t="str">
        <f>IF('4ème'!$C26="","",IF('4ème'!$E26="MJ",'4ème'!$D26,""))</f>
        <v/>
      </c>
      <c r="S130" s="298" t="str">
        <f>IF('5ème'!$C26="","",IF('5ème'!$E26="MJ",'5ème'!$D26,""))</f>
        <v/>
      </c>
      <c r="T130" s="298" t="str">
        <f>IF('6ème'!$C26="","",IF('6ème'!$E26="MJ",'6ème'!$D26,""))</f>
        <v/>
      </c>
      <c r="U130" s="298" t="str">
        <f>IF('7ème'!$C26="","",IF('7ème'!$E26="MJ",'7ème'!$D26,""))</f>
        <v/>
      </c>
      <c r="V130" s="298" t="str">
        <f>IF('8ème'!$C26="","",IF('8ème'!$E26="MJ",'8ème'!$D26,""))</f>
        <v/>
      </c>
      <c r="W130" s="298" t="str">
        <f>IF('9ème'!$C26="","",IF('9ème'!$E26="MJ",'9ème'!$D26,""))</f>
        <v/>
      </c>
      <c r="X130" s="303" t="str">
        <f>IF('10ème'!$C26="","",IF('10ème'!$E26="MJ",'10ème'!$D26,""))</f>
        <v/>
      </c>
      <c r="Y130" s="304" t="str">
        <f t="shared" si="11"/>
        <v/>
      </c>
      <c r="Z130" s="298" t="str">
        <f t="shared" si="31"/>
        <v/>
      </c>
      <c r="AA130" s="305" t="str">
        <f t="shared" si="12"/>
        <v/>
      </c>
      <c r="AB130" s="306" t="str">
        <f t="shared" si="13"/>
        <v/>
      </c>
      <c r="AC130" s="384" t="str">
        <f t="shared" si="32"/>
        <v/>
      </c>
      <c r="AD130" s="12"/>
      <c r="AE130" s="297">
        <f>IF('1ér_Tour'!$C26="","",IF('1ér_Tour'!$E26="CF",'1ér_Tour'!$D26,""))</f>
        <v>4.6296296296297057E-3</v>
      </c>
      <c r="AF130" s="295">
        <f>IF('2ème'!$C26="","",IF('2ème'!$E26="CF",'2ème'!$D26,""))</f>
        <v>7.569444444444462E-3</v>
      </c>
      <c r="AG130" s="295">
        <f>IF('3ème'!$C26="","",IF('3ème'!$E26="CF",'3ème'!$D26,""))</f>
        <v>1.1041666666666672E-2</v>
      </c>
      <c r="AH130" s="295">
        <f>IF('4ème'!$C26="","",IF('4ème'!$E26="CF",'4ème'!$D26,""))</f>
        <v>1.4942129629629652E-2</v>
      </c>
      <c r="AI130" s="295">
        <f>IF('5ème'!$C26="","",IF('5ème'!$E26="CF",'5ème'!$D26,""))</f>
        <v>1.8391203703703729E-2</v>
      </c>
      <c r="AJ130" s="295">
        <f>IF('6ème'!$C26="","",IF('6ème'!$E26="CF",'6ème'!$D26,""))</f>
        <v>2.19212962962963E-2</v>
      </c>
      <c r="AK130" s="295" t="str">
        <f>IF('7ème'!$C26="","",IF('7ème'!$E26="CF",'7ème'!$D26,""))</f>
        <v/>
      </c>
      <c r="AL130" s="295" t="str">
        <f>IF('8ème'!$C26="","",IF('8ème'!$E26="CF",'8ème'!$D26,""))</f>
        <v/>
      </c>
      <c r="AM130" s="295" t="str">
        <f>IF('9ème'!$C26="","",IF('9ème'!$E26="CF",'9ème'!$D26,""))</f>
        <v/>
      </c>
      <c r="AN130" s="325" t="str">
        <f>IF('10ème'!$C26="","",IF('10ème'!$E26="CF",'10ème'!$D26,""))</f>
        <v/>
      </c>
      <c r="AO130" s="304">
        <f t="shared" si="20"/>
        <v>3</v>
      </c>
      <c r="AP130" s="298">
        <f t="shared" si="30"/>
        <v>2.19212962962963E-2</v>
      </c>
      <c r="AQ130" s="326">
        <f t="shared" si="15"/>
        <v>6</v>
      </c>
      <c r="AR130" s="422" t="str">
        <f t="shared" si="25"/>
        <v/>
      </c>
      <c r="AS130" s="384" t="str">
        <f t="shared" si="16"/>
        <v>TERMINE</v>
      </c>
      <c r="AT130" s="102"/>
      <c r="AU130" s="297" t="str">
        <f>IF('1ér_Tour'!$C26="","",IF('1ér_Tour'!$E26="JS",'1ér_Tour'!$D26,""))</f>
        <v/>
      </c>
      <c r="AV130" s="298" t="str">
        <f>IF('2ème'!$C26="","",IF('2ème'!$E26="JS",'2ème'!$D26,""))</f>
        <v/>
      </c>
      <c r="AW130" s="298" t="str">
        <f>IF('3ème'!$C26="","",IF('3ème'!$E26="JS",'3ème'!$D26,""))</f>
        <v/>
      </c>
      <c r="AX130" s="298" t="str">
        <f>IF('4ème'!$C26="","",IF('4ème'!$E26="JS",'4ème'!$D26,""))</f>
        <v/>
      </c>
      <c r="AY130" s="298" t="str">
        <f>IF('5ème'!$C26="","",IF('5ème'!$E26="JS",'5ème'!$D26,""))</f>
        <v/>
      </c>
      <c r="AZ130" s="298" t="str">
        <f>IF('6ème'!$C26="","",IF('6ème'!$E26="JS",'6ème'!$D26,""))</f>
        <v/>
      </c>
      <c r="BA130" s="298" t="str">
        <f>IF('7ème'!$C26="","",IF('7ème'!$E26="JS",'7ème'!$D26,""))</f>
        <v/>
      </c>
      <c r="BB130" s="298" t="str">
        <f>IF('8ème'!$C26="","",IF('8ème'!$E26="JS",'8ème'!$D26,""))</f>
        <v/>
      </c>
      <c r="BC130" s="298" t="str">
        <f>IF('9ème'!$C26="","",IF('9ème'!$E26="JS",'9ème'!$D26,""))</f>
        <v/>
      </c>
      <c r="BD130" s="303" t="str">
        <f>IF('10ème'!$C26="","",IF('10ème'!$E26="JS",'10ème'!$D26,""))</f>
        <v/>
      </c>
      <c r="BE130" s="304" t="str">
        <f t="shared" si="17"/>
        <v/>
      </c>
      <c r="BF130" s="298" t="str">
        <f t="shared" si="26"/>
        <v/>
      </c>
      <c r="BG130" s="321" t="str">
        <f t="shared" si="27"/>
        <v/>
      </c>
      <c r="BH130" s="322" t="str">
        <f t="shared" si="28"/>
        <v/>
      </c>
      <c r="BI130" s="323" t="str">
        <f t="shared" si="29"/>
        <v/>
      </c>
      <c r="BJ130" s="102"/>
      <c r="BK130" s="294" t="str">
        <f>IF('1ér_Tour'!$C26="","",IF('1ér_Tour'!$E26="AM",'1ér_Tour'!$D26,""))</f>
        <v/>
      </c>
      <c r="BL130" s="295" t="str">
        <f>IF('2ème'!$C26="","",IF('2ème'!$E26="AM",'2ème'!$D26,""))</f>
        <v/>
      </c>
      <c r="BM130" s="295" t="str">
        <f>IF('3ème'!$C26="","",IF('3ème'!$E26="AM",'3ème'!$D26,""))</f>
        <v/>
      </c>
      <c r="BN130" s="295" t="str">
        <f>IF('4ème'!$C26="","",IF('4ème'!$E26="AM",'4ème'!$D26,""))</f>
        <v/>
      </c>
      <c r="BO130" s="295" t="str">
        <f>IF('5ème'!$C26="","",IF('5ème'!$E26="AM",'5ème'!$D26,""))</f>
        <v/>
      </c>
      <c r="BP130" s="295" t="str">
        <f>IF('6ème'!$C26="","",IF('6ème'!$E26="AM",'6ème'!$D26,""))</f>
        <v/>
      </c>
      <c r="BQ130" s="295" t="str">
        <f>IF('7ème'!$C26="","",IF('7ème'!$E26="AM",'7ème'!$D26,""))</f>
        <v/>
      </c>
      <c r="BR130" s="295" t="str">
        <f>IF('8ème'!$C26="","",IF('8ème'!$E26="AM",'8ème'!$D26,""))</f>
        <v/>
      </c>
      <c r="BS130" s="295" t="str">
        <f>IF('9ème'!$C26="","",IF('9ème'!$E26="AM",'9ème'!$D26,""))</f>
        <v/>
      </c>
      <c r="BT130" s="432" t="str">
        <f>IF('10ème'!$C26="","",IF('10ème'!$E26="AM",'10ème'!$D26,""))</f>
        <v/>
      </c>
      <c r="BU130" s="325" t="str">
        <f>IF(Dép_Arr!$C26="","",IF(Dép_Arr!$E26="AM",Dép_Arr!$D26,""))</f>
        <v/>
      </c>
      <c r="BV130" s="304" t="str">
        <f t="shared" si="18"/>
        <v/>
      </c>
      <c r="BW130" s="298" t="str">
        <f t="shared" si="21"/>
        <v/>
      </c>
      <c r="BX130" s="327" t="str">
        <f t="shared" si="22"/>
        <v/>
      </c>
      <c r="BY130" s="380" t="str">
        <f t="shared" si="23"/>
        <v/>
      </c>
      <c r="BZ130" s="438" t="str">
        <f t="shared" si="24"/>
        <v/>
      </c>
    </row>
    <row r="131" spans="14:78" x14ac:dyDescent="0.25">
      <c r="N131" s="373">
        <f t="shared" si="19"/>
        <v>24</v>
      </c>
      <c r="O131" s="297">
        <f>IF('1ér_Tour'!C27="","",IF('1ér_Tour'!E27="MJ",'1ér_Tour'!$D27,""))</f>
        <v>4.6412037037037446E-3</v>
      </c>
      <c r="P131" s="298">
        <f>IF('2ème'!$C27="","",IF('2ème'!$E27="MJ",'2ème'!$D27,""))</f>
        <v>7.569444444444462E-3</v>
      </c>
      <c r="Q131" s="298">
        <f>IF('3ème'!$C27="","",IF('3ème'!$E27="MJ",'3ème'!$D27,""))</f>
        <v>1.1030092592592633E-2</v>
      </c>
      <c r="R131" s="298">
        <f>IF('4ème'!$C27="","",IF('4ème'!$E27="MJ",'4ème'!$D27,""))</f>
        <v>1.4930555555555614E-2</v>
      </c>
      <c r="S131" s="298">
        <f>IF('5ème'!$C27="","",IF('5ème'!$E27="MJ",'5ème'!$D27,""))</f>
        <v>1.8518518518518545E-2</v>
      </c>
      <c r="T131" s="298" t="str">
        <f>IF('6ème'!$C27="","",IF('6ème'!$E27="MJ",'6ème'!$D27,""))</f>
        <v/>
      </c>
      <c r="U131" s="298" t="str">
        <f>IF('7ème'!$C27="","",IF('7ème'!$E27="MJ",'7ème'!$D27,""))</f>
        <v/>
      </c>
      <c r="V131" s="298" t="str">
        <f>IF('8ème'!$C27="","",IF('8ème'!$E27="MJ",'8ème'!$D27,""))</f>
        <v/>
      </c>
      <c r="W131" s="298" t="str">
        <f>IF('9ème'!$C27="","",IF('9ème'!$E27="MJ",'9ème'!$D27,""))</f>
        <v/>
      </c>
      <c r="X131" s="303" t="str">
        <f>IF('10ème'!$C27="","",IF('10ème'!$E27="MJ",'10ème'!$D27,""))</f>
        <v/>
      </c>
      <c r="Y131" s="304">
        <f t="shared" si="11"/>
        <v>5</v>
      </c>
      <c r="Z131" s="298">
        <f t="shared" si="31"/>
        <v>1.8518518518518545E-2</v>
      </c>
      <c r="AA131" s="305">
        <f t="shared" si="12"/>
        <v>5</v>
      </c>
      <c r="AB131" s="306" t="str">
        <f t="shared" si="13"/>
        <v/>
      </c>
      <c r="AC131" s="384" t="str">
        <f t="shared" si="32"/>
        <v>TERMINE</v>
      </c>
      <c r="AD131" s="12"/>
      <c r="AE131" s="297" t="str">
        <f>IF('1ér_Tour'!$C27="","",IF('1ér_Tour'!$E27="CF",'1ér_Tour'!$D27,""))</f>
        <v/>
      </c>
      <c r="AF131" s="295" t="str">
        <f>IF('2ème'!$C27="","",IF('2ème'!$E27="CF",'2ème'!$D27,""))</f>
        <v/>
      </c>
      <c r="AG131" s="295" t="str">
        <f>IF('3ème'!$C27="","",IF('3ème'!$E27="CF",'3ème'!$D27,""))</f>
        <v/>
      </c>
      <c r="AH131" s="295" t="str">
        <f>IF('4ème'!$C27="","",IF('4ème'!$E27="CF",'4ème'!$D27,""))</f>
        <v/>
      </c>
      <c r="AI131" s="295" t="str">
        <f>IF('5ème'!$C27="","",IF('5ème'!$E27="CF",'5ème'!$D27,""))</f>
        <v/>
      </c>
      <c r="AJ131" s="295" t="str">
        <f>IF('6ème'!$C27="","",IF('6ème'!$E27="CF",'6ème'!$D27,""))</f>
        <v/>
      </c>
      <c r="AK131" s="295" t="str">
        <f>IF('7ème'!$C27="","",IF('7ème'!$E27="CF",'7ème'!$D27,""))</f>
        <v/>
      </c>
      <c r="AL131" s="295" t="str">
        <f>IF('8ème'!$C27="","",IF('8ème'!$E27="CF",'8ème'!$D27,""))</f>
        <v/>
      </c>
      <c r="AM131" s="295" t="str">
        <f>IF('9ème'!$C27="","",IF('9ème'!$E27="CF",'9ème'!$D27,""))</f>
        <v/>
      </c>
      <c r="AN131" s="325" t="str">
        <f>IF('10ème'!$C27="","",IF('10ème'!$E27="CF",'10ème'!$D27,""))</f>
        <v/>
      </c>
      <c r="AO131" s="304" t="str">
        <f t="shared" si="20"/>
        <v/>
      </c>
      <c r="AP131" s="298" t="str">
        <f t="shared" si="30"/>
        <v/>
      </c>
      <c r="AQ131" s="326" t="str">
        <f t="shared" si="15"/>
        <v/>
      </c>
      <c r="AR131" s="422" t="str">
        <f t="shared" si="25"/>
        <v/>
      </c>
      <c r="AS131" s="384" t="str">
        <f t="shared" si="16"/>
        <v/>
      </c>
      <c r="AT131" s="102"/>
      <c r="AU131" s="297" t="str">
        <f>IF('1ér_Tour'!$C27="","",IF('1ér_Tour'!$E27="JS",'1ér_Tour'!$D27,""))</f>
        <v/>
      </c>
      <c r="AV131" s="298" t="str">
        <f>IF('2ème'!$C27="","",IF('2ème'!$E27="JS",'2ème'!$D27,""))</f>
        <v/>
      </c>
      <c r="AW131" s="298" t="str">
        <f>IF('3ème'!$C27="","",IF('3ème'!$E27="JS",'3ème'!$D27,""))</f>
        <v/>
      </c>
      <c r="AX131" s="298" t="str">
        <f>IF('4ème'!$C27="","",IF('4ème'!$E27="JS",'4ème'!$D27,""))</f>
        <v/>
      </c>
      <c r="AY131" s="298" t="str">
        <f>IF('5ème'!$C27="","",IF('5ème'!$E27="JS",'5ème'!$D27,""))</f>
        <v/>
      </c>
      <c r="AZ131" s="298" t="str">
        <f>IF('6ème'!$C27="","",IF('6ème'!$E27="JS",'6ème'!$D27,""))</f>
        <v/>
      </c>
      <c r="BA131" s="298" t="str">
        <f>IF('7ème'!$C27="","",IF('7ème'!$E27="JS",'7ème'!$D27,""))</f>
        <v/>
      </c>
      <c r="BB131" s="298" t="str">
        <f>IF('8ème'!$C27="","",IF('8ème'!$E27="JS",'8ème'!$D27,""))</f>
        <v/>
      </c>
      <c r="BC131" s="298" t="str">
        <f>IF('9ème'!$C27="","",IF('9ème'!$E27="JS",'9ème'!$D27,""))</f>
        <v/>
      </c>
      <c r="BD131" s="303" t="str">
        <f>IF('10ème'!$C27="","",IF('10ème'!$E27="JS",'10ème'!$D27,""))</f>
        <v/>
      </c>
      <c r="BE131" s="304" t="str">
        <f t="shared" si="17"/>
        <v/>
      </c>
      <c r="BF131" s="298" t="str">
        <f t="shared" si="26"/>
        <v/>
      </c>
      <c r="BG131" s="321" t="str">
        <f t="shared" si="27"/>
        <v/>
      </c>
      <c r="BH131" s="322" t="str">
        <f t="shared" si="28"/>
        <v/>
      </c>
      <c r="BI131" s="323" t="str">
        <f t="shared" si="29"/>
        <v/>
      </c>
      <c r="BJ131" s="102"/>
      <c r="BK131" s="294" t="str">
        <f>IF('1ér_Tour'!$C27="","",IF('1ér_Tour'!$E27="AM",'1ér_Tour'!$D27,""))</f>
        <v/>
      </c>
      <c r="BL131" s="295" t="str">
        <f>IF('2ème'!$C27="","",IF('2ème'!$E27="AM",'2ème'!$D27,""))</f>
        <v/>
      </c>
      <c r="BM131" s="295" t="str">
        <f>IF('3ème'!$C27="","",IF('3ème'!$E27="AM",'3ème'!$D27,""))</f>
        <v/>
      </c>
      <c r="BN131" s="295" t="str">
        <f>IF('4ème'!$C27="","",IF('4ème'!$E27="AM",'4ème'!$D27,""))</f>
        <v/>
      </c>
      <c r="BO131" s="295" t="str">
        <f>IF('5ème'!$C27="","",IF('5ème'!$E27="AM",'5ème'!$D27,""))</f>
        <v/>
      </c>
      <c r="BP131" s="295" t="str">
        <f>IF('6ème'!$C27="","",IF('6ème'!$E27="AM",'6ème'!$D27,""))</f>
        <v/>
      </c>
      <c r="BQ131" s="295" t="str">
        <f>IF('7ème'!$C27="","",IF('7ème'!$E27="AM",'7ème'!$D27,""))</f>
        <v/>
      </c>
      <c r="BR131" s="295" t="str">
        <f>IF('8ème'!$C27="","",IF('8ème'!$E27="AM",'8ème'!$D27,""))</f>
        <v/>
      </c>
      <c r="BS131" s="295" t="str">
        <f>IF('9ème'!$C27="","",IF('9ème'!$E27="AM",'9ème'!$D27,""))</f>
        <v/>
      </c>
      <c r="BT131" s="432" t="str">
        <f>IF('10ème'!$C27="","",IF('10ème'!$E27="AM",'10ème'!$D27,""))</f>
        <v/>
      </c>
      <c r="BU131" s="325" t="str">
        <f>IF(Dép_Arr!$C27="","",IF(Dép_Arr!$E27="AM",Dép_Arr!$D27,""))</f>
        <v/>
      </c>
      <c r="BV131" s="304" t="str">
        <f t="shared" si="18"/>
        <v/>
      </c>
      <c r="BW131" s="298" t="str">
        <f t="shared" si="21"/>
        <v/>
      </c>
      <c r="BX131" s="327" t="str">
        <f t="shared" si="22"/>
        <v/>
      </c>
      <c r="BY131" s="380" t="str">
        <f t="shared" si="23"/>
        <v/>
      </c>
      <c r="BZ131" s="438" t="str">
        <f t="shared" si="24"/>
        <v/>
      </c>
    </row>
    <row r="132" spans="14:78" x14ac:dyDescent="0.25">
      <c r="N132" s="373">
        <f t="shared" si="19"/>
        <v>25</v>
      </c>
      <c r="O132" s="297" t="str">
        <f>IF('1ér_Tour'!C28="","",IF('1ér_Tour'!E28="MJ",'1ér_Tour'!$D28,""))</f>
        <v/>
      </c>
      <c r="P132" s="298" t="str">
        <f>IF('2ème'!$C28="","",IF('2ème'!$E28="MJ",'2ème'!$D28,""))</f>
        <v/>
      </c>
      <c r="Q132" s="298" t="str">
        <f>IF('3ème'!$C28="","",IF('3ème'!$E28="MJ",'3ème'!$D28,""))</f>
        <v/>
      </c>
      <c r="R132" s="298" t="str">
        <f>IF('4ème'!$C28="","",IF('4ème'!$E28="MJ",'4ème'!$D28,""))</f>
        <v/>
      </c>
      <c r="S132" s="298" t="str">
        <f>IF('5ème'!$C28="","",IF('5ème'!$E28="MJ",'5ème'!$D28,""))</f>
        <v/>
      </c>
      <c r="T132" s="298" t="str">
        <f>IF('6ème'!$C28="","",IF('6ème'!$E28="MJ",'6ème'!$D28,""))</f>
        <v/>
      </c>
      <c r="U132" s="298" t="str">
        <f>IF('7ème'!$C28="","",IF('7ème'!$E28="MJ",'7ème'!$D28,""))</f>
        <v/>
      </c>
      <c r="V132" s="298" t="str">
        <f>IF('8ème'!$C28="","",IF('8ème'!$E28="MJ",'8ème'!$D28,""))</f>
        <v/>
      </c>
      <c r="W132" s="298" t="str">
        <f>IF('9ème'!$C28="","",IF('9ème'!$E28="MJ",'9ème'!$D28,""))</f>
        <v/>
      </c>
      <c r="X132" s="303" t="str">
        <f>IF('10ème'!$C28="","",IF('10ème'!$E28="MJ",'10ème'!$D28,""))</f>
        <v/>
      </c>
      <c r="Y132" s="304" t="str">
        <f t="shared" si="11"/>
        <v/>
      </c>
      <c r="Z132" s="298" t="str">
        <f t="shared" si="31"/>
        <v/>
      </c>
      <c r="AA132" s="305" t="str">
        <f t="shared" si="12"/>
        <v/>
      </c>
      <c r="AB132" s="306" t="str">
        <f t="shared" si="13"/>
        <v/>
      </c>
      <c r="AC132" s="384" t="str">
        <f t="shared" si="32"/>
        <v/>
      </c>
      <c r="AD132" s="12"/>
      <c r="AE132" s="297" t="str">
        <f>IF('1ér_Tour'!$C28="","",IF('1ér_Tour'!$E28="CF",'1ér_Tour'!$D28,""))</f>
        <v/>
      </c>
      <c r="AF132" s="295" t="str">
        <f>IF('2ème'!$C28="","",IF('2ème'!$E28="CF",'2ème'!$D28,""))</f>
        <v/>
      </c>
      <c r="AG132" s="295" t="str">
        <f>IF('3ème'!$C28="","",IF('3ème'!$E28="CF",'3ème'!$D28,""))</f>
        <v/>
      </c>
      <c r="AH132" s="295" t="str">
        <f>IF('4ème'!$C28="","",IF('4ème'!$E28="CF",'4ème'!$D28,""))</f>
        <v/>
      </c>
      <c r="AI132" s="295" t="str">
        <f>IF('5ème'!$C28="","",IF('5ème'!$E28="CF",'5ème'!$D28,""))</f>
        <v/>
      </c>
      <c r="AJ132" s="295" t="str">
        <f>IF('6ème'!$C28="","",IF('6ème'!$E28="CF",'6ème'!$D28,""))</f>
        <v/>
      </c>
      <c r="AK132" s="295" t="str">
        <f>IF('7ème'!$C28="","",IF('7ème'!$E28="CF",'7ème'!$D28,""))</f>
        <v/>
      </c>
      <c r="AL132" s="295" t="str">
        <f>IF('8ème'!$C28="","",IF('8ème'!$E28="CF",'8ème'!$D28,""))</f>
        <v/>
      </c>
      <c r="AM132" s="295" t="str">
        <f>IF('9ème'!$C28="","",IF('9ème'!$E28="CF",'9ème'!$D28,""))</f>
        <v/>
      </c>
      <c r="AN132" s="325" t="str">
        <f>IF('10ème'!$C28="","",IF('10ème'!$E28="CF",'10ème'!$D28,""))</f>
        <v/>
      </c>
      <c r="AO132" s="304" t="str">
        <f t="shared" si="20"/>
        <v/>
      </c>
      <c r="AP132" s="298" t="str">
        <f t="shared" si="30"/>
        <v/>
      </c>
      <c r="AQ132" s="326" t="str">
        <f t="shared" si="15"/>
        <v/>
      </c>
      <c r="AR132" s="422" t="str">
        <f t="shared" si="25"/>
        <v/>
      </c>
      <c r="AS132" s="384" t="str">
        <f t="shared" si="16"/>
        <v/>
      </c>
      <c r="AT132" s="102"/>
      <c r="AU132" s="297" t="str">
        <f>IF('1ér_Tour'!$C28="","",IF('1ér_Tour'!$E28="JS",'1ér_Tour'!$D28,""))</f>
        <v/>
      </c>
      <c r="AV132" s="298" t="str">
        <f>IF('2ème'!$C28="","",IF('2ème'!$E28="JS",'2ème'!$D28,""))</f>
        <v/>
      </c>
      <c r="AW132" s="298" t="str">
        <f>IF('3ème'!$C28="","",IF('3ème'!$E28="JS",'3ème'!$D28,""))</f>
        <v/>
      </c>
      <c r="AX132" s="298" t="str">
        <f>IF('4ème'!$C28="","",IF('4ème'!$E28="JS",'4ème'!$D28,""))</f>
        <v/>
      </c>
      <c r="AY132" s="298" t="str">
        <f>IF('5ème'!$C28="","",IF('5ème'!$E28="JS",'5ème'!$D28,""))</f>
        <v/>
      </c>
      <c r="AZ132" s="298" t="str">
        <f>IF('6ème'!$C28="","",IF('6ème'!$E28="JS",'6ème'!$D28,""))</f>
        <v/>
      </c>
      <c r="BA132" s="298" t="str">
        <f>IF('7ème'!$C28="","",IF('7ème'!$E28="JS",'7ème'!$D28,""))</f>
        <v/>
      </c>
      <c r="BB132" s="298" t="str">
        <f>IF('8ème'!$C28="","",IF('8ème'!$E28="JS",'8ème'!$D28,""))</f>
        <v/>
      </c>
      <c r="BC132" s="298" t="str">
        <f>IF('9ème'!$C28="","",IF('9ème'!$E28="JS",'9ème'!$D28,""))</f>
        <v/>
      </c>
      <c r="BD132" s="303" t="str">
        <f>IF('10ème'!$C28="","",IF('10ème'!$E28="JS",'10ème'!$D28,""))</f>
        <v/>
      </c>
      <c r="BE132" s="304" t="str">
        <f t="shared" si="17"/>
        <v/>
      </c>
      <c r="BF132" s="298" t="str">
        <f t="shared" si="26"/>
        <v/>
      </c>
      <c r="BG132" s="321" t="str">
        <f t="shared" si="27"/>
        <v/>
      </c>
      <c r="BH132" s="322" t="str">
        <f t="shared" si="28"/>
        <v/>
      </c>
      <c r="BI132" s="323" t="str">
        <f t="shared" si="29"/>
        <v/>
      </c>
      <c r="BJ132" s="102"/>
      <c r="BK132" s="294">
        <f>IF('1ér_Tour'!$C28="","",IF('1ér_Tour'!$E28="AM",'1ér_Tour'!$D28,""))</f>
        <v>4.6412037037037446E-3</v>
      </c>
      <c r="BL132" s="295">
        <f>IF('2ème'!$C28="","",IF('2ème'!$E28="AM",'2ème'!$D28,""))</f>
        <v>7.5462962962962732E-3</v>
      </c>
      <c r="BM132" s="295">
        <f>IF('3ème'!$C28="","",IF('3ème'!$E28="AM",'3ème'!$D28,""))</f>
        <v>1.1018518518518539E-2</v>
      </c>
      <c r="BN132" s="295">
        <f>IF('4ème'!$C28="","",IF('4ème'!$E28="AM",'4ème'!$D28,""))</f>
        <v>1.4884259259259291E-2</v>
      </c>
      <c r="BO132" s="295">
        <f>IF('5ème'!$C28="","",IF('5ème'!$E28="AM",'5ème'!$D28,""))</f>
        <v>1.8437500000000051E-2</v>
      </c>
      <c r="BP132" s="295">
        <f>IF('6ème'!$C28="","",IF('6ème'!$E28="AM",'6ème'!$D28,""))</f>
        <v>2.1990740740740755E-2</v>
      </c>
      <c r="BQ132" s="295">
        <f>IF('7ème'!$C28="","",IF('7ème'!$E28="AM",'7ème'!$D28,""))</f>
        <v>2.648148148148155E-2</v>
      </c>
      <c r="BR132" s="295">
        <f>IF('8ème'!$C28="","",IF('8ème'!$E28="AM",'8ème'!$D28,""))</f>
        <v>2.8229166666666694E-2</v>
      </c>
      <c r="BS132" s="295">
        <f>IF('9ème'!$C28="","",IF('9ème'!$E28="AM",'9ème'!$D28,""))</f>
        <v>3.1516203703703727E-2</v>
      </c>
      <c r="BT132" s="432" t="str">
        <f>IF('10ème'!$C28="","",IF('10ème'!$E28="AM",'10ème'!$D28,""))</f>
        <v/>
      </c>
      <c r="BU132" s="325">
        <f>IF(Dép_Arr!$C28="","",IF(Dép_Arr!$E28="AM",Dép_Arr!$D28,""))</f>
        <v>3.5057870370370392E-2</v>
      </c>
      <c r="BV132" s="304">
        <f t="shared" si="18"/>
        <v>10</v>
      </c>
      <c r="BW132" s="298">
        <f t="shared" si="21"/>
        <v>3.5057870370370392E-2</v>
      </c>
      <c r="BX132" s="327">
        <f t="shared" si="22"/>
        <v>10</v>
      </c>
      <c r="BY132" s="380" t="str">
        <f t="shared" si="23"/>
        <v/>
      </c>
      <c r="BZ132" s="438" t="str">
        <f t="shared" si="24"/>
        <v>TERMINE</v>
      </c>
    </row>
    <row r="133" spans="14:78" x14ac:dyDescent="0.25">
      <c r="N133" s="373">
        <f t="shared" si="19"/>
        <v>26</v>
      </c>
      <c r="O133" s="297" t="str">
        <f>IF('1ér_Tour'!C29="","",IF('1ér_Tour'!E29="MJ",'1ér_Tour'!$D29,""))</f>
        <v/>
      </c>
      <c r="P133" s="298" t="str">
        <f>IF('2ème'!$C29="","",IF('2ème'!$E29="MJ",'2ème'!$D29,""))</f>
        <v/>
      </c>
      <c r="Q133" s="298" t="str">
        <f>IF('3ème'!$C29="","",IF('3ème'!$E29="MJ",'3ème'!$D29,""))</f>
        <v/>
      </c>
      <c r="R133" s="298" t="str">
        <f>IF('4ème'!$C29="","",IF('4ème'!$E29="MJ",'4ème'!$D29,""))</f>
        <v/>
      </c>
      <c r="S133" s="298" t="str">
        <f>IF('5ème'!$C29="","",IF('5ème'!$E29="MJ",'5ème'!$D29,""))</f>
        <v/>
      </c>
      <c r="T133" s="298" t="str">
        <f>IF('6ème'!$C29="","",IF('6ème'!$E29="MJ",'6ème'!$D29,""))</f>
        <v/>
      </c>
      <c r="U133" s="298" t="str">
        <f>IF('7ème'!$C29="","",IF('7ème'!$E29="MJ",'7ème'!$D29,""))</f>
        <v/>
      </c>
      <c r="V133" s="298" t="str">
        <f>IF('8ème'!$C29="","",IF('8ème'!$E29="MJ",'8ème'!$D29,""))</f>
        <v/>
      </c>
      <c r="W133" s="298" t="str">
        <f>IF('9ème'!$C29="","",IF('9ème'!$E29="MJ",'9ème'!$D29,""))</f>
        <v/>
      </c>
      <c r="X133" s="303" t="str">
        <f>IF('10ème'!$C29="","",IF('10ème'!$E29="MJ",'10ème'!$D29,""))</f>
        <v/>
      </c>
      <c r="Y133" s="304" t="str">
        <f t="shared" si="11"/>
        <v/>
      </c>
      <c r="Z133" s="298" t="str">
        <f t="shared" si="31"/>
        <v/>
      </c>
      <c r="AA133" s="305" t="str">
        <f t="shared" si="12"/>
        <v/>
      </c>
      <c r="AB133" s="306" t="str">
        <f t="shared" si="13"/>
        <v/>
      </c>
      <c r="AC133" s="384" t="str">
        <f t="shared" si="32"/>
        <v/>
      </c>
      <c r="AD133" s="12"/>
      <c r="AE133" s="297" t="str">
        <f>IF('1ér_Tour'!$C29="","",IF('1ér_Tour'!$E29="CF",'1ér_Tour'!$D29,""))</f>
        <v/>
      </c>
      <c r="AF133" s="295" t="str">
        <f>IF('2ème'!$C29="","",IF('2ème'!$E29="CF",'2ème'!$D29,""))</f>
        <v/>
      </c>
      <c r="AG133" s="295" t="str">
        <f>IF('3ème'!$C29="","",IF('3ème'!$E29="CF",'3ème'!$D29,""))</f>
        <v/>
      </c>
      <c r="AH133" s="295" t="str">
        <f>IF('4ème'!$C29="","",IF('4ème'!$E29="CF",'4ème'!$D29,""))</f>
        <v/>
      </c>
      <c r="AI133" s="295" t="str">
        <f>IF('5ème'!$C29="","",IF('5ème'!$E29="CF",'5ème'!$D29,""))</f>
        <v/>
      </c>
      <c r="AJ133" s="295" t="str">
        <f>IF('6ème'!$C29="","",IF('6ème'!$E29="CF",'6ème'!$D29,""))</f>
        <v/>
      </c>
      <c r="AK133" s="295" t="str">
        <f>IF('7ème'!$C29="","",IF('7ème'!$E29="CF",'7ème'!$D29,""))</f>
        <v/>
      </c>
      <c r="AL133" s="295" t="str">
        <f>IF('8ème'!$C29="","",IF('8ème'!$E29="CF",'8ème'!$D29,""))</f>
        <v/>
      </c>
      <c r="AM133" s="295" t="str">
        <f>IF('9ème'!$C29="","",IF('9ème'!$E29="CF",'9ème'!$D29,""))</f>
        <v/>
      </c>
      <c r="AN133" s="325" t="str">
        <f>IF('10ème'!$C29="","",IF('10ème'!$E29="CF",'10ème'!$D29,""))</f>
        <v/>
      </c>
      <c r="AO133" s="304" t="str">
        <f t="shared" si="20"/>
        <v/>
      </c>
      <c r="AP133" s="298" t="str">
        <f t="shared" si="30"/>
        <v/>
      </c>
      <c r="AQ133" s="326" t="str">
        <f t="shared" si="15"/>
        <v/>
      </c>
      <c r="AR133" s="422" t="str">
        <f t="shared" si="25"/>
        <v/>
      </c>
      <c r="AS133" s="384" t="str">
        <f t="shared" si="16"/>
        <v/>
      </c>
      <c r="AT133" s="102"/>
      <c r="AU133" s="297">
        <f>IF('1ér_Tour'!$C29="","",IF('1ér_Tour'!$E29="JS",'1ér_Tour'!$D29,""))</f>
        <v>4.8263888888889217E-3</v>
      </c>
      <c r="AV133" s="298">
        <f>IF('2ème'!$C29="","",IF('2ème'!$E29="JS",'2ème'!$D29,""))</f>
        <v>7.7083333333333726E-3</v>
      </c>
      <c r="AW133" s="298">
        <f>IF('3ème'!$C29="","",IF('3ème'!$E29="JS",'3ème'!$D29,""))</f>
        <v>1.10069444444445E-2</v>
      </c>
      <c r="AX133" s="298">
        <f>IF('4ème'!$C29="","",IF('4ème'!$E29="JS",'4ème'!$D29,""))</f>
        <v>1.5000000000000069E-2</v>
      </c>
      <c r="AY133" s="298">
        <f>IF('5ème'!$C29="","",IF('5ème'!$E29="JS",'5ème'!$D29,""))</f>
        <v>1.8576388888888962E-2</v>
      </c>
      <c r="AZ133" s="298">
        <f>IF('6ème'!$C29="","",IF('6ème'!$E29="JS",'6ème'!$D29,""))</f>
        <v>2.1979166666666716E-2</v>
      </c>
      <c r="BA133" s="298" t="str">
        <f>IF('7ème'!$C29="","",IF('7ème'!$E29="JS",'7ème'!$D29,""))</f>
        <v/>
      </c>
      <c r="BB133" s="298">
        <f>IF('8ème'!$C29="","",IF('8ème'!$E29="JS",'8ème'!$D29,""))</f>
        <v>2.8240740740740788E-2</v>
      </c>
      <c r="BC133" s="298" t="str">
        <f>IF('9ème'!$C29="","",IF('9ème'!$E29="JS",'9ème'!$D29,""))</f>
        <v/>
      </c>
      <c r="BD133" s="303" t="str">
        <f>IF('10ème'!$C29="","",IF('10ème'!$E29="JS",'10ème'!$D29,""))</f>
        <v/>
      </c>
      <c r="BE133" s="304">
        <f t="shared" si="17"/>
        <v>6</v>
      </c>
      <c r="BF133" s="298">
        <f t="shared" si="26"/>
        <v>2.8240740740740788E-2</v>
      </c>
      <c r="BG133" s="321">
        <f t="shared" si="27"/>
        <v>7</v>
      </c>
      <c r="BH133" s="322" t="str">
        <f t="shared" si="28"/>
        <v/>
      </c>
      <c r="BI133" s="323" t="str">
        <f t="shared" si="29"/>
        <v>TERMINE</v>
      </c>
      <c r="BJ133" s="102"/>
      <c r="BK133" s="294" t="str">
        <f>IF('1ér_Tour'!$C29="","",IF('1ér_Tour'!$E29="AM",'1ér_Tour'!$D29,""))</f>
        <v/>
      </c>
      <c r="BL133" s="295" t="str">
        <f>IF('2ème'!$C29="","",IF('2ème'!$E29="AM",'2ème'!$D29,""))</f>
        <v/>
      </c>
      <c r="BM133" s="295" t="str">
        <f>IF('3ème'!$C29="","",IF('3ème'!$E29="AM",'3ème'!$D29,""))</f>
        <v/>
      </c>
      <c r="BN133" s="295" t="str">
        <f>IF('4ème'!$C29="","",IF('4ème'!$E29="AM",'4ème'!$D29,""))</f>
        <v/>
      </c>
      <c r="BO133" s="295" t="str">
        <f>IF('5ème'!$C29="","",IF('5ème'!$E29="AM",'5ème'!$D29,""))</f>
        <v/>
      </c>
      <c r="BP133" s="295" t="str">
        <f>IF('6ème'!$C29="","",IF('6ème'!$E29="AM",'6ème'!$D29,""))</f>
        <v/>
      </c>
      <c r="BQ133" s="295" t="str">
        <f>IF('7ème'!$C29="","",IF('7ème'!$E29="AM",'7ème'!$D29,""))</f>
        <v/>
      </c>
      <c r="BR133" s="295" t="str">
        <f>IF('8ème'!$C29="","",IF('8ème'!$E29="AM",'8ème'!$D29,""))</f>
        <v/>
      </c>
      <c r="BS133" s="295" t="str">
        <f>IF('9ème'!$C29="","",IF('9ème'!$E29="AM",'9ème'!$D29,""))</f>
        <v/>
      </c>
      <c r="BT133" s="432" t="str">
        <f>IF('10ème'!$C29="","",IF('10ème'!$E29="AM",'10ème'!$D29,""))</f>
        <v/>
      </c>
      <c r="BU133" s="325" t="str">
        <f>IF(Dép_Arr!$C29="","",IF(Dép_Arr!$E29="AM",Dép_Arr!$D29,""))</f>
        <v/>
      </c>
      <c r="BV133" s="304" t="str">
        <f t="shared" si="18"/>
        <v/>
      </c>
      <c r="BW133" s="298" t="str">
        <f t="shared" si="21"/>
        <v/>
      </c>
      <c r="BX133" s="327" t="str">
        <f t="shared" si="22"/>
        <v/>
      </c>
      <c r="BY133" s="380" t="str">
        <f t="shared" si="23"/>
        <v/>
      </c>
      <c r="BZ133" s="438" t="str">
        <f t="shared" si="24"/>
        <v/>
      </c>
    </row>
    <row r="134" spans="14:78" x14ac:dyDescent="0.25">
      <c r="N134" s="373">
        <f t="shared" si="19"/>
        <v>27</v>
      </c>
      <c r="O134" s="297" t="str">
        <f>IF('1ér_Tour'!C30="","",IF('1ér_Tour'!E30="MJ",'1ér_Tour'!$D30,""))</f>
        <v/>
      </c>
      <c r="P134" s="298" t="str">
        <f>IF('2ème'!$C30="","",IF('2ème'!$E30="MJ",'2ème'!$D30,""))</f>
        <v/>
      </c>
      <c r="Q134" s="298" t="str">
        <f>IF('3ème'!$C30="","",IF('3ème'!$E30="MJ",'3ème'!$D30,""))</f>
        <v/>
      </c>
      <c r="R134" s="298" t="str">
        <f>IF('4ème'!$C30="","",IF('4ème'!$E30="MJ",'4ème'!$D30,""))</f>
        <v/>
      </c>
      <c r="S134" s="298" t="str">
        <f>IF('5ème'!$C30="","",IF('5ème'!$E30="MJ",'5ème'!$D30,""))</f>
        <v/>
      </c>
      <c r="T134" s="298" t="str">
        <f>IF('6ème'!$C30="","",IF('6ème'!$E30="MJ",'6ème'!$D30,""))</f>
        <v/>
      </c>
      <c r="U134" s="298" t="str">
        <f>IF('7ème'!$C30="","",IF('7ème'!$E30="MJ",'7ème'!$D30,""))</f>
        <v/>
      </c>
      <c r="V134" s="298" t="str">
        <f>IF('8ème'!$C30="","",IF('8ème'!$E30="MJ",'8ème'!$D30,""))</f>
        <v/>
      </c>
      <c r="W134" s="298" t="str">
        <f>IF('9ème'!$C30="","",IF('9ème'!$E30="MJ",'9ème'!$D30,""))</f>
        <v/>
      </c>
      <c r="X134" s="303" t="str">
        <f>IF('10ème'!$C30="","",IF('10ème'!$E30="MJ",'10ème'!$D30,""))</f>
        <v/>
      </c>
      <c r="Y134" s="304" t="str">
        <f t="shared" si="11"/>
        <v/>
      </c>
      <c r="Z134" s="298" t="str">
        <f t="shared" si="31"/>
        <v/>
      </c>
      <c r="AA134" s="305" t="str">
        <f t="shared" si="12"/>
        <v/>
      </c>
      <c r="AB134" s="306" t="str">
        <f t="shared" si="13"/>
        <v/>
      </c>
      <c r="AC134" s="384" t="str">
        <f t="shared" si="32"/>
        <v/>
      </c>
      <c r="AD134" s="12"/>
      <c r="AE134" s="297">
        <f>IF('1ér_Tour'!$C30="","",IF('1ér_Tour'!$E30="CF",'1ér_Tour'!$D30,""))</f>
        <v>4.8148148148148273E-3</v>
      </c>
      <c r="AF134" s="295">
        <f>IF('2ème'!$C30="","",IF('2ème'!$E30="CF",'2ème'!$D30,""))</f>
        <v>7.6504629629630116E-3</v>
      </c>
      <c r="AG134" s="295">
        <f>IF('3ème'!$C30="","",IF('3ème'!$E30="CF",'3ème'!$D30,""))</f>
        <v>1.0995370370370405E-2</v>
      </c>
      <c r="AH134" s="295">
        <f>IF('4ème'!$C30="","",IF('4ème'!$E30="CF",'4ème'!$D30,""))</f>
        <v>1.5011574074074108E-2</v>
      </c>
      <c r="AI134" s="295">
        <f>IF('5ème'!$C30="","",IF('5ème'!$E30="CF",'5ème'!$D30,""))</f>
        <v>1.8587962962963001E-2</v>
      </c>
      <c r="AJ134" s="295">
        <f>IF('6ème'!$C30="","",IF('6ème'!$E30="CF",'6ème'!$D30,""))</f>
        <v>2.2002314814814794E-2</v>
      </c>
      <c r="AK134" s="295" t="str">
        <f>IF('7ème'!$C30="","",IF('7ème'!$E30="CF",'7ème'!$D30,""))</f>
        <v/>
      </c>
      <c r="AL134" s="295" t="str">
        <f>IF('8ème'!$C30="","",IF('8ème'!$E30="CF",'8ème'!$D30,""))</f>
        <v/>
      </c>
      <c r="AM134" s="295" t="str">
        <f>IF('9ème'!$C30="","",IF('9ème'!$E30="CF",'9ème'!$D30,""))</f>
        <v/>
      </c>
      <c r="AN134" s="325" t="str">
        <f>IF('10ème'!$C30="","",IF('10ème'!$E30="CF",'10ème'!$D30,""))</f>
        <v/>
      </c>
      <c r="AO134" s="304">
        <f t="shared" si="20"/>
        <v>4</v>
      </c>
      <c r="AP134" s="298">
        <f t="shared" si="30"/>
        <v>2.2002314814814794E-2</v>
      </c>
      <c r="AQ134" s="326">
        <f t="shared" si="15"/>
        <v>6</v>
      </c>
      <c r="AR134" s="422" t="str">
        <f t="shared" si="25"/>
        <v/>
      </c>
      <c r="AS134" s="384" t="str">
        <f t="shared" si="16"/>
        <v>TERMINE</v>
      </c>
      <c r="AT134" s="102"/>
      <c r="AU134" s="297" t="str">
        <f>IF('1ér_Tour'!$C30="","",IF('1ér_Tour'!$E30="JS",'1ér_Tour'!$D30,""))</f>
        <v/>
      </c>
      <c r="AV134" s="298" t="str">
        <f>IF('2ème'!$C30="","",IF('2ème'!$E30="JS",'2ème'!$D30,""))</f>
        <v/>
      </c>
      <c r="AW134" s="298" t="str">
        <f>IF('3ème'!$C30="","",IF('3ème'!$E30="JS",'3ème'!$D30,""))</f>
        <v/>
      </c>
      <c r="AX134" s="298" t="str">
        <f>IF('4ème'!$C30="","",IF('4ème'!$E30="JS",'4ème'!$D30,""))</f>
        <v/>
      </c>
      <c r="AY134" s="298" t="str">
        <f>IF('5ème'!$C30="","",IF('5ème'!$E30="JS",'5ème'!$D30,""))</f>
        <v/>
      </c>
      <c r="AZ134" s="298" t="str">
        <f>IF('6ème'!$C30="","",IF('6ème'!$E30="JS",'6ème'!$D30,""))</f>
        <v/>
      </c>
      <c r="BA134" s="298" t="str">
        <f>IF('7ème'!$C30="","",IF('7ème'!$E30="JS",'7ème'!$D30,""))</f>
        <v/>
      </c>
      <c r="BB134" s="298" t="str">
        <f>IF('8ème'!$C30="","",IF('8ème'!$E30="JS",'8ème'!$D30,""))</f>
        <v/>
      </c>
      <c r="BC134" s="298" t="str">
        <f>IF('9ème'!$C30="","",IF('9ème'!$E30="JS",'9ème'!$D30,""))</f>
        <v/>
      </c>
      <c r="BD134" s="303" t="str">
        <f>IF('10ème'!$C30="","",IF('10ème'!$E30="JS",'10ème'!$D30,""))</f>
        <v/>
      </c>
      <c r="BE134" s="304" t="str">
        <f t="shared" si="17"/>
        <v/>
      </c>
      <c r="BF134" s="298" t="str">
        <f t="shared" si="26"/>
        <v/>
      </c>
      <c r="BG134" s="321" t="str">
        <f t="shared" si="27"/>
        <v/>
      </c>
      <c r="BH134" s="322" t="str">
        <f t="shared" si="28"/>
        <v/>
      </c>
      <c r="BI134" s="323" t="str">
        <f t="shared" si="29"/>
        <v/>
      </c>
      <c r="BJ134" s="102"/>
      <c r="BK134" s="294" t="str">
        <f>IF('1ér_Tour'!$C30="","",IF('1ér_Tour'!$E30="AM",'1ér_Tour'!$D30,""))</f>
        <v/>
      </c>
      <c r="BL134" s="295" t="str">
        <f>IF('2ème'!$C30="","",IF('2ème'!$E30="AM",'2ème'!$D30,""))</f>
        <v/>
      </c>
      <c r="BM134" s="295" t="str">
        <f>IF('3ème'!$C30="","",IF('3ème'!$E30="AM",'3ème'!$D30,""))</f>
        <v/>
      </c>
      <c r="BN134" s="295" t="str">
        <f>IF('4ème'!$C30="","",IF('4ème'!$E30="AM",'4ème'!$D30,""))</f>
        <v/>
      </c>
      <c r="BO134" s="295" t="str">
        <f>IF('5ème'!$C30="","",IF('5ème'!$E30="AM",'5ème'!$D30,""))</f>
        <v/>
      </c>
      <c r="BP134" s="295" t="str">
        <f>IF('6ème'!$C30="","",IF('6ème'!$E30="AM",'6ème'!$D30,""))</f>
        <v/>
      </c>
      <c r="BQ134" s="295" t="str">
        <f>IF('7ème'!$C30="","",IF('7ème'!$E30="AM",'7ème'!$D30,""))</f>
        <v/>
      </c>
      <c r="BR134" s="295" t="str">
        <f>IF('8ème'!$C30="","",IF('8ème'!$E30="AM",'8ème'!$D30,""))</f>
        <v/>
      </c>
      <c r="BS134" s="295" t="str">
        <f>IF('9ème'!$C30="","",IF('9ème'!$E30="AM",'9ème'!$D30,""))</f>
        <v/>
      </c>
      <c r="BT134" s="432" t="str">
        <f>IF('10ème'!$C30="","",IF('10ème'!$E30="AM",'10ème'!$D30,""))</f>
        <v/>
      </c>
      <c r="BU134" s="325" t="str">
        <f>IF(Dép_Arr!$C30="","",IF(Dép_Arr!$E30="AM",Dép_Arr!$D30,""))</f>
        <v/>
      </c>
      <c r="BV134" s="304" t="str">
        <f t="shared" si="18"/>
        <v/>
      </c>
      <c r="BW134" s="298" t="str">
        <f t="shared" si="21"/>
        <v/>
      </c>
      <c r="BX134" s="327" t="str">
        <f t="shared" si="22"/>
        <v/>
      </c>
      <c r="BY134" s="380" t="str">
        <f t="shared" si="23"/>
        <v/>
      </c>
      <c r="BZ134" s="438" t="str">
        <f t="shared" si="24"/>
        <v/>
      </c>
    </row>
    <row r="135" spans="14:78" x14ac:dyDescent="0.25">
      <c r="N135" s="373">
        <f t="shared" si="19"/>
        <v>28</v>
      </c>
      <c r="O135" s="297">
        <f>IF('1ér_Tour'!C31="","",IF('1ér_Tour'!E31="MJ",'1ér_Tour'!$D31,""))</f>
        <v>4.7337962962963331E-3</v>
      </c>
      <c r="P135" s="298">
        <f>IF('2ème'!$C31="","",IF('2ème'!$E31="MJ",'2ème'!$D31,""))</f>
        <v>7.6620370370370505E-3</v>
      </c>
      <c r="Q135" s="298">
        <f>IF('3ème'!$C31="","",IF('3ème'!$E31="MJ",'3ème'!$D31,""))</f>
        <v>1.0983796296296366E-2</v>
      </c>
      <c r="R135" s="298">
        <f>IF('4ème'!$C31="","",IF('4ème'!$E31="MJ",'4ème'!$D31,""))</f>
        <v>1.5023148148148202E-2</v>
      </c>
      <c r="S135" s="298" t="str">
        <f>IF('5ème'!$C31="","",IF('5ème'!$E31="MJ",'5ème'!$D31,""))</f>
        <v/>
      </c>
      <c r="T135" s="298" t="str">
        <f>IF('6ème'!$C31="","",IF('6ème'!$E31="MJ",'6ème'!$D31,""))</f>
        <v/>
      </c>
      <c r="U135" s="298" t="str">
        <f>IF('7ème'!$C31="","",IF('7ème'!$E31="MJ",'7ème'!$D31,""))</f>
        <v/>
      </c>
      <c r="V135" s="298" t="str">
        <f>IF('8ème'!$C31="","",IF('8ème'!$E31="MJ",'8ème'!$D31,""))</f>
        <v/>
      </c>
      <c r="W135" s="298" t="str">
        <f>IF('9ème'!$C31="","",IF('9ème'!$E31="MJ",'9ème'!$D31,""))</f>
        <v/>
      </c>
      <c r="X135" s="303" t="str">
        <f>IF('10ème'!$C31="","",IF('10ème'!$E31="MJ",'10ème'!$D31,""))</f>
        <v/>
      </c>
      <c r="Y135" s="304">
        <f t="shared" si="11"/>
        <v>1</v>
      </c>
      <c r="Z135" s="298">
        <f t="shared" si="31"/>
        <v>1.5023148148148202E-2</v>
      </c>
      <c r="AA135" s="305">
        <f t="shared" si="12"/>
        <v>4</v>
      </c>
      <c r="AB135" s="306" t="str">
        <f t="shared" si="13"/>
        <v/>
      </c>
      <c r="AC135" s="384" t="str">
        <f t="shared" si="32"/>
        <v>TERMINE</v>
      </c>
      <c r="AD135" s="12"/>
      <c r="AE135" s="297" t="str">
        <f>IF('1ér_Tour'!$C31="","",IF('1ér_Tour'!$E31="CF",'1ér_Tour'!$D31,""))</f>
        <v/>
      </c>
      <c r="AF135" s="295" t="str">
        <f>IF('2ème'!$C31="","",IF('2ème'!$E31="CF",'2ème'!$D31,""))</f>
        <v/>
      </c>
      <c r="AG135" s="295" t="str">
        <f>IF('3ème'!$C31="","",IF('3ème'!$E31="CF",'3ème'!$D31,""))</f>
        <v/>
      </c>
      <c r="AH135" s="295" t="str">
        <f>IF('4ème'!$C31="","",IF('4ème'!$E31="CF",'4ème'!$D31,""))</f>
        <v/>
      </c>
      <c r="AI135" s="295" t="str">
        <f>IF('5ème'!$C31="","",IF('5ème'!$E31="CF",'5ème'!$D31,""))</f>
        <v/>
      </c>
      <c r="AJ135" s="295" t="str">
        <f>IF('6ème'!$C31="","",IF('6ème'!$E31="CF",'6ème'!$D31,""))</f>
        <v/>
      </c>
      <c r="AK135" s="295" t="str">
        <f>IF('7ème'!$C31="","",IF('7ème'!$E31="CF",'7ème'!$D31,""))</f>
        <v/>
      </c>
      <c r="AL135" s="295" t="str">
        <f>IF('8ème'!$C31="","",IF('8ème'!$E31="CF",'8ème'!$D31,""))</f>
        <v/>
      </c>
      <c r="AM135" s="295" t="str">
        <f>IF('9ème'!$C31="","",IF('9ème'!$E31="CF",'9ème'!$D31,""))</f>
        <v/>
      </c>
      <c r="AN135" s="325" t="str">
        <f>IF('10ème'!$C31="","",IF('10ème'!$E31="CF",'10ème'!$D31,""))</f>
        <v/>
      </c>
      <c r="AO135" s="304" t="str">
        <f t="shared" si="20"/>
        <v/>
      </c>
      <c r="AP135" s="298" t="str">
        <f t="shared" si="30"/>
        <v/>
      </c>
      <c r="AQ135" s="326" t="str">
        <f t="shared" si="15"/>
        <v/>
      </c>
      <c r="AR135" s="422" t="str">
        <f t="shared" si="25"/>
        <v/>
      </c>
      <c r="AS135" s="384" t="str">
        <f t="shared" si="16"/>
        <v/>
      </c>
      <c r="AT135" s="102"/>
      <c r="AU135" s="297" t="str">
        <f>IF('1ér_Tour'!$C31="","",IF('1ér_Tour'!$E31="JS",'1ér_Tour'!$D31,""))</f>
        <v/>
      </c>
      <c r="AV135" s="298" t="str">
        <f>IF('2ème'!$C31="","",IF('2ème'!$E31="JS",'2ème'!$D31,""))</f>
        <v/>
      </c>
      <c r="AW135" s="298" t="str">
        <f>IF('3ème'!$C31="","",IF('3ème'!$E31="JS",'3ème'!$D31,""))</f>
        <v/>
      </c>
      <c r="AX135" s="298" t="str">
        <f>IF('4ème'!$C31="","",IF('4ème'!$E31="JS",'4ème'!$D31,""))</f>
        <v/>
      </c>
      <c r="AY135" s="298" t="str">
        <f>IF('5ème'!$C31="","",IF('5ème'!$E31="JS",'5ème'!$D31,""))</f>
        <v/>
      </c>
      <c r="AZ135" s="298" t="str">
        <f>IF('6ème'!$C31="","",IF('6ème'!$E31="JS",'6ème'!$D31,""))</f>
        <v/>
      </c>
      <c r="BA135" s="298" t="str">
        <f>IF('7ème'!$C31="","",IF('7ème'!$E31="JS",'7ème'!$D31,""))</f>
        <v/>
      </c>
      <c r="BB135" s="298" t="str">
        <f>IF('8ème'!$C31="","",IF('8ème'!$E31="JS",'8ème'!$D31,""))</f>
        <v/>
      </c>
      <c r="BC135" s="298" t="str">
        <f>IF('9ème'!$C31="","",IF('9ème'!$E31="JS",'9ème'!$D31,""))</f>
        <v/>
      </c>
      <c r="BD135" s="303" t="str">
        <f>IF('10ème'!$C31="","",IF('10ème'!$E31="JS",'10ème'!$D31,""))</f>
        <v/>
      </c>
      <c r="BE135" s="304" t="str">
        <f t="shared" si="17"/>
        <v/>
      </c>
      <c r="BF135" s="298" t="str">
        <f t="shared" si="26"/>
        <v/>
      </c>
      <c r="BG135" s="321" t="str">
        <f t="shared" si="27"/>
        <v/>
      </c>
      <c r="BH135" s="322" t="str">
        <f t="shared" si="28"/>
        <v/>
      </c>
      <c r="BI135" s="323" t="str">
        <f t="shared" si="29"/>
        <v/>
      </c>
      <c r="BJ135" s="102"/>
      <c r="BK135" s="294" t="str">
        <f>IF('1ér_Tour'!$C31="","",IF('1ér_Tour'!$E31="AM",'1ér_Tour'!$D31,""))</f>
        <v/>
      </c>
      <c r="BL135" s="295" t="str">
        <f>IF('2ème'!$C31="","",IF('2ème'!$E31="AM",'2ème'!$D31,""))</f>
        <v/>
      </c>
      <c r="BM135" s="295" t="str">
        <f>IF('3ème'!$C31="","",IF('3ème'!$E31="AM",'3ème'!$D31,""))</f>
        <v/>
      </c>
      <c r="BN135" s="295" t="str">
        <f>IF('4ème'!$C31="","",IF('4ème'!$E31="AM",'4ème'!$D31,""))</f>
        <v/>
      </c>
      <c r="BO135" s="295" t="str">
        <f>IF('5ème'!$C31="","",IF('5ème'!$E31="AM",'5ème'!$D31,""))</f>
        <v/>
      </c>
      <c r="BP135" s="295" t="str">
        <f>IF('6ème'!$C31="","",IF('6ème'!$E31="AM",'6ème'!$D31,""))</f>
        <v/>
      </c>
      <c r="BQ135" s="295" t="str">
        <f>IF('7ème'!$C31="","",IF('7ème'!$E31="AM",'7ème'!$D31,""))</f>
        <v/>
      </c>
      <c r="BR135" s="295" t="str">
        <f>IF('8ème'!$C31="","",IF('8ème'!$E31="AM",'8ème'!$D31,""))</f>
        <v/>
      </c>
      <c r="BS135" s="295" t="str">
        <f>IF('9ème'!$C31="","",IF('9ème'!$E31="AM",'9ème'!$D31,""))</f>
        <v/>
      </c>
      <c r="BT135" s="432" t="str">
        <f>IF('10ème'!$C31="","",IF('10ème'!$E31="AM",'10ème'!$D31,""))</f>
        <v/>
      </c>
      <c r="BU135" s="325" t="str">
        <f>IF(Dép_Arr!$C31="","",IF(Dép_Arr!$E31="AM",Dép_Arr!$D31,""))</f>
        <v/>
      </c>
      <c r="BV135" s="304" t="str">
        <f t="shared" si="18"/>
        <v/>
      </c>
      <c r="BW135" s="298" t="str">
        <f t="shared" si="21"/>
        <v/>
      </c>
      <c r="BX135" s="327" t="str">
        <f t="shared" si="22"/>
        <v/>
      </c>
      <c r="BY135" s="380" t="str">
        <f t="shared" si="23"/>
        <v/>
      </c>
      <c r="BZ135" s="438" t="str">
        <f t="shared" si="24"/>
        <v/>
      </c>
    </row>
    <row r="136" spans="14:78" x14ac:dyDescent="0.25">
      <c r="N136" s="373">
        <f t="shared" si="19"/>
        <v>29</v>
      </c>
      <c r="O136" s="297" t="str">
        <f>IF('1ér_Tour'!C32="","",IF('1ér_Tour'!E32="MJ",'1ér_Tour'!$D32,""))</f>
        <v/>
      </c>
      <c r="P136" s="298" t="str">
        <f>IF('2ème'!$C32="","",IF('2ème'!$E32="MJ",'2ème'!$D32,""))</f>
        <v/>
      </c>
      <c r="Q136" s="298" t="str">
        <f>IF('3ème'!$C32="","",IF('3ème'!$E32="MJ",'3ème'!$D32,""))</f>
        <v/>
      </c>
      <c r="R136" s="298" t="str">
        <f>IF('4ème'!$C32="","",IF('4ème'!$E32="MJ",'4ème'!$D32,""))</f>
        <v/>
      </c>
      <c r="S136" s="298" t="str">
        <f>IF('5ème'!$C32="","",IF('5ème'!$E32="MJ",'5ème'!$D32,""))</f>
        <v/>
      </c>
      <c r="T136" s="298" t="str">
        <f>IF('6ème'!$C32="","",IF('6ème'!$E32="MJ",'6ème'!$D32,""))</f>
        <v/>
      </c>
      <c r="U136" s="298" t="str">
        <f>IF('7ème'!$C32="","",IF('7ème'!$E32="MJ",'7ème'!$D32,""))</f>
        <v/>
      </c>
      <c r="V136" s="298" t="str">
        <f>IF('8ème'!$C32="","",IF('8ème'!$E32="MJ",'8ème'!$D32,""))</f>
        <v/>
      </c>
      <c r="W136" s="298" t="str">
        <f>IF('9ème'!$C32="","",IF('9ème'!$E32="MJ",'9ème'!$D32,""))</f>
        <v/>
      </c>
      <c r="X136" s="303" t="str">
        <f>IF('10ème'!$C32="","",IF('10ème'!$E32="MJ",'10ème'!$D32,""))</f>
        <v/>
      </c>
      <c r="Y136" s="304" t="str">
        <f t="shared" si="11"/>
        <v/>
      </c>
      <c r="Z136" s="298" t="str">
        <f t="shared" si="31"/>
        <v/>
      </c>
      <c r="AA136" s="305" t="str">
        <f t="shared" si="12"/>
        <v/>
      </c>
      <c r="AB136" s="306" t="str">
        <f t="shared" si="13"/>
        <v/>
      </c>
      <c r="AC136" s="384" t="str">
        <f t="shared" si="32"/>
        <v/>
      </c>
      <c r="AD136" s="12"/>
      <c r="AE136" s="297" t="str">
        <f>IF('1ér_Tour'!$C32="","",IF('1ér_Tour'!$E32="CF",'1ér_Tour'!$D32,""))</f>
        <v/>
      </c>
      <c r="AF136" s="295" t="str">
        <f>IF('2ème'!$C32="","",IF('2ème'!$E32="CF",'2ème'!$D32,""))</f>
        <v/>
      </c>
      <c r="AG136" s="295" t="str">
        <f>IF('3ème'!$C32="","",IF('3ème'!$E32="CF",'3ème'!$D32,""))</f>
        <v/>
      </c>
      <c r="AH136" s="295" t="str">
        <f>IF('4ème'!$C32="","",IF('4ème'!$E32="CF",'4ème'!$D32,""))</f>
        <v/>
      </c>
      <c r="AI136" s="295" t="str">
        <f>IF('5ème'!$C32="","",IF('5ème'!$E32="CF",'5ème'!$D32,""))</f>
        <v/>
      </c>
      <c r="AJ136" s="295" t="str">
        <f>IF('6ème'!$C32="","",IF('6ème'!$E32="CF",'6ème'!$D32,""))</f>
        <v/>
      </c>
      <c r="AK136" s="295" t="str">
        <f>IF('7ème'!$C32="","",IF('7ème'!$E32="CF",'7ème'!$D32,""))</f>
        <v/>
      </c>
      <c r="AL136" s="295" t="str">
        <f>IF('8ème'!$C32="","",IF('8ème'!$E32="CF",'8ème'!$D32,""))</f>
        <v/>
      </c>
      <c r="AM136" s="295" t="str">
        <f>IF('9ème'!$C32="","",IF('9ème'!$E32="CF",'9ème'!$D32,""))</f>
        <v/>
      </c>
      <c r="AN136" s="325" t="str">
        <f>IF('10ème'!$C32="","",IF('10ème'!$E32="CF",'10ème'!$D32,""))</f>
        <v/>
      </c>
      <c r="AO136" s="304" t="str">
        <f t="shared" si="20"/>
        <v/>
      </c>
      <c r="AP136" s="298" t="str">
        <f t="shared" si="30"/>
        <v/>
      </c>
      <c r="AQ136" s="326" t="str">
        <f t="shared" si="15"/>
        <v/>
      </c>
      <c r="AR136" s="422" t="str">
        <f t="shared" si="25"/>
        <v/>
      </c>
      <c r="AS136" s="384" t="str">
        <f t="shared" si="16"/>
        <v/>
      </c>
      <c r="AT136" s="102"/>
      <c r="AU136" s="297" t="str">
        <f>IF('1ér_Tour'!$C32="","",IF('1ér_Tour'!$E32="JS",'1ér_Tour'!$D32,""))</f>
        <v/>
      </c>
      <c r="AV136" s="298" t="str">
        <f>IF('2ème'!$C32="","",IF('2ème'!$E32="JS",'2ème'!$D32,""))</f>
        <v/>
      </c>
      <c r="AW136" s="298" t="str">
        <f>IF('3ème'!$C32="","",IF('3ème'!$E32="JS",'3ème'!$D32,""))</f>
        <v/>
      </c>
      <c r="AX136" s="298" t="str">
        <f>IF('4ème'!$C32="","",IF('4ème'!$E32="JS",'4ème'!$D32,""))</f>
        <v/>
      </c>
      <c r="AY136" s="298" t="str">
        <f>IF('5ème'!$C32="","",IF('5ème'!$E32="JS",'5ème'!$D32,""))</f>
        <v/>
      </c>
      <c r="AZ136" s="298" t="str">
        <f>IF('6ème'!$C32="","",IF('6ème'!$E32="JS",'6ème'!$D32,""))</f>
        <v/>
      </c>
      <c r="BA136" s="298" t="str">
        <f>IF('7ème'!$C32="","",IF('7ème'!$E32="JS",'7ème'!$D32,""))</f>
        <v/>
      </c>
      <c r="BB136" s="298" t="str">
        <f>IF('8ème'!$C32="","",IF('8ème'!$E32="JS",'8ème'!$D32,""))</f>
        <v/>
      </c>
      <c r="BC136" s="298" t="str">
        <f>IF('9ème'!$C32="","",IF('9ème'!$E32="JS",'9ème'!$D32,""))</f>
        <v/>
      </c>
      <c r="BD136" s="303" t="str">
        <f>IF('10ème'!$C32="","",IF('10ème'!$E32="JS",'10ème'!$D32,""))</f>
        <v/>
      </c>
      <c r="BE136" s="304" t="str">
        <f t="shared" si="17"/>
        <v/>
      </c>
      <c r="BF136" s="298" t="str">
        <f t="shared" si="26"/>
        <v/>
      </c>
      <c r="BG136" s="321" t="str">
        <f t="shared" si="27"/>
        <v/>
      </c>
      <c r="BH136" s="322" t="str">
        <f t="shared" si="28"/>
        <v/>
      </c>
      <c r="BI136" s="323" t="str">
        <f t="shared" si="29"/>
        <v/>
      </c>
      <c r="BJ136" s="102"/>
      <c r="BK136" s="294">
        <f>IF('1ér_Tour'!$C32="","",IF('1ér_Tour'!$E32="AM",'1ér_Tour'!$D32,""))</f>
        <v>4.7800925925926552E-3</v>
      </c>
      <c r="BL136" s="295">
        <f>IF('2ème'!$C32="","",IF('2ème'!$E32="AM",'2ème'!$D32,""))</f>
        <v>7.6736111111111449E-3</v>
      </c>
      <c r="BM136" s="295">
        <f>IF('3ème'!$C32="","",IF('3ème'!$E32="AM",'3ème'!$D32,""))</f>
        <v>1.0972222222222217E-2</v>
      </c>
      <c r="BN136" s="295">
        <f>IF('4ème'!$C32="","",IF('4ème'!$E32="AM",'4ème'!$D32,""))</f>
        <v>1.5034722222222241E-2</v>
      </c>
      <c r="BO136" s="295">
        <f>IF('5ème'!$C32="","",IF('5ème'!$E32="AM",'5ème'!$D32,""))</f>
        <v>1.8634259259259267E-2</v>
      </c>
      <c r="BP136" s="295">
        <f>IF('6ème'!$C32="","",IF('6ème'!$E32="AM",'6ème'!$D32,""))</f>
        <v>2.206018518518521E-2</v>
      </c>
      <c r="BQ136" s="295">
        <f>IF('7ème'!$C32="","",IF('7ème'!$E32="AM",'7ème'!$D32,""))</f>
        <v>2.655092592592595E-2</v>
      </c>
      <c r="BR136" s="295">
        <f>IF('8ème'!$C32="","",IF('8ème'!$E32="AM",'8ème'!$D32,""))</f>
        <v>2.8321759259259283E-2</v>
      </c>
      <c r="BS136" s="295">
        <f>IF('9ème'!$C32="","",IF('9ème'!$E32="AM",'9ème'!$D32,""))</f>
        <v>3.153935185185186E-2</v>
      </c>
      <c r="BT136" s="432" t="str">
        <f>IF('10ème'!$C32="","",IF('10ème'!$E32="AM",'10ème'!$D32,""))</f>
        <v/>
      </c>
      <c r="BU136" s="325">
        <f>IF(Dép_Arr!$C32="","",IF(Dép_Arr!$E32="AM",Dép_Arr!$D32,""))</f>
        <v>3.509259259259262E-2</v>
      </c>
      <c r="BV136" s="304">
        <f t="shared" si="18"/>
        <v>11</v>
      </c>
      <c r="BW136" s="298">
        <f t="shared" si="21"/>
        <v>3.509259259259262E-2</v>
      </c>
      <c r="BX136" s="327">
        <f t="shared" si="22"/>
        <v>10</v>
      </c>
      <c r="BY136" s="380" t="str">
        <f t="shared" si="23"/>
        <v/>
      </c>
      <c r="BZ136" s="438" t="str">
        <f t="shared" si="24"/>
        <v>TERMINE</v>
      </c>
    </row>
    <row r="137" spans="14:78" x14ac:dyDescent="0.25">
      <c r="N137" s="373">
        <f t="shared" si="19"/>
        <v>30</v>
      </c>
      <c r="O137" s="297" t="str">
        <f>IF('1ér_Tour'!C33="","",IF('1ér_Tour'!E33="MJ",'1ér_Tour'!$D33,""))</f>
        <v/>
      </c>
      <c r="P137" s="298" t="str">
        <f>IF('2ème'!$C33="","",IF('2ème'!$E33="MJ",'2ème'!$D33,""))</f>
        <v/>
      </c>
      <c r="Q137" s="298" t="str">
        <f>IF('3ème'!$C33="","",IF('3ème'!$E33="MJ",'3ème'!$D33,""))</f>
        <v/>
      </c>
      <c r="R137" s="298" t="str">
        <f>IF('4ème'!$C33="","",IF('4ème'!$E33="MJ",'4ème'!$D33,""))</f>
        <v/>
      </c>
      <c r="S137" s="298" t="str">
        <f>IF('5ème'!$C33="","",IF('5ème'!$E33="MJ",'5ème'!$D33,""))</f>
        <v/>
      </c>
      <c r="T137" s="298" t="str">
        <f>IF('6ème'!$C33="","",IF('6ème'!$E33="MJ",'6ème'!$D33,""))</f>
        <v/>
      </c>
      <c r="U137" s="298" t="str">
        <f>IF('7ème'!$C33="","",IF('7ème'!$E33="MJ",'7ème'!$D33,""))</f>
        <v/>
      </c>
      <c r="V137" s="298" t="str">
        <f>IF('8ème'!$C33="","",IF('8ème'!$E33="MJ",'8ème'!$D33,""))</f>
        <v/>
      </c>
      <c r="W137" s="298" t="str">
        <f>IF('9ème'!$C33="","",IF('9ème'!$E33="MJ",'9ème'!$D33,""))</f>
        <v/>
      </c>
      <c r="X137" s="303" t="str">
        <f>IF('10ème'!$C33="","",IF('10ème'!$E33="MJ",'10ème'!$D33,""))</f>
        <v/>
      </c>
      <c r="Y137" s="304" t="str">
        <f t="shared" si="11"/>
        <v/>
      </c>
      <c r="Z137" s="298" t="str">
        <f t="shared" si="31"/>
        <v/>
      </c>
      <c r="AA137" s="305" t="str">
        <f t="shared" si="12"/>
        <v/>
      </c>
      <c r="AB137" s="306" t="str">
        <f t="shared" si="13"/>
        <v/>
      </c>
      <c r="AC137" s="384" t="str">
        <f t="shared" si="32"/>
        <v/>
      </c>
      <c r="AD137" s="12"/>
      <c r="AE137" s="297">
        <f>IF('1ér_Tour'!$C33="","",IF('1ér_Tour'!$E33="CF",'1ér_Tour'!$D33,""))</f>
        <v>4.5717592592592893E-3</v>
      </c>
      <c r="AF137" s="295">
        <f>IF('2ème'!$C33="","",IF('2ème'!$E33="CF",'2ème'!$D33,""))</f>
        <v>7.6851851851851838E-3</v>
      </c>
      <c r="AG137" s="295">
        <f>IF('3ème'!$C33="","",IF('3ème'!$E33="CF",'3ème'!$D33,""))</f>
        <v>1.0949074074074083E-2</v>
      </c>
      <c r="AH137" s="295">
        <f>IF('4ème'!$C33="","",IF('4ème'!$E33="CF",'4ème'!$D33,""))</f>
        <v>1.5046296296296335E-2</v>
      </c>
      <c r="AI137" s="295">
        <f>IF('5ème'!$C33="","",IF('5ème'!$E33="CF",'5ème'!$D33,""))</f>
        <v>1.8611111111111134E-2</v>
      </c>
      <c r="AJ137" s="295">
        <f>IF('6ème'!$C33="","",IF('6ème'!$E33="CF",'6ème'!$D33,""))</f>
        <v>2.2025462962962983E-2</v>
      </c>
      <c r="AK137" s="295" t="str">
        <f>IF('7ème'!$C33="","",IF('7ème'!$E33="CF",'7ème'!$D33,""))</f>
        <v/>
      </c>
      <c r="AL137" s="295" t="str">
        <f>IF('8ème'!$C33="","",IF('8ème'!$E33="CF",'8ème'!$D33,""))</f>
        <v/>
      </c>
      <c r="AM137" s="295" t="str">
        <f>IF('9ème'!$C33="","",IF('9ème'!$E33="CF",'9ème'!$D33,""))</f>
        <v/>
      </c>
      <c r="AN137" s="325" t="str">
        <f>IF('10ème'!$C33="","",IF('10ème'!$E33="CF",'10ème'!$D33,""))</f>
        <v/>
      </c>
      <c r="AO137" s="304">
        <f t="shared" si="20"/>
        <v>5</v>
      </c>
      <c r="AP137" s="298">
        <f t="shared" si="30"/>
        <v>2.2025462962962983E-2</v>
      </c>
      <c r="AQ137" s="326">
        <f t="shared" si="15"/>
        <v>6</v>
      </c>
      <c r="AR137" s="422" t="str">
        <f t="shared" si="25"/>
        <v/>
      </c>
      <c r="AS137" s="384" t="str">
        <f t="shared" si="16"/>
        <v>TERMINE</v>
      </c>
      <c r="AT137" s="102"/>
      <c r="AU137" s="297" t="str">
        <f>IF('1ér_Tour'!$C33="","",IF('1ér_Tour'!$E33="JS",'1ér_Tour'!$D33,""))</f>
        <v/>
      </c>
      <c r="AV137" s="298" t="str">
        <f>IF('2ème'!$C33="","",IF('2ème'!$E33="JS",'2ème'!$D33,""))</f>
        <v/>
      </c>
      <c r="AW137" s="298" t="str">
        <f>IF('3ème'!$C33="","",IF('3ème'!$E33="JS",'3ème'!$D33,""))</f>
        <v/>
      </c>
      <c r="AX137" s="298" t="str">
        <f>IF('4ème'!$C33="","",IF('4ème'!$E33="JS",'4ème'!$D33,""))</f>
        <v/>
      </c>
      <c r="AY137" s="298" t="str">
        <f>IF('5ème'!$C33="","",IF('5ème'!$E33="JS",'5ème'!$D33,""))</f>
        <v/>
      </c>
      <c r="AZ137" s="298" t="str">
        <f>IF('6ème'!$C33="","",IF('6ème'!$E33="JS",'6ème'!$D33,""))</f>
        <v/>
      </c>
      <c r="BA137" s="298" t="str">
        <f>IF('7ème'!$C33="","",IF('7ème'!$E33="JS",'7ème'!$D33,""))</f>
        <v/>
      </c>
      <c r="BB137" s="298" t="str">
        <f>IF('8ème'!$C33="","",IF('8ème'!$E33="JS",'8ème'!$D33,""))</f>
        <v/>
      </c>
      <c r="BC137" s="298" t="str">
        <f>IF('9ème'!$C33="","",IF('9ème'!$E33="JS",'9ème'!$D33,""))</f>
        <v/>
      </c>
      <c r="BD137" s="303" t="str">
        <f>IF('10ème'!$C33="","",IF('10ème'!$E33="JS",'10ème'!$D33,""))</f>
        <v/>
      </c>
      <c r="BE137" s="304" t="str">
        <f t="shared" si="17"/>
        <v/>
      </c>
      <c r="BF137" s="298" t="str">
        <f t="shared" si="26"/>
        <v/>
      </c>
      <c r="BG137" s="321" t="str">
        <f t="shared" si="27"/>
        <v/>
      </c>
      <c r="BH137" s="322" t="str">
        <f t="shared" si="28"/>
        <v/>
      </c>
      <c r="BI137" s="323" t="str">
        <f t="shared" si="29"/>
        <v/>
      </c>
      <c r="BJ137" s="102"/>
      <c r="BK137" s="294" t="str">
        <f>IF('1ér_Tour'!$C33="","",IF('1ér_Tour'!$E33="AM",'1ér_Tour'!$D33,""))</f>
        <v/>
      </c>
      <c r="BL137" s="295" t="str">
        <f>IF('2ème'!$C33="","",IF('2ème'!$E33="AM",'2ème'!$D33,""))</f>
        <v/>
      </c>
      <c r="BM137" s="295" t="str">
        <f>IF('3ème'!$C33="","",IF('3ème'!$E33="AM",'3ème'!$D33,""))</f>
        <v/>
      </c>
      <c r="BN137" s="295" t="str">
        <f>IF('4ème'!$C33="","",IF('4ème'!$E33="AM",'4ème'!$D33,""))</f>
        <v/>
      </c>
      <c r="BO137" s="295" t="str">
        <f>IF('5ème'!$C33="","",IF('5ème'!$E33="AM",'5ème'!$D33,""))</f>
        <v/>
      </c>
      <c r="BP137" s="295" t="str">
        <f>IF('6ème'!$C33="","",IF('6ème'!$E33="AM",'6ème'!$D33,""))</f>
        <v/>
      </c>
      <c r="BQ137" s="295" t="str">
        <f>IF('7ème'!$C33="","",IF('7ème'!$E33="AM",'7ème'!$D33,""))</f>
        <v/>
      </c>
      <c r="BR137" s="295" t="str">
        <f>IF('8ème'!$C33="","",IF('8ème'!$E33="AM",'8ème'!$D33,""))</f>
        <v/>
      </c>
      <c r="BS137" s="295" t="str">
        <f>IF('9ème'!$C33="","",IF('9ème'!$E33="AM",'9ème'!$D33,""))</f>
        <v/>
      </c>
      <c r="BT137" s="432" t="str">
        <f>IF('10ème'!$C33="","",IF('10ème'!$E33="AM",'10ème'!$D33,""))</f>
        <v/>
      </c>
      <c r="BU137" s="325" t="str">
        <f>IF(Dép_Arr!$C33="","",IF(Dép_Arr!$E33="AM",Dép_Arr!$D33,""))</f>
        <v/>
      </c>
      <c r="BV137" s="304" t="str">
        <f t="shared" si="18"/>
        <v/>
      </c>
      <c r="BW137" s="298" t="str">
        <f t="shared" si="21"/>
        <v/>
      </c>
      <c r="BX137" s="327" t="str">
        <f t="shared" si="22"/>
        <v/>
      </c>
      <c r="BY137" s="380" t="str">
        <f t="shared" si="23"/>
        <v/>
      </c>
      <c r="BZ137" s="438" t="str">
        <f t="shared" si="24"/>
        <v/>
      </c>
    </row>
    <row r="138" spans="14:78" x14ac:dyDescent="0.25">
      <c r="N138" s="373" t="str">
        <f t="shared" si="19"/>
        <v/>
      </c>
      <c r="O138" s="297" t="str">
        <f>IF('1ér_Tour'!C34="","",IF('1ér_Tour'!E34="MJ",'1ér_Tour'!$D34,""))</f>
        <v/>
      </c>
      <c r="P138" s="298" t="str">
        <f>IF('2ème'!$C34="","",IF('2ème'!$E34="MJ",'2ème'!$D34,""))</f>
        <v/>
      </c>
      <c r="Q138" s="298" t="str">
        <f>IF('3ème'!$C34="","",IF('3ème'!$E34="MJ",'3ème'!$D34,""))</f>
        <v/>
      </c>
      <c r="R138" s="298" t="str">
        <f>IF('4ème'!$C34="","",IF('4ème'!$E34="MJ",'4ème'!$D34,""))</f>
        <v/>
      </c>
      <c r="S138" s="298" t="str">
        <f>IF('5ème'!$C34="","",IF('5ème'!$E34="MJ",'5ème'!$D34,""))</f>
        <v/>
      </c>
      <c r="T138" s="298" t="str">
        <f>IF('6ème'!$C34="","",IF('6ème'!$E34="MJ",'6ème'!$D34,""))</f>
        <v/>
      </c>
      <c r="U138" s="298" t="str">
        <f>IF('7ème'!$C34="","",IF('7ème'!$E34="MJ",'7ème'!$D34,""))</f>
        <v/>
      </c>
      <c r="V138" s="298" t="str">
        <f>IF('8ème'!$C34="","",IF('8ème'!$E34="MJ",'8ème'!$D34,""))</f>
        <v/>
      </c>
      <c r="W138" s="298" t="str">
        <f>IF('9ème'!$C34="","",IF('9ème'!$E34="MJ",'9ème'!$D34,""))</f>
        <v/>
      </c>
      <c r="X138" s="303" t="str">
        <f>IF('10ème'!$C34="","",IF('10ème'!$E34="MJ",'10ème'!$D34,""))</f>
        <v/>
      </c>
      <c r="Y138" s="304" t="str">
        <f t="shared" si="11"/>
        <v/>
      </c>
      <c r="Z138" s="298" t="str">
        <f t="shared" si="31"/>
        <v/>
      </c>
      <c r="AA138" s="305" t="str">
        <f t="shared" si="12"/>
        <v/>
      </c>
      <c r="AB138" s="306" t="str">
        <f t="shared" si="13"/>
        <v/>
      </c>
      <c r="AC138" s="384" t="str">
        <f t="shared" si="32"/>
        <v/>
      </c>
      <c r="AD138" s="12"/>
      <c r="AE138" s="297" t="str">
        <f>IF('1ér_Tour'!$C34="","",IF('1ér_Tour'!$E34="CF",'1ér_Tour'!$D34,""))</f>
        <v/>
      </c>
      <c r="AF138" s="295" t="str">
        <f>IF('2ème'!$C34="","",IF('2ème'!$E34="CF",'2ème'!$D34,""))</f>
        <v/>
      </c>
      <c r="AG138" s="295" t="str">
        <f>IF('3ème'!$C34="","",IF('3ème'!$E34="CF",'3ème'!$D34,""))</f>
        <v/>
      </c>
      <c r="AH138" s="295" t="str">
        <f>IF('4ème'!$C34="","",IF('4ème'!$E34="CF",'4ème'!$D34,""))</f>
        <v/>
      </c>
      <c r="AI138" s="295" t="str">
        <f>IF('5ème'!$C34="","",IF('5ème'!$E34="CF",'5ème'!$D34,""))</f>
        <v/>
      </c>
      <c r="AJ138" s="295" t="str">
        <f>IF('6ème'!$C34="","",IF('6ème'!$E34="CF",'6ème'!$D34,""))</f>
        <v/>
      </c>
      <c r="AK138" s="295" t="str">
        <f>IF('7ème'!$C34="","",IF('7ème'!$E34="CF",'7ème'!$D34,""))</f>
        <v/>
      </c>
      <c r="AL138" s="295" t="str">
        <f>IF('8ème'!$C34="","",IF('8ème'!$E34="CF",'8ème'!$D34,""))</f>
        <v/>
      </c>
      <c r="AM138" s="295" t="str">
        <f>IF('9ème'!$C34="","",IF('9ème'!$E34="CF",'9ème'!$D34,""))</f>
        <v/>
      </c>
      <c r="AN138" s="325" t="str">
        <f>IF('10ème'!$C34="","",IF('10ème'!$E34="CF",'10ème'!$D34,""))</f>
        <v/>
      </c>
      <c r="AO138" s="304" t="str">
        <f t="shared" si="20"/>
        <v/>
      </c>
      <c r="AP138" s="298" t="str">
        <f t="shared" si="30"/>
        <v/>
      </c>
      <c r="AQ138" s="326" t="str">
        <f t="shared" si="15"/>
        <v/>
      </c>
      <c r="AR138" s="422" t="str">
        <f t="shared" si="25"/>
        <v/>
      </c>
      <c r="AS138" s="384" t="str">
        <f t="shared" si="16"/>
        <v/>
      </c>
      <c r="AT138" s="102"/>
      <c r="AU138" s="297" t="str">
        <f>IF('1ér_Tour'!$C34="","",IF('1ér_Tour'!$E34="JS",'1ér_Tour'!$D34,""))</f>
        <v/>
      </c>
      <c r="AV138" s="298" t="str">
        <f>IF('2ème'!$C34="","",IF('2ème'!$E34="JS",'2ème'!$D34,""))</f>
        <v/>
      </c>
      <c r="AW138" s="298" t="str">
        <f>IF('3ème'!$C34="","",IF('3ème'!$E34="JS",'3ème'!$D34,""))</f>
        <v/>
      </c>
      <c r="AX138" s="298" t="str">
        <f>IF('4ème'!$C34="","",IF('4ème'!$E34="JS",'4ème'!$D34,""))</f>
        <v/>
      </c>
      <c r="AY138" s="298" t="str">
        <f>IF('5ème'!$C34="","",IF('5ème'!$E34="JS",'5ème'!$D34,""))</f>
        <v/>
      </c>
      <c r="AZ138" s="298" t="str">
        <f>IF('6ème'!$C34="","",IF('6ème'!$E34="JS",'6ème'!$D34,""))</f>
        <v/>
      </c>
      <c r="BA138" s="298" t="str">
        <f>IF('7ème'!$C34="","",IF('7ème'!$E34="JS",'7ème'!$D34,""))</f>
        <v/>
      </c>
      <c r="BB138" s="298" t="str">
        <f>IF('8ème'!$C34="","",IF('8ème'!$E34="JS",'8ème'!$D34,""))</f>
        <v/>
      </c>
      <c r="BC138" s="298" t="str">
        <f>IF('9ème'!$C34="","",IF('9ème'!$E34="JS",'9ème'!$D34,""))</f>
        <v/>
      </c>
      <c r="BD138" s="303" t="str">
        <f>IF('10ème'!$C34="","",IF('10ème'!$E34="JS",'10ème'!$D34,""))</f>
        <v/>
      </c>
      <c r="BE138" s="304" t="str">
        <f t="shared" si="17"/>
        <v/>
      </c>
      <c r="BF138" s="298" t="str">
        <f t="shared" si="26"/>
        <v/>
      </c>
      <c r="BG138" s="321" t="str">
        <f t="shared" si="27"/>
        <v/>
      </c>
      <c r="BH138" s="322" t="str">
        <f t="shared" si="28"/>
        <v/>
      </c>
      <c r="BI138" s="323" t="str">
        <f t="shared" si="29"/>
        <v/>
      </c>
      <c r="BJ138" s="102"/>
      <c r="BK138" s="294" t="str">
        <f>IF('1ér_Tour'!$C34="","",IF('1ér_Tour'!$E34="AM",'1ér_Tour'!$D34,""))</f>
        <v/>
      </c>
      <c r="BL138" s="295" t="str">
        <f>IF('2ème'!$C34="","",IF('2ème'!$E34="AM",'2ème'!$D34,""))</f>
        <v/>
      </c>
      <c r="BM138" s="295" t="str">
        <f>IF('3ème'!$C34="","",IF('3ème'!$E34="AM",'3ème'!$D34,""))</f>
        <v/>
      </c>
      <c r="BN138" s="295" t="str">
        <f>IF('4ème'!$C34="","",IF('4ème'!$E34="AM",'4ème'!$D34,""))</f>
        <v/>
      </c>
      <c r="BO138" s="295" t="str">
        <f>IF('5ème'!$C34="","",IF('5ème'!$E34="AM",'5ème'!$D34,""))</f>
        <v/>
      </c>
      <c r="BP138" s="295" t="str">
        <f>IF('6ème'!$C34="","",IF('6ème'!$E34="AM",'6ème'!$D34,""))</f>
        <v/>
      </c>
      <c r="BQ138" s="295" t="str">
        <f>IF('7ème'!$C34="","",IF('7ème'!$E34="AM",'7ème'!$D34,""))</f>
        <v/>
      </c>
      <c r="BR138" s="295" t="str">
        <f>IF('8ème'!$C34="","",IF('8ème'!$E34="AM",'8ème'!$D34,""))</f>
        <v/>
      </c>
      <c r="BS138" s="295" t="str">
        <f>IF('9ème'!$C34="","",IF('9ème'!$E34="AM",'9ème'!$D34,""))</f>
        <v/>
      </c>
      <c r="BT138" s="432" t="str">
        <f>IF('10ème'!$C34="","",IF('10ème'!$E34="AM",'10ème'!$D34,""))</f>
        <v/>
      </c>
      <c r="BU138" s="325" t="str">
        <f>IF(Dép_Arr!$C34="","",IF(Dép_Arr!$E34="AM",Dép_Arr!$D34,""))</f>
        <v/>
      </c>
      <c r="BV138" s="304" t="str">
        <f t="shared" si="18"/>
        <v/>
      </c>
      <c r="BW138" s="298" t="str">
        <f t="shared" si="21"/>
        <v/>
      </c>
      <c r="BX138" s="327" t="str">
        <f t="shared" si="22"/>
        <v/>
      </c>
      <c r="BY138" s="380" t="str">
        <f t="shared" si="23"/>
        <v/>
      </c>
      <c r="BZ138" s="438" t="str">
        <f t="shared" si="24"/>
        <v/>
      </c>
    </row>
    <row r="139" spans="14:78" x14ac:dyDescent="0.25">
      <c r="N139" s="373" t="str">
        <f t="shared" si="19"/>
        <v/>
      </c>
      <c r="O139" s="297" t="str">
        <f>IF('1ér_Tour'!C35="","",IF('1ér_Tour'!E35="MJ",'1ér_Tour'!$D35,""))</f>
        <v/>
      </c>
      <c r="P139" s="298" t="str">
        <f>IF('2ème'!$C35="","",IF('2ème'!$E35="MJ",'2ème'!$D35,""))</f>
        <v/>
      </c>
      <c r="Q139" s="298" t="str">
        <f>IF('3ème'!$C35="","",IF('3ème'!$E35="MJ",'3ème'!$D35,""))</f>
        <v/>
      </c>
      <c r="R139" s="298" t="str">
        <f>IF('4ème'!$C35="","",IF('4ème'!$E35="MJ",'4ème'!$D35,""))</f>
        <v/>
      </c>
      <c r="S139" s="298" t="str">
        <f>IF('5ème'!$C35="","",IF('5ème'!$E35="MJ",'5ème'!$D35,""))</f>
        <v/>
      </c>
      <c r="T139" s="298" t="str">
        <f>IF('6ème'!$C35="","",IF('6ème'!$E35="MJ",'6ème'!$D35,""))</f>
        <v/>
      </c>
      <c r="U139" s="298" t="str">
        <f>IF('7ème'!$C35="","",IF('7ème'!$E35="MJ",'7ème'!$D35,""))</f>
        <v/>
      </c>
      <c r="V139" s="298" t="str">
        <f>IF('8ème'!$C35="","",IF('8ème'!$E35="MJ",'8ème'!$D35,""))</f>
        <v/>
      </c>
      <c r="W139" s="298" t="str">
        <f>IF('9ème'!$C35="","",IF('9ème'!$E35="MJ",'9ème'!$D35,""))</f>
        <v/>
      </c>
      <c r="X139" s="303" t="str">
        <f>IF('10ème'!$C35="","",IF('10ème'!$E35="MJ",'10ème'!$D35,""))</f>
        <v/>
      </c>
      <c r="Y139" s="304" t="str">
        <f t="shared" si="11"/>
        <v/>
      </c>
      <c r="Z139" s="298" t="str">
        <f t="shared" si="31"/>
        <v/>
      </c>
      <c r="AA139" s="305" t="str">
        <f t="shared" si="12"/>
        <v/>
      </c>
      <c r="AB139" s="306" t="str">
        <f t="shared" si="13"/>
        <v/>
      </c>
      <c r="AC139" s="384" t="str">
        <f t="shared" si="32"/>
        <v/>
      </c>
      <c r="AD139" s="12"/>
      <c r="AE139" s="297" t="str">
        <f>IF('1ér_Tour'!$C35="","",IF('1ér_Tour'!$E35="CF",'1ér_Tour'!$D35,""))</f>
        <v/>
      </c>
      <c r="AF139" s="295" t="str">
        <f>IF('2ème'!$C35="","",IF('2ème'!$E35="CF",'2ème'!$D35,""))</f>
        <v/>
      </c>
      <c r="AG139" s="295" t="str">
        <f>IF('3ème'!$C35="","",IF('3ème'!$E35="CF",'3ème'!$D35,""))</f>
        <v/>
      </c>
      <c r="AH139" s="295" t="str">
        <f>IF('4ème'!$C35="","",IF('4ème'!$E35="CF",'4ème'!$D35,""))</f>
        <v/>
      </c>
      <c r="AI139" s="295" t="str">
        <f>IF('5ème'!$C35="","",IF('5ème'!$E35="CF",'5ème'!$D35,""))</f>
        <v/>
      </c>
      <c r="AJ139" s="295" t="str">
        <f>IF('6ème'!$C35="","",IF('6ème'!$E35="CF",'6ème'!$D35,""))</f>
        <v/>
      </c>
      <c r="AK139" s="295" t="str">
        <f>IF('7ème'!$C35="","",IF('7ème'!$E35="CF",'7ème'!$D35,""))</f>
        <v/>
      </c>
      <c r="AL139" s="295" t="str">
        <f>IF('8ème'!$C35="","",IF('8ème'!$E35="CF",'8ème'!$D35,""))</f>
        <v/>
      </c>
      <c r="AM139" s="295" t="str">
        <f>IF('9ème'!$C35="","",IF('9ème'!$E35="CF",'9ème'!$D35,""))</f>
        <v/>
      </c>
      <c r="AN139" s="325" t="str">
        <f>IF('10ème'!$C35="","",IF('10ème'!$E35="CF",'10ème'!$D35,""))</f>
        <v/>
      </c>
      <c r="AO139" s="304" t="str">
        <f t="shared" si="20"/>
        <v/>
      </c>
      <c r="AP139" s="298" t="str">
        <f t="shared" si="30"/>
        <v/>
      </c>
      <c r="AQ139" s="326" t="str">
        <f t="shared" si="15"/>
        <v/>
      </c>
      <c r="AR139" s="422" t="str">
        <f t="shared" si="25"/>
        <v/>
      </c>
      <c r="AS139" s="384" t="str">
        <f t="shared" si="16"/>
        <v/>
      </c>
      <c r="AT139" s="102"/>
      <c r="AU139" s="297" t="str">
        <f>IF('1ér_Tour'!$C35="","",IF('1ér_Tour'!$E35="JS",'1ér_Tour'!$D35,""))</f>
        <v/>
      </c>
      <c r="AV139" s="298" t="str">
        <f>IF('2ème'!$C35="","",IF('2ème'!$E35="JS",'2ème'!$D35,""))</f>
        <v/>
      </c>
      <c r="AW139" s="298" t="str">
        <f>IF('3ème'!$C35="","",IF('3ème'!$E35="JS",'3ème'!$D35,""))</f>
        <v/>
      </c>
      <c r="AX139" s="298" t="str">
        <f>IF('4ème'!$C35="","",IF('4ème'!$E35="JS",'4ème'!$D35,""))</f>
        <v/>
      </c>
      <c r="AY139" s="298" t="str">
        <f>IF('5ème'!$C35="","",IF('5ème'!$E35="JS",'5ème'!$D35,""))</f>
        <v/>
      </c>
      <c r="AZ139" s="298" t="str">
        <f>IF('6ème'!$C35="","",IF('6ème'!$E35="JS",'6ème'!$D35,""))</f>
        <v/>
      </c>
      <c r="BA139" s="298" t="str">
        <f>IF('7ème'!$C35="","",IF('7ème'!$E35="JS",'7ème'!$D35,""))</f>
        <v/>
      </c>
      <c r="BB139" s="298" t="str">
        <f>IF('8ème'!$C35="","",IF('8ème'!$E35="JS",'8ème'!$D35,""))</f>
        <v/>
      </c>
      <c r="BC139" s="298" t="str">
        <f>IF('9ème'!$C35="","",IF('9ème'!$E35="JS",'9ème'!$D35,""))</f>
        <v/>
      </c>
      <c r="BD139" s="303" t="str">
        <f>IF('10ème'!$C35="","",IF('10ème'!$E35="JS",'10ème'!$D35,""))</f>
        <v/>
      </c>
      <c r="BE139" s="304" t="str">
        <f t="shared" si="17"/>
        <v/>
      </c>
      <c r="BF139" s="298" t="str">
        <f t="shared" si="26"/>
        <v/>
      </c>
      <c r="BG139" s="321" t="str">
        <f t="shared" si="27"/>
        <v/>
      </c>
      <c r="BH139" s="322" t="str">
        <f t="shared" si="28"/>
        <v/>
      </c>
      <c r="BI139" s="323" t="str">
        <f t="shared" si="29"/>
        <v/>
      </c>
      <c r="BJ139" s="102"/>
      <c r="BK139" s="294" t="str">
        <f>IF('1ér_Tour'!$C35="","",IF('1ér_Tour'!$E35="AM",'1ér_Tour'!$D35,""))</f>
        <v/>
      </c>
      <c r="BL139" s="295" t="str">
        <f>IF('2ème'!$C35="","",IF('2ème'!$E35="AM",'2ème'!$D35,""))</f>
        <v/>
      </c>
      <c r="BM139" s="295" t="str">
        <f>IF('3ème'!$C35="","",IF('3ème'!$E35="AM",'3ème'!$D35,""))</f>
        <v/>
      </c>
      <c r="BN139" s="295" t="str">
        <f>IF('4ème'!$C35="","",IF('4ème'!$E35="AM",'4ème'!$D35,""))</f>
        <v/>
      </c>
      <c r="BO139" s="295" t="str">
        <f>IF('5ème'!$C35="","",IF('5ème'!$E35="AM",'5ème'!$D35,""))</f>
        <v/>
      </c>
      <c r="BP139" s="295" t="str">
        <f>IF('6ème'!$C35="","",IF('6ème'!$E35="AM",'6ème'!$D35,""))</f>
        <v/>
      </c>
      <c r="BQ139" s="295" t="str">
        <f>IF('7ème'!$C35="","",IF('7ème'!$E35="AM",'7ème'!$D35,""))</f>
        <v/>
      </c>
      <c r="BR139" s="295" t="str">
        <f>IF('8ème'!$C35="","",IF('8ème'!$E35="AM",'8ème'!$D35,""))</f>
        <v/>
      </c>
      <c r="BS139" s="295" t="str">
        <f>IF('9ème'!$C35="","",IF('9ème'!$E35="AM",'9ème'!$D35,""))</f>
        <v/>
      </c>
      <c r="BT139" s="432" t="str">
        <f>IF('10ème'!$C35="","",IF('10ème'!$E35="AM",'10ème'!$D35,""))</f>
        <v/>
      </c>
      <c r="BU139" s="325" t="str">
        <f>IF(Dép_Arr!$C35="","",IF(Dép_Arr!$E35="AM",Dép_Arr!$D35,""))</f>
        <v/>
      </c>
      <c r="BV139" s="304" t="str">
        <f t="shared" si="18"/>
        <v/>
      </c>
      <c r="BW139" s="298" t="str">
        <f t="shared" si="21"/>
        <v/>
      </c>
      <c r="BX139" s="327" t="str">
        <f t="shared" si="22"/>
        <v/>
      </c>
      <c r="BY139" s="380" t="str">
        <f t="shared" si="23"/>
        <v/>
      </c>
      <c r="BZ139" s="438" t="str">
        <f t="shared" si="24"/>
        <v/>
      </c>
    </row>
    <row r="140" spans="14:78" x14ac:dyDescent="0.25">
      <c r="N140" s="373" t="str">
        <f t="shared" si="19"/>
        <v/>
      </c>
      <c r="O140" s="297" t="str">
        <f>IF('1ér_Tour'!C36="","",IF('1ér_Tour'!E36="MJ",'1ér_Tour'!$D36,""))</f>
        <v/>
      </c>
      <c r="P140" s="298" t="str">
        <f>IF('2ème'!$C36="","",IF('2ème'!$E36="MJ",'2ème'!$D36,""))</f>
        <v/>
      </c>
      <c r="Q140" s="298" t="str">
        <f>IF('3ème'!$C36="","",IF('3ème'!$E36="MJ",'3ème'!$D36,""))</f>
        <v/>
      </c>
      <c r="R140" s="298" t="str">
        <f>IF('4ème'!$C36="","",IF('4ème'!$E36="MJ",'4ème'!$D36,""))</f>
        <v/>
      </c>
      <c r="S140" s="298" t="str">
        <f>IF('5ème'!$C36="","",IF('5ème'!$E36="MJ",'5ème'!$D36,""))</f>
        <v/>
      </c>
      <c r="T140" s="298" t="str">
        <f>IF('6ème'!$C36="","",IF('6ème'!$E36="MJ",'6ème'!$D36,""))</f>
        <v/>
      </c>
      <c r="U140" s="298" t="str">
        <f>IF('7ème'!$C36="","",IF('7ème'!$E36="MJ",'7ème'!$D36,""))</f>
        <v/>
      </c>
      <c r="V140" s="298" t="str">
        <f>IF('8ème'!$C36="","",IF('8ème'!$E36="MJ",'8ème'!$D36,""))</f>
        <v/>
      </c>
      <c r="W140" s="298" t="str">
        <f>IF('9ème'!$C36="","",IF('9ème'!$E36="MJ",'9ème'!$D36,""))</f>
        <v/>
      </c>
      <c r="X140" s="303" t="str">
        <f>IF('10ème'!$C36="","",IF('10ème'!$E36="MJ",'10ème'!$D36,""))</f>
        <v/>
      </c>
      <c r="Y140" s="304" t="str">
        <f t="shared" ref="Y140:Y171" si="33">IF(Z140="","",SUMPRODUCT((CAT_Age=B36)*(MJ&lt;Z140)+1)-99)</f>
        <v/>
      </c>
      <c r="Z140" s="298" t="str">
        <f t="shared" si="31"/>
        <v/>
      </c>
      <c r="AA140" s="305" t="str">
        <f t="shared" ref="AA140:AA171" si="34">IF($E36=11,"",IF(COUNTA(O140:X140)-COUNTBLANK(O140:X140)=0,"",COUNTA(O140:X140)-COUNTBLANK(O140:X140)))</f>
        <v/>
      </c>
      <c r="AB140" s="306" t="str">
        <f t="shared" si="13"/>
        <v/>
      </c>
      <c r="AC140" s="384" t="str">
        <f t="shared" si="32"/>
        <v/>
      </c>
      <c r="AD140" s="12"/>
      <c r="AE140" s="297" t="str">
        <f>IF('1ér_Tour'!$C36="","",IF('1ér_Tour'!$E36="CF",'1ér_Tour'!$D36,""))</f>
        <v/>
      </c>
      <c r="AF140" s="295" t="str">
        <f>IF('2ème'!$C36="","",IF('2ème'!$E36="CF",'2ème'!$D36,""))</f>
        <v/>
      </c>
      <c r="AG140" s="295" t="str">
        <f>IF('3ème'!$C36="","",IF('3ème'!$E36="CF",'3ème'!$D36,""))</f>
        <v/>
      </c>
      <c r="AH140" s="295" t="str">
        <f>IF('4ème'!$C36="","",IF('4ème'!$E36="CF",'4ème'!$D36,""))</f>
        <v/>
      </c>
      <c r="AI140" s="295" t="str">
        <f>IF('5ème'!$C36="","",IF('5ème'!$E36="CF",'5ème'!$D36,""))</f>
        <v/>
      </c>
      <c r="AJ140" s="295" t="str">
        <f>IF('6ème'!$C36="","",IF('6ème'!$E36="CF",'6ème'!$D36,""))</f>
        <v/>
      </c>
      <c r="AK140" s="295" t="str">
        <f>IF('7ème'!$C36="","",IF('7ème'!$E36="CF",'7ème'!$D36,""))</f>
        <v/>
      </c>
      <c r="AL140" s="295" t="str">
        <f>IF('8ème'!$C36="","",IF('8ème'!$E36="CF",'8ème'!$D36,""))</f>
        <v/>
      </c>
      <c r="AM140" s="295" t="str">
        <f>IF('9ème'!$C36="","",IF('9ème'!$E36="CF",'9ème'!$D36,""))</f>
        <v/>
      </c>
      <c r="AN140" s="325" t="str">
        <f>IF('10ème'!$C36="","",IF('10ème'!$E36="CF",'10ème'!$D36,""))</f>
        <v/>
      </c>
      <c r="AO140" s="304" t="str">
        <f t="shared" si="20"/>
        <v/>
      </c>
      <c r="AP140" s="298" t="str">
        <f t="shared" si="30"/>
        <v/>
      </c>
      <c r="AQ140" s="326" t="str">
        <f t="shared" ref="AQ140:AQ171" si="35">IF($E36=11,"",IF(COUNTA(AE140:AN140)-COUNTBLANK(AE140:AN140)=0,"",COUNTA(AE140:AN140)-COUNTBLANK(AE140:AN140)))</f>
        <v/>
      </c>
      <c r="AR140" s="422" t="str">
        <f t="shared" si="25"/>
        <v/>
      </c>
      <c r="AS140" s="384" t="str">
        <f t="shared" si="16"/>
        <v/>
      </c>
      <c r="AT140" s="102"/>
      <c r="AU140" s="297" t="str">
        <f>IF('1ér_Tour'!$C36="","",IF('1ér_Tour'!$E36="JS",'1ér_Tour'!$D36,""))</f>
        <v/>
      </c>
      <c r="AV140" s="298" t="str">
        <f>IF('2ème'!$C36="","",IF('2ème'!$E36="JS",'2ème'!$D36,""))</f>
        <v/>
      </c>
      <c r="AW140" s="298" t="str">
        <f>IF('3ème'!$C36="","",IF('3ème'!$E36="JS",'3ème'!$D36,""))</f>
        <v/>
      </c>
      <c r="AX140" s="298" t="str">
        <f>IF('4ème'!$C36="","",IF('4ème'!$E36="JS",'4ème'!$D36,""))</f>
        <v/>
      </c>
      <c r="AY140" s="298" t="str">
        <f>IF('5ème'!$C36="","",IF('5ème'!$E36="JS",'5ème'!$D36,""))</f>
        <v/>
      </c>
      <c r="AZ140" s="298" t="str">
        <f>IF('6ème'!$C36="","",IF('6ème'!$E36="JS",'6ème'!$D36,""))</f>
        <v/>
      </c>
      <c r="BA140" s="298" t="str">
        <f>IF('7ème'!$C36="","",IF('7ème'!$E36="JS",'7ème'!$D36,""))</f>
        <v/>
      </c>
      <c r="BB140" s="298" t="str">
        <f>IF('8ème'!$C36="","",IF('8ème'!$E36="JS",'8ème'!$D36,""))</f>
        <v/>
      </c>
      <c r="BC140" s="298" t="str">
        <f>IF('9ème'!$C36="","",IF('9ème'!$E36="JS",'9ème'!$D36,""))</f>
        <v/>
      </c>
      <c r="BD140" s="303" t="str">
        <f>IF('10ème'!$C36="","",IF('10ème'!$E36="JS",'10ème'!$D36,""))</f>
        <v/>
      </c>
      <c r="BE140" s="304" t="str">
        <f t="shared" ref="BE140:BE171" si="36">IF(BF140="","",Z246)</f>
        <v/>
      </c>
      <c r="BF140" s="298" t="str">
        <f t="shared" si="26"/>
        <v/>
      </c>
      <c r="BG140" s="321" t="str">
        <f t="shared" si="27"/>
        <v/>
      </c>
      <c r="BH140" s="322" t="str">
        <f t="shared" si="28"/>
        <v/>
      </c>
      <c r="BI140" s="323" t="str">
        <f t="shared" si="29"/>
        <v/>
      </c>
      <c r="BJ140" s="102"/>
      <c r="BK140" s="294" t="str">
        <f>IF('1ér_Tour'!$C36="","",IF('1ér_Tour'!$E36="AM",'1ér_Tour'!$D36,""))</f>
        <v/>
      </c>
      <c r="BL140" s="295" t="str">
        <f>IF('2ème'!$C36="","",IF('2ème'!$E36="AM",'2ème'!$D36,""))</f>
        <v/>
      </c>
      <c r="BM140" s="295" t="str">
        <f>IF('3ème'!$C36="","",IF('3ème'!$E36="AM",'3ème'!$D36,""))</f>
        <v/>
      </c>
      <c r="BN140" s="295" t="str">
        <f>IF('4ème'!$C36="","",IF('4ème'!$E36="AM",'4ème'!$D36,""))</f>
        <v/>
      </c>
      <c r="BO140" s="295" t="str">
        <f>IF('5ème'!$C36="","",IF('5ème'!$E36="AM",'5ème'!$D36,""))</f>
        <v/>
      </c>
      <c r="BP140" s="295" t="str">
        <f>IF('6ème'!$C36="","",IF('6ème'!$E36="AM",'6ème'!$D36,""))</f>
        <v/>
      </c>
      <c r="BQ140" s="295" t="str">
        <f>IF('7ème'!$C36="","",IF('7ème'!$E36="AM",'7ème'!$D36,""))</f>
        <v/>
      </c>
      <c r="BR140" s="295" t="str">
        <f>IF('8ème'!$C36="","",IF('8ème'!$E36="AM",'8ème'!$D36,""))</f>
        <v/>
      </c>
      <c r="BS140" s="295" t="str">
        <f>IF('9ème'!$C36="","",IF('9ème'!$E36="AM",'9ème'!$D36,""))</f>
        <v/>
      </c>
      <c r="BT140" s="432" t="str">
        <f>IF('10ème'!$C36="","",IF('10ème'!$E36="AM",'10ème'!$D36,""))</f>
        <v/>
      </c>
      <c r="BU140" s="325" t="str">
        <f>IF(Dép_Arr!$C36="","",IF(Dép_Arr!$E36="AM",Dép_Arr!$D36,""))</f>
        <v/>
      </c>
      <c r="BV140" s="304" t="str">
        <f t="shared" ref="BV140:BV171" si="37">IF(BW140="","",Z246)</f>
        <v/>
      </c>
      <c r="BW140" s="298" t="str">
        <f t="shared" si="21"/>
        <v/>
      </c>
      <c r="BX140" s="327" t="str">
        <f t="shared" si="22"/>
        <v/>
      </c>
      <c r="BY140" s="380" t="str">
        <f t="shared" si="23"/>
        <v/>
      </c>
      <c r="BZ140" s="438" t="str">
        <f t="shared" si="24"/>
        <v/>
      </c>
    </row>
    <row r="141" spans="14:78" x14ac:dyDescent="0.25">
      <c r="N141" s="373" t="str">
        <f t="shared" si="19"/>
        <v/>
      </c>
      <c r="O141" s="297" t="str">
        <f>IF('1ér_Tour'!C37="","",IF('1ér_Tour'!E37="MJ",'1ér_Tour'!$D37,""))</f>
        <v/>
      </c>
      <c r="P141" s="298" t="str">
        <f>IF('2ème'!$C37="","",IF('2ème'!$E37="MJ",'2ème'!$D37,""))</f>
        <v/>
      </c>
      <c r="Q141" s="298" t="str">
        <f>IF('3ème'!$C37="","",IF('3ème'!$E37="MJ",'3ème'!$D37,""))</f>
        <v/>
      </c>
      <c r="R141" s="298" t="str">
        <f>IF('4ème'!$C37="","",IF('4ème'!$E37="MJ",'4ème'!$D37,""))</f>
        <v/>
      </c>
      <c r="S141" s="298" t="str">
        <f>IF('5ème'!$C37="","",IF('5ème'!$E37="MJ",'5ème'!$D37,""))</f>
        <v/>
      </c>
      <c r="T141" s="298" t="str">
        <f>IF('6ème'!$C37="","",IF('6ème'!$E37="MJ",'6ème'!$D37,""))</f>
        <v/>
      </c>
      <c r="U141" s="298" t="str">
        <f>IF('7ème'!$C37="","",IF('7ème'!$E37="MJ",'7ème'!$D37,""))</f>
        <v/>
      </c>
      <c r="V141" s="298" t="str">
        <f>IF('8ème'!$C37="","",IF('8ème'!$E37="MJ",'8ème'!$D37,""))</f>
        <v/>
      </c>
      <c r="W141" s="298" t="str">
        <f>IF('9ème'!$C37="","",IF('9ème'!$E37="MJ",'9ème'!$D37,""))</f>
        <v/>
      </c>
      <c r="X141" s="303" t="str">
        <f>IF('10ème'!$C37="","",IF('10ème'!$E37="MJ",'10ème'!$D37,""))</f>
        <v/>
      </c>
      <c r="Y141" s="304" t="str">
        <f t="shared" si="33"/>
        <v/>
      </c>
      <c r="Z141" s="298" t="str">
        <f t="shared" si="31"/>
        <v/>
      </c>
      <c r="AA141" s="305" t="str">
        <f t="shared" si="34"/>
        <v/>
      </c>
      <c r="AB141" s="306" t="str">
        <f t="shared" si="13"/>
        <v/>
      </c>
      <c r="AC141" s="384" t="str">
        <f t="shared" si="32"/>
        <v/>
      </c>
      <c r="AD141" s="12"/>
      <c r="AE141" s="297" t="str">
        <f>IF('1ér_Tour'!$C37="","",IF('1ér_Tour'!$E37="CF",'1ér_Tour'!$D37,""))</f>
        <v/>
      </c>
      <c r="AF141" s="295" t="str">
        <f>IF('2ème'!$C37="","",IF('2ème'!$E37="CF",'2ème'!$D37,""))</f>
        <v/>
      </c>
      <c r="AG141" s="295" t="str">
        <f>IF('3ème'!$C37="","",IF('3ème'!$E37="CF",'3ème'!$D37,""))</f>
        <v/>
      </c>
      <c r="AH141" s="295" t="str">
        <f>IF('4ème'!$C37="","",IF('4ème'!$E37="CF",'4ème'!$D37,""))</f>
        <v/>
      </c>
      <c r="AI141" s="295" t="str">
        <f>IF('5ème'!$C37="","",IF('5ème'!$E37="CF",'5ème'!$D37,""))</f>
        <v/>
      </c>
      <c r="AJ141" s="295" t="str">
        <f>IF('6ème'!$C37="","",IF('6ème'!$E37="CF",'6ème'!$D37,""))</f>
        <v/>
      </c>
      <c r="AK141" s="295" t="str">
        <f>IF('7ème'!$C37="","",IF('7ème'!$E37="CF",'7ème'!$D37,""))</f>
        <v/>
      </c>
      <c r="AL141" s="295" t="str">
        <f>IF('8ème'!$C37="","",IF('8ème'!$E37="CF",'8ème'!$D37,""))</f>
        <v/>
      </c>
      <c r="AM141" s="295" t="str">
        <f>IF('9ème'!$C37="","",IF('9ème'!$E37="CF",'9ème'!$D37,""))</f>
        <v/>
      </c>
      <c r="AN141" s="325" t="str">
        <f>IF('10ème'!$C37="","",IF('10ème'!$E37="CF",'10ème'!$D37,""))</f>
        <v/>
      </c>
      <c r="AO141" s="304" t="str">
        <f t="shared" si="20"/>
        <v/>
      </c>
      <c r="AP141" s="298" t="str">
        <f t="shared" si="30"/>
        <v/>
      </c>
      <c r="AQ141" s="326" t="str">
        <f t="shared" si="35"/>
        <v/>
      </c>
      <c r="AR141" s="422" t="str">
        <f t="shared" si="25"/>
        <v/>
      </c>
      <c r="AS141" s="384" t="str">
        <f t="shared" si="16"/>
        <v/>
      </c>
      <c r="AT141" s="102"/>
      <c r="AU141" s="297" t="str">
        <f>IF('1ér_Tour'!$C37="","",IF('1ér_Tour'!$E37="JS",'1ér_Tour'!$D37,""))</f>
        <v/>
      </c>
      <c r="AV141" s="298" t="str">
        <f>IF('2ème'!$C37="","",IF('2ème'!$E37="JS",'2ème'!$D37,""))</f>
        <v/>
      </c>
      <c r="AW141" s="298" t="str">
        <f>IF('3ème'!$C37="","",IF('3ème'!$E37="JS",'3ème'!$D37,""))</f>
        <v/>
      </c>
      <c r="AX141" s="298" t="str">
        <f>IF('4ème'!$C37="","",IF('4ème'!$E37="JS",'4ème'!$D37,""))</f>
        <v/>
      </c>
      <c r="AY141" s="298" t="str">
        <f>IF('5ème'!$C37="","",IF('5ème'!$E37="JS",'5ème'!$D37,""))</f>
        <v/>
      </c>
      <c r="AZ141" s="298" t="str">
        <f>IF('6ème'!$C37="","",IF('6ème'!$E37="JS",'6ème'!$D37,""))</f>
        <v/>
      </c>
      <c r="BA141" s="298" t="str">
        <f>IF('7ème'!$C37="","",IF('7ème'!$E37="JS",'7ème'!$D37,""))</f>
        <v/>
      </c>
      <c r="BB141" s="298" t="str">
        <f>IF('8ème'!$C37="","",IF('8ème'!$E37="JS",'8ème'!$D37,""))</f>
        <v/>
      </c>
      <c r="BC141" s="298" t="str">
        <f>IF('9ème'!$C37="","",IF('9ème'!$E37="JS",'9ème'!$D37,""))</f>
        <v/>
      </c>
      <c r="BD141" s="303" t="str">
        <f>IF('10ème'!$C37="","",IF('10ème'!$E37="JS",'10ème'!$D37,""))</f>
        <v/>
      </c>
      <c r="BE141" s="304" t="str">
        <f t="shared" si="36"/>
        <v/>
      </c>
      <c r="BF141" s="298" t="str">
        <f t="shared" si="26"/>
        <v/>
      </c>
      <c r="BG141" s="321" t="str">
        <f t="shared" si="27"/>
        <v/>
      </c>
      <c r="BH141" s="322" t="str">
        <f t="shared" si="28"/>
        <v/>
      </c>
      <c r="BI141" s="323" t="str">
        <f t="shared" si="29"/>
        <v/>
      </c>
      <c r="BJ141" s="102"/>
      <c r="BK141" s="294" t="str">
        <f>IF('1ér_Tour'!$C37="","",IF('1ér_Tour'!$E37="AM",'1ér_Tour'!$D37,""))</f>
        <v/>
      </c>
      <c r="BL141" s="295" t="str">
        <f>IF('2ème'!$C37="","",IF('2ème'!$E37="AM",'2ème'!$D37,""))</f>
        <v/>
      </c>
      <c r="BM141" s="295" t="str">
        <f>IF('3ème'!$C37="","",IF('3ème'!$E37="AM",'3ème'!$D37,""))</f>
        <v/>
      </c>
      <c r="BN141" s="295" t="str">
        <f>IF('4ème'!$C37="","",IF('4ème'!$E37="AM",'4ème'!$D37,""))</f>
        <v/>
      </c>
      <c r="BO141" s="295" t="str">
        <f>IF('5ème'!$C37="","",IF('5ème'!$E37="AM",'5ème'!$D37,""))</f>
        <v/>
      </c>
      <c r="BP141" s="295" t="str">
        <f>IF('6ème'!$C37="","",IF('6ème'!$E37="AM",'6ème'!$D37,""))</f>
        <v/>
      </c>
      <c r="BQ141" s="295" t="str">
        <f>IF('7ème'!$C37="","",IF('7ème'!$E37="AM",'7ème'!$D37,""))</f>
        <v/>
      </c>
      <c r="BR141" s="295" t="str">
        <f>IF('8ème'!$C37="","",IF('8ème'!$E37="AM",'8ème'!$D37,""))</f>
        <v/>
      </c>
      <c r="BS141" s="295" t="str">
        <f>IF('9ème'!$C37="","",IF('9ème'!$E37="AM",'9ème'!$D37,""))</f>
        <v/>
      </c>
      <c r="BT141" s="432" t="str">
        <f>IF('10ème'!$C37="","",IF('10ème'!$E37="AM",'10ème'!$D37,""))</f>
        <v/>
      </c>
      <c r="BU141" s="325" t="str">
        <f>IF(Dép_Arr!$C37="","",IF(Dép_Arr!$E37="AM",Dép_Arr!$D37,""))</f>
        <v/>
      </c>
      <c r="BV141" s="304" t="str">
        <f t="shared" si="37"/>
        <v/>
      </c>
      <c r="BW141" s="298" t="str">
        <f t="shared" si="21"/>
        <v/>
      </c>
      <c r="BX141" s="327" t="str">
        <f t="shared" si="22"/>
        <v/>
      </c>
      <c r="BY141" s="380" t="str">
        <f t="shared" si="23"/>
        <v/>
      </c>
      <c r="BZ141" s="438" t="str">
        <f t="shared" si="24"/>
        <v/>
      </c>
    </row>
    <row r="142" spans="14:78" x14ac:dyDescent="0.25">
      <c r="N142" s="373" t="str">
        <f t="shared" si="19"/>
        <v/>
      </c>
      <c r="O142" s="297" t="str">
        <f>IF('1ér_Tour'!C38="","",IF('1ér_Tour'!E38="MJ",'1ér_Tour'!$D38,""))</f>
        <v/>
      </c>
      <c r="P142" s="298" t="str">
        <f>IF('2ème'!$C38="","",IF('2ème'!$E38="MJ",'2ème'!$D38,""))</f>
        <v/>
      </c>
      <c r="Q142" s="298" t="str">
        <f>IF('3ème'!$C38="","",IF('3ème'!$E38="MJ",'3ème'!$D38,""))</f>
        <v/>
      </c>
      <c r="R142" s="298" t="str">
        <f>IF('4ème'!$C38="","",IF('4ème'!$E38="MJ",'4ème'!$D38,""))</f>
        <v/>
      </c>
      <c r="S142" s="298" t="str">
        <f>IF('5ème'!$C38="","",IF('5ème'!$E38="MJ",'5ème'!$D38,""))</f>
        <v/>
      </c>
      <c r="T142" s="298" t="str">
        <f>IF('6ème'!$C38="","",IF('6ème'!$E38="MJ",'6ème'!$D38,""))</f>
        <v/>
      </c>
      <c r="U142" s="298" t="str">
        <f>IF('7ème'!$C38="","",IF('7ème'!$E38="MJ",'7ème'!$D38,""))</f>
        <v/>
      </c>
      <c r="V142" s="298" t="str">
        <f>IF('8ème'!$C38="","",IF('8ème'!$E38="MJ",'8ème'!$D38,""))</f>
        <v/>
      </c>
      <c r="W142" s="298" t="str">
        <f>IF('9ème'!$C38="","",IF('9ème'!$E38="MJ",'9ème'!$D38,""))</f>
        <v/>
      </c>
      <c r="X142" s="303" t="str">
        <f>IF('10ème'!$C38="","",IF('10ème'!$E38="MJ",'10ème'!$D38,""))</f>
        <v/>
      </c>
      <c r="Y142" s="304" t="str">
        <f t="shared" si="33"/>
        <v/>
      </c>
      <c r="Z142" s="298" t="str">
        <f t="shared" si="31"/>
        <v/>
      </c>
      <c r="AA142" s="305" t="str">
        <f t="shared" si="34"/>
        <v/>
      </c>
      <c r="AB142" s="306" t="str">
        <f t="shared" si="13"/>
        <v/>
      </c>
      <c r="AC142" s="384" t="str">
        <f t="shared" si="32"/>
        <v/>
      </c>
      <c r="AD142" s="12"/>
      <c r="AE142" s="297" t="str">
        <f>IF('1ér_Tour'!$C38="","",IF('1ér_Tour'!$E38="CF",'1ér_Tour'!$D38,""))</f>
        <v/>
      </c>
      <c r="AF142" s="295" t="str">
        <f>IF('2ème'!$C38="","",IF('2ème'!$E38="CF",'2ème'!$D38,""))</f>
        <v/>
      </c>
      <c r="AG142" s="295" t="str">
        <f>IF('3ème'!$C38="","",IF('3ème'!$E38="CF",'3ème'!$D38,""))</f>
        <v/>
      </c>
      <c r="AH142" s="295" t="str">
        <f>IF('4ème'!$C38="","",IF('4ème'!$E38="CF",'4ème'!$D38,""))</f>
        <v/>
      </c>
      <c r="AI142" s="295" t="str">
        <f>IF('5ème'!$C38="","",IF('5ème'!$E38="CF",'5ème'!$D38,""))</f>
        <v/>
      </c>
      <c r="AJ142" s="295" t="str">
        <f>IF('6ème'!$C38="","",IF('6ème'!$E38="CF",'6ème'!$D38,""))</f>
        <v/>
      </c>
      <c r="AK142" s="295" t="str">
        <f>IF('7ème'!$C38="","",IF('7ème'!$E38="CF",'7ème'!$D38,""))</f>
        <v/>
      </c>
      <c r="AL142" s="295" t="str">
        <f>IF('8ème'!$C38="","",IF('8ème'!$E38="CF",'8ème'!$D38,""))</f>
        <v/>
      </c>
      <c r="AM142" s="295" t="str">
        <f>IF('9ème'!$C38="","",IF('9ème'!$E38="CF",'9ème'!$D38,""))</f>
        <v/>
      </c>
      <c r="AN142" s="325" t="str">
        <f>IF('10ème'!$C38="","",IF('10ème'!$E38="CF",'10ème'!$D38,""))</f>
        <v/>
      </c>
      <c r="AO142" s="304" t="str">
        <f t="shared" si="20"/>
        <v/>
      </c>
      <c r="AP142" s="298" t="str">
        <f t="shared" si="30"/>
        <v/>
      </c>
      <c r="AQ142" s="326" t="str">
        <f t="shared" si="35"/>
        <v/>
      </c>
      <c r="AR142" s="422" t="str">
        <f t="shared" si="25"/>
        <v/>
      </c>
      <c r="AS142" s="384" t="str">
        <f t="shared" si="16"/>
        <v/>
      </c>
      <c r="AT142" s="102"/>
      <c r="AU142" s="297" t="str">
        <f>IF('1ér_Tour'!$C38="","",IF('1ér_Tour'!$E38="JS",'1ér_Tour'!$D38,""))</f>
        <v/>
      </c>
      <c r="AV142" s="298" t="str">
        <f>IF('2ème'!$C38="","",IF('2ème'!$E38="JS",'2ème'!$D38,""))</f>
        <v/>
      </c>
      <c r="AW142" s="298" t="str">
        <f>IF('3ème'!$C38="","",IF('3ème'!$E38="JS",'3ème'!$D38,""))</f>
        <v/>
      </c>
      <c r="AX142" s="298" t="str">
        <f>IF('4ème'!$C38="","",IF('4ème'!$E38="JS",'4ème'!$D38,""))</f>
        <v/>
      </c>
      <c r="AY142" s="298" t="str">
        <f>IF('5ème'!$C38="","",IF('5ème'!$E38="JS",'5ème'!$D38,""))</f>
        <v/>
      </c>
      <c r="AZ142" s="298" t="str">
        <f>IF('6ème'!$C38="","",IF('6ème'!$E38="JS",'6ème'!$D38,""))</f>
        <v/>
      </c>
      <c r="BA142" s="298" t="str">
        <f>IF('7ème'!$C38="","",IF('7ème'!$E38="JS",'7ème'!$D38,""))</f>
        <v/>
      </c>
      <c r="BB142" s="298" t="str">
        <f>IF('8ème'!$C38="","",IF('8ème'!$E38="JS",'8ème'!$D38,""))</f>
        <v/>
      </c>
      <c r="BC142" s="298" t="str">
        <f>IF('9ème'!$C38="","",IF('9ème'!$E38="JS",'9ème'!$D38,""))</f>
        <v/>
      </c>
      <c r="BD142" s="303" t="str">
        <f>IF('10ème'!$C38="","",IF('10ème'!$E38="JS",'10ème'!$D38,""))</f>
        <v/>
      </c>
      <c r="BE142" s="304" t="str">
        <f t="shared" si="36"/>
        <v/>
      </c>
      <c r="BF142" s="298" t="str">
        <f t="shared" si="26"/>
        <v/>
      </c>
      <c r="BG142" s="321" t="str">
        <f t="shared" si="27"/>
        <v/>
      </c>
      <c r="BH142" s="322" t="str">
        <f t="shared" si="28"/>
        <v/>
      </c>
      <c r="BI142" s="323" t="str">
        <f t="shared" si="29"/>
        <v/>
      </c>
      <c r="BJ142" s="102"/>
      <c r="BK142" s="294" t="str">
        <f>IF('1ér_Tour'!$C38="","",IF('1ér_Tour'!$E38="AM",'1ér_Tour'!$D38,""))</f>
        <v/>
      </c>
      <c r="BL142" s="295" t="str">
        <f>IF('2ème'!$C38="","",IF('2ème'!$E38="AM",'2ème'!$D38,""))</f>
        <v/>
      </c>
      <c r="BM142" s="295" t="str">
        <f>IF('3ème'!$C38="","",IF('3ème'!$E38="AM",'3ème'!$D38,""))</f>
        <v/>
      </c>
      <c r="BN142" s="295" t="str">
        <f>IF('4ème'!$C38="","",IF('4ème'!$E38="AM",'4ème'!$D38,""))</f>
        <v/>
      </c>
      <c r="BO142" s="295" t="str">
        <f>IF('5ème'!$C38="","",IF('5ème'!$E38="AM",'5ème'!$D38,""))</f>
        <v/>
      </c>
      <c r="BP142" s="295" t="str">
        <f>IF('6ème'!$C38="","",IF('6ème'!$E38="AM",'6ème'!$D38,""))</f>
        <v/>
      </c>
      <c r="BQ142" s="295" t="str">
        <f>IF('7ème'!$C38="","",IF('7ème'!$E38="AM",'7ème'!$D38,""))</f>
        <v/>
      </c>
      <c r="BR142" s="295" t="str">
        <f>IF('8ème'!$C38="","",IF('8ème'!$E38="AM",'8ème'!$D38,""))</f>
        <v/>
      </c>
      <c r="BS142" s="295" t="str">
        <f>IF('9ème'!$C38="","",IF('9ème'!$E38="AM",'9ème'!$D38,""))</f>
        <v/>
      </c>
      <c r="BT142" s="432" t="str">
        <f>IF('10ème'!$C38="","",IF('10ème'!$E38="AM",'10ème'!$D38,""))</f>
        <v/>
      </c>
      <c r="BU142" s="325" t="str">
        <f>IF(Dép_Arr!$C38="","",IF(Dép_Arr!$E38="AM",Dép_Arr!$D38,""))</f>
        <v/>
      </c>
      <c r="BV142" s="304" t="str">
        <f t="shared" si="37"/>
        <v/>
      </c>
      <c r="BW142" s="298" t="str">
        <f t="shared" si="21"/>
        <v/>
      </c>
      <c r="BX142" s="327" t="str">
        <f t="shared" si="22"/>
        <v/>
      </c>
      <c r="BY142" s="380" t="str">
        <f t="shared" si="23"/>
        <v/>
      </c>
      <c r="BZ142" s="438" t="str">
        <f t="shared" si="24"/>
        <v/>
      </c>
    </row>
    <row r="143" spans="14:78" x14ac:dyDescent="0.25">
      <c r="N143" s="373" t="str">
        <f t="shared" si="19"/>
        <v/>
      </c>
      <c r="O143" s="297" t="str">
        <f>IF('1ér_Tour'!C39="","",IF('1ér_Tour'!E39="MJ",'1ér_Tour'!$D39,""))</f>
        <v/>
      </c>
      <c r="P143" s="298" t="str">
        <f>IF('2ème'!$C39="","",IF('2ème'!$E39="MJ",'2ème'!$D39,""))</f>
        <v/>
      </c>
      <c r="Q143" s="298" t="str">
        <f>IF('3ème'!$C39="","",IF('3ème'!$E39="MJ",'3ème'!$D39,""))</f>
        <v/>
      </c>
      <c r="R143" s="298" t="str">
        <f>IF('4ème'!$C39="","",IF('4ème'!$E39="MJ",'4ème'!$D39,""))</f>
        <v/>
      </c>
      <c r="S143" s="298" t="str">
        <f>IF('5ème'!$C39="","",IF('5ème'!$E39="MJ",'5ème'!$D39,""))</f>
        <v/>
      </c>
      <c r="T143" s="298" t="str">
        <f>IF('6ème'!$C39="","",IF('6ème'!$E39="MJ",'6ème'!$D39,""))</f>
        <v/>
      </c>
      <c r="U143" s="298" t="str">
        <f>IF('7ème'!$C39="","",IF('7ème'!$E39="MJ",'7ème'!$D39,""))</f>
        <v/>
      </c>
      <c r="V143" s="298" t="str">
        <f>IF('8ème'!$C39="","",IF('8ème'!$E39="MJ",'8ème'!$D39,""))</f>
        <v/>
      </c>
      <c r="W143" s="298" t="str">
        <f>IF('9ème'!$C39="","",IF('9ème'!$E39="MJ",'9ème'!$D39,""))</f>
        <v/>
      </c>
      <c r="X143" s="303" t="str">
        <f>IF('10ème'!$C39="","",IF('10ème'!$E39="MJ",'10ème'!$D39,""))</f>
        <v/>
      </c>
      <c r="Y143" s="304" t="str">
        <f t="shared" si="33"/>
        <v/>
      </c>
      <c r="Z143" s="298" t="str">
        <f t="shared" si="31"/>
        <v/>
      </c>
      <c r="AA143" s="305" t="str">
        <f t="shared" si="34"/>
        <v/>
      </c>
      <c r="AB143" s="306" t="str">
        <f t="shared" si="13"/>
        <v/>
      </c>
      <c r="AC143" s="384" t="str">
        <f t="shared" si="32"/>
        <v/>
      </c>
      <c r="AD143" s="12"/>
      <c r="AE143" s="297" t="str">
        <f>IF('1ér_Tour'!$C39="","",IF('1ér_Tour'!$E39="CF",'1ér_Tour'!$D39,""))</f>
        <v/>
      </c>
      <c r="AF143" s="295" t="str">
        <f>IF('2ème'!$C39="","",IF('2ème'!$E39="CF",'2ème'!$D39,""))</f>
        <v/>
      </c>
      <c r="AG143" s="295" t="str">
        <f>IF('3ème'!$C39="","",IF('3ème'!$E39="CF",'3ème'!$D39,""))</f>
        <v/>
      </c>
      <c r="AH143" s="295" t="str">
        <f>IF('4ème'!$C39="","",IF('4ème'!$E39="CF",'4ème'!$D39,""))</f>
        <v/>
      </c>
      <c r="AI143" s="295" t="str">
        <f>IF('5ème'!$C39="","",IF('5ème'!$E39="CF",'5ème'!$D39,""))</f>
        <v/>
      </c>
      <c r="AJ143" s="295" t="str">
        <f>IF('6ème'!$C39="","",IF('6ème'!$E39="CF",'6ème'!$D39,""))</f>
        <v/>
      </c>
      <c r="AK143" s="295" t="str">
        <f>IF('7ème'!$C39="","",IF('7ème'!$E39="CF",'7ème'!$D39,""))</f>
        <v/>
      </c>
      <c r="AL143" s="295" t="str">
        <f>IF('8ème'!$C39="","",IF('8ème'!$E39="CF",'8ème'!$D39,""))</f>
        <v/>
      </c>
      <c r="AM143" s="295" t="str">
        <f>IF('9ème'!$C39="","",IF('9ème'!$E39="CF",'9ème'!$D39,""))</f>
        <v/>
      </c>
      <c r="AN143" s="325" t="str">
        <f>IF('10ème'!$C39="","",IF('10ème'!$E39="CF",'10ème'!$D39,""))</f>
        <v/>
      </c>
      <c r="AO143" s="304" t="str">
        <f t="shared" si="20"/>
        <v/>
      </c>
      <c r="AP143" s="298" t="str">
        <f t="shared" si="30"/>
        <v/>
      </c>
      <c r="AQ143" s="326" t="str">
        <f t="shared" si="35"/>
        <v/>
      </c>
      <c r="AR143" s="422" t="str">
        <f t="shared" si="25"/>
        <v/>
      </c>
      <c r="AS143" s="384" t="str">
        <f t="shared" si="16"/>
        <v/>
      </c>
      <c r="AT143" s="102"/>
      <c r="AU143" s="297" t="str">
        <f>IF('1ér_Tour'!$C39="","",IF('1ér_Tour'!$E39="JS",'1ér_Tour'!$D39,""))</f>
        <v/>
      </c>
      <c r="AV143" s="298" t="str">
        <f>IF('2ème'!$C39="","",IF('2ème'!$E39="JS",'2ème'!$D39,""))</f>
        <v/>
      </c>
      <c r="AW143" s="298" t="str">
        <f>IF('3ème'!$C39="","",IF('3ème'!$E39="JS",'3ème'!$D39,""))</f>
        <v/>
      </c>
      <c r="AX143" s="298" t="str">
        <f>IF('4ème'!$C39="","",IF('4ème'!$E39="JS",'4ème'!$D39,""))</f>
        <v/>
      </c>
      <c r="AY143" s="298" t="str">
        <f>IF('5ème'!$C39="","",IF('5ème'!$E39="JS",'5ème'!$D39,""))</f>
        <v/>
      </c>
      <c r="AZ143" s="298" t="str">
        <f>IF('6ème'!$C39="","",IF('6ème'!$E39="JS",'6ème'!$D39,""))</f>
        <v/>
      </c>
      <c r="BA143" s="298" t="str">
        <f>IF('7ème'!$C39="","",IF('7ème'!$E39="JS",'7ème'!$D39,""))</f>
        <v/>
      </c>
      <c r="BB143" s="298" t="str">
        <f>IF('8ème'!$C39="","",IF('8ème'!$E39="JS",'8ème'!$D39,""))</f>
        <v/>
      </c>
      <c r="BC143" s="298" t="str">
        <f>IF('9ème'!$C39="","",IF('9ème'!$E39="JS",'9ème'!$D39,""))</f>
        <v/>
      </c>
      <c r="BD143" s="303" t="str">
        <f>IF('10ème'!$C39="","",IF('10ème'!$E39="JS",'10ème'!$D39,""))</f>
        <v/>
      </c>
      <c r="BE143" s="304" t="str">
        <f t="shared" si="36"/>
        <v/>
      </c>
      <c r="BF143" s="298" t="str">
        <f t="shared" si="26"/>
        <v/>
      </c>
      <c r="BG143" s="321" t="str">
        <f t="shared" si="27"/>
        <v/>
      </c>
      <c r="BH143" s="322" t="str">
        <f t="shared" si="28"/>
        <v/>
      </c>
      <c r="BI143" s="323" t="str">
        <f t="shared" si="29"/>
        <v/>
      </c>
      <c r="BJ143" s="102"/>
      <c r="BK143" s="294" t="str">
        <f>IF('1ér_Tour'!$C39="","",IF('1ér_Tour'!$E39="AM",'1ér_Tour'!$D39,""))</f>
        <v/>
      </c>
      <c r="BL143" s="295" t="str">
        <f>IF('2ème'!$C39="","",IF('2ème'!$E39="AM",'2ème'!$D39,""))</f>
        <v/>
      </c>
      <c r="BM143" s="295" t="str">
        <f>IF('3ème'!$C39="","",IF('3ème'!$E39="AM",'3ème'!$D39,""))</f>
        <v/>
      </c>
      <c r="BN143" s="295" t="str">
        <f>IF('4ème'!$C39="","",IF('4ème'!$E39="AM",'4ème'!$D39,""))</f>
        <v/>
      </c>
      <c r="BO143" s="295" t="str">
        <f>IF('5ème'!$C39="","",IF('5ème'!$E39="AM",'5ème'!$D39,""))</f>
        <v/>
      </c>
      <c r="BP143" s="295" t="str">
        <f>IF('6ème'!$C39="","",IF('6ème'!$E39="AM",'6ème'!$D39,""))</f>
        <v/>
      </c>
      <c r="BQ143" s="295" t="str">
        <f>IF('7ème'!$C39="","",IF('7ème'!$E39="AM",'7ème'!$D39,""))</f>
        <v/>
      </c>
      <c r="BR143" s="295" t="str">
        <f>IF('8ème'!$C39="","",IF('8ème'!$E39="AM",'8ème'!$D39,""))</f>
        <v/>
      </c>
      <c r="BS143" s="295" t="str">
        <f>IF('9ème'!$C39="","",IF('9ème'!$E39="AM",'9ème'!$D39,""))</f>
        <v/>
      </c>
      <c r="BT143" s="432" t="str">
        <f>IF('10ème'!$C39="","",IF('10ème'!$E39="AM",'10ème'!$D39,""))</f>
        <v/>
      </c>
      <c r="BU143" s="325" t="str">
        <f>IF(Dép_Arr!$C39="","",IF(Dép_Arr!$E39="AM",Dép_Arr!$D39,""))</f>
        <v/>
      </c>
      <c r="BV143" s="304" t="str">
        <f t="shared" si="37"/>
        <v/>
      </c>
      <c r="BW143" s="298" t="str">
        <f t="shared" si="21"/>
        <v/>
      </c>
      <c r="BX143" s="327" t="str">
        <f t="shared" si="22"/>
        <v/>
      </c>
      <c r="BY143" s="380" t="str">
        <f t="shared" si="23"/>
        <v/>
      </c>
      <c r="BZ143" s="438" t="str">
        <f t="shared" si="24"/>
        <v/>
      </c>
    </row>
    <row r="144" spans="14:78" x14ac:dyDescent="0.25">
      <c r="N144" s="373" t="str">
        <f t="shared" si="19"/>
        <v/>
      </c>
      <c r="O144" s="297" t="str">
        <f>IF('1ér_Tour'!C40="","",IF('1ér_Tour'!E40="MJ",'1ér_Tour'!$D40,""))</f>
        <v/>
      </c>
      <c r="P144" s="298" t="str">
        <f>IF('2ème'!$C40="","",IF('2ème'!$E40="MJ",'2ème'!$D40,""))</f>
        <v/>
      </c>
      <c r="Q144" s="298" t="str">
        <f>IF('3ème'!$C40="","",IF('3ème'!$E40="MJ",'3ème'!$D40,""))</f>
        <v/>
      </c>
      <c r="R144" s="298" t="str">
        <f>IF('4ème'!$C40="","",IF('4ème'!$E40="MJ",'4ème'!$D40,""))</f>
        <v/>
      </c>
      <c r="S144" s="298" t="str">
        <f>IF('5ème'!$C40="","",IF('5ème'!$E40="MJ",'5ème'!$D40,""))</f>
        <v/>
      </c>
      <c r="T144" s="298" t="str">
        <f>IF('6ème'!$C40="","",IF('6ème'!$E40="MJ",'6ème'!$D40,""))</f>
        <v/>
      </c>
      <c r="U144" s="298" t="str">
        <f>IF('7ème'!$C40="","",IF('7ème'!$E40="MJ",'7ème'!$D40,""))</f>
        <v/>
      </c>
      <c r="V144" s="298" t="str">
        <f>IF('8ème'!$C40="","",IF('8ème'!$E40="MJ",'8ème'!$D40,""))</f>
        <v/>
      </c>
      <c r="W144" s="298" t="str">
        <f>IF('9ème'!$C40="","",IF('9ème'!$E40="MJ",'9ème'!$D40,""))</f>
        <v/>
      </c>
      <c r="X144" s="303" t="str">
        <f>IF('10ème'!$C40="","",IF('10ème'!$E40="MJ",'10ème'!$D40,""))</f>
        <v/>
      </c>
      <c r="Y144" s="304" t="str">
        <f t="shared" si="33"/>
        <v/>
      </c>
      <c r="Z144" s="298" t="str">
        <f t="shared" si="31"/>
        <v/>
      </c>
      <c r="AA144" s="305" t="str">
        <f t="shared" si="34"/>
        <v/>
      </c>
      <c r="AB144" s="306" t="str">
        <f t="shared" si="13"/>
        <v/>
      </c>
      <c r="AC144" s="384" t="str">
        <f t="shared" si="32"/>
        <v/>
      </c>
      <c r="AD144" s="12"/>
      <c r="AE144" s="297" t="str">
        <f>IF('1ér_Tour'!$C40="","",IF('1ér_Tour'!$E40="CF",'1ér_Tour'!$D40,""))</f>
        <v/>
      </c>
      <c r="AF144" s="295" t="str">
        <f>IF('2ème'!$C40="","",IF('2ème'!$E40="CF",'2ème'!$D40,""))</f>
        <v/>
      </c>
      <c r="AG144" s="295" t="str">
        <f>IF('3ème'!$C40="","",IF('3ème'!$E40="CF",'3ème'!$D40,""))</f>
        <v/>
      </c>
      <c r="AH144" s="295" t="str">
        <f>IF('4ème'!$C40="","",IF('4ème'!$E40="CF",'4ème'!$D40,""))</f>
        <v/>
      </c>
      <c r="AI144" s="295" t="str">
        <f>IF('5ème'!$C40="","",IF('5ème'!$E40="CF",'5ème'!$D40,""))</f>
        <v/>
      </c>
      <c r="AJ144" s="295" t="str">
        <f>IF('6ème'!$C40="","",IF('6ème'!$E40="CF",'6ème'!$D40,""))</f>
        <v/>
      </c>
      <c r="AK144" s="295" t="str">
        <f>IF('7ème'!$C40="","",IF('7ème'!$E40="CF",'7ème'!$D40,""))</f>
        <v/>
      </c>
      <c r="AL144" s="295" t="str">
        <f>IF('8ème'!$C40="","",IF('8ème'!$E40="CF",'8ème'!$D40,""))</f>
        <v/>
      </c>
      <c r="AM144" s="295" t="str">
        <f>IF('9ème'!$C40="","",IF('9ème'!$E40="CF",'9ème'!$D40,""))</f>
        <v/>
      </c>
      <c r="AN144" s="325" t="str">
        <f>IF('10ème'!$C40="","",IF('10ème'!$E40="CF",'10ème'!$D40,""))</f>
        <v/>
      </c>
      <c r="AO144" s="304" t="str">
        <f t="shared" si="20"/>
        <v/>
      </c>
      <c r="AP144" s="298" t="str">
        <f t="shared" si="30"/>
        <v/>
      </c>
      <c r="AQ144" s="326" t="str">
        <f t="shared" si="35"/>
        <v/>
      </c>
      <c r="AR144" s="422" t="str">
        <f t="shared" si="25"/>
        <v/>
      </c>
      <c r="AS144" s="384" t="str">
        <f t="shared" si="16"/>
        <v/>
      </c>
      <c r="AT144" s="102"/>
      <c r="AU144" s="297" t="str">
        <f>IF('1ér_Tour'!$C40="","",IF('1ér_Tour'!$E40="JS",'1ér_Tour'!$D40,""))</f>
        <v/>
      </c>
      <c r="AV144" s="298" t="str">
        <f>IF('2ème'!$C40="","",IF('2ème'!$E40="JS",'2ème'!$D40,""))</f>
        <v/>
      </c>
      <c r="AW144" s="298" t="str">
        <f>IF('3ème'!$C40="","",IF('3ème'!$E40="JS",'3ème'!$D40,""))</f>
        <v/>
      </c>
      <c r="AX144" s="298" t="str">
        <f>IF('4ème'!$C40="","",IF('4ème'!$E40="JS",'4ème'!$D40,""))</f>
        <v/>
      </c>
      <c r="AY144" s="298" t="str">
        <f>IF('5ème'!$C40="","",IF('5ème'!$E40="JS",'5ème'!$D40,""))</f>
        <v/>
      </c>
      <c r="AZ144" s="298" t="str">
        <f>IF('6ème'!$C40="","",IF('6ème'!$E40="JS",'6ème'!$D40,""))</f>
        <v/>
      </c>
      <c r="BA144" s="298" t="str">
        <f>IF('7ème'!$C40="","",IF('7ème'!$E40="JS",'7ème'!$D40,""))</f>
        <v/>
      </c>
      <c r="BB144" s="298" t="str">
        <f>IF('8ème'!$C40="","",IF('8ème'!$E40="JS",'8ème'!$D40,""))</f>
        <v/>
      </c>
      <c r="BC144" s="298" t="str">
        <f>IF('9ème'!$C40="","",IF('9ème'!$E40="JS",'9ème'!$D40,""))</f>
        <v/>
      </c>
      <c r="BD144" s="303" t="str">
        <f>IF('10ème'!$C40="","",IF('10ème'!$E40="JS",'10ème'!$D40,""))</f>
        <v/>
      </c>
      <c r="BE144" s="304" t="str">
        <f t="shared" si="36"/>
        <v/>
      </c>
      <c r="BF144" s="298" t="str">
        <f t="shared" si="26"/>
        <v/>
      </c>
      <c r="BG144" s="321" t="str">
        <f t="shared" si="27"/>
        <v/>
      </c>
      <c r="BH144" s="322" t="str">
        <f t="shared" si="28"/>
        <v/>
      </c>
      <c r="BI144" s="323" t="str">
        <f t="shared" si="29"/>
        <v/>
      </c>
      <c r="BJ144" s="102"/>
      <c r="BK144" s="294" t="str">
        <f>IF('1ér_Tour'!$C40="","",IF('1ér_Tour'!$E40="AM",'1ér_Tour'!$D40,""))</f>
        <v/>
      </c>
      <c r="BL144" s="295" t="str">
        <f>IF('2ème'!$C40="","",IF('2ème'!$E40="AM",'2ème'!$D40,""))</f>
        <v/>
      </c>
      <c r="BM144" s="295" t="str">
        <f>IF('3ème'!$C40="","",IF('3ème'!$E40="AM",'3ème'!$D40,""))</f>
        <v/>
      </c>
      <c r="BN144" s="295" t="str">
        <f>IF('4ème'!$C40="","",IF('4ème'!$E40="AM",'4ème'!$D40,""))</f>
        <v/>
      </c>
      <c r="BO144" s="295" t="str">
        <f>IF('5ème'!$C40="","",IF('5ème'!$E40="AM",'5ème'!$D40,""))</f>
        <v/>
      </c>
      <c r="BP144" s="295" t="str">
        <f>IF('6ème'!$C40="","",IF('6ème'!$E40="AM",'6ème'!$D40,""))</f>
        <v/>
      </c>
      <c r="BQ144" s="295" t="str">
        <f>IF('7ème'!$C40="","",IF('7ème'!$E40="AM",'7ème'!$D40,""))</f>
        <v/>
      </c>
      <c r="BR144" s="295" t="str">
        <f>IF('8ème'!$C40="","",IF('8ème'!$E40="AM",'8ème'!$D40,""))</f>
        <v/>
      </c>
      <c r="BS144" s="295" t="str">
        <f>IF('9ème'!$C40="","",IF('9ème'!$E40="AM",'9ème'!$D40,""))</f>
        <v/>
      </c>
      <c r="BT144" s="432" t="str">
        <f>IF('10ème'!$C40="","",IF('10ème'!$E40="AM",'10ème'!$D40,""))</f>
        <v/>
      </c>
      <c r="BU144" s="325" t="str">
        <f>IF(Dép_Arr!$C40="","",IF(Dép_Arr!$E40="AM",Dép_Arr!$D40,""))</f>
        <v/>
      </c>
      <c r="BV144" s="304" t="str">
        <f t="shared" si="37"/>
        <v/>
      </c>
      <c r="BW144" s="298" t="str">
        <f t="shared" si="21"/>
        <v/>
      </c>
      <c r="BX144" s="327" t="str">
        <f t="shared" si="22"/>
        <v/>
      </c>
      <c r="BY144" s="380" t="str">
        <f t="shared" si="23"/>
        <v/>
      </c>
      <c r="BZ144" s="438" t="str">
        <f t="shared" si="24"/>
        <v/>
      </c>
    </row>
    <row r="145" spans="14:78" x14ac:dyDescent="0.25">
      <c r="N145" s="373" t="str">
        <f t="shared" si="19"/>
        <v/>
      </c>
      <c r="O145" s="297" t="str">
        <f>IF('1ér_Tour'!C41="","",IF('1ér_Tour'!E41="MJ",'1ér_Tour'!$D41,""))</f>
        <v/>
      </c>
      <c r="P145" s="298" t="str">
        <f>IF('2ème'!$C41="","",IF('2ème'!$E41="MJ",'2ème'!$D41,""))</f>
        <v/>
      </c>
      <c r="Q145" s="298" t="str">
        <f>IF('3ème'!$C41="","",IF('3ème'!$E41="MJ",'3ème'!$D41,""))</f>
        <v/>
      </c>
      <c r="R145" s="298" t="str">
        <f>IF('4ème'!$C41="","",IF('4ème'!$E41="MJ",'4ème'!$D41,""))</f>
        <v/>
      </c>
      <c r="S145" s="298" t="str">
        <f>IF('5ème'!$C41="","",IF('5ème'!$E41="MJ",'5ème'!$D41,""))</f>
        <v/>
      </c>
      <c r="T145" s="298" t="str">
        <f>IF('6ème'!$C41="","",IF('6ème'!$E41="MJ",'6ème'!$D41,""))</f>
        <v/>
      </c>
      <c r="U145" s="298" t="str">
        <f>IF('7ème'!$C41="","",IF('7ème'!$E41="MJ",'7ème'!$D41,""))</f>
        <v/>
      </c>
      <c r="V145" s="298" t="str">
        <f>IF('8ème'!$C41="","",IF('8ème'!$E41="MJ",'8ème'!$D41,""))</f>
        <v/>
      </c>
      <c r="W145" s="298" t="str">
        <f>IF('9ème'!$C41="","",IF('9ème'!$E41="MJ",'9ème'!$D41,""))</f>
        <v/>
      </c>
      <c r="X145" s="303" t="str">
        <f>IF('10ème'!$C41="","",IF('10ème'!$E41="MJ",'10ème'!$D41,""))</f>
        <v/>
      </c>
      <c r="Y145" s="304" t="str">
        <f t="shared" si="33"/>
        <v/>
      </c>
      <c r="Z145" s="298" t="str">
        <f t="shared" si="31"/>
        <v/>
      </c>
      <c r="AA145" s="305" t="str">
        <f t="shared" si="34"/>
        <v/>
      </c>
      <c r="AB145" s="306" t="str">
        <f t="shared" si="13"/>
        <v/>
      </c>
      <c r="AC145" s="384" t="str">
        <f t="shared" si="32"/>
        <v/>
      </c>
      <c r="AD145" s="12"/>
      <c r="AE145" s="297" t="str">
        <f>IF('1ér_Tour'!$C41="","",IF('1ér_Tour'!$E41="CF",'1ér_Tour'!$D41,""))</f>
        <v/>
      </c>
      <c r="AF145" s="295" t="str">
        <f>IF('2ème'!$C41="","",IF('2ème'!$E41="CF",'2ème'!$D41,""))</f>
        <v/>
      </c>
      <c r="AG145" s="295" t="str">
        <f>IF('3ème'!$C41="","",IF('3ème'!$E41="CF",'3ème'!$D41,""))</f>
        <v/>
      </c>
      <c r="AH145" s="295" t="str">
        <f>IF('4ème'!$C41="","",IF('4ème'!$E41="CF",'4ème'!$D41,""))</f>
        <v/>
      </c>
      <c r="AI145" s="295" t="str">
        <f>IF('5ème'!$C41="","",IF('5ème'!$E41="CF",'5ème'!$D41,""))</f>
        <v/>
      </c>
      <c r="AJ145" s="295" t="str">
        <f>IF('6ème'!$C41="","",IF('6ème'!$E41="CF",'6ème'!$D41,""))</f>
        <v/>
      </c>
      <c r="AK145" s="295" t="str">
        <f>IF('7ème'!$C41="","",IF('7ème'!$E41="CF",'7ème'!$D41,""))</f>
        <v/>
      </c>
      <c r="AL145" s="295" t="str">
        <f>IF('8ème'!$C41="","",IF('8ème'!$E41="CF",'8ème'!$D41,""))</f>
        <v/>
      </c>
      <c r="AM145" s="295" t="str">
        <f>IF('9ème'!$C41="","",IF('9ème'!$E41="CF",'9ème'!$D41,""))</f>
        <v/>
      </c>
      <c r="AN145" s="325" t="str">
        <f>IF('10ème'!$C41="","",IF('10ème'!$E41="CF",'10ème'!$D41,""))</f>
        <v/>
      </c>
      <c r="AO145" s="304" t="str">
        <f t="shared" si="20"/>
        <v/>
      </c>
      <c r="AP145" s="298" t="str">
        <f t="shared" si="30"/>
        <v/>
      </c>
      <c r="AQ145" s="326" t="str">
        <f t="shared" si="35"/>
        <v/>
      </c>
      <c r="AR145" s="422" t="str">
        <f t="shared" si="25"/>
        <v/>
      </c>
      <c r="AS145" s="384" t="str">
        <f t="shared" si="16"/>
        <v/>
      </c>
      <c r="AT145" s="102"/>
      <c r="AU145" s="297" t="str">
        <f>IF('1ér_Tour'!$C41="","",IF('1ér_Tour'!$E41="JS",'1ér_Tour'!$D41,""))</f>
        <v/>
      </c>
      <c r="AV145" s="298" t="str">
        <f>IF('2ème'!$C41="","",IF('2ème'!$E41="JS",'2ème'!$D41,""))</f>
        <v/>
      </c>
      <c r="AW145" s="298" t="str">
        <f>IF('3ème'!$C41="","",IF('3ème'!$E41="JS",'3ème'!$D41,""))</f>
        <v/>
      </c>
      <c r="AX145" s="298" t="str">
        <f>IF('4ème'!$C41="","",IF('4ème'!$E41="JS",'4ème'!$D41,""))</f>
        <v/>
      </c>
      <c r="AY145" s="298" t="str">
        <f>IF('5ème'!$C41="","",IF('5ème'!$E41="JS",'5ème'!$D41,""))</f>
        <v/>
      </c>
      <c r="AZ145" s="298" t="str">
        <f>IF('6ème'!$C41="","",IF('6ème'!$E41="JS",'6ème'!$D41,""))</f>
        <v/>
      </c>
      <c r="BA145" s="298" t="str">
        <f>IF('7ème'!$C41="","",IF('7ème'!$E41="JS",'7ème'!$D41,""))</f>
        <v/>
      </c>
      <c r="BB145" s="298" t="str">
        <f>IF('8ème'!$C41="","",IF('8ème'!$E41="JS",'8ème'!$D41,""))</f>
        <v/>
      </c>
      <c r="BC145" s="298" t="str">
        <f>IF('9ème'!$C41="","",IF('9ème'!$E41="JS",'9ème'!$D41,""))</f>
        <v/>
      </c>
      <c r="BD145" s="303" t="str">
        <f>IF('10ème'!$C41="","",IF('10ème'!$E41="JS",'10ème'!$D41,""))</f>
        <v/>
      </c>
      <c r="BE145" s="304" t="str">
        <f t="shared" si="36"/>
        <v/>
      </c>
      <c r="BF145" s="298" t="str">
        <f t="shared" si="26"/>
        <v/>
      </c>
      <c r="BG145" s="321" t="str">
        <f t="shared" si="27"/>
        <v/>
      </c>
      <c r="BH145" s="322" t="str">
        <f t="shared" si="28"/>
        <v/>
      </c>
      <c r="BI145" s="323" t="str">
        <f t="shared" si="29"/>
        <v/>
      </c>
      <c r="BJ145" s="102"/>
      <c r="BK145" s="294" t="str">
        <f>IF('1ér_Tour'!$C41="","",IF('1ér_Tour'!$E41="AM",'1ér_Tour'!$D41,""))</f>
        <v/>
      </c>
      <c r="BL145" s="295" t="str">
        <f>IF('2ème'!$C41="","",IF('2ème'!$E41="AM",'2ème'!$D41,""))</f>
        <v/>
      </c>
      <c r="BM145" s="295" t="str">
        <f>IF('3ème'!$C41="","",IF('3ème'!$E41="AM",'3ème'!$D41,""))</f>
        <v/>
      </c>
      <c r="BN145" s="295" t="str">
        <f>IF('4ème'!$C41="","",IF('4ème'!$E41="AM",'4ème'!$D41,""))</f>
        <v/>
      </c>
      <c r="BO145" s="295" t="str">
        <f>IF('5ème'!$C41="","",IF('5ème'!$E41="AM",'5ème'!$D41,""))</f>
        <v/>
      </c>
      <c r="BP145" s="295" t="str">
        <f>IF('6ème'!$C41="","",IF('6ème'!$E41="AM",'6ème'!$D41,""))</f>
        <v/>
      </c>
      <c r="BQ145" s="295" t="str">
        <f>IF('7ème'!$C41="","",IF('7ème'!$E41="AM",'7ème'!$D41,""))</f>
        <v/>
      </c>
      <c r="BR145" s="295" t="str">
        <f>IF('8ème'!$C41="","",IF('8ème'!$E41="AM",'8ème'!$D41,""))</f>
        <v/>
      </c>
      <c r="BS145" s="295" t="str">
        <f>IF('9ème'!$C41="","",IF('9ème'!$E41="AM",'9ème'!$D41,""))</f>
        <v/>
      </c>
      <c r="BT145" s="432" t="str">
        <f>IF('10ème'!$C41="","",IF('10ème'!$E41="AM",'10ème'!$D41,""))</f>
        <v/>
      </c>
      <c r="BU145" s="325" t="str">
        <f>IF(Dép_Arr!$C41="","",IF(Dép_Arr!$E41="AM",Dép_Arr!$D41,""))</f>
        <v/>
      </c>
      <c r="BV145" s="304" t="str">
        <f t="shared" si="37"/>
        <v/>
      </c>
      <c r="BW145" s="298" t="str">
        <f t="shared" si="21"/>
        <v/>
      </c>
      <c r="BX145" s="327" t="str">
        <f t="shared" si="22"/>
        <v/>
      </c>
      <c r="BY145" s="380" t="str">
        <f t="shared" si="23"/>
        <v/>
      </c>
      <c r="BZ145" s="438" t="str">
        <f t="shared" si="24"/>
        <v/>
      </c>
    </row>
    <row r="146" spans="14:78" x14ac:dyDescent="0.25">
      <c r="N146" s="373" t="str">
        <f t="shared" si="19"/>
        <v/>
      </c>
      <c r="O146" s="297" t="str">
        <f>IF('1ér_Tour'!C42="","",IF('1ér_Tour'!E42="MJ",'1ér_Tour'!$D42,""))</f>
        <v/>
      </c>
      <c r="P146" s="298" t="str">
        <f>IF('2ème'!$C42="","",IF('2ème'!$E42="MJ",'2ème'!$D42,""))</f>
        <v/>
      </c>
      <c r="Q146" s="298" t="str">
        <f>IF('3ème'!$C42="","",IF('3ème'!$E42="MJ",'3ème'!$D42,""))</f>
        <v/>
      </c>
      <c r="R146" s="298" t="str">
        <f>IF('4ème'!$C42="","",IF('4ème'!$E42="MJ",'4ème'!$D42,""))</f>
        <v/>
      </c>
      <c r="S146" s="298" t="str">
        <f>IF('5ème'!$C42="","",IF('5ème'!$E42="MJ",'5ème'!$D42,""))</f>
        <v/>
      </c>
      <c r="T146" s="298" t="str">
        <f>IF('6ème'!$C42="","",IF('6ème'!$E42="MJ",'6ème'!$D42,""))</f>
        <v/>
      </c>
      <c r="U146" s="298" t="str">
        <f>IF('7ème'!$C42="","",IF('7ème'!$E42="MJ",'7ème'!$D42,""))</f>
        <v/>
      </c>
      <c r="V146" s="298" t="str">
        <f>IF('8ème'!$C42="","",IF('8ème'!$E42="MJ",'8ème'!$D42,""))</f>
        <v/>
      </c>
      <c r="W146" s="298" t="str">
        <f>IF('9ème'!$C42="","",IF('9ème'!$E42="MJ",'9ème'!$D42,""))</f>
        <v/>
      </c>
      <c r="X146" s="303" t="str">
        <f>IF('10ème'!$C42="","",IF('10ème'!$E42="MJ",'10ème'!$D42,""))</f>
        <v/>
      </c>
      <c r="Y146" s="304" t="str">
        <f t="shared" si="33"/>
        <v/>
      </c>
      <c r="Z146" s="298" t="str">
        <f t="shared" si="31"/>
        <v/>
      </c>
      <c r="AA146" s="305" t="str">
        <f t="shared" si="34"/>
        <v/>
      </c>
      <c r="AB146" s="306" t="str">
        <f t="shared" si="13"/>
        <v/>
      </c>
      <c r="AC146" s="384" t="str">
        <f t="shared" si="32"/>
        <v/>
      </c>
      <c r="AD146" s="12"/>
      <c r="AE146" s="297" t="str">
        <f>IF('1ér_Tour'!$C42="","",IF('1ér_Tour'!$E42="CF",'1ér_Tour'!$D42,""))</f>
        <v/>
      </c>
      <c r="AF146" s="295" t="str">
        <f>IF('2ème'!$C42="","",IF('2ème'!$E42="CF",'2ème'!$D42,""))</f>
        <v/>
      </c>
      <c r="AG146" s="295" t="str">
        <f>IF('3ème'!$C42="","",IF('3ème'!$E42="CF",'3ème'!$D42,""))</f>
        <v/>
      </c>
      <c r="AH146" s="295" t="str">
        <f>IF('4ème'!$C42="","",IF('4ème'!$E42="CF",'4ème'!$D42,""))</f>
        <v/>
      </c>
      <c r="AI146" s="295" t="str">
        <f>IF('5ème'!$C42="","",IF('5ème'!$E42="CF",'5ème'!$D42,""))</f>
        <v/>
      </c>
      <c r="AJ146" s="295" t="str">
        <f>IF('6ème'!$C42="","",IF('6ème'!$E42="CF",'6ème'!$D42,""))</f>
        <v/>
      </c>
      <c r="AK146" s="295" t="str">
        <f>IF('7ème'!$C42="","",IF('7ème'!$E42="CF",'7ème'!$D42,""))</f>
        <v/>
      </c>
      <c r="AL146" s="295" t="str">
        <f>IF('8ème'!$C42="","",IF('8ème'!$E42="CF",'8ème'!$D42,""))</f>
        <v/>
      </c>
      <c r="AM146" s="295" t="str">
        <f>IF('9ème'!$C42="","",IF('9ème'!$E42="CF",'9ème'!$D42,""))</f>
        <v/>
      </c>
      <c r="AN146" s="325" t="str">
        <f>IF('10ème'!$C42="","",IF('10ème'!$E42="CF",'10ème'!$D42,""))</f>
        <v/>
      </c>
      <c r="AO146" s="304" t="str">
        <f t="shared" si="20"/>
        <v/>
      </c>
      <c r="AP146" s="298" t="str">
        <f t="shared" si="30"/>
        <v/>
      </c>
      <c r="AQ146" s="326" t="str">
        <f t="shared" si="35"/>
        <v/>
      </c>
      <c r="AR146" s="422" t="str">
        <f t="shared" si="25"/>
        <v/>
      </c>
      <c r="AS146" s="384" t="str">
        <f t="shared" si="16"/>
        <v/>
      </c>
      <c r="AT146" s="102"/>
      <c r="AU146" s="297" t="str">
        <f>IF('1ér_Tour'!$C42="","",IF('1ér_Tour'!$E42="JS",'1ér_Tour'!$D42,""))</f>
        <v/>
      </c>
      <c r="AV146" s="298" t="str">
        <f>IF('2ème'!$C42="","",IF('2ème'!$E42="JS",'2ème'!$D42,""))</f>
        <v/>
      </c>
      <c r="AW146" s="298" t="str">
        <f>IF('3ème'!$C42="","",IF('3ème'!$E42="JS",'3ème'!$D42,""))</f>
        <v/>
      </c>
      <c r="AX146" s="298" t="str">
        <f>IF('4ème'!$C42="","",IF('4ème'!$E42="JS",'4ème'!$D42,""))</f>
        <v/>
      </c>
      <c r="AY146" s="298" t="str">
        <f>IF('5ème'!$C42="","",IF('5ème'!$E42="JS",'5ème'!$D42,""))</f>
        <v/>
      </c>
      <c r="AZ146" s="298" t="str">
        <f>IF('6ème'!$C42="","",IF('6ème'!$E42="JS",'6ème'!$D42,""))</f>
        <v/>
      </c>
      <c r="BA146" s="298" t="str">
        <f>IF('7ème'!$C42="","",IF('7ème'!$E42="JS",'7ème'!$D42,""))</f>
        <v/>
      </c>
      <c r="BB146" s="298" t="str">
        <f>IF('8ème'!$C42="","",IF('8ème'!$E42="JS",'8ème'!$D42,""))</f>
        <v/>
      </c>
      <c r="BC146" s="298" t="str">
        <f>IF('9ème'!$C42="","",IF('9ème'!$E42="JS",'9ème'!$D42,""))</f>
        <v/>
      </c>
      <c r="BD146" s="303" t="str">
        <f>IF('10ème'!$C42="","",IF('10ème'!$E42="JS",'10ème'!$D42,""))</f>
        <v/>
      </c>
      <c r="BE146" s="304" t="str">
        <f t="shared" si="36"/>
        <v/>
      </c>
      <c r="BF146" s="298" t="str">
        <f t="shared" si="26"/>
        <v/>
      </c>
      <c r="BG146" s="321" t="str">
        <f t="shared" si="27"/>
        <v/>
      </c>
      <c r="BH146" s="322" t="str">
        <f t="shared" si="28"/>
        <v/>
      </c>
      <c r="BI146" s="323" t="str">
        <f t="shared" si="29"/>
        <v/>
      </c>
      <c r="BJ146" s="102"/>
      <c r="BK146" s="294" t="str">
        <f>IF('1ér_Tour'!$C42="","",IF('1ér_Tour'!$E42="AM",'1ér_Tour'!$D42,""))</f>
        <v/>
      </c>
      <c r="BL146" s="295" t="str">
        <f>IF('2ème'!$C42="","",IF('2ème'!$E42="AM",'2ème'!$D42,""))</f>
        <v/>
      </c>
      <c r="BM146" s="295" t="str">
        <f>IF('3ème'!$C42="","",IF('3ème'!$E42="AM",'3ème'!$D42,""))</f>
        <v/>
      </c>
      <c r="BN146" s="295" t="str">
        <f>IF('4ème'!$C42="","",IF('4ème'!$E42="AM",'4ème'!$D42,""))</f>
        <v/>
      </c>
      <c r="BO146" s="295" t="str">
        <f>IF('5ème'!$C42="","",IF('5ème'!$E42="AM",'5ème'!$D42,""))</f>
        <v/>
      </c>
      <c r="BP146" s="295" t="str">
        <f>IF('6ème'!$C42="","",IF('6ème'!$E42="AM",'6ème'!$D42,""))</f>
        <v/>
      </c>
      <c r="BQ146" s="295" t="str">
        <f>IF('7ème'!$C42="","",IF('7ème'!$E42="AM",'7ème'!$D42,""))</f>
        <v/>
      </c>
      <c r="BR146" s="295" t="str">
        <f>IF('8ème'!$C42="","",IF('8ème'!$E42="AM",'8ème'!$D42,""))</f>
        <v/>
      </c>
      <c r="BS146" s="295" t="str">
        <f>IF('9ème'!$C42="","",IF('9ème'!$E42="AM",'9ème'!$D42,""))</f>
        <v/>
      </c>
      <c r="BT146" s="432" t="str">
        <f>IF('10ème'!$C42="","",IF('10ème'!$E42="AM",'10ème'!$D42,""))</f>
        <v/>
      </c>
      <c r="BU146" s="325" t="str">
        <f>IF(Dép_Arr!$C42="","",IF(Dép_Arr!$E42="AM",Dép_Arr!$D42,""))</f>
        <v/>
      </c>
      <c r="BV146" s="304" t="str">
        <f t="shared" si="37"/>
        <v/>
      </c>
      <c r="BW146" s="298" t="str">
        <f t="shared" si="21"/>
        <v/>
      </c>
      <c r="BX146" s="327" t="str">
        <f t="shared" si="22"/>
        <v/>
      </c>
      <c r="BY146" s="380" t="str">
        <f t="shared" si="23"/>
        <v/>
      </c>
      <c r="BZ146" s="438" t="str">
        <f t="shared" si="24"/>
        <v/>
      </c>
    </row>
    <row r="147" spans="14:78" x14ac:dyDescent="0.25">
      <c r="N147" s="373" t="str">
        <f t="shared" si="19"/>
        <v/>
      </c>
      <c r="O147" s="297" t="str">
        <f>IF('1ér_Tour'!C43="","",IF('1ér_Tour'!E43="MJ",'1ér_Tour'!$D43,""))</f>
        <v/>
      </c>
      <c r="P147" s="298" t="str">
        <f>IF('2ème'!$C43="","",IF('2ème'!$E43="MJ",'2ème'!$D43,""))</f>
        <v/>
      </c>
      <c r="Q147" s="298" t="str">
        <f>IF('3ème'!$C43="","",IF('3ème'!$E43="MJ",'3ème'!$D43,""))</f>
        <v/>
      </c>
      <c r="R147" s="298" t="str">
        <f>IF('4ème'!$C43="","",IF('4ème'!$E43="MJ",'4ème'!$D43,""))</f>
        <v/>
      </c>
      <c r="S147" s="298" t="str">
        <f>IF('5ème'!$C43="","",IF('5ème'!$E43="MJ",'5ème'!$D43,""))</f>
        <v/>
      </c>
      <c r="T147" s="298" t="str">
        <f>IF('6ème'!$C43="","",IF('6ème'!$E43="MJ",'6ème'!$D43,""))</f>
        <v/>
      </c>
      <c r="U147" s="298" t="str">
        <f>IF('7ème'!$C43="","",IF('7ème'!$E43="MJ",'7ème'!$D43,""))</f>
        <v/>
      </c>
      <c r="V147" s="298" t="str">
        <f>IF('8ème'!$C43="","",IF('8ème'!$E43="MJ",'8ème'!$D43,""))</f>
        <v/>
      </c>
      <c r="W147" s="298" t="str">
        <f>IF('9ème'!$C43="","",IF('9ème'!$E43="MJ",'9ème'!$D43,""))</f>
        <v/>
      </c>
      <c r="X147" s="303" t="str">
        <f>IF('10ème'!$C43="","",IF('10ème'!$E43="MJ",'10ème'!$D43,""))</f>
        <v/>
      </c>
      <c r="Y147" s="304" t="str">
        <f t="shared" si="33"/>
        <v/>
      </c>
      <c r="Z147" s="298" t="str">
        <f t="shared" si="31"/>
        <v/>
      </c>
      <c r="AA147" s="305" t="str">
        <f t="shared" si="34"/>
        <v/>
      </c>
      <c r="AB147" s="306" t="str">
        <f t="shared" si="13"/>
        <v/>
      </c>
      <c r="AC147" s="384" t="str">
        <f t="shared" si="32"/>
        <v/>
      </c>
      <c r="AD147" s="12"/>
      <c r="AE147" s="297" t="str">
        <f>IF('1ér_Tour'!$C43="","",IF('1ér_Tour'!$E43="CF",'1ér_Tour'!$D43,""))</f>
        <v/>
      </c>
      <c r="AF147" s="295" t="str">
        <f>IF('2ème'!$C43="","",IF('2ème'!$E43="CF",'2ème'!$D43,""))</f>
        <v/>
      </c>
      <c r="AG147" s="295" t="str">
        <f>IF('3ème'!$C43="","",IF('3ème'!$E43="CF",'3ème'!$D43,""))</f>
        <v/>
      </c>
      <c r="AH147" s="295" t="str">
        <f>IF('4ème'!$C43="","",IF('4ème'!$E43="CF",'4ème'!$D43,""))</f>
        <v/>
      </c>
      <c r="AI147" s="295" t="str">
        <f>IF('5ème'!$C43="","",IF('5ème'!$E43="CF",'5ème'!$D43,""))</f>
        <v/>
      </c>
      <c r="AJ147" s="295" t="str">
        <f>IF('6ème'!$C43="","",IF('6ème'!$E43="CF",'6ème'!$D43,""))</f>
        <v/>
      </c>
      <c r="AK147" s="295" t="str">
        <f>IF('7ème'!$C43="","",IF('7ème'!$E43="CF",'7ème'!$D43,""))</f>
        <v/>
      </c>
      <c r="AL147" s="295" t="str">
        <f>IF('8ème'!$C43="","",IF('8ème'!$E43="CF",'8ème'!$D43,""))</f>
        <v/>
      </c>
      <c r="AM147" s="295" t="str">
        <f>IF('9ème'!$C43="","",IF('9ème'!$E43="CF",'9ème'!$D43,""))</f>
        <v/>
      </c>
      <c r="AN147" s="325" t="str">
        <f>IF('10ème'!$C43="","",IF('10ème'!$E43="CF",'10ème'!$D43,""))</f>
        <v/>
      </c>
      <c r="AO147" s="304" t="str">
        <f t="shared" si="20"/>
        <v/>
      </c>
      <c r="AP147" s="298" t="str">
        <f t="shared" si="30"/>
        <v/>
      </c>
      <c r="AQ147" s="326" t="str">
        <f t="shared" si="35"/>
        <v/>
      </c>
      <c r="AR147" s="422" t="str">
        <f t="shared" si="25"/>
        <v/>
      </c>
      <c r="AS147" s="384" t="str">
        <f t="shared" si="16"/>
        <v/>
      </c>
      <c r="AT147" s="102"/>
      <c r="AU147" s="297" t="str">
        <f>IF('1ér_Tour'!$C43="","",IF('1ér_Tour'!$E43="JS",'1ér_Tour'!$D43,""))</f>
        <v/>
      </c>
      <c r="AV147" s="298" t="str">
        <f>IF('2ème'!$C43="","",IF('2ème'!$E43="JS",'2ème'!$D43,""))</f>
        <v/>
      </c>
      <c r="AW147" s="298" t="str">
        <f>IF('3ème'!$C43="","",IF('3ème'!$E43="JS",'3ème'!$D43,""))</f>
        <v/>
      </c>
      <c r="AX147" s="298" t="str">
        <f>IF('4ème'!$C43="","",IF('4ème'!$E43="JS",'4ème'!$D43,""))</f>
        <v/>
      </c>
      <c r="AY147" s="298" t="str">
        <f>IF('5ème'!$C43="","",IF('5ème'!$E43="JS",'5ème'!$D43,""))</f>
        <v/>
      </c>
      <c r="AZ147" s="298" t="str">
        <f>IF('6ème'!$C43="","",IF('6ème'!$E43="JS",'6ème'!$D43,""))</f>
        <v/>
      </c>
      <c r="BA147" s="298" t="str">
        <f>IF('7ème'!$C43="","",IF('7ème'!$E43="JS",'7ème'!$D43,""))</f>
        <v/>
      </c>
      <c r="BB147" s="298" t="str">
        <f>IF('8ème'!$C43="","",IF('8ème'!$E43="JS",'8ème'!$D43,""))</f>
        <v/>
      </c>
      <c r="BC147" s="298" t="str">
        <f>IF('9ème'!$C43="","",IF('9ème'!$E43="JS",'9ème'!$D43,""))</f>
        <v/>
      </c>
      <c r="BD147" s="303" t="str">
        <f>IF('10ème'!$C43="","",IF('10ème'!$E43="JS",'10ème'!$D43,""))</f>
        <v/>
      </c>
      <c r="BE147" s="304" t="str">
        <f t="shared" si="36"/>
        <v/>
      </c>
      <c r="BF147" s="298" t="str">
        <f t="shared" si="26"/>
        <v/>
      </c>
      <c r="BG147" s="321" t="str">
        <f t="shared" si="27"/>
        <v/>
      </c>
      <c r="BH147" s="322" t="str">
        <f t="shared" si="28"/>
        <v/>
      </c>
      <c r="BI147" s="323" t="str">
        <f t="shared" si="29"/>
        <v/>
      </c>
      <c r="BJ147" s="102"/>
      <c r="BK147" s="294" t="str">
        <f>IF('1ér_Tour'!$C43="","",IF('1ér_Tour'!$E43="AM",'1ér_Tour'!$D43,""))</f>
        <v/>
      </c>
      <c r="BL147" s="295" t="str">
        <f>IF('2ème'!$C43="","",IF('2ème'!$E43="AM",'2ème'!$D43,""))</f>
        <v/>
      </c>
      <c r="BM147" s="295" t="str">
        <f>IF('3ème'!$C43="","",IF('3ème'!$E43="AM",'3ème'!$D43,""))</f>
        <v/>
      </c>
      <c r="BN147" s="295" t="str">
        <f>IF('4ème'!$C43="","",IF('4ème'!$E43="AM",'4ème'!$D43,""))</f>
        <v/>
      </c>
      <c r="BO147" s="295" t="str">
        <f>IF('5ème'!$C43="","",IF('5ème'!$E43="AM",'5ème'!$D43,""))</f>
        <v/>
      </c>
      <c r="BP147" s="295" t="str">
        <f>IF('6ème'!$C43="","",IF('6ème'!$E43="AM",'6ème'!$D43,""))</f>
        <v/>
      </c>
      <c r="BQ147" s="295" t="str">
        <f>IF('7ème'!$C43="","",IF('7ème'!$E43="AM",'7ème'!$D43,""))</f>
        <v/>
      </c>
      <c r="BR147" s="295" t="str">
        <f>IF('8ème'!$C43="","",IF('8ème'!$E43="AM",'8ème'!$D43,""))</f>
        <v/>
      </c>
      <c r="BS147" s="295" t="str">
        <f>IF('9ème'!$C43="","",IF('9ème'!$E43="AM",'9ème'!$D43,""))</f>
        <v/>
      </c>
      <c r="BT147" s="432" t="str">
        <f>IF('10ème'!$C43="","",IF('10ème'!$E43="AM",'10ème'!$D43,""))</f>
        <v/>
      </c>
      <c r="BU147" s="325" t="str">
        <f>IF(Dép_Arr!$C43="","",IF(Dép_Arr!$E43="AM",Dép_Arr!$D43,""))</f>
        <v/>
      </c>
      <c r="BV147" s="304" t="str">
        <f t="shared" si="37"/>
        <v/>
      </c>
      <c r="BW147" s="298" t="str">
        <f t="shared" si="21"/>
        <v/>
      </c>
      <c r="BX147" s="327" t="str">
        <f t="shared" si="22"/>
        <v/>
      </c>
      <c r="BY147" s="380" t="str">
        <f t="shared" si="23"/>
        <v/>
      </c>
      <c r="BZ147" s="438" t="str">
        <f t="shared" si="24"/>
        <v/>
      </c>
    </row>
    <row r="148" spans="14:78" x14ac:dyDescent="0.25">
      <c r="N148" s="373" t="str">
        <f t="shared" si="19"/>
        <v/>
      </c>
      <c r="O148" s="297" t="str">
        <f>IF('1ér_Tour'!C44="","",IF('1ér_Tour'!E44="MJ",'1ér_Tour'!$D44,""))</f>
        <v/>
      </c>
      <c r="P148" s="298" t="str">
        <f>IF('2ème'!$C44="","",IF('2ème'!$E44="MJ",'2ème'!$D44,""))</f>
        <v/>
      </c>
      <c r="Q148" s="298" t="str">
        <f>IF('3ème'!$C44="","",IF('3ème'!$E44="MJ",'3ème'!$D44,""))</f>
        <v/>
      </c>
      <c r="R148" s="298" t="str">
        <f>IF('4ème'!$C44="","",IF('4ème'!$E44="MJ",'4ème'!$D44,""))</f>
        <v/>
      </c>
      <c r="S148" s="298" t="str">
        <f>IF('5ème'!$C44="","",IF('5ème'!$E44="MJ",'5ème'!$D44,""))</f>
        <v/>
      </c>
      <c r="T148" s="298" t="str">
        <f>IF('6ème'!$C44="","",IF('6ème'!$E44="MJ",'6ème'!$D44,""))</f>
        <v/>
      </c>
      <c r="U148" s="298" t="str">
        <f>IF('7ème'!$C44="","",IF('7ème'!$E44="MJ",'7ème'!$D44,""))</f>
        <v/>
      </c>
      <c r="V148" s="298" t="str">
        <f>IF('8ème'!$C44="","",IF('8ème'!$E44="MJ",'8ème'!$D44,""))</f>
        <v/>
      </c>
      <c r="W148" s="298" t="str">
        <f>IF('9ème'!$C44="","",IF('9ème'!$E44="MJ",'9ème'!$D44,""))</f>
        <v/>
      </c>
      <c r="X148" s="303" t="str">
        <f>IF('10ème'!$C44="","",IF('10ème'!$E44="MJ",'10ème'!$D44,""))</f>
        <v/>
      </c>
      <c r="Y148" s="304" t="str">
        <f t="shared" si="33"/>
        <v/>
      </c>
      <c r="Z148" s="298" t="str">
        <f t="shared" si="31"/>
        <v/>
      </c>
      <c r="AA148" s="305" t="str">
        <f t="shared" si="34"/>
        <v/>
      </c>
      <c r="AB148" s="306" t="str">
        <f t="shared" si="13"/>
        <v/>
      </c>
      <c r="AC148" s="384" t="str">
        <f t="shared" si="32"/>
        <v/>
      </c>
      <c r="AD148" s="12"/>
      <c r="AE148" s="297" t="str">
        <f>IF('1ér_Tour'!$C44="","",IF('1ér_Tour'!$E44="CF",'1ér_Tour'!$D44,""))</f>
        <v/>
      </c>
      <c r="AF148" s="295" t="str">
        <f>IF('2ème'!$C44="","",IF('2ème'!$E44="CF",'2ème'!$D44,""))</f>
        <v/>
      </c>
      <c r="AG148" s="295" t="str">
        <f>IF('3ème'!$C44="","",IF('3ème'!$E44="CF",'3ème'!$D44,""))</f>
        <v/>
      </c>
      <c r="AH148" s="295" t="str">
        <f>IF('4ème'!$C44="","",IF('4ème'!$E44="CF",'4ème'!$D44,""))</f>
        <v/>
      </c>
      <c r="AI148" s="295" t="str">
        <f>IF('5ème'!$C44="","",IF('5ème'!$E44="CF",'5ème'!$D44,""))</f>
        <v/>
      </c>
      <c r="AJ148" s="295" t="str">
        <f>IF('6ème'!$C44="","",IF('6ème'!$E44="CF",'6ème'!$D44,""))</f>
        <v/>
      </c>
      <c r="AK148" s="295" t="str">
        <f>IF('7ème'!$C44="","",IF('7ème'!$E44="CF",'7ème'!$D44,""))</f>
        <v/>
      </c>
      <c r="AL148" s="295" t="str">
        <f>IF('8ème'!$C44="","",IF('8ème'!$E44="CF",'8ème'!$D44,""))</f>
        <v/>
      </c>
      <c r="AM148" s="295" t="str">
        <f>IF('9ème'!$C44="","",IF('9ème'!$E44="CF",'9ème'!$D44,""))</f>
        <v/>
      </c>
      <c r="AN148" s="325" t="str">
        <f>IF('10ème'!$C44="","",IF('10ème'!$E44="CF",'10ème'!$D44,""))</f>
        <v/>
      </c>
      <c r="AO148" s="304" t="str">
        <f t="shared" si="20"/>
        <v/>
      </c>
      <c r="AP148" s="298" t="str">
        <f t="shared" si="30"/>
        <v/>
      </c>
      <c r="AQ148" s="326" t="str">
        <f t="shared" si="35"/>
        <v/>
      </c>
      <c r="AR148" s="422" t="str">
        <f t="shared" si="25"/>
        <v/>
      </c>
      <c r="AS148" s="384" t="str">
        <f t="shared" si="16"/>
        <v/>
      </c>
      <c r="AT148" s="102"/>
      <c r="AU148" s="297" t="str">
        <f>IF('1ér_Tour'!$C44="","",IF('1ér_Tour'!$E44="JS",'1ér_Tour'!$D44,""))</f>
        <v/>
      </c>
      <c r="AV148" s="298" t="str">
        <f>IF('2ème'!$C44="","",IF('2ème'!$E44="JS",'2ème'!$D44,""))</f>
        <v/>
      </c>
      <c r="AW148" s="298" t="str">
        <f>IF('3ème'!$C44="","",IF('3ème'!$E44="JS",'3ème'!$D44,""))</f>
        <v/>
      </c>
      <c r="AX148" s="298" t="str">
        <f>IF('4ème'!$C44="","",IF('4ème'!$E44="JS",'4ème'!$D44,""))</f>
        <v/>
      </c>
      <c r="AY148" s="298" t="str">
        <f>IF('5ème'!$C44="","",IF('5ème'!$E44="JS",'5ème'!$D44,""))</f>
        <v/>
      </c>
      <c r="AZ148" s="298" t="str">
        <f>IF('6ème'!$C44="","",IF('6ème'!$E44="JS",'6ème'!$D44,""))</f>
        <v/>
      </c>
      <c r="BA148" s="298" t="str">
        <f>IF('7ème'!$C44="","",IF('7ème'!$E44="JS",'7ème'!$D44,""))</f>
        <v/>
      </c>
      <c r="BB148" s="298" t="str">
        <f>IF('8ème'!$C44="","",IF('8ème'!$E44="JS",'8ème'!$D44,""))</f>
        <v/>
      </c>
      <c r="BC148" s="298" t="str">
        <f>IF('9ème'!$C44="","",IF('9ème'!$E44="JS",'9ème'!$D44,""))</f>
        <v/>
      </c>
      <c r="BD148" s="303" t="str">
        <f>IF('10ème'!$C44="","",IF('10ème'!$E44="JS",'10ème'!$D44,""))</f>
        <v/>
      </c>
      <c r="BE148" s="304" t="str">
        <f t="shared" si="36"/>
        <v/>
      </c>
      <c r="BF148" s="298" t="str">
        <f t="shared" si="26"/>
        <v/>
      </c>
      <c r="BG148" s="321" t="str">
        <f t="shared" si="27"/>
        <v/>
      </c>
      <c r="BH148" s="322" t="str">
        <f t="shared" si="28"/>
        <v/>
      </c>
      <c r="BI148" s="323" t="str">
        <f t="shared" si="29"/>
        <v/>
      </c>
      <c r="BJ148" s="102"/>
      <c r="BK148" s="294" t="str">
        <f>IF('1ér_Tour'!$C44="","",IF('1ér_Tour'!$E44="AM",'1ér_Tour'!$D44,""))</f>
        <v/>
      </c>
      <c r="BL148" s="295" t="str">
        <f>IF('2ème'!$C44="","",IF('2ème'!$E44="AM",'2ème'!$D44,""))</f>
        <v/>
      </c>
      <c r="BM148" s="295" t="str">
        <f>IF('3ème'!$C44="","",IF('3ème'!$E44="AM",'3ème'!$D44,""))</f>
        <v/>
      </c>
      <c r="BN148" s="295" t="str">
        <f>IF('4ème'!$C44="","",IF('4ème'!$E44="AM",'4ème'!$D44,""))</f>
        <v/>
      </c>
      <c r="BO148" s="295" t="str">
        <f>IF('5ème'!$C44="","",IF('5ème'!$E44="AM",'5ème'!$D44,""))</f>
        <v/>
      </c>
      <c r="BP148" s="295" t="str">
        <f>IF('6ème'!$C44="","",IF('6ème'!$E44="AM",'6ème'!$D44,""))</f>
        <v/>
      </c>
      <c r="BQ148" s="295" t="str">
        <f>IF('7ème'!$C44="","",IF('7ème'!$E44="AM",'7ème'!$D44,""))</f>
        <v/>
      </c>
      <c r="BR148" s="295" t="str">
        <f>IF('8ème'!$C44="","",IF('8ème'!$E44="AM",'8ème'!$D44,""))</f>
        <v/>
      </c>
      <c r="BS148" s="295" t="str">
        <f>IF('9ème'!$C44="","",IF('9ème'!$E44="AM",'9ème'!$D44,""))</f>
        <v/>
      </c>
      <c r="BT148" s="432" t="str">
        <f>IF('10ème'!$C44="","",IF('10ème'!$E44="AM",'10ème'!$D44,""))</f>
        <v/>
      </c>
      <c r="BU148" s="325" t="str">
        <f>IF(Dép_Arr!$C44="","",IF(Dép_Arr!$E44="AM",Dép_Arr!$D44,""))</f>
        <v/>
      </c>
      <c r="BV148" s="304" t="str">
        <f t="shared" si="37"/>
        <v/>
      </c>
      <c r="BW148" s="298" t="str">
        <f t="shared" si="21"/>
        <v/>
      </c>
      <c r="BX148" s="327" t="str">
        <f t="shared" si="22"/>
        <v/>
      </c>
      <c r="BY148" s="380" t="str">
        <f t="shared" si="23"/>
        <v/>
      </c>
      <c r="BZ148" s="438" t="str">
        <f t="shared" si="24"/>
        <v/>
      </c>
    </row>
    <row r="149" spans="14:78" x14ac:dyDescent="0.25">
      <c r="N149" s="373" t="str">
        <f t="shared" si="19"/>
        <v/>
      </c>
      <c r="O149" s="297" t="str">
        <f>IF('1ér_Tour'!C45="","",IF('1ér_Tour'!E45="MJ",'1ér_Tour'!$D45,""))</f>
        <v/>
      </c>
      <c r="P149" s="298" t="str">
        <f>IF('2ème'!$C45="","",IF('2ème'!$E45="MJ",'2ème'!$D45,""))</f>
        <v/>
      </c>
      <c r="Q149" s="298" t="str">
        <f>IF('3ème'!$C45="","",IF('3ème'!$E45="MJ",'3ème'!$D45,""))</f>
        <v/>
      </c>
      <c r="R149" s="298" t="str">
        <f>IF('4ème'!$C45="","",IF('4ème'!$E45="MJ",'4ème'!$D45,""))</f>
        <v/>
      </c>
      <c r="S149" s="298" t="str">
        <f>IF('5ème'!$C45="","",IF('5ème'!$E45="MJ",'5ème'!$D45,""))</f>
        <v/>
      </c>
      <c r="T149" s="298" t="str">
        <f>IF('6ème'!$C45="","",IF('6ème'!$E45="MJ",'6ème'!$D45,""))</f>
        <v/>
      </c>
      <c r="U149" s="298" t="str">
        <f>IF('7ème'!$C45="","",IF('7ème'!$E45="MJ",'7ème'!$D45,""))</f>
        <v/>
      </c>
      <c r="V149" s="298" t="str">
        <f>IF('8ème'!$C45="","",IF('8ème'!$E45="MJ",'8ème'!$D45,""))</f>
        <v/>
      </c>
      <c r="W149" s="298" t="str">
        <f>IF('9ème'!$C45="","",IF('9ème'!$E45="MJ",'9ème'!$D45,""))</f>
        <v/>
      </c>
      <c r="X149" s="303" t="str">
        <f>IF('10ème'!$C45="","",IF('10ème'!$E45="MJ",'10ème'!$D45,""))</f>
        <v/>
      </c>
      <c r="Y149" s="304" t="str">
        <f t="shared" si="33"/>
        <v/>
      </c>
      <c r="Z149" s="298" t="str">
        <f t="shared" si="31"/>
        <v/>
      </c>
      <c r="AA149" s="305" t="str">
        <f t="shared" si="34"/>
        <v/>
      </c>
      <c r="AB149" s="306" t="str">
        <f t="shared" si="13"/>
        <v/>
      </c>
      <c r="AC149" s="384" t="str">
        <f t="shared" si="32"/>
        <v/>
      </c>
      <c r="AD149" s="12"/>
      <c r="AE149" s="297" t="str">
        <f>IF('1ér_Tour'!$C45="","",IF('1ér_Tour'!$E45="CF",'1ér_Tour'!$D45,""))</f>
        <v/>
      </c>
      <c r="AF149" s="295" t="str">
        <f>IF('2ème'!$C45="","",IF('2ème'!$E45="CF",'2ème'!$D45,""))</f>
        <v/>
      </c>
      <c r="AG149" s="295" t="str">
        <f>IF('3ème'!$C45="","",IF('3ème'!$E45="CF",'3ème'!$D45,""))</f>
        <v/>
      </c>
      <c r="AH149" s="295" t="str">
        <f>IF('4ème'!$C45="","",IF('4ème'!$E45="CF",'4ème'!$D45,""))</f>
        <v/>
      </c>
      <c r="AI149" s="295" t="str">
        <f>IF('5ème'!$C45="","",IF('5ème'!$E45="CF",'5ème'!$D45,""))</f>
        <v/>
      </c>
      <c r="AJ149" s="295" t="str">
        <f>IF('6ème'!$C45="","",IF('6ème'!$E45="CF",'6ème'!$D45,""))</f>
        <v/>
      </c>
      <c r="AK149" s="295" t="str">
        <f>IF('7ème'!$C45="","",IF('7ème'!$E45="CF",'7ème'!$D45,""))</f>
        <v/>
      </c>
      <c r="AL149" s="295" t="str">
        <f>IF('8ème'!$C45="","",IF('8ème'!$E45="CF",'8ème'!$D45,""))</f>
        <v/>
      </c>
      <c r="AM149" s="295" t="str">
        <f>IF('9ème'!$C45="","",IF('9ème'!$E45="CF",'9ème'!$D45,""))</f>
        <v/>
      </c>
      <c r="AN149" s="325" t="str">
        <f>IF('10ème'!$C45="","",IF('10ème'!$E45="CF",'10ème'!$D45,""))</f>
        <v/>
      </c>
      <c r="AO149" s="304" t="str">
        <f t="shared" si="20"/>
        <v/>
      </c>
      <c r="AP149" s="298" t="str">
        <f t="shared" si="30"/>
        <v/>
      </c>
      <c r="AQ149" s="326" t="str">
        <f t="shared" si="35"/>
        <v/>
      </c>
      <c r="AR149" s="422" t="str">
        <f t="shared" si="25"/>
        <v/>
      </c>
      <c r="AS149" s="384" t="str">
        <f t="shared" si="16"/>
        <v/>
      </c>
      <c r="AT149" s="102"/>
      <c r="AU149" s="297" t="str">
        <f>IF('1ér_Tour'!$C45="","",IF('1ér_Tour'!$E45="JS",'1ér_Tour'!$D45,""))</f>
        <v/>
      </c>
      <c r="AV149" s="298" t="str">
        <f>IF('2ème'!$C45="","",IF('2ème'!$E45="JS",'2ème'!$D45,""))</f>
        <v/>
      </c>
      <c r="AW149" s="298" t="str">
        <f>IF('3ème'!$C45="","",IF('3ème'!$E45="JS",'3ème'!$D45,""))</f>
        <v/>
      </c>
      <c r="AX149" s="298" t="str">
        <f>IF('4ème'!$C45="","",IF('4ème'!$E45="JS",'4ème'!$D45,""))</f>
        <v/>
      </c>
      <c r="AY149" s="298" t="str">
        <f>IF('5ème'!$C45="","",IF('5ème'!$E45="JS",'5ème'!$D45,""))</f>
        <v/>
      </c>
      <c r="AZ149" s="298" t="str">
        <f>IF('6ème'!$C45="","",IF('6ème'!$E45="JS",'6ème'!$D45,""))</f>
        <v/>
      </c>
      <c r="BA149" s="298" t="str">
        <f>IF('7ème'!$C45="","",IF('7ème'!$E45="JS",'7ème'!$D45,""))</f>
        <v/>
      </c>
      <c r="BB149" s="298" t="str">
        <f>IF('8ème'!$C45="","",IF('8ème'!$E45="JS",'8ème'!$D45,""))</f>
        <v/>
      </c>
      <c r="BC149" s="298" t="str">
        <f>IF('9ème'!$C45="","",IF('9ème'!$E45="JS",'9ème'!$D45,""))</f>
        <v/>
      </c>
      <c r="BD149" s="303" t="str">
        <f>IF('10ème'!$C45="","",IF('10ème'!$E45="JS",'10ème'!$D45,""))</f>
        <v/>
      </c>
      <c r="BE149" s="304" t="str">
        <f t="shared" si="36"/>
        <v/>
      </c>
      <c r="BF149" s="298" t="str">
        <f t="shared" si="26"/>
        <v/>
      </c>
      <c r="BG149" s="321" t="str">
        <f t="shared" si="27"/>
        <v/>
      </c>
      <c r="BH149" s="322" t="str">
        <f t="shared" si="28"/>
        <v/>
      </c>
      <c r="BI149" s="323" t="str">
        <f t="shared" si="29"/>
        <v/>
      </c>
      <c r="BJ149" s="102"/>
      <c r="BK149" s="294" t="str">
        <f>IF('1ér_Tour'!$C45="","",IF('1ér_Tour'!$E45="AM",'1ér_Tour'!$D45,""))</f>
        <v/>
      </c>
      <c r="BL149" s="295" t="str">
        <f>IF('2ème'!$C45="","",IF('2ème'!$E45="AM",'2ème'!$D45,""))</f>
        <v/>
      </c>
      <c r="BM149" s="295" t="str">
        <f>IF('3ème'!$C45="","",IF('3ème'!$E45="AM",'3ème'!$D45,""))</f>
        <v/>
      </c>
      <c r="BN149" s="295" t="str">
        <f>IF('4ème'!$C45="","",IF('4ème'!$E45="AM",'4ème'!$D45,""))</f>
        <v/>
      </c>
      <c r="BO149" s="295" t="str">
        <f>IF('5ème'!$C45="","",IF('5ème'!$E45="AM",'5ème'!$D45,""))</f>
        <v/>
      </c>
      <c r="BP149" s="295" t="str">
        <f>IF('6ème'!$C45="","",IF('6ème'!$E45="AM",'6ème'!$D45,""))</f>
        <v/>
      </c>
      <c r="BQ149" s="295" t="str">
        <f>IF('7ème'!$C45="","",IF('7ème'!$E45="AM",'7ème'!$D45,""))</f>
        <v/>
      </c>
      <c r="BR149" s="295" t="str">
        <f>IF('8ème'!$C45="","",IF('8ème'!$E45="AM",'8ème'!$D45,""))</f>
        <v/>
      </c>
      <c r="BS149" s="295" t="str">
        <f>IF('9ème'!$C45="","",IF('9ème'!$E45="AM",'9ème'!$D45,""))</f>
        <v/>
      </c>
      <c r="BT149" s="432" t="str">
        <f>IF('10ème'!$C45="","",IF('10ème'!$E45="AM",'10ème'!$D45,""))</f>
        <v/>
      </c>
      <c r="BU149" s="325" t="str">
        <f>IF(Dép_Arr!$C45="","",IF(Dép_Arr!$E45="AM",Dép_Arr!$D45,""))</f>
        <v/>
      </c>
      <c r="BV149" s="304" t="str">
        <f t="shared" si="37"/>
        <v/>
      </c>
      <c r="BW149" s="298" t="str">
        <f t="shared" si="21"/>
        <v/>
      </c>
      <c r="BX149" s="327" t="str">
        <f t="shared" si="22"/>
        <v/>
      </c>
      <c r="BY149" s="380" t="str">
        <f t="shared" si="23"/>
        <v/>
      </c>
      <c r="BZ149" s="438" t="str">
        <f t="shared" si="24"/>
        <v/>
      </c>
    </row>
    <row r="150" spans="14:78" x14ac:dyDescent="0.25">
      <c r="N150" s="373" t="str">
        <f t="shared" si="19"/>
        <v/>
      </c>
      <c r="O150" s="297" t="str">
        <f>IF('1ér_Tour'!C46="","",IF('1ér_Tour'!E46="MJ",'1ér_Tour'!$D46,""))</f>
        <v/>
      </c>
      <c r="P150" s="298" t="str">
        <f>IF('2ème'!$C46="","",IF('2ème'!$E46="MJ",'2ème'!$D46,""))</f>
        <v/>
      </c>
      <c r="Q150" s="298" t="str">
        <f>IF('3ème'!$C46="","",IF('3ème'!$E46="MJ",'3ème'!$D46,""))</f>
        <v/>
      </c>
      <c r="R150" s="298" t="str">
        <f>IF('4ème'!$C46="","",IF('4ème'!$E46="MJ",'4ème'!$D46,""))</f>
        <v/>
      </c>
      <c r="S150" s="298" t="str">
        <f>IF('5ème'!$C46="","",IF('5ème'!$E46="MJ",'5ème'!$D46,""))</f>
        <v/>
      </c>
      <c r="T150" s="298" t="str">
        <f>IF('6ème'!$C46="","",IF('6ème'!$E46="MJ",'6ème'!$D46,""))</f>
        <v/>
      </c>
      <c r="U150" s="298" t="str">
        <f>IF('7ème'!$C46="","",IF('7ème'!$E46="MJ",'7ème'!$D46,""))</f>
        <v/>
      </c>
      <c r="V150" s="298" t="str">
        <f>IF('8ème'!$C46="","",IF('8ème'!$E46="MJ",'8ème'!$D46,""))</f>
        <v/>
      </c>
      <c r="W150" s="298" t="str">
        <f>IF('9ème'!$C46="","",IF('9ème'!$E46="MJ",'9ème'!$D46,""))</f>
        <v/>
      </c>
      <c r="X150" s="303" t="str">
        <f>IF('10ème'!$C46="","",IF('10ème'!$E46="MJ",'10ème'!$D46,""))</f>
        <v/>
      </c>
      <c r="Y150" s="304" t="str">
        <f t="shared" si="33"/>
        <v/>
      </c>
      <c r="Z150" s="298" t="str">
        <f t="shared" si="31"/>
        <v/>
      </c>
      <c r="AA150" s="305" t="str">
        <f t="shared" si="34"/>
        <v/>
      </c>
      <c r="AB150" s="306" t="str">
        <f t="shared" si="13"/>
        <v/>
      </c>
      <c r="AC150" s="384" t="str">
        <f t="shared" si="32"/>
        <v/>
      </c>
      <c r="AD150" s="12"/>
      <c r="AE150" s="297" t="str">
        <f>IF('1ér_Tour'!$C46="","",IF('1ér_Tour'!$E46="CF",'1ér_Tour'!$D46,""))</f>
        <v/>
      </c>
      <c r="AF150" s="295" t="str">
        <f>IF('2ème'!$C46="","",IF('2ème'!$E46="CF",'2ème'!$D46,""))</f>
        <v/>
      </c>
      <c r="AG150" s="295" t="str">
        <f>IF('3ème'!$C46="","",IF('3ème'!$E46="CF",'3ème'!$D46,""))</f>
        <v/>
      </c>
      <c r="AH150" s="295" t="str">
        <f>IF('4ème'!$C46="","",IF('4ème'!$E46="CF",'4ème'!$D46,""))</f>
        <v/>
      </c>
      <c r="AI150" s="295" t="str">
        <f>IF('5ème'!$C46="","",IF('5ème'!$E46="CF",'5ème'!$D46,""))</f>
        <v/>
      </c>
      <c r="AJ150" s="295" t="str">
        <f>IF('6ème'!$C46="","",IF('6ème'!$E46="CF",'6ème'!$D46,""))</f>
        <v/>
      </c>
      <c r="AK150" s="295" t="str">
        <f>IF('7ème'!$C46="","",IF('7ème'!$E46="CF",'7ème'!$D46,""))</f>
        <v/>
      </c>
      <c r="AL150" s="295" t="str">
        <f>IF('8ème'!$C46="","",IF('8ème'!$E46="CF",'8ème'!$D46,""))</f>
        <v/>
      </c>
      <c r="AM150" s="295" t="str">
        <f>IF('9ème'!$C46="","",IF('9ème'!$E46="CF",'9ème'!$D46,""))</f>
        <v/>
      </c>
      <c r="AN150" s="325" t="str">
        <f>IF('10ème'!$C46="","",IF('10ème'!$E46="CF",'10ème'!$D46,""))</f>
        <v/>
      </c>
      <c r="AO150" s="304" t="str">
        <f t="shared" si="20"/>
        <v/>
      </c>
      <c r="AP150" s="298" t="str">
        <f t="shared" si="30"/>
        <v/>
      </c>
      <c r="AQ150" s="326" t="str">
        <f t="shared" si="35"/>
        <v/>
      </c>
      <c r="AR150" s="422" t="str">
        <f t="shared" si="25"/>
        <v/>
      </c>
      <c r="AS150" s="384" t="str">
        <f t="shared" si="16"/>
        <v/>
      </c>
      <c r="AT150" s="102"/>
      <c r="AU150" s="297" t="str">
        <f>IF('1ér_Tour'!$C46="","",IF('1ér_Tour'!$E46="JS",'1ér_Tour'!$D46,""))</f>
        <v/>
      </c>
      <c r="AV150" s="298" t="str">
        <f>IF('2ème'!$C46="","",IF('2ème'!$E46="JS",'2ème'!$D46,""))</f>
        <v/>
      </c>
      <c r="AW150" s="298" t="str">
        <f>IF('3ème'!$C46="","",IF('3ème'!$E46="JS",'3ème'!$D46,""))</f>
        <v/>
      </c>
      <c r="AX150" s="298" t="str">
        <f>IF('4ème'!$C46="","",IF('4ème'!$E46="JS",'4ème'!$D46,""))</f>
        <v/>
      </c>
      <c r="AY150" s="298" t="str">
        <f>IF('5ème'!$C46="","",IF('5ème'!$E46="JS",'5ème'!$D46,""))</f>
        <v/>
      </c>
      <c r="AZ150" s="298" t="str">
        <f>IF('6ème'!$C46="","",IF('6ème'!$E46="JS",'6ème'!$D46,""))</f>
        <v/>
      </c>
      <c r="BA150" s="298" t="str">
        <f>IF('7ème'!$C46="","",IF('7ème'!$E46="JS",'7ème'!$D46,""))</f>
        <v/>
      </c>
      <c r="BB150" s="298" t="str">
        <f>IF('8ème'!$C46="","",IF('8ème'!$E46="JS",'8ème'!$D46,""))</f>
        <v/>
      </c>
      <c r="BC150" s="298" t="str">
        <f>IF('9ème'!$C46="","",IF('9ème'!$E46="JS",'9ème'!$D46,""))</f>
        <v/>
      </c>
      <c r="BD150" s="303" t="str">
        <f>IF('10ème'!$C46="","",IF('10ème'!$E46="JS",'10ème'!$D46,""))</f>
        <v/>
      </c>
      <c r="BE150" s="304" t="str">
        <f t="shared" si="36"/>
        <v/>
      </c>
      <c r="BF150" s="298" t="str">
        <f t="shared" si="26"/>
        <v/>
      </c>
      <c r="BG150" s="321" t="str">
        <f t="shared" si="27"/>
        <v/>
      </c>
      <c r="BH150" s="322" t="str">
        <f t="shared" si="28"/>
        <v/>
      </c>
      <c r="BI150" s="323" t="str">
        <f t="shared" si="29"/>
        <v/>
      </c>
      <c r="BJ150" s="102"/>
      <c r="BK150" s="294" t="str">
        <f>IF('1ér_Tour'!$C46="","",IF('1ér_Tour'!$E46="AM",'1ér_Tour'!$D46,""))</f>
        <v/>
      </c>
      <c r="BL150" s="295" t="str">
        <f>IF('2ème'!$C46="","",IF('2ème'!$E46="AM",'2ème'!$D46,""))</f>
        <v/>
      </c>
      <c r="BM150" s="295" t="str">
        <f>IF('3ème'!$C46="","",IF('3ème'!$E46="AM",'3ème'!$D46,""))</f>
        <v/>
      </c>
      <c r="BN150" s="295" t="str">
        <f>IF('4ème'!$C46="","",IF('4ème'!$E46="AM",'4ème'!$D46,""))</f>
        <v/>
      </c>
      <c r="BO150" s="295" t="str">
        <f>IF('5ème'!$C46="","",IF('5ème'!$E46="AM",'5ème'!$D46,""))</f>
        <v/>
      </c>
      <c r="BP150" s="295" t="str">
        <f>IF('6ème'!$C46="","",IF('6ème'!$E46="AM",'6ème'!$D46,""))</f>
        <v/>
      </c>
      <c r="BQ150" s="295" t="str">
        <f>IF('7ème'!$C46="","",IF('7ème'!$E46="AM",'7ème'!$D46,""))</f>
        <v/>
      </c>
      <c r="BR150" s="295" t="str">
        <f>IF('8ème'!$C46="","",IF('8ème'!$E46="AM",'8ème'!$D46,""))</f>
        <v/>
      </c>
      <c r="BS150" s="295" t="str">
        <f>IF('9ème'!$C46="","",IF('9ème'!$E46="AM",'9ème'!$D46,""))</f>
        <v/>
      </c>
      <c r="BT150" s="432" t="str">
        <f>IF('10ème'!$C46="","",IF('10ème'!$E46="AM",'10ème'!$D46,""))</f>
        <v/>
      </c>
      <c r="BU150" s="325" t="str">
        <f>IF(Dép_Arr!$C46="","",IF(Dép_Arr!$E46="AM",Dép_Arr!$D46,""))</f>
        <v/>
      </c>
      <c r="BV150" s="304" t="str">
        <f t="shared" si="37"/>
        <v/>
      </c>
      <c r="BW150" s="298" t="str">
        <f t="shared" si="21"/>
        <v/>
      </c>
      <c r="BX150" s="327" t="str">
        <f t="shared" si="22"/>
        <v/>
      </c>
      <c r="BY150" s="380" t="str">
        <f t="shared" si="23"/>
        <v/>
      </c>
      <c r="BZ150" s="438" t="str">
        <f t="shared" si="24"/>
        <v/>
      </c>
    </row>
    <row r="151" spans="14:78" x14ac:dyDescent="0.25">
      <c r="N151" s="373" t="str">
        <f t="shared" si="19"/>
        <v/>
      </c>
      <c r="O151" s="297" t="str">
        <f>IF('1ér_Tour'!C47="","",IF('1ér_Tour'!E47="MJ",'1ér_Tour'!$D47,""))</f>
        <v/>
      </c>
      <c r="P151" s="298" t="str">
        <f>IF('2ème'!$C47="","",IF('2ème'!$E47="MJ",'2ème'!$D47,""))</f>
        <v/>
      </c>
      <c r="Q151" s="298" t="str">
        <f>IF('3ème'!$C47="","",IF('3ème'!$E47="MJ",'3ème'!$D47,""))</f>
        <v/>
      </c>
      <c r="R151" s="298" t="str">
        <f>IF('4ème'!$C47="","",IF('4ème'!$E47="MJ",'4ème'!$D47,""))</f>
        <v/>
      </c>
      <c r="S151" s="298" t="str">
        <f>IF('5ème'!$C47="","",IF('5ème'!$E47="MJ",'5ème'!$D47,""))</f>
        <v/>
      </c>
      <c r="T151" s="298" t="str">
        <f>IF('6ème'!$C47="","",IF('6ème'!$E47="MJ",'6ème'!$D47,""))</f>
        <v/>
      </c>
      <c r="U151" s="298" t="str">
        <f>IF('7ème'!$C47="","",IF('7ème'!$E47="MJ",'7ème'!$D47,""))</f>
        <v/>
      </c>
      <c r="V151" s="298" t="str">
        <f>IF('8ème'!$C47="","",IF('8ème'!$E47="MJ",'8ème'!$D47,""))</f>
        <v/>
      </c>
      <c r="W151" s="298" t="str">
        <f>IF('9ème'!$C47="","",IF('9ème'!$E47="MJ",'9ème'!$D47,""))</f>
        <v/>
      </c>
      <c r="X151" s="303" t="str">
        <f>IF('10ème'!$C47="","",IF('10ème'!$E47="MJ",'10ème'!$D47,""))</f>
        <v/>
      </c>
      <c r="Y151" s="304" t="str">
        <f t="shared" si="33"/>
        <v/>
      </c>
      <c r="Z151" s="298" t="str">
        <f t="shared" si="31"/>
        <v/>
      </c>
      <c r="AA151" s="305" t="str">
        <f t="shared" si="34"/>
        <v/>
      </c>
      <c r="AB151" s="306" t="str">
        <f t="shared" si="13"/>
        <v/>
      </c>
      <c r="AC151" s="384" t="str">
        <f t="shared" si="32"/>
        <v/>
      </c>
      <c r="AD151" s="12"/>
      <c r="AE151" s="297" t="str">
        <f>IF('1ér_Tour'!$C47="","",IF('1ér_Tour'!$E47="CF",'1ér_Tour'!$D47,""))</f>
        <v/>
      </c>
      <c r="AF151" s="295" t="str">
        <f>IF('2ème'!$C47="","",IF('2ème'!$E47="CF",'2ème'!$D47,""))</f>
        <v/>
      </c>
      <c r="AG151" s="295" t="str">
        <f>IF('3ème'!$C47="","",IF('3ème'!$E47="CF",'3ème'!$D47,""))</f>
        <v/>
      </c>
      <c r="AH151" s="295" t="str">
        <f>IF('4ème'!$C47="","",IF('4ème'!$E47="CF",'4ème'!$D47,""))</f>
        <v/>
      </c>
      <c r="AI151" s="295" t="str">
        <f>IF('5ème'!$C47="","",IF('5ème'!$E47="CF",'5ème'!$D47,""))</f>
        <v/>
      </c>
      <c r="AJ151" s="295" t="str">
        <f>IF('6ème'!$C47="","",IF('6ème'!$E47="CF",'6ème'!$D47,""))</f>
        <v/>
      </c>
      <c r="AK151" s="295" t="str">
        <f>IF('7ème'!$C47="","",IF('7ème'!$E47="CF",'7ème'!$D47,""))</f>
        <v/>
      </c>
      <c r="AL151" s="295" t="str">
        <f>IF('8ème'!$C47="","",IF('8ème'!$E47="CF",'8ème'!$D47,""))</f>
        <v/>
      </c>
      <c r="AM151" s="295" t="str">
        <f>IF('9ème'!$C47="","",IF('9ème'!$E47="CF",'9ème'!$D47,""))</f>
        <v/>
      </c>
      <c r="AN151" s="325" t="str">
        <f>IF('10ème'!$C47="","",IF('10ème'!$E47="CF",'10ème'!$D47,""))</f>
        <v/>
      </c>
      <c r="AO151" s="304" t="str">
        <f t="shared" si="20"/>
        <v/>
      </c>
      <c r="AP151" s="298" t="str">
        <f t="shared" si="30"/>
        <v/>
      </c>
      <c r="AQ151" s="326" t="str">
        <f t="shared" si="35"/>
        <v/>
      </c>
      <c r="AR151" s="422" t="str">
        <f t="shared" si="25"/>
        <v/>
      </c>
      <c r="AS151" s="384" t="str">
        <f t="shared" si="16"/>
        <v/>
      </c>
      <c r="AT151" s="102"/>
      <c r="AU151" s="297" t="str">
        <f>IF('1ér_Tour'!$C47="","",IF('1ér_Tour'!$E47="JS",'1ér_Tour'!$D47,""))</f>
        <v/>
      </c>
      <c r="AV151" s="298" t="str">
        <f>IF('2ème'!$C47="","",IF('2ème'!$E47="JS",'2ème'!$D47,""))</f>
        <v/>
      </c>
      <c r="AW151" s="298" t="str">
        <f>IF('3ème'!$C47="","",IF('3ème'!$E47="JS",'3ème'!$D47,""))</f>
        <v/>
      </c>
      <c r="AX151" s="298" t="str">
        <f>IF('4ème'!$C47="","",IF('4ème'!$E47="JS",'4ème'!$D47,""))</f>
        <v/>
      </c>
      <c r="AY151" s="298" t="str">
        <f>IF('5ème'!$C47="","",IF('5ème'!$E47="JS",'5ème'!$D47,""))</f>
        <v/>
      </c>
      <c r="AZ151" s="298" t="str">
        <f>IF('6ème'!$C47="","",IF('6ème'!$E47="JS",'6ème'!$D47,""))</f>
        <v/>
      </c>
      <c r="BA151" s="298" t="str">
        <f>IF('7ème'!$C47="","",IF('7ème'!$E47="JS",'7ème'!$D47,""))</f>
        <v/>
      </c>
      <c r="BB151" s="298" t="str">
        <f>IF('8ème'!$C47="","",IF('8ème'!$E47="JS",'8ème'!$D47,""))</f>
        <v/>
      </c>
      <c r="BC151" s="298" t="str">
        <f>IF('9ème'!$C47="","",IF('9ème'!$E47="JS",'9ème'!$D47,""))</f>
        <v/>
      </c>
      <c r="BD151" s="303" t="str">
        <f>IF('10ème'!$C47="","",IF('10ème'!$E47="JS",'10ème'!$D47,""))</f>
        <v/>
      </c>
      <c r="BE151" s="304" t="str">
        <f t="shared" si="36"/>
        <v/>
      </c>
      <c r="BF151" s="298" t="str">
        <f t="shared" si="26"/>
        <v/>
      </c>
      <c r="BG151" s="321" t="str">
        <f t="shared" si="27"/>
        <v/>
      </c>
      <c r="BH151" s="322" t="str">
        <f t="shared" si="28"/>
        <v/>
      </c>
      <c r="BI151" s="323" t="str">
        <f t="shared" si="29"/>
        <v/>
      </c>
      <c r="BJ151" s="102"/>
      <c r="BK151" s="294" t="str">
        <f>IF('1ér_Tour'!$C47="","",IF('1ér_Tour'!$E47="AM",'1ér_Tour'!$D47,""))</f>
        <v/>
      </c>
      <c r="BL151" s="295" t="str">
        <f>IF('2ème'!$C47="","",IF('2ème'!$E47="AM",'2ème'!$D47,""))</f>
        <v/>
      </c>
      <c r="BM151" s="295" t="str">
        <f>IF('3ème'!$C47="","",IF('3ème'!$E47="AM",'3ème'!$D47,""))</f>
        <v/>
      </c>
      <c r="BN151" s="295" t="str">
        <f>IF('4ème'!$C47="","",IF('4ème'!$E47="AM",'4ème'!$D47,""))</f>
        <v/>
      </c>
      <c r="BO151" s="295" t="str">
        <f>IF('5ème'!$C47="","",IF('5ème'!$E47="AM",'5ème'!$D47,""))</f>
        <v/>
      </c>
      <c r="BP151" s="295" t="str">
        <f>IF('6ème'!$C47="","",IF('6ème'!$E47="AM",'6ème'!$D47,""))</f>
        <v/>
      </c>
      <c r="BQ151" s="295" t="str">
        <f>IF('7ème'!$C47="","",IF('7ème'!$E47="AM",'7ème'!$D47,""))</f>
        <v/>
      </c>
      <c r="BR151" s="295" t="str">
        <f>IF('8ème'!$C47="","",IF('8ème'!$E47="AM",'8ème'!$D47,""))</f>
        <v/>
      </c>
      <c r="BS151" s="295" t="str">
        <f>IF('9ème'!$C47="","",IF('9ème'!$E47="AM",'9ème'!$D47,""))</f>
        <v/>
      </c>
      <c r="BT151" s="432" t="str">
        <f>IF('10ème'!$C47="","",IF('10ème'!$E47="AM",'10ème'!$D47,""))</f>
        <v/>
      </c>
      <c r="BU151" s="325" t="str">
        <f>IF(Dép_Arr!$C47="","",IF(Dép_Arr!$E47="AM",Dép_Arr!$D47,""))</f>
        <v/>
      </c>
      <c r="BV151" s="304" t="str">
        <f t="shared" si="37"/>
        <v/>
      </c>
      <c r="BW151" s="298" t="str">
        <f t="shared" si="21"/>
        <v/>
      </c>
      <c r="BX151" s="327" t="str">
        <f t="shared" si="22"/>
        <v/>
      </c>
      <c r="BY151" s="380" t="str">
        <f t="shared" si="23"/>
        <v/>
      </c>
      <c r="BZ151" s="438" t="str">
        <f t="shared" si="24"/>
        <v/>
      </c>
    </row>
    <row r="152" spans="14:78" x14ac:dyDescent="0.25">
      <c r="N152" s="373" t="str">
        <f t="shared" si="19"/>
        <v/>
      </c>
      <c r="O152" s="297" t="str">
        <f>IF('1ér_Tour'!C48="","",IF('1ér_Tour'!E48="MJ",'1ér_Tour'!$D48,""))</f>
        <v/>
      </c>
      <c r="P152" s="298" t="str">
        <f>IF('2ème'!$C48="","",IF('2ème'!$E48="MJ",'2ème'!$D48,""))</f>
        <v/>
      </c>
      <c r="Q152" s="298" t="str">
        <f>IF('3ème'!$C48="","",IF('3ème'!$E48="MJ",'3ème'!$D48,""))</f>
        <v/>
      </c>
      <c r="R152" s="298" t="str">
        <f>IF('4ème'!$C48="","",IF('4ème'!$E48="MJ",'4ème'!$D48,""))</f>
        <v/>
      </c>
      <c r="S152" s="298" t="str">
        <f>IF('5ème'!$C48="","",IF('5ème'!$E48="MJ",'5ème'!$D48,""))</f>
        <v/>
      </c>
      <c r="T152" s="298" t="str">
        <f>IF('6ème'!$C48="","",IF('6ème'!$E48="MJ",'6ème'!$D48,""))</f>
        <v/>
      </c>
      <c r="U152" s="298" t="str">
        <f>IF('7ème'!$C48="","",IF('7ème'!$E48="MJ",'7ème'!$D48,""))</f>
        <v/>
      </c>
      <c r="V152" s="298" t="str">
        <f>IF('8ème'!$C48="","",IF('8ème'!$E48="MJ",'8ème'!$D48,""))</f>
        <v/>
      </c>
      <c r="W152" s="298" t="str">
        <f>IF('9ème'!$C48="","",IF('9ème'!$E48="MJ",'9ème'!$D48,""))</f>
        <v/>
      </c>
      <c r="X152" s="303" t="str">
        <f>IF('10ème'!$C48="","",IF('10ème'!$E48="MJ",'10ème'!$D48,""))</f>
        <v/>
      </c>
      <c r="Y152" s="304" t="str">
        <f t="shared" si="33"/>
        <v/>
      </c>
      <c r="Z152" s="298" t="str">
        <f t="shared" si="31"/>
        <v/>
      </c>
      <c r="AA152" s="305" t="str">
        <f t="shared" si="34"/>
        <v/>
      </c>
      <c r="AB152" s="306" t="str">
        <f t="shared" si="13"/>
        <v/>
      </c>
      <c r="AC152" s="384" t="str">
        <f t="shared" si="32"/>
        <v/>
      </c>
      <c r="AD152" s="12"/>
      <c r="AE152" s="297" t="str">
        <f>IF('1ér_Tour'!$C48="","",IF('1ér_Tour'!$E48="CF",'1ér_Tour'!$D48,""))</f>
        <v/>
      </c>
      <c r="AF152" s="295" t="str">
        <f>IF('2ème'!$C48="","",IF('2ème'!$E48="CF",'2ème'!$D48,""))</f>
        <v/>
      </c>
      <c r="AG152" s="295" t="str">
        <f>IF('3ème'!$C48="","",IF('3ème'!$E48="CF",'3ème'!$D48,""))</f>
        <v/>
      </c>
      <c r="AH152" s="295" t="str">
        <f>IF('4ème'!$C48="","",IF('4ème'!$E48="CF",'4ème'!$D48,""))</f>
        <v/>
      </c>
      <c r="AI152" s="295" t="str">
        <f>IF('5ème'!$C48="","",IF('5ème'!$E48="CF",'5ème'!$D48,""))</f>
        <v/>
      </c>
      <c r="AJ152" s="295" t="str">
        <f>IF('6ème'!$C48="","",IF('6ème'!$E48="CF",'6ème'!$D48,""))</f>
        <v/>
      </c>
      <c r="AK152" s="295" t="str">
        <f>IF('7ème'!$C48="","",IF('7ème'!$E48="CF",'7ème'!$D48,""))</f>
        <v/>
      </c>
      <c r="AL152" s="295" t="str">
        <f>IF('8ème'!$C48="","",IF('8ème'!$E48="CF",'8ème'!$D48,""))</f>
        <v/>
      </c>
      <c r="AM152" s="295" t="str">
        <f>IF('9ème'!$C48="","",IF('9ème'!$E48="CF",'9ème'!$D48,""))</f>
        <v/>
      </c>
      <c r="AN152" s="325" t="str">
        <f>IF('10ème'!$C48="","",IF('10ème'!$E48="CF",'10ème'!$D48,""))</f>
        <v/>
      </c>
      <c r="AO152" s="304" t="str">
        <f t="shared" si="20"/>
        <v/>
      </c>
      <c r="AP152" s="298" t="str">
        <f t="shared" si="30"/>
        <v/>
      </c>
      <c r="AQ152" s="326" t="str">
        <f t="shared" si="35"/>
        <v/>
      </c>
      <c r="AR152" s="422" t="str">
        <f t="shared" si="25"/>
        <v/>
      </c>
      <c r="AS152" s="384" t="str">
        <f t="shared" si="16"/>
        <v/>
      </c>
      <c r="AT152" s="102"/>
      <c r="AU152" s="297" t="str">
        <f>IF('1ér_Tour'!$C48="","",IF('1ér_Tour'!$E48="JS",'1ér_Tour'!$D48,""))</f>
        <v/>
      </c>
      <c r="AV152" s="298" t="str">
        <f>IF('2ème'!$C48="","",IF('2ème'!$E48="JS",'2ème'!$D48,""))</f>
        <v/>
      </c>
      <c r="AW152" s="298" t="str">
        <f>IF('3ème'!$C48="","",IF('3ème'!$E48="JS",'3ème'!$D48,""))</f>
        <v/>
      </c>
      <c r="AX152" s="298" t="str">
        <f>IF('4ème'!$C48="","",IF('4ème'!$E48="JS",'4ème'!$D48,""))</f>
        <v/>
      </c>
      <c r="AY152" s="298" t="str">
        <f>IF('5ème'!$C48="","",IF('5ème'!$E48="JS",'5ème'!$D48,""))</f>
        <v/>
      </c>
      <c r="AZ152" s="298" t="str">
        <f>IF('6ème'!$C48="","",IF('6ème'!$E48="JS",'6ème'!$D48,""))</f>
        <v/>
      </c>
      <c r="BA152" s="298" t="str">
        <f>IF('7ème'!$C48="","",IF('7ème'!$E48="JS",'7ème'!$D48,""))</f>
        <v/>
      </c>
      <c r="BB152" s="298" t="str">
        <f>IF('8ème'!$C48="","",IF('8ème'!$E48="JS",'8ème'!$D48,""))</f>
        <v/>
      </c>
      <c r="BC152" s="298" t="str">
        <f>IF('9ème'!$C48="","",IF('9ème'!$E48="JS",'9ème'!$D48,""))</f>
        <v/>
      </c>
      <c r="BD152" s="303" t="str">
        <f>IF('10ème'!$C48="","",IF('10ème'!$E48="JS",'10ème'!$D48,""))</f>
        <v/>
      </c>
      <c r="BE152" s="304" t="str">
        <f t="shared" si="36"/>
        <v/>
      </c>
      <c r="BF152" s="298" t="str">
        <f t="shared" si="26"/>
        <v/>
      </c>
      <c r="BG152" s="321" t="str">
        <f t="shared" si="27"/>
        <v/>
      </c>
      <c r="BH152" s="322" t="str">
        <f t="shared" si="28"/>
        <v/>
      </c>
      <c r="BI152" s="323" t="str">
        <f t="shared" si="29"/>
        <v/>
      </c>
      <c r="BJ152" s="102"/>
      <c r="BK152" s="294" t="str">
        <f>IF('1ér_Tour'!$C48="","",IF('1ér_Tour'!$E48="AM",'1ér_Tour'!$D48,""))</f>
        <v/>
      </c>
      <c r="BL152" s="295" t="str">
        <f>IF('2ème'!$C48="","",IF('2ème'!$E48="AM",'2ème'!$D48,""))</f>
        <v/>
      </c>
      <c r="BM152" s="295" t="str">
        <f>IF('3ème'!$C48="","",IF('3ème'!$E48="AM",'3ème'!$D48,""))</f>
        <v/>
      </c>
      <c r="BN152" s="295" t="str">
        <f>IF('4ème'!$C48="","",IF('4ème'!$E48="AM",'4ème'!$D48,""))</f>
        <v/>
      </c>
      <c r="BO152" s="295" t="str">
        <f>IF('5ème'!$C48="","",IF('5ème'!$E48="AM",'5ème'!$D48,""))</f>
        <v/>
      </c>
      <c r="BP152" s="295" t="str">
        <f>IF('6ème'!$C48="","",IF('6ème'!$E48="AM",'6ème'!$D48,""))</f>
        <v/>
      </c>
      <c r="BQ152" s="295" t="str">
        <f>IF('7ème'!$C48="","",IF('7ème'!$E48="AM",'7ème'!$D48,""))</f>
        <v/>
      </c>
      <c r="BR152" s="295" t="str">
        <f>IF('8ème'!$C48="","",IF('8ème'!$E48="AM",'8ème'!$D48,""))</f>
        <v/>
      </c>
      <c r="BS152" s="295" t="str">
        <f>IF('9ème'!$C48="","",IF('9ème'!$E48="AM",'9ème'!$D48,""))</f>
        <v/>
      </c>
      <c r="BT152" s="432" t="str">
        <f>IF('10ème'!$C48="","",IF('10ème'!$E48="AM",'10ème'!$D48,""))</f>
        <v/>
      </c>
      <c r="BU152" s="325" t="str">
        <f>IF(Dép_Arr!$C48="","",IF(Dép_Arr!$E48="AM",Dép_Arr!$D48,""))</f>
        <v/>
      </c>
      <c r="BV152" s="304" t="str">
        <f t="shared" si="37"/>
        <v/>
      </c>
      <c r="BW152" s="298" t="str">
        <f t="shared" si="21"/>
        <v/>
      </c>
      <c r="BX152" s="327" t="str">
        <f t="shared" si="22"/>
        <v/>
      </c>
      <c r="BY152" s="380" t="str">
        <f t="shared" si="23"/>
        <v/>
      </c>
      <c r="BZ152" s="438" t="str">
        <f t="shared" si="24"/>
        <v/>
      </c>
    </row>
    <row r="153" spans="14:78" x14ac:dyDescent="0.25">
      <c r="N153" s="373" t="str">
        <f t="shared" si="19"/>
        <v/>
      </c>
      <c r="O153" s="297" t="str">
        <f>IF('1ér_Tour'!C49="","",IF('1ér_Tour'!E49="MJ",'1ér_Tour'!$D49,""))</f>
        <v/>
      </c>
      <c r="P153" s="298" t="str">
        <f>IF('2ème'!$C49="","",IF('2ème'!$E49="MJ",'2ème'!$D49,""))</f>
        <v/>
      </c>
      <c r="Q153" s="298" t="str">
        <f>IF('3ème'!$C49="","",IF('3ème'!$E49="MJ",'3ème'!$D49,""))</f>
        <v/>
      </c>
      <c r="R153" s="298" t="str">
        <f>IF('4ème'!$C49="","",IF('4ème'!$E49="MJ",'4ème'!$D49,""))</f>
        <v/>
      </c>
      <c r="S153" s="298" t="str">
        <f>IF('5ème'!$C49="","",IF('5ème'!$E49="MJ",'5ème'!$D49,""))</f>
        <v/>
      </c>
      <c r="T153" s="298" t="str">
        <f>IF('6ème'!$C49="","",IF('6ème'!$E49="MJ",'6ème'!$D49,""))</f>
        <v/>
      </c>
      <c r="U153" s="298" t="str">
        <f>IF('7ème'!$C49="","",IF('7ème'!$E49="MJ",'7ème'!$D49,""))</f>
        <v/>
      </c>
      <c r="V153" s="298" t="str">
        <f>IF('8ème'!$C49="","",IF('8ème'!$E49="MJ",'8ème'!$D49,""))</f>
        <v/>
      </c>
      <c r="W153" s="298" t="str">
        <f>IF('9ème'!$C49="","",IF('9ème'!$E49="MJ",'9ème'!$D49,""))</f>
        <v/>
      </c>
      <c r="X153" s="303" t="str">
        <f>IF('10ème'!$C49="","",IF('10ème'!$E49="MJ",'10ème'!$D49,""))</f>
        <v/>
      </c>
      <c r="Y153" s="304" t="str">
        <f t="shared" si="33"/>
        <v/>
      </c>
      <c r="Z153" s="298" t="str">
        <f t="shared" si="31"/>
        <v/>
      </c>
      <c r="AA153" s="305" t="str">
        <f t="shared" si="34"/>
        <v/>
      </c>
      <c r="AB153" s="306" t="str">
        <f t="shared" si="13"/>
        <v/>
      </c>
      <c r="AC153" s="384" t="str">
        <f t="shared" si="32"/>
        <v/>
      </c>
      <c r="AD153" s="12"/>
      <c r="AE153" s="297" t="str">
        <f>IF('1ér_Tour'!$C49="","",IF('1ér_Tour'!$E49="CF",'1ér_Tour'!$D49,""))</f>
        <v/>
      </c>
      <c r="AF153" s="295" t="str">
        <f>IF('2ème'!$C49="","",IF('2ème'!$E49="CF",'2ème'!$D49,""))</f>
        <v/>
      </c>
      <c r="AG153" s="295" t="str">
        <f>IF('3ème'!$C49="","",IF('3ème'!$E49="CF",'3ème'!$D49,""))</f>
        <v/>
      </c>
      <c r="AH153" s="295" t="str">
        <f>IF('4ème'!$C49="","",IF('4ème'!$E49="CF",'4ème'!$D49,""))</f>
        <v/>
      </c>
      <c r="AI153" s="295" t="str">
        <f>IF('5ème'!$C49="","",IF('5ème'!$E49="CF",'5ème'!$D49,""))</f>
        <v/>
      </c>
      <c r="AJ153" s="295" t="str">
        <f>IF('6ème'!$C49="","",IF('6ème'!$E49="CF",'6ème'!$D49,""))</f>
        <v/>
      </c>
      <c r="AK153" s="295" t="str">
        <f>IF('7ème'!$C49="","",IF('7ème'!$E49="CF",'7ème'!$D49,""))</f>
        <v/>
      </c>
      <c r="AL153" s="295" t="str">
        <f>IF('8ème'!$C49="","",IF('8ème'!$E49="CF",'8ème'!$D49,""))</f>
        <v/>
      </c>
      <c r="AM153" s="295" t="str">
        <f>IF('9ème'!$C49="","",IF('9ème'!$E49="CF",'9ème'!$D49,""))</f>
        <v/>
      </c>
      <c r="AN153" s="325" t="str">
        <f>IF('10ème'!$C49="","",IF('10ème'!$E49="CF",'10ème'!$D49,""))</f>
        <v/>
      </c>
      <c r="AO153" s="304" t="str">
        <f t="shared" si="20"/>
        <v/>
      </c>
      <c r="AP153" s="298" t="str">
        <f t="shared" si="30"/>
        <v/>
      </c>
      <c r="AQ153" s="326" t="str">
        <f t="shared" si="35"/>
        <v/>
      </c>
      <c r="AR153" s="422" t="str">
        <f t="shared" si="25"/>
        <v/>
      </c>
      <c r="AS153" s="384" t="str">
        <f t="shared" si="16"/>
        <v/>
      </c>
      <c r="AT153" s="102"/>
      <c r="AU153" s="297" t="str">
        <f>IF('1ér_Tour'!$C49="","",IF('1ér_Tour'!$E49="JS",'1ér_Tour'!$D49,""))</f>
        <v/>
      </c>
      <c r="AV153" s="298" t="str">
        <f>IF('2ème'!$C49="","",IF('2ème'!$E49="JS",'2ème'!$D49,""))</f>
        <v/>
      </c>
      <c r="AW153" s="298" t="str">
        <f>IF('3ème'!$C49="","",IF('3ème'!$E49="JS",'3ème'!$D49,""))</f>
        <v/>
      </c>
      <c r="AX153" s="298" t="str">
        <f>IF('4ème'!$C49="","",IF('4ème'!$E49="JS",'4ème'!$D49,""))</f>
        <v/>
      </c>
      <c r="AY153" s="298" t="str">
        <f>IF('5ème'!$C49="","",IF('5ème'!$E49="JS",'5ème'!$D49,""))</f>
        <v/>
      </c>
      <c r="AZ153" s="298" t="str">
        <f>IF('6ème'!$C49="","",IF('6ème'!$E49="JS",'6ème'!$D49,""))</f>
        <v/>
      </c>
      <c r="BA153" s="298" t="str">
        <f>IF('7ème'!$C49="","",IF('7ème'!$E49="JS",'7ème'!$D49,""))</f>
        <v/>
      </c>
      <c r="BB153" s="298" t="str">
        <f>IF('8ème'!$C49="","",IF('8ème'!$E49="JS",'8ème'!$D49,""))</f>
        <v/>
      </c>
      <c r="BC153" s="298" t="str">
        <f>IF('9ème'!$C49="","",IF('9ème'!$E49="JS",'9ème'!$D49,""))</f>
        <v/>
      </c>
      <c r="BD153" s="303" t="str">
        <f>IF('10ème'!$C49="","",IF('10ème'!$E49="JS",'10ème'!$D49,""))</f>
        <v/>
      </c>
      <c r="BE153" s="304" t="str">
        <f t="shared" si="36"/>
        <v/>
      </c>
      <c r="BF153" s="298" t="str">
        <f t="shared" si="26"/>
        <v/>
      </c>
      <c r="BG153" s="321" t="str">
        <f t="shared" si="27"/>
        <v/>
      </c>
      <c r="BH153" s="322" t="str">
        <f t="shared" si="28"/>
        <v/>
      </c>
      <c r="BI153" s="323" t="str">
        <f t="shared" si="29"/>
        <v/>
      </c>
      <c r="BJ153" s="102"/>
      <c r="BK153" s="294" t="str">
        <f>IF('1ér_Tour'!$C49="","",IF('1ér_Tour'!$E49="AM",'1ér_Tour'!$D49,""))</f>
        <v/>
      </c>
      <c r="BL153" s="295" t="str">
        <f>IF('2ème'!$C49="","",IF('2ème'!$E49="AM",'2ème'!$D49,""))</f>
        <v/>
      </c>
      <c r="BM153" s="295" t="str">
        <f>IF('3ème'!$C49="","",IF('3ème'!$E49="AM",'3ème'!$D49,""))</f>
        <v/>
      </c>
      <c r="BN153" s="295" t="str">
        <f>IF('4ème'!$C49="","",IF('4ème'!$E49="AM",'4ème'!$D49,""))</f>
        <v/>
      </c>
      <c r="BO153" s="295" t="str">
        <f>IF('5ème'!$C49="","",IF('5ème'!$E49="AM",'5ème'!$D49,""))</f>
        <v/>
      </c>
      <c r="BP153" s="295" t="str">
        <f>IF('6ème'!$C49="","",IF('6ème'!$E49="AM",'6ème'!$D49,""))</f>
        <v/>
      </c>
      <c r="BQ153" s="295" t="str">
        <f>IF('7ème'!$C49="","",IF('7ème'!$E49="AM",'7ème'!$D49,""))</f>
        <v/>
      </c>
      <c r="BR153" s="295" t="str">
        <f>IF('8ème'!$C49="","",IF('8ème'!$E49="AM",'8ème'!$D49,""))</f>
        <v/>
      </c>
      <c r="BS153" s="295" t="str">
        <f>IF('9ème'!$C49="","",IF('9ème'!$E49="AM",'9ème'!$D49,""))</f>
        <v/>
      </c>
      <c r="BT153" s="432" t="str">
        <f>IF('10ème'!$C49="","",IF('10ème'!$E49="AM",'10ème'!$D49,""))</f>
        <v/>
      </c>
      <c r="BU153" s="325" t="str">
        <f>IF(Dép_Arr!$C49="","",IF(Dép_Arr!$E49="AM",Dép_Arr!$D49,""))</f>
        <v/>
      </c>
      <c r="BV153" s="304" t="str">
        <f t="shared" si="37"/>
        <v/>
      </c>
      <c r="BW153" s="298" t="str">
        <f t="shared" si="21"/>
        <v/>
      </c>
      <c r="BX153" s="327" t="str">
        <f t="shared" si="22"/>
        <v/>
      </c>
      <c r="BY153" s="380" t="str">
        <f t="shared" si="23"/>
        <v/>
      </c>
      <c r="BZ153" s="438" t="str">
        <f t="shared" si="24"/>
        <v/>
      </c>
    </row>
    <row r="154" spans="14:78" x14ac:dyDescent="0.25">
      <c r="N154" s="373" t="str">
        <f t="shared" si="19"/>
        <v/>
      </c>
      <c r="O154" s="297" t="str">
        <f>IF('1ér_Tour'!C50="","",IF('1ér_Tour'!E50="MJ",'1ér_Tour'!$D50,""))</f>
        <v/>
      </c>
      <c r="P154" s="298" t="str">
        <f>IF('2ème'!$C50="","",IF('2ème'!$E50="MJ",'2ème'!$D50,""))</f>
        <v/>
      </c>
      <c r="Q154" s="298" t="str">
        <f>IF('3ème'!$C50="","",IF('3ème'!$E50="MJ",'3ème'!$D50,""))</f>
        <v/>
      </c>
      <c r="R154" s="298" t="str">
        <f>IF('4ème'!$C50="","",IF('4ème'!$E50="MJ",'4ème'!$D50,""))</f>
        <v/>
      </c>
      <c r="S154" s="298" t="str">
        <f>IF('5ème'!$C50="","",IF('5ème'!$E50="MJ",'5ème'!$D50,""))</f>
        <v/>
      </c>
      <c r="T154" s="298" t="str">
        <f>IF('6ème'!$C50="","",IF('6ème'!$E50="MJ",'6ème'!$D50,""))</f>
        <v/>
      </c>
      <c r="U154" s="298" t="str">
        <f>IF('7ème'!$C50="","",IF('7ème'!$E50="MJ",'7ème'!$D50,""))</f>
        <v/>
      </c>
      <c r="V154" s="298" t="str">
        <f>IF('8ème'!$C50="","",IF('8ème'!$E50="MJ",'8ème'!$D50,""))</f>
        <v/>
      </c>
      <c r="W154" s="298" t="str">
        <f>IF('9ème'!$C50="","",IF('9ème'!$E50="MJ",'9ème'!$D50,""))</f>
        <v/>
      </c>
      <c r="X154" s="303" t="str">
        <f>IF('10ème'!$C50="","",IF('10ème'!$E50="MJ",'10ème'!$D50,""))</f>
        <v/>
      </c>
      <c r="Y154" s="304" t="str">
        <f t="shared" si="33"/>
        <v/>
      </c>
      <c r="Z154" s="298" t="str">
        <f t="shared" si="31"/>
        <v/>
      </c>
      <c r="AA154" s="305" t="str">
        <f t="shared" si="34"/>
        <v/>
      </c>
      <c r="AB154" s="306" t="str">
        <f t="shared" si="13"/>
        <v/>
      </c>
      <c r="AC154" s="384" t="str">
        <f t="shared" si="32"/>
        <v/>
      </c>
      <c r="AD154" s="12"/>
      <c r="AE154" s="297" t="str">
        <f>IF('1ér_Tour'!$C50="","",IF('1ér_Tour'!$E50="CF",'1ér_Tour'!$D50,""))</f>
        <v/>
      </c>
      <c r="AF154" s="295" t="str">
        <f>IF('2ème'!$C50="","",IF('2ème'!$E50="CF",'2ème'!$D50,""))</f>
        <v/>
      </c>
      <c r="AG154" s="295" t="str">
        <f>IF('3ème'!$C50="","",IF('3ème'!$E50="CF",'3ème'!$D50,""))</f>
        <v/>
      </c>
      <c r="AH154" s="295" t="str">
        <f>IF('4ème'!$C50="","",IF('4ème'!$E50="CF",'4ème'!$D50,""))</f>
        <v/>
      </c>
      <c r="AI154" s="295" t="str">
        <f>IF('5ème'!$C50="","",IF('5ème'!$E50="CF",'5ème'!$D50,""))</f>
        <v/>
      </c>
      <c r="AJ154" s="295" t="str">
        <f>IF('6ème'!$C50="","",IF('6ème'!$E50="CF",'6ème'!$D50,""))</f>
        <v/>
      </c>
      <c r="AK154" s="295" t="str">
        <f>IF('7ème'!$C50="","",IF('7ème'!$E50="CF",'7ème'!$D50,""))</f>
        <v/>
      </c>
      <c r="AL154" s="295" t="str">
        <f>IF('8ème'!$C50="","",IF('8ème'!$E50="CF",'8ème'!$D50,""))</f>
        <v/>
      </c>
      <c r="AM154" s="295" t="str">
        <f>IF('9ème'!$C50="","",IF('9ème'!$E50="CF",'9ème'!$D50,""))</f>
        <v/>
      </c>
      <c r="AN154" s="325" t="str">
        <f>IF('10ème'!$C50="","",IF('10ème'!$E50="CF",'10ème'!$D50,""))</f>
        <v/>
      </c>
      <c r="AO154" s="304" t="str">
        <f t="shared" si="20"/>
        <v/>
      </c>
      <c r="AP154" s="298" t="str">
        <f t="shared" si="30"/>
        <v/>
      </c>
      <c r="AQ154" s="326" t="str">
        <f t="shared" si="35"/>
        <v/>
      </c>
      <c r="AR154" s="422" t="str">
        <f t="shared" si="25"/>
        <v/>
      </c>
      <c r="AS154" s="384" t="str">
        <f t="shared" si="16"/>
        <v/>
      </c>
      <c r="AT154" s="102"/>
      <c r="AU154" s="297" t="str">
        <f>IF('1ér_Tour'!$C50="","",IF('1ér_Tour'!$E50="JS",'1ér_Tour'!$D50,""))</f>
        <v/>
      </c>
      <c r="AV154" s="298" t="str">
        <f>IF('2ème'!$C50="","",IF('2ème'!$E50="JS",'2ème'!$D50,""))</f>
        <v/>
      </c>
      <c r="AW154" s="298" t="str">
        <f>IF('3ème'!$C50="","",IF('3ème'!$E50="JS",'3ème'!$D50,""))</f>
        <v/>
      </c>
      <c r="AX154" s="298" t="str">
        <f>IF('4ème'!$C50="","",IF('4ème'!$E50="JS",'4ème'!$D50,""))</f>
        <v/>
      </c>
      <c r="AY154" s="298" t="str">
        <f>IF('5ème'!$C50="","",IF('5ème'!$E50="JS",'5ème'!$D50,""))</f>
        <v/>
      </c>
      <c r="AZ154" s="298" t="str">
        <f>IF('6ème'!$C50="","",IF('6ème'!$E50="JS",'6ème'!$D50,""))</f>
        <v/>
      </c>
      <c r="BA154" s="298" t="str">
        <f>IF('7ème'!$C50="","",IF('7ème'!$E50="JS",'7ème'!$D50,""))</f>
        <v/>
      </c>
      <c r="BB154" s="298" t="str">
        <f>IF('8ème'!$C50="","",IF('8ème'!$E50="JS",'8ème'!$D50,""))</f>
        <v/>
      </c>
      <c r="BC154" s="298" t="str">
        <f>IF('9ème'!$C50="","",IF('9ème'!$E50="JS",'9ème'!$D50,""))</f>
        <v/>
      </c>
      <c r="BD154" s="303" t="str">
        <f>IF('10ème'!$C50="","",IF('10ème'!$E50="JS",'10ème'!$D50,""))</f>
        <v/>
      </c>
      <c r="BE154" s="304" t="str">
        <f t="shared" si="36"/>
        <v/>
      </c>
      <c r="BF154" s="298" t="str">
        <f t="shared" si="26"/>
        <v/>
      </c>
      <c r="BG154" s="321" t="str">
        <f t="shared" si="27"/>
        <v/>
      </c>
      <c r="BH154" s="322" t="str">
        <f t="shared" si="28"/>
        <v/>
      </c>
      <c r="BI154" s="323" t="str">
        <f t="shared" si="29"/>
        <v/>
      </c>
      <c r="BJ154" s="102"/>
      <c r="BK154" s="294" t="str">
        <f>IF('1ér_Tour'!$C50="","",IF('1ér_Tour'!$E50="AM",'1ér_Tour'!$D50,""))</f>
        <v/>
      </c>
      <c r="BL154" s="295" t="str">
        <f>IF('2ème'!$C50="","",IF('2ème'!$E50="AM",'2ème'!$D50,""))</f>
        <v/>
      </c>
      <c r="BM154" s="295" t="str">
        <f>IF('3ème'!$C50="","",IF('3ème'!$E50="AM",'3ème'!$D50,""))</f>
        <v/>
      </c>
      <c r="BN154" s="295" t="str">
        <f>IF('4ème'!$C50="","",IF('4ème'!$E50="AM",'4ème'!$D50,""))</f>
        <v/>
      </c>
      <c r="BO154" s="295" t="str">
        <f>IF('5ème'!$C50="","",IF('5ème'!$E50="AM",'5ème'!$D50,""))</f>
        <v/>
      </c>
      <c r="BP154" s="295" t="str">
        <f>IF('6ème'!$C50="","",IF('6ème'!$E50="AM",'6ème'!$D50,""))</f>
        <v/>
      </c>
      <c r="BQ154" s="295" t="str">
        <f>IF('7ème'!$C50="","",IF('7ème'!$E50="AM",'7ème'!$D50,""))</f>
        <v/>
      </c>
      <c r="BR154" s="295" t="str">
        <f>IF('8ème'!$C50="","",IF('8ème'!$E50="AM",'8ème'!$D50,""))</f>
        <v/>
      </c>
      <c r="BS154" s="295" t="str">
        <f>IF('9ème'!$C50="","",IF('9ème'!$E50="AM",'9ème'!$D50,""))</f>
        <v/>
      </c>
      <c r="BT154" s="432" t="str">
        <f>IF('10ème'!$C50="","",IF('10ème'!$E50="AM",'10ème'!$D50,""))</f>
        <v/>
      </c>
      <c r="BU154" s="325" t="str">
        <f>IF(Dép_Arr!$C50="","",IF(Dép_Arr!$E50="AM",Dép_Arr!$D50,""))</f>
        <v/>
      </c>
      <c r="BV154" s="304" t="str">
        <f t="shared" si="37"/>
        <v/>
      </c>
      <c r="BW154" s="298" t="str">
        <f t="shared" si="21"/>
        <v/>
      </c>
      <c r="BX154" s="327" t="str">
        <f t="shared" si="22"/>
        <v/>
      </c>
      <c r="BY154" s="380" t="str">
        <f t="shared" si="23"/>
        <v/>
      </c>
      <c r="BZ154" s="438" t="str">
        <f t="shared" si="24"/>
        <v/>
      </c>
    </row>
    <row r="155" spans="14:78" x14ac:dyDescent="0.25">
      <c r="N155" s="373" t="str">
        <f t="shared" si="19"/>
        <v/>
      </c>
      <c r="O155" s="297" t="str">
        <f>IF('1ér_Tour'!C51="","",IF('1ér_Tour'!E51="MJ",'1ér_Tour'!$D51,""))</f>
        <v/>
      </c>
      <c r="P155" s="298" t="str">
        <f>IF('2ème'!$C51="","",IF('2ème'!$E51="MJ",'2ème'!$D51,""))</f>
        <v/>
      </c>
      <c r="Q155" s="298" t="str">
        <f>IF('3ème'!$C51="","",IF('3ème'!$E51="MJ",'3ème'!$D51,""))</f>
        <v/>
      </c>
      <c r="R155" s="298" t="str">
        <f>IF('4ème'!$C51="","",IF('4ème'!$E51="MJ",'4ème'!$D51,""))</f>
        <v/>
      </c>
      <c r="S155" s="298" t="str">
        <f>IF('5ème'!$C51="","",IF('5ème'!$E51="MJ",'5ème'!$D51,""))</f>
        <v/>
      </c>
      <c r="T155" s="298" t="str">
        <f>IF('6ème'!$C51="","",IF('6ème'!$E51="MJ",'6ème'!$D51,""))</f>
        <v/>
      </c>
      <c r="U155" s="298" t="str">
        <f>IF('7ème'!$C51="","",IF('7ème'!$E51="MJ",'7ème'!$D51,""))</f>
        <v/>
      </c>
      <c r="V155" s="298" t="str">
        <f>IF('8ème'!$C51="","",IF('8ème'!$E51="MJ",'8ème'!$D51,""))</f>
        <v/>
      </c>
      <c r="W155" s="298" t="str">
        <f>IF('9ème'!$C51="","",IF('9ème'!$E51="MJ",'9ème'!$D51,""))</f>
        <v/>
      </c>
      <c r="X155" s="303" t="str">
        <f>IF('10ème'!$C51="","",IF('10ème'!$E51="MJ",'10ème'!$D51,""))</f>
        <v/>
      </c>
      <c r="Y155" s="304" t="str">
        <f t="shared" si="33"/>
        <v/>
      </c>
      <c r="Z155" s="298" t="str">
        <f t="shared" si="31"/>
        <v/>
      </c>
      <c r="AA155" s="305" t="str">
        <f t="shared" si="34"/>
        <v/>
      </c>
      <c r="AB155" s="306" t="str">
        <f t="shared" si="13"/>
        <v/>
      </c>
      <c r="AC155" s="384" t="str">
        <f t="shared" si="32"/>
        <v/>
      </c>
      <c r="AD155" s="12"/>
      <c r="AE155" s="297" t="str">
        <f>IF('1ér_Tour'!$C51="","",IF('1ér_Tour'!$E51="CF",'1ér_Tour'!$D51,""))</f>
        <v/>
      </c>
      <c r="AF155" s="295" t="str">
        <f>IF('2ème'!$C51="","",IF('2ème'!$E51="CF",'2ème'!$D51,""))</f>
        <v/>
      </c>
      <c r="AG155" s="295" t="str">
        <f>IF('3ème'!$C51="","",IF('3ème'!$E51="CF",'3ème'!$D51,""))</f>
        <v/>
      </c>
      <c r="AH155" s="295" t="str">
        <f>IF('4ème'!$C51="","",IF('4ème'!$E51="CF",'4ème'!$D51,""))</f>
        <v/>
      </c>
      <c r="AI155" s="295" t="str">
        <f>IF('5ème'!$C51="","",IF('5ème'!$E51="CF",'5ème'!$D51,""))</f>
        <v/>
      </c>
      <c r="AJ155" s="295" t="str">
        <f>IF('6ème'!$C51="","",IF('6ème'!$E51="CF",'6ème'!$D51,""))</f>
        <v/>
      </c>
      <c r="AK155" s="295" t="str">
        <f>IF('7ème'!$C51="","",IF('7ème'!$E51="CF",'7ème'!$D51,""))</f>
        <v/>
      </c>
      <c r="AL155" s="295" t="str">
        <f>IF('8ème'!$C51="","",IF('8ème'!$E51="CF",'8ème'!$D51,""))</f>
        <v/>
      </c>
      <c r="AM155" s="295" t="str">
        <f>IF('9ème'!$C51="","",IF('9ème'!$E51="CF",'9ème'!$D51,""))</f>
        <v/>
      </c>
      <c r="AN155" s="325" t="str">
        <f>IF('10ème'!$C51="","",IF('10ème'!$E51="CF",'10ème'!$D51,""))</f>
        <v/>
      </c>
      <c r="AO155" s="304" t="str">
        <f t="shared" si="20"/>
        <v/>
      </c>
      <c r="AP155" s="298" t="str">
        <f t="shared" si="30"/>
        <v/>
      </c>
      <c r="AQ155" s="326" t="str">
        <f t="shared" si="35"/>
        <v/>
      </c>
      <c r="AR155" s="422" t="str">
        <f t="shared" si="25"/>
        <v/>
      </c>
      <c r="AS155" s="384" t="str">
        <f t="shared" si="16"/>
        <v/>
      </c>
      <c r="AT155" s="102"/>
      <c r="AU155" s="297" t="str">
        <f>IF('1ér_Tour'!$C51="","",IF('1ér_Tour'!$E51="JS",'1ér_Tour'!$D51,""))</f>
        <v/>
      </c>
      <c r="AV155" s="298" t="str">
        <f>IF('2ème'!$C51="","",IF('2ème'!$E51="JS",'2ème'!$D51,""))</f>
        <v/>
      </c>
      <c r="AW155" s="298" t="str">
        <f>IF('3ème'!$C51="","",IF('3ème'!$E51="JS",'3ème'!$D51,""))</f>
        <v/>
      </c>
      <c r="AX155" s="298" t="str">
        <f>IF('4ème'!$C51="","",IF('4ème'!$E51="JS",'4ème'!$D51,""))</f>
        <v/>
      </c>
      <c r="AY155" s="298" t="str">
        <f>IF('5ème'!$C51="","",IF('5ème'!$E51="JS",'5ème'!$D51,""))</f>
        <v/>
      </c>
      <c r="AZ155" s="298" t="str">
        <f>IF('6ème'!$C51="","",IF('6ème'!$E51="JS",'6ème'!$D51,""))</f>
        <v/>
      </c>
      <c r="BA155" s="298" t="str">
        <f>IF('7ème'!$C51="","",IF('7ème'!$E51="JS",'7ème'!$D51,""))</f>
        <v/>
      </c>
      <c r="BB155" s="298" t="str">
        <f>IF('8ème'!$C51="","",IF('8ème'!$E51="JS",'8ème'!$D51,""))</f>
        <v/>
      </c>
      <c r="BC155" s="298" t="str">
        <f>IF('9ème'!$C51="","",IF('9ème'!$E51="JS",'9ème'!$D51,""))</f>
        <v/>
      </c>
      <c r="BD155" s="303" t="str">
        <f>IF('10ème'!$C51="","",IF('10ème'!$E51="JS",'10ème'!$D51,""))</f>
        <v/>
      </c>
      <c r="BE155" s="304" t="str">
        <f t="shared" si="36"/>
        <v/>
      </c>
      <c r="BF155" s="298" t="str">
        <f t="shared" si="26"/>
        <v/>
      </c>
      <c r="BG155" s="321" t="str">
        <f t="shared" si="27"/>
        <v/>
      </c>
      <c r="BH155" s="322" t="str">
        <f t="shared" si="28"/>
        <v/>
      </c>
      <c r="BI155" s="323" t="str">
        <f t="shared" si="29"/>
        <v/>
      </c>
      <c r="BJ155" s="102"/>
      <c r="BK155" s="294" t="str">
        <f>IF('1ér_Tour'!$C51="","",IF('1ér_Tour'!$E51="AM",'1ér_Tour'!$D51,""))</f>
        <v/>
      </c>
      <c r="BL155" s="295" t="str">
        <f>IF('2ème'!$C51="","",IF('2ème'!$E51="AM",'2ème'!$D51,""))</f>
        <v/>
      </c>
      <c r="BM155" s="295" t="str">
        <f>IF('3ème'!$C51="","",IF('3ème'!$E51="AM",'3ème'!$D51,""))</f>
        <v/>
      </c>
      <c r="BN155" s="295" t="str">
        <f>IF('4ème'!$C51="","",IF('4ème'!$E51="AM",'4ème'!$D51,""))</f>
        <v/>
      </c>
      <c r="BO155" s="295" t="str">
        <f>IF('5ème'!$C51="","",IF('5ème'!$E51="AM",'5ème'!$D51,""))</f>
        <v/>
      </c>
      <c r="BP155" s="295" t="str">
        <f>IF('6ème'!$C51="","",IF('6ème'!$E51="AM",'6ème'!$D51,""))</f>
        <v/>
      </c>
      <c r="BQ155" s="295" t="str">
        <f>IF('7ème'!$C51="","",IF('7ème'!$E51="AM",'7ème'!$D51,""))</f>
        <v/>
      </c>
      <c r="BR155" s="295" t="str">
        <f>IF('8ème'!$C51="","",IF('8ème'!$E51="AM",'8ème'!$D51,""))</f>
        <v/>
      </c>
      <c r="BS155" s="295" t="str">
        <f>IF('9ème'!$C51="","",IF('9ème'!$E51="AM",'9ème'!$D51,""))</f>
        <v/>
      </c>
      <c r="BT155" s="432" t="str">
        <f>IF('10ème'!$C51="","",IF('10ème'!$E51="AM",'10ème'!$D51,""))</f>
        <v/>
      </c>
      <c r="BU155" s="325" t="str">
        <f>IF(Dép_Arr!$C51="","",IF(Dép_Arr!$E51="AM",Dép_Arr!$D51,""))</f>
        <v/>
      </c>
      <c r="BV155" s="304" t="str">
        <f t="shared" si="37"/>
        <v/>
      </c>
      <c r="BW155" s="298" t="str">
        <f t="shared" si="21"/>
        <v/>
      </c>
      <c r="BX155" s="327" t="str">
        <f t="shared" si="22"/>
        <v/>
      </c>
      <c r="BY155" s="380" t="str">
        <f t="shared" si="23"/>
        <v/>
      </c>
      <c r="BZ155" s="438" t="str">
        <f t="shared" si="24"/>
        <v/>
      </c>
    </row>
    <row r="156" spans="14:78" x14ac:dyDescent="0.25">
      <c r="N156" s="373" t="str">
        <f t="shared" si="19"/>
        <v/>
      </c>
      <c r="O156" s="297" t="str">
        <f>IF('1ér_Tour'!C52="","",IF('1ér_Tour'!E52="MJ",'1ér_Tour'!$D52,""))</f>
        <v/>
      </c>
      <c r="P156" s="298" t="str">
        <f>IF('2ème'!$C52="","",IF('2ème'!$E52="MJ",'2ème'!$D52,""))</f>
        <v/>
      </c>
      <c r="Q156" s="298" t="str">
        <f>IF('3ème'!$C52="","",IF('3ème'!$E52="MJ",'3ème'!$D52,""))</f>
        <v/>
      </c>
      <c r="R156" s="298" t="str">
        <f>IF('4ème'!$C52="","",IF('4ème'!$E52="MJ",'4ème'!$D52,""))</f>
        <v/>
      </c>
      <c r="S156" s="298" t="str">
        <f>IF('5ème'!$C52="","",IF('5ème'!$E52="MJ",'5ème'!$D52,""))</f>
        <v/>
      </c>
      <c r="T156" s="298" t="str">
        <f>IF('6ème'!$C52="","",IF('6ème'!$E52="MJ",'6ème'!$D52,""))</f>
        <v/>
      </c>
      <c r="U156" s="298" t="str">
        <f>IF('7ème'!$C52="","",IF('7ème'!$E52="MJ",'7ème'!$D52,""))</f>
        <v/>
      </c>
      <c r="V156" s="298" t="str">
        <f>IF('8ème'!$C52="","",IF('8ème'!$E52="MJ",'8ème'!$D52,""))</f>
        <v/>
      </c>
      <c r="W156" s="298" t="str">
        <f>IF('9ème'!$C52="","",IF('9ème'!$E52="MJ",'9ème'!$D52,""))</f>
        <v/>
      </c>
      <c r="X156" s="303" t="str">
        <f>IF('10ème'!$C52="","",IF('10ème'!$E52="MJ",'10ème'!$D52,""))</f>
        <v/>
      </c>
      <c r="Y156" s="304" t="str">
        <f t="shared" si="33"/>
        <v/>
      </c>
      <c r="Z156" s="298" t="str">
        <f t="shared" si="31"/>
        <v/>
      </c>
      <c r="AA156" s="305" t="str">
        <f t="shared" si="34"/>
        <v/>
      </c>
      <c r="AB156" s="306" t="str">
        <f t="shared" si="13"/>
        <v/>
      </c>
      <c r="AC156" s="384" t="str">
        <f t="shared" si="32"/>
        <v/>
      </c>
      <c r="AD156" s="12"/>
      <c r="AE156" s="297" t="str">
        <f>IF('1ér_Tour'!$C52="","",IF('1ér_Tour'!$E52="CF",'1ér_Tour'!$D52,""))</f>
        <v/>
      </c>
      <c r="AF156" s="295" t="str">
        <f>IF('2ème'!$C52="","",IF('2ème'!$E52="CF",'2ème'!$D52,""))</f>
        <v/>
      </c>
      <c r="AG156" s="295" t="str">
        <f>IF('3ème'!$C52="","",IF('3ème'!$E52="CF",'3ème'!$D52,""))</f>
        <v/>
      </c>
      <c r="AH156" s="295" t="str">
        <f>IF('4ème'!$C52="","",IF('4ème'!$E52="CF",'4ème'!$D52,""))</f>
        <v/>
      </c>
      <c r="AI156" s="295" t="str">
        <f>IF('5ème'!$C52="","",IF('5ème'!$E52="CF",'5ème'!$D52,""))</f>
        <v/>
      </c>
      <c r="AJ156" s="295" t="str">
        <f>IF('6ème'!$C52="","",IF('6ème'!$E52="CF",'6ème'!$D52,""))</f>
        <v/>
      </c>
      <c r="AK156" s="295" t="str">
        <f>IF('7ème'!$C52="","",IF('7ème'!$E52="CF",'7ème'!$D52,""))</f>
        <v/>
      </c>
      <c r="AL156" s="295" t="str">
        <f>IF('8ème'!$C52="","",IF('8ème'!$E52="CF",'8ème'!$D52,""))</f>
        <v/>
      </c>
      <c r="AM156" s="295" t="str">
        <f>IF('9ème'!$C52="","",IF('9ème'!$E52="CF",'9ème'!$D52,""))</f>
        <v/>
      </c>
      <c r="AN156" s="325" t="str">
        <f>IF('10ème'!$C52="","",IF('10ème'!$E52="CF",'10ème'!$D52,""))</f>
        <v/>
      </c>
      <c r="AO156" s="304" t="str">
        <f t="shared" si="20"/>
        <v/>
      </c>
      <c r="AP156" s="298" t="str">
        <f t="shared" si="30"/>
        <v/>
      </c>
      <c r="AQ156" s="326" t="str">
        <f t="shared" si="35"/>
        <v/>
      </c>
      <c r="AR156" s="422" t="str">
        <f t="shared" si="25"/>
        <v/>
      </c>
      <c r="AS156" s="384" t="str">
        <f t="shared" si="16"/>
        <v/>
      </c>
      <c r="AT156" s="102"/>
      <c r="AU156" s="297" t="str">
        <f>IF('1ér_Tour'!$C52="","",IF('1ér_Tour'!$E52="JS",'1ér_Tour'!$D52,""))</f>
        <v/>
      </c>
      <c r="AV156" s="298" t="str">
        <f>IF('2ème'!$C52="","",IF('2ème'!$E52="JS",'2ème'!$D52,""))</f>
        <v/>
      </c>
      <c r="AW156" s="298" t="str">
        <f>IF('3ème'!$C52="","",IF('3ème'!$E52="JS",'3ème'!$D52,""))</f>
        <v/>
      </c>
      <c r="AX156" s="298" t="str">
        <f>IF('4ème'!$C52="","",IF('4ème'!$E52="JS",'4ème'!$D52,""))</f>
        <v/>
      </c>
      <c r="AY156" s="298" t="str">
        <f>IF('5ème'!$C52="","",IF('5ème'!$E52="JS",'5ème'!$D52,""))</f>
        <v/>
      </c>
      <c r="AZ156" s="298" t="str">
        <f>IF('6ème'!$C52="","",IF('6ème'!$E52="JS",'6ème'!$D52,""))</f>
        <v/>
      </c>
      <c r="BA156" s="298" t="str">
        <f>IF('7ème'!$C52="","",IF('7ème'!$E52="JS",'7ème'!$D52,""))</f>
        <v/>
      </c>
      <c r="BB156" s="298" t="str">
        <f>IF('8ème'!$C52="","",IF('8ème'!$E52="JS",'8ème'!$D52,""))</f>
        <v/>
      </c>
      <c r="BC156" s="298" t="str">
        <f>IF('9ème'!$C52="","",IF('9ème'!$E52="JS",'9ème'!$D52,""))</f>
        <v/>
      </c>
      <c r="BD156" s="303" t="str">
        <f>IF('10ème'!$C52="","",IF('10ème'!$E52="JS",'10ème'!$D52,""))</f>
        <v/>
      </c>
      <c r="BE156" s="304" t="str">
        <f t="shared" si="36"/>
        <v/>
      </c>
      <c r="BF156" s="298" t="str">
        <f t="shared" si="26"/>
        <v/>
      </c>
      <c r="BG156" s="321" t="str">
        <f t="shared" si="27"/>
        <v/>
      </c>
      <c r="BH156" s="322" t="str">
        <f t="shared" si="28"/>
        <v/>
      </c>
      <c r="BI156" s="323" t="str">
        <f t="shared" si="29"/>
        <v/>
      </c>
      <c r="BJ156" s="102"/>
      <c r="BK156" s="294" t="str">
        <f>IF('1ér_Tour'!$C52="","",IF('1ér_Tour'!$E52="AM",'1ér_Tour'!$D52,""))</f>
        <v/>
      </c>
      <c r="BL156" s="295" t="str">
        <f>IF('2ème'!$C52="","",IF('2ème'!$E52="AM",'2ème'!$D52,""))</f>
        <v/>
      </c>
      <c r="BM156" s="295" t="str">
        <f>IF('3ème'!$C52="","",IF('3ème'!$E52="AM",'3ème'!$D52,""))</f>
        <v/>
      </c>
      <c r="BN156" s="295" t="str">
        <f>IF('4ème'!$C52="","",IF('4ème'!$E52="AM",'4ème'!$D52,""))</f>
        <v/>
      </c>
      <c r="BO156" s="295" t="str">
        <f>IF('5ème'!$C52="","",IF('5ème'!$E52="AM",'5ème'!$D52,""))</f>
        <v/>
      </c>
      <c r="BP156" s="295" t="str">
        <f>IF('6ème'!$C52="","",IF('6ème'!$E52="AM",'6ème'!$D52,""))</f>
        <v/>
      </c>
      <c r="BQ156" s="295" t="str">
        <f>IF('7ème'!$C52="","",IF('7ème'!$E52="AM",'7ème'!$D52,""))</f>
        <v/>
      </c>
      <c r="BR156" s="295" t="str">
        <f>IF('8ème'!$C52="","",IF('8ème'!$E52="AM",'8ème'!$D52,""))</f>
        <v/>
      </c>
      <c r="BS156" s="295" t="str">
        <f>IF('9ème'!$C52="","",IF('9ème'!$E52="AM",'9ème'!$D52,""))</f>
        <v/>
      </c>
      <c r="BT156" s="432" t="str">
        <f>IF('10ème'!$C52="","",IF('10ème'!$E52="AM",'10ème'!$D52,""))</f>
        <v/>
      </c>
      <c r="BU156" s="325" t="str">
        <f>IF(Dép_Arr!$C52="","",IF(Dép_Arr!$E52="AM",Dép_Arr!$D52,""))</f>
        <v/>
      </c>
      <c r="BV156" s="304" t="str">
        <f t="shared" si="37"/>
        <v/>
      </c>
      <c r="BW156" s="298" t="str">
        <f t="shared" si="21"/>
        <v/>
      </c>
      <c r="BX156" s="327" t="str">
        <f t="shared" si="22"/>
        <v/>
      </c>
      <c r="BY156" s="380" t="str">
        <f t="shared" si="23"/>
        <v/>
      </c>
      <c r="BZ156" s="438" t="str">
        <f t="shared" si="24"/>
        <v/>
      </c>
    </row>
    <row r="157" spans="14:78" x14ac:dyDescent="0.25">
      <c r="N157" s="373" t="str">
        <f t="shared" si="19"/>
        <v/>
      </c>
      <c r="O157" s="297" t="str">
        <f>IF('1ér_Tour'!C53="","",IF('1ér_Tour'!E53="MJ",'1ér_Tour'!$D53,""))</f>
        <v/>
      </c>
      <c r="P157" s="298" t="str">
        <f>IF('2ème'!$C53="","",IF('2ème'!$E53="MJ",'2ème'!$D53,""))</f>
        <v/>
      </c>
      <c r="Q157" s="298" t="str">
        <f>IF('3ème'!$C53="","",IF('3ème'!$E53="MJ",'3ème'!$D53,""))</f>
        <v/>
      </c>
      <c r="R157" s="298" t="str">
        <f>IF('4ème'!$C53="","",IF('4ème'!$E53="MJ",'4ème'!$D53,""))</f>
        <v/>
      </c>
      <c r="S157" s="298" t="str">
        <f>IF('5ème'!$C53="","",IF('5ème'!$E53="MJ",'5ème'!$D53,""))</f>
        <v/>
      </c>
      <c r="T157" s="298" t="str">
        <f>IF('6ème'!$C53="","",IF('6ème'!$E53="MJ",'6ème'!$D53,""))</f>
        <v/>
      </c>
      <c r="U157" s="298" t="str">
        <f>IF('7ème'!$C53="","",IF('7ème'!$E53="MJ",'7ème'!$D53,""))</f>
        <v/>
      </c>
      <c r="V157" s="298" t="str">
        <f>IF('8ème'!$C53="","",IF('8ème'!$E53="MJ",'8ème'!$D53,""))</f>
        <v/>
      </c>
      <c r="W157" s="298" t="str">
        <f>IF('9ème'!$C53="","",IF('9ème'!$E53="MJ",'9ème'!$D53,""))</f>
        <v/>
      </c>
      <c r="X157" s="303" t="str">
        <f>IF('10ème'!$C53="","",IF('10ème'!$E53="MJ",'10ème'!$D53,""))</f>
        <v/>
      </c>
      <c r="Y157" s="304" t="str">
        <f t="shared" si="33"/>
        <v/>
      </c>
      <c r="Z157" s="298" t="str">
        <f t="shared" si="31"/>
        <v/>
      </c>
      <c r="AA157" s="305" t="str">
        <f t="shared" si="34"/>
        <v/>
      </c>
      <c r="AB157" s="306" t="str">
        <f t="shared" si="13"/>
        <v/>
      </c>
      <c r="AC157" s="384" t="str">
        <f t="shared" si="32"/>
        <v/>
      </c>
      <c r="AD157" s="12"/>
      <c r="AE157" s="297" t="str">
        <f>IF('1ér_Tour'!$C53="","",IF('1ér_Tour'!$E53="CF",'1ér_Tour'!$D53,""))</f>
        <v/>
      </c>
      <c r="AF157" s="295" t="str">
        <f>IF('2ème'!$C53="","",IF('2ème'!$E53="CF",'2ème'!$D53,""))</f>
        <v/>
      </c>
      <c r="AG157" s="295" t="str">
        <f>IF('3ème'!$C53="","",IF('3ème'!$E53="CF",'3ème'!$D53,""))</f>
        <v/>
      </c>
      <c r="AH157" s="295" t="str">
        <f>IF('4ème'!$C53="","",IF('4ème'!$E53="CF",'4ème'!$D53,""))</f>
        <v/>
      </c>
      <c r="AI157" s="295" t="str">
        <f>IF('5ème'!$C53="","",IF('5ème'!$E53="CF",'5ème'!$D53,""))</f>
        <v/>
      </c>
      <c r="AJ157" s="295" t="str">
        <f>IF('6ème'!$C53="","",IF('6ème'!$E53="CF",'6ème'!$D53,""))</f>
        <v/>
      </c>
      <c r="AK157" s="295" t="str">
        <f>IF('7ème'!$C53="","",IF('7ème'!$E53="CF",'7ème'!$D53,""))</f>
        <v/>
      </c>
      <c r="AL157" s="295" t="str">
        <f>IF('8ème'!$C53="","",IF('8ème'!$E53="CF",'8ème'!$D53,""))</f>
        <v/>
      </c>
      <c r="AM157" s="295" t="str">
        <f>IF('9ème'!$C53="","",IF('9ème'!$E53="CF",'9ème'!$D53,""))</f>
        <v/>
      </c>
      <c r="AN157" s="325" t="str">
        <f>IF('10ème'!$C53="","",IF('10ème'!$E53="CF",'10ème'!$D53,""))</f>
        <v/>
      </c>
      <c r="AO157" s="304" t="str">
        <f t="shared" si="20"/>
        <v/>
      </c>
      <c r="AP157" s="298" t="str">
        <f t="shared" si="30"/>
        <v/>
      </c>
      <c r="AQ157" s="326" t="str">
        <f t="shared" si="35"/>
        <v/>
      </c>
      <c r="AR157" s="422" t="str">
        <f t="shared" si="25"/>
        <v/>
      </c>
      <c r="AS157" s="384" t="str">
        <f t="shared" si="16"/>
        <v/>
      </c>
      <c r="AT157" s="102"/>
      <c r="AU157" s="297" t="str">
        <f>IF('1ér_Tour'!$C53="","",IF('1ér_Tour'!$E53="JS",'1ér_Tour'!$D53,""))</f>
        <v/>
      </c>
      <c r="AV157" s="298" t="str">
        <f>IF('2ème'!$C53="","",IF('2ème'!$E53="JS",'2ème'!$D53,""))</f>
        <v/>
      </c>
      <c r="AW157" s="298" t="str">
        <f>IF('3ème'!$C53="","",IF('3ème'!$E53="JS",'3ème'!$D53,""))</f>
        <v/>
      </c>
      <c r="AX157" s="298" t="str">
        <f>IF('4ème'!$C53="","",IF('4ème'!$E53="JS",'4ème'!$D53,""))</f>
        <v/>
      </c>
      <c r="AY157" s="298" t="str">
        <f>IF('5ème'!$C53="","",IF('5ème'!$E53="JS",'5ème'!$D53,""))</f>
        <v/>
      </c>
      <c r="AZ157" s="298" t="str">
        <f>IF('6ème'!$C53="","",IF('6ème'!$E53="JS",'6ème'!$D53,""))</f>
        <v/>
      </c>
      <c r="BA157" s="298" t="str">
        <f>IF('7ème'!$C53="","",IF('7ème'!$E53="JS",'7ème'!$D53,""))</f>
        <v/>
      </c>
      <c r="BB157" s="298" t="str">
        <f>IF('8ème'!$C53="","",IF('8ème'!$E53="JS",'8ème'!$D53,""))</f>
        <v/>
      </c>
      <c r="BC157" s="298" t="str">
        <f>IF('9ème'!$C53="","",IF('9ème'!$E53="JS",'9ème'!$D53,""))</f>
        <v/>
      </c>
      <c r="BD157" s="303" t="str">
        <f>IF('10ème'!$C53="","",IF('10ème'!$E53="JS",'10ème'!$D53,""))</f>
        <v/>
      </c>
      <c r="BE157" s="304" t="str">
        <f t="shared" si="36"/>
        <v/>
      </c>
      <c r="BF157" s="298" t="str">
        <f t="shared" si="26"/>
        <v/>
      </c>
      <c r="BG157" s="321" t="str">
        <f t="shared" si="27"/>
        <v/>
      </c>
      <c r="BH157" s="322" t="str">
        <f t="shared" si="28"/>
        <v/>
      </c>
      <c r="BI157" s="323" t="str">
        <f t="shared" si="29"/>
        <v/>
      </c>
      <c r="BJ157" s="102"/>
      <c r="BK157" s="294" t="str">
        <f>IF('1ér_Tour'!$C53="","",IF('1ér_Tour'!$E53="AM",'1ér_Tour'!$D53,""))</f>
        <v/>
      </c>
      <c r="BL157" s="295" t="str">
        <f>IF('2ème'!$C53="","",IF('2ème'!$E53="AM",'2ème'!$D53,""))</f>
        <v/>
      </c>
      <c r="BM157" s="295" t="str">
        <f>IF('3ème'!$C53="","",IF('3ème'!$E53="AM",'3ème'!$D53,""))</f>
        <v/>
      </c>
      <c r="BN157" s="295" t="str">
        <f>IF('4ème'!$C53="","",IF('4ème'!$E53="AM",'4ème'!$D53,""))</f>
        <v/>
      </c>
      <c r="BO157" s="295" t="str">
        <f>IF('5ème'!$C53="","",IF('5ème'!$E53="AM",'5ème'!$D53,""))</f>
        <v/>
      </c>
      <c r="BP157" s="295" t="str">
        <f>IF('6ème'!$C53="","",IF('6ème'!$E53="AM",'6ème'!$D53,""))</f>
        <v/>
      </c>
      <c r="BQ157" s="295" t="str">
        <f>IF('7ème'!$C53="","",IF('7ème'!$E53="AM",'7ème'!$D53,""))</f>
        <v/>
      </c>
      <c r="BR157" s="295" t="str">
        <f>IF('8ème'!$C53="","",IF('8ème'!$E53="AM",'8ème'!$D53,""))</f>
        <v/>
      </c>
      <c r="BS157" s="295" t="str">
        <f>IF('9ème'!$C53="","",IF('9ème'!$E53="AM",'9ème'!$D53,""))</f>
        <v/>
      </c>
      <c r="BT157" s="432" t="str">
        <f>IF('10ème'!$C53="","",IF('10ème'!$E53="AM",'10ème'!$D53,""))</f>
        <v/>
      </c>
      <c r="BU157" s="325" t="str">
        <f>IF(Dép_Arr!$C53="","",IF(Dép_Arr!$E53="AM",Dép_Arr!$D53,""))</f>
        <v/>
      </c>
      <c r="BV157" s="304" t="str">
        <f t="shared" si="37"/>
        <v/>
      </c>
      <c r="BW157" s="298" t="str">
        <f t="shared" si="21"/>
        <v/>
      </c>
      <c r="BX157" s="327" t="str">
        <f t="shared" si="22"/>
        <v/>
      </c>
      <c r="BY157" s="380" t="str">
        <f t="shared" si="23"/>
        <v/>
      </c>
      <c r="BZ157" s="438" t="str">
        <f t="shared" si="24"/>
        <v/>
      </c>
    </row>
    <row r="158" spans="14:78" x14ac:dyDescent="0.25">
      <c r="N158" s="373" t="str">
        <f t="shared" si="19"/>
        <v/>
      </c>
      <c r="O158" s="297" t="str">
        <f>IF('1ér_Tour'!C54="","",IF('1ér_Tour'!E54="MJ",'1ér_Tour'!$D54,""))</f>
        <v/>
      </c>
      <c r="P158" s="298" t="str">
        <f>IF('2ème'!$C54="","",IF('2ème'!$E54="MJ",'2ème'!$D54,""))</f>
        <v/>
      </c>
      <c r="Q158" s="298" t="str">
        <f>IF('3ème'!$C54="","",IF('3ème'!$E54="MJ",'3ème'!$D54,""))</f>
        <v/>
      </c>
      <c r="R158" s="298" t="str">
        <f>IF('4ème'!$C54="","",IF('4ème'!$E54="MJ",'4ème'!$D54,""))</f>
        <v/>
      </c>
      <c r="S158" s="298" t="str">
        <f>IF('5ème'!$C54="","",IF('5ème'!$E54="MJ",'5ème'!$D54,""))</f>
        <v/>
      </c>
      <c r="T158" s="298" t="str">
        <f>IF('6ème'!$C54="","",IF('6ème'!$E54="MJ",'6ème'!$D54,""))</f>
        <v/>
      </c>
      <c r="U158" s="298" t="str">
        <f>IF('7ème'!$C54="","",IF('7ème'!$E54="MJ",'7ème'!$D54,""))</f>
        <v/>
      </c>
      <c r="V158" s="298" t="str">
        <f>IF('8ème'!$C54="","",IF('8ème'!$E54="MJ",'8ème'!$D54,""))</f>
        <v/>
      </c>
      <c r="W158" s="298" t="str">
        <f>IF('9ème'!$C54="","",IF('9ème'!$E54="MJ",'9ème'!$D54,""))</f>
        <v/>
      </c>
      <c r="X158" s="303" t="str">
        <f>IF('10ème'!$C54="","",IF('10ème'!$E54="MJ",'10ème'!$D54,""))</f>
        <v/>
      </c>
      <c r="Y158" s="304" t="str">
        <f t="shared" si="33"/>
        <v/>
      </c>
      <c r="Z158" s="298" t="str">
        <f t="shared" si="31"/>
        <v/>
      </c>
      <c r="AA158" s="305" t="str">
        <f t="shared" si="34"/>
        <v/>
      </c>
      <c r="AB158" s="306" t="str">
        <f t="shared" si="13"/>
        <v/>
      </c>
      <c r="AC158" s="384" t="str">
        <f t="shared" si="32"/>
        <v/>
      </c>
      <c r="AD158" s="12"/>
      <c r="AE158" s="297" t="str">
        <f>IF('1ér_Tour'!$C54="","",IF('1ér_Tour'!$E54="CF",'1ér_Tour'!$D54,""))</f>
        <v/>
      </c>
      <c r="AF158" s="295" t="str">
        <f>IF('2ème'!$C54="","",IF('2ème'!$E54="CF",'2ème'!$D54,""))</f>
        <v/>
      </c>
      <c r="AG158" s="295" t="str">
        <f>IF('3ème'!$C54="","",IF('3ème'!$E54="CF",'3ème'!$D54,""))</f>
        <v/>
      </c>
      <c r="AH158" s="295" t="str">
        <f>IF('4ème'!$C54="","",IF('4ème'!$E54="CF",'4ème'!$D54,""))</f>
        <v/>
      </c>
      <c r="AI158" s="295" t="str">
        <f>IF('5ème'!$C54="","",IF('5ème'!$E54="CF",'5ème'!$D54,""))</f>
        <v/>
      </c>
      <c r="AJ158" s="295" t="str">
        <f>IF('6ème'!$C54="","",IF('6ème'!$E54="CF",'6ème'!$D54,""))</f>
        <v/>
      </c>
      <c r="AK158" s="295" t="str">
        <f>IF('7ème'!$C54="","",IF('7ème'!$E54="CF",'7ème'!$D54,""))</f>
        <v/>
      </c>
      <c r="AL158" s="295" t="str">
        <f>IF('8ème'!$C54="","",IF('8ème'!$E54="CF",'8ème'!$D54,""))</f>
        <v/>
      </c>
      <c r="AM158" s="295" t="str">
        <f>IF('9ème'!$C54="","",IF('9ème'!$E54="CF",'9ème'!$D54,""))</f>
        <v/>
      </c>
      <c r="AN158" s="325" t="str">
        <f>IF('10ème'!$C54="","",IF('10ème'!$E54="CF",'10ème'!$D54,""))</f>
        <v/>
      </c>
      <c r="AO158" s="304" t="str">
        <f t="shared" si="20"/>
        <v/>
      </c>
      <c r="AP158" s="298" t="str">
        <f t="shared" si="30"/>
        <v/>
      </c>
      <c r="AQ158" s="326" t="str">
        <f t="shared" si="35"/>
        <v/>
      </c>
      <c r="AR158" s="422" t="str">
        <f t="shared" si="25"/>
        <v/>
      </c>
      <c r="AS158" s="384" t="str">
        <f t="shared" si="16"/>
        <v/>
      </c>
      <c r="AT158" s="102"/>
      <c r="AU158" s="297" t="str">
        <f>IF('1ér_Tour'!$C54="","",IF('1ér_Tour'!$E54="JS",'1ér_Tour'!$D54,""))</f>
        <v/>
      </c>
      <c r="AV158" s="298" t="str">
        <f>IF('2ème'!$C54="","",IF('2ème'!$E54="JS",'2ème'!$D54,""))</f>
        <v/>
      </c>
      <c r="AW158" s="298" t="str">
        <f>IF('3ème'!$C54="","",IF('3ème'!$E54="JS",'3ème'!$D54,""))</f>
        <v/>
      </c>
      <c r="AX158" s="298" t="str">
        <f>IF('4ème'!$C54="","",IF('4ème'!$E54="JS",'4ème'!$D54,""))</f>
        <v/>
      </c>
      <c r="AY158" s="298" t="str">
        <f>IF('5ème'!$C54="","",IF('5ème'!$E54="JS",'5ème'!$D54,""))</f>
        <v/>
      </c>
      <c r="AZ158" s="298" t="str">
        <f>IF('6ème'!$C54="","",IF('6ème'!$E54="JS",'6ème'!$D54,""))</f>
        <v/>
      </c>
      <c r="BA158" s="298" t="str">
        <f>IF('7ème'!$C54="","",IF('7ème'!$E54="JS",'7ème'!$D54,""))</f>
        <v/>
      </c>
      <c r="BB158" s="298" t="str">
        <f>IF('8ème'!$C54="","",IF('8ème'!$E54="JS",'8ème'!$D54,""))</f>
        <v/>
      </c>
      <c r="BC158" s="298" t="str">
        <f>IF('9ème'!$C54="","",IF('9ème'!$E54="JS",'9ème'!$D54,""))</f>
        <v/>
      </c>
      <c r="BD158" s="303" t="str">
        <f>IF('10ème'!$C54="","",IF('10ème'!$E54="JS",'10ème'!$D54,""))</f>
        <v/>
      </c>
      <c r="BE158" s="304" t="str">
        <f t="shared" si="36"/>
        <v/>
      </c>
      <c r="BF158" s="298" t="str">
        <f t="shared" si="26"/>
        <v/>
      </c>
      <c r="BG158" s="321" t="str">
        <f t="shared" si="27"/>
        <v/>
      </c>
      <c r="BH158" s="322" t="str">
        <f t="shared" si="28"/>
        <v/>
      </c>
      <c r="BI158" s="323" t="str">
        <f t="shared" si="29"/>
        <v/>
      </c>
      <c r="BJ158" s="102"/>
      <c r="BK158" s="294" t="str">
        <f>IF('1ér_Tour'!$C54="","",IF('1ér_Tour'!$E54="AM",'1ér_Tour'!$D54,""))</f>
        <v/>
      </c>
      <c r="BL158" s="295" t="str">
        <f>IF('2ème'!$C54="","",IF('2ème'!$E54="AM",'2ème'!$D54,""))</f>
        <v/>
      </c>
      <c r="BM158" s="295" t="str">
        <f>IF('3ème'!$C54="","",IF('3ème'!$E54="AM",'3ème'!$D54,""))</f>
        <v/>
      </c>
      <c r="BN158" s="295" t="str">
        <f>IF('4ème'!$C54="","",IF('4ème'!$E54="AM",'4ème'!$D54,""))</f>
        <v/>
      </c>
      <c r="BO158" s="295" t="str">
        <f>IF('5ème'!$C54="","",IF('5ème'!$E54="AM",'5ème'!$D54,""))</f>
        <v/>
      </c>
      <c r="BP158" s="295" t="str">
        <f>IF('6ème'!$C54="","",IF('6ème'!$E54="AM",'6ème'!$D54,""))</f>
        <v/>
      </c>
      <c r="BQ158" s="295" t="str">
        <f>IF('7ème'!$C54="","",IF('7ème'!$E54="AM",'7ème'!$D54,""))</f>
        <v/>
      </c>
      <c r="BR158" s="295" t="str">
        <f>IF('8ème'!$C54="","",IF('8ème'!$E54="AM",'8ème'!$D54,""))</f>
        <v/>
      </c>
      <c r="BS158" s="295" t="str">
        <f>IF('9ème'!$C54="","",IF('9ème'!$E54="AM",'9ème'!$D54,""))</f>
        <v/>
      </c>
      <c r="BT158" s="432" t="str">
        <f>IF('10ème'!$C54="","",IF('10ème'!$E54="AM",'10ème'!$D54,""))</f>
        <v/>
      </c>
      <c r="BU158" s="325" t="str">
        <f>IF(Dép_Arr!$C54="","",IF(Dép_Arr!$E54="AM",Dép_Arr!$D54,""))</f>
        <v/>
      </c>
      <c r="BV158" s="304" t="str">
        <f t="shared" si="37"/>
        <v/>
      </c>
      <c r="BW158" s="298" t="str">
        <f t="shared" si="21"/>
        <v/>
      </c>
      <c r="BX158" s="327" t="str">
        <f t="shared" si="22"/>
        <v/>
      </c>
      <c r="BY158" s="380" t="str">
        <f t="shared" si="23"/>
        <v/>
      </c>
      <c r="BZ158" s="438" t="str">
        <f t="shared" si="24"/>
        <v/>
      </c>
    </row>
    <row r="159" spans="14:78" x14ac:dyDescent="0.25">
      <c r="N159" s="373" t="str">
        <f t="shared" si="19"/>
        <v/>
      </c>
      <c r="O159" s="297" t="str">
        <f>IF('1ér_Tour'!C55="","",IF('1ér_Tour'!E55="MJ",'1ér_Tour'!$D55,""))</f>
        <v/>
      </c>
      <c r="P159" s="298" t="str">
        <f>IF('2ème'!$C55="","",IF('2ème'!$E55="MJ",'2ème'!$D55,""))</f>
        <v/>
      </c>
      <c r="Q159" s="298" t="str">
        <f>IF('3ème'!$C55="","",IF('3ème'!$E55="MJ",'3ème'!$D55,""))</f>
        <v/>
      </c>
      <c r="R159" s="298" t="str">
        <f>IF('4ème'!$C55="","",IF('4ème'!$E55="MJ",'4ème'!$D55,""))</f>
        <v/>
      </c>
      <c r="S159" s="298" t="str">
        <f>IF('5ème'!$C55="","",IF('5ème'!$E55="MJ",'5ème'!$D55,""))</f>
        <v/>
      </c>
      <c r="T159" s="298" t="str">
        <f>IF('6ème'!$C55="","",IF('6ème'!$E55="MJ",'6ème'!$D55,""))</f>
        <v/>
      </c>
      <c r="U159" s="298" t="str">
        <f>IF('7ème'!$C55="","",IF('7ème'!$E55="MJ",'7ème'!$D55,""))</f>
        <v/>
      </c>
      <c r="V159" s="298" t="str">
        <f>IF('8ème'!$C55="","",IF('8ème'!$E55="MJ",'8ème'!$D55,""))</f>
        <v/>
      </c>
      <c r="W159" s="298" t="str">
        <f>IF('9ème'!$C55="","",IF('9ème'!$E55="MJ",'9ème'!$D55,""))</f>
        <v/>
      </c>
      <c r="X159" s="303" t="str">
        <f>IF('10ème'!$C55="","",IF('10ème'!$E55="MJ",'10ème'!$D55,""))</f>
        <v/>
      </c>
      <c r="Y159" s="304" t="str">
        <f t="shared" si="33"/>
        <v/>
      </c>
      <c r="Z159" s="298" t="str">
        <f t="shared" si="31"/>
        <v/>
      </c>
      <c r="AA159" s="305" t="str">
        <f t="shared" si="34"/>
        <v/>
      </c>
      <c r="AB159" s="306" t="str">
        <f t="shared" si="13"/>
        <v/>
      </c>
      <c r="AC159" s="384" t="str">
        <f t="shared" si="32"/>
        <v/>
      </c>
      <c r="AD159" s="12"/>
      <c r="AE159" s="297" t="str">
        <f>IF('1ér_Tour'!$C55="","",IF('1ér_Tour'!$E55="CF",'1ér_Tour'!$D55,""))</f>
        <v/>
      </c>
      <c r="AF159" s="295" t="str">
        <f>IF('2ème'!$C55="","",IF('2ème'!$E55="CF",'2ème'!$D55,""))</f>
        <v/>
      </c>
      <c r="AG159" s="295" t="str">
        <f>IF('3ème'!$C55="","",IF('3ème'!$E55="CF",'3ème'!$D55,""))</f>
        <v/>
      </c>
      <c r="AH159" s="295" t="str">
        <f>IF('4ème'!$C55="","",IF('4ème'!$E55="CF",'4ème'!$D55,""))</f>
        <v/>
      </c>
      <c r="AI159" s="295" t="str">
        <f>IF('5ème'!$C55="","",IF('5ème'!$E55="CF",'5ème'!$D55,""))</f>
        <v/>
      </c>
      <c r="AJ159" s="295" t="str">
        <f>IF('6ème'!$C55="","",IF('6ème'!$E55="CF",'6ème'!$D55,""))</f>
        <v/>
      </c>
      <c r="AK159" s="295" t="str">
        <f>IF('7ème'!$C55="","",IF('7ème'!$E55="CF",'7ème'!$D55,""))</f>
        <v/>
      </c>
      <c r="AL159" s="295" t="str">
        <f>IF('8ème'!$C55="","",IF('8ème'!$E55="CF",'8ème'!$D55,""))</f>
        <v/>
      </c>
      <c r="AM159" s="295" t="str">
        <f>IF('9ème'!$C55="","",IF('9ème'!$E55="CF",'9ème'!$D55,""))</f>
        <v/>
      </c>
      <c r="AN159" s="325" t="str">
        <f>IF('10ème'!$C55="","",IF('10ème'!$E55="CF",'10ème'!$D55,""))</f>
        <v/>
      </c>
      <c r="AO159" s="304" t="str">
        <f t="shared" si="20"/>
        <v/>
      </c>
      <c r="AP159" s="298" t="str">
        <f t="shared" si="30"/>
        <v/>
      </c>
      <c r="AQ159" s="326" t="str">
        <f t="shared" si="35"/>
        <v/>
      </c>
      <c r="AR159" s="422" t="str">
        <f t="shared" si="25"/>
        <v/>
      </c>
      <c r="AS159" s="384" t="str">
        <f t="shared" si="16"/>
        <v/>
      </c>
      <c r="AT159" s="102"/>
      <c r="AU159" s="297" t="str">
        <f>IF('1ér_Tour'!$C55="","",IF('1ér_Tour'!$E55="JS",'1ér_Tour'!$D55,""))</f>
        <v/>
      </c>
      <c r="AV159" s="298" t="str">
        <f>IF('2ème'!$C55="","",IF('2ème'!$E55="JS",'2ème'!$D55,""))</f>
        <v/>
      </c>
      <c r="AW159" s="298" t="str">
        <f>IF('3ème'!$C55="","",IF('3ème'!$E55="JS",'3ème'!$D55,""))</f>
        <v/>
      </c>
      <c r="AX159" s="298" t="str">
        <f>IF('4ème'!$C55="","",IF('4ème'!$E55="JS",'4ème'!$D55,""))</f>
        <v/>
      </c>
      <c r="AY159" s="298" t="str">
        <f>IF('5ème'!$C55="","",IF('5ème'!$E55="JS",'5ème'!$D55,""))</f>
        <v/>
      </c>
      <c r="AZ159" s="298" t="str">
        <f>IF('6ème'!$C55="","",IF('6ème'!$E55="JS",'6ème'!$D55,""))</f>
        <v/>
      </c>
      <c r="BA159" s="298" t="str">
        <f>IF('7ème'!$C55="","",IF('7ème'!$E55="JS",'7ème'!$D55,""))</f>
        <v/>
      </c>
      <c r="BB159" s="298" t="str">
        <f>IF('8ème'!$C55="","",IF('8ème'!$E55="JS",'8ème'!$D55,""))</f>
        <v/>
      </c>
      <c r="BC159" s="298" t="str">
        <f>IF('9ème'!$C55="","",IF('9ème'!$E55="JS",'9ème'!$D55,""))</f>
        <v/>
      </c>
      <c r="BD159" s="303" t="str">
        <f>IF('10ème'!$C55="","",IF('10ème'!$E55="JS",'10ème'!$D55,""))</f>
        <v/>
      </c>
      <c r="BE159" s="304" t="str">
        <f t="shared" si="36"/>
        <v/>
      </c>
      <c r="BF159" s="298" t="str">
        <f t="shared" si="26"/>
        <v/>
      </c>
      <c r="BG159" s="321" t="str">
        <f t="shared" si="27"/>
        <v/>
      </c>
      <c r="BH159" s="322" t="str">
        <f t="shared" si="28"/>
        <v/>
      </c>
      <c r="BI159" s="323" t="str">
        <f t="shared" si="29"/>
        <v/>
      </c>
      <c r="BJ159" s="102"/>
      <c r="BK159" s="294" t="str">
        <f>IF('1ér_Tour'!$C55="","",IF('1ér_Tour'!$E55="AM",'1ér_Tour'!$D55,""))</f>
        <v/>
      </c>
      <c r="BL159" s="295" t="str">
        <f>IF('2ème'!$C55="","",IF('2ème'!$E55="AM",'2ème'!$D55,""))</f>
        <v/>
      </c>
      <c r="BM159" s="295" t="str">
        <f>IF('3ème'!$C55="","",IF('3ème'!$E55="AM",'3ème'!$D55,""))</f>
        <v/>
      </c>
      <c r="BN159" s="295" t="str">
        <f>IF('4ème'!$C55="","",IF('4ème'!$E55="AM",'4ème'!$D55,""))</f>
        <v/>
      </c>
      <c r="BO159" s="295" t="str">
        <f>IF('5ème'!$C55="","",IF('5ème'!$E55="AM",'5ème'!$D55,""))</f>
        <v/>
      </c>
      <c r="BP159" s="295" t="str">
        <f>IF('6ème'!$C55="","",IF('6ème'!$E55="AM",'6ème'!$D55,""))</f>
        <v/>
      </c>
      <c r="BQ159" s="295" t="str">
        <f>IF('7ème'!$C55="","",IF('7ème'!$E55="AM",'7ème'!$D55,""))</f>
        <v/>
      </c>
      <c r="BR159" s="295" t="str">
        <f>IF('8ème'!$C55="","",IF('8ème'!$E55="AM",'8ème'!$D55,""))</f>
        <v/>
      </c>
      <c r="BS159" s="295" t="str">
        <f>IF('9ème'!$C55="","",IF('9ème'!$E55="AM",'9ème'!$D55,""))</f>
        <v/>
      </c>
      <c r="BT159" s="432" t="str">
        <f>IF('10ème'!$C55="","",IF('10ème'!$E55="AM",'10ème'!$D55,""))</f>
        <v/>
      </c>
      <c r="BU159" s="325" t="str">
        <f>IF(Dép_Arr!$C55="","",IF(Dép_Arr!$E55="AM",Dép_Arr!$D55,""))</f>
        <v/>
      </c>
      <c r="BV159" s="304" t="str">
        <f t="shared" si="37"/>
        <v/>
      </c>
      <c r="BW159" s="298" t="str">
        <f t="shared" si="21"/>
        <v/>
      </c>
      <c r="BX159" s="327" t="str">
        <f t="shared" si="22"/>
        <v/>
      </c>
      <c r="BY159" s="380" t="str">
        <f t="shared" si="23"/>
        <v/>
      </c>
      <c r="BZ159" s="438" t="str">
        <f t="shared" si="24"/>
        <v/>
      </c>
    </row>
    <row r="160" spans="14:78" x14ac:dyDescent="0.25">
      <c r="N160" s="373" t="str">
        <f t="shared" si="19"/>
        <v/>
      </c>
      <c r="O160" s="297" t="str">
        <f>IF('1ér_Tour'!C56="","",IF('1ér_Tour'!E56="MJ",'1ér_Tour'!$D56,""))</f>
        <v/>
      </c>
      <c r="P160" s="298" t="str">
        <f>IF('2ème'!$C56="","",IF('2ème'!$E56="MJ",'2ème'!$D56,""))</f>
        <v/>
      </c>
      <c r="Q160" s="298" t="str">
        <f>IF('3ème'!$C56="","",IF('3ème'!$E56="MJ",'3ème'!$D56,""))</f>
        <v/>
      </c>
      <c r="R160" s="298" t="str">
        <f>IF('4ème'!$C56="","",IF('4ème'!$E56="MJ",'4ème'!$D56,""))</f>
        <v/>
      </c>
      <c r="S160" s="298" t="str">
        <f>IF('5ème'!$C56="","",IF('5ème'!$E56="MJ",'5ème'!$D56,""))</f>
        <v/>
      </c>
      <c r="T160" s="298" t="str">
        <f>IF('6ème'!$C56="","",IF('6ème'!$E56="MJ",'6ème'!$D56,""))</f>
        <v/>
      </c>
      <c r="U160" s="298" t="str">
        <f>IF('7ème'!$C56="","",IF('7ème'!$E56="MJ",'7ème'!$D56,""))</f>
        <v/>
      </c>
      <c r="V160" s="298" t="str">
        <f>IF('8ème'!$C56="","",IF('8ème'!$E56="MJ",'8ème'!$D56,""))</f>
        <v/>
      </c>
      <c r="W160" s="298" t="str">
        <f>IF('9ème'!$C56="","",IF('9ème'!$E56="MJ",'9ème'!$D56,""))</f>
        <v/>
      </c>
      <c r="X160" s="303" t="str">
        <f>IF('10ème'!$C56="","",IF('10ème'!$E56="MJ",'10ème'!$D56,""))</f>
        <v/>
      </c>
      <c r="Y160" s="304" t="str">
        <f t="shared" si="33"/>
        <v/>
      </c>
      <c r="Z160" s="298" t="str">
        <f t="shared" si="31"/>
        <v/>
      </c>
      <c r="AA160" s="305" t="str">
        <f t="shared" si="34"/>
        <v/>
      </c>
      <c r="AB160" s="306" t="str">
        <f t="shared" si="13"/>
        <v/>
      </c>
      <c r="AC160" s="384" t="str">
        <f t="shared" si="32"/>
        <v/>
      </c>
      <c r="AD160" s="12"/>
      <c r="AE160" s="297" t="str">
        <f>IF('1ér_Tour'!$C56="","",IF('1ér_Tour'!$E56="CF",'1ér_Tour'!$D56,""))</f>
        <v/>
      </c>
      <c r="AF160" s="295" t="str">
        <f>IF('2ème'!$C56="","",IF('2ème'!$E56="CF",'2ème'!$D56,""))</f>
        <v/>
      </c>
      <c r="AG160" s="295" t="str">
        <f>IF('3ème'!$C56="","",IF('3ème'!$E56="CF",'3ème'!$D56,""))</f>
        <v/>
      </c>
      <c r="AH160" s="295" t="str">
        <f>IF('4ème'!$C56="","",IF('4ème'!$E56="CF",'4ème'!$D56,""))</f>
        <v/>
      </c>
      <c r="AI160" s="295" t="str">
        <f>IF('5ème'!$C56="","",IF('5ème'!$E56="CF",'5ème'!$D56,""))</f>
        <v/>
      </c>
      <c r="AJ160" s="295" t="str">
        <f>IF('6ème'!$C56="","",IF('6ème'!$E56="CF",'6ème'!$D56,""))</f>
        <v/>
      </c>
      <c r="AK160" s="295" t="str">
        <f>IF('7ème'!$C56="","",IF('7ème'!$E56="CF",'7ème'!$D56,""))</f>
        <v/>
      </c>
      <c r="AL160" s="295" t="str">
        <f>IF('8ème'!$C56="","",IF('8ème'!$E56="CF",'8ème'!$D56,""))</f>
        <v/>
      </c>
      <c r="AM160" s="295" t="str">
        <f>IF('9ème'!$C56="","",IF('9ème'!$E56="CF",'9ème'!$D56,""))</f>
        <v/>
      </c>
      <c r="AN160" s="325" t="str">
        <f>IF('10ème'!$C56="","",IF('10ème'!$E56="CF",'10ème'!$D56,""))</f>
        <v/>
      </c>
      <c r="AO160" s="304" t="str">
        <f t="shared" si="20"/>
        <v/>
      </c>
      <c r="AP160" s="298" t="str">
        <f t="shared" si="30"/>
        <v/>
      </c>
      <c r="AQ160" s="326" t="str">
        <f t="shared" si="35"/>
        <v/>
      </c>
      <c r="AR160" s="422" t="str">
        <f t="shared" si="25"/>
        <v/>
      </c>
      <c r="AS160" s="384" t="str">
        <f t="shared" si="16"/>
        <v/>
      </c>
      <c r="AT160" s="102"/>
      <c r="AU160" s="297" t="str">
        <f>IF('1ér_Tour'!$C56="","",IF('1ér_Tour'!$E56="JS",'1ér_Tour'!$D56,""))</f>
        <v/>
      </c>
      <c r="AV160" s="298" t="str">
        <f>IF('2ème'!$C56="","",IF('2ème'!$E56="JS",'2ème'!$D56,""))</f>
        <v/>
      </c>
      <c r="AW160" s="298" t="str">
        <f>IF('3ème'!$C56="","",IF('3ème'!$E56="JS",'3ème'!$D56,""))</f>
        <v/>
      </c>
      <c r="AX160" s="298" t="str">
        <f>IF('4ème'!$C56="","",IF('4ème'!$E56="JS",'4ème'!$D56,""))</f>
        <v/>
      </c>
      <c r="AY160" s="298" t="str">
        <f>IF('5ème'!$C56="","",IF('5ème'!$E56="JS",'5ème'!$D56,""))</f>
        <v/>
      </c>
      <c r="AZ160" s="298" t="str">
        <f>IF('6ème'!$C56="","",IF('6ème'!$E56="JS",'6ème'!$D56,""))</f>
        <v/>
      </c>
      <c r="BA160" s="298" t="str">
        <f>IF('7ème'!$C56="","",IF('7ème'!$E56="JS",'7ème'!$D56,""))</f>
        <v/>
      </c>
      <c r="BB160" s="298" t="str">
        <f>IF('8ème'!$C56="","",IF('8ème'!$E56="JS",'8ème'!$D56,""))</f>
        <v/>
      </c>
      <c r="BC160" s="298" t="str">
        <f>IF('9ème'!$C56="","",IF('9ème'!$E56="JS",'9ème'!$D56,""))</f>
        <v/>
      </c>
      <c r="BD160" s="303" t="str">
        <f>IF('10ème'!$C56="","",IF('10ème'!$E56="JS",'10ème'!$D56,""))</f>
        <v/>
      </c>
      <c r="BE160" s="304" t="str">
        <f t="shared" si="36"/>
        <v/>
      </c>
      <c r="BF160" s="298" t="str">
        <f t="shared" si="26"/>
        <v/>
      </c>
      <c r="BG160" s="321" t="str">
        <f t="shared" si="27"/>
        <v/>
      </c>
      <c r="BH160" s="322" t="str">
        <f t="shared" si="28"/>
        <v/>
      </c>
      <c r="BI160" s="323" t="str">
        <f t="shared" si="29"/>
        <v/>
      </c>
      <c r="BJ160" s="102"/>
      <c r="BK160" s="294" t="str">
        <f>IF('1ér_Tour'!$C56="","",IF('1ér_Tour'!$E56="AM",'1ér_Tour'!$D56,""))</f>
        <v/>
      </c>
      <c r="BL160" s="295" t="str">
        <f>IF('2ème'!$C56="","",IF('2ème'!$E56="AM",'2ème'!$D56,""))</f>
        <v/>
      </c>
      <c r="BM160" s="295" t="str">
        <f>IF('3ème'!$C56="","",IF('3ème'!$E56="AM",'3ème'!$D56,""))</f>
        <v/>
      </c>
      <c r="BN160" s="295" t="str">
        <f>IF('4ème'!$C56="","",IF('4ème'!$E56="AM",'4ème'!$D56,""))</f>
        <v/>
      </c>
      <c r="BO160" s="295" t="str">
        <f>IF('5ème'!$C56="","",IF('5ème'!$E56="AM",'5ème'!$D56,""))</f>
        <v/>
      </c>
      <c r="BP160" s="295" t="str">
        <f>IF('6ème'!$C56="","",IF('6ème'!$E56="AM",'6ème'!$D56,""))</f>
        <v/>
      </c>
      <c r="BQ160" s="295" t="str">
        <f>IF('7ème'!$C56="","",IF('7ème'!$E56="AM",'7ème'!$D56,""))</f>
        <v/>
      </c>
      <c r="BR160" s="295" t="str">
        <f>IF('8ème'!$C56="","",IF('8ème'!$E56="AM",'8ème'!$D56,""))</f>
        <v/>
      </c>
      <c r="BS160" s="295" t="str">
        <f>IF('9ème'!$C56="","",IF('9ème'!$E56="AM",'9ème'!$D56,""))</f>
        <v/>
      </c>
      <c r="BT160" s="432" t="str">
        <f>IF('10ème'!$C56="","",IF('10ème'!$E56="AM",'10ème'!$D56,""))</f>
        <v/>
      </c>
      <c r="BU160" s="325" t="str">
        <f>IF(Dép_Arr!$C56="","",IF(Dép_Arr!$E56="AM",Dép_Arr!$D56,""))</f>
        <v/>
      </c>
      <c r="BV160" s="304" t="str">
        <f t="shared" si="37"/>
        <v/>
      </c>
      <c r="BW160" s="298" t="str">
        <f t="shared" si="21"/>
        <v/>
      </c>
      <c r="BX160" s="327" t="str">
        <f t="shared" si="22"/>
        <v/>
      </c>
      <c r="BY160" s="380" t="str">
        <f t="shared" si="23"/>
        <v/>
      </c>
      <c r="BZ160" s="438" t="str">
        <f t="shared" si="24"/>
        <v/>
      </c>
    </row>
    <row r="161" spans="14:78" x14ac:dyDescent="0.25">
      <c r="N161" s="373" t="str">
        <f t="shared" si="19"/>
        <v/>
      </c>
      <c r="O161" s="297" t="str">
        <f>IF('1ér_Tour'!C57="","",IF('1ér_Tour'!E57="MJ",'1ér_Tour'!$D57,""))</f>
        <v/>
      </c>
      <c r="P161" s="298" t="str">
        <f>IF('2ème'!$C57="","",IF('2ème'!$E57="MJ",'2ème'!$D57,""))</f>
        <v/>
      </c>
      <c r="Q161" s="298" t="str">
        <f>IF('3ème'!$C57="","",IF('3ème'!$E57="MJ",'3ème'!$D57,""))</f>
        <v/>
      </c>
      <c r="R161" s="298" t="str">
        <f>IF('4ème'!$C57="","",IF('4ème'!$E57="MJ",'4ème'!$D57,""))</f>
        <v/>
      </c>
      <c r="S161" s="298" t="str">
        <f>IF('5ème'!$C57="","",IF('5ème'!$E57="MJ",'5ème'!$D57,""))</f>
        <v/>
      </c>
      <c r="T161" s="298" t="str">
        <f>IF('6ème'!$C57="","",IF('6ème'!$E57="MJ",'6ème'!$D57,""))</f>
        <v/>
      </c>
      <c r="U161" s="298" t="str">
        <f>IF('7ème'!$C57="","",IF('7ème'!$E57="MJ",'7ème'!$D57,""))</f>
        <v/>
      </c>
      <c r="V161" s="298" t="str">
        <f>IF('8ème'!$C57="","",IF('8ème'!$E57="MJ",'8ème'!$D57,""))</f>
        <v/>
      </c>
      <c r="W161" s="298" t="str">
        <f>IF('9ème'!$C57="","",IF('9ème'!$E57="MJ",'9ème'!$D57,""))</f>
        <v/>
      </c>
      <c r="X161" s="303" t="str">
        <f>IF('10ème'!$C57="","",IF('10ème'!$E57="MJ",'10ème'!$D57,""))</f>
        <v/>
      </c>
      <c r="Y161" s="304" t="str">
        <f t="shared" si="33"/>
        <v/>
      </c>
      <c r="Z161" s="298" t="str">
        <f t="shared" si="31"/>
        <v/>
      </c>
      <c r="AA161" s="305" t="str">
        <f t="shared" si="34"/>
        <v/>
      </c>
      <c r="AB161" s="306" t="str">
        <f t="shared" si="13"/>
        <v/>
      </c>
      <c r="AC161" s="384" t="str">
        <f t="shared" si="32"/>
        <v/>
      </c>
      <c r="AD161" s="12"/>
      <c r="AE161" s="297" t="str">
        <f>IF('1ér_Tour'!$C57="","",IF('1ér_Tour'!$E57="CF",'1ér_Tour'!$D57,""))</f>
        <v/>
      </c>
      <c r="AF161" s="295" t="str">
        <f>IF('2ème'!$C57="","",IF('2ème'!$E57="CF",'2ème'!$D57,""))</f>
        <v/>
      </c>
      <c r="AG161" s="295" t="str">
        <f>IF('3ème'!$C57="","",IF('3ème'!$E57="CF",'3ème'!$D57,""))</f>
        <v/>
      </c>
      <c r="AH161" s="295" t="str">
        <f>IF('4ème'!$C57="","",IF('4ème'!$E57="CF",'4ème'!$D57,""))</f>
        <v/>
      </c>
      <c r="AI161" s="295" t="str">
        <f>IF('5ème'!$C57="","",IF('5ème'!$E57="CF",'5ème'!$D57,""))</f>
        <v/>
      </c>
      <c r="AJ161" s="295" t="str">
        <f>IF('6ème'!$C57="","",IF('6ème'!$E57="CF",'6ème'!$D57,""))</f>
        <v/>
      </c>
      <c r="AK161" s="295" t="str">
        <f>IF('7ème'!$C57="","",IF('7ème'!$E57="CF",'7ème'!$D57,""))</f>
        <v/>
      </c>
      <c r="AL161" s="295" t="str">
        <f>IF('8ème'!$C57="","",IF('8ème'!$E57="CF",'8ème'!$D57,""))</f>
        <v/>
      </c>
      <c r="AM161" s="295" t="str">
        <f>IF('9ème'!$C57="","",IF('9ème'!$E57="CF",'9ème'!$D57,""))</f>
        <v/>
      </c>
      <c r="AN161" s="325" t="str">
        <f>IF('10ème'!$C57="","",IF('10ème'!$E57="CF",'10ème'!$D57,""))</f>
        <v/>
      </c>
      <c r="AO161" s="304" t="str">
        <f t="shared" si="20"/>
        <v/>
      </c>
      <c r="AP161" s="298" t="str">
        <f t="shared" si="30"/>
        <v/>
      </c>
      <c r="AQ161" s="326" t="str">
        <f t="shared" si="35"/>
        <v/>
      </c>
      <c r="AR161" s="422" t="str">
        <f t="shared" si="25"/>
        <v/>
      </c>
      <c r="AS161" s="384" t="str">
        <f t="shared" si="16"/>
        <v/>
      </c>
      <c r="AT161" s="102"/>
      <c r="AU161" s="297" t="str">
        <f>IF('1ér_Tour'!$C57="","",IF('1ér_Tour'!$E57="JS",'1ér_Tour'!$D57,""))</f>
        <v/>
      </c>
      <c r="AV161" s="298" t="str">
        <f>IF('2ème'!$C57="","",IF('2ème'!$E57="JS",'2ème'!$D57,""))</f>
        <v/>
      </c>
      <c r="AW161" s="298" t="str">
        <f>IF('3ème'!$C57="","",IF('3ème'!$E57="JS",'3ème'!$D57,""))</f>
        <v/>
      </c>
      <c r="AX161" s="298" t="str">
        <f>IF('4ème'!$C57="","",IF('4ème'!$E57="JS",'4ème'!$D57,""))</f>
        <v/>
      </c>
      <c r="AY161" s="298" t="str">
        <f>IF('5ème'!$C57="","",IF('5ème'!$E57="JS",'5ème'!$D57,""))</f>
        <v/>
      </c>
      <c r="AZ161" s="298" t="str">
        <f>IF('6ème'!$C57="","",IF('6ème'!$E57="JS",'6ème'!$D57,""))</f>
        <v/>
      </c>
      <c r="BA161" s="298" t="str">
        <f>IF('7ème'!$C57="","",IF('7ème'!$E57="JS",'7ème'!$D57,""))</f>
        <v/>
      </c>
      <c r="BB161" s="298" t="str">
        <f>IF('8ème'!$C57="","",IF('8ème'!$E57="JS",'8ème'!$D57,""))</f>
        <v/>
      </c>
      <c r="BC161" s="298" t="str">
        <f>IF('9ème'!$C57="","",IF('9ème'!$E57="JS",'9ème'!$D57,""))</f>
        <v/>
      </c>
      <c r="BD161" s="303" t="str">
        <f>IF('10ème'!$C57="","",IF('10ème'!$E57="JS",'10ème'!$D57,""))</f>
        <v/>
      </c>
      <c r="BE161" s="304" t="str">
        <f t="shared" si="36"/>
        <v/>
      </c>
      <c r="BF161" s="298" t="str">
        <f t="shared" si="26"/>
        <v/>
      </c>
      <c r="BG161" s="321" t="str">
        <f t="shared" si="27"/>
        <v/>
      </c>
      <c r="BH161" s="322" t="str">
        <f t="shared" si="28"/>
        <v/>
      </c>
      <c r="BI161" s="323" t="str">
        <f t="shared" si="29"/>
        <v/>
      </c>
      <c r="BJ161" s="102"/>
      <c r="BK161" s="294" t="str">
        <f>IF('1ér_Tour'!$C57="","",IF('1ér_Tour'!$E57="AM",'1ér_Tour'!$D57,""))</f>
        <v/>
      </c>
      <c r="BL161" s="295" t="str">
        <f>IF('2ème'!$C57="","",IF('2ème'!$E57="AM",'2ème'!$D57,""))</f>
        <v/>
      </c>
      <c r="BM161" s="295" t="str">
        <f>IF('3ème'!$C57="","",IF('3ème'!$E57="AM",'3ème'!$D57,""))</f>
        <v/>
      </c>
      <c r="BN161" s="295" t="str">
        <f>IF('4ème'!$C57="","",IF('4ème'!$E57="AM",'4ème'!$D57,""))</f>
        <v/>
      </c>
      <c r="BO161" s="295" t="str">
        <f>IF('5ème'!$C57="","",IF('5ème'!$E57="AM",'5ème'!$D57,""))</f>
        <v/>
      </c>
      <c r="BP161" s="295" t="str">
        <f>IF('6ème'!$C57="","",IF('6ème'!$E57="AM",'6ème'!$D57,""))</f>
        <v/>
      </c>
      <c r="BQ161" s="295" t="str">
        <f>IF('7ème'!$C57="","",IF('7ème'!$E57="AM",'7ème'!$D57,""))</f>
        <v/>
      </c>
      <c r="BR161" s="295" t="str">
        <f>IF('8ème'!$C57="","",IF('8ème'!$E57="AM",'8ème'!$D57,""))</f>
        <v/>
      </c>
      <c r="BS161" s="295" t="str">
        <f>IF('9ème'!$C57="","",IF('9ème'!$E57="AM",'9ème'!$D57,""))</f>
        <v/>
      </c>
      <c r="BT161" s="432" t="str">
        <f>IF('10ème'!$C57="","",IF('10ème'!$E57="AM",'10ème'!$D57,""))</f>
        <v/>
      </c>
      <c r="BU161" s="325" t="str">
        <f>IF(Dép_Arr!$C57="","",IF(Dép_Arr!$E57="AM",Dép_Arr!$D57,""))</f>
        <v/>
      </c>
      <c r="BV161" s="304" t="str">
        <f t="shared" si="37"/>
        <v/>
      </c>
      <c r="BW161" s="298" t="str">
        <f t="shared" si="21"/>
        <v/>
      </c>
      <c r="BX161" s="327" t="str">
        <f t="shared" si="22"/>
        <v/>
      </c>
      <c r="BY161" s="380" t="str">
        <f t="shared" si="23"/>
        <v/>
      </c>
      <c r="BZ161" s="438" t="str">
        <f t="shared" si="24"/>
        <v/>
      </c>
    </row>
    <row r="162" spans="14:78" x14ac:dyDescent="0.25">
      <c r="N162" s="373" t="str">
        <f t="shared" si="19"/>
        <v/>
      </c>
      <c r="O162" s="297" t="str">
        <f>IF('1ér_Tour'!C58="","",IF('1ér_Tour'!E58="MJ",'1ér_Tour'!$D58,""))</f>
        <v/>
      </c>
      <c r="P162" s="298" t="str">
        <f>IF('2ème'!$C58="","",IF('2ème'!$E58="MJ",'2ème'!$D58,""))</f>
        <v/>
      </c>
      <c r="Q162" s="298" t="str">
        <f>IF('3ème'!$C58="","",IF('3ème'!$E58="MJ",'3ème'!$D58,""))</f>
        <v/>
      </c>
      <c r="R162" s="298" t="str">
        <f>IF('4ème'!$C58="","",IF('4ème'!$E58="MJ",'4ème'!$D58,""))</f>
        <v/>
      </c>
      <c r="S162" s="298" t="str">
        <f>IF('5ème'!$C58="","",IF('5ème'!$E58="MJ",'5ème'!$D58,""))</f>
        <v/>
      </c>
      <c r="T162" s="298" t="str">
        <f>IF('6ème'!$C58="","",IF('6ème'!$E58="MJ",'6ème'!$D58,""))</f>
        <v/>
      </c>
      <c r="U162" s="298" t="str">
        <f>IF('7ème'!$C58="","",IF('7ème'!$E58="MJ",'7ème'!$D58,""))</f>
        <v/>
      </c>
      <c r="V162" s="298" t="str">
        <f>IF('8ème'!$C58="","",IF('8ème'!$E58="MJ",'8ème'!$D58,""))</f>
        <v/>
      </c>
      <c r="W162" s="298" t="str">
        <f>IF('9ème'!$C58="","",IF('9ème'!$E58="MJ",'9ème'!$D58,""))</f>
        <v/>
      </c>
      <c r="X162" s="303" t="str">
        <f>IF('10ème'!$C58="","",IF('10ème'!$E58="MJ",'10ème'!$D58,""))</f>
        <v/>
      </c>
      <c r="Y162" s="304" t="str">
        <f t="shared" si="33"/>
        <v/>
      </c>
      <c r="Z162" s="298" t="str">
        <f t="shared" si="31"/>
        <v/>
      </c>
      <c r="AA162" s="305" t="str">
        <f t="shared" si="34"/>
        <v/>
      </c>
      <c r="AB162" s="306" t="str">
        <f t="shared" si="13"/>
        <v/>
      </c>
      <c r="AC162" s="384" t="str">
        <f t="shared" si="32"/>
        <v/>
      </c>
      <c r="AD162" s="12"/>
      <c r="AE162" s="297" t="str">
        <f>IF('1ér_Tour'!$C58="","",IF('1ér_Tour'!$E58="CF",'1ér_Tour'!$D58,""))</f>
        <v/>
      </c>
      <c r="AF162" s="295" t="str">
        <f>IF('2ème'!$C58="","",IF('2ème'!$E58="CF",'2ème'!$D58,""))</f>
        <v/>
      </c>
      <c r="AG162" s="295" t="str">
        <f>IF('3ème'!$C58="","",IF('3ème'!$E58="CF",'3ème'!$D58,""))</f>
        <v/>
      </c>
      <c r="AH162" s="295" t="str">
        <f>IF('4ème'!$C58="","",IF('4ème'!$E58="CF",'4ème'!$D58,""))</f>
        <v/>
      </c>
      <c r="AI162" s="295" t="str">
        <f>IF('5ème'!$C58="","",IF('5ème'!$E58="CF",'5ème'!$D58,""))</f>
        <v/>
      </c>
      <c r="AJ162" s="295" t="str">
        <f>IF('6ème'!$C58="","",IF('6ème'!$E58="CF",'6ème'!$D58,""))</f>
        <v/>
      </c>
      <c r="AK162" s="295" t="str">
        <f>IF('7ème'!$C58="","",IF('7ème'!$E58="CF",'7ème'!$D58,""))</f>
        <v/>
      </c>
      <c r="AL162" s="295" t="str">
        <f>IF('8ème'!$C58="","",IF('8ème'!$E58="CF",'8ème'!$D58,""))</f>
        <v/>
      </c>
      <c r="AM162" s="295" t="str">
        <f>IF('9ème'!$C58="","",IF('9ème'!$E58="CF",'9ème'!$D58,""))</f>
        <v/>
      </c>
      <c r="AN162" s="325" t="str">
        <f>IF('10ème'!$C58="","",IF('10ème'!$E58="CF",'10ème'!$D58,""))</f>
        <v/>
      </c>
      <c r="AO162" s="304" t="str">
        <f t="shared" si="20"/>
        <v/>
      </c>
      <c r="AP162" s="298" t="str">
        <f t="shared" si="30"/>
        <v/>
      </c>
      <c r="AQ162" s="326" t="str">
        <f t="shared" si="35"/>
        <v/>
      </c>
      <c r="AR162" s="422" t="str">
        <f t="shared" si="25"/>
        <v/>
      </c>
      <c r="AS162" s="384" t="str">
        <f t="shared" si="16"/>
        <v/>
      </c>
      <c r="AT162" s="102"/>
      <c r="AU162" s="297" t="str">
        <f>IF('1ér_Tour'!$C58="","",IF('1ér_Tour'!$E58="JS",'1ér_Tour'!$D58,""))</f>
        <v/>
      </c>
      <c r="AV162" s="298" t="str">
        <f>IF('2ème'!$C58="","",IF('2ème'!$E58="JS",'2ème'!$D58,""))</f>
        <v/>
      </c>
      <c r="AW162" s="298" t="str">
        <f>IF('3ème'!$C58="","",IF('3ème'!$E58="JS",'3ème'!$D58,""))</f>
        <v/>
      </c>
      <c r="AX162" s="298" t="str">
        <f>IF('4ème'!$C58="","",IF('4ème'!$E58="JS",'4ème'!$D58,""))</f>
        <v/>
      </c>
      <c r="AY162" s="298" t="str">
        <f>IF('5ème'!$C58="","",IF('5ème'!$E58="JS",'5ème'!$D58,""))</f>
        <v/>
      </c>
      <c r="AZ162" s="298" t="str">
        <f>IF('6ème'!$C58="","",IF('6ème'!$E58="JS",'6ème'!$D58,""))</f>
        <v/>
      </c>
      <c r="BA162" s="298" t="str">
        <f>IF('7ème'!$C58="","",IF('7ème'!$E58="JS",'7ème'!$D58,""))</f>
        <v/>
      </c>
      <c r="BB162" s="298" t="str">
        <f>IF('8ème'!$C58="","",IF('8ème'!$E58="JS",'8ème'!$D58,""))</f>
        <v/>
      </c>
      <c r="BC162" s="298" t="str">
        <f>IF('9ème'!$C58="","",IF('9ème'!$E58="JS",'9ème'!$D58,""))</f>
        <v/>
      </c>
      <c r="BD162" s="303" t="str">
        <f>IF('10ème'!$C58="","",IF('10ème'!$E58="JS",'10ème'!$D58,""))</f>
        <v/>
      </c>
      <c r="BE162" s="304" t="str">
        <f t="shared" si="36"/>
        <v/>
      </c>
      <c r="BF162" s="298" t="str">
        <f t="shared" si="26"/>
        <v/>
      </c>
      <c r="BG162" s="321" t="str">
        <f t="shared" si="27"/>
        <v/>
      </c>
      <c r="BH162" s="322" t="str">
        <f t="shared" si="28"/>
        <v/>
      </c>
      <c r="BI162" s="323" t="str">
        <f t="shared" si="29"/>
        <v/>
      </c>
      <c r="BJ162" s="102"/>
      <c r="BK162" s="294" t="str">
        <f>IF('1ér_Tour'!$C58="","",IF('1ér_Tour'!$E58="AM",'1ér_Tour'!$D58,""))</f>
        <v/>
      </c>
      <c r="BL162" s="295" t="str">
        <f>IF('2ème'!$C58="","",IF('2ème'!$E58="AM",'2ème'!$D58,""))</f>
        <v/>
      </c>
      <c r="BM162" s="295" t="str">
        <f>IF('3ème'!$C58="","",IF('3ème'!$E58="AM",'3ème'!$D58,""))</f>
        <v/>
      </c>
      <c r="BN162" s="295" t="str">
        <f>IF('4ème'!$C58="","",IF('4ème'!$E58="AM",'4ème'!$D58,""))</f>
        <v/>
      </c>
      <c r="BO162" s="295" t="str">
        <f>IF('5ème'!$C58="","",IF('5ème'!$E58="AM",'5ème'!$D58,""))</f>
        <v/>
      </c>
      <c r="BP162" s="295" t="str">
        <f>IF('6ème'!$C58="","",IF('6ème'!$E58="AM",'6ème'!$D58,""))</f>
        <v/>
      </c>
      <c r="BQ162" s="295" t="str">
        <f>IF('7ème'!$C58="","",IF('7ème'!$E58="AM",'7ème'!$D58,""))</f>
        <v/>
      </c>
      <c r="BR162" s="295" t="str">
        <f>IF('8ème'!$C58="","",IF('8ème'!$E58="AM",'8ème'!$D58,""))</f>
        <v/>
      </c>
      <c r="BS162" s="295" t="str">
        <f>IF('9ème'!$C58="","",IF('9ème'!$E58="AM",'9ème'!$D58,""))</f>
        <v/>
      </c>
      <c r="BT162" s="432" t="str">
        <f>IF('10ème'!$C58="","",IF('10ème'!$E58="AM",'10ème'!$D58,""))</f>
        <v/>
      </c>
      <c r="BU162" s="325" t="str">
        <f>IF(Dép_Arr!$C58="","",IF(Dép_Arr!$E58="AM",Dép_Arr!$D58,""))</f>
        <v/>
      </c>
      <c r="BV162" s="304" t="str">
        <f t="shared" si="37"/>
        <v/>
      </c>
      <c r="BW162" s="298" t="str">
        <f t="shared" si="21"/>
        <v/>
      </c>
      <c r="BX162" s="327" t="str">
        <f t="shared" si="22"/>
        <v/>
      </c>
      <c r="BY162" s="380" t="str">
        <f t="shared" si="23"/>
        <v/>
      </c>
      <c r="BZ162" s="438" t="str">
        <f t="shared" si="24"/>
        <v/>
      </c>
    </row>
    <row r="163" spans="14:78" x14ac:dyDescent="0.25">
      <c r="N163" s="373" t="str">
        <f t="shared" si="19"/>
        <v/>
      </c>
      <c r="O163" s="297" t="str">
        <f>IF('1ér_Tour'!C59="","",IF('1ér_Tour'!E59="MJ",'1ér_Tour'!$D59,""))</f>
        <v/>
      </c>
      <c r="P163" s="298" t="str">
        <f>IF('2ème'!$C59="","",IF('2ème'!$E59="MJ",'2ème'!$D59,""))</f>
        <v/>
      </c>
      <c r="Q163" s="298" t="str">
        <f>IF('3ème'!$C59="","",IF('3ème'!$E59="MJ",'3ème'!$D59,""))</f>
        <v/>
      </c>
      <c r="R163" s="298" t="str">
        <f>IF('4ème'!$C59="","",IF('4ème'!$E59="MJ",'4ème'!$D59,""))</f>
        <v/>
      </c>
      <c r="S163" s="298" t="str">
        <f>IF('5ème'!$C59="","",IF('5ème'!$E59="MJ",'5ème'!$D59,""))</f>
        <v/>
      </c>
      <c r="T163" s="298" t="str">
        <f>IF('6ème'!$C59="","",IF('6ème'!$E59="MJ",'6ème'!$D59,""))</f>
        <v/>
      </c>
      <c r="U163" s="298" t="str">
        <f>IF('7ème'!$C59="","",IF('7ème'!$E59="MJ",'7ème'!$D59,""))</f>
        <v/>
      </c>
      <c r="V163" s="298" t="str">
        <f>IF('8ème'!$C59="","",IF('8ème'!$E59="MJ",'8ème'!$D59,""))</f>
        <v/>
      </c>
      <c r="W163" s="298" t="str">
        <f>IF('9ème'!$C59="","",IF('9ème'!$E59="MJ",'9ème'!$D59,""))</f>
        <v/>
      </c>
      <c r="X163" s="303" t="str">
        <f>IF('10ème'!$C59="","",IF('10ème'!$E59="MJ",'10ème'!$D59,""))</f>
        <v/>
      </c>
      <c r="Y163" s="304" t="str">
        <f t="shared" si="33"/>
        <v/>
      </c>
      <c r="Z163" s="298" t="str">
        <f t="shared" si="31"/>
        <v/>
      </c>
      <c r="AA163" s="305" t="str">
        <f t="shared" si="34"/>
        <v/>
      </c>
      <c r="AB163" s="306" t="str">
        <f t="shared" si="13"/>
        <v/>
      </c>
      <c r="AC163" s="384" t="str">
        <f t="shared" si="32"/>
        <v/>
      </c>
      <c r="AD163" s="12"/>
      <c r="AE163" s="297" t="str">
        <f>IF('1ér_Tour'!$C59="","",IF('1ér_Tour'!$E59="CF",'1ér_Tour'!$D59,""))</f>
        <v/>
      </c>
      <c r="AF163" s="295" t="str">
        <f>IF('2ème'!$C59="","",IF('2ème'!$E59="CF",'2ème'!$D59,""))</f>
        <v/>
      </c>
      <c r="AG163" s="295" t="str">
        <f>IF('3ème'!$C59="","",IF('3ème'!$E59="CF",'3ème'!$D59,""))</f>
        <v/>
      </c>
      <c r="AH163" s="295" t="str">
        <f>IF('4ème'!$C59="","",IF('4ème'!$E59="CF",'4ème'!$D59,""))</f>
        <v/>
      </c>
      <c r="AI163" s="295" t="str">
        <f>IF('5ème'!$C59="","",IF('5ème'!$E59="CF",'5ème'!$D59,""))</f>
        <v/>
      </c>
      <c r="AJ163" s="295" t="str">
        <f>IF('6ème'!$C59="","",IF('6ème'!$E59="CF",'6ème'!$D59,""))</f>
        <v/>
      </c>
      <c r="AK163" s="295" t="str">
        <f>IF('7ème'!$C59="","",IF('7ème'!$E59="CF",'7ème'!$D59,""))</f>
        <v/>
      </c>
      <c r="AL163" s="295" t="str">
        <f>IF('8ème'!$C59="","",IF('8ème'!$E59="CF",'8ème'!$D59,""))</f>
        <v/>
      </c>
      <c r="AM163" s="295" t="str">
        <f>IF('9ème'!$C59="","",IF('9ème'!$E59="CF",'9ème'!$D59,""))</f>
        <v/>
      </c>
      <c r="AN163" s="325" t="str">
        <f>IF('10ème'!$C59="","",IF('10ème'!$E59="CF",'10ème'!$D59,""))</f>
        <v/>
      </c>
      <c r="AO163" s="304" t="str">
        <f t="shared" si="20"/>
        <v/>
      </c>
      <c r="AP163" s="298" t="str">
        <f t="shared" si="30"/>
        <v/>
      </c>
      <c r="AQ163" s="326" t="str">
        <f t="shared" si="35"/>
        <v/>
      </c>
      <c r="AR163" s="422" t="str">
        <f t="shared" si="25"/>
        <v/>
      </c>
      <c r="AS163" s="384" t="str">
        <f t="shared" si="16"/>
        <v/>
      </c>
      <c r="AT163" s="102"/>
      <c r="AU163" s="297" t="str">
        <f>IF('1ér_Tour'!$C59="","",IF('1ér_Tour'!$E59="JS",'1ér_Tour'!$D59,""))</f>
        <v/>
      </c>
      <c r="AV163" s="298" t="str">
        <f>IF('2ème'!$C59="","",IF('2ème'!$E59="JS",'2ème'!$D59,""))</f>
        <v/>
      </c>
      <c r="AW163" s="298" t="str">
        <f>IF('3ème'!$C59="","",IF('3ème'!$E59="JS",'3ème'!$D59,""))</f>
        <v/>
      </c>
      <c r="AX163" s="298" t="str">
        <f>IF('4ème'!$C59="","",IF('4ème'!$E59="JS",'4ème'!$D59,""))</f>
        <v/>
      </c>
      <c r="AY163" s="298" t="str">
        <f>IF('5ème'!$C59="","",IF('5ème'!$E59="JS",'5ème'!$D59,""))</f>
        <v/>
      </c>
      <c r="AZ163" s="298" t="str">
        <f>IF('6ème'!$C59="","",IF('6ème'!$E59="JS",'6ème'!$D59,""))</f>
        <v/>
      </c>
      <c r="BA163" s="298" t="str">
        <f>IF('7ème'!$C59="","",IF('7ème'!$E59="JS",'7ème'!$D59,""))</f>
        <v/>
      </c>
      <c r="BB163" s="298" t="str">
        <f>IF('8ème'!$C59="","",IF('8ème'!$E59="JS",'8ème'!$D59,""))</f>
        <v/>
      </c>
      <c r="BC163" s="298" t="str">
        <f>IF('9ème'!$C59="","",IF('9ème'!$E59="JS",'9ème'!$D59,""))</f>
        <v/>
      </c>
      <c r="BD163" s="303" t="str">
        <f>IF('10ème'!$C59="","",IF('10ème'!$E59="JS",'10ème'!$D59,""))</f>
        <v/>
      </c>
      <c r="BE163" s="304" t="str">
        <f t="shared" si="36"/>
        <v/>
      </c>
      <c r="BF163" s="298" t="str">
        <f t="shared" si="26"/>
        <v/>
      </c>
      <c r="BG163" s="321" t="str">
        <f t="shared" si="27"/>
        <v/>
      </c>
      <c r="BH163" s="322" t="str">
        <f t="shared" si="28"/>
        <v/>
      </c>
      <c r="BI163" s="323" t="str">
        <f t="shared" si="29"/>
        <v/>
      </c>
      <c r="BJ163" s="102"/>
      <c r="BK163" s="294" t="str">
        <f>IF('1ér_Tour'!$C59="","",IF('1ér_Tour'!$E59="AM",'1ér_Tour'!$D59,""))</f>
        <v/>
      </c>
      <c r="BL163" s="295" t="str">
        <f>IF('2ème'!$C59="","",IF('2ème'!$E59="AM",'2ème'!$D59,""))</f>
        <v/>
      </c>
      <c r="BM163" s="295" t="str">
        <f>IF('3ème'!$C59="","",IF('3ème'!$E59="AM",'3ème'!$D59,""))</f>
        <v/>
      </c>
      <c r="BN163" s="295" t="str">
        <f>IF('4ème'!$C59="","",IF('4ème'!$E59="AM",'4ème'!$D59,""))</f>
        <v/>
      </c>
      <c r="BO163" s="295" t="str">
        <f>IF('5ème'!$C59="","",IF('5ème'!$E59="AM",'5ème'!$D59,""))</f>
        <v/>
      </c>
      <c r="BP163" s="295" t="str">
        <f>IF('6ème'!$C59="","",IF('6ème'!$E59="AM",'6ème'!$D59,""))</f>
        <v/>
      </c>
      <c r="BQ163" s="295" t="str">
        <f>IF('7ème'!$C59="","",IF('7ème'!$E59="AM",'7ème'!$D59,""))</f>
        <v/>
      </c>
      <c r="BR163" s="295" t="str">
        <f>IF('8ème'!$C59="","",IF('8ème'!$E59="AM",'8ème'!$D59,""))</f>
        <v/>
      </c>
      <c r="BS163" s="295" t="str">
        <f>IF('9ème'!$C59="","",IF('9ème'!$E59="AM",'9ème'!$D59,""))</f>
        <v/>
      </c>
      <c r="BT163" s="432" t="str">
        <f>IF('10ème'!$C59="","",IF('10ème'!$E59="AM",'10ème'!$D59,""))</f>
        <v/>
      </c>
      <c r="BU163" s="325" t="str">
        <f>IF(Dép_Arr!$C59="","",IF(Dép_Arr!$E59="AM",Dép_Arr!$D59,""))</f>
        <v/>
      </c>
      <c r="BV163" s="304" t="str">
        <f t="shared" si="37"/>
        <v/>
      </c>
      <c r="BW163" s="298" t="str">
        <f t="shared" si="21"/>
        <v/>
      </c>
      <c r="BX163" s="327" t="str">
        <f t="shared" si="22"/>
        <v/>
      </c>
      <c r="BY163" s="380" t="str">
        <f t="shared" si="23"/>
        <v/>
      </c>
      <c r="BZ163" s="438" t="str">
        <f t="shared" si="24"/>
        <v/>
      </c>
    </row>
    <row r="164" spans="14:78" x14ac:dyDescent="0.25">
      <c r="N164" s="373" t="str">
        <f t="shared" si="19"/>
        <v/>
      </c>
      <c r="O164" s="297" t="str">
        <f>IF('1ér_Tour'!C60="","",IF('1ér_Tour'!E60="MJ",'1ér_Tour'!$D60,""))</f>
        <v/>
      </c>
      <c r="P164" s="298" t="str">
        <f>IF('2ème'!$C60="","",IF('2ème'!$E60="MJ",'2ème'!$D60,""))</f>
        <v/>
      </c>
      <c r="Q164" s="298" t="str">
        <f>IF('3ème'!$C60="","",IF('3ème'!$E60="MJ",'3ème'!$D60,""))</f>
        <v/>
      </c>
      <c r="R164" s="298" t="str">
        <f>IF('4ème'!$C60="","",IF('4ème'!$E60="MJ",'4ème'!$D60,""))</f>
        <v/>
      </c>
      <c r="S164" s="298" t="str">
        <f>IF('5ème'!$C60="","",IF('5ème'!$E60="MJ",'5ème'!$D60,""))</f>
        <v/>
      </c>
      <c r="T164" s="298" t="str">
        <f>IF('6ème'!$C60="","",IF('6ème'!$E60="MJ",'6ème'!$D60,""))</f>
        <v/>
      </c>
      <c r="U164" s="298" t="str">
        <f>IF('7ème'!$C60="","",IF('7ème'!$E60="MJ",'7ème'!$D60,""))</f>
        <v/>
      </c>
      <c r="V164" s="298" t="str">
        <f>IF('8ème'!$C60="","",IF('8ème'!$E60="MJ",'8ème'!$D60,""))</f>
        <v/>
      </c>
      <c r="W164" s="298" t="str">
        <f>IF('9ème'!$C60="","",IF('9ème'!$E60="MJ",'9ème'!$D60,""))</f>
        <v/>
      </c>
      <c r="X164" s="303" t="str">
        <f>IF('10ème'!$C60="","",IF('10ème'!$E60="MJ",'10ème'!$D60,""))</f>
        <v/>
      </c>
      <c r="Y164" s="304" t="str">
        <f t="shared" si="33"/>
        <v/>
      </c>
      <c r="Z164" s="298" t="str">
        <f t="shared" si="31"/>
        <v/>
      </c>
      <c r="AA164" s="305" t="str">
        <f t="shared" si="34"/>
        <v/>
      </c>
      <c r="AB164" s="306" t="str">
        <f t="shared" si="13"/>
        <v/>
      </c>
      <c r="AC164" s="384" t="str">
        <f t="shared" si="32"/>
        <v/>
      </c>
      <c r="AD164" s="12"/>
      <c r="AE164" s="297" t="str">
        <f>IF('1ér_Tour'!$C60="","",IF('1ér_Tour'!$E60="CF",'1ér_Tour'!$D60,""))</f>
        <v/>
      </c>
      <c r="AF164" s="295" t="str">
        <f>IF('2ème'!$C60="","",IF('2ème'!$E60="CF",'2ème'!$D60,""))</f>
        <v/>
      </c>
      <c r="AG164" s="295" t="str">
        <f>IF('3ème'!$C60="","",IF('3ème'!$E60="CF",'3ème'!$D60,""))</f>
        <v/>
      </c>
      <c r="AH164" s="295" t="str">
        <f>IF('4ème'!$C60="","",IF('4ème'!$E60="CF",'4ème'!$D60,""))</f>
        <v/>
      </c>
      <c r="AI164" s="295" t="str">
        <f>IF('5ème'!$C60="","",IF('5ème'!$E60="CF",'5ème'!$D60,""))</f>
        <v/>
      </c>
      <c r="AJ164" s="295" t="str">
        <f>IF('6ème'!$C60="","",IF('6ème'!$E60="CF",'6ème'!$D60,""))</f>
        <v/>
      </c>
      <c r="AK164" s="295" t="str">
        <f>IF('7ème'!$C60="","",IF('7ème'!$E60="CF",'7ème'!$D60,""))</f>
        <v/>
      </c>
      <c r="AL164" s="295" t="str">
        <f>IF('8ème'!$C60="","",IF('8ème'!$E60="CF",'8ème'!$D60,""))</f>
        <v/>
      </c>
      <c r="AM164" s="295" t="str">
        <f>IF('9ème'!$C60="","",IF('9ème'!$E60="CF",'9ème'!$D60,""))</f>
        <v/>
      </c>
      <c r="AN164" s="325" t="str">
        <f>IF('10ème'!$C60="","",IF('10ème'!$E60="CF",'10ème'!$D60,""))</f>
        <v/>
      </c>
      <c r="AO164" s="304" t="str">
        <f t="shared" si="20"/>
        <v/>
      </c>
      <c r="AP164" s="298" t="str">
        <f t="shared" si="30"/>
        <v/>
      </c>
      <c r="AQ164" s="326" t="str">
        <f t="shared" si="35"/>
        <v/>
      </c>
      <c r="AR164" s="422" t="str">
        <f t="shared" si="25"/>
        <v/>
      </c>
      <c r="AS164" s="384" t="str">
        <f t="shared" si="16"/>
        <v/>
      </c>
      <c r="AT164" s="102"/>
      <c r="AU164" s="297" t="str">
        <f>IF('1ér_Tour'!$C60="","",IF('1ér_Tour'!$E60="JS",'1ér_Tour'!$D60,""))</f>
        <v/>
      </c>
      <c r="AV164" s="298" t="str">
        <f>IF('2ème'!$C60="","",IF('2ème'!$E60="JS",'2ème'!$D60,""))</f>
        <v/>
      </c>
      <c r="AW164" s="298" t="str">
        <f>IF('3ème'!$C60="","",IF('3ème'!$E60="JS",'3ème'!$D60,""))</f>
        <v/>
      </c>
      <c r="AX164" s="298" t="str">
        <f>IF('4ème'!$C60="","",IF('4ème'!$E60="JS",'4ème'!$D60,""))</f>
        <v/>
      </c>
      <c r="AY164" s="298" t="str">
        <f>IF('5ème'!$C60="","",IF('5ème'!$E60="JS",'5ème'!$D60,""))</f>
        <v/>
      </c>
      <c r="AZ164" s="298" t="str">
        <f>IF('6ème'!$C60="","",IF('6ème'!$E60="JS",'6ème'!$D60,""))</f>
        <v/>
      </c>
      <c r="BA164" s="298" t="str">
        <f>IF('7ème'!$C60="","",IF('7ème'!$E60="JS",'7ème'!$D60,""))</f>
        <v/>
      </c>
      <c r="BB164" s="298" t="str">
        <f>IF('8ème'!$C60="","",IF('8ème'!$E60="JS",'8ème'!$D60,""))</f>
        <v/>
      </c>
      <c r="BC164" s="298" t="str">
        <f>IF('9ème'!$C60="","",IF('9ème'!$E60="JS",'9ème'!$D60,""))</f>
        <v/>
      </c>
      <c r="BD164" s="303" t="str">
        <f>IF('10ème'!$C60="","",IF('10ème'!$E60="JS",'10ème'!$D60,""))</f>
        <v/>
      </c>
      <c r="BE164" s="304" t="str">
        <f t="shared" si="36"/>
        <v/>
      </c>
      <c r="BF164" s="298" t="str">
        <f t="shared" si="26"/>
        <v/>
      </c>
      <c r="BG164" s="321" t="str">
        <f t="shared" si="27"/>
        <v/>
      </c>
      <c r="BH164" s="322" t="str">
        <f t="shared" si="28"/>
        <v/>
      </c>
      <c r="BI164" s="323" t="str">
        <f t="shared" si="29"/>
        <v/>
      </c>
      <c r="BJ164" s="102"/>
      <c r="BK164" s="294" t="str">
        <f>IF('1ér_Tour'!$C60="","",IF('1ér_Tour'!$E60="AM",'1ér_Tour'!$D60,""))</f>
        <v/>
      </c>
      <c r="BL164" s="295" t="str">
        <f>IF('2ème'!$C60="","",IF('2ème'!$E60="AM",'2ème'!$D60,""))</f>
        <v/>
      </c>
      <c r="BM164" s="295" t="str">
        <f>IF('3ème'!$C60="","",IF('3ème'!$E60="AM",'3ème'!$D60,""))</f>
        <v/>
      </c>
      <c r="BN164" s="295" t="str">
        <f>IF('4ème'!$C60="","",IF('4ème'!$E60="AM",'4ème'!$D60,""))</f>
        <v/>
      </c>
      <c r="BO164" s="295" t="str">
        <f>IF('5ème'!$C60="","",IF('5ème'!$E60="AM",'5ème'!$D60,""))</f>
        <v/>
      </c>
      <c r="BP164" s="295" t="str">
        <f>IF('6ème'!$C60="","",IF('6ème'!$E60="AM",'6ème'!$D60,""))</f>
        <v/>
      </c>
      <c r="BQ164" s="295" t="str">
        <f>IF('7ème'!$C60="","",IF('7ème'!$E60="AM",'7ème'!$D60,""))</f>
        <v/>
      </c>
      <c r="BR164" s="295" t="str">
        <f>IF('8ème'!$C60="","",IF('8ème'!$E60="AM",'8ème'!$D60,""))</f>
        <v/>
      </c>
      <c r="BS164" s="295" t="str">
        <f>IF('9ème'!$C60="","",IF('9ème'!$E60="AM",'9ème'!$D60,""))</f>
        <v/>
      </c>
      <c r="BT164" s="432" t="str">
        <f>IF('10ème'!$C60="","",IF('10ème'!$E60="AM",'10ème'!$D60,""))</f>
        <v/>
      </c>
      <c r="BU164" s="325" t="str">
        <f>IF(Dép_Arr!$C60="","",IF(Dép_Arr!$E60="AM",Dép_Arr!$D60,""))</f>
        <v/>
      </c>
      <c r="BV164" s="304" t="str">
        <f t="shared" si="37"/>
        <v/>
      </c>
      <c r="BW164" s="298" t="str">
        <f t="shared" si="21"/>
        <v/>
      </c>
      <c r="BX164" s="327" t="str">
        <f t="shared" si="22"/>
        <v/>
      </c>
      <c r="BY164" s="380" t="str">
        <f t="shared" si="23"/>
        <v/>
      </c>
      <c r="BZ164" s="438" t="str">
        <f t="shared" si="24"/>
        <v/>
      </c>
    </row>
    <row r="165" spans="14:78" x14ac:dyDescent="0.25">
      <c r="N165" s="373" t="str">
        <f t="shared" si="19"/>
        <v/>
      </c>
      <c r="O165" s="297" t="str">
        <f>IF('1ér_Tour'!C61="","",IF('1ér_Tour'!E61="MJ",'1ér_Tour'!$D61,""))</f>
        <v/>
      </c>
      <c r="P165" s="298" t="str">
        <f>IF('2ème'!$C61="","",IF('2ème'!$E61="MJ",'2ème'!$D61,""))</f>
        <v/>
      </c>
      <c r="Q165" s="298" t="str">
        <f>IF('3ème'!$C61="","",IF('3ème'!$E61="MJ",'3ème'!$D61,""))</f>
        <v/>
      </c>
      <c r="R165" s="298" t="str">
        <f>IF('4ème'!$C61="","",IF('4ème'!$E61="MJ",'4ème'!$D61,""))</f>
        <v/>
      </c>
      <c r="S165" s="298" t="str">
        <f>IF('5ème'!$C61="","",IF('5ème'!$E61="MJ",'5ème'!$D61,""))</f>
        <v/>
      </c>
      <c r="T165" s="298" t="str">
        <f>IF('6ème'!$C61="","",IF('6ème'!$E61="MJ",'6ème'!$D61,""))</f>
        <v/>
      </c>
      <c r="U165" s="298" t="str">
        <f>IF('7ème'!$C61="","",IF('7ème'!$E61="MJ",'7ème'!$D61,""))</f>
        <v/>
      </c>
      <c r="V165" s="298" t="str">
        <f>IF('8ème'!$C61="","",IF('8ème'!$E61="MJ",'8ème'!$D61,""))</f>
        <v/>
      </c>
      <c r="W165" s="298" t="str">
        <f>IF('9ème'!$C61="","",IF('9ème'!$E61="MJ",'9ème'!$D61,""))</f>
        <v/>
      </c>
      <c r="X165" s="303" t="str">
        <f>IF('10ème'!$C61="","",IF('10ème'!$E61="MJ",'10ème'!$D61,""))</f>
        <v/>
      </c>
      <c r="Y165" s="304" t="str">
        <f t="shared" si="33"/>
        <v/>
      </c>
      <c r="Z165" s="298" t="str">
        <f t="shared" si="31"/>
        <v/>
      </c>
      <c r="AA165" s="305" t="str">
        <f t="shared" si="34"/>
        <v/>
      </c>
      <c r="AB165" s="306" t="str">
        <f t="shared" si="13"/>
        <v/>
      </c>
      <c r="AC165" s="384" t="str">
        <f t="shared" si="32"/>
        <v/>
      </c>
      <c r="AD165" s="12"/>
      <c r="AE165" s="297" t="str">
        <f>IF('1ér_Tour'!$C61="","",IF('1ér_Tour'!$E61="CF",'1ér_Tour'!$D61,""))</f>
        <v/>
      </c>
      <c r="AF165" s="295" t="str">
        <f>IF('2ème'!$C61="","",IF('2ème'!$E61="CF",'2ème'!$D61,""))</f>
        <v/>
      </c>
      <c r="AG165" s="295" t="str">
        <f>IF('3ème'!$C61="","",IF('3ème'!$E61="CF",'3ème'!$D61,""))</f>
        <v/>
      </c>
      <c r="AH165" s="295" t="str">
        <f>IF('4ème'!$C61="","",IF('4ème'!$E61="CF",'4ème'!$D61,""))</f>
        <v/>
      </c>
      <c r="AI165" s="295" t="str">
        <f>IF('5ème'!$C61="","",IF('5ème'!$E61="CF",'5ème'!$D61,""))</f>
        <v/>
      </c>
      <c r="AJ165" s="295" t="str">
        <f>IF('6ème'!$C61="","",IF('6ème'!$E61="CF",'6ème'!$D61,""))</f>
        <v/>
      </c>
      <c r="AK165" s="295" t="str">
        <f>IF('7ème'!$C61="","",IF('7ème'!$E61="CF",'7ème'!$D61,""))</f>
        <v/>
      </c>
      <c r="AL165" s="295" t="str">
        <f>IF('8ème'!$C61="","",IF('8ème'!$E61="CF",'8ème'!$D61,""))</f>
        <v/>
      </c>
      <c r="AM165" s="295" t="str">
        <f>IF('9ème'!$C61="","",IF('9ème'!$E61="CF",'9ème'!$D61,""))</f>
        <v/>
      </c>
      <c r="AN165" s="325" t="str">
        <f>IF('10ème'!$C61="","",IF('10ème'!$E61="CF",'10ème'!$D61,""))</f>
        <v/>
      </c>
      <c r="AO165" s="304" t="str">
        <f t="shared" si="20"/>
        <v/>
      </c>
      <c r="AP165" s="298" t="str">
        <f t="shared" si="30"/>
        <v/>
      </c>
      <c r="AQ165" s="326" t="str">
        <f t="shared" si="35"/>
        <v/>
      </c>
      <c r="AR165" s="422" t="str">
        <f t="shared" si="25"/>
        <v/>
      </c>
      <c r="AS165" s="384" t="str">
        <f t="shared" si="16"/>
        <v/>
      </c>
      <c r="AT165" s="102"/>
      <c r="AU165" s="297" t="str">
        <f>IF('1ér_Tour'!$C61="","",IF('1ér_Tour'!$E61="JS",'1ér_Tour'!$D61,""))</f>
        <v/>
      </c>
      <c r="AV165" s="298" t="str">
        <f>IF('2ème'!$C61="","",IF('2ème'!$E61="JS",'2ème'!$D61,""))</f>
        <v/>
      </c>
      <c r="AW165" s="298" t="str">
        <f>IF('3ème'!$C61="","",IF('3ème'!$E61="JS",'3ème'!$D61,""))</f>
        <v/>
      </c>
      <c r="AX165" s="298" t="str">
        <f>IF('4ème'!$C61="","",IF('4ème'!$E61="JS",'4ème'!$D61,""))</f>
        <v/>
      </c>
      <c r="AY165" s="298" t="str">
        <f>IF('5ème'!$C61="","",IF('5ème'!$E61="JS",'5ème'!$D61,""))</f>
        <v/>
      </c>
      <c r="AZ165" s="298" t="str">
        <f>IF('6ème'!$C61="","",IF('6ème'!$E61="JS",'6ème'!$D61,""))</f>
        <v/>
      </c>
      <c r="BA165" s="298" t="str">
        <f>IF('7ème'!$C61="","",IF('7ème'!$E61="JS",'7ème'!$D61,""))</f>
        <v/>
      </c>
      <c r="BB165" s="298" t="str">
        <f>IF('8ème'!$C61="","",IF('8ème'!$E61="JS",'8ème'!$D61,""))</f>
        <v/>
      </c>
      <c r="BC165" s="298" t="str">
        <f>IF('9ème'!$C61="","",IF('9ème'!$E61="JS",'9ème'!$D61,""))</f>
        <v/>
      </c>
      <c r="BD165" s="303" t="str">
        <f>IF('10ème'!$C61="","",IF('10ème'!$E61="JS",'10ème'!$D61,""))</f>
        <v/>
      </c>
      <c r="BE165" s="304" t="str">
        <f t="shared" si="36"/>
        <v/>
      </c>
      <c r="BF165" s="298" t="str">
        <f t="shared" si="26"/>
        <v/>
      </c>
      <c r="BG165" s="321" t="str">
        <f t="shared" si="27"/>
        <v/>
      </c>
      <c r="BH165" s="322" t="str">
        <f t="shared" si="28"/>
        <v/>
      </c>
      <c r="BI165" s="323" t="str">
        <f t="shared" si="29"/>
        <v/>
      </c>
      <c r="BJ165" s="102"/>
      <c r="BK165" s="294" t="str">
        <f>IF('1ér_Tour'!$C61="","",IF('1ér_Tour'!$E61="AM",'1ér_Tour'!$D61,""))</f>
        <v/>
      </c>
      <c r="BL165" s="295" t="str">
        <f>IF('2ème'!$C61="","",IF('2ème'!$E61="AM",'2ème'!$D61,""))</f>
        <v/>
      </c>
      <c r="BM165" s="295" t="str">
        <f>IF('3ème'!$C61="","",IF('3ème'!$E61="AM",'3ème'!$D61,""))</f>
        <v/>
      </c>
      <c r="BN165" s="295" t="str">
        <f>IF('4ème'!$C61="","",IF('4ème'!$E61="AM",'4ème'!$D61,""))</f>
        <v/>
      </c>
      <c r="BO165" s="295" t="str">
        <f>IF('5ème'!$C61="","",IF('5ème'!$E61="AM",'5ème'!$D61,""))</f>
        <v/>
      </c>
      <c r="BP165" s="295" t="str">
        <f>IF('6ème'!$C61="","",IF('6ème'!$E61="AM",'6ème'!$D61,""))</f>
        <v/>
      </c>
      <c r="BQ165" s="295" t="str">
        <f>IF('7ème'!$C61="","",IF('7ème'!$E61="AM",'7ème'!$D61,""))</f>
        <v/>
      </c>
      <c r="BR165" s="295" t="str">
        <f>IF('8ème'!$C61="","",IF('8ème'!$E61="AM",'8ème'!$D61,""))</f>
        <v/>
      </c>
      <c r="BS165" s="295" t="str">
        <f>IF('9ème'!$C61="","",IF('9ème'!$E61="AM",'9ème'!$D61,""))</f>
        <v/>
      </c>
      <c r="BT165" s="432" t="str">
        <f>IF('10ème'!$C61="","",IF('10ème'!$E61="AM",'10ème'!$D61,""))</f>
        <v/>
      </c>
      <c r="BU165" s="325" t="str">
        <f>IF(Dép_Arr!$C61="","",IF(Dép_Arr!$E61="AM",Dép_Arr!$D61,""))</f>
        <v/>
      </c>
      <c r="BV165" s="304" t="str">
        <f t="shared" si="37"/>
        <v/>
      </c>
      <c r="BW165" s="298" t="str">
        <f t="shared" si="21"/>
        <v/>
      </c>
      <c r="BX165" s="327" t="str">
        <f t="shared" si="22"/>
        <v/>
      </c>
      <c r="BY165" s="380" t="str">
        <f t="shared" si="23"/>
        <v/>
      </c>
      <c r="BZ165" s="438" t="str">
        <f t="shared" si="24"/>
        <v/>
      </c>
    </row>
    <row r="166" spans="14:78" x14ac:dyDescent="0.25">
      <c r="N166" s="373" t="str">
        <f t="shared" si="19"/>
        <v/>
      </c>
      <c r="O166" s="297" t="str">
        <f>IF('1ér_Tour'!C62="","",IF('1ér_Tour'!E62="MJ",'1ér_Tour'!$D62,""))</f>
        <v/>
      </c>
      <c r="P166" s="298" t="str">
        <f>IF('2ème'!$C62="","",IF('2ème'!$E62="MJ",'2ème'!$D62,""))</f>
        <v/>
      </c>
      <c r="Q166" s="298" t="str">
        <f>IF('3ème'!$C62="","",IF('3ème'!$E62="MJ",'3ème'!$D62,""))</f>
        <v/>
      </c>
      <c r="R166" s="298" t="str">
        <f>IF('4ème'!$C62="","",IF('4ème'!$E62="MJ",'4ème'!$D62,""))</f>
        <v/>
      </c>
      <c r="S166" s="298" t="str">
        <f>IF('5ème'!$C62="","",IF('5ème'!$E62="MJ",'5ème'!$D62,""))</f>
        <v/>
      </c>
      <c r="T166" s="298" t="str">
        <f>IF('6ème'!$C62="","",IF('6ème'!$E62="MJ",'6ème'!$D62,""))</f>
        <v/>
      </c>
      <c r="U166" s="298" t="str">
        <f>IF('7ème'!$C62="","",IF('7ème'!$E62="MJ",'7ème'!$D62,""))</f>
        <v/>
      </c>
      <c r="V166" s="298" t="str">
        <f>IF('8ème'!$C62="","",IF('8ème'!$E62="MJ",'8ème'!$D62,""))</f>
        <v/>
      </c>
      <c r="W166" s="298" t="str">
        <f>IF('9ème'!$C62="","",IF('9ème'!$E62="MJ",'9ème'!$D62,""))</f>
        <v/>
      </c>
      <c r="X166" s="303" t="str">
        <f>IF('10ème'!$C62="","",IF('10ème'!$E62="MJ",'10ème'!$D62,""))</f>
        <v/>
      </c>
      <c r="Y166" s="304" t="str">
        <f t="shared" si="33"/>
        <v/>
      </c>
      <c r="Z166" s="298" t="str">
        <f t="shared" si="31"/>
        <v/>
      </c>
      <c r="AA166" s="305" t="str">
        <f t="shared" si="34"/>
        <v/>
      </c>
      <c r="AB166" s="306" t="str">
        <f t="shared" si="13"/>
        <v/>
      </c>
      <c r="AC166" s="384" t="str">
        <f t="shared" si="32"/>
        <v/>
      </c>
      <c r="AD166" s="12"/>
      <c r="AE166" s="297" t="str">
        <f>IF('1ér_Tour'!$C62="","",IF('1ér_Tour'!$E62="CF",'1ér_Tour'!$D62,""))</f>
        <v/>
      </c>
      <c r="AF166" s="295" t="str">
        <f>IF('2ème'!$C62="","",IF('2ème'!$E62="CF",'2ème'!$D62,""))</f>
        <v/>
      </c>
      <c r="AG166" s="295" t="str">
        <f>IF('3ème'!$C62="","",IF('3ème'!$E62="CF",'3ème'!$D62,""))</f>
        <v/>
      </c>
      <c r="AH166" s="295" t="str">
        <f>IF('4ème'!$C62="","",IF('4ème'!$E62="CF",'4ème'!$D62,""))</f>
        <v/>
      </c>
      <c r="AI166" s="295" t="str">
        <f>IF('5ème'!$C62="","",IF('5ème'!$E62="CF",'5ème'!$D62,""))</f>
        <v/>
      </c>
      <c r="AJ166" s="295" t="str">
        <f>IF('6ème'!$C62="","",IF('6ème'!$E62="CF",'6ème'!$D62,""))</f>
        <v/>
      </c>
      <c r="AK166" s="295" t="str">
        <f>IF('7ème'!$C62="","",IF('7ème'!$E62="CF",'7ème'!$D62,""))</f>
        <v/>
      </c>
      <c r="AL166" s="295" t="str">
        <f>IF('8ème'!$C62="","",IF('8ème'!$E62="CF",'8ème'!$D62,""))</f>
        <v/>
      </c>
      <c r="AM166" s="295" t="str">
        <f>IF('9ème'!$C62="","",IF('9ème'!$E62="CF",'9ème'!$D62,""))</f>
        <v/>
      </c>
      <c r="AN166" s="325" t="str">
        <f>IF('10ème'!$C62="","",IF('10ème'!$E62="CF",'10ème'!$D62,""))</f>
        <v/>
      </c>
      <c r="AO166" s="304" t="str">
        <f t="shared" si="20"/>
        <v/>
      </c>
      <c r="AP166" s="298" t="str">
        <f t="shared" si="30"/>
        <v/>
      </c>
      <c r="AQ166" s="326" t="str">
        <f t="shared" si="35"/>
        <v/>
      </c>
      <c r="AR166" s="422" t="str">
        <f t="shared" si="25"/>
        <v/>
      </c>
      <c r="AS166" s="384" t="str">
        <f t="shared" si="16"/>
        <v/>
      </c>
      <c r="AT166" s="102"/>
      <c r="AU166" s="297" t="str">
        <f>IF('1ér_Tour'!$C62="","",IF('1ér_Tour'!$E62="JS",'1ér_Tour'!$D62,""))</f>
        <v/>
      </c>
      <c r="AV166" s="298" t="str">
        <f>IF('2ème'!$C62="","",IF('2ème'!$E62="JS",'2ème'!$D62,""))</f>
        <v/>
      </c>
      <c r="AW166" s="298" t="str">
        <f>IF('3ème'!$C62="","",IF('3ème'!$E62="JS",'3ème'!$D62,""))</f>
        <v/>
      </c>
      <c r="AX166" s="298" t="str">
        <f>IF('4ème'!$C62="","",IF('4ème'!$E62="JS",'4ème'!$D62,""))</f>
        <v/>
      </c>
      <c r="AY166" s="298" t="str">
        <f>IF('5ème'!$C62="","",IF('5ème'!$E62="JS",'5ème'!$D62,""))</f>
        <v/>
      </c>
      <c r="AZ166" s="298" t="str">
        <f>IF('6ème'!$C62="","",IF('6ème'!$E62="JS",'6ème'!$D62,""))</f>
        <v/>
      </c>
      <c r="BA166" s="298" t="str">
        <f>IF('7ème'!$C62="","",IF('7ème'!$E62="JS",'7ème'!$D62,""))</f>
        <v/>
      </c>
      <c r="BB166" s="298" t="str">
        <f>IF('8ème'!$C62="","",IF('8ème'!$E62="JS",'8ème'!$D62,""))</f>
        <v/>
      </c>
      <c r="BC166" s="298" t="str">
        <f>IF('9ème'!$C62="","",IF('9ème'!$E62="JS",'9ème'!$D62,""))</f>
        <v/>
      </c>
      <c r="BD166" s="303" t="str">
        <f>IF('10ème'!$C62="","",IF('10ème'!$E62="JS",'10ème'!$D62,""))</f>
        <v/>
      </c>
      <c r="BE166" s="304" t="str">
        <f t="shared" si="36"/>
        <v/>
      </c>
      <c r="BF166" s="298" t="str">
        <f t="shared" si="26"/>
        <v/>
      </c>
      <c r="BG166" s="321" t="str">
        <f t="shared" si="27"/>
        <v/>
      </c>
      <c r="BH166" s="322" t="str">
        <f t="shared" si="28"/>
        <v/>
      </c>
      <c r="BI166" s="323" t="str">
        <f t="shared" si="29"/>
        <v/>
      </c>
      <c r="BJ166" s="102"/>
      <c r="BK166" s="294" t="str">
        <f>IF('1ér_Tour'!$C62="","",IF('1ér_Tour'!$E62="AM",'1ér_Tour'!$D62,""))</f>
        <v/>
      </c>
      <c r="BL166" s="295" t="str">
        <f>IF('2ème'!$C62="","",IF('2ème'!$E62="AM",'2ème'!$D62,""))</f>
        <v/>
      </c>
      <c r="BM166" s="295" t="str">
        <f>IF('3ème'!$C62="","",IF('3ème'!$E62="AM",'3ème'!$D62,""))</f>
        <v/>
      </c>
      <c r="BN166" s="295" t="str">
        <f>IF('4ème'!$C62="","",IF('4ème'!$E62="AM",'4ème'!$D62,""))</f>
        <v/>
      </c>
      <c r="BO166" s="295" t="str">
        <f>IF('5ème'!$C62="","",IF('5ème'!$E62="AM",'5ème'!$D62,""))</f>
        <v/>
      </c>
      <c r="BP166" s="295" t="str">
        <f>IF('6ème'!$C62="","",IF('6ème'!$E62="AM",'6ème'!$D62,""))</f>
        <v/>
      </c>
      <c r="BQ166" s="295" t="str">
        <f>IF('7ème'!$C62="","",IF('7ème'!$E62="AM",'7ème'!$D62,""))</f>
        <v/>
      </c>
      <c r="BR166" s="295" t="str">
        <f>IF('8ème'!$C62="","",IF('8ème'!$E62="AM",'8ème'!$D62,""))</f>
        <v/>
      </c>
      <c r="BS166" s="295" t="str">
        <f>IF('9ème'!$C62="","",IF('9ème'!$E62="AM",'9ème'!$D62,""))</f>
        <v/>
      </c>
      <c r="BT166" s="432" t="str">
        <f>IF('10ème'!$C62="","",IF('10ème'!$E62="AM",'10ème'!$D62,""))</f>
        <v/>
      </c>
      <c r="BU166" s="325" t="str">
        <f>IF(Dép_Arr!$C62="","",IF(Dép_Arr!$E62="AM",Dép_Arr!$D62,""))</f>
        <v/>
      </c>
      <c r="BV166" s="304" t="str">
        <f t="shared" si="37"/>
        <v/>
      </c>
      <c r="BW166" s="298" t="str">
        <f t="shared" si="21"/>
        <v/>
      </c>
      <c r="BX166" s="327" t="str">
        <f t="shared" si="22"/>
        <v/>
      </c>
      <c r="BY166" s="380" t="str">
        <f t="shared" si="23"/>
        <v/>
      </c>
      <c r="BZ166" s="438" t="str">
        <f t="shared" si="24"/>
        <v/>
      </c>
    </row>
    <row r="167" spans="14:78" x14ac:dyDescent="0.25">
      <c r="N167" s="373" t="str">
        <f t="shared" si="19"/>
        <v/>
      </c>
      <c r="O167" s="297" t="str">
        <f>IF('1ér_Tour'!C63="","",IF('1ér_Tour'!E63="MJ",'1ér_Tour'!$D63,""))</f>
        <v/>
      </c>
      <c r="P167" s="298" t="str">
        <f>IF('2ème'!$C63="","",IF('2ème'!$E63="MJ",'2ème'!$D63,""))</f>
        <v/>
      </c>
      <c r="Q167" s="298" t="str">
        <f>IF('3ème'!$C63="","",IF('3ème'!$E63="MJ",'3ème'!$D63,""))</f>
        <v/>
      </c>
      <c r="R167" s="298" t="str">
        <f>IF('4ème'!$C63="","",IF('4ème'!$E63="MJ",'4ème'!$D63,""))</f>
        <v/>
      </c>
      <c r="S167" s="298" t="str">
        <f>IF('5ème'!$C63="","",IF('5ème'!$E63="MJ",'5ème'!$D63,""))</f>
        <v/>
      </c>
      <c r="T167" s="298" t="str">
        <f>IF('6ème'!$C63="","",IF('6ème'!$E63="MJ",'6ème'!$D63,""))</f>
        <v/>
      </c>
      <c r="U167" s="298" t="str">
        <f>IF('7ème'!$C63="","",IF('7ème'!$E63="MJ",'7ème'!$D63,""))</f>
        <v/>
      </c>
      <c r="V167" s="298" t="str">
        <f>IF('8ème'!$C63="","",IF('8ème'!$E63="MJ",'8ème'!$D63,""))</f>
        <v/>
      </c>
      <c r="W167" s="298" t="str">
        <f>IF('9ème'!$C63="","",IF('9ème'!$E63="MJ",'9ème'!$D63,""))</f>
        <v/>
      </c>
      <c r="X167" s="303" t="str">
        <f>IF('10ème'!$C63="","",IF('10ème'!$E63="MJ",'10ème'!$D63,""))</f>
        <v/>
      </c>
      <c r="Y167" s="304" t="str">
        <f t="shared" si="33"/>
        <v/>
      </c>
      <c r="Z167" s="298" t="str">
        <f t="shared" si="31"/>
        <v/>
      </c>
      <c r="AA167" s="305" t="str">
        <f t="shared" si="34"/>
        <v/>
      </c>
      <c r="AB167" s="306" t="str">
        <f t="shared" si="13"/>
        <v/>
      </c>
      <c r="AC167" s="384" t="str">
        <f t="shared" si="32"/>
        <v/>
      </c>
      <c r="AD167" s="12"/>
      <c r="AE167" s="297" t="str">
        <f>IF('1ér_Tour'!$C63="","",IF('1ér_Tour'!$E63="CF",'1ér_Tour'!$D63,""))</f>
        <v/>
      </c>
      <c r="AF167" s="295" t="str">
        <f>IF('2ème'!$C63="","",IF('2ème'!$E63="CF",'2ème'!$D63,""))</f>
        <v/>
      </c>
      <c r="AG167" s="295" t="str">
        <f>IF('3ème'!$C63="","",IF('3ème'!$E63="CF",'3ème'!$D63,""))</f>
        <v/>
      </c>
      <c r="AH167" s="295" t="str">
        <f>IF('4ème'!$C63="","",IF('4ème'!$E63="CF",'4ème'!$D63,""))</f>
        <v/>
      </c>
      <c r="AI167" s="295" t="str">
        <f>IF('5ème'!$C63="","",IF('5ème'!$E63="CF",'5ème'!$D63,""))</f>
        <v/>
      </c>
      <c r="AJ167" s="295" t="str">
        <f>IF('6ème'!$C63="","",IF('6ème'!$E63="CF",'6ème'!$D63,""))</f>
        <v/>
      </c>
      <c r="AK167" s="295" t="str">
        <f>IF('7ème'!$C63="","",IF('7ème'!$E63="CF",'7ème'!$D63,""))</f>
        <v/>
      </c>
      <c r="AL167" s="295" t="str">
        <f>IF('8ème'!$C63="","",IF('8ème'!$E63="CF",'8ème'!$D63,""))</f>
        <v/>
      </c>
      <c r="AM167" s="295" t="str">
        <f>IF('9ème'!$C63="","",IF('9ème'!$E63="CF",'9ème'!$D63,""))</f>
        <v/>
      </c>
      <c r="AN167" s="325" t="str">
        <f>IF('10ème'!$C63="","",IF('10ème'!$E63="CF",'10ème'!$D63,""))</f>
        <v/>
      </c>
      <c r="AO167" s="304" t="str">
        <f t="shared" si="20"/>
        <v/>
      </c>
      <c r="AP167" s="298" t="str">
        <f t="shared" si="30"/>
        <v/>
      </c>
      <c r="AQ167" s="326" t="str">
        <f t="shared" si="35"/>
        <v/>
      </c>
      <c r="AR167" s="422" t="str">
        <f t="shared" si="25"/>
        <v/>
      </c>
      <c r="AS167" s="384" t="str">
        <f t="shared" si="16"/>
        <v/>
      </c>
      <c r="AT167" s="102"/>
      <c r="AU167" s="297" t="str">
        <f>IF('1ér_Tour'!$C63="","",IF('1ér_Tour'!$E63="JS",'1ér_Tour'!$D63,""))</f>
        <v/>
      </c>
      <c r="AV167" s="298" t="str">
        <f>IF('2ème'!$C63="","",IF('2ème'!$E63="JS",'2ème'!$D63,""))</f>
        <v/>
      </c>
      <c r="AW167" s="298" t="str">
        <f>IF('3ème'!$C63="","",IF('3ème'!$E63="JS",'3ème'!$D63,""))</f>
        <v/>
      </c>
      <c r="AX167" s="298" t="str">
        <f>IF('4ème'!$C63="","",IF('4ème'!$E63="JS",'4ème'!$D63,""))</f>
        <v/>
      </c>
      <c r="AY167" s="298" t="str">
        <f>IF('5ème'!$C63="","",IF('5ème'!$E63="JS",'5ème'!$D63,""))</f>
        <v/>
      </c>
      <c r="AZ167" s="298" t="str">
        <f>IF('6ème'!$C63="","",IF('6ème'!$E63="JS",'6ème'!$D63,""))</f>
        <v/>
      </c>
      <c r="BA167" s="298" t="str">
        <f>IF('7ème'!$C63="","",IF('7ème'!$E63="JS",'7ème'!$D63,""))</f>
        <v/>
      </c>
      <c r="BB167" s="298" t="str">
        <f>IF('8ème'!$C63="","",IF('8ème'!$E63="JS",'8ème'!$D63,""))</f>
        <v/>
      </c>
      <c r="BC167" s="298" t="str">
        <f>IF('9ème'!$C63="","",IF('9ème'!$E63="JS",'9ème'!$D63,""))</f>
        <v/>
      </c>
      <c r="BD167" s="303" t="str">
        <f>IF('10ème'!$C63="","",IF('10ème'!$E63="JS",'10ème'!$D63,""))</f>
        <v/>
      </c>
      <c r="BE167" s="304" t="str">
        <f t="shared" si="36"/>
        <v/>
      </c>
      <c r="BF167" s="298" t="str">
        <f t="shared" si="26"/>
        <v/>
      </c>
      <c r="BG167" s="321" t="str">
        <f t="shared" si="27"/>
        <v/>
      </c>
      <c r="BH167" s="322" t="str">
        <f t="shared" si="28"/>
        <v/>
      </c>
      <c r="BI167" s="323" t="str">
        <f t="shared" si="29"/>
        <v/>
      </c>
      <c r="BJ167" s="102"/>
      <c r="BK167" s="294" t="str">
        <f>IF('1ér_Tour'!$C63="","",IF('1ér_Tour'!$E63="AM",'1ér_Tour'!$D63,""))</f>
        <v/>
      </c>
      <c r="BL167" s="295" t="str">
        <f>IF('2ème'!$C63="","",IF('2ème'!$E63="AM",'2ème'!$D63,""))</f>
        <v/>
      </c>
      <c r="BM167" s="295" t="str">
        <f>IF('3ème'!$C63="","",IF('3ème'!$E63="AM",'3ème'!$D63,""))</f>
        <v/>
      </c>
      <c r="BN167" s="295" t="str">
        <f>IF('4ème'!$C63="","",IF('4ème'!$E63="AM",'4ème'!$D63,""))</f>
        <v/>
      </c>
      <c r="BO167" s="295" t="str">
        <f>IF('5ème'!$C63="","",IF('5ème'!$E63="AM",'5ème'!$D63,""))</f>
        <v/>
      </c>
      <c r="BP167" s="295" t="str">
        <f>IF('6ème'!$C63="","",IF('6ème'!$E63="AM",'6ème'!$D63,""))</f>
        <v/>
      </c>
      <c r="BQ167" s="295" t="str">
        <f>IF('7ème'!$C63="","",IF('7ème'!$E63="AM",'7ème'!$D63,""))</f>
        <v/>
      </c>
      <c r="BR167" s="295" t="str">
        <f>IF('8ème'!$C63="","",IF('8ème'!$E63="AM",'8ème'!$D63,""))</f>
        <v/>
      </c>
      <c r="BS167" s="295" t="str">
        <f>IF('9ème'!$C63="","",IF('9ème'!$E63="AM",'9ème'!$D63,""))</f>
        <v/>
      </c>
      <c r="BT167" s="432" t="str">
        <f>IF('10ème'!$C63="","",IF('10ème'!$E63="AM",'10ème'!$D63,""))</f>
        <v/>
      </c>
      <c r="BU167" s="325" t="str">
        <f>IF(Dép_Arr!$C63="","",IF(Dép_Arr!$E63="AM",Dép_Arr!$D63,""))</f>
        <v/>
      </c>
      <c r="BV167" s="304" t="str">
        <f t="shared" si="37"/>
        <v/>
      </c>
      <c r="BW167" s="298" t="str">
        <f t="shared" si="21"/>
        <v/>
      </c>
      <c r="BX167" s="327" t="str">
        <f t="shared" si="22"/>
        <v/>
      </c>
      <c r="BY167" s="380" t="str">
        <f t="shared" si="23"/>
        <v/>
      </c>
      <c r="BZ167" s="438" t="str">
        <f t="shared" si="24"/>
        <v/>
      </c>
    </row>
    <row r="168" spans="14:78" x14ac:dyDescent="0.25">
      <c r="N168" s="373" t="str">
        <f t="shared" si="19"/>
        <v/>
      </c>
      <c r="O168" s="297" t="str">
        <f>IF('1ér_Tour'!C64="","",IF('1ér_Tour'!E64="MJ",'1ér_Tour'!$D64,""))</f>
        <v/>
      </c>
      <c r="P168" s="298" t="str">
        <f>IF('2ème'!$C64="","",IF('2ème'!$E64="MJ",'2ème'!$D64,""))</f>
        <v/>
      </c>
      <c r="Q168" s="298" t="str">
        <f>IF('3ème'!$C64="","",IF('3ème'!$E64="MJ",'3ème'!$D64,""))</f>
        <v/>
      </c>
      <c r="R168" s="298" t="str">
        <f>IF('4ème'!$C64="","",IF('4ème'!$E64="MJ",'4ème'!$D64,""))</f>
        <v/>
      </c>
      <c r="S168" s="298" t="str">
        <f>IF('5ème'!$C64="","",IF('5ème'!$E64="MJ",'5ème'!$D64,""))</f>
        <v/>
      </c>
      <c r="T168" s="298" t="str">
        <f>IF('6ème'!$C64="","",IF('6ème'!$E64="MJ",'6ème'!$D64,""))</f>
        <v/>
      </c>
      <c r="U168" s="298" t="str">
        <f>IF('7ème'!$C64="","",IF('7ème'!$E64="MJ",'7ème'!$D64,""))</f>
        <v/>
      </c>
      <c r="V168" s="298" t="str">
        <f>IF('8ème'!$C64="","",IF('8ème'!$E64="MJ",'8ème'!$D64,""))</f>
        <v/>
      </c>
      <c r="W168" s="298" t="str">
        <f>IF('9ème'!$C64="","",IF('9ème'!$E64="MJ",'9ème'!$D64,""))</f>
        <v/>
      </c>
      <c r="X168" s="303" t="str">
        <f>IF('10ème'!$C64="","",IF('10ème'!$E64="MJ",'10ème'!$D64,""))</f>
        <v/>
      </c>
      <c r="Y168" s="304" t="str">
        <f t="shared" si="33"/>
        <v/>
      </c>
      <c r="Z168" s="298" t="str">
        <f t="shared" si="31"/>
        <v/>
      </c>
      <c r="AA168" s="305" t="str">
        <f t="shared" si="34"/>
        <v/>
      </c>
      <c r="AB168" s="306" t="str">
        <f t="shared" si="13"/>
        <v/>
      </c>
      <c r="AC168" s="384" t="str">
        <f t="shared" si="32"/>
        <v/>
      </c>
      <c r="AD168" s="12"/>
      <c r="AE168" s="297" t="str">
        <f>IF('1ér_Tour'!$C64="","",IF('1ér_Tour'!$E64="CF",'1ér_Tour'!$D64,""))</f>
        <v/>
      </c>
      <c r="AF168" s="295" t="str">
        <f>IF('2ème'!$C64="","",IF('2ème'!$E64="CF",'2ème'!$D64,""))</f>
        <v/>
      </c>
      <c r="AG168" s="295" t="str">
        <f>IF('3ème'!$C64="","",IF('3ème'!$E64="CF",'3ème'!$D64,""))</f>
        <v/>
      </c>
      <c r="AH168" s="295" t="str">
        <f>IF('4ème'!$C64="","",IF('4ème'!$E64="CF",'4ème'!$D64,""))</f>
        <v/>
      </c>
      <c r="AI168" s="295" t="str">
        <f>IF('5ème'!$C64="","",IF('5ème'!$E64="CF",'5ème'!$D64,""))</f>
        <v/>
      </c>
      <c r="AJ168" s="295" t="str">
        <f>IF('6ème'!$C64="","",IF('6ème'!$E64="CF",'6ème'!$D64,""))</f>
        <v/>
      </c>
      <c r="AK168" s="295" t="str">
        <f>IF('7ème'!$C64="","",IF('7ème'!$E64="CF",'7ème'!$D64,""))</f>
        <v/>
      </c>
      <c r="AL168" s="295" t="str">
        <f>IF('8ème'!$C64="","",IF('8ème'!$E64="CF",'8ème'!$D64,""))</f>
        <v/>
      </c>
      <c r="AM168" s="295" t="str">
        <f>IF('9ème'!$C64="","",IF('9ème'!$E64="CF",'9ème'!$D64,""))</f>
        <v/>
      </c>
      <c r="AN168" s="325" t="str">
        <f>IF('10ème'!$C64="","",IF('10ème'!$E64="CF",'10ème'!$D64,""))</f>
        <v/>
      </c>
      <c r="AO168" s="304" t="str">
        <f t="shared" si="20"/>
        <v/>
      </c>
      <c r="AP168" s="298" t="str">
        <f t="shared" si="30"/>
        <v/>
      </c>
      <c r="AQ168" s="326" t="str">
        <f t="shared" si="35"/>
        <v/>
      </c>
      <c r="AR168" s="422" t="str">
        <f t="shared" si="25"/>
        <v/>
      </c>
      <c r="AS168" s="384" t="str">
        <f t="shared" si="16"/>
        <v/>
      </c>
      <c r="AT168" s="102"/>
      <c r="AU168" s="297" t="str">
        <f>IF('1ér_Tour'!$C64="","",IF('1ér_Tour'!$E64="JS",'1ér_Tour'!$D64,""))</f>
        <v/>
      </c>
      <c r="AV168" s="298" t="str">
        <f>IF('2ème'!$C64="","",IF('2ème'!$E64="JS",'2ème'!$D64,""))</f>
        <v/>
      </c>
      <c r="AW168" s="298" t="str">
        <f>IF('3ème'!$C64="","",IF('3ème'!$E64="JS",'3ème'!$D64,""))</f>
        <v/>
      </c>
      <c r="AX168" s="298" t="str">
        <f>IF('4ème'!$C64="","",IF('4ème'!$E64="JS",'4ème'!$D64,""))</f>
        <v/>
      </c>
      <c r="AY168" s="298" t="str">
        <f>IF('5ème'!$C64="","",IF('5ème'!$E64="JS",'5ème'!$D64,""))</f>
        <v/>
      </c>
      <c r="AZ168" s="298" t="str">
        <f>IF('6ème'!$C64="","",IF('6ème'!$E64="JS",'6ème'!$D64,""))</f>
        <v/>
      </c>
      <c r="BA168" s="298" t="str">
        <f>IF('7ème'!$C64="","",IF('7ème'!$E64="JS",'7ème'!$D64,""))</f>
        <v/>
      </c>
      <c r="BB168" s="298" t="str">
        <f>IF('8ème'!$C64="","",IF('8ème'!$E64="JS",'8ème'!$D64,""))</f>
        <v/>
      </c>
      <c r="BC168" s="298" t="str">
        <f>IF('9ème'!$C64="","",IF('9ème'!$E64="JS",'9ème'!$D64,""))</f>
        <v/>
      </c>
      <c r="BD168" s="303" t="str">
        <f>IF('10ème'!$C64="","",IF('10ème'!$E64="JS",'10ème'!$D64,""))</f>
        <v/>
      </c>
      <c r="BE168" s="304" t="str">
        <f t="shared" si="36"/>
        <v/>
      </c>
      <c r="BF168" s="298" t="str">
        <f t="shared" si="26"/>
        <v/>
      </c>
      <c r="BG168" s="321" t="str">
        <f t="shared" si="27"/>
        <v/>
      </c>
      <c r="BH168" s="322" t="str">
        <f t="shared" si="28"/>
        <v/>
      </c>
      <c r="BI168" s="323" t="str">
        <f t="shared" si="29"/>
        <v/>
      </c>
      <c r="BJ168" s="102"/>
      <c r="BK168" s="294" t="str">
        <f>IF('1ér_Tour'!$C64="","",IF('1ér_Tour'!$E64="AM",'1ér_Tour'!$D64,""))</f>
        <v/>
      </c>
      <c r="BL168" s="295" t="str">
        <f>IF('2ème'!$C64="","",IF('2ème'!$E64="AM",'2ème'!$D64,""))</f>
        <v/>
      </c>
      <c r="BM168" s="295" t="str">
        <f>IF('3ème'!$C64="","",IF('3ème'!$E64="AM",'3ème'!$D64,""))</f>
        <v/>
      </c>
      <c r="BN168" s="295" t="str">
        <f>IF('4ème'!$C64="","",IF('4ème'!$E64="AM",'4ème'!$D64,""))</f>
        <v/>
      </c>
      <c r="BO168" s="295" t="str">
        <f>IF('5ème'!$C64="","",IF('5ème'!$E64="AM",'5ème'!$D64,""))</f>
        <v/>
      </c>
      <c r="BP168" s="295" t="str">
        <f>IF('6ème'!$C64="","",IF('6ème'!$E64="AM",'6ème'!$D64,""))</f>
        <v/>
      </c>
      <c r="BQ168" s="295" t="str">
        <f>IF('7ème'!$C64="","",IF('7ème'!$E64="AM",'7ème'!$D64,""))</f>
        <v/>
      </c>
      <c r="BR168" s="295" t="str">
        <f>IF('8ème'!$C64="","",IF('8ème'!$E64="AM",'8ème'!$D64,""))</f>
        <v/>
      </c>
      <c r="BS168" s="295" t="str">
        <f>IF('9ème'!$C64="","",IF('9ème'!$E64="AM",'9ème'!$D64,""))</f>
        <v/>
      </c>
      <c r="BT168" s="432" t="str">
        <f>IF('10ème'!$C64="","",IF('10ème'!$E64="AM",'10ème'!$D64,""))</f>
        <v/>
      </c>
      <c r="BU168" s="325" t="str">
        <f>IF(Dép_Arr!$C64="","",IF(Dép_Arr!$E64="AM",Dép_Arr!$D64,""))</f>
        <v/>
      </c>
      <c r="BV168" s="304" t="str">
        <f t="shared" si="37"/>
        <v/>
      </c>
      <c r="BW168" s="298" t="str">
        <f t="shared" si="21"/>
        <v/>
      </c>
      <c r="BX168" s="327" t="str">
        <f t="shared" si="22"/>
        <v/>
      </c>
      <c r="BY168" s="380" t="str">
        <f t="shared" si="23"/>
        <v/>
      </c>
      <c r="BZ168" s="438" t="str">
        <f t="shared" si="24"/>
        <v/>
      </c>
    </row>
    <row r="169" spans="14:78" x14ac:dyDescent="0.25">
      <c r="N169" s="373" t="str">
        <f t="shared" si="19"/>
        <v/>
      </c>
      <c r="O169" s="297" t="str">
        <f>IF('1ér_Tour'!C65="","",IF('1ér_Tour'!E65="MJ",'1ér_Tour'!$D65,""))</f>
        <v/>
      </c>
      <c r="P169" s="298" t="str">
        <f>IF('2ème'!$C65="","",IF('2ème'!$E65="MJ",'2ème'!$D65,""))</f>
        <v/>
      </c>
      <c r="Q169" s="298" t="str">
        <f>IF('3ème'!$C65="","",IF('3ème'!$E65="MJ",'3ème'!$D65,""))</f>
        <v/>
      </c>
      <c r="R169" s="298" t="str">
        <f>IF('4ème'!$C65="","",IF('4ème'!$E65="MJ",'4ème'!$D65,""))</f>
        <v/>
      </c>
      <c r="S169" s="298" t="str">
        <f>IF('5ème'!$C65="","",IF('5ème'!$E65="MJ",'5ème'!$D65,""))</f>
        <v/>
      </c>
      <c r="T169" s="298" t="str">
        <f>IF('6ème'!$C65="","",IF('6ème'!$E65="MJ",'6ème'!$D65,""))</f>
        <v/>
      </c>
      <c r="U169" s="298" t="str">
        <f>IF('7ème'!$C65="","",IF('7ème'!$E65="MJ",'7ème'!$D65,""))</f>
        <v/>
      </c>
      <c r="V169" s="298" t="str">
        <f>IF('8ème'!$C65="","",IF('8ème'!$E65="MJ",'8ème'!$D65,""))</f>
        <v/>
      </c>
      <c r="W169" s="298" t="str">
        <f>IF('9ème'!$C65="","",IF('9ème'!$E65="MJ",'9ème'!$D65,""))</f>
        <v/>
      </c>
      <c r="X169" s="303" t="str">
        <f>IF('10ème'!$C65="","",IF('10ème'!$E65="MJ",'10ème'!$D65,""))</f>
        <v/>
      </c>
      <c r="Y169" s="304" t="str">
        <f t="shared" si="33"/>
        <v/>
      </c>
      <c r="Z169" s="298" t="str">
        <f t="shared" si="31"/>
        <v/>
      </c>
      <c r="AA169" s="305" t="str">
        <f t="shared" si="34"/>
        <v/>
      </c>
      <c r="AB169" s="306" t="str">
        <f t="shared" si="13"/>
        <v/>
      </c>
      <c r="AC169" s="384" t="str">
        <f t="shared" si="32"/>
        <v/>
      </c>
      <c r="AD169" s="12"/>
      <c r="AE169" s="297" t="str">
        <f>IF('1ér_Tour'!$C65="","",IF('1ér_Tour'!$E65="CF",'1ér_Tour'!$D65,""))</f>
        <v/>
      </c>
      <c r="AF169" s="295" t="str">
        <f>IF('2ème'!$C65="","",IF('2ème'!$E65="CF",'2ème'!$D65,""))</f>
        <v/>
      </c>
      <c r="AG169" s="295" t="str">
        <f>IF('3ème'!$C65="","",IF('3ème'!$E65="CF",'3ème'!$D65,""))</f>
        <v/>
      </c>
      <c r="AH169" s="295" t="str">
        <f>IF('4ème'!$C65="","",IF('4ème'!$E65="CF",'4ème'!$D65,""))</f>
        <v/>
      </c>
      <c r="AI169" s="295" t="str">
        <f>IF('5ème'!$C65="","",IF('5ème'!$E65="CF",'5ème'!$D65,""))</f>
        <v/>
      </c>
      <c r="AJ169" s="295" t="str">
        <f>IF('6ème'!$C65="","",IF('6ème'!$E65="CF",'6ème'!$D65,""))</f>
        <v/>
      </c>
      <c r="AK169" s="295" t="str">
        <f>IF('7ème'!$C65="","",IF('7ème'!$E65="CF",'7ème'!$D65,""))</f>
        <v/>
      </c>
      <c r="AL169" s="295" t="str">
        <f>IF('8ème'!$C65="","",IF('8ème'!$E65="CF",'8ème'!$D65,""))</f>
        <v/>
      </c>
      <c r="AM169" s="295" t="str">
        <f>IF('9ème'!$C65="","",IF('9ème'!$E65="CF",'9ème'!$D65,""))</f>
        <v/>
      </c>
      <c r="AN169" s="325" t="str">
        <f>IF('10ème'!$C65="","",IF('10ème'!$E65="CF",'10ème'!$D65,""))</f>
        <v/>
      </c>
      <c r="AO169" s="304" t="str">
        <f t="shared" si="20"/>
        <v/>
      </c>
      <c r="AP169" s="298" t="str">
        <f t="shared" si="30"/>
        <v/>
      </c>
      <c r="AQ169" s="326" t="str">
        <f t="shared" si="35"/>
        <v/>
      </c>
      <c r="AR169" s="422" t="str">
        <f t="shared" si="25"/>
        <v/>
      </c>
      <c r="AS169" s="384" t="str">
        <f t="shared" si="16"/>
        <v/>
      </c>
      <c r="AT169" s="102"/>
      <c r="AU169" s="297" t="str">
        <f>IF('1ér_Tour'!$C65="","",IF('1ér_Tour'!$E65="JS",'1ér_Tour'!$D65,""))</f>
        <v/>
      </c>
      <c r="AV169" s="298" t="str">
        <f>IF('2ème'!$C65="","",IF('2ème'!$E65="JS",'2ème'!$D65,""))</f>
        <v/>
      </c>
      <c r="AW169" s="298" t="str">
        <f>IF('3ème'!$C65="","",IF('3ème'!$E65="JS",'3ème'!$D65,""))</f>
        <v/>
      </c>
      <c r="AX169" s="298" t="str">
        <f>IF('4ème'!$C65="","",IF('4ème'!$E65="JS",'4ème'!$D65,""))</f>
        <v/>
      </c>
      <c r="AY169" s="298" t="str">
        <f>IF('5ème'!$C65="","",IF('5ème'!$E65="JS",'5ème'!$D65,""))</f>
        <v/>
      </c>
      <c r="AZ169" s="298" t="str">
        <f>IF('6ème'!$C65="","",IF('6ème'!$E65="JS",'6ème'!$D65,""))</f>
        <v/>
      </c>
      <c r="BA169" s="298" t="str">
        <f>IF('7ème'!$C65="","",IF('7ème'!$E65="JS",'7ème'!$D65,""))</f>
        <v/>
      </c>
      <c r="BB169" s="298" t="str">
        <f>IF('8ème'!$C65="","",IF('8ème'!$E65="JS",'8ème'!$D65,""))</f>
        <v/>
      </c>
      <c r="BC169" s="298" t="str">
        <f>IF('9ème'!$C65="","",IF('9ème'!$E65="JS",'9ème'!$D65,""))</f>
        <v/>
      </c>
      <c r="BD169" s="303" t="str">
        <f>IF('10ème'!$C65="","",IF('10ème'!$E65="JS",'10ème'!$D65,""))</f>
        <v/>
      </c>
      <c r="BE169" s="304" t="str">
        <f t="shared" si="36"/>
        <v/>
      </c>
      <c r="BF169" s="298" t="str">
        <f t="shared" si="26"/>
        <v/>
      </c>
      <c r="BG169" s="321" t="str">
        <f t="shared" si="27"/>
        <v/>
      </c>
      <c r="BH169" s="322" t="str">
        <f t="shared" si="28"/>
        <v/>
      </c>
      <c r="BI169" s="323" t="str">
        <f t="shared" si="29"/>
        <v/>
      </c>
      <c r="BJ169" s="102"/>
      <c r="BK169" s="294" t="str">
        <f>IF('1ér_Tour'!$C65="","",IF('1ér_Tour'!$E65="AM",'1ér_Tour'!$D65,""))</f>
        <v/>
      </c>
      <c r="BL169" s="295" t="str">
        <f>IF('2ème'!$C65="","",IF('2ème'!$E65="AM",'2ème'!$D65,""))</f>
        <v/>
      </c>
      <c r="BM169" s="295" t="str">
        <f>IF('3ème'!$C65="","",IF('3ème'!$E65="AM",'3ème'!$D65,""))</f>
        <v/>
      </c>
      <c r="BN169" s="295" t="str">
        <f>IF('4ème'!$C65="","",IF('4ème'!$E65="AM",'4ème'!$D65,""))</f>
        <v/>
      </c>
      <c r="BO169" s="295" t="str">
        <f>IF('5ème'!$C65="","",IF('5ème'!$E65="AM",'5ème'!$D65,""))</f>
        <v/>
      </c>
      <c r="BP169" s="295" t="str">
        <f>IF('6ème'!$C65="","",IF('6ème'!$E65="AM",'6ème'!$D65,""))</f>
        <v/>
      </c>
      <c r="BQ169" s="295" t="str">
        <f>IF('7ème'!$C65="","",IF('7ème'!$E65="AM",'7ème'!$D65,""))</f>
        <v/>
      </c>
      <c r="BR169" s="295" t="str">
        <f>IF('8ème'!$C65="","",IF('8ème'!$E65="AM",'8ème'!$D65,""))</f>
        <v/>
      </c>
      <c r="BS169" s="295" t="str">
        <f>IF('9ème'!$C65="","",IF('9ème'!$E65="AM",'9ème'!$D65,""))</f>
        <v/>
      </c>
      <c r="BT169" s="432" t="str">
        <f>IF('10ème'!$C65="","",IF('10ème'!$E65="AM",'10ème'!$D65,""))</f>
        <v/>
      </c>
      <c r="BU169" s="325" t="str">
        <f>IF(Dép_Arr!$C65="","",IF(Dép_Arr!$E65="AM",Dép_Arr!$D65,""))</f>
        <v/>
      </c>
      <c r="BV169" s="304" t="str">
        <f t="shared" si="37"/>
        <v/>
      </c>
      <c r="BW169" s="298" t="str">
        <f t="shared" si="21"/>
        <v/>
      </c>
      <c r="BX169" s="327" t="str">
        <f t="shared" si="22"/>
        <v/>
      </c>
      <c r="BY169" s="380" t="str">
        <f t="shared" si="23"/>
        <v/>
      </c>
      <c r="BZ169" s="438" t="str">
        <f t="shared" si="24"/>
        <v/>
      </c>
    </row>
    <row r="170" spans="14:78" x14ac:dyDescent="0.25">
      <c r="N170" s="373" t="str">
        <f t="shared" si="19"/>
        <v/>
      </c>
      <c r="O170" s="297" t="str">
        <f>IF('1ér_Tour'!C66="","",IF('1ér_Tour'!E66="MJ",'1ér_Tour'!$D66,""))</f>
        <v/>
      </c>
      <c r="P170" s="298" t="str">
        <f>IF('2ème'!$C66="","",IF('2ème'!$E66="MJ",'2ème'!$D66,""))</f>
        <v/>
      </c>
      <c r="Q170" s="298" t="str">
        <f>IF('3ème'!$C66="","",IF('3ème'!$E66="MJ",'3ème'!$D66,""))</f>
        <v/>
      </c>
      <c r="R170" s="298" t="str">
        <f>IF('4ème'!$C66="","",IF('4ème'!$E66="MJ",'4ème'!$D66,""))</f>
        <v/>
      </c>
      <c r="S170" s="298" t="str">
        <f>IF('5ème'!$C66="","",IF('5ème'!$E66="MJ",'5ème'!$D66,""))</f>
        <v/>
      </c>
      <c r="T170" s="298" t="str">
        <f>IF('6ème'!$C66="","",IF('6ème'!$E66="MJ",'6ème'!$D66,""))</f>
        <v/>
      </c>
      <c r="U170" s="298" t="str">
        <f>IF('7ème'!$C66="","",IF('7ème'!$E66="MJ",'7ème'!$D66,""))</f>
        <v/>
      </c>
      <c r="V170" s="298" t="str">
        <f>IF('8ème'!$C66="","",IF('8ème'!$E66="MJ",'8ème'!$D66,""))</f>
        <v/>
      </c>
      <c r="W170" s="298" t="str">
        <f>IF('9ème'!$C66="","",IF('9ème'!$E66="MJ",'9ème'!$D66,""))</f>
        <v/>
      </c>
      <c r="X170" s="303" t="str">
        <f>IF('10ème'!$C66="","",IF('10ème'!$E66="MJ",'10ème'!$D66,""))</f>
        <v/>
      </c>
      <c r="Y170" s="304" t="str">
        <f t="shared" si="33"/>
        <v/>
      </c>
      <c r="Z170" s="298" t="str">
        <f t="shared" si="31"/>
        <v/>
      </c>
      <c r="AA170" s="305" t="str">
        <f t="shared" si="34"/>
        <v/>
      </c>
      <c r="AB170" s="306" t="str">
        <f t="shared" si="13"/>
        <v/>
      </c>
      <c r="AC170" s="384" t="str">
        <f t="shared" si="32"/>
        <v/>
      </c>
      <c r="AD170" s="12"/>
      <c r="AE170" s="297" t="str">
        <f>IF('1ér_Tour'!$C66="","",IF('1ér_Tour'!$E66="CF",'1ér_Tour'!$D66,""))</f>
        <v/>
      </c>
      <c r="AF170" s="295" t="str">
        <f>IF('2ème'!$C66="","",IF('2ème'!$E66="CF",'2ème'!$D66,""))</f>
        <v/>
      </c>
      <c r="AG170" s="295" t="str">
        <f>IF('3ème'!$C66="","",IF('3ème'!$E66="CF",'3ème'!$D66,""))</f>
        <v/>
      </c>
      <c r="AH170" s="295" t="str">
        <f>IF('4ème'!$C66="","",IF('4ème'!$E66="CF",'4ème'!$D66,""))</f>
        <v/>
      </c>
      <c r="AI170" s="295" t="str">
        <f>IF('5ème'!$C66="","",IF('5ème'!$E66="CF",'5ème'!$D66,""))</f>
        <v/>
      </c>
      <c r="AJ170" s="295" t="str">
        <f>IF('6ème'!$C66="","",IF('6ème'!$E66="CF",'6ème'!$D66,""))</f>
        <v/>
      </c>
      <c r="AK170" s="295" t="str">
        <f>IF('7ème'!$C66="","",IF('7ème'!$E66="CF",'7ème'!$D66,""))</f>
        <v/>
      </c>
      <c r="AL170" s="295" t="str">
        <f>IF('8ème'!$C66="","",IF('8ème'!$E66="CF",'8ème'!$D66,""))</f>
        <v/>
      </c>
      <c r="AM170" s="295" t="str">
        <f>IF('9ème'!$C66="","",IF('9ème'!$E66="CF",'9ème'!$D66,""))</f>
        <v/>
      </c>
      <c r="AN170" s="325" t="str">
        <f>IF('10ème'!$C66="","",IF('10ème'!$E66="CF",'10ème'!$D66,""))</f>
        <v/>
      </c>
      <c r="AO170" s="304" t="str">
        <f t="shared" si="20"/>
        <v/>
      </c>
      <c r="AP170" s="298" t="str">
        <f t="shared" si="30"/>
        <v/>
      </c>
      <c r="AQ170" s="326" t="str">
        <f t="shared" si="35"/>
        <v/>
      </c>
      <c r="AR170" s="422" t="str">
        <f t="shared" si="25"/>
        <v/>
      </c>
      <c r="AS170" s="384" t="str">
        <f t="shared" si="16"/>
        <v/>
      </c>
      <c r="AT170" s="102"/>
      <c r="AU170" s="297" t="str">
        <f>IF('1ér_Tour'!$C66="","",IF('1ér_Tour'!$E66="JS",'1ér_Tour'!$D66,""))</f>
        <v/>
      </c>
      <c r="AV170" s="298" t="str">
        <f>IF('2ème'!$C66="","",IF('2ème'!$E66="JS",'2ème'!$D66,""))</f>
        <v/>
      </c>
      <c r="AW170" s="298" t="str">
        <f>IF('3ème'!$C66="","",IF('3ème'!$E66="JS",'3ème'!$D66,""))</f>
        <v/>
      </c>
      <c r="AX170" s="298" t="str">
        <f>IF('4ème'!$C66="","",IF('4ème'!$E66="JS",'4ème'!$D66,""))</f>
        <v/>
      </c>
      <c r="AY170" s="298" t="str">
        <f>IF('5ème'!$C66="","",IF('5ème'!$E66="JS",'5ème'!$D66,""))</f>
        <v/>
      </c>
      <c r="AZ170" s="298" t="str">
        <f>IF('6ème'!$C66="","",IF('6ème'!$E66="JS",'6ème'!$D66,""))</f>
        <v/>
      </c>
      <c r="BA170" s="298" t="str">
        <f>IF('7ème'!$C66="","",IF('7ème'!$E66="JS",'7ème'!$D66,""))</f>
        <v/>
      </c>
      <c r="BB170" s="298" t="str">
        <f>IF('8ème'!$C66="","",IF('8ème'!$E66="JS",'8ème'!$D66,""))</f>
        <v/>
      </c>
      <c r="BC170" s="298" t="str">
        <f>IF('9ème'!$C66="","",IF('9ème'!$E66="JS",'9ème'!$D66,""))</f>
        <v/>
      </c>
      <c r="BD170" s="303" t="str">
        <f>IF('10ème'!$C66="","",IF('10ème'!$E66="JS",'10ème'!$D66,""))</f>
        <v/>
      </c>
      <c r="BE170" s="304" t="str">
        <f t="shared" si="36"/>
        <v/>
      </c>
      <c r="BF170" s="298" t="str">
        <f t="shared" si="26"/>
        <v/>
      </c>
      <c r="BG170" s="321" t="str">
        <f t="shared" si="27"/>
        <v/>
      </c>
      <c r="BH170" s="322" t="str">
        <f t="shared" si="28"/>
        <v/>
      </c>
      <c r="BI170" s="323" t="str">
        <f t="shared" si="29"/>
        <v/>
      </c>
      <c r="BJ170" s="102"/>
      <c r="BK170" s="294" t="str">
        <f>IF('1ér_Tour'!$C66="","",IF('1ér_Tour'!$E66="AM",'1ér_Tour'!$D66,""))</f>
        <v/>
      </c>
      <c r="BL170" s="295" t="str">
        <f>IF('2ème'!$C66="","",IF('2ème'!$E66="AM",'2ème'!$D66,""))</f>
        <v/>
      </c>
      <c r="BM170" s="295" t="str">
        <f>IF('3ème'!$C66="","",IF('3ème'!$E66="AM",'3ème'!$D66,""))</f>
        <v/>
      </c>
      <c r="BN170" s="295" t="str">
        <f>IF('4ème'!$C66="","",IF('4ème'!$E66="AM",'4ème'!$D66,""))</f>
        <v/>
      </c>
      <c r="BO170" s="295" t="str">
        <f>IF('5ème'!$C66="","",IF('5ème'!$E66="AM",'5ème'!$D66,""))</f>
        <v/>
      </c>
      <c r="BP170" s="295" t="str">
        <f>IF('6ème'!$C66="","",IF('6ème'!$E66="AM",'6ème'!$D66,""))</f>
        <v/>
      </c>
      <c r="BQ170" s="295" t="str">
        <f>IF('7ème'!$C66="","",IF('7ème'!$E66="AM",'7ème'!$D66,""))</f>
        <v/>
      </c>
      <c r="BR170" s="295" t="str">
        <f>IF('8ème'!$C66="","",IF('8ème'!$E66="AM",'8ème'!$D66,""))</f>
        <v/>
      </c>
      <c r="BS170" s="295" t="str">
        <f>IF('9ème'!$C66="","",IF('9ème'!$E66="AM",'9ème'!$D66,""))</f>
        <v/>
      </c>
      <c r="BT170" s="432" t="str">
        <f>IF('10ème'!$C66="","",IF('10ème'!$E66="AM",'10ème'!$D66,""))</f>
        <v/>
      </c>
      <c r="BU170" s="325" t="str">
        <f>IF(Dép_Arr!$C66="","",IF(Dép_Arr!$E66="AM",Dép_Arr!$D66,""))</f>
        <v/>
      </c>
      <c r="BV170" s="304" t="str">
        <f t="shared" si="37"/>
        <v/>
      </c>
      <c r="BW170" s="298" t="str">
        <f t="shared" si="21"/>
        <v/>
      </c>
      <c r="BX170" s="327" t="str">
        <f t="shared" si="22"/>
        <v/>
      </c>
      <c r="BY170" s="380" t="str">
        <f t="shared" si="23"/>
        <v/>
      </c>
      <c r="BZ170" s="438" t="str">
        <f t="shared" si="24"/>
        <v/>
      </c>
    </row>
    <row r="171" spans="14:78" x14ac:dyDescent="0.25">
      <c r="N171" s="373" t="str">
        <f t="shared" si="19"/>
        <v/>
      </c>
      <c r="O171" s="297" t="str">
        <f>IF('1ér_Tour'!C67="","",IF('1ér_Tour'!E67="MJ",'1ér_Tour'!$D67,""))</f>
        <v/>
      </c>
      <c r="P171" s="298" t="str">
        <f>IF('2ème'!$C67="","",IF('2ème'!$E67="MJ",'2ème'!$D67,""))</f>
        <v/>
      </c>
      <c r="Q171" s="298" t="str">
        <f>IF('3ème'!$C67="","",IF('3ème'!$E67="MJ",'3ème'!$D67,""))</f>
        <v/>
      </c>
      <c r="R171" s="298" t="str">
        <f>IF('4ème'!$C67="","",IF('4ème'!$E67="MJ",'4ème'!$D67,""))</f>
        <v/>
      </c>
      <c r="S171" s="298" t="str">
        <f>IF('5ème'!$C67="","",IF('5ème'!$E67="MJ",'5ème'!$D67,""))</f>
        <v/>
      </c>
      <c r="T171" s="298" t="str">
        <f>IF('6ème'!$C67="","",IF('6ème'!$E67="MJ",'6ème'!$D67,""))</f>
        <v/>
      </c>
      <c r="U171" s="298" t="str">
        <f>IF('7ème'!$C67="","",IF('7ème'!$E67="MJ",'7ème'!$D67,""))</f>
        <v/>
      </c>
      <c r="V171" s="298" t="str">
        <f>IF('8ème'!$C67="","",IF('8ème'!$E67="MJ",'8ème'!$D67,""))</f>
        <v/>
      </c>
      <c r="W171" s="298" t="str">
        <f>IF('9ème'!$C67="","",IF('9ème'!$E67="MJ",'9ème'!$D67,""))</f>
        <v/>
      </c>
      <c r="X171" s="303" t="str">
        <f>IF('10ème'!$C67="","",IF('10ème'!$E67="MJ",'10ème'!$D67,""))</f>
        <v/>
      </c>
      <c r="Y171" s="304" t="str">
        <f t="shared" si="33"/>
        <v/>
      </c>
      <c r="Z171" s="298" t="str">
        <f t="shared" si="31"/>
        <v/>
      </c>
      <c r="AA171" s="305" t="str">
        <f t="shared" si="34"/>
        <v/>
      </c>
      <c r="AB171" s="306" t="str">
        <f t="shared" si="13"/>
        <v/>
      </c>
      <c r="AC171" s="384" t="str">
        <f t="shared" si="32"/>
        <v/>
      </c>
      <c r="AD171" s="12"/>
      <c r="AE171" s="297" t="str">
        <f>IF('1ér_Tour'!$C67="","",IF('1ér_Tour'!$E67="CF",'1ér_Tour'!$D67,""))</f>
        <v/>
      </c>
      <c r="AF171" s="295" t="str">
        <f>IF('2ème'!$C67="","",IF('2ème'!$E67="CF",'2ème'!$D67,""))</f>
        <v/>
      </c>
      <c r="AG171" s="295" t="str">
        <f>IF('3ème'!$C67="","",IF('3ème'!$E67="CF",'3ème'!$D67,""))</f>
        <v/>
      </c>
      <c r="AH171" s="295" t="str">
        <f>IF('4ème'!$C67="","",IF('4ème'!$E67="CF",'4ème'!$D67,""))</f>
        <v/>
      </c>
      <c r="AI171" s="295" t="str">
        <f>IF('5ème'!$C67="","",IF('5ème'!$E67="CF",'5ème'!$D67,""))</f>
        <v/>
      </c>
      <c r="AJ171" s="295" t="str">
        <f>IF('6ème'!$C67="","",IF('6ème'!$E67="CF",'6ème'!$D67,""))</f>
        <v/>
      </c>
      <c r="AK171" s="295" t="str">
        <f>IF('7ème'!$C67="","",IF('7ème'!$E67="CF",'7ème'!$D67,""))</f>
        <v/>
      </c>
      <c r="AL171" s="295" t="str">
        <f>IF('8ème'!$C67="","",IF('8ème'!$E67="CF",'8ème'!$D67,""))</f>
        <v/>
      </c>
      <c r="AM171" s="295" t="str">
        <f>IF('9ème'!$C67="","",IF('9ème'!$E67="CF",'9ème'!$D67,""))</f>
        <v/>
      </c>
      <c r="AN171" s="325" t="str">
        <f>IF('10ème'!$C67="","",IF('10ème'!$E67="CF",'10ème'!$D67,""))</f>
        <v/>
      </c>
      <c r="AO171" s="304" t="str">
        <f t="shared" si="20"/>
        <v/>
      </c>
      <c r="AP171" s="298" t="str">
        <f t="shared" si="30"/>
        <v/>
      </c>
      <c r="AQ171" s="326" t="str">
        <f t="shared" si="35"/>
        <v/>
      </c>
      <c r="AR171" s="422" t="str">
        <f t="shared" si="25"/>
        <v/>
      </c>
      <c r="AS171" s="384" t="str">
        <f t="shared" si="16"/>
        <v/>
      </c>
      <c r="AT171" s="102"/>
      <c r="AU171" s="297" t="str">
        <f>IF('1ér_Tour'!$C67="","",IF('1ér_Tour'!$E67="JS",'1ér_Tour'!$D67,""))</f>
        <v/>
      </c>
      <c r="AV171" s="298" t="str">
        <f>IF('2ème'!$C67="","",IF('2ème'!$E67="JS",'2ème'!$D67,""))</f>
        <v/>
      </c>
      <c r="AW171" s="298" t="str">
        <f>IF('3ème'!$C67="","",IF('3ème'!$E67="JS",'3ème'!$D67,""))</f>
        <v/>
      </c>
      <c r="AX171" s="298" t="str">
        <f>IF('4ème'!$C67="","",IF('4ème'!$E67="JS",'4ème'!$D67,""))</f>
        <v/>
      </c>
      <c r="AY171" s="298" t="str">
        <f>IF('5ème'!$C67="","",IF('5ème'!$E67="JS",'5ème'!$D67,""))</f>
        <v/>
      </c>
      <c r="AZ171" s="298" t="str">
        <f>IF('6ème'!$C67="","",IF('6ème'!$E67="JS",'6ème'!$D67,""))</f>
        <v/>
      </c>
      <c r="BA171" s="298" t="str">
        <f>IF('7ème'!$C67="","",IF('7ème'!$E67="JS",'7ème'!$D67,""))</f>
        <v/>
      </c>
      <c r="BB171" s="298" t="str">
        <f>IF('8ème'!$C67="","",IF('8ème'!$E67="JS",'8ème'!$D67,""))</f>
        <v/>
      </c>
      <c r="BC171" s="298" t="str">
        <f>IF('9ème'!$C67="","",IF('9ème'!$E67="JS",'9ème'!$D67,""))</f>
        <v/>
      </c>
      <c r="BD171" s="303" t="str">
        <f>IF('10ème'!$C67="","",IF('10ème'!$E67="JS",'10ème'!$D67,""))</f>
        <v/>
      </c>
      <c r="BE171" s="304" t="str">
        <f t="shared" si="36"/>
        <v/>
      </c>
      <c r="BF171" s="298" t="str">
        <f t="shared" si="26"/>
        <v/>
      </c>
      <c r="BG171" s="321" t="str">
        <f t="shared" si="27"/>
        <v/>
      </c>
      <c r="BH171" s="322" t="str">
        <f t="shared" si="28"/>
        <v/>
      </c>
      <c r="BI171" s="323" t="str">
        <f t="shared" si="29"/>
        <v/>
      </c>
      <c r="BJ171" s="102"/>
      <c r="BK171" s="294" t="str">
        <f>IF('1ér_Tour'!$C67="","",IF('1ér_Tour'!$E67="AM",'1ér_Tour'!$D67,""))</f>
        <v/>
      </c>
      <c r="BL171" s="295" t="str">
        <f>IF('2ème'!$C67="","",IF('2ème'!$E67="AM",'2ème'!$D67,""))</f>
        <v/>
      </c>
      <c r="BM171" s="295" t="str">
        <f>IF('3ème'!$C67="","",IF('3ème'!$E67="AM",'3ème'!$D67,""))</f>
        <v/>
      </c>
      <c r="BN171" s="295" t="str">
        <f>IF('4ème'!$C67="","",IF('4ème'!$E67="AM",'4ème'!$D67,""))</f>
        <v/>
      </c>
      <c r="BO171" s="295" t="str">
        <f>IF('5ème'!$C67="","",IF('5ème'!$E67="AM",'5ème'!$D67,""))</f>
        <v/>
      </c>
      <c r="BP171" s="295" t="str">
        <f>IF('6ème'!$C67="","",IF('6ème'!$E67="AM",'6ème'!$D67,""))</f>
        <v/>
      </c>
      <c r="BQ171" s="295" t="str">
        <f>IF('7ème'!$C67="","",IF('7ème'!$E67="AM",'7ème'!$D67,""))</f>
        <v/>
      </c>
      <c r="BR171" s="295" t="str">
        <f>IF('8ème'!$C67="","",IF('8ème'!$E67="AM",'8ème'!$D67,""))</f>
        <v/>
      </c>
      <c r="BS171" s="295" t="str">
        <f>IF('9ème'!$C67="","",IF('9ème'!$E67="AM",'9ème'!$D67,""))</f>
        <v/>
      </c>
      <c r="BT171" s="432" t="str">
        <f>IF('10ème'!$C67="","",IF('10ème'!$E67="AM",'10ème'!$D67,""))</f>
        <v/>
      </c>
      <c r="BU171" s="325" t="str">
        <f>IF(Dép_Arr!$C67="","",IF(Dép_Arr!$E67="AM",Dép_Arr!$D67,""))</f>
        <v/>
      </c>
      <c r="BV171" s="304" t="str">
        <f t="shared" si="37"/>
        <v/>
      </c>
      <c r="BW171" s="298" t="str">
        <f t="shared" si="21"/>
        <v/>
      </c>
      <c r="BX171" s="327" t="str">
        <f t="shared" si="22"/>
        <v/>
      </c>
      <c r="BY171" s="380" t="str">
        <f t="shared" si="23"/>
        <v/>
      </c>
      <c r="BZ171" s="438" t="str">
        <f t="shared" si="24"/>
        <v/>
      </c>
    </row>
    <row r="172" spans="14:78" x14ac:dyDescent="0.25">
      <c r="N172" s="373" t="str">
        <f t="shared" si="19"/>
        <v/>
      </c>
      <c r="O172" s="297" t="str">
        <f>IF('1ér_Tour'!C68="","",IF('1ér_Tour'!E68="MJ",'1ér_Tour'!$D68,""))</f>
        <v/>
      </c>
      <c r="P172" s="298" t="str">
        <f>IF('2ème'!$C68="","",IF('2ème'!$E68="MJ",'2ème'!$D68,""))</f>
        <v/>
      </c>
      <c r="Q172" s="298" t="str">
        <f>IF('3ème'!$C68="","",IF('3ème'!$E68="MJ",'3ème'!$D68,""))</f>
        <v/>
      </c>
      <c r="R172" s="298" t="str">
        <f>IF('4ème'!$C68="","",IF('4ème'!$E68="MJ",'4ème'!$D68,""))</f>
        <v/>
      </c>
      <c r="S172" s="298" t="str">
        <f>IF('5ème'!$C68="","",IF('5ème'!$E68="MJ",'5ème'!$D68,""))</f>
        <v/>
      </c>
      <c r="T172" s="298" t="str">
        <f>IF('6ème'!$C68="","",IF('6ème'!$E68="MJ",'6ème'!$D68,""))</f>
        <v/>
      </c>
      <c r="U172" s="298" t="str">
        <f>IF('7ème'!$C68="","",IF('7ème'!$E68="MJ",'7ème'!$D68,""))</f>
        <v/>
      </c>
      <c r="V172" s="298" t="str">
        <f>IF('8ème'!$C68="","",IF('8ème'!$E68="MJ",'8ème'!$D68,""))</f>
        <v/>
      </c>
      <c r="W172" s="298" t="str">
        <f>IF('9ème'!$C68="","",IF('9ème'!$E68="MJ",'9ème'!$D68,""))</f>
        <v/>
      </c>
      <c r="X172" s="303" t="str">
        <f>IF('10ème'!$C68="","",IF('10ème'!$E68="MJ",'10ème'!$D68,""))</f>
        <v/>
      </c>
      <c r="Y172" s="304" t="str">
        <f t="shared" ref="Y172:Y203" si="38">IF(Z172="","",SUMPRODUCT((CAT_Age=B68)*(MJ&lt;Z172)+1)-99)</f>
        <v/>
      </c>
      <c r="Z172" s="298" t="str">
        <f t="shared" si="31"/>
        <v/>
      </c>
      <c r="AA172" s="305" t="str">
        <f t="shared" ref="AA172:AA203" si="39">IF($E68=11,"",IF(COUNTA(O172:X172)-COUNTBLANK(O172:X172)=0,"",COUNTA(O172:X172)-COUNTBLANK(O172:X172)))</f>
        <v/>
      </c>
      <c r="AB172" s="306" t="str">
        <f t="shared" ref="AB172:AB207" si="40">IF(AC172="TERMINE","",IF(OR(Z172="",AB$208=""),"",IF(AND(AB$208="DERNIER TOUR",Z172+(2*MIN(Z$4:Z$103))&gt;=$L$3),"DERNIER TOUR")))</f>
        <v/>
      </c>
      <c r="AC172" s="384" t="str">
        <f t="shared" si="32"/>
        <v/>
      </c>
      <c r="AD172" s="12"/>
      <c r="AE172" s="297" t="str">
        <f>IF('1ér_Tour'!$C68="","",IF('1ér_Tour'!$E68="CF",'1ér_Tour'!$D68,""))</f>
        <v/>
      </c>
      <c r="AF172" s="295" t="str">
        <f>IF('2ème'!$C68="","",IF('2ème'!$E68="CF",'2ème'!$D68,""))</f>
        <v/>
      </c>
      <c r="AG172" s="295" t="str">
        <f>IF('3ème'!$C68="","",IF('3ème'!$E68="CF",'3ème'!$D68,""))</f>
        <v/>
      </c>
      <c r="AH172" s="295" t="str">
        <f>IF('4ème'!$C68="","",IF('4ème'!$E68="CF",'4ème'!$D68,""))</f>
        <v/>
      </c>
      <c r="AI172" s="295" t="str">
        <f>IF('5ème'!$C68="","",IF('5ème'!$E68="CF",'5ème'!$D68,""))</f>
        <v/>
      </c>
      <c r="AJ172" s="295" t="str">
        <f>IF('6ème'!$C68="","",IF('6ème'!$E68="CF",'6ème'!$D68,""))</f>
        <v/>
      </c>
      <c r="AK172" s="295" t="str">
        <f>IF('7ème'!$C68="","",IF('7ème'!$E68="CF",'7ème'!$D68,""))</f>
        <v/>
      </c>
      <c r="AL172" s="295" t="str">
        <f>IF('8ème'!$C68="","",IF('8ème'!$E68="CF",'8ème'!$D68,""))</f>
        <v/>
      </c>
      <c r="AM172" s="295" t="str">
        <f>IF('9ème'!$C68="","",IF('9ème'!$E68="CF",'9ème'!$D68,""))</f>
        <v/>
      </c>
      <c r="AN172" s="325" t="str">
        <f>IF('10ème'!$C68="","",IF('10ème'!$E68="CF",'10ème'!$D68,""))</f>
        <v/>
      </c>
      <c r="AO172" s="304" t="str">
        <f t="shared" si="20"/>
        <v/>
      </c>
      <c r="AP172" s="298" t="str">
        <f t="shared" si="30"/>
        <v/>
      </c>
      <c r="AQ172" s="326" t="str">
        <f t="shared" ref="AQ172:AQ203" si="41">IF($E68=11,"",IF(COUNTA(AE172:AN172)-COUNTBLANK(AE172:AN172)=0,"",COUNTA(AE172:AN172)-COUNTBLANK(AE172:AN172)))</f>
        <v/>
      </c>
      <c r="AR172" s="422" t="str">
        <f t="shared" si="25"/>
        <v/>
      </c>
      <c r="AS172" s="384" t="str">
        <f t="shared" ref="AS172:AS205" si="42">IF(AP172="","",IF(AND(AS$208="TERMINE",AP$208&gt;=$K$3),"TERMINE",""))</f>
        <v/>
      </c>
      <c r="AT172" s="102"/>
      <c r="AU172" s="297" t="str">
        <f>IF('1ér_Tour'!$C68="","",IF('1ér_Tour'!$E68="JS",'1ér_Tour'!$D68,""))</f>
        <v/>
      </c>
      <c r="AV172" s="298" t="str">
        <f>IF('2ème'!$C68="","",IF('2ème'!$E68="JS",'2ème'!$D68,""))</f>
        <v/>
      </c>
      <c r="AW172" s="298" t="str">
        <f>IF('3ème'!$C68="","",IF('3ème'!$E68="JS",'3ème'!$D68,""))</f>
        <v/>
      </c>
      <c r="AX172" s="298" t="str">
        <f>IF('4ème'!$C68="","",IF('4ème'!$E68="JS",'4ème'!$D68,""))</f>
        <v/>
      </c>
      <c r="AY172" s="298" t="str">
        <f>IF('5ème'!$C68="","",IF('5ème'!$E68="JS",'5ème'!$D68,""))</f>
        <v/>
      </c>
      <c r="AZ172" s="298" t="str">
        <f>IF('6ème'!$C68="","",IF('6ème'!$E68="JS",'6ème'!$D68,""))</f>
        <v/>
      </c>
      <c r="BA172" s="298" t="str">
        <f>IF('7ème'!$C68="","",IF('7ème'!$E68="JS",'7ème'!$D68,""))</f>
        <v/>
      </c>
      <c r="BB172" s="298" t="str">
        <f>IF('8ème'!$C68="","",IF('8ème'!$E68="JS",'8ème'!$D68,""))</f>
        <v/>
      </c>
      <c r="BC172" s="298" t="str">
        <f>IF('9ème'!$C68="","",IF('9ème'!$E68="JS",'9ème'!$D68,""))</f>
        <v/>
      </c>
      <c r="BD172" s="303" t="str">
        <f>IF('10ème'!$C68="","",IF('10ème'!$E68="JS",'10ème'!$D68,""))</f>
        <v/>
      </c>
      <c r="BE172" s="304" t="str">
        <f t="shared" ref="BE172:BE203" si="43">IF(BF172="","",Z278)</f>
        <v/>
      </c>
      <c r="BF172" s="298" t="str">
        <f t="shared" si="26"/>
        <v/>
      </c>
      <c r="BG172" s="321" t="str">
        <f t="shared" si="27"/>
        <v/>
      </c>
      <c r="BH172" s="322" t="str">
        <f t="shared" si="28"/>
        <v/>
      </c>
      <c r="BI172" s="323" t="str">
        <f t="shared" si="29"/>
        <v/>
      </c>
      <c r="BJ172" s="102"/>
      <c r="BK172" s="294" t="str">
        <f>IF('1ér_Tour'!$C68="","",IF('1ér_Tour'!$E68="AM",'1ér_Tour'!$D68,""))</f>
        <v/>
      </c>
      <c r="BL172" s="295" t="str">
        <f>IF('2ème'!$C68="","",IF('2ème'!$E68="AM",'2ème'!$D68,""))</f>
        <v/>
      </c>
      <c r="BM172" s="295" t="str">
        <f>IF('3ème'!$C68="","",IF('3ème'!$E68="AM",'3ème'!$D68,""))</f>
        <v/>
      </c>
      <c r="BN172" s="295" t="str">
        <f>IF('4ème'!$C68="","",IF('4ème'!$E68="AM",'4ème'!$D68,""))</f>
        <v/>
      </c>
      <c r="BO172" s="295" t="str">
        <f>IF('5ème'!$C68="","",IF('5ème'!$E68="AM",'5ème'!$D68,""))</f>
        <v/>
      </c>
      <c r="BP172" s="295" t="str">
        <f>IF('6ème'!$C68="","",IF('6ème'!$E68="AM",'6ème'!$D68,""))</f>
        <v/>
      </c>
      <c r="BQ172" s="295" t="str">
        <f>IF('7ème'!$C68="","",IF('7ème'!$E68="AM",'7ème'!$D68,""))</f>
        <v/>
      </c>
      <c r="BR172" s="295" t="str">
        <f>IF('8ème'!$C68="","",IF('8ème'!$E68="AM",'8ème'!$D68,""))</f>
        <v/>
      </c>
      <c r="BS172" s="295" t="str">
        <f>IF('9ème'!$C68="","",IF('9ème'!$E68="AM",'9ème'!$D68,""))</f>
        <v/>
      </c>
      <c r="BT172" s="432" t="str">
        <f>IF('10ème'!$C68="","",IF('10ème'!$E68="AM",'10ème'!$D68,""))</f>
        <v/>
      </c>
      <c r="BU172" s="325" t="str">
        <f>IF(Dép_Arr!$C68="","",IF(Dép_Arr!$E68="AM",Dép_Arr!$D68,""))</f>
        <v/>
      </c>
      <c r="BV172" s="304" t="str">
        <f t="shared" ref="BV172:BV203" si="44">IF(BW172="","",Z278)</f>
        <v/>
      </c>
      <c r="BW172" s="298" t="str">
        <f t="shared" si="21"/>
        <v/>
      </c>
      <c r="BX172" s="327" t="str">
        <f t="shared" si="22"/>
        <v/>
      </c>
      <c r="BY172" s="380" t="str">
        <f t="shared" si="23"/>
        <v/>
      </c>
      <c r="BZ172" s="438" t="str">
        <f t="shared" si="24"/>
        <v/>
      </c>
    </row>
    <row r="173" spans="14:78" x14ac:dyDescent="0.25">
      <c r="N173" s="373" t="str">
        <f t="shared" ref="N173:N207" si="45">A69</f>
        <v/>
      </c>
      <c r="O173" s="297" t="str">
        <f>IF('1ér_Tour'!C69="","",IF('1ér_Tour'!E69="MJ",'1ér_Tour'!$D69,""))</f>
        <v/>
      </c>
      <c r="P173" s="298" t="str">
        <f>IF('2ème'!$C69="","",IF('2ème'!$E69="MJ",'2ème'!$D69,""))</f>
        <v/>
      </c>
      <c r="Q173" s="298" t="str">
        <f>IF('3ème'!$C69="","",IF('3ème'!$E69="MJ",'3ème'!$D69,""))</f>
        <v/>
      </c>
      <c r="R173" s="298" t="str">
        <f>IF('4ème'!$C69="","",IF('4ème'!$E69="MJ",'4ème'!$D69,""))</f>
        <v/>
      </c>
      <c r="S173" s="298" t="str">
        <f>IF('5ème'!$C69="","",IF('5ème'!$E69="MJ",'5ème'!$D69,""))</f>
        <v/>
      </c>
      <c r="T173" s="298" t="str">
        <f>IF('6ème'!$C69="","",IF('6ème'!$E69="MJ",'6ème'!$D69,""))</f>
        <v/>
      </c>
      <c r="U173" s="298" t="str">
        <f>IF('7ème'!$C69="","",IF('7ème'!$E69="MJ",'7ème'!$D69,""))</f>
        <v/>
      </c>
      <c r="V173" s="298" t="str">
        <f>IF('8ème'!$C69="","",IF('8ème'!$E69="MJ",'8ème'!$D69,""))</f>
        <v/>
      </c>
      <c r="W173" s="298" t="str">
        <f>IF('9ème'!$C69="","",IF('9ème'!$E69="MJ",'9ème'!$D69,""))</f>
        <v/>
      </c>
      <c r="X173" s="303" t="str">
        <f>IF('10ème'!$C69="","",IF('10ème'!$E69="MJ",'10ème'!$D69,""))</f>
        <v/>
      </c>
      <c r="Y173" s="304" t="str">
        <f t="shared" si="38"/>
        <v/>
      </c>
      <c r="Z173" s="298" t="str">
        <f t="shared" si="31"/>
        <v/>
      </c>
      <c r="AA173" s="305" t="str">
        <f t="shared" si="39"/>
        <v/>
      </c>
      <c r="AB173" s="306" t="str">
        <f t="shared" si="40"/>
        <v/>
      </c>
      <c r="AC173" s="384" t="str">
        <f t="shared" si="32"/>
        <v/>
      </c>
      <c r="AD173" s="12"/>
      <c r="AE173" s="297" t="str">
        <f>IF('1ér_Tour'!$C69="","",IF('1ér_Tour'!$E69="CF",'1ér_Tour'!$D69,""))</f>
        <v/>
      </c>
      <c r="AF173" s="295" t="str">
        <f>IF('2ème'!$C69="","",IF('2ème'!$E69="CF",'2ème'!$D69,""))</f>
        <v/>
      </c>
      <c r="AG173" s="295" t="str">
        <f>IF('3ème'!$C69="","",IF('3ème'!$E69="CF",'3ème'!$D69,""))</f>
        <v/>
      </c>
      <c r="AH173" s="295" t="str">
        <f>IF('4ème'!$C69="","",IF('4ème'!$E69="CF",'4ème'!$D69,""))</f>
        <v/>
      </c>
      <c r="AI173" s="295" t="str">
        <f>IF('5ème'!$C69="","",IF('5ème'!$E69="CF",'5ème'!$D69,""))</f>
        <v/>
      </c>
      <c r="AJ173" s="295" t="str">
        <f>IF('6ème'!$C69="","",IF('6ème'!$E69="CF",'6ème'!$D69,""))</f>
        <v/>
      </c>
      <c r="AK173" s="295" t="str">
        <f>IF('7ème'!$C69="","",IF('7ème'!$E69="CF",'7ème'!$D69,""))</f>
        <v/>
      </c>
      <c r="AL173" s="295" t="str">
        <f>IF('8ème'!$C69="","",IF('8ème'!$E69="CF",'8ème'!$D69,""))</f>
        <v/>
      </c>
      <c r="AM173" s="295" t="str">
        <f>IF('9ème'!$C69="","",IF('9ème'!$E69="CF",'9ème'!$D69,""))</f>
        <v/>
      </c>
      <c r="AN173" s="325" t="str">
        <f>IF('10ème'!$C69="","",IF('10ème'!$E69="CF",'10ème'!$D69,""))</f>
        <v/>
      </c>
      <c r="AO173" s="304" t="str">
        <f t="shared" ref="AO173:AO206" si="46">IF(AP173="","",Z279)</f>
        <v/>
      </c>
      <c r="AP173" s="298" t="str">
        <f t="shared" si="30"/>
        <v/>
      </c>
      <c r="AQ173" s="326" t="str">
        <f t="shared" si="41"/>
        <v/>
      </c>
      <c r="AR173" s="422" t="str">
        <f t="shared" si="25"/>
        <v/>
      </c>
      <c r="AS173" s="384" t="str">
        <f t="shared" si="42"/>
        <v/>
      </c>
      <c r="AT173" s="102"/>
      <c r="AU173" s="297" t="str">
        <f>IF('1ér_Tour'!$C69="","",IF('1ér_Tour'!$E69="JS",'1ér_Tour'!$D69,""))</f>
        <v/>
      </c>
      <c r="AV173" s="298" t="str">
        <f>IF('2ème'!$C69="","",IF('2ème'!$E69="JS",'2ème'!$D69,""))</f>
        <v/>
      </c>
      <c r="AW173" s="298" t="str">
        <f>IF('3ème'!$C69="","",IF('3ème'!$E69="JS",'3ème'!$D69,""))</f>
        <v/>
      </c>
      <c r="AX173" s="298" t="str">
        <f>IF('4ème'!$C69="","",IF('4ème'!$E69="JS",'4ème'!$D69,""))</f>
        <v/>
      </c>
      <c r="AY173" s="298" t="str">
        <f>IF('5ème'!$C69="","",IF('5ème'!$E69="JS",'5ème'!$D69,""))</f>
        <v/>
      </c>
      <c r="AZ173" s="298" t="str">
        <f>IF('6ème'!$C69="","",IF('6ème'!$E69="JS",'6ème'!$D69,""))</f>
        <v/>
      </c>
      <c r="BA173" s="298" t="str">
        <f>IF('7ème'!$C69="","",IF('7ème'!$E69="JS",'7ème'!$D69,""))</f>
        <v/>
      </c>
      <c r="BB173" s="298" t="str">
        <f>IF('8ème'!$C69="","",IF('8ème'!$E69="JS",'8ème'!$D69,""))</f>
        <v/>
      </c>
      <c r="BC173" s="298" t="str">
        <f>IF('9ème'!$C69="","",IF('9ème'!$E69="JS",'9ème'!$D69,""))</f>
        <v/>
      </c>
      <c r="BD173" s="303" t="str">
        <f>IF('10ème'!$C69="","",IF('10ème'!$E69="JS",'10ème'!$D69,""))</f>
        <v/>
      </c>
      <c r="BE173" s="304" t="str">
        <f t="shared" si="43"/>
        <v/>
      </c>
      <c r="BF173" s="298" t="str">
        <f t="shared" si="26"/>
        <v/>
      </c>
      <c r="BG173" s="321" t="str">
        <f t="shared" si="27"/>
        <v/>
      </c>
      <c r="BH173" s="322" t="str">
        <f t="shared" si="28"/>
        <v/>
      </c>
      <c r="BI173" s="323" t="str">
        <f t="shared" si="29"/>
        <v/>
      </c>
      <c r="BJ173" s="102"/>
      <c r="BK173" s="294" t="str">
        <f>IF('1ér_Tour'!$C69="","",IF('1ér_Tour'!$E69="AM",'1ér_Tour'!$D69,""))</f>
        <v/>
      </c>
      <c r="BL173" s="295" t="str">
        <f>IF('2ème'!$C69="","",IF('2ème'!$E69="AM",'2ème'!$D69,""))</f>
        <v/>
      </c>
      <c r="BM173" s="295" t="str">
        <f>IF('3ème'!$C69="","",IF('3ème'!$E69="AM",'3ème'!$D69,""))</f>
        <v/>
      </c>
      <c r="BN173" s="295" t="str">
        <f>IF('4ème'!$C69="","",IF('4ème'!$E69="AM",'4ème'!$D69,""))</f>
        <v/>
      </c>
      <c r="BO173" s="295" t="str">
        <f>IF('5ème'!$C69="","",IF('5ème'!$E69="AM",'5ème'!$D69,""))</f>
        <v/>
      </c>
      <c r="BP173" s="295" t="str">
        <f>IF('6ème'!$C69="","",IF('6ème'!$E69="AM",'6ème'!$D69,""))</f>
        <v/>
      </c>
      <c r="BQ173" s="295" t="str">
        <f>IF('7ème'!$C69="","",IF('7ème'!$E69="AM",'7ème'!$D69,""))</f>
        <v/>
      </c>
      <c r="BR173" s="295" t="str">
        <f>IF('8ème'!$C69="","",IF('8ème'!$E69="AM",'8ème'!$D69,""))</f>
        <v/>
      </c>
      <c r="BS173" s="295" t="str">
        <f>IF('9ème'!$C69="","",IF('9ème'!$E69="AM",'9ème'!$D69,""))</f>
        <v/>
      </c>
      <c r="BT173" s="432" t="str">
        <f>IF('10ème'!$C69="","",IF('10ème'!$E69="AM",'10ème'!$D69,""))</f>
        <v/>
      </c>
      <c r="BU173" s="325" t="str">
        <f>IF(Dép_Arr!$C69="","",IF(Dép_Arr!$E69="AM",Dép_Arr!$D69,""))</f>
        <v/>
      </c>
      <c r="BV173" s="304" t="str">
        <f t="shared" si="44"/>
        <v/>
      </c>
      <c r="BW173" s="298" t="str">
        <f t="shared" ref="BW173:BW207" si="47">IF(C69&gt;=1,"",IFERROR(HLOOKUP(9^9,BK173:BU173,1,TRUE),""))</f>
        <v/>
      </c>
      <c r="BX173" s="327" t="str">
        <f t="shared" ref="BX173:BX207" si="48">IF(C69=1,"",IF($E69=11,"",IF(COUNTA(BK173:BU173)-COUNTBLANK(BK173:BU173)=0,"",COUNTA(BK173:BU173)-COUNTBLANK(BK173:BU173))))</f>
        <v/>
      </c>
      <c r="BY173" s="380" t="str">
        <f t="shared" ref="BY173:BY207" si="49">IF(OR(BY$208="",BW173=""),"",IF(AND(BZ$208="DERNIER TOUR",BW173+BW167&gt;=$I$3),"DERNIER TOUR"))</f>
        <v/>
      </c>
      <c r="BZ173" s="438" t="str">
        <f t="shared" ref="BZ173:BZ207" si="50">IF(BW173="","",IF(AND(BZ$208="TERMINE",BW$208&gt;=$I$3),"TERMINE",""))</f>
        <v/>
      </c>
    </row>
    <row r="174" spans="14:78" x14ac:dyDescent="0.25">
      <c r="N174" s="373" t="str">
        <f t="shared" si="45"/>
        <v/>
      </c>
      <c r="O174" s="297" t="str">
        <f>IF('1ér_Tour'!C70="","",IF('1ér_Tour'!E70="MJ",'1ér_Tour'!$D70,""))</f>
        <v/>
      </c>
      <c r="P174" s="298" t="str">
        <f>IF('2ème'!$C70="","",IF('2ème'!$E70="MJ",'2ème'!$D70,""))</f>
        <v/>
      </c>
      <c r="Q174" s="298" t="str">
        <f>IF('3ème'!$C70="","",IF('3ème'!$E70="MJ",'3ème'!$D70,""))</f>
        <v/>
      </c>
      <c r="R174" s="298" t="str">
        <f>IF('4ème'!$C70="","",IF('4ème'!$E70="MJ",'4ème'!$D70,""))</f>
        <v/>
      </c>
      <c r="S174" s="298" t="str">
        <f>IF('5ème'!$C70="","",IF('5ème'!$E70="MJ",'5ème'!$D70,""))</f>
        <v/>
      </c>
      <c r="T174" s="298" t="str">
        <f>IF('6ème'!$C70="","",IF('6ème'!$E70="MJ",'6ème'!$D70,""))</f>
        <v/>
      </c>
      <c r="U174" s="298" t="str">
        <f>IF('7ème'!$C70="","",IF('7ème'!$E70="MJ",'7ème'!$D70,""))</f>
        <v/>
      </c>
      <c r="V174" s="298" t="str">
        <f>IF('8ème'!$C70="","",IF('8ème'!$E70="MJ",'8ème'!$D70,""))</f>
        <v/>
      </c>
      <c r="W174" s="298" t="str">
        <f>IF('9ème'!$C70="","",IF('9ème'!$E70="MJ",'9ème'!$D70,""))</f>
        <v/>
      </c>
      <c r="X174" s="303" t="str">
        <f>IF('10ème'!$C70="","",IF('10ème'!$E70="MJ",'10ème'!$D70,""))</f>
        <v/>
      </c>
      <c r="Y174" s="304" t="str">
        <f t="shared" si="38"/>
        <v/>
      </c>
      <c r="Z174" s="298" t="str">
        <f t="shared" si="31"/>
        <v/>
      </c>
      <c r="AA174" s="305" t="str">
        <f t="shared" si="39"/>
        <v/>
      </c>
      <c r="AB174" s="306" t="str">
        <f t="shared" si="40"/>
        <v/>
      </c>
      <c r="AC174" s="384" t="str">
        <f t="shared" si="32"/>
        <v/>
      </c>
      <c r="AD174" s="12"/>
      <c r="AE174" s="297" t="str">
        <f>IF('1ér_Tour'!$C70="","",IF('1ér_Tour'!$E70="CF",'1ér_Tour'!$D70,""))</f>
        <v/>
      </c>
      <c r="AF174" s="295" t="str">
        <f>IF('2ème'!$C70="","",IF('2ème'!$E70="CF",'2ème'!$D70,""))</f>
        <v/>
      </c>
      <c r="AG174" s="295" t="str">
        <f>IF('3ème'!$C70="","",IF('3ème'!$E70="CF",'3ème'!$D70,""))</f>
        <v/>
      </c>
      <c r="AH174" s="295" t="str">
        <f>IF('4ème'!$C70="","",IF('4ème'!$E70="CF",'4ème'!$D70,""))</f>
        <v/>
      </c>
      <c r="AI174" s="295" t="str">
        <f>IF('5ème'!$C70="","",IF('5ème'!$E70="CF",'5ème'!$D70,""))</f>
        <v/>
      </c>
      <c r="AJ174" s="295" t="str">
        <f>IF('6ème'!$C70="","",IF('6ème'!$E70="CF",'6ème'!$D70,""))</f>
        <v/>
      </c>
      <c r="AK174" s="295" t="str">
        <f>IF('7ème'!$C70="","",IF('7ème'!$E70="CF",'7ème'!$D70,""))</f>
        <v/>
      </c>
      <c r="AL174" s="295" t="str">
        <f>IF('8ème'!$C70="","",IF('8ème'!$E70="CF",'8ème'!$D70,""))</f>
        <v/>
      </c>
      <c r="AM174" s="295" t="str">
        <f>IF('9ème'!$C70="","",IF('9ème'!$E70="CF",'9ème'!$D70,""))</f>
        <v/>
      </c>
      <c r="AN174" s="325" t="str">
        <f>IF('10ème'!$C70="","",IF('10ème'!$E70="CF",'10ème'!$D70,""))</f>
        <v/>
      </c>
      <c r="AO174" s="304" t="str">
        <f t="shared" si="46"/>
        <v/>
      </c>
      <c r="AP174" s="298" t="str">
        <f t="shared" si="30"/>
        <v/>
      </c>
      <c r="AQ174" s="326" t="str">
        <f t="shared" si="41"/>
        <v/>
      </c>
      <c r="AR174" s="422" t="str">
        <f t="shared" ref="AR174:AR207" si="51">IF(OR(AR$208="",AP174=""),"",IF(AND(AS$208="DERNIER TOUR",AP174+(MIN(AO$4:AO$103))&gt;=$K$3),"DERNIER TOUR"))</f>
        <v/>
      </c>
      <c r="AS174" s="384" t="str">
        <f t="shared" si="42"/>
        <v/>
      </c>
      <c r="AT174" s="102"/>
      <c r="AU174" s="297" t="str">
        <f>IF('1ér_Tour'!$C70="","",IF('1ér_Tour'!$E70="JS",'1ér_Tour'!$D70,""))</f>
        <v/>
      </c>
      <c r="AV174" s="298" t="str">
        <f>IF('2ème'!$C70="","",IF('2ème'!$E70="JS",'2ème'!$D70,""))</f>
        <v/>
      </c>
      <c r="AW174" s="298" t="str">
        <f>IF('3ème'!$C70="","",IF('3ème'!$E70="JS",'3ème'!$D70,""))</f>
        <v/>
      </c>
      <c r="AX174" s="298" t="str">
        <f>IF('4ème'!$C70="","",IF('4ème'!$E70="JS",'4ème'!$D70,""))</f>
        <v/>
      </c>
      <c r="AY174" s="298" t="str">
        <f>IF('5ème'!$C70="","",IF('5ème'!$E70="JS",'5ème'!$D70,""))</f>
        <v/>
      </c>
      <c r="AZ174" s="298" t="str">
        <f>IF('6ème'!$C70="","",IF('6ème'!$E70="JS",'6ème'!$D70,""))</f>
        <v/>
      </c>
      <c r="BA174" s="298" t="str">
        <f>IF('7ème'!$C70="","",IF('7ème'!$E70="JS",'7ème'!$D70,""))</f>
        <v/>
      </c>
      <c r="BB174" s="298" t="str">
        <f>IF('8ème'!$C70="","",IF('8ème'!$E70="JS",'8ème'!$D70,""))</f>
        <v/>
      </c>
      <c r="BC174" s="298" t="str">
        <f>IF('9ème'!$C70="","",IF('9ème'!$E70="JS",'9ème'!$D70,""))</f>
        <v/>
      </c>
      <c r="BD174" s="303" t="str">
        <f>IF('10ème'!$C70="","",IF('10ème'!$E70="JS",'10ème'!$D70,""))</f>
        <v/>
      </c>
      <c r="BE174" s="304" t="str">
        <f t="shared" si="43"/>
        <v/>
      </c>
      <c r="BF174" s="298" t="str">
        <f t="shared" ref="BF174:BF207" si="52">IF(C70&gt;=1,"",IFERROR(HLOOKUP(9^9,AU174:BD174,1,TRUE),""))</f>
        <v/>
      </c>
      <c r="BG174" s="321" t="str">
        <f t="shared" ref="BG174:BG206" si="53">IF(C70=1,"",IF($E70=11,"",IF(COUNTA(AU174:BD174)-COUNTBLANK(AU174:BD174)=0,"",COUNTA(AU174:BD174)-COUNTBLANK(AU174:BD174))))</f>
        <v/>
      </c>
      <c r="BH174" s="322" t="str">
        <f t="shared" ref="BH174:BH207" si="54">IF(OR(BH$208="",BF174=""),"",IF(AND(BH$208="DERNIER TOUR",BF174+BF168&gt;=$J$3),"DERNIER TOUR"))</f>
        <v/>
      </c>
      <c r="BI174" s="323" t="str">
        <f t="shared" ref="BI174:BI207" si="55">IF(BF174="","",IF(AND(BI$208="TERMINE",BF$208&gt;=$J$3),"TERMINE",""))</f>
        <v/>
      </c>
      <c r="BJ174" s="102"/>
      <c r="BK174" s="294" t="str">
        <f>IF('1ér_Tour'!$C70="","",IF('1ér_Tour'!$E70="AM",'1ér_Tour'!$D70,""))</f>
        <v/>
      </c>
      <c r="BL174" s="295" t="str">
        <f>IF('2ème'!$C70="","",IF('2ème'!$E70="AM",'2ème'!$D70,""))</f>
        <v/>
      </c>
      <c r="BM174" s="295" t="str">
        <f>IF('3ème'!$C70="","",IF('3ème'!$E70="AM",'3ème'!$D70,""))</f>
        <v/>
      </c>
      <c r="BN174" s="295" t="str">
        <f>IF('4ème'!$C70="","",IF('4ème'!$E70="AM",'4ème'!$D70,""))</f>
        <v/>
      </c>
      <c r="BO174" s="295" t="str">
        <f>IF('5ème'!$C70="","",IF('5ème'!$E70="AM",'5ème'!$D70,""))</f>
        <v/>
      </c>
      <c r="BP174" s="295" t="str">
        <f>IF('6ème'!$C70="","",IF('6ème'!$E70="AM",'6ème'!$D70,""))</f>
        <v/>
      </c>
      <c r="BQ174" s="295" t="str">
        <f>IF('7ème'!$C70="","",IF('7ème'!$E70="AM",'7ème'!$D70,""))</f>
        <v/>
      </c>
      <c r="BR174" s="295" t="str">
        <f>IF('8ème'!$C70="","",IF('8ème'!$E70="AM",'8ème'!$D70,""))</f>
        <v/>
      </c>
      <c r="BS174" s="295" t="str">
        <f>IF('9ème'!$C70="","",IF('9ème'!$E70="AM",'9ème'!$D70,""))</f>
        <v/>
      </c>
      <c r="BT174" s="432" t="str">
        <f>IF('10ème'!$C70="","",IF('10ème'!$E70="AM",'10ème'!$D70,""))</f>
        <v/>
      </c>
      <c r="BU174" s="325" t="str">
        <f>IF(Dép_Arr!$C70="","",IF(Dép_Arr!$E70="AM",Dép_Arr!$D70,""))</f>
        <v/>
      </c>
      <c r="BV174" s="304" t="str">
        <f t="shared" si="44"/>
        <v/>
      </c>
      <c r="BW174" s="298" t="str">
        <f t="shared" si="47"/>
        <v/>
      </c>
      <c r="BX174" s="327" t="str">
        <f t="shared" si="48"/>
        <v/>
      </c>
      <c r="BY174" s="380" t="str">
        <f t="shared" si="49"/>
        <v/>
      </c>
      <c r="BZ174" s="438" t="str">
        <f t="shared" si="50"/>
        <v/>
      </c>
    </row>
    <row r="175" spans="14:78" x14ac:dyDescent="0.25">
      <c r="N175" s="373" t="str">
        <f t="shared" si="45"/>
        <v/>
      </c>
      <c r="O175" s="297" t="str">
        <f>IF('1ér_Tour'!C71="","",IF('1ér_Tour'!E71="MJ",'1ér_Tour'!$D71,""))</f>
        <v/>
      </c>
      <c r="P175" s="298" t="str">
        <f>IF('2ème'!$C71="","",IF('2ème'!$E71="MJ",'2ème'!$D71,""))</f>
        <v/>
      </c>
      <c r="Q175" s="298" t="str">
        <f>IF('3ème'!$C71="","",IF('3ème'!$E71="MJ",'3ème'!$D71,""))</f>
        <v/>
      </c>
      <c r="R175" s="298" t="str">
        <f>IF('4ème'!$C71="","",IF('4ème'!$E71="MJ",'4ème'!$D71,""))</f>
        <v/>
      </c>
      <c r="S175" s="298" t="str">
        <f>IF('5ème'!$C71="","",IF('5ème'!$E71="MJ",'5ème'!$D71,""))</f>
        <v/>
      </c>
      <c r="T175" s="298" t="str">
        <f>IF('6ème'!$C71="","",IF('6ème'!$E71="MJ",'6ème'!$D71,""))</f>
        <v/>
      </c>
      <c r="U175" s="298" t="str">
        <f>IF('7ème'!$C71="","",IF('7ème'!$E71="MJ",'7ème'!$D71,""))</f>
        <v/>
      </c>
      <c r="V175" s="298" t="str">
        <f>IF('8ème'!$C71="","",IF('8ème'!$E71="MJ",'8ème'!$D71,""))</f>
        <v/>
      </c>
      <c r="W175" s="298" t="str">
        <f>IF('9ème'!$C71="","",IF('9ème'!$E71="MJ",'9ème'!$D71,""))</f>
        <v/>
      </c>
      <c r="X175" s="303" t="str">
        <f>IF('10ème'!$C71="","",IF('10ème'!$E71="MJ",'10ème'!$D71,""))</f>
        <v/>
      </c>
      <c r="Y175" s="304" t="str">
        <f t="shared" si="38"/>
        <v/>
      </c>
      <c r="Z175" s="298" t="str">
        <f t="shared" si="31"/>
        <v/>
      </c>
      <c r="AA175" s="305" t="str">
        <f t="shared" si="39"/>
        <v/>
      </c>
      <c r="AB175" s="306" t="str">
        <f t="shared" si="40"/>
        <v/>
      </c>
      <c r="AC175" s="384" t="str">
        <f t="shared" si="32"/>
        <v/>
      </c>
      <c r="AD175" s="12"/>
      <c r="AE175" s="297" t="str">
        <f>IF('1ér_Tour'!$C71="","",IF('1ér_Tour'!$E71="CF",'1ér_Tour'!$D71,""))</f>
        <v/>
      </c>
      <c r="AF175" s="295" t="str">
        <f>IF('2ème'!$C71="","",IF('2ème'!$E71="CF",'2ème'!$D71,""))</f>
        <v/>
      </c>
      <c r="AG175" s="295" t="str">
        <f>IF('3ème'!$C71="","",IF('3ème'!$E71="CF",'3ème'!$D71,""))</f>
        <v/>
      </c>
      <c r="AH175" s="295" t="str">
        <f>IF('4ème'!$C71="","",IF('4ème'!$E71="CF",'4ème'!$D71,""))</f>
        <v/>
      </c>
      <c r="AI175" s="295" t="str">
        <f>IF('5ème'!$C71="","",IF('5ème'!$E71="CF",'5ème'!$D71,""))</f>
        <v/>
      </c>
      <c r="AJ175" s="295" t="str">
        <f>IF('6ème'!$C71="","",IF('6ème'!$E71="CF",'6ème'!$D71,""))</f>
        <v/>
      </c>
      <c r="AK175" s="295" t="str">
        <f>IF('7ème'!$C71="","",IF('7ème'!$E71="CF",'7ème'!$D71,""))</f>
        <v/>
      </c>
      <c r="AL175" s="295" t="str">
        <f>IF('8ème'!$C71="","",IF('8ème'!$E71="CF",'8ème'!$D71,""))</f>
        <v/>
      </c>
      <c r="AM175" s="295" t="str">
        <f>IF('9ème'!$C71="","",IF('9ème'!$E71="CF",'9ème'!$D71,""))</f>
        <v/>
      </c>
      <c r="AN175" s="325" t="str">
        <f>IF('10ème'!$C71="","",IF('10ème'!$E71="CF",'10ème'!$D71,""))</f>
        <v/>
      </c>
      <c r="AO175" s="304" t="str">
        <f t="shared" si="46"/>
        <v/>
      </c>
      <c r="AP175" s="298" t="str">
        <f t="shared" ref="AP175:AP207" si="56">IF(C71&gt;=1,"",IFERROR(HLOOKUP(9^9,AE175:AN175,1,TRUE),""))</f>
        <v/>
      </c>
      <c r="AQ175" s="326" t="str">
        <f t="shared" si="41"/>
        <v/>
      </c>
      <c r="AR175" s="422" t="str">
        <f t="shared" si="51"/>
        <v/>
      </c>
      <c r="AS175" s="384" t="str">
        <f t="shared" si="42"/>
        <v/>
      </c>
      <c r="AT175" s="102"/>
      <c r="AU175" s="297" t="str">
        <f>IF('1ér_Tour'!$C71="","",IF('1ér_Tour'!$E71="JS",'1ér_Tour'!$D71,""))</f>
        <v/>
      </c>
      <c r="AV175" s="298" t="str">
        <f>IF('2ème'!$C71="","",IF('2ème'!$E71="JS",'2ème'!$D71,""))</f>
        <v/>
      </c>
      <c r="AW175" s="298" t="str">
        <f>IF('3ème'!$C71="","",IF('3ème'!$E71="JS",'3ème'!$D71,""))</f>
        <v/>
      </c>
      <c r="AX175" s="298" t="str">
        <f>IF('4ème'!$C71="","",IF('4ème'!$E71="JS",'4ème'!$D71,""))</f>
        <v/>
      </c>
      <c r="AY175" s="298" t="str">
        <f>IF('5ème'!$C71="","",IF('5ème'!$E71="JS",'5ème'!$D71,""))</f>
        <v/>
      </c>
      <c r="AZ175" s="298" t="str">
        <f>IF('6ème'!$C71="","",IF('6ème'!$E71="JS",'6ème'!$D71,""))</f>
        <v/>
      </c>
      <c r="BA175" s="298" t="str">
        <f>IF('7ème'!$C71="","",IF('7ème'!$E71="JS",'7ème'!$D71,""))</f>
        <v/>
      </c>
      <c r="BB175" s="298" t="str">
        <f>IF('8ème'!$C71="","",IF('8ème'!$E71="JS",'8ème'!$D71,""))</f>
        <v/>
      </c>
      <c r="BC175" s="298" t="str">
        <f>IF('9ème'!$C71="","",IF('9ème'!$E71="JS",'9ème'!$D71,""))</f>
        <v/>
      </c>
      <c r="BD175" s="303" t="str">
        <f>IF('10ème'!$C71="","",IF('10ème'!$E71="JS",'10ème'!$D71,""))</f>
        <v/>
      </c>
      <c r="BE175" s="304" t="str">
        <f t="shared" si="43"/>
        <v/>
      </c>
      <c r="BF175" s="298" t="str">
        <f t="shared" si="52"/>
        <v/>
      </c>
      <c r="BG175" s="321" t="str">
        <f t="shared" si="53"/>
        <v/>
      </c>
      <c r="BH175" s="322" t="str">
        <f t="shared" si="54"/>
        <v/>
      </c>
      <c r="BI175" s="323" t="str">
        <f t="shared" si="55"/>
        <v/>
      </c>
      <c r="BJ175" s="102"/>
      <c r="BK175" s="294" t="str">
        <f>IF('1ér_Tour'!$C71="","",IF('1ér_Tour'!$E71="AM",'1ér_Tour'!$D71,""))</f>
        <v/>
      </c>
      <c r="BL175" s="295" t="str">
        <f>IF('2ème'!$C71="","",IF('2ème'!$E71="AM",'2ème'!$D71,""))</f>
        <v/>
      </c>
      <c r="BM175" s="295" t="str">
        <f>IF('3ème'!$C71="","",IF('3ème'!$E71="AM",'3ème'!$D71,""))</f>
        <v/>
      </c>
      <c r="BN175" s="295" t="str">
        <f>IF('4ème'!$C71="","",IF('4ème'!$E71="AM",'4ème'!$D71,""))</f>
        <v/>
      </c>
      <c r="BO175" s="295" t="str">
        <f>IF('5ème'!$C71="","",IF('5ème'!$E71="AM",'5ème'!$D71,""))</f>
        <v/>
      </c>
      <c r="BP175" s="295" t="str">
        <f>IF('6ème'!$C71="","",IF('6ème'!$E71="AM",'6ème'!$D71,""))</f>
        <v/>
      </c>
      <c r="BQ175" s="295" t="str">
        <f>IF('7ème'!$C71="","",IF('7ème'!$E71="AM",'7ème'!$D71,""))</f>
        <v/>
      </c>
      <c r="BR175" s="295" t="str">
        <f>IF('8ème'!$C71="","",IF('8ème'!$E71="AM",'8ème'!$D71,""))</f>
        <v/>
      </c>
      <c r="BS175" s="295" t="str">
        <f>IF('9ème'!$C71="","",IF('9ème'!$E71="AM",'9ème'!$D71,""))</f>
        <v/>
      </c>
      <c r="BT175" s="432" t="str">
        <f>IF('10ème'!$C71="","",IF('10ème'!$E71="AM",'10ème'!$D71,""))</f>
        <v/>
      </c>
      <c r="BU175" s="325" t="str">
        <f>IF(Dép_Arr!$C71="","",IF(Dép_Arr!$E71="AM",Dép_Arr!$D71,""))</f>
        <v/>
      </c>
      <c r="BV175" s="304" t="str">
        <f t="shared" si="44"/>
        <v/>
      </c>
      <c r="BW175" s="298" t="str">
        <f t="shared" si="47"/>
        <v/>
      </c>
      <c r="BX175" s="327" t="str">
        <f t="shared" si="48"/>
        <v/>
      </c>
      <c r="BY175" s="380" t="str">
        <f t="shared" si="49"/>
        <v/>
      </c>
      <c r="BZ175" s="438" t="str">
        <f t="shared" si="50"/>
        <v/>
      </c>
    </row>
    <row r="176" spans="14:78" x14ac:dyDescent="0.25">
      <c r="N176" s="373" t="str">
        <f t="shared" si="45"/>
        <v/>
      </c>
      <c r="O176" s="297" t="str">
        <f>IF('1ér_Tour'!C72="","",IF('1ér_Tour'!E72="MJ",'1ér_Tour'!$D72,""))</f>
        <v/>
      </c>
      <c r="P176" s="298" t="str">
        <f>IF('2ème'!$C72="","",IF('2ème'!$E72="MJ",'2ème'!$D72,""))</f>
        <v/>
      </c>
      <c r="Q176" s="298" t="str">
        <f>IF('3ème'!$C72="","",IF('3ème'!$E72="MJ",'3ème'!$D72,""))</f>
        <v/>
      </c>
      <c r="R176" s="298" t="str">
        <f>IF('4ème'!$C72="","",IF('4ème'!$E72="MJ",'4ème'!$D72,""))</f>
        <v/>
      </c>
      <c r="S176" s="298" t="str">
        <f>IF('5ème'!$C72="","",IF('5ème'!$E72="MJ",'5ème'!$D72,""))</f>
        <v/>
      </c>
      <c r="T176" s="298" t="str">
        <f>IF('6ème'!$C72="","",IF('6ème'!$E72="MJ",'6ème'!$D72,""))</f>
        <v/>
      </c>
      <c r="U176" s="298" t="str">
        <f>IF('7ème'!$C72="","",IF('7ème'!$E72="MJ",'7ème'!$D72,""))</f>
        <v/>
      </c>
      <c r="V176" s="298" t="str">
        <f>IF('8ème'!$C72="","",IF('8ème'!$E72="MJ",'8ème'!$D72,""))</f>
        <v/>
      </c>
      <c r="W176" s="298" t="str">
        <f>IF('9ème'!$C72="","",IF('9ème'!$E72="MJ",'9ème'!$D72,""))</f>
        <v/>
      </c>
      <c r="X176" s="303" t="str">
        <f>IF('10ème'!$C72="","",IF('10ème'!$E72="MJ",'10ème'!$D72,""))</f>
        <v/>
      </c>
      <c r="Y176" s="304" t="str">
        <f t="shared" si="38"/>
        <v/>
      </c>
      <c r="Z176" s="298" t="str">
        <f t="shared" ref="Z176:Z207" si="57">IF(C72&gt;=1,"",IFERROR(HLOOKUP(9^9,O176:X176,1,TRUE),""))</f>
        <v/>
      </c>
      <c r="AA176" s="305" t="str">
        <f t="shared" si="39"/>
        <v/>
      </c>
      <c r="AB176" s="306" t="str">
        <f t="shared" si="40"/>
        <v/>
      </c>
      <c r="AC176" s="384" t="str">
        <f t="shared" ref="AC176:AC207" si="58">IF(Z176="","",IF(AND(AC$208="TERMINE",Z$208+Z$103&gt;=$L$3),"TERMINE",""))</f>
        <v/>
      </c>
      <c r="AD176" s="12"/>
      <c r="AE176" s="297" t="str">
        <f>IF('1ér_Tour'!$C72="","",IF('1ér_Tour'!$E72="CF",'1ér_Tour'!$D72,""))</f>
        <v/>
      </c>
      <c r="AF176" s="295" t="str">
        <f>IF('2ème'!$C72="","",IF('2ème'!$E72="CF",'2ème'!$D72,""))</f>
        <v/>
      </c>
      <c r="AG176" s="295" t="str">
        <f>IF('3ème'!$C72="","",IF('3ème'!$E72="CF",'3ème'!$D72,""))</f>
        <v/>
      </c>
      <c r="AH176" s="295" t="str">
        <f>IF('4ème'!$C72="","",IF('4ème'!$E72="CF",'4ème'!$D72,""))</f>
        <v/>
      </c>
      <c r="AI176" s="295" t="str">
        <f>IF('5ème'!$C72="","",IF('5ème'!$E72="CF",'5ème'!$D72,""))</f>
        <v/>
      </c>
      <c r="AJ176" s="295" t="str">
        <f>IF('6ème'!$C72="","",IF('6ème'!$E72="CF",'6ème'!$D72,""))</f>
        <v/>
      </c>
      <c r="AK176" s="295" t="str">
        <f>IF('7ème'!$C72="","",IF('7ème'!$E72="CF",'7ème'!$D72,""))</f>
        <v/>
      </c>
      <c r="AL176" s="295" t="str">
        <f>IF('8ème'!$C72="","",IF('8ème'!$E72="CF",'8ème'!$D72,""))</f>
        <v/>
      </c>
      <c r="AM176" s="295" t="str">
        <f>IF('9ème'!$C72="","",IF('9ème'!$E72="CF",'9ème'!$D72,""))</f>
        <v/>
      </c>
      <c r="AN176" s="325" t="str">
        <f>IF('10ème'!$C72="","",IF('10ème'!$E72="CF",'10ème'!$D72,""))</f>
        <v/>
      </c>
      <c r="AO176" s="304" t="str">
        <f t="shared" si="46"/>
        <v/>
      </c>
      <c r="AP176" s="298" t="str">
        <f t="shared" si="56"/>
        <v/>
      </c>
      <c r="AQ176" s="326" t="str">
        <f t="shared" si="41"/>
        <v/>
      </c>
      <c r="AR176" s="422" t="str">
        <f t="shared" si="51"/>
        <v/>
      </c>
      <c r="AS176" s="384" t="str">
        <f t="shared" si="42"/>
        <v/>
      </c>
      <c r="AT176" s="102"/>
      <c r="AU176" s="297" t="str">
        <f>IF('1ér_Tour'!$C72="","",IF('1ér_Tour'!$E72="JS",'1ér_Tour'!$D72,""))</f>
        <v/>
      </c>
      <c r="AV176" s="298" t="str">
        <f>IF('2ème'!$C72="","",IF('2ème'!$E72="JS",'2ème'!$D72,""))</f>
        <v/>
      </c>
      <c r="AW176" s="298" t="str">
        <f>IF('3ème'!$C72="","",IF('3ème'!$E72="JS",'3ème'!$D72,""))</f>
        <v/>
      </c>
      <c r="AX176" s="298" t="str">
        <f>IF('4ème'!$C72="","",IF('4ème'!$E72="JS",'4ème'!$D72,""))</f>
        <v/>
      </c>
      <c r="AY176" s="298" t="str">
        <f>IF('5ème'!$C72="","",IF('5ème'!$E72="JS",'5ème'!$D72,""))</f>
        <v/>
      </c>
      <c r="AZ176" s="298" t="str">
        <f>IF('6ème'!$C72="","",IF('6ème'!$E72="JS",'6ème'!$D72,""))</f>
        <v/>
      </c>
      <c r="BA176" s="298" t="str">
        <f>IF('7ème'!$C72="","",IF('7ème'!$E72="JS",'7ème'!$D72,""))</f>
        <v/>
      </c>
      <c r="BB176" s="298" t="str">
        <f>IF('8ème'!$C72="","",IF('8ème'!$E72="JS",'8ème'!$D72,""))</f>
        <v/>
      </c>
      <c r="BC176" s="298" t="str">
        <f>IF('9ème'!$C72="","",IF('9ème'!$E72="JS",'9ème'!$D72,""))</f>
        <v/>
      </c>
      <c r="BD176" s="303" t="str">
        <f>IF('10ème'!$C72="","",IF('10ème'!$E72="JS",'10ème'!$D72,""))</f>
        <v/>
      </c>
      <c r="BE176" s="304" t="str">
        <f t="shared" si="43"/>
        <v/>
      </c>
      <c r="BF176" s="298" t="str">
        <f t="shared" si="52"/>
        <v/>
      </c>
      <c r="BG176" s="321" t="str">
        <f t="shared" si="53"/>
        <v/>
      </c>
      <c r="BH176" s="322" t="str">
        <f t="shared" si="54"/>
        <v/>
      </c>
      <c r="BI176" s="323" t="str">
        <f t="shared" si="55"/>
        <v/>
      </c>
      <c r="BJ176" s="102"/>
      <c r="BK176" s="294" t="str">
        <f>IF('1ér_Tour'!$C72="","",IF('1ér_Tour'!$E72="AM",'1ér_Tour'!$D72,""))</f>
        <v/>
      </c>
      <c r="BL176" s="295" t="str">
        <f>IF('2ème'!$C72="","",IF('2ème'!$E72="AM",'2ème'!$D72,""))</f>
        <v/>
      </c>
      <c r="BM176" s="295" t="str">
        <f>IF('3ème'!$C72="","",IF('3ème'!$E72="AM",'3ème'!$D72,""))</f>
        <v/>
      </c>
      <c r="BN176" s="295" t="str">
        <f>IF('4ème'!$C72="","",IF('4ème'!$E72="AM",'4ème'!$D72,""))</f>
        <v/>
      </c>
      <c r="BO176" s="295" t="str">
        <f>IF('5ème'!$C72="","",IF('5ème'!$E72="AM",'5ème'!$D72,""))</f>
        <v/>
      </c>
      <c r="BP176" s="295" t="str">
        <f>IF('6ème'!$C72="","",IF('6ème'!$E72="AM",'6ème'!$D72,""))</f>
        <v/>
      </c>
      <c r="BQ176" s="295" t="str">
        <f>IF('7ème'!$C72="","",IF('7ème'!$E72="AM",'7ème'!$D72,""))</f>
        <v/>
      </c>
      <c r="BR176" s="295" t="str">
        <f>IF('8ème'!$C72="","",IF('8ème'!$E72="AM",'8ème'!$D72,""))</f>
        <v/>
      </c>
      <c r="BS176" s="295" t="str">
        <f>IF('9ème'!$C72="","",IF('9ème'!$E72="AM",'9ème'!$D72,""))</f>
        <v/>
      </c>
      <c r="BT176" s="432" t="str">
        <f>IF('10ème'!$C72="","",IF('10ème'!$E72="AM",'10ème'!$D72,""))</f>
        <v/>
      </c>
      <c r="BU176" s="325" t="str">
        <f>IF(Dép_Arr!$C72="","",IF(Dép_Arr!$E72="AM",Dép_Arr!$D72,""))</f>
        <v/>
      </c>
      <c r="BV176" s="304" t="str">
        <f t="shared" si="44"/>
        <v/>
      </c>
      <c r="BW176" s="298" t="str">
        <f t="shared" si="47"/>
        <v/>
      </c>
      <c r="BX176" s="327" t="str">
        <f t="shared" si="48"/>
        <v/>
      </c>
      <c r="BY176" s="380" t="str">
        <f t="shared" si="49"/>
        <v/>
      </c>
      <c r="BZ176" s="438" t="str">
        <f t="shared" si="50"/>
        <v/>
      </c>
    </row>
    <row r="177" spans="14:78" x14ac:dyDescent="0.25">
      <c r="N177" s="373" t="str">
        <f t="shared" si="45"/>
        <v/>
      </c>
      <c r="O177" s="297" t="str">
        <f>IF('1ér_Tour'!C73="","",IF('1ér_Tour'!E73="MJ",'1ér_Tour'!$D73,""))</f>
        <v/>
      </c>
      <c r="P177" s="298" t="str">
        <f>IF('2ème'!$C73="","",IF('2ème'!$E73="MJ",'2ème'!$D73,""))</f>
        <v/>
      </c>
      <c r="Q177" s="298" t="str">
        <f>IF('3ème'!$C73="","",IF('3ème'!$E73="MJ",'3ème'!$D73,""))</f>
        <v/>
      </c>
      <c r="R177" s="298" t="str">
        <f>IF('4ème'!$C73="","",IF('4ème'!$E73="MJ",'4ème'!$D73,""))</f>
        <v/>
      </c>
      <c r="S177" s="298" t="str">
        <f>IF('5ème'!$C73="","",IF('5ème'!$E73="MJ",'5ème'!$D73,""))</f>
        <v/>
      </c>
      <c r="T177" s="298" t="str">
        <f>IF('6ème'!$C73="","",IF('6ème'!$E73="MJ",'6ème'!$D73,""))</f>
        <v/>
      </c>
      <c r="U177" s="298" t="str">
        <f>IF('7ème'!$C73="","",IF('7ème'!$E73="MJ",'7ème'!$D73,""))</f>
        <v/>
      </c>
      <c r="V177" s="298" t="str">
        <f>IF('8ème'!$C73="","",IF('8ème'!$E73="MJ",'8ème'!$D73,""))</f>
        <v/>
      </c>
      <c r="W177" s="298" t="str">
        <f>IF('9ème'!$C73="","",IF('9ème'!$E73="MJ",'9ème'!$D73,""))</f>
        <v/>
      </c>
      <c r="X177" s="303" t="str">
        <f>IF('10ème'!$C73="","",IF('10ème'!$E73="MJ",'10ème'!$D73,""))</f>
        <v/>
      </c>
      <c r="Y177" s="304" t="str">
        <f t="shared" si="38"/>
        <v/>
      </c>
      <c r="Z177" s="298" t="str">
        <f t="shared" si="57"/>
        <v/>
      </c>
      <c r="AA177" s="305" t="str">
        <f t="shared" si="39"/>
        <v/>
      </c>
      <c r="AB177" s="306" t="str">
        <f t="shared" si="40"/>
        <v/>
      </c>
      <c r="AC177" s="384" t="str">
        <f t="shared" si="58"/>
        <v/>
      </c>
      <c r="AD177" s="12"/>
      <c r="AE177" s="297" t="str">
        <f>IF('1ér_Tour'!$C73="","",IF('1ér_Tour'!$E73="CF",'1ér_Tour'!$D73,""))</f>
        <v/>
      </c>
      <c r="AF177" s="295" t="str">
        <f>IF('2ème'!$C73="","",IF('2ème'!$E73="CF",'2ème'!$D73,""))</f>
        <v/>
      </c>
      <c r="AG177" s="295" t="str">
        <f>IF('3ème'!$C73="","",IF('3ème'!$E73="CF",'3ème'!$D73,""))</f>
        <v/>
      </c>
      <c r="AH177" s="295" t="str">
        <f>IF('4ème'!$C73="","",IF('4ème'!$E73="CF",'4ème'!$D73,""))</f>
        <v/>
      </c>
      <c r="AI177" s="295" t="str">
        <f>IF('5ème'!$C73="","",IF('5ème'!$E73="CF",'5ème'!$D73,""))</f>
        <v/>
      </c>
      <c r="AJ177" s="295" t="str">
        <f>IF('6ème'!$C73="","",IF('6ème'!$E73="CF",'6ème'!$D73,""))</f>
        <v/>
      </c>
      <c r="AK177" s="295" t="str">
        <f>IF('7ème'!$C73="","",IF('7ème'!$E73="CF",'7ème'!$D73,""))</f>
        <v/>
      </c>
      <c r="AL177" s="295" t="str">
        <f>IF('8ème'!$C73="","",IF('8ème'!$E73="CF",'8ème'!$D73,""))</f>
        <v/>
      </c>
      <c r="AM177" s="295" t="str">
        <f>IF('9ème'!$C73="","",IF('9ème'!$E73="CF",'9ème'!$D73,""))</f>
        <v/>
      </c>
      <c r="AN177" s="325" t="str">
        <f>IF('10ème'!$C73="","",IF('10ème'!$E73="CF",'10ème'!$D73,""))</f>
        <v/>
      </c>
      <c r="AO177" s="304" t="str">
        <f t="shared" si="46"/>
        <v/>
      </c>
      <c r="AP177" s="298" t="str">
        <f t="shared" si="56"/>
        <v/>
      </c>
      <c r="AQ177" s="326" t="str">
        <f t="shared" si="41"/>
        <v/>
      </c>
      <c r="AR177" s="422" t="str">
        <f t="shared" si="51"/>
        <v/>
      </c>
      <c r="AS177" s="384" t="str">
        <f t="shared" si="42"/>
        <v/>
      </c>
      <c r="AT177" s="102"/>
      <c r="AU177" s="297" t="str">
        <f>IF('1ér_Tour'!$C73="","",IF('1ér_Tour'!$E73="JS",'1ér_Tour'!$D73,""))</f>
        <v/>
      </c>
      <c r="AV177" s="298" t="str">
        <f>IF('2ème'!$C73="","",IF('2ème'!$E73="JS",'2ème'!$D73,""))</f>
        <v/>
      </c>
      <c r="AW177" s="298" t="str">
        <f>IF('3ème'!$C73="","",IF('3ème'!$E73="JS",'3ème'!$D73,""))</f>
        <v/>
      </c>
      <c r="AX177" s="298" t="str">
        <f>IF('4ème'!$C73="","",IF('4ème'!$E73="JS",'4ème'!$D73,""))</f>
        <v/>
      </c>
      <c r="AY177" s="298" t="str">
        <f>IF('5ème'!$C73="","",IF('5ème'!$E73="JS",'5ème'!$D73,""))</f>
        <v/>
      </c>
      <c r="AZ177" s="298" t="str">
        <f>IF('6ème'!$C73="","",IF('6ème'!$E73="JS",'6ème'!$D73,""))</f>
        <v/>
      </c>
      <c r="BA177" s="298" t="str">
        <f>IF('7ème'!$C73="","",IF('7ème'!$E73="JS",'7ème'!$D73,""))</f>
        <v/>
      </c>
      <c r="BB177" s="298" t="str">
        <f>IF('8ème'!$C73="","",IF('8ème'!$E73="JS",'8ème'!$D73,""))</f>
        <v/>
      </c>
      <c r="BC177" s="298" t="str">
        <f>IF('9ème'!$C73="","",IF('9ème'!$E73="JS",'9ème'!$D73,""))</f>
        <v/>
      </c>
      <c r="BD177" s="303" t="str">
        <f>IF('10ème'!$C73="","",IF('10ème'!$E73="JS",'10ème'!$D73,""))</f>
        <v/>
      </c>
      <c r="BE177" s="304" t="str">
        <f t="shared" si="43"/>
        <v/>
      </c>
      <c r="BF177" s="298" t="str">
        <f t="shared" si="52"/>
        <v/>
      </c>
      <c r="BG177" s="321" t="str">
        <f t="shared" si="53"/>
        <v/>
      </c>
      <c r="BH177" s="322" t="str">
        <f t="shared" si="54"/>
        <v/>
      </c>
      <c r="BI177" s="323" t="str">
        <f t="shared" si="55"/>
        <v/>
      </c>
      <c r="BJ177" s="102"/>
      <c r="BK177" s="294" t="str">
        <f>IF('1ér_Tour'!$C73="","",IF('1ér_Tour'!$E73="AM",'1ér_Tour'!$D73,""))</f>
        <v/>
      </c>
      <c r="BL177" s="295" t="str">
        <f>IF('2ème'!$C73="","",IF('2ème'!$E73="AM",'2ème'!$D73,""))</f>
        <v/>
      </c>
      <c r="BM177" s="295" t="str">
        <f>IF('3ème'!$C73="","",IF('3ème'!$E73="AM",'3ème'!$D73,""))</f>
        <v/>
      </c>
      <c r="BN177" s="295" t="str">
        <f>IF('4ème'!$C73="","",IF('4ème'!$E73="AM",'4ème'!$D73,""))</f>
        <v/>
      </c>
      <c r="BO177" s="295" t="str">
        <f>IF('5ème'!$C73="","",IF('5ème'!$E73="AM",'5ème'!$D73,""))</f>
        <v/>
      </c>
      <c r="BP177" s="295" t="str">
        <f>IF('6ème'!$C73="","",IF('6ème'!$E73="AM",'6ème'!$D73,""))</f>
        <v/>
      </c>
      <c r="BQ177" s="295" t="str">
        <f>IF('7ème'!$C73="","",IF('7ème'!$E73="AM",'7ème'!$D73,""))</f>
        <v/>
      </c>
      <c r="BR177" s="295" t="str">
        <f>IF('8ème'!$C73="","",IF('8ème'!$E73="AM",'8ème'!$D73,""))</f>
        <v/>
      </c>
      <c r="BS177" s="295" t="str">
        <f>IF('9ème'!$C73="","",IF('9ème'!$E73="AM",'9ème'!$D73,""))</f>
        <v/>
      </c>
      <c r="BT177" s="432" t="str">
        <f>IF('10ème'!$C73="","",IF('10ème'!$E73="AM",'10ème'!$D73,""))</f>
        <v/>
      </c>
      <c r="BU177" s="325" t="str">
        <f>IF(Dép_Arr!$C73="","",IF(Dép_Arr!$E73="AM",Dép_Arr!$D73,""))</f>
        <v/>
      </c>
      <c r="BV177" s="304" t="str">
        <f t="shared" si="44"/>
        <v/>
      </c>
      <c r="BW177" s="298" t="str">
        <f t="shared" si="47"/>
        <v/>
      </c>
      <c r="BX177" s="327" t="str">
        <f t="shared" si="48"/>
        <v/>
      </c>
      <c r="BY177" s="380" t="str">
        <f t="shared" si="49"/>
        <v/>
      </c>
      <c r="BZ177" s="438" t="str">
        <f t="shared" si="50"/>
        <v/>
      </c>
    </row>
    <row r="178" spans="14:78" x14ac:dyDescent="0.25">
      <c r="N178" s="373" t="str">
        <f t="shared" si="45"/>
        <v/>
      </c>
      <c r="O178" s="297" t="str">
        <f>IF('1ér_Tour'!C74="","",IF('1ér_Tour'!E74="MJ",'1ér_Tour'!$D74,""))</f>
        <v/>
      </c>
      <c r="P178" s="298" t="str">
        <f>IF('2ème'!$C74="","",IF('2ème'!$E74="MJ",'2ème'!$D74,""))</f>
        <v/>
      </c>
      <c r="Q178" s="298" t="str">
        <f>IF('3ème'!$C74="","",IF('3ème'!$E74="MJ",'3ème'!$D74,""))</f>
        <v/>
      </c>
      <c r="R178" s="298" t="str">
        <f>IF('4ème'!$C74="","",IF('4ème'!$E74="MJ",'4ème'!$D74,""))</f>
        <v/>
      </c>
      <c r="S178" s="298" t="str">
        <f>IF('5ème'!$C74="","",IF('5ème'!$E74="MJ",'5ème'!$D74,""))</f>
        <v/>
      </c>
      <c r="T178" s="298" t="str">
        <f>IF('6ème'!$C74="","",IF('6ème'!$E74="MJ",'6ème'!$D74,""))</f>
        <v/>
      </c>
      <c r="U178" s="298" t="str">
        <f>IF('7ème'!$C74="","",IF('7ème'!$E74="MJ",'7ème'!$D74,""))</f>
        <v/>
      </c>
      <c r="V178" s="298" t="str">
        <f>IF('8ème'!$C74="","",IF('8ème'!$E74="MJ",'8ème'!$D74,""))</f>
        <v/>
      </c>
      <c r="W178" s="298" t="str">
        <f>IF('9ème'!$C74="","",IF('9ème'!$E74="MJ",'9ème'!$D74,""))</f>
        <v/>
      </c>
      <c r="X178" s="303" t="str">
        <f>IF('10ème'!$C74="","",IF('10ème'!$E74="MJ",'10ème'!$D74,""))</f>
        <v/>
      </c>
      <c r="Y178" s="304" t="str">
        <f t="shared" si="38"/>
        <v/>
      </c>
      <c r="Z178" s="298" t="str">
        <f t="shared" si="57"/>
        <v/>
      </c>
      <c r="AA178" s="305" t="str">
        <f t="shared" si="39"/>
        <v/>
      </c>
      <c r="AB178" s="306" t="str">
        <f t="shared" si="40"/>
        <v/>
      </c>
      <c r="AC178" s="384" t="str">
        <f t="shared" si="58"/>
        <v/>
      </c>
      <c r="AD178" s="12"/>
      <c r="AE178" s="297" t="str">
        <f>IF('1ér_Tour'!$C74="","",IF('1ér_Tour'!$E74="CF",'1ér_Tour'!$D74,""))</f>
        <v/>
      </c>
      <c r="AF178" s="295" t="str">
        <f>IF('2ème'!$C74="","",IF('2ème'!$E74="CF",'2ème'!$D74,""))</f>
        <v/>
      </c>
      <c r="AG178" s="295" t="str">
        <f>IF('3ème'!$C74="","",IF('3ème'!$E74="CF",'3ème'!$D74,""))</f>
        <v/>
      </c>
      <c r="AH178" s="295" t="str">
        <f>IF('4ème'!$C74="","",IF('4ème'!$E74="CF",'4ème'!$D74,""))</f>
        <v/>
      </c>
      <c r="AI178" s="295" t="str">
        <f>IF('5ème'!$C74="","",IF('5ème'!$E74="CF",'5ème'!$D74,""))</f>
        <v/>
      </c>
      <c r="AJ178" s="295" t="str">
        <f>IF('6ème'!$C74="","",IF('6ème'!$E74="CF",'6ème'!$D74,""))</f>
        <v/>
      </c>
      <c r="AK178" s="295" t="str">
        <f>IF('7ème'!$C74="","",IF('7ème'!$E74="CF",'7ème'!$D74,""))</f>
        <v/>
      </c>
      <c r="AL178" s="295" t="str">
        <f>IF('8ème'!$C74="","",IF('8ème'!$E74="CF",'8ème'!$D74,""))</f>
        <v/>
      </c>
      <c r="AM178" s="295" t="str">
        <f>IF('9ème'!$C74="","",IF('9ème'!$E74="CF",'9ème'!$D74,""))</f>
        <v/>
      </c>
      <c r="AN178" s="325" t="str">
        <f>IF('10ème'!$C74="","",IF('10ème'!$E74="CF",'10ème'!$D74,""))</f>
        <v/>
      </c>
      <c r="AO178" s="304" t="str">
        <f t="shared" si="46"/>
        <v/>
      </c>
      <c r="AP178" s="298" t="str">
        <f t="shared" si="56"/>
        <v/>
      </c>
      <c r="AQ178" s="326" t="str">
        <f t="shared" si="41"/>
        <v/>
      </c>
      <c r="AR178" s="422" t="str">
        <f t="shared" si="51"/>
        <v/>
      </c>
      <c r="AS178" s="384" t="str">
        <f t="shared" si="42"/>
        <v/>
      </c>
      <c r="AT178" s="102"/>
      <c r="AU178" s="297" t="str">
        <f>IF('1ér_Tour'!$C74="","",IF('1ér_Tour'!$E74="JS",'1ér_Tour'!$D74,""))</f>
        <v/>
      </c>
      <c r="AV178" s="298" t="str">
        <f>IF('2ème'!$C74="","",IF('2ème'!$E74="JS",'2ème'!$D74,""))</f>
        <v/>
      </c>
      <c r="AW178" s="298" t="str">
        <f>IF('3ème'!$C74="","",IF('3ème'!$E74="JS",'3ème'!$D74,""))</f>
        <v/>
      </c>
      <c r="AX178" s="298" t="str">
        <f>IF('4ème'!$C74="","",IF('4ème'!$E74="JS",'4ème'!$D74,""))</f>
        <v/>
      </c>
      <c r="AY178" s="298" t="str">
        <f>IF('5ème'!$C74="","",IF('5ème'!$E74="JS",'5ème'!$D74,""))</f>
        <v/>
      </c>
      <c r="AZ178" s="298" t="str">
        <f>IF('6ème'!$C74="","",IF('6ème'!$E74="JS",'6ème'!$D74,""))</f>
        <v/>
      </c>
      <c r="BA178" s="298" t="str">
        <f>IF('7ème'!$C74="","",IF('7ème'!$E74="JS",'7ème'!$D74,""))</f>
        <v/>
      </c>
      <c r="BB178" s="298" t="str">
        <f>IF('8ème'!$C74="","",IF('8ème'!$E74="JS",'8ème'!$D74,""))</f>
        <v/>
      </c>
      <c r="BC178" s="298" t="str">
        <f>IF('9ème'!$C74="","",IF('9ème'!$E74="JS",'9ème'!$D74,""))</f>
        <v/>
      </c>
      <c r="BD178" s="303" t="str">
        <f>IF('10ème'!$C74="","",IF('10ème'!$E74="JS",'10ème'!$D74,""))</f>
        <v/>
      </c>
      <c r="BE178" s="304" t="str">
        <f t="shared" si="43"/>
        <v/>
      </c>
      <c r="BF178" s="298" t="str">
        <f t="shared" si="52"/>
        <v/>
      </c>
      <c r="BG178" s="321" t="str">
        <f t="shared" si="53"/>
        <v/>
      </c>
      <c r="BH178" s="322" t="str">
        <f t="shared" si="54"/>
        <v/>
      </c>
      <c r="BI178" s="323" t="str">
        <f t="shared" si="55"/>
        <v/>
      </c>
      <c r="BJ178" s="102"/>
      <c r="BK178" s="294" t="str">
        <f>IF('1ér_Tour'!$C74="","",IF('1ér_Tour'!$E74="AM",'1ér_Tour'!$D74,""))</f>
        <v/>
      </c>
      <c r="BL178" s="295" t="str">
        <f>IF('2ème'!$C74="","",IF('2ème'!$E74="AM",'2ème'!$D74,""))</f>
        <v/>
      </c>
      <c r="BM178" s="295" t="str">
        <f>IF('3ème'!$C74="","",IF('3ème'!$E74="AM",'3ème'!$D74,""))</f>
        <v/>
      </c>
      <c r="BN178" s="295" t="str">
        <f>IF('4ème'!$C74="","",IF('4ème'!$E74="AM",'4ème'!$D74,""))</f>
        <v/>
      </c>
      <c r="BO178" s="295" t="str">
        <f>IF('5ème'!$C74="","",IF('5ème'!$E74="AM",'5ème'!$D74,""))</f>
        <v/>
      </c>
      <c r="BP178" s="295" t="str">
        <f>IF('6ème'!$C74="","",IF('6ème'!$E74="AM",'6ème'!$D74,""))</f>
        <v/>
      </c>
      <c r="BQ178" s="295" t="str">
        <f>IF('7ème'!$C74="","",IF('7ème'!$E74="AM",'7ème'!$D74,""))</f>
        <v/>
      </c>
      <c r="BR178" s="295" t="str">
        <f>IF('8ème'!$C74="","",IF('8ème'!$E74="AM",'8ème'!$D74,""))</f>
        <v/>
      </c>
      <c r="BS178" s="295" t="str">
        <f>IF('9ème'!$C74="","",IF('9ème'!$E74="AM",'9ème'!$D74,""))</f>
        <v/>
      </c>
      <c r="BT178" s="432" t="str">
        <f>IF('10ème'!$C74="","",IF('10ème'!$E74="AM",'10ème'!$D74,""))</f>
        <v/>
      </c>
      <c r="BU178" s="325" t="str">
        <f>IF(Dép_Arr!$C74="","",IF(Dép_Arr!$E74="AM",Dép_Arr!$D74,""))</f>
        <v/>
      </c>
      <c r="BV178" s="304" t="str">
        <f t="shared" si="44"/>
        <v/>
      </c>
      <c r="BW178" s="298" t="str">
        <f t="shared" si="47"/>
        <v/>
      </c>
      <c r="BX178" s="327" t="str">
        <f t="shared" si="48"/>
        <v/>
      </c>
      <c r="BY178" s="380" t="str">
        <f t="shared" si="49"/>
        <v/>
      </c>
      <c r="BZ178" s="438" t="str">
        <f t="shared" si="50"/>
        <v/>
      </c>
    </row>
    <row r="179" spans="14:78" x14ac:dyDescent="0.25">
      <c r="N179" s="373" t="str">
        <f t="shared" si="45"/>
        <v/>
      </c>
      <c r="O179" s="297" t="str">
        <f>IF('1ér_Tour'!C75="","",IF('1ér_Tour'!E75="MJ",'1ér_Tour'!$D75,""))</f>
        <v/>
      </c>
      <c r="P179" s="298" t="str">
        <f>IF('2ème'!$C75="","",IF('2ème'!$E75="MJ",'2ème'!$D75,""))</f>
        <v/>
      </c>
      <c r="Q179" s="298" t="str">
        <f>IF('3ème'!$C75="","",IF('3ème'!$E75="MJ",'3ème'!$D75,""))</f>
        <v/>
      </c>
      <c r="R179" s="298" t="str">
        <f>IF('4ème'!$C75="","",IF('4ème'!$E75="MJ",'4ème'!$D75,""))</f>
        <v/>
      </c>
      <c r="S179" s="298" t="str">
        <f>IF('5ème'!$C75="","",IF('5ème'!$E75="MJ",'5ème'!$D75,""))</f>
        <v/>
      </c>
      <c r="T179" s="298" t="str">
        <f>IF('6ème'!$C75="","",IF('6ème'!$E75="MJ",'6ème'!$D75,""))</f>
        <v/>
      </c>
      <c r="U179" s="298" t="str">
        <f>IF('7ème'!$C75="","",IF('7ème'!$E75="MJ",'7ème'!$D75,""))</f>
        <v/>
      </c>
      <c r="V179" s="298" t="str">
        <f>IF('8ème'!$C75="","",IF('8ème'!$E75="MJ",'8ème'!$D75,""))</f>
        <v/>
      </c>
      <c r="W179" s="298" t="str">
        <f>IF('9ème'!$C75="","",IF('9ème'!$E75="MJ",'9ème'!$D75,""))</f>
        <v/>
      </c>
      <c r="X179" s="303" t="str">
        <f>IF('10ème'!$C75="","",IF('10ème'!$E75="MJ",'10ème'!$D75,""))</f>
        <v/>
      </c>
      <c r="Y179" s="304" t="str">
        <f t="shared" si="38"/>
        <v/>
      </c>
      <c r="Z179" s="298" t="str">
        <f t="shared" si="57"/>
        <v/>
      </c>
      <c r="AA179" s="305" t="str">
        <f t="shared" si="39"/>
        <v/>
      </c>
      <c r="AB179" s="306" t="str">
        <f t="shared" si="40"/>
        <v/>
      </c>
      <c r="AC179" s="384" t="str">
        <f t="shared" si="58"/>
        <v/>
      </c>
      <c r="AD179" s="12"/>
      <c r="AE179" s="297" t="str">
        <f>IF('1ér_Tour'!$C75="","",IF('1ér_Tour'!$E75="CF",'1ér_Tour'!$D75,""))</f>
        <v/>
      </c>
      <c r="AF179" s="295" t="str">
        <f>IF('2ème'!$C75="","",IF('2ème'!$E75="CF",'2ème'!$D75,""))</f>
        <v/>
      </c>
      <c r="AG179" s="295" t="str">
        <f>IF('3ème'!$C75="","",IF('3ème'!$E75="CF",'3ème'!$D75,""))</f>
        <v/>
      </c>
      <c r="AH179" s="295" t="str">
        <f>IF('4ème'!$C75="","",IF('4ème'!$E75="CF",'4ème'!$D75,""))</f>
        <v/>
      </c>
      <c r="AI179" s="295" t="str">
        <f>IF('5ème'!$C75="","",IF('5ème'!$E75="CF",'5ème'!$D75,""))</f>
        <v/>
      </c>
      <c r="AJ179" s="295" t="str">
        <f>IF('6ème'!$C75="","",IF('6ème'!$E75="CF",'6ème'!$D75,""))</f>
        <v/>
      </c>
      <c r="AK179" s="295" t="str">
        <f>IF('7ème'!$C75="","",IF('7ème'!$E75="CF",'7ème'!$D75,""))</f>
        <v/>
      </c>
      <c r="AL179" s="295" t="str">
        <f>IF('8ème'!$C75="","",IF('8ème'!$E75="CF",'8ème'!$D75,""))</f>
        <v/>
      </c>
      <c r="AM179" s="295" t="str">
        <f>IF('9ème'!$C75="","",IF('9ème'!$E75="CF",'9ème'!$D75,""))</f>
        <v/>
      </c>
      <c r="AN179" s="325" t="str">
        <f>IF('10ème'!$C75="","",IF('10ème'!$E75="CF",'10ème'!$D75,""))</f>
        <v/>
      </c>
      <c r="AO179" s="304" t="str">
        <f t="shared" si="46"/>
        <v/>
      </c>
      <c r="AP179" s="298" t="str">
        <f t="shared" si="56"/>
        <v/>
      </c>
      <c r="AQ179" s="326" t="str">
        <f t="shared" si="41"/>
        <v/>
      </c>
      <c r="AR179" s="422" t="str">
        <f t="shared" si="51"/>
        <v/>
      </c>
      <c r="AS179" s="384" t="str">
        <f t="shared" si="42"/>
        <v/>
      </c>
      <c r="AT179" s="102"/>
      <c r="AU179" s="297" t="str">
        <f>IF('1ér_Tour'!$C75="","",IF('1ér_Tour'!$E75="JS",'1ér_Tour'!$D75,""))</f>
        <v/>
      </c>
      <c r="AV179" s="298" t="str">
        <f>IF('2ème'!$C75="","",IF('2ème'!$E75="JS",'2ème'!$D75,""))</f>
        <v/>
      </c>
      <c r="AW179" s="298" t="str">
        <f>IF('3ème'!$C75="","",IF('3ème'!$E75="JS",'3ème'!$D75,""))</f>
        <v/>
      </c>
      <c r="AX179" s="298" t="str">
        <f>IF('4ème'!$C75="","",IF('4ème'!$E75="JS",'4ème'!$D75,""))</f>
        <v/>
      </c>
      <c r="AY179" s="298" t="str">
        <f>IF('5ème'!$C75="","",IF('5ème'!$E75="JS",'5ème'!$D75,""))</f>
        <v/>
      </c>
      <c r="AZ179" s="298" t="str">
        <f>IF('6ème'!$C75="","",IF('6ème'!$E75="JS",'6ème'!$D75,""))</f>
        <v/>
      </c>
      <c r="BA179" s="298" t="str">
        <f>IF('7ème'!$C75="","",IF('7ème'!$E75="JS",'7ème'!$D75,""))</f>
        <v/>
      </c>
      <c r="BB179" s="298" t="str">
        <f>IF('8ème'!$C75="","",IF('8ème'!$E75="JS",'8ème'!$D75,""))</f>
        <v/>
      </c>
      <c r="BC179" s="298" t="str">
        <f>IF('9ème'!$C75="","",IF('9ème'!$E75="JS",'9ème'!$D75,""))</f>
        <v/>
      </c>
      <c r="BD179" s="303" t="str">
        <f>IF('10ème'!$C75="","",IF('10ème'!$E75="JS",'10ème'!$D75,""))</f>
        <v/>
      </c>
      <c r="BE179" s="304" t="str">
        <f t="shared" si="43"/>
        <v/>
      </c>
      <c r="BF179" s="298" t="str">
        <f t="shared" si="52"/>
        <v/>
      </c>
      <c r="BG179" s="321" t="str">
        <f t="shared" si="53"/>
        <v/>
      </c>
      <c r="BH179" s="322" t="str">
        <f t="shared" si="54"/>
        <v/>
      </c>
      <c r="BI179" s="323" t="str">
        <f t="shared" si="55"/>
        <v/>
      </c>
      <c r="BJ179" s="102"/>
      <c r="BK179" s="294" t="str">
        <f>IF('1ér_Tour'!$C75="","",IF('1ér_Tour'!$E75="AM",'1ér_Tour'!$D75,""))</f>
        <v/>
      </c>
      <c r="BL179" s="295" t="str">
        <f>IF('2ème'!$C75="","",IF('2ème'!$E75="AM",'2ème'!$D75,""))</f>
        <v/>
      </c>
      <c r="BM179" s="295" t="str">
        <f>IF('3ème'!$C75="","",IF('3ème'!$E75="AM",'3ème'!$D75,""))</f>
        <v/>
      </c>
      <c r="BN179" s="295" t="str">
        <f>IF('4ème'!$C75="","",IF('4ème'!$E75="AM",'4ème'!$D75,""))</f>
        <v/>
      </c>
      <c r="BO179" s="295" t="str">
        <f>IF('5ème'!$C75="","",IF('5ème'!$E75="AM",'5ème'!$D75,""))</f>
        <v/>
      </c>
      <c r="BP179" s="295" t="str">
        <f>IF('6ème'!$C75="","",IF('6ème'!$E75="AM",'6ème'!$D75,""))</f>
        <v/>
      </c>
      <c r="BQ179" s="295" t="str">
        <f>IF('7ème'!$C75="","",IF('7ème'!$E75="AM",'7ème'!$D75,""))</f>
        <v/>
      </c>
      <c r="BR179" s="295" t="str">
        <f>IF('8ème'!$C75="","",IF('8ème'!$E75="AM",'8ème'!$D75,""))</f>
        <v/>
      </c>
      <c r="BS179" s="295" t="str">
        <f>IF('9ème'!$C75="","",IF('9ème'!$E75="AM",'9ème'!$D75,""))</f>
        <v/>
      </c>
      <c r="BT179" s="432" t="str">
        <f>IF('10ème'!$C75="","",IF('10ème'!$E75="AM",'10ème'!$D75,""))</f>
        <v/>
      </c>
      <c r="BU179" s="325" t="str">
        <f>IF(Dép_Arr!$C75="","",IF(Dép_Arr!$E75="AM",Dép_Arr!$D75,""))</f>
        <v/>
      </c>
      <c r="BV179" s="304" t="str">
        <f t="shared" si="44"/>
        <v/>
      </c>
      <c r="BW179" s="298" t="str">
        <f t="shared" si="47"/>
        <v/>
      </c>
      <c r="BX179" s="327" t="str">
        <f t="shared" si="48"/>
        <v/>
      </c>
      <c r="BY179" s="380" t="str">
        <f t="shared" si="49"/>
        <v/>
      </c>
      <c r="BZ179" s="438" t="str">
        <f t="shared" si="50"/>
        <v/>
      </c>
    </row>
    <row r="180" spans="14:78" x14ac:dyDescent="0.25">
      <c r="N180" s="373" t="str">
        <f t="shared" si="45"/>
        <v/>
      </c>
      <c r="O180" s="297" t="str">
        <f>IF('1ér_Tour'!C76="","",IF('1ér_Tour'!E76="MJ",'1ér_Tour'!$D76,""))</f>
        <v/>
      </c>
      <c r="P180" s="298" t="str">
        <f>IF('2ème'!$C76="","",IF('2ème'!$E76="MJ",'2ème'!$D76,""))</f>
        <v/>
      </c>
      <c r="Q180" s="298" t="str">
        <f>IF('3ème'!$C76="","",IF('3ème'!$E76="MJ",'3ème'!$D76,""))</f>
        <v/>
      </c>
      <c r="R180" s="298" t="str">
        <f>IF('4ème'!$C76="","",IF('4ème'!$E76="MJ",'4ème'!$D76,""))</f>
        <v/>
      </c>
      <c r="S180" s="298" t="str">
        <f>IF('5ème'!$C76="","",IF('5ème'!$E76="MJ",'5ème'!$D76,""))</f>
        <v/>
      </c>
      <c r="T180" s="298" t="str">
        <f>IF('6ème'!$C76="","",IF('6ème'!$E76="MJ",'6ème'!$D76,""))</f>
        <v/>
      </c>
      <c r="U180" s="298" t="str">
        <f>IF('7ème'!$C76="","",IF('7ème'!$E76="MJ",'7ème'!$D76,""))</f>
        <v/>
      </c>
      <c r="V180" s="298" t="str">
        <f>IF('8ème'!$C76="","",IF('8ème'!$E76="MJ",'8ème'!$D76,""))</f>
        <v/>
      </c>
      <c r="W180" s="298" t="str">
        <f>IF('9ème'!$C76="","",IF('9ème'!$E76="MJ",'9ème'!$D76,""))</f>
        <v/>
      </c>
      <c r="X180" s="303" t="str">
        <f>IF('10ème'!$C76="","",IF('10ème'!$E76="MJ",'10ème'!$D76,""))</f>
        <v/>
      </c>
      <c r="Y180" s="304" t="str">
        <f t="shared" si="38"/>
        <v/>
      </c>
      <c r="Z180" s="298" t="str">
        <f t="shared" si="57"/>
        <v/>
      </c>
      <c r="AA180" s="305" t="str">
        <f t="shared" si="39"/>
        <v/>
      </c>
      <c r="AB180" s="306" t="str">
        <f t="shared" si="40"/>
        <v/>
      </c>
      <c r="AC180" s="384" t="str">
        <f t="shared" si="58"/>
        <v/>
      </c>
      <c r="AD180" s="12"/>
      <c r="AE180" s="297" t="str">
        <f>IF('1ér_Tour'!$C76="","",IF('1ér_Tour'!$E76="CF",'1ér_Tour'!$D76,""))</f>
        <v/>
      </c>
      <c r="AF180" s="295" t="str">
        <f>IF('2ème'!$C76="","",IF('2ème'!$E76="CF",'2ème'!$D76,""))</f>
        <v/>
      </c>
      <c r="AG180" s="295" t="str">
        <f>IF('3ème'!$C76="","",IF('3ème'!$E76="CF",'3ème'!$D76,""))</f>
        <v/>
      </c>
      <c r="AH180" s="295" t="str">
        <f>IF('4ème'!$C76="","",IF('4ème'!$E76="CF",'4ème'!$D76,""))</f>
        <v/>
      </c>
      <c r="AI180" s="295" t="str">
        <f>IF('5ème'!$C76="","",IF('5ème'!$E76="CF",'5ème'!$D76,""))</f>
        <v/>
      </c>
      <c r="AJ180" s="295" t="str">
        <f>IF('6ème'!$C76="","",IF('6ème'!$E76="CF",'6ème'!$D76,""))</f>
        <v/>
      </c>
      <c r="AK180" s="295" t="str">
        <f>IF('7ème'!$C76="","",IF('7ème'!$E76="CF",'7ème'!$D76,""))</f>
        <v/>
      </c>
      <c r="AL180" s="295" t="str">
        <f>IF('8ème'!$C76="","",IF('8ème'!$E76="CF",'8ème'!$D76,""))</f>
        <v/>
      </c>
      <c r="AM180" s="295" t="str">
        <f>IF('9ème'!$C76="","",IF('9ème'!$E76="CF",'9ème'!$D76,""))</f>
        <v/>
      </c>
      <c r="AN180" s="325" t="str">
        <f>IF('10ème'!$C76="","",IF('10ème'!$E76="CF",'10ème'!$D76,""))</f>
        <v/>
      </c>
      <c r="AO180" s="304" t="str">
        <f t="shared" si="46"/>
        <v/>
      </c>
      <c r="AP180" s="298" t="str">
        <f t="shared" si="56"/>
        <v/>
      </c>
      <c r="AQ180" s="326" t="str">
        <f t="shared" si="41"/>
        <v/>
      </c>
      <c r="AR180" s="422" t="str">
        <f t="shared" si="51"/>
        <v/>
      </c>
      <c r="AS180" s="384" t="str">
        <f t="shared" si="42"/>
        <v/>
      </c>
      <c r="AT180" s="102"/>
      <c r="AU180" s="297" t="str">
        <f>IF('1ér_Tour'!$C76="","",IF('1ér_Tour'!$E76="JS",'1ér_Tour'!$D76,""))</f>
        <v/>
      </c>
      <c r="AV180" s="298" t="str">
        <f>IF('2ème'!$C76="","",IF('2ème'!$E76="JS",'2ème'!$D76,""))</f>
        <v/>
      </c>
      <c r="AW180" s="298" t="str">
        <f>IF('3ème'!$C76="","",IF('3ème'!$E76="JS",'3ème'!$D76,""))</f>
        <v/>
      </c>
      <c r="AX180" s="298" t="str">
        <f>IF('4ème'!$C76="","",IF('4ème'!$E76="JS",'4ème'!$D76,""))</f>
        <v/>
      </c>
      <c r="AY180" s="298" t="str">
        <f>IF('5ème'!$C76="","",IF('5ème'!$E76="JS",'5ème'!$D76,""))</f>
        <v/>
      </c>
      <c r="AZ180" s="298" t="str">
        <f>IF('6ème'!$C76="","",IF('6ème'!$E76="JS",'6ème'!$D76,""))</f>
        <v/>
      </c>
      <c r="BA180" s="298" t="str">
        <f>IF('7ème'!$C76="","",IF('7ème'!$E76="JS",'7ème'!$D76,""))</f>
        <v/>
      </c>
      <c r="BB180" s="298" t="str">
        <f>IF('8ème'!$C76="","",IF('8ème'!$E76="JS",'8ème'!$D76,""))</f>
        <v/>
      </c>
      <c r="BC180" s="298" t="str">
        <f>IF('9ème'!$C76="","",IF('9ème'!$E76="JS",'9ème'!$D76,""))</f>
        <v/>
      </c>
      <c r="BD180" s="303" t="str">
        <f>IF('10ème'!$C76="","",IF('10ème'!$E76="JS",'10ème'!$D76,""))</f>
        <v/>
      </c>
      <c r="BE180" s="304" t="str">
        <f t="shared" si="43"/>
        <v/>
      </c>
      <c r="BF180" s="298" t="str">
        <f t="shared" si="52"/>
        <v/>
      </c>
      <c r="BG180" s="321" t="str">
        <f t="shared" si="53"/>
        <v/>
      </c>
      <c r="BH180" s="322" t="str">
        <f t="shared" si="54"/>
        <v/>
      </c>
      <c r="BI180" s="323" t="str">
        <f t="shared" si="55"/>
        <v/>
      </c>
      <c r="BJ180" s="102"/>
      <c r="BK180" s="294" t="str">
        <f>IF('1ér_Tour'!$C76="","",IF('1ér_Tour'!$E76="AM",'1ér_Tour'!$D76,""))</f>
        <v/>
      </c>
      <c r="BL180" s="295" t="str">
        <f>IF('2ème'!$C76="","",IF('2ème'!$E76="AM",'2ème'!$D76,""))</f>
        <v/>
      </c>
      <c r="BM180" s="295" t="str">
        <f>IF('3ème'!$C76="","",IF('3ème'!$E76="AM",'3ème'!$D76,""))</f>
        <v/>
      </c>
      <c r="BN180" s="295" t="str">
        <f>IF('4ème'!$C76="","",IF('4ème'!$E76="AM",'4ème'!$D76,""))</f>
        <v/>
      </c>
      <c r="BO180" s="295" t="str">
        <f>IF('5ème'!$C76="","",IF('5ème'!$E76="AM",'5ème'!$D76,""))</f>
        <v/>
      </c>
      <c r="BP180" s="295" t="str">
        <f>IF('6ème'!$C76="","",IF('6ème'!$E76="AM",'6ème'!$D76,""))</f>
        <v/>
      </c>
      <c r="BQ180" s="295" t="str">
        <f>IF('7ème'!$C76="","",IF('7ème'!$E76="AM",'7ème'!$D76,""))</f>
        <v/>
      </c>
      <c r="BR180" s="295" t="str">
        <f>IF('8ème'!$C76="","",IF('8ème'!$E76="AM",'8ème'!$D76,""))</f>
        <v/>
      </c>
      <c r="BS180" s="295" t="str">
        <f>IF('9ème'!$C76="","",IF('9ème'!$E76="AM",'9ème'!$D76,""))</f>
        <v/>
      </c>
      <c r="BT180" s="432" t="str">
        <f>IF('10ème'!$C76="","",IF('10ème'!$E76="AM",'10ème'!$D76,""))</f>
        <v/>
      </c>
      <c r="BU180" s="325" t="str">
        <f>IF(Dép_Arr!$C76="","",IF(Dép_Arr!$E76="AM",Dép_Arr!$D76,""))</f>
        <v/>
      </c>
      <c r="BV180" s="304" t="str">
        <f t="shared" si="44"/>
        <v/>
      </c>
      <c r="BW180" s="298" t="str">
        <f t="shared" si="47"/>
        <v/>
      </c>
      <c r="BX180" s="327" t="str">
        <f t="shared" si="48"/>
        <v/>
      </c>
      <c r="BY180" s="380" t="str">
        <f t="shared" si="49"/>
        <v/>
      </c>
      <c r="BZ180" s="438" t="str">
        <f t="shared" si="50"/>
        <v/>
      </c>
    </row>
    <row r="181" spans="14:78" x14ac:dyDescent="0.25">
      <c r="N181" s="373" t="str">
        <f t="shared" si="45"/>
        <v/>
      </c>
      <c r="O181" s="297" t="str">
        <f>IF('1ér_Tour'!C77="","",IF('1ér_Tour'!E77="MJ",'1ér_Tour'!$D77,""))</f>
        <v/>
      </c>
      <c r="P181" s="298" t="str">
        <f>IF('2ème'!$C77="","",IF('2ème'!$E77="MJ",'2ème'!$D77,""))</f>
        <v/>
      </c>
      <c r="Q181" s="298" t="str">
        <f>IF('3ème'!$C77="","",IF('3ème'!$E77="MJ",'3ème'!$D77,""))</f>
        <v/>
      </c>
      <c r="R181" s="298" t="str">
        <f>IF('4ème'!$C77="","",IF('4ème'!$E77="MJ",'4ème'!$D77,""))</f>
        <v/>
      </c>
      <c r="S181" s="298" t="str">
        <f>IF('5ème'!$C77="","",IF('5ème'!$E77="MJ",'5ème'!$D77,""))</f>
        <v/>
      </c>
      <c r="T181" s="298" t="str">
        <f>IF('6ème'!$C77="","",IF('6ème'!$E77="MJ",'6ème'!$D77,""))</f>
        <v/>
      </c>
      <c r="U181" s="298" t="str">
        <f>IF('7ème'!$C77="","",IF('7ème'!$E77="MJ",'7ème'!$D77,""))</f>
        <v/>
      </c>
      <c r="V181" s="298" t="str">
        <f>IF('8ème'!$C77="","",IF('8ème'!$E77="MJ",'8ème'!$D77,""))</f>
        <v/>
      </c>
      <c r="W181" s="298" t="str">
        <f>IF('9ème'!$C77="","",IF('9ème'!$E77="MJ",'9ème'!$D77,""))</f>
        <v/>
      </c>
      <c r="X181" s="303" t="str">
        <f>IF('10ème'!$C77="","",IF('10ème'!$E77="MJ",'10ème'!$D77,""))</f>
        <v/>
      </c>
      <c r="Y181" s="304" t="str">
        <f t="shared" si="38"/>
        <v/>
      </c>
      <c r="Z181" s="298" t="str">
        <f t="shared" si="57"/>
        <v/>
      </c>
      <c r="AA181" s="305" t="str">
        <f t="shared" si="39"/>
        <v/>
      </c>
      <c r="AB181" s="306" t="str">
        <f t="shared" si="40"/>
        <v/>
      </c>
      <c r="AC181" s="384" t="str">
        <f t="shared" si="58"/>
        <v/>
      </c>
      <c r="AD181" s="12"/>
      <c r="AE181" s="297" t="str">
        <f>IF('1ér_Tour'!$C77="","",IF('1ér_Tour'!$E77="CF",'1ér_Tour'!$D77,""))</f>
        <v/>
      </c>
      <c r="AF181" s="295" t="str">
        <f>IF('2ème'!$C77="","",IF('2ème'!$E77="CF",'2ème'!$D77,""))</f>
        <v/>
      </c>
      <c r="AG181" s="295" t="str">
        <f>IF('3ème'!$C77="","",IF('3ème'!$E77="CF",'3ème'!$D77,""))</f>
        <v/>
      </c>
      <c r="AH181" s="295" t="str">
        <f>IF('4ème'!$C77="","",IF('4ème'!$E77="CF",'4ème'!$D77,""))</f>
        <v/>
      </c>
      <c r="AI181" s="295" t="str">
        <f>IF('5ème'!$C77="","",IF('5ème'!$E77="CF",'5ème'!$D77,""))</f>
        <v/>
      </c>
      <c r="AJ181" s="295" t="str">
        <f>IF('6ème'!$C77="","",IF('6ème'!$E77="CF",'6ème'!$D77,""))</f>
        <v/>
      </c>
      <c r="AK181" s="295" t="str">
        <f>IF('7ème'!$C77="","",IF('7ème'!$E77="CF",'7ème'!$D77,""))</f>
        <v/>
      </c>
      <c r="AL181" s="295" t="str">
        <f>IF('8ème'!$C77="","",IF('8ème'!$E77="CF",'8ème'!$D77,""))</f>
        <v/>
      </c>
      <c r="AM181" s="295" t="str">
        <f>IF('9ème'!$C77="","",IF('9ème'!$E77="CF",'9ème'!$D77,""))</f>
        <v/>
      </c>
      <c r="AN181" s="325" t="str">
        <f>IF('10ème'!$C77="","",IF('10ème'!$E77="CF",'10ème'!$D77,""))</f>
        <v/>
      </c>
      <c r="AO181" s="304" t="str">
        <f t="shared" si="46"/>
        <v/>
      </c>
      <c r="AP181" s="298" t="str">
        <f t="shared" si="56"/>
        <v/>
      </c>
      <c r="AQ181" s="326" t="str">
        <f t="shared" si="41"/>
        <v/>
      </c>
      <c r="AR181" s="422" t="str">
        <f t="shared" si="51"/>
        <v/>
      </c>
      <c r="AS181" s="384" t="str">
        <f t="shared" si="42"/>
        <v/>
      </c>
      <c r="AT181" s="102"/>
      <c r="AU181" s="297" t="str">
        <f>IF('1ér_Tour'!$C77="","",IF('1ér_Tour'!$E77="JS",'1ér_Tour'!$D77,""))</f>
        <v/>
      </c>
      <c r="AV181" s="298" t="str">
        <f>IF('2ème'!$C77="","",IF('2ème'!$E77="JS",'2ème'!$D77,""))</f>
        <v/>
      </c>
      <c r="AW181" s="298" t="str">
        <f>IF('3ème'!$C77="","",IF('3ème'!$E77="JS",'3ème'!$D77,""))</f>
        <v/>
      </c>
      <c r="AX181" s="298" t="str">
        <f>IF('4ème'!$C77="","",IF('4ème'!$E77="JS",'4ème'!$D77,""))</f>
        <v/>
      </c>
      <c r="AY181" s="298" t="str">
        <f>IF('5ème'!$C77="","",IF('5ème'!$E77="JS",'5ème'!$D77,""))</f>
        <v/>
      </c>
      <c r="AZ181" s="298" t="str">
        <f>IF('6ème'!$C77="","",IF('6ème'!$E77="JS",'6ème'!$D77,""))</f>
        <v/>
      </c>
      <c r="BA181" s="298" t="str">
        <f>IF('7ème'!$C77="","",IF('7ème'!$E77="JS",'7ème'!$D77,""))</f>
        <v/>
      </c>
      <c r="BB181" s="298" t="str">
        <f>IF('8ème'!$C77="","",IF('8ème'!$E77="JS",'8ème'!$D77,""))</f>
        <v/>
      </c>
      <c r="BC181" s="298" t="str">
        <f>IF('9ème'!$C77="","",IF('9ème'!$E77="JS",'9ème'!$D77,""))</f>
        <v/>
      </c>
      <c r="BD181" s="303" t="str">
        <f>IF('10ème'!$C77="","",IF('10ème'!$E77="JS",'10ème'!$D77,""))</f>
        <v/>
      </c>
      <c r="BE181" s="304" t="str">
        <f t="shared" si="43"/>
        <v/>
      </c>
      <c r="BF181" s="298" t="str">
        <f t="shared" si="52"/>
        <v/>
      </c>
      <c r="BG181" s="321" t="str">
        <f t="shared" si="53"/>
        <v/>
      </c>
      <c r="BH181" s="322" t="str">
        <f t="shared" si="54"/>
        <v/>
      </c>
      <c r="BI181" s="323" t="str">
        <f t="shared" si="55"/>
        <v/>
      </c>
      <c r="BJ181" s="102"/>
      <c r="BK181" s="294" t="str">
        <f>IF('1ér_Tour'!$C77="","",IF('1ér_Tour'!$E77="AM",'1ér_Tour'!$D77,""))</f>
        <v/>
      </c>
      <c r="BL181" s="295" t="str">
        <f>IF('2ème'!$C77="","",IF('2ème'!$E77="AM",'2ème'!$D77,""))</f>
        <v/>
      </c>
      <c r="BM181" s="295" t="str">
        <f>IF('3ème'!$C77="","",IF('3ème'!$E77="AM",'3ème'!$D77,""))</f>
        <v/>
      </c>
      <c r="BN181" s="295" t="str">
        <f>IF('4ème'!$C77="","",IF('4ème'!$E77="AM",'4ème'!$D77,""))</f>
        <v/>
      </c>
      <c r="BO181" s="295" t="str">
        <f>IF('5ème'!$C77="","",IF('5ème'!$E77="AM",'5ème'!$D77,""))</f>
        <v/>
      </c>
      <c r="BP181" s="295" t="str">
        <f>IF('6ème'!$C77="","",IF('6ème'!$E77="AM",'6ème'!$D77,""))</f>
        <v/>
      </c>
      <c r="BQ181" s="295" t="str">
        <f>IF('7ème'!$C77="","",IF('7ème'!$E77="AM",'7ème'!$D77,""))</f>
        <v/>
      </c>
      <c r="BR181" s="295" t="str">
        <f>IF('8ème'!$C77="","",IF('8ème'!$E77="AM",'8ème'!$D77,""))</f>
        <v/>
      </c>
      <c r="BS181" s="295" t="str">
        <f>IF('9ème'!$C77="","",IF('9ème'!$E77="AM",'9ème'!$D77,""))</f>
        <v/>
      </c>
      <c r="BT181" s="432" t="str">
        <f>IF('10ème'!$C77="","",IF('10ème'!$E77="AM",'10ème'!$D77,""))</f>
        <v/>
      </c>
      <c r="BU181" s="325" t="str">
        <f>IF(Dép_Arr!$C77="","",IF(Dép_Arr!$E77="AM",Dép_Arr!$D77,""))</f>
        <v/>
      </c>
      <c r="BV181" s="304" t="str">
        <f t="shared" si="44"/>
        <v/>
      </c>
      <c r="BW181" s="298" t="str">
        <f t="shared" si="47"/>
        <v/>
      </c>
      <c r="BX181" s="327" t="str">
        <f t="shared" si="48"/>
        <v/>
      </c>
      <c r="BY181" s="380" t="str">
        <f t="shared" si="49"/>
        <v/>
      </c>
      <c r="BZ181" s="438" t="str">
        <f t="shared" si="50"/>
        <v/>
      </c>
    </row>
    <row r="182" spans="14:78" x14ac:dyDescent="0.25">
      <c r="N182" s="373" t="str">
        <f t="shared" si="45"/>
        <v/>
      </c>
      <c r="O182" s="297" t="str">
        <f>IF('1ér_Tour'!C78="","",IF('1ér_Tour'!E78="MJ",'1ér_Tour'!$D78,""))</f>
        <v/>
      </c>
      <c r="P182" s="298" t="str">
        <f>IF('2ème'!$C78="","",IF('2ème'!$E78="MJ",'2ème'!$D78,""))</f>
        <v/>
      </c>
      <c r="Q182" s="298" t="str">
        <f>IF('3ème'!$C78="","",IF('3ème'!$E78="MJ",'3ème'!$D78,""))</f>
        <v/>
      </c>
      <c r="R182" s="298" t="str">
        <f>IF('4ème'!$C78="","",IF('4ème'!$E78="MJ",'4ème'!$D78,""))</f>
        <v/>
      </c>
      <c r="S182" s="298" t="str">
        <f>IF('5ème'!$C78="","",IF('5ème'!$E78="MJ",'5ème'!$D78,""))</f>
        <v/>
      </c>
      <c r="T182" s="298" t="str">
        <f>IF('6ème'!$C78="","",IF('6ème'!$E78="MJ",'6ème'!$D78,""))</f>
        <v/>
      </c>
      <c r="U182" s="298" t="str">
        <f>IF('7ème'!$C78="","",IF('7ème'!$E78="MJ",'7ème'!$D78,""))</f>
        <v/>
      </c>
      <c r="V182" s="298" t="str">
        <f>IF('8ème'!$C78="","",IF('8ème'!$E78="MJ",'8ème'!$D78,""))</f>
        <v/>
      </c>
      <c r="W182" s="298" t="str">
        <f>IF('9ème'!$C78="","",IF('9ème'!$E78="MJ",'9ème'!$D78,""))</f>
        <v/>
      </c>
      <c r="X182" s="303" t="str">
        <f>IF('10ème'!$C78="","",IF('10ème'!$E78="MJ",'10ème'!$D78,""))</f>
        <v/>
      </c>
      <c r="Y182" s="304" t="str">
        <f t="shared" si="38"/>
        <v/>
      </c>
      <c r="Z182" s="298" t="str">
        <f t="shared" si="57"/>
        <v/>
      </c>
      <c r="AA182" s="305" t="str">
        <f t="shared" si="39"/>
        <v/>
      </c>
      <c r="AB182" s="306" t="str">
        <f t="shared" si="40"/>
        <v/>
      </c>
      <c r="AC182" s="384" t="str">
        <f t="shared" si="58"/>
        <v/>
      </c>
      <c r="AD182" s="12"/>
      <c r="AE182" s="297" t="str">
        <f>IF('1ér_Tour'!$C78="","",IF('1ér_Tour'!$E78="CF",'1ér_Tour'!$D78,""))</f>
        <v/>
      </c>
      <c r="AF182" s="295" t="str">
        <f>IF('2ème'!$C78="","",IF('2ème'!$E78="CF",'2ème'!$D78,""))</f>
        <v/>
      </c>
      <c r="AG182" s="295" t="str">
        <f>IF('3ème'!$C78="","",IF('3ème'!$E78="CF",'3ème'!$D78,""))</f>
        <v/>
      </c>
      <c r="AH182" s="295" t="str">
        <f>IF('4ème'!$C78="","",IF('4ème'!$E78="CF",'4ème'!$D78,""))</f>
        <v/>
      </c>
      <c r="AI182" s="295" t="str">
        <f>IF('5ème'!$C78="","",IF('5ème'!$E78="CF",'5ème'!$D78,""))</f>
        <v/>
      </c>
      <c r="AJ182" s="295" t="str">
        <f>IF('6ème'!$C78="","",IF('6ème'!$E78="CF",'6ème'!$D78,""))</f>
        <v/>
      </c>
      <c r="AK182" s="295" t="str">
        <f>IF('7ème'!$C78="","",IF('7ème'!$E78="CF",'7ème'!$D78,""))</f>
        <v/>
      </c>
      <c r="AL182" s="295" t="str">
        <f>IF('8ème'!$C78="","",IF('8ème'!$E78="CF",'8ème'!$D78,""))</f>
        <v/>
      </c>
      <c r="AM182" s="295" t="str">
        <f>IF('9ème'!$C78="","",IF('9ème'!$E78="CF",'9ème'!$D78,""))</f>
        <v/>
      </c>
      <c r="AN182" s="325" t="str">
        <f>IF('10ème'!$C78="","",IF('10ème'!$E78="CF",'10ème'!$D78,""))</f>
        <v/>
      </c>
      <c r="AO182" s="304" t="str">
        <f t="shared" si="46"/>
        <v/>
      </c>
      <c r="AP182" s="298" t="str">
        <f t="shared" si="56"/>
        <v/>
      </c>
      <c r="AQ182" s="326" t="str">
        <f t="shared" si="41"/>
        <v/>
      </c>
      <c r="AR182" s="422" t="str">
        <f t="shared" si="51"/>
        <v/>
      </c>
      <c r="AS182" s="384" t="str">
        <f t="shared" si="42"/>
        <v/>
      </c>
      <c r="AT182" s="102"/>
      <c r="AU182" s="297" t="str">
        <f>IF('1ér_Tour'!$C78="","",IF('1ér_Tour'!$E78="JS",'1ér_Tour'!$D78,""))</f>
        <v/>
      </c>
      <c r="AV182" s="298" t="str">
        <f>IF('2ème'!$C78="","",IF('2ème'!$E78="JS",'2ème'!$D78,""))</f>
        <v/>
      </c>
      <c r="AW182" s="298" t="str">
        <f>IF('3ème'!$C78="","",IF('3ème'!$E78="JS",'3ème'!$D78,""))</f>
        <v/>
      </c>
      <c r="AX182" s="298" t="str">
        <f>IF('4ème'!$C78="","",IF('4ème'!$E78="JS",'4ème'!$D78,""))</f>
        <v/>
      </c>
      <c r="AY182" s="298" t="str">
        <f>IF('5ème'!$C78="","",IF('5ème'!$E78="JS",'5ème'!$D78,""))</f>
        <v/>
      </c>
      <c r="AZ182" s="298" t="str">
        <f>IF('6ème'!$C78="","",IF('6ème'!$E78="JS",'6ème'!$D78,""))</f>
        <v/>
      </c>
      <c r="BA182" s="298" t="str">
        <f>IF('7ème'!$C78="","",IF('7ème'!$E78="JS",'7ème'!$D78,""))</f>
        <v/>
      </c>
      <c r="BB182" s="298" t="str">
        <f>IF('8ème'!$C78="","",IF('8ème'!$E78="JS",'8ème'!$D78,""))</f>
        <v/>
      </c>
      <c r="BC182" s="298" t="str">
        <f>IF('9ème'!$C78="","",IF('9ème'!$E78="JS",'9ème'!$D78,""))</f>
        <v/>
      </c>
      <c r="BD182" s="303" t="str">
        <f>IF('10ème'!$C78="","",IF('10ème'!$E78="JS",'10ème'!$D78,""))</f>
        <v/>
      </c>
      <c r="BE182" s="304" t="str">
        <f t="shared" si="43"/>
        <v/>
      </c>
      <c r="BF182" s="298" t="str">
        <f t="shared" si="52"/>
        <v/>
      </c>
      <c r="BG182" s="321" t="str">
        <f t="shared" si="53"/>
        <v/>
      </c>
      <c r="BH182" s="322" t="str">
        <f t="shared" si="54"/>
        <v/>
      </c>
      <c r="BI182" s="323" t="str">
        <f t="shared" si="55"/>
        <v/>
      </c>
      <c r="BJ182" s="102"/>
      <c r="BK182" s="294" t="str">
        <f>IF('1ér_Tour'!$C78="","",IF('1ér_Tour'!$E78="AM",'1ér_Tour'!$D78,""))</f>
        <v/>
      </c>
      <c r="BL182" s="295" t="str">
        <f>IF('2ème'!$C78="","",IF('2ème'!$E78="AM",'2ème'!$D78,""))</f>
        <v/>
      </c>
      <c r="BM182" s="295" t="str">
        <f>IF('3ème'!$C78="","",IF('3ème'!$E78="AM",'3ème'!$D78,""))</f>
        <v/>
      </c>
      <c r="BN182" s="295" t="str">
        <f>IF('4ème'!$C78="","",IF('4ème'!$E78="AM",'4ème'!$D78,""))</f>
        <v/>
      </c>
      <c r="BO182" s="295" t="str">
        <f>IF('5ème'!$C78="","",IF('5ème'!$E78="AM",'5ème'!$D78,""))</f>
        <v/>
      </c>
      <c r="BP182" s="295" t="str">
        <f>IF('6ème'!$C78="","",IF('6ème'!$E78="AM",'6ème'!$D78,""))</f>
        <v/>
      </c>
      <c r="BQ182" s="295" t="str">
        <f>IF('7ème'!$C78="","",IF('7ème'!$E78="AM",'7ème'!$D78,""))</f>
        <v/>
      </c>
      <c r="BR182" s="295" t="str">
        <f>IF('8ème'!$C78="","",IF('8ème'!$E78="AM",'8ème'!$D78,""))</f>
        <v/>
      </c>
      <c r="BS182" s="295" t="str">
        <f>IF('9ème'!$C78="","",IF('9ème'!$E78="AM",'9ème'!$D78,""))</f>
        <v/>
      </c>
      <c r="BT182" s="432" t="str">
        <f>IF('10ème'!$C78="","",IF('10ème'!$E78="AM",'10ème'!$D78,""))</f>
        <v/>
      </c>
      <c r="BU182" s="325" t="str">
        <f>IF(Dép_Arr!$C78="","",IF(Dép_Arr!$E78="AM",Dép_Arr!$D78,""))</f>
        <v/>
      </c>
      <c r="BV182" s="304" t="str">
        <f t="shared" si="44"/>
        <v/>
      </c>
      <c r="BW182" s="298" t="str">
        <f t="shared" si="47"/>
        <v/>
      </c>
      <c r="BX182" s="327" t="str">
        <f t="shared" si="48"/>
        <v/>
      </c>
      <c r="BY182" s="380" t="str">
        <f t="shared" si="49"/>
        <v/>
      </c>
      <c r="BZ182" s="438" t="str">
        <f t="shared" si="50"/>
        <v/>
      </c>
    </row>
    <row r="183" spans="14:78" x14ac:dyDescent="0.25">
      <c r="N183" s="373" t="str">
        <f t="shared" si="45"/>
        <v/>
      </c>
      <c r="O183" s="297" t="str">
        <f>IF('1ér_Tour'!C79="","",IF('1ér_Tour'!E79="MJ",'1ér_Tour'!$D79,""))</f>
        <v/>
      </c>
      <c r="P183" s="298" t="str">
        <f>IF('2ème'!$C79="","",IF('2ème'!$E79="MJ",'2ème'!$D79,""))</f>
        <v/>
      </c>
      <c r="Q183" s="298" t="str">
        <f>IF('3ème'!$C79="","",IF('3ème'!$E79="MJ",'3ème'!$D79,""))</f>
        <v/>
      </c>
      <c r="R183" s="298" t="str">
        <f>IF('4ème'!$C79="","",IF('4ème'!$E79="MJ",'4ème'!$D79,""))</f>
        <v/>
      </c>
      <c r="S183" s="298" t="str">
        <f>IF('5ème'!$C79="","",IF('5ème'!$E79="MJ",'5ème'!$D79,""))</f>
        <v/>
      </c>
      <c r="T183" s="298" t="str">
        <f>IF('6ème'!$C79="","",IF('6ème'!$E79="MJ",'6ème'!$D79,""))</f>
        <v/>
      </c>
      <c r="U183" s="298" t="str">
        <f>IF('7ème'!$C79="","",IF('7ème'!$E79="MJ",'7ème'!$D79,""))</f>
        <v/>
      </c>
      <c r="V183" s="298" t="str">
        <f>IF('8ème'!$C79="","",IF('8ème'!$E79="MJ",'8ème'!$D79,""))</f>
        <v/>
      </c>
      <c r="W183" s="298" t="str">
        <f>IF('9ème'!$C79="","",IF('9ème'!$E79="MJ",'9ème'!$D79,""))</f>
        <v/>
      </c>
      <c r="X183" s="303" t="str">
        <f>IF('10ème'!$C79="","",IF('10ème'!$E79="MJ",'10ème'!$D79,""))</f>
        <v/>
      </c>
      <c r="Y183" s="304" t="str">
        <f t="shared" si="38"/>
        <v/>
      </c>
      <c r="Z183" s="298" t="str">
        <f t="shared" si="57"/>
        <v/>
      </c>
      <c r="AA183" s="305" t="str">
        <f t="shared" si="39"/>
        <v/>
      </c>
      <c r="AB183" s="306" t="str">
        <f t="shared" si="40"/>
        <v/>
      </c>
      <c r="AC183" s="384" t="str">
        <f t="shared" si="58"/>
        <v/>
      </c>
      <c r="AD183" s="12"/>
      <c r="AE183" s="297" t="str">
        <f>IF('1ér_Tour'!$C79="","",IF('1ér_Tour'!$E79="CF",'1ér_Tour'!$D79,""))</f>
        <v/>
      </c>
      <c r="AF183" s="295" t="str">
        <f>IF('2ème'!$C79="","",IF('2ème'!$E79="CF",'2ème'!$D79,""))</f>
        <v/>
      </c>
      <c r="AG183" s="295" t="str">
        <f>IF('3ème'!$C79="","",IF('3ème'!$E79="CF",'3ème'!$D79,""))</f>
        <v/>
      </c>
      <c r="AH183" s="295" t="str">
        <f>IF('4ème'!$C79="","",IF('4ème'!$E79="CF",'4ème'!$D79,""))</f>
        <v/>
      </c>
      <c r="AI183" s="295" t="str">
        <f>IF('5ème'!$C79="","",IF('5ème'!$E79="CF",'5ème'!$D79,""))</f>
        <v/>
      </c>
      <c r="AJ183" s="295" t="str">
        <f>IF('6ème'!$C79="","",IF('6ème'!$E79="CF",'6ème'!$D79,""))</f>
        <v/>
      </c>
      <c r="AK183" s="295" t="str">
        <f>IF('7ème'!$C79="","",IF('7ème'!$E79="CF",'7ème'!$D79,""))</f>
        <v/>
      </c>
      <c r="AL183" s="295" t="str">
        <f>IF('8ème'!$C79="","",IF('8ème'!$E79="CF",'8ème'!$D79,""))</f>
        <v/>
      </c>
      <c r="AM183" s="295" t="str">
        <f>IF('9ème'!$C79="","",IF('9ème'!$E79="CF",'9ème'!$D79,""))</f>
        <v/>
      </c>
      <c r="AN183" s="325" t="str">
        <f>IF('10ème'!$C79="","",IF('10ème'!$E79="CF",'10ème'!$D79,""))</f>
        <v/>
      </c>
      <c r="AO183" s="304" t="str">
        <f t="shared" si="46"/>
        <v/>
      </c>
      <c r="AP183" s="298" t="str">
        <f t="shared" si="56"/>
        <v/>
      </c>
      <c r="AQ183" s="326" t="str">
        <f t="shared" si="41"/>
        <v/>
      </c>
      <c r="AR183" s="422" t="str">
        <f t="shared" si="51"/>
        <v/>
      </c>
      <c r="AS183" s="384" t="str">
        <f t="shared" si="42"/>
        <v/>
      </c>
      <c r="AT183" s="102"/>
      <c r="AU183" s="297" t="str">
        <f>IF('1ér_Tour'!$C79="","",IF('1ér_Tour'!$E79="JS",'1ér_Tour'!$D79,""))</f>
        <v/>
      </c>
      <c r="AV183" s="298" t="str">
        <f>IF('2ème'!$C79="","",IF('2ème'!$E79="JS",'2ème'!$D79,""))</f>
        <v/>
      </c>
      <c r="AW183" s="298" t="str">
        <f>IF('3ème'!$C79="","",IF('3ème'!$E79="JS",'3ème'!$D79,""))</f>
        <v/>
      </c>
      <c r="AX183" s="298" t="str">
        <f>IF('4ème'!$C79="","",IF('4ème'!$E79="JS",'4ème'!$D79,""))</f>
        <v/>
      </c>
      <c r="AY183" s="298" t="str">
        <f>IF('5ème'!$C79="","",IF('5ème'!$E79="JS",'5ème'!$D79,""))</f>
        <v/>
      </c>
      <c r="AZ183" s="298" t="str">
        <f>IF('6ème'!$C79="","",IF('6ème'!$E79="JS",'6ème'!$D79,""))</f>
        <v/>
      </c>
      <c r="BA183" s="298" t="str">
        <f>IF('7ème'!$C79="","",IF('7ème'!$E79="JS",'7ème'!$D79,""))</f>
        <v/>
      </c>
      <c r="BB183" s="298" t="str">
        <f>IF('8ème'!$C79="","",IF('8ème'!$E79="JS",'8ème'!$D79,""))</f>
        <v/>
      </c>
      <c r="BC183" s="298" t="str">
        <f>IF('9ème'!$C79="","",IF('9ème'!$E79="JS",'9ème'!$D79,""))</f>
        <v/>
      </c>
      <c r="BD183" s="303" t="str">
        <f>IF('10ème'!$C79="","",IF('10ème'!$E79="JS",'10ème'!$D79,""))</f>
        <v/>
      </c>
      <c r="BE183" s="304" t="str">
        <f t="shared" si="43"/>
        <v/>
      </c>
      <c r="BF183" s="298" t="str">
        <f t="shared" si="52"/>
        <v/>
      </c>
      <c r="BG183" s="321" t="str">
        <f t="shared" si="53"/>
        <v/>
      </c>
      <c r="BH183" s="322" t="str">
        <f t="shared" si="54"/>
        <v/>
      </c>
      <c r="BI183" s="323" t="str">
        <f t="shared" si="55"/>
        <v/>
      </c>
      <c r="BJ183" s="102"/>
      <c r="BK183" s="294" t="str">
        <f>IF('1ér_Tour'!$C79="","",IF('1ér_Tour'!$E79="AM",'1ér_Tour'!$D79,""))</f>
        <v/>
      </c>
      <c r="BL183" s="295" t="str">
        <f>IF('2ème'!$C79="","",IF('2ème'!$E79="AM",'2ème'!$D79,""))</f>
        <v/>
      </c>
      <c r="BM183" s="295" t="str">
        <f>IF('3ème'!$C79="","",IF('3ème'!$E79="AM",'3ème'!$D79,""))</f>
        <v/>
      </c>
      <c r="BN183" s="295" t="str">
        <f>IF('4ème'!$C79="","",IF('4ème'!$E79="AM",'4ème'!$D79,""))</f>
        <v/>
      </c>
      <c r="BO183" s="295" t="str">
        <f>IF('5ème'!$C79="","",IF('5ème'!$E79="AM",'5ème'!$D79,""))</f>
        <v/>
      </c>
      <c r="BP183" s="295" t="str">
        <f>IF('6ème'!$C79="","",IF('6ème'!$E79="AM",'6ème'!$D79,""))</f>
        <v/>
      </c>
      <c r="BQ183" s="295" t="str">
        <f>IF('7ème'!$C79="","",IF('7ème'!$E79="AM",'7ème'!$D79,""))</f>
        <v/>
      </c>
      <c r="BR183" s="295" t="str">
        <f>IF('8ème'!$C79="","",IF('8ème'!$E79="AM",'8ème'!$D79,""))</f>
        <v/>
      </c>
      <c r="BS183" s="295" t="str">
        <f>IF('9ème'!$C79="","",IF('9ème'!$E79="AM",'9ème'!$D79,""))</f>
        <v/>
      </c>
      <c r="BT183" s="432" t="str">
        <f>IF('10ème'!$C79="","",IF('10ème'!$E79="AM",'10ème'!$D79,""))</f>
        <v/>
      </c>
      <c r="BU183" s="325" t="str">
        <f>IF(Dép_Arr!$C79="","",IF(Dép_Arr!$E79="AM",Dép_Arr!$D79,""))</f>
        <v/>
      </c>
      <c r="BV183" s="304" t="str">
        <f t="shared" si="44"/>
        <v/>
      </c>
      <c r="BW183" s="298" t="str">
        <f t="shared" si="47"/>
        <v/>
      </c>
      <c r="BX183" s="327" t="str">
        <f t="shared" si="48"/>
        <v/>
      </c>
      <c r="BY183" s="380" t="str">
        <f t="shared" si="49"/>
        <v/>
      </c>
      <c r="BZ183" s="438" t="str">
        <f t="shared" si="50"/>
        <v/>
      </c>
    </row>
    <row r="184" spans="14:78" x14ac:dyDescent="0.25">
      <c r="N184" s="373" t="str">
        <f t="shared" si="45"/>
        <v/>
      </c>
      <c r="O184" s="297" t="str">
        <f>IF('1ér_Tour'!C80="","",IF('1ér_Tour'!E80="MJ",'1ér_Tour'!$D80,""))</f>
        <v/>
      </c>
      <c r="P184" s="298" t="str">
        <f>IF('2ème'!$C80="","",IF('2ème'!$E80="MJ",'2ème'!$D80,""))</f>
        <v/>
      </c>
      <c r="Q184" s="298" t="str">
        <f>IF('3ème'!$C80="","",IF('3ème'!$E80="MJ",'3ème'!$D80,""))</f>
        <v/>
      </c>
      <c r="R184" s="298" t="str">
        <f>IF('4ème'!$C80="","",IF('4ème'!$E80="MJ",'4ème'!$D80,""))</f>
        <v/>
      </c>
      <c r="S184" s="298" t="str">
        <f>IF('5ème'!$C80="","",IF('5ème'!$E80="MJ",'5ème'!$D80,""))</f>
        <v/>
      </c>
      <c r="T184" s="298" t="str">
        <f>IF('6ème'!$C80="","",IF('6ème'!$E80="MJ",'6ème'!$D80,""))</f>
        <v/>
      </c>
      <c r="U184" s="298" t="str">
        <f>IF('7ème'!$C80="","",IF('7ème'!$E80="MJ",'7ème'!$D80,""))</f>
        <v/>
      </c>
      <c r="V184" s="298" t="str">
        <f>IF('8ème'!$C80="","",IF('8ème'!$E80="MJ",'8ème'!$D80,""))</f>
        <v/>
      </c>
      <c r="W184" s="298" t="str">
        <f>IF('9ème'!$C80="","",IF('9ème'!$E80="MJ",'9ème'!$D80,""))</f>
        <v/>
      </c>
      <c r="X184" s="303" t="str">
        <f>IF('10ème'!$C80="","",IF('10ème'!$E80="MJ",'10ème'!$D80,""))</f>
        <v/>
      </c>
      <c r="Y184" s="304" t="str">
        <f t="shared" si="38"/>
        <v/>
      </c>
      <c r="Z184" s="298" t="str">
        <f t="shared" si="57"/>
        <v/>
      </c>
      <c r="AA184" s="305" t="str">
        <f t="shared" si="39"/>
        <v/>
      </c>
      <c r="AB184" s="306" t="str">
        <f t="shared" si="40"/>
        <v/>
      </c>
      <c r="AC184" s="384" t="str">
        <f t="shared" si="58"/>
        <v/>
      </c>
      <c r="AD184" s="12"/>
      <c r="AE184" s="297" t="str">
        <f>IF('1ér_Tour'!$C80="","",IF('1ér_Tour'!$E80="CF",'1ér_Tour'!$D80,""))</f>
        <v/>
      </c>
      <c r="AF184" s="295" t="str">
        <f>IF('2ème'!$C80="","",IF('2ème'!$E80="CF",'2ème'!$D80,""))</f>
        <v/>
      </c>
      <c r="AG184" s="295" t="str">
        <f>IF('3ème'!$C80="","",IF('3ème'!$E80="CF",'3ème'!$D80,""))</f>
        <v/>
      </c>
      <c r="AH184" s="295" t="str">
        <f>IF('4ème'!$C80="","",IF('4ème'!$E80="CF",'4ème'!$D80,""))</f>
        <v/>
      </c>
      <c r="AI184" s="295" t="str">
        <f>IF('5ème'!$C80="","",IF('5ème'!$E80="CF",'5ème'!$D80,""))</f>
        <v/>
      </c>
      <c r="AJ184" s="295" t="str">
        <f>IF('6ème'!$C80="","",IF('6ème'!$E80="CF",'6ème'!$D80,""))</f>
        <v/>
      </c>
      <c r="AK184" s="295" t="str">
        <f>IF('7ème'!$C80="","",IF('7ème'!$E80="CF",'7ème'!$D80,""))</f>
        <v/>
      </c>
      <c r="AL184" s="295" t="str">
        <f>IF('8ème'!$C80="","",IF('8ème'!$E80="CF",'8ème'!$D80,""))</f>
        <v/>
      </c>
      <c r="AM184" s="295" t="str">
        <f>IF('9ème'!$C80="","",IF('9ème'!$E80="CF",'9ème'!$D80,""))</f>
        <v/>
      </c>
      <c r="AN184" s="325" t="str">
        <f>IF('10ème'!$C80="","",IF('10ème'!$E80="CF",'10ème'!$D80,""))</f>
        <v/>
      </c>
      <c r="AO184" s="304" t="str">
        <f t="shared" si="46"/>
        <v/>
      </c>
      <c r="AP184" s="298" t="str">
        <f t="shared" si="56"/>
        <v/>
      </c>
      <c r="AQ184" s="326" t="str">
        <f t="shared" si="41"/>
        <v/>
      </c>
      <c r="AR184" s="422" t="str">
        <f t="shared" si="51"/>
        <v/>
      </c>
      <c r="AS184" s="384" t="str">
        <f t="shared" si="42"/>
        <v/>
      </c>
      <c r="AT184" s="102"/>
      <c r="AU184" s="297" t="str">
        <f>IF('1ér_Tour'!$C80="","",IF('1ér_Tour'!$E80="JS",'1ér_Tour'!$D80,""))</f>
        <v/>
      </c>
      <c r="AV184" s="298" t="str">
        <f>IF('2ème'!$C80="","",IF('2ème'!$E80="JS",'2ème'!$D80,""))</f>
        <v/>
      </c>
      <c r="AW184" s="298" t="str">
        <f>IF('3ème'!$C80="","",IF('3ème'!$E80="JS",'3ème'!$D80,""))</f>
        <v/>
      </c>
      <c r="AX184" s="298" t="str">
        <f>IF('4ème'!$C80="","",IF('4ème'!$E80="JS",'4ème'!$D80,""))</f>
        <v/>
      </c>
      <c r="AY184" s="298" t="str">
        <f>IF('5ème'!$C80="","",IF('5ème'!$E80="JS",'5ème'!$D80,""))</f>
        <v/>
      </c>
      <c r="AZ184" s="298" t="str">
        <f>IF('6ème'!$C80="","",IF('6ème'!$E80="JS",'6ème'!$D80,""))</f>
        <v/>
      </c>
      <c r="BA184" s="298" t="str">
        <f>IF('7ème'!$C80="","",IF('7ème'!$E80="JS",'7ème'!$D80,""))</f>
        <v/>
      </c>
      <c r="BB184" s="298" t="str">
        <f>IF('8ème'!$C80="","",IF('8ème'!$E80="JS",'8ème'!$D80,""))</f>
        <v/>
      </c>
      <c r="BC184" s="298" t="str">
        <f>IF('9ème'!$C80="","",IF('9ème'!$E80="JS",'9ème'!$D80,""))</f>
        <v/>
      </c>
      <c r="BD184" s="303" t="str">
        <f>IF('10ème'!$C80="","",IF('10ème'!$E80="JS",'10ème'!$D80,""))</f>
        <v/>
      </c>
      <c r="BE184" s="304" t="str">
        <f t="shared" si="43"/>
        <v/>
      </c>
      <c r="BF184" s="298" t="str">
        <f t="shared" si="52"/>
        <v/>
      </c>
      <c r="BG184" s="321" t="str">
        <f t="shared" si="53"/>
        <v/>
      </c>
      <c r="BH184" s="322" t="str">
        <f t="shared" si="54"/>
        <v/>
      </c>
      <c r="BI184" s="323" t="str">
        <f t="shared" si="55"/>
        <v/>
      </c>
      <c r="BJ184" s="102"/>
      <c r="BK184" s="294" t="str">
        <f>IF('1ér_Tour'!$C80="","",IF('1ér_Tour'!$E80="AM",'1ér_Tour'!$D80,""))</f>
        <v/>
      </c>
      <c r="BL184" s="295" t="str">
        <f>IF('2ème'!$C80="","",IF('2ème'!$E80="AM",'2ème'!$D80,""))</f>
        <v/>
      </c>
      <c r="BM184" s="295" t="str">
        <f>IF('3ème'!$C80="","",IF('3ème'!$E80="AM",'3ème'!$D80,""))</f>
        <v/>
      </c>
      <c r="BN184" s="295" t="str">
        <f>IF('4ème'!$C80="","",IF('4ème'!$E80="AM",'4ème'!$D80,""))</f>
        <v/>
      </c>
      <c r="BO184" s="295" t="str">
        <f>IF('5ème'!$C80="","",IF('5ème'!$E80="AM",'5ème'!$D80,""))</f>
        <v/>
      </c>
      <c r="BP184" s="295" t="str">
        <f>IF('6ème'!$C80="","",IF('6ème'!$E80="AM",'6ème'!$D80,""))</f>
        <v/>
      </c>
      <c r="BQ184" s="295" t="str">
        <f>IF('7ème'!$C80="","",IF('7ème'!$E80="AM",'7ème'!$D80,""))</f>
        <v/>
      </c>
      <c r="BR184" s="295" t="str">
        <f>IF('8ème'!$C80="","",IF('8ème'!$E80="AM",'8ème'!$D80,""))</f>
        <v/>
      </c>
      <c r="BS184" s="295" t="str">
        <f>IF('9ème'!$C80="","",IF('9ème'!$E80="AM",'9ème'!$D80,""))</f>
        <v/>
      </c>
      <c r="BT184" s="432" t="str">
        <f>IF('10ème'!$C80="","",IF('10ème'!$E80="AM",'10ème'!$D80,""))</f>
        <v/>
      </c>
      <c r="BU184" s="325" t="str">
        <f>IF(Dép_Arr!$C80="","",IF(Dép_Arr!$E80="AM",Dép_Arr!$D80,""))</f>
        <v/>
      </c>
      <c r="BV184" s="304" t="str">
        <f t="shared" si="44"/>
        <v/>
      </c>
      <c r="BW184" s="298" t="str">
        <f t="shared" si="47"/>
        <v/>
      </c>
      <c r="BX184" s="327" t="str">
        <f t="shared" si="48"/>
        <v/>
      </c>
      <c r="BY184" s="380" t="str">
        <f t="shared" si="49"/>
        <v/>
      </c>
      <c r="BZ184" s="438" t="str">
        <f t="shared" si="50"/>
        <v/>
      </c>
    </row>
    <row r="185" spans="14:78" x14ac:dyDescent="0.25">
      <c r="N185" s="373" t="str">
        <f t="shared" si="45"/>
        <v/>
      </c>
      <c r="O185" s="297" t="str">
        <f>IF('1ér_Tour'!C81="","",IF('1ér_Tour'!E81="MJ",'1ér_Tour'!$D81,""))</f>
        <v/>
      </c>
      <c r="P185" s="298" t="str">
        <f>IF('2ème'!$C81="","",IF('2ème'!$E81="MJ",'2ème'!$D81,""))</f>
        <v/>
      </c>
      <c r="Q185" s="298" t="str">
        <f>IF('3ème'!$C81="","",IF('3ème'!$E81="MJ",'3ème'!$D81,""))</f>
        <v/>
      </c>
      <c r="R185" s="298" t="str">
        <f>IF('4ème'!$C81="","",IF('4ème'!$E81="MJ",'4ème'!$D81,""))</f>
        <v/>
      </c>
      <c r="S185" s="298" t="str">
        <f>IF('5ème'!$C81="","",IF('5ème'!$E81="MJ",'5ème'!$D81,""))</f>
        <v/>
      </c>
      <c r="T185" s="298" t="str">
        <f>IF('6ème'!$C81="","",IF('6ème'!$E81="MJ",'6ème'!$D81,""))</f>
        <v/>
      </c>
      <c r="U185" s="298" t="str">
        <f>IF('7ème'!$C81="","",IF('7ème'!$E81="MJ",'7ème'!$D81,""))</f>
        <v/>
      </c>
      <c r="V185" s="298" t="str">
        <f>IF('8ème'!$C81="","",IF('8ème'!$E81="MJ",'8ème'!$D81,""))</f>
        <v/>
      </c>
      <c r="W185" s="298" t="str">
        <f>IF('9ème'!$C81="","",IF('9ème'!$E81="MJ",'9ème'!$D81,""))</f>
        <v/>
      </c>
      <c r="X185" s="303" t="str">
        <f>IF('10ème'!$C81="","",IF('10ème'!$E81="MJ",'10ème'!$D81,""))</f>
        <v/>
      </c>
      <c r="Y185" s="304" t="str">
        <f t="shared" si="38"/>
        <v/>
      </c>
      <c r="Z185" s="298" t="str">
        <f t="shared" si="57"/>
        <v/>
      </c>
      <c r="AA185" s="305" t="str">
        <f t="shared" si="39"/>
        <v/>
      </c>
      <c r="AB185" s="306" t="str">
        <f t="shared" si="40"/>
        <v/>
      </c>
      <c r="AC185" s="384" t="str">
        <f t="shared" si="58"/>
        <v/>
      </c>
      <c r="AD185" s="12"/>
      <c r="AE185" s="297" t="str">
        <f>IF('1ér_Tour'!$C81="","",IF('1ér_Tour'!$E81="CF",'1ér_Tour'!$D81,""))</f>
        <v/>
      </c>
      <c r="AF185" s="295" t="str">
        <f>IF('2ème'!$C81="","",IF('2ème'!$E81="CF",'2ème'!$D81,""))</f>
        <v/>
      </c>
      <c r="AG185" s="295" t="str">
        <f>IF('3ème'!$C81="","",IF('3ème'!$E81="CF",'3ème'!$D81,""))</f>
        <v/>
      </c>
      <c r="AH185" s="295" t="str">
        <f>IF('4ème'!$C81="","",IF('4ème'!$E81="CF",'4ème'!$D81,""))</f>
        <v/>
      </c>
      <c r="AI185" s="295" t="str">
        <f>IF('5ème'!$C81="","",IF('5ème'!$E81="CF",'5ème'!$D81,""))</f>
        <v/>
      </c>
      <c r="AJ185" s="295" t="str">
        <f>IF('6ème'!$C81="","",IF('6ème'!$E81="CF",'6ème'!$D81,""))</f>
        <v/>
      </c>
      <c r="AK185" s="295" t="str">
        <f>IF('7ème'!$C81="","",IF('7ème'!$E81="CF",'7ème'!$D81,""))</f>
        <v/>
      </c>
      <c r="AL185" s="295" t="str">
        <f>IF('8ème'!$C81="","",IF('8ème'!$E81="CF",'8ème'!$D81,""))</f>
        <v/>
      </c>
      <c r="AM185" s="295" t="str">
        <f>IF('9ème'!$C81="","",IF('9ème'!$E81="CF",'9ème'!$D81,""))</f>
        <v/>
      </c>
      <c r="AN185" s="325" t="str">
        <f>IF('10ème'!$C81="","",IF('10ème'!$E81="CF",'10ème'!$D81,""))</f>
        <v/>
      </c>
      <c r="AO185" s="304" t="str">
        <f t="shared" si="46"/>
        <v/>
      </c>
      <c r="AP185" s="298" t="str">
        <f t="shared" si="56"/>
        <v/>
      </c>
      <c r="AQ185" s="326" t="str">
        <f t="shared" si="41"/>
        <v/>
      </c>
      <c r="AR185" s="422" t="str">
        <f t="shared" si="51"/>
        <v/>
      </c>
      <c r="AS185" s="384" t="str">
        <f t="shared" si="42"/>
        <v/>
      </c>
      <c r="AT185" s="102"/>
      <c r="AU185" s="297" t="str">
        <f>IF('1ér_Tour'!$C81="","",IF('1ér_Tour'!$E81="JS",'1ér_Tour'!$D81,""))</f>
        <v/>
      </c>
      <c r="AV185" s="298" t="str">
        <f>IF('2ème'!$C81="","",IF('2ème'!$E81="JS",'2ème'!$D81,""))</f>
        <v/>
      </c>
      <c r="AW185" s="298" t="str">
        <f>IF('3ème'!$C81="","",IF('3ème'!$E81="JS",'3ème'!$D81,""))</f>
        <v/>
      </c>
      <c r="AX185" s="298" t="str">
        <f>IF('4ème'!$C81="","",IF('4ème'!$E81="JS",'4ème'!$D81,""))</f>
        <v/>
      </c>
      <c r="AY185" s="298" t="str">
        <f>IF('5ème'!$C81="","",IF('5ème'!$E81="JS",'5ème'!$D81,""))</f>
        <v/>
      </c>
      <c r="AZ185" s="298" t="str">
        <f>IF('6ème'!$C81="","",IF('6ème'!$E81="JS",'6ème'!$D81,""))</f>
        <v/>
      </c>
      <c r="BA185" s="298" t="str">
        <f>IF('7ème'!$C81="","",IF('7ème'!$E81="JS",'7ème'!$D81,""))</f>
        <v/>
      </c>
      <c r="BB185" s="298" t="str">
        <f>IF('8ème'!$C81="","",IF('8ème'!$E81="JS",'8ème'!$D81,""))</f>
        <v/>
      </c>
      <c r="BC185" s="298" t="str">
        <f>IF('9ème'!$C81="","",IF('9ème'!$E81="JS",'9ème'!$D81,""))</f>
        <v/>
      </c>
      <c r="BD185" s="303" t="str">
        <f>IF('10ème'!$C81="","",IF('10ème'!$E81="JS",'10ème'!$D81,""))</f>
        <v/>
      </c>
      <c r="BE185" s="304" t="str">
        <f t="shared" si="43"/>
        <v/>
      </c>
      <c r="BF185" s="298" t="str">
        <f t="shared" si="52"/>
        <v/>
      </c>
      <c r="BG185" s="321" t="str">
        <f t="shared" si="53"/>
        <v/>
      </c>
      <c r="BH185" s="322" t="str">
        <f t="shared" si="54"/>
        <v/>
      </c>
      <c r="BI185" s="323" t="str">
        <f t="shared" si="55"/>
        <v/>
      </c>
      <c r="BJ185" s="102"/>
      <c r="BK185" s="294" t="str">
        <f>IF('1ér_Tour'!$C81="","",IF('1ér_Tour'!$E81="AM",'1ér_Tour'!$D81,""))</f>
        <v/>
      </c>
      <c r="BL185" s="295" t="str">
        <f>IF('2ème'!$C81="","",IF('2ème'!$E81="AM",'2ème'!$D81,""))</f>
        <v/>
      </c>
      <c r="BM185" s="295" t="str">
        <f>IF('3ème'!$C81="","",IF('3ème'!$E81="AM",'3ème'!$D81,""))</f>
        <v/>
      </c>
      <c r="BN185" s="295" t="str">
        <f>IF('4ème'!$C81="","",IF('4ème'!$E81="AM",'4ème'!$D81,""))</f>
        <v/>
      </c>
      <c r="BO185" s="295" t="str">
        <f>IF('5ème'!$C81="","",IF('5ème'!$E81="AM",'5ème'!$D81,""))</f>
        <v/>
      </c>
      <c r="BP185" s="295" t="str">
        <f>IF('6ème'!$C81="","",IF('6ème'!$E81="AM",'6ème'!$D81,""))</f>
        <v/>
      </c>
      <c r="BQ185" s="295" t="str">
        <f>IF('7ème'!$C81="","",IF('7ème'!$E81="AM",'7ème'!$D81,""))</f>
        <v/>
      </c>
      <c r="BR185" s="295" t="str">
        <f>IF('8ème'!$C81="","",IF('8ème'!$E81="AM",'8ème'!$D81,""))</f>
        <v/>
      </c>
      <c r="BS185" s="295" t="str">
        <f>IF('9ème'!$C81="","",IF('9ème'!$E81="AM",'9ème'!$D81,""))</f>
        <v/>
      </c>
      <c r="BT185" s="432" t="str">
        <f>IF('10ème'!$C81="","",IF('10ème'!$E81="AM",'10ème'!$D81,""))</f>
        <v/>
      </c>
      <c r="BU185" s="325" t="str">
        <f>IF(Dép_Arr!$C81="","",IF(Dép_Arr!$E81="AM",Dép_Arr!$D81,""))</f>
        <v/>
      </c>
      <c r="BV185" s="304" t="str">
        <f t="shared" si="44"/>
        <v/>
      </c>
      <c r="BW185" s="298" t="str">
        <f t="shared" si="47"/>
        <v/>
      </c>
      <c r="BX185" s="327" t="str">
        <f t="shared" si="48"/>
        <v/>
      </c>
      <c r="BY185" s="380" t="str">
        <f t="shared" si="49"/>
        <v/>
      </c>
      <c r="BZ185" s="438" t="str">
        <f t="shared" si="50"/>
        <v/>
      </c>
    </row>
    <row r="186" spans="14:78" x14ac:dyDescent="0.25">
      <c r="N186" s="373" t="str">
        <f t="shared" si="45"/>
        <v/>
      </c>
      <c r="O186" s="297" t="str">
        <f>IF('1ér_Tour'!C82="","",IF('1ér_Tour'!E82="MJ",'1ér_Tour'!$D82,""))</f>
        <v/>
      </c>
      <c r="P186" s="298" t="str">
        <f>IF('2ème'!$C82="","",IF('2ème'!$E82="MJ",'2ème'!$D82,""))</f>
        <v/>
      </c>
      <c r="Q186" s="298" t="str">
        <f>IF('3ème'!$C82="","",IF('3ème'!$E82="MJ",'3ème'!$D82,""))</f>
        <v/>
      </c>
      <c r="R186" s="298" t="str">
        <f>IF('4ème'!$C82="","",IF('4ème'!$E82="MJ",'4ème'!$D82,""))</f>
        <v/>
      </c>
      <c r="S186" s="298" t="str">
        <f>IF('5ème'!$C82="","",IF('5ème'!$E82="MJ",'5ème'!$D82,""))</f>
        <v/>
      </c>
      <c r="T186" s="298" t="str">
        <f>IF('6ème'!$C82="","",IF('6ème'!$E82="MJ",'6ème'!$D82,""))</f>
        <v/>
      </c>
      <c r="U186" s="298" t="str">
        <f>IF('7ème'!$C82="","",IF('7ème'!$E82="MJ",'7ème'!$D82,""))</f>
        <v/>
      </c>
      <c r="V186" s="298" t="str">
        <f>IF('8ème'!$C82="","",IF('8ème'!$E82="MJ",'8ème'!$D82,""))</f>
        <v/>
      </c>
      <c r="W186" s="298" t="str">
        <f>IF('9ème'!$C82="","",IF('9ème'!$E82="MJ",'9ème'!$D82,""))</f>
        <v/>
      </c>
      <c r="X186" s="303" t="str">
        <f>IF('10ème'!$C82="","",IF('10ème'!$E82="MJ",'10ème'!$D82,""))</f>
        <v/>
      </c>
      <c r="Y186" s="304" t="str">
        <f t="shared" si="38"/>
        <v/>
      </c>
      <c r="Z186" s="298" t="str">
        <f t="shared" si="57"/>
        <v/>
      </c>
      <c r="AA186" s="305" t="str">
        <f t="shared" si="39"/>
        <v/>
      </c>
      <c r="AB186" s="306" t="str">
        <f t="shared" si="40"/>
        <v/>
      </c>
      <c r="AC186" s="384" t="str">
        <f t="shared" si="58"/>
        <v/>
      </c>
      <c r="AD186" s="12"/>
      <c r="AE186" s="297" t="str">
        <f>IF('1ér_Tour'!$C82="","",IF('1ér_Tour'!$E82="CF",'1ér_Tour'!$D82,""))</f>
        <v/>
      </c>
      <c r="AF186" s="295" t="str">
        <f>IF('2ème'!$C82="","",IF('2ème'!$E82="CF",'2ème'!$D82,""))</f>
        <v/>
      </c>
      <c r="AG186" s="295" t="str">
        <f>IF('3ème'!$C82="","",IF('3ème'!$E82="CF",'3ème'!$D82,""))</f>
        <v/>
      </c>
      <c r="AH186" s="295" t="str">
        <f>IF('4ème'!$C82="","",IF('4ème'!$E82="CF",'4ème'!$D82,""))</f>
        <v/>
      </c>
      <c r="AI186" s="295" t="str">
        <f>IF('5ème'!$C82="","",IF('5ème'!$E82="CF",'5ème'!$D82,""))</f>
        <v/>
      </c>
      <c r="AJ186" s="295" t="str">
        <f>IF('6ème'!$C82="","",IF('6ème'!$E82="CF",'6ème'!$D82,""))</f>
        <v/>
      </c>
      <c r="AK186" s="295" t="str">
        <f>IF('7ème'!$C82="","",IF('7ème'!$E82="CF",'7ème'!$D82,""))</f>
        <v/>
      </c>
      <c r="AL186" s="295" t="str">
        <f>IF('8ème'!$C82="","",IF('8ème'!$E82="CF",'8ème'!$D82,""))</f>
        <v/>
      </c>
      <c r="AM186" s="295" t="str">
        <f>IF('9ème'!$C82="","",IF('9ème'!$E82="CF",'9ème'!$D82,""))</f>
        <v/>
      </c>
      <c r="AN186" s="325" t="str">
        <f>IF('10ème'!$C82="","",IF('10ème'!$E82="CF",'10ème'!$D82,""))</f>
        <v/>
      </c>
      <c r="AO186" s="304" t="str">
        <f t="shared" si="46"/>
        <v/>
      </c>
      <c r="AP186" s="298" t="str">
        <f t="shared" si="56"/>
        <v/>
      </c>
      <c r="AQ186" s="326" t="str">
        <f t="shared" si="41"/>
        <v/>
      </c>
      <c r="AR186" s="422" t="str">
        <f t="shared" si="51"/>
        <v/>
      </c>
      <c r="AS186" s="384" t="str">
        <f t="shared" si="42"/>
        <v/>
      </c>
      <c r="AT186" s="102"/>
      <c r="AU186" s="297" t="str">
        <f>IF('1ér_Tour'!$C82="","",IF('1ér_Tour'!$E82="JS",'1ér_Tour'!$D82,""))</f>
        <v/>
      </c>
      <c r="AV186" s="298" t="str">
        <f>IF('2ème'!$C82="","",IF('2ème'!$E82="JS",'2ème'!$D82,""))</f>
        <v/>
      </c>
      <c r="AW186" s="298" t="str">
        <f>IF('3ème'!$C82="","",IF('3ème'!$E82="JS",'3ème'!$D82,""))</f>
        <v/>
      </c>
      <c r="AX186" s="298" t="str">
        <f>IF('4ème'!$C82="","",IF('4ème'!$E82="JS",'4ème'!$D82,""))</f>
        <v/>
      </c>
      <c r="AY186" s="298" t="str">
        <f>IF('5ème'!$C82="","",IF('5ème'!$E82="JS",'5ème'!$D82,""))</f>
        <v/>
      </c>
      <c r="AZ186" s="298" t="str">
        <f>IF('6ème'!$C82="","",IF('6ème'!$E82="JS",'6ème'!$D82,""))</f>
        <v/>
      </c>
      <c r="BA186" s="298" t="str">
        <f>IF('7ème'!$C82="","",IF('7ème'!$E82="JS",'7ème'!$D82,""))</f>
        <v/>
      </c>
      <c r="BB186" s="298" t="str">
        <f>IF('8ème'!$C82="","",IF('8ème'!$E82="JS",'8ème'!$D82,""))</f>
        <v/>
      </c>
      <c r="BC186" s="298" t="str">
        <f>IF('9ème'!$C82="","",IF('9ème'!$E82="JS",'9ème'!$D82,""))</f>
        <v/>
      </c>
      <c r="BD186" s="303" t="str">
        <f>IF('10ème'!$C82="","",IF('10ème'!$E82="JS",'10ème'!$D82,""))</f>
        <v/>
      </c>
      <c r="BE186" s="304" t="str">
        <f t="shared" si="43"/>
        <v/>
      </c>
      <c r="BF186" s="298" t="str">
        <f t="shared" si="52"/>
        <v/>
      </c>
      <c r="BG186" s="321" t="str">
        <f t="shared" si="53"/>
        <v/>
      </c>
      <c r="BH186" s="322" t="str">
        <f t="shared" si="54"/>
        <v/>
      </c>
      <c r="BI186" s="323" t="str">
        <f t="shared" si="55"/>
        <v/>
      </c>
      <c r="BJ186" s="102"/>
      <c r="BK186" s="294" t="str">
        <f>IF('1ér_Tour'!$C82="","",IF('1ér_Tour'!$E82="AM",'1ér_Tour'!$D82,""))</f>
        <v/>
      </c>
      <c r="BL186" s="295" t="str">
        <f>IF('2ème'!$C82="","",IF('2ème'!$E82="AM",'2ème'!$D82,""))</f>
        <v/>
      </c>
      <c r="BM186" s="295" t="str">
        <f>IF('3ème'!$C82="","",IF('3ème'!$E82="AM",'3ème'!$D82,""))</f>
        <v/>
      </c>
      <c r="BN186" s="295" t="str">
        <f>IF('4ème'!$C82="","",IF('4ème'!$E82="AM",'4ème'!$D82,""))</f>
        <v/>
      </c>
      <c r="BO186" s="295" t="str">
        <f>IF('5ème'!$C82="","",IF('5ème'!$E82="AM",'5ème'!$D82,""))</f>
        <v/>
      </c>
      <c r="BP186" s="295" t="str">
        <f>IF('6ème'!$C82="","",IF('6ème'!$E82="AM",'6ème'!$D82,""))</f>
        <v/>
      </c>
      <c r="BQ186" s="295" t="str">
        <f>IF('7ème'!$C82="","",IF('7ème'!$E82="AM",'7ème'!$D82,""))</f>
        <v/>
      </c>
      <c r="BR186" s="295" t="str">
        <f>IF('8ème'!$C82="","",IF('8ème'!$E82="AM",'8ème'!$D82,""))</f>
        <v/>
      </c>
      <c r="BS186" s="295" t="str">
        <f>IF('9ème'!$C82="","",IF('9ème'!$E82="AM",'9ème'!$D82,""))</f>
        <v/>
      </c>
      <c r="BT186" s="432" t="str">
        <f>IF('10ème'!$C82="","",IF('10ème'!$E82="AM",'10ème'!$D82,""))</f>
        <v/>
      </c>
      <c r="BU186" s="325" t="str">
        <f>IF(Dép_Arr!$C82="","",IF(Dép_Arr!$E82="AM",Dép_Arr!$D82,""))</f>
        <v/>
      </c>
      <c r="BV186" s="304" t="str">
        <f t="shared" si="44"/>
        <v/>
      </c>
      <c r="BW186" s="298" t="str">
        <f t="shared" si="47"/>
        <v/>
      </c>
      <c r="BX186" s="327" t="str">
        <f t="shared" si="48"/>
        <v/>
      </c>
      <c r="BY186" s="380" t="str">
        <f t="shared" si="49"/>
        <v/>
      </c>
      <c r="BZ186" s="438" t="str">
        <f t="shared" si="50"/>
        <v/>
      </c>
    </row>
    <row r="187" spans="14:78" x14ac:dyDescent="0.25">
      <c r="N187" s="373" t="str">
        <f t="shared" si="45"/>
        <v/>
      </c>
      <c r="O187" s="297" t="str">
        <f>IF('1ér_Tour'!C83="","",IF('1ér_Tour'!E83="MJ",'1ér_Tour'!$D83,""))</f>
        <v/>
      </c>
      <c r="P187" s="298" t="str">
        <f>IF('2ème'!$C83="","",IF('2ème'!$E83="MJ",'2ème'!$D83,""))</f>
        <v/>
      </c>
      <c r="Q187" s="298" t="str">
        <f>IF('3ème'!$C83="","",IF('3ème'!$E83="MJ",'3ème'!$D83,""))</f>
        <v/>
      </c>
      <c r="R187" s="298" t="str">
        <f>IF('4ème'!$C83="","",IF('4ème'!$E83="MJ",'4ème'!$D83,""))</f>
        <v/>
      </c>
      <c r="S187" s="298" t="str">
        <f>IF('5ème'!$C83="","",IF('5ème'!$E83="MJ",'5ème'!$D83,""))</f>
        <v/>
      </c>
      <c r="T187" s="298" t="str">
        <f>IF('6ème'!$C83="","",IF('6ème'!$E83="MJ",'6ème'!$D83,""))</f>
        <v/>
      </c>
      <c r="U187" s="298" t="str">
        <f>IF('7ème'!$C83="","",IF('7ème'!$E83="MJ",'7ème'!$D83,""))</f>
        <v/>
      </c>
      <c r="V187" s="298" t="str">
        <f>IF('8ème'!$C83="","",IF('8ème'!$E83="MJ",'8ème'!$D83,""))</f>
        <v/>
      </c>
      <c r="W187" s="298" t="str">
        <f>IF('9ème'!$C83="","",IF('9ème'!$E83="MJ",'9ème'!$D83,""))</f>
        <v/>
      </c>
      <c r="X187" s="303" t="str">
        <f>IF('10ème'!$C83="","",IF('10ème'!$E83="MJ",'10ème'!$D83,""))</f>
        <v/>
      </c>
      <c r="Y187" s="304" t="str">
        <f t="shared" si="38"/>
        <v/>
      </c>
      <c r="Z187" s="298" t="str">
        <f t="shared" si="57"/>
        <v/>
      </c>
      <c r="AA187" s="305" t="str">
        <f t="shared" si="39"/>
        <v/>
      </c>
      <c r="AB187" s="306" t="str">
        <f t="shared" si="40"/>
        <v/>
      </c>
      <c r="AC187" s="384" t="str">
        <f t="shared" si="58"/>
        <v/>
      </c>
      <c r="AD187" s="12"/>
      <c r="AE187" s="297" t="str">
        <f>IF('1ér_Tour'!$C83="","",IF('1ér_Tour'!$E83="CF",'1ér_Tour'!$D83,""))</f>
        <v/>
      </c>
      <c r="AF187" s="295" t="str">
        <f>IF('2ème'!$C83="","",IF('2ème'!$E83="CF",'2ème'!$D83,""))</f>
        <v/>
      </c>
      <c r="AG187" s="295" t="str">
        <f>IF('3ème'!$C83="","",IF('3ème'!$E83="CF",'3ème'!$D83,""))</f>
        <v/>
      </c>
      <c r="AH187" s="295" t="str">
        <f>IF('4ème'!$C83="","",IF('4ème'!$E83="CF",'4ème'!$D83,""))</f>
        <v/>
      </c>
      <c r="AI187" s="295" t="str">
        <f>IF('5ème'!$C83="","",IF('5ème'!$E83="CF",'5ème'!$D83,""))</f>
        <v/>
      </c>
      <c r="AJ187" s="295" t="str">
        <f>IF('6ème'!$C83="","",IF('6ème'!$E83="CF",'6ème'!$D83,""))</f>
        <v/>
      </c>
      <c r="AK187" s="295" t="str">
        <f>IF('7ème'!$C83="","",IF('7ème'!$E83="CF",'7ème'!$D83,""))</f>
        <v/>
      </c>
      <c r="AL187" s="295" t="str">
        <f>IF('8ème'!$C83="","",IF('8ème'!$E83="CF",'8ème'!$D83,""))</f>
        <v/>
      </c>
      <c r="AM187" s="295" t="str">
        <f>IF('9ème'!$C83="","",IF('9ème'!$E83="CF",'9ème'!$D83,""))</f>
        <v/>
      </c>
      <c r="AN187" s="325" t="str">
        <f>IF('10ème'!$C83="","",IF('10ème'!$E83="CF",'10ème'!$D83,""))</f>
        <v/>
      </c>
      <c r="AO187" s="304" t="str">
        <f t="shared" si="46"/>
        <v/>
      </c>
      <c r="AP187" s="298" t="str">
        <f t="shared" si="56"/>
        <v/>
      </c>
      <c r="AQ187" s="326" t="str">
        <f t="shared" si="41"/>
        <v/>
      </c>
      <c r="AR187" s="422" t="str">
        <f t="shared" si="51"/>
        <v/>
      </c>
      <c r="AS187" s="384" t="str">
        <f t="shared" si="42"/>
        <v/>
      </c>
      <c r="AT187" s="102"/>
      <c r="AU187" s="297" t="str">
        <f>IF('1ér_Tour'!$C83="","",IF('1ér_Tour'!$E83="JS",'1ér_Tour'!$D83,""))</f>
        <v/>
      </c>
      <c r="AV187" s="298" t="str">
        <f>IF('2ème'!$C83="","",IF('2ème'!$E83="JS",'2ème'!$D83,""))</f>
        <v/>
      </c>
      <c r="AW187" s="298" t="str">
        <f>IF('3ème'!$C83="","",IF('3ème'!$E83="JS",'3ème'!$D83,""))</f>
        <v/>
      </c>
      <c r="AX187" s="298" t="str">
        <f>IF('4ème'!$C83="","",IF('4ème'!$E83="JS",'4ème'!$D83,""))</f>
        <v/>
      </c>
      <c r="AY187" s="298" t="str">
        <f>IF('5ème'!$C83="","",IF('5ème'!$E83="JS",'5ème'!$D83,""))</f>
        <v/>
      </c>
      <c r="AZ187" s="298" t="str">
        <f>IF('6ème'!$C83="","",IF('6ème'!$E83="JS",'6ème'!$D83,""))</f>
        <v/>
      </c>
      <c r="BA187" s="298" t="str">
        <f>IF('7ème'!$C83="","",IF('7ème'!$E83="JS",'7ème'!$D83,""))</f>
        <v/>
      </c>
      <c r="BB187" s="298" t="str">
        <f>IF('8ème'!$C83="","",IF('8ème'!$E83="JS",'8ème'!$D83,""))</f>
        <v/>
      </c>
      <c r="BC187" s="298" t="str">
        <f>IF('9ème'!$C83="","",IF('9ème'!$E83="JS",'9ème'!$D83,""))</f>
        <v/>
      </c>
      <c r="BD187" s="303" t="str">
        <f>IF('10ème'!$C83="","",IF('10ème'!$E83="JS",'10ème'!$D83,""))</f>
        <v/>
      </c>
      <c r="BE187" s="304" t="str">
        <f t="shared" si="43"/>
        <v/>
      </c>
      <c r="BF187" s="298" t="str">
        <f t="shared" si="52"/>
        <v/>
      </c>
      <c r="BG187" s="321" t="str">
        <f t="shared" si="53"/>
        <v/>
      </c>
      <c r="BH187" s="322" t="str">
        <f t="shared" si="54"/>
        <v/>
      </c>
      <c r="BI187" s="323" t="str">
        <f t="shared" si="55"/>
        <v/>
      </c>
      <c r="BJ187" s="102"/>
      <c r="BK187" s="294" t="str">
        <f>IF('1ér_Tour'!$C83="","",IF('1ér_Tour'!$E83="AM",'1ér_Tour'!$D83,""))</f>
        <v/>
      </c>
      <c r="BL187" s="295" t="str">
        <f>IF('2ème'!$C83="","",IF('2ème'!$E83="AM",'2ème'!$D83,""))</f>
        <v/>
      </c>
      <c r="BM187" s="295" t="str">
        <f>IF('3ème'!$C83="","",IF('3ème'!$E83="AM",'3ème'!$D83,""))</f>
        <v/>
      </c>
      <c r="BN187" s="295" t="str">
        <f>IF('4ème'!$C83="","",IF('4ème'!$E83="AM",'4ème'!$D83,""))</f>
        <v/>
      </c>
      <c r="BO187" s="295" t="str">
        <f>IF('5ème'!$C83="","",IF('5ème'!$E83="AM",'5ème'!$D83,""))</f>
        <v/>
      </c>
      <c r="BP187" s="295" t="str">
        <f>IF('6ème'!$C83="","",IF('6ème'!$E83="AM",'6ème'!$D83,""))</f>
        <v/>
      </c>
      <c r="BQ187" s="295" t="str">
        <f>IF('7ème'!$C83="","",IF('7ème'!$E83="AM",'7ème'!$D83,""))</f>
        <v/>
      </c>
      <c r="BR187" s="295" t="str">
        <f>IF('8ème'!$C83="","",IF('8ème'!$E83="AM",'8ème'!$D83,""))</f>
        <v/>
      </c>
      <c r="BS187" s="295" t="str">
        <f>IF('9ème'!$C83="","",IF('9ème'!$E83="AM",'9ème'!$D83,""))</f>
        <v/>
      </c>
      <c r="BT187" s="432" t="str">
        <f>IF('10ème'!$C83="","",IF('10ème'!$E83="AM",'10ème'!$D83,""))</f>
        <v/>
      </c>
      <c r="BU187" s="325" t="str">
        <f>IF(Dép_Arr!$C83="","",IF(Dép_Arr!$E83="AM",Dép_Arr!$D83,""))</f>
        <v/>
      </c>
      <c r="BV187" s="304" t="str">
        <f t="shared" si="44"/>
        <v/>
      </c>
      <c r="BW187" s="298" t="str">
        <f t="shared" si="47"/>
        <v/>
      </c>
      <c r="BX187" s="327" t="str">
        <f t="shared" si="48"/>
        <v/>
      </c>
      <c r="BY187" s="380" t="str">
        <f t="shared" si="49"/>
        <v/>
      </c>
      <c r="BZ187" s="438" t="str">
        <f t="shared" si="50"/>
        <v/>
      </c>
    </row>
    <row r="188" spans="14:78" x14ac:dyDescent="0.25">
      <c r="N188" s="373" t="str">
        <f t="shared" si="45"/>
        <v/>
      </c>
      <c r="O188" s="297" t="str">
        <f>IF('1ér_Tour'!C84="","",IF('1ér_Tour'!E84="MJ",'1ér_Tour'!$D84,""))</f>
        <v/>
      </c>
      <c r="P188" s="298" t="str">
        <f>IF('2ème'!$C84="","",IF('2ème'!$E84="MJ",'2ème'!$D84,""))</f>
        <v/>
      </c>
      <c r="Q188" s="298" t="str">
        <f>IF('3ème'!$C84="","",IF('3ème'!$E84="MJ",'3ème'!$D84,""))</f>
        <v/>
      </c>
      <c r="R188" s="298" t="str">
        <f>IF('4ème'!$C84="","",IF('4ème'!$E84="MJ",'4ème'!$D84,""))</f>
        <v/>
      </c>
      <c r="S188" s="298" t="str">
        <f>IF('5ème'!$C84="","",IF('5ème'!$E84="MJ",'5ème'!$D84,""))</f>
        <v/>
      </c>
      <c r="T188" s="298" t="str">
        <f>IF('6ème'!$C84="","",IF('6ème'!$E84="MJ",'6ème'!$D84,""))</f>
        <v/>
      </c>
      <c r="U188" s="298" t="str">
        <f>IF('7ème'!$C84="","",IF('7ème'!$E84="MJ",'7ème'!$D84,""))</f>
        <v/>
      </c>
      <c r="V188" s="298" t="str">
        <f>IF('8ème'!$C84="","",IF('8ème'!$E84="MJ",'8ème'!$D84,""))</f>
        <v/>
      </c>
      <c r="W188" s="298" t="str">
        <f>IF('9ème'!$C84="","",IF('9ème'!$E84="MJ",'9ème'!$D84,""))</f>
        <v/>
      </c>
      <c r="X188" s="303" t="str">
        <f>IF('10ème'!$C84="","",IF('10ème'!$E84="MJ",'10ème'!$D84,""))</f>
        <v/>
      </c>
      <c r="Y188" s="304" t="str">
        <f t="shared" si="38"/>
        <v/>
      </c>
      <c r="Z188" s="298" t="str">
        <f t="shared" si="57"/>
        <v/>
      </c>
      <c r="AA188" s="305" t="str">
        <f t="shared" si="39"/>
        <v/>
      </c>
      <c r="AB188" s="306" t="str">
        <f t="shared" si="40"/>
        <v/>
      </c>
      <c r="AC188" s="384" t="str">
        <f t="shared" si="58"/>
        <v/>
      </c>
      <c r="AD188" s="12"/>
      <c r="AE188" s="297" t="str">
        <f>IF('1ér_Tour'!$C84="","",IF('1ér_Tour'!$E84="CF",'1ér_Tour'!$D84,""))</f>
        <v/>
      </c>
      <c r="AF188" s="295" t="str">
        <f>IF('2ème'!$C84="","",IF('2ème'!$E84="CF",'2ème'!$D84,""))</f>
        <v/>
      </c>
      <c r="AG188" s="295" t="str">
        <f>IF('3ème'!$C84="","",IF('3ème'!$E84="CF",'3ème'!$D84,""))</f>
        <v/>
      </c>
      <c r="AH188" s="295" t="str">
        <f>IF('4ème'!$C84="","",IF('4ème'!$E84="CF",'4ème'!$D84,""))</f>
        <v/>
      </c>
      <c r="AI188" s="295" t="str">
        <f>IF('5ème'!$C84="","",IF('5ème'!$E84="CF",'5ème'!$D84,""))</f>
        <v/>
      </c>
      <c r="AJ188" s="295" t="str">
        <f>IF('6ème'!$C84="","",IF('6ème'!$E84="CF",'6ème'!$D84,""))</f>
        <v/>
      </c>
      <c r="AK188" s="295" t="str">
        <f>IF('7ème'!$C84="","",IF('7ème'!$E84="CF",'7ème'!$D84,""))</f>
        <v/>
      </c>
      <c r="AL188" s="295" t="str">
        <f>IF('8ème'!$C84="","",IF('8ème'!$E84="CF",'8ème'!$D84,""))</f>
        <v/>
      </c>
      <c r="AM188" s="295" t="str">
        <f>IF('9ème'!$C84="","",IF('9ème'!$E84="CF",'9ème'!$D84,""))</f>
        <v/>
      </c>
      <c r="AN188" s="325" t="str">
        <f>IF('10ème'!$C84="","",IF('10ème'!$E84="CF",'10ème'!$D84,""))</f>
        <v/>
      </c>
      <c r="AO188" s="304" t="str">
        <f t="shared" si="46"/>
        <v/>
      </c>
      <c r="AP188" s="298" t="str">
        <f t="shared" si="56"/>
        <v/>
      </c>
      <c r="AQ188" s="326" t="str">
        <f t="shared" si="41"/>
        <v/>
      </c>
      <c r="AR188" s="422" t="str">
        <f t="shared" si="51"/>
        <v/>
      </c>
      <c r="AS188" s="384" t="str">
        <f t="shared" si="42"/>
        <v/>
      </c>
      <c r="AT188" s="102"/>
      <c r="AU188" s="297" t="str">
        <f>IF('1ér_Tour'!$C84="","",IF('1ér_Tour'!$E84="JS",'1ér_Tour'!$D84,""))</f>
        <v/>
      </c>
      <c r="AV188" s="298" t="str">
        <f>IF('2ème'!$C84="","",IF('2ème'!$E84="JS",'2ème'!$D84,""))</f>
        <v/>
      </c>
      <c r="AW188" s="298" t="str">
        <f>IF('3ème'!$C84="","",IF('3ème'!$E84="JS",'3ème'!$D84,""))</f>
        <v/>
      </c>
      <c r="AX188" s="298" t="str">
        <f>IF('4ème'!$C84="","",IF('4ème'!$E84="JS",'4ème'!$D84,""))</f>
        <v/>
      </c>
      <c r="AY188" s="298" t="str">
        <f>IF('5ème'!$C84="","",IF('5ème'!$E84="JS",'5ème'!$D84,""))</f>
        <v/>
      </c>
      <c r="AZ188" s="298" t="str">
        <f>IF('6ème'!$C84="","",IF('6ème'!$E84="JS",'6ème'!$D84,""))</f>
        <v/>
      </c>
      <c r="BA188" s="298" t="str">
        <f>IF('7ème'!$C84="","",IF('7ème'!$E84="JS",'7ème'!$D84,""))</f>
        <v/>
      </c>
      <c r="BB188" s="298" t="str">
        <f>IF('8ème'!$C84="","",IF('8ème'!$E84="JS",'8ème'!$D84,""))</f>
        <v/>
      </c>
      <c r="BC188" s="298" t="str">
        <f>IF('9ème'!$C84="","",IF('9ème'!$E84="JS",'9ème'!$D84,""))</f>
        <v/>
      </c>
      <c r="BD188" s="303" t="str">
        <f>IF('10ème'!$C84="","",IF('10ème'!$E84="JS",'10ème'!$D84,""))</f>
        <v/>
      </c>
      <c r="BE188" s="304" t="str">
        <f t="shared" si="43"/>
        <v/>
      </c>
      <c r="BF188" s="298" t="str">
        <f t="shared" si="52"/>
        <v/>
      </c>
      <c r="BG188" s="321" t="str">
        <f t="shared" si="53"/>
        <v/>
      </c>
      <c r="BH188" s="322" t="str">
        <f t="shared" si="54"/>
        <v/>
      </c>
      <c r="BI188" s="323" t="str">
        <f t="shared" si="55"/>
        <v/>
      </c>
      <c r="BJ188" s="102"/>
      <c r="BK188" s="294" t="str">
        <f>IF('1ér_Tour'!$C84="","",IF('1ér_Tour'!$E84="AM",'1ér_Tour'!$D84,""))</f>
        <v/>
      </c>
      <c r="BL188" s="295" t="str">
        <f>IF('2ème'!$C84="","",IF('2ème'!$E84="AM",'2ème'!$D84,""))</f>
        <v/>
      </c>
      <c r="BM188" s="295" t="str">
        <f>IF('3ème'!$C84="","",IF('3ème'!$E84="AM",'3ème'!$D84,""))</f>
        <v/>
      </c>
      <c r="BN188" s="295" t="str">
        <f>IF('4ème'!$C84="","",IF('4ème'!$E84="AM",'4ème'!$D84,""))</f>
        <v/>
      </c>
      <c r="BO188" s="295" t="str">
        <f>IF('5ème'!$C84="","",IF('5ème'!$E84="AM",'5ème'!$D84,""))</f>
        <v/>
      </c>
      <c r="BP188" s="295" t="str">
        <f>IF('6ème'!$C84="","",IF('6ème'!$E84="AM",'6ème'!$D84,""))</f>
        <v/>
      </c>
      <c r="BQ188" s="295" t="str">
        <f>IF('7ème'!$C84="","",IF('7ème'!$E84="AM",'7ème'!$D84,""))</f>
        <v/>
      </c>
      <c r="BR188" s="295" t="str">
        <f>IF('8ème'!$C84="","",IF('8ème'!$E84="AM",'8ème'!$D84,""))</f>
        <v/>
      </c>
      <c r="BS188" s="295" t="str">
        <f>IF('9ème'!$C84="","",IF('9ème'!$E84="AM",'9ème'!$D84,""))</f>
        <v/>
      </c>
      <c r="BT188" s="432" t="str">
        <f>IF('10ème'!$C84="","",IF('10ème'!$E84="AM",'10ème'!$D84,""))</f>
        <v/>
      </c>
      <c r="BU188" s="325" t="str">
        <f>IF(Dép_Arr!$C84="","",IF(Dép_Arr!$E84="AM",Dép_Arr!$D84,""))</f>
        <v/>
      </c>
      <c r="BV188" s="304" t="str">
        <f t="shared" si="44"/>
        <v/>
      </c>
      <c r="BW188" s="298" t="str">
        <f t="shared" si="47"/>
        <v/>
      </c>
      <c r="BX188" s="327" t="str">
        <f t="shared" si="48"/>
        <v/>
      </c>
      <c r="BY188" s="380" t="str">
        <f t="shared" si="49"/>
        <v/>
      </c>
      <c r="BZ188" s="438" t="str">
        <f t="shared" si="50"/>
        <v/>
      </c>
    </row>
    <row r="189" spans="14:78" x14ac:dyDescent="0.25">
      <c r="N189" s="373" t="str">
        <f t="shared" si="45"/>
        <v/>
      </c>
      <c r="O189" s="297" t="str">
        <f>IF('1ér_Tour'!C85="","",IF('1ér_Tour'!E85="MJ",'1ér_Tour'!$D85,""))</f>
        <v/>
      </c>
      <c r="P189" s="298" t="str">
        <f>IF('2ème'!$C85="","",IF('2ème'!$E85="MJ",'2ème'!$D85,""))</f>
        <v/>
      </c>
      <c r="Q189" s="298" t="str">
        <f>IF('3ème'!$C85="","",IF('3ème'!$E85="MJ",'3ème'!$D85,""))</f>
        <v/>
      </c>
      <c r="R189" s="298" t="str">
        <f>IF('4ème'!$C85="","",IF('4ème'!$E85="MJ",'4ème'!$D85,""))</f>
        <v/>
      </c>
      <c r="S189" s="298" t="str">
        <f>IF('5ème'!$C85="","",IF('5ème'!$E85="MJ",'5ème'!$D85,""))</f>
        <v/>
      </c>
      <c r="T189" s="298" t="str">
        <f>IF('6ème'!$C85="","",IF('6ème'!$E85="MJ",'6ème'!$D85,""))</f>
        <v/>
      </c>
      <c r="U189" s="298" t="str">
        <f>IF('7ème'!$C85="","",IF('7ème'!$E85="MJ",'7ème'!$D85,""))</f>
        <v/>
      </c>
      <c r="V189" s="298" t="str">
        <f>IF('8ème'!$C85="","",IF('8ème'!$E85="MJ",'8ème'!$D85,""))</f>
        <v/>
      </c>
      <c r="W189" s="298" t="str">
        <f>IF('9ème'!$C85="","",IF('9ème'!$E85="MJ",'9ème'!$D85,""))</f>
        <v/>
      </c>
      <c r="X189" s="303" t="str">
        <f>IF('10ème'!$C85="","",IF('10ème'!$E85="MJ",'10ème'!$D85,""))</f>
        <v/>
      </c>
      <c r="Y189" s="304" t="str">
        <f t="shared" si="38"/>
        <v/>
      </c>
      <c r="Z189" s="298" t="str">
        <f t="shared" si="57"/>
        <v/>
      </c>
      <c r="AA189" s="305" t="str">
        <f t="shared" si="39"/>
        <v/>
      </c>
      <c r="AB189" s="306" t="str">
        <f t="shared" si="40"/>
        <v/>
      </c>
      <c r="AC189" s="384" t="str">
        <f t="shared" si="58"/>
        <v/>
      </c>
      <c r="AD189" s="12"/>
      <c r="AE189" s="297" t="str">
        <f>IF('1ér_Tour'!$C85="","",IF('1ér_Tour'!$E85="CF",'1ér_Tour'!$D85,""))</f>
        <v/>
      </c>
      <c r="AF189" s="295" t="str">
        <f>IF('2ème'!$C85="","",IF('2ème'!$E85="CF",'2ème'!$D85,""))</f>
        <v/>
      </c>
      <c r="AG189" s="295" t="str">
        <f>IF('3ème'!$C85="","",IF('3ème'!$E85="CF",'3ème'!$D85,""))</f>
        <v/>
      </c>
      <c r="AH189" s="295" t="str">
        <f>IF('4ème'!$C85="","",IF('4ème'!$E85="CF",'4ème'!$D85,""))</f>
        <v/>
      </c>
      <c r="AI189" s="295" t="str">
        <f>IF('5ème'!$C85="","",IF('5ème'!$E85="CF",'5ème'!$D85,""))</f>
        <v/>
      </c>
      <c r="AJ189" s="295" t="str">
        <f>IF('6ème'!$C85="","",IF('6ème'!$E85="CF",'6ème'!$D85,""))</f>
        <v/>
      </c>
      <c r="AK189" s="295" t="str">
        <f>IF('7ème'!$C85="","",IF('7ème'!$E85="CF",'7ème'!$D85,""))</f>
        <v/>
      </c>
      <c r="AL189" s="295" t="str">
        <f>IF('8ème'!$C85="","",IF('8ème'!$E85="CF",'8ème'!$D85,""))</f>
        <v/>
      </c>
      <c r="AM189" s="295" t="str">
        <f>IF('9ème'!$C85="","",IF('9ème'!$E85="CF",'9ème'!$D85,""))</f>
        <v/>
      </c>
      <c r="AN189" s="325" t="str">
        <f>IF('10ème'!$C85="","",IF('10ème'!$E85="CF",'10ème'!$D85,""))</f>
        <v/>
      </c>
      <c r="AO189" s="304" t="str">
        <f t="shared" si="46"/>
        <v/>
      </c>
      <c r="AP189" s="298" t="str">
        <f t="shared" si="56"/>
        <v/>
      </c>
      <c r="AQ189" s="326" t="str">
        <f t="shared" si="41"/>
        <v/>
      </c>
      <c r="AR189" s="422" t="str">
        <f t="shared" si="51"/>
        <v/>
      </c>
      <c r="AS189" s="384" t="str">
        <f t="shared" si="42"/>
        <v/>
      </c>
      <c r="AT189" s="102"/>
      <c r="AU189" s="297" t="str">
        <f>IF('1ér_Tour'!$C85="","",IF('1ér_Tour'!$E85="JS",'1ér_Tour'!$D85,""))</f>
        <v/>
      </c>
      <c r="AV189" s="298" t="str">
        <f>IF('2ème'!$C85="","",IF('2ème'!$E85="JS",'2ème'!$D85,""))</f>
        <v/>
      </c>
      <c r="AW189" s="298" t="str">
        <f>IF('3ème'!$C85="","",IF('3ème'!$E85="JS",'3ème'!$D85,""))</f>
        <v/>
      </c>
      <c r="AX189" s="298" t="str">
        <f>IF('4ème'!$C85="","",IF('4ème'!$E85="JS",'4ème'!$D85,""))</f>
        <v/>
      </c>
      <c r="AY189" s="298" t="str">
        <f>IF('5ème'!$C85="","",IF('5ème'!$E85="JS",'5ème'!$D85,""))</f>
        <v/>
      </c>
      <c r="AZ189" s="298" t="str">
        <f>IF('6ème'!$C85="","",IF('6ème'!$E85="JS",'6ème'!$D85,""))</f>
        <v/>
      </c>
      <c r="BA189" s="298" t="str">
        <f>IF('7ème'!$C85="","",IF('7ème'!$E85="JS",'7ème'!$D85,""))</f>
        <v/>
      </c>
      <c r="BB189" s="298" t="str">
        <f>IF('8ème'!$C85="","",IF('8ème'!$E85="JS",'8ème'!$D85,""))</f>
        <v/>
      </c>
      <c r="BC189" s="298" t="str">
        <f>IF('9ème'!$C85="","",IF('9ème'!$E85="JS",'9ème'!$D85,""))</f>
        <v/>
      </c>
      <c r="BD189" s="303" t="str">
        <f>IF('10ème'!$C85="","",IF('10ème'!$E85="JS",'10ème'!$D85,""))</f>
        <v/>
      </c>
      <c r="BE189" s="304" t="str">
        <f t="shared" si="43"/>
        <v/>
      </c>
      <c r="BF189" s="298" t="str">
        <f t="shared" si="52"/>
        <v/>
      </c>
      <c r="BG189" s="321" t="str">
        <f t="shared" si="53"/>
        <v/>
      </c>
      <c r="BH189" s="322" t="str">
        <f t="shared" si="54"/>
        <v/>
      </c>
      <c r="BI189" s="323" t="str">
        <f t="shared" si="55"/>
        <v/>
      </c>
      <c r="BJ189" s="102"/>
      <c r="BK189" s="294" t="str">
        <f>IF('1ér_Tour'!$C85="","",IF('1ér_Tour'!$E85="AM",'1ér_Tour'!$D85,""))</f>
        <v/>
      </c>
      <c r="BL189" s="295" t="str">
        <f>IF('2ème'!$C85="","",IF('2ème'!$E85="AM",'2ème'!$D85,""))</f>
        <v/>
      </c>
      <c r="BM189" s="295" t="str">
        <f>IF('3ème'!$C85="","",IF('3ème'!$E85="AM",'3ème'!$D85,""))</f>
        <v/>
      </c>
      <c r="BN189" s="295" t="str">
        <f>IF('4ème'!$C85="","",IF('4ème'!$E85="AM",'4ème'!$D85,""))</f>
        <v/>
      </c>
      <c r="BO189" s="295" t="str">
        <f>IF('5ème'!$C85="","",IF('5ème'!$E85="AM",'5ème'!$D85,""))</f>
        <v/>
      </c>
      <c r="BP189" s="295" t="str">
        <f>IF('6ème'!$C85="","",IF('6ème'!$E85="AM",'6ème'!$D85,""))</f>
        <v/>
      </c>
      <c r="BQ189" s="295" t="str">
        <f>IF('7ème'!$C85="","",IF('7ème'!$E85="AM",'7ème'!$D85,""))</f>
        <v/>
      </c>
      <c r="BR189" s="295" t="str">
        <f>IF('8ème'!$C85="","",IF('8ème'!$E85="AM",'8ème'!$D85,""))</f>
        <v/>
      </c>
      <c r="BS189" s="295" t="str">
        <f>IF('9ème'!$C85="","",IF('9ème'!$E85="AM",'9ème'!$D85,""))</f>
        <v/>
      </c>
      <c r="BT189" s="432" t="str">
        <f>IF('10ème'!$C85="","",IF('10ème'!$E85="AM",'10ème'!$D85,""))</f>
        <v/>
      </c>
      <c r="BU189" s="325" t="str">
        <f>IF(Dép_Arr!$C85="","",IF(Dép_Arr!$E85="AM",Dép_Arr!$D85,""))</f>
        <v/>
      </c>
      <c r="BV189" s="304" t="str">
        <f t="shared" si="44"/>
        <v/>
      </c>
      <c r="BW189" s="298" t="str">
        <f t="shared" si="47"/>
        <v/>
      </c>
      <c r="BX189" s="327" t="str">
        <f t="shared" si="48"/>
        <v/>
      </c>
      <c r="BY189" s="380" t="str">
        <f t="shared" si="49"/>
        <v/>
      </c>
      <c r="BZ189" s="438" t="str">
        <f t="shared" si="50"/>
        <v/>
      </c>
    </row>
    <row r="190" spans="14:78" x14ac:dyDescent="0.25">
      <c r="N190" s="373" t="str">
        <f t="shared" si="45"/>
        <v/>
      </c>
      <c r="O190" s="297" t="str">
        <f>IF('1ér_Tour'!C86="","",IF('1ér_Tour'!E86="MJ",'1ér_Tour'!$D86,""))</f>
        <v/>
      </c>
      <c r="P190" s="298" t="str">
        <f>IF('2ème'!$C86="","",IF('2ème'!$E86="MJ",'2ème'!$D86,""))</f>
        <v/>
      </c>
      <c r="Q190" s="298" t="str">
        <f>IF('3ème'!$C86="","",IF('3ème'!$E86="MJ",'3ème'!$D86,""))</f>
        <v/>
      </c>
      <c r="R190" s="298" t="str">
        <f>IF('4ème'!$C86="","",IF('4ème'!$E86="MJ",'4ème'!$D86,""))</f>
        <v/>
      </c>
      <c r="S190" s="298" t="str">
        <f>IF('5ème'!$C86="","",IF('5ème'!$E86="MJ",'5ème'!$D86,""))</f>
        <v/>
      </c>
      <c r="T190" s="298" t="str">
        <f>IF('6ème'!$C86="","",IF('6ème'!$E86="MJ",'6ème'!$D86,""))</f>
        <v/>
      </c>
      <c r="U190" s="298" t="str">
        <f>IF('7ème'!$C86="","",IF('7ème'!$E86="MJ",'7ème'!$D86,""))</f>
        <v/>
      </c>
      <c r="V190" s="298" t="str">
        <f>IF('8ème'!$C86="","",IF('8ème'!$E86="MJ",'8ème'!$D86,""))</f>
        <v/>
      </c>
      <c r="W190" s="298" t="str">
        <f>IF('9ème'!$C86="","",IF('9ème'!$E86="MJ",'9ème'!$D86,""))</f>
        <v/>
      </c>
      <c r="X190" s="303" t="str">
        <f>IF('10ème'!$C86="","",IF('10ème'!$E86="MJ",'10ème'!$D86,""))</f>
        <v/>
      </c>
      <c r="Y190" s="304" t="str">
        <f t="shared" si="38"/>
        <v/>
      </c>
      <c r="Z190" s="298" t="str">
        <f t="shared" si="57"/>
        <v/>
      </c>
      <c r="AA190" s="305" t="str">
        <f t="shared" si="39"/>
        <v/>
      </c>
      <c r="AB190" s="306" t="str">
        <f t="shared" si="40"/>
        <v/>
      </c>
      <c r="AC190" s="384" t="str">
        <f t="shared" si="58"/>
        <v/>
      </c>
      <c r="AD190" s="12"/>
      <c r="AE190" s="297" t="str">
        <f>IF('1ér_Tour'!$C86="","",IF('1ér_Tour'!$E86="CF",'1ér_Tour'!$D86,""))</f>
        <v/>
      </c>
      <c r="AF190" s="295" t="str">
        <f>IF('2ème'!$C86="","",IF('2ème'!$E86="CF",'2ème'!$D86,""))</f>
        <v/>
      </c>
      <c r="AG190" s="295" t="str">
        <f>IF('3ème'!$C86="","",IF('3ème'!$E86="CF",'3ème'!$D86,""))</f>
        <v/>
      </c>
      <c r="AH190" s="295" t="str">
        <f>IF('4ème'!$C86="","",IF('4ème'!$E86="CF",'4ème'!$D86,""))</f>
        <v/>
      </c>
      <c r="AI190" s="295" t="str">
        <f>IF('5ème'!$C86="","",IF('5ème'!$E86="CF",'5ème'!$D86,""))</f>
        <v/>
      </c>
      <c r="AJ190" s="295" t="str">
        <f>IF('6ème'!$C86="","",IF('6ème'!$E86="CF",'6ème'!$D86,""))</f>
        <v/>
      </c>
      <c r="AK190" s="295" t="str">
        <f>IF('7ème'!$C86="","",IF('7ème'!$E86="CF",'7ème'!$D86,""))</f>
        <v/>
      </c>
      <c r="AL190" s="295" t="str">
        <f>IF('8ème'!$C86="","",IF('8ème'!$E86="CF",'8ème'!$D86,""))</f>
        <v/>
      </c>
      <c r="AM190" s="295" t="str">
        <f>IF('9ème'!$C86="","",IF('9ème'!$E86="CF",'9ème'!$D86,""))</f>
        <v/>
      </c>
      <c r="AN190" s="325" t="str">
        <f>IF('10ème'!$C86="","",IF('10ème'!$E86="CF",'10ème'!$D86,""))</f>
        <v/>
      </c>
      <c r="AO190" s="304" t="str">
        <f t="shared" si="46"/>
        <v/>
      </c>
      <c r="AP190" s="298" t="str">
        <f t="shared" si="56"/>
        <v/>
      </c>
      <c r="AQ190" s="326" t="str">
        <f t="shared" si="41"/>
        <v/>
      </c>
      <c r="AR190" s="422" t="str">
        <f t="shared" si="51"/>
        <v/>
      </c>
      <c r="AS190" s="384" t="str">
        <f t="shared" si="42"/>
        <v/>
      </c>
      <c r="AT190" s="102"/>
      <c r="AU190" s="297" t="str">
        <f>IF('1ér_Tour'!$C86="","",IF('1ér_Tour'!$E86="JS",'1ér_Tour'!$D86,""))</f>
        <v/>
      </c>
      <c r="AV190" s="298" t="str">
        <f>IF('2ème'!$C86="","",IF('2ème'!$E86="JS",'2ème'!$D86,""))</f>
        <v/>
      </c>
      <c r="AW190" s="298" t="str">
        <f>IF('3ème'!$C86="","",IF('3ème'!$E86="JS",'3ème'!$D86,""))</f>
        <v/>
      </c>
      <c r="AX190" s="298" t="str">
        <f>IF('4ème'!$C86="","",IF('4ème'!$E86="JS",'4ème'!$D86,""))</f>
        <v/>
      </c>
      <c r="AY190" s="298" t="str">
        <f>IF('5ème'!$C86="","",IF('5ème'!$E86="JS",'5ème'!$D86,""))</f>
        <v/>
      </c>
      <c r="AZ190" s="298" t="str">
        <f>IF('6ème'!$C86="","",IF('6ème'!$E86="JS",'6ème'!$D86,""))</f>
        <v/>
      </c>
      <c r="BA190" s="298" t="str">
        <f>IF('7ème'!$C86="","",IF('7ème'!$E86="JS",'7ème'!$D86,""))</f>
        <v/>
      </c>
      <c r="BB190" s="298" t="str">
        <f>IF('8ème'!$C86="","",IF('8ème'!$E86="JS",'8ème'!$D86,""))</f>
        <v/>
      </c>
      <c r="BC190" s="298" t="str">
        <f>IF('9ème'!$C86="","",IF('9ème'!$E86="JS",'9ème'!$D86,""))</f>
        <v/>
      </c>
      <c r="BD190" s="303" t="str">
        <f>IF('10ème'!$C86="","",IF('10ème'!$E86="JS",'10ème'!$D86,""))</f>
        <v/>
      </c>
      <c r="BE190" s="304" t="str">
        <f t="shared" si="43"/>
        <v/>
      </c>
      <c r="BF190" s="298" t="str">
        <f t="shared" si="52"/>
        <v/>
      </c>
      <c r="BG190" s="321" t="str">
        <f t="shared" si="53"/>
        <v/>
      </c>
      <c r="BH190" s="322" t="str">
        <f t="shared" si="54"/>
        <v/>
      </c>
      <c r="BI190" s="323" t="str">
        <f t="shared" si="55"/>
        <v/>
      </c>
      <c r="BJ190" s="102"/>
      <c r="BK190" s="294" t="str">
        <f>IF('1ér_Tour'!$C86="","",IF('1ér_Tour'!$E86="AM",'1ér_Tour'!$D86,""))</f>
        <v/>
      </c>
      <c r="BL190" s="295" t="str">
        <f>IF('2ème'!$C86="","",IF('2ème'!$E86="AM",'2ème'!$D86,""))</f>
        <v/>
      </c>
      <c r="BM190" s="295" t="str">
        <f>IF('3ème'!$C86="","",IF('3ème'!$E86="AM",'3ème'!$D86,""))</f>
        <v/>
      </c>
      <c r="BN190" s="295" t="str">
        <f>IF('4ème'!$C86="","",IF('4ème'!$E86="AM",'4ème'!$D86,""))</f>
        <v/>
      </c>
      <c r="BO190" s="295" t="str">
        <f>IF('5ème'!$C86="","",IF('5ème'!$E86="AM",'5ème'!$D86,""))</f>
        <v/>
      </c>
      <c r="BP190" s="295" t="str">
        <f>IF('6ème'!$C86="","",IF('6ème'!$E86="AM",'6ème'!$D86,""))</f>
        <v/>
      </c>
      <c r="BQ190" s="295" t="str">
        <f>IF('7ème'!$C86="","",IF('7ème'!$E86="AM",'7ème'!$D86,""))</f>
        <v/>
      </c>
      <c r="BR190" s="295" t="str">
        <f>IF('8ème'!$C86="","",IF('8ème'!$E86="AM",'8ème'!$D86,""))</f>
        <v/>
      </c>
      <c r="BS190" s="295" t="str">
        <f>IF('9ème'!$C86="","",IF('9ème'!$E86="AM",'9ème'!$D86,""))</f>
        <v/>
      </c>
      <c r="BT190" s="432" t="str">
        <f>IF('10ème'!$C86="","",IF('10ème'!$E86="AM",'10ème'!$D86,""))</f>
        <v/>
      </c>
      <c r="BU190" s="325" t="str">
        <f>IF(Dép_Arr!$C86="","",IF(Dép_Arr!$E86="AM",Dép_Arr!$D86,""))</f>
        <v/>
      </c>
      <c r="BV190" s="304" t="str">
        <f t="shared" si="44"/>
        <v/>
      </c>
      <c r="BW190" s="298" t="str">
        <f t="shared" si="47"/>
        <v/>
      </c>
      <c r="BX190" s="327" t="str">
        <f t="shared" si="48"/>
        <v/>
      </c>
      <c r="BY190" s="380" t="str">
        <f t="shared" si="49"/>
        <v/>
      </c>
      <c r="BZ190" s="438" t="str">
        <f t="shared" si="50"/>
        <v/>
      </c>
    </row>
    <row r="191" spans="14:78" x14ac:dyDescent="0.25">
      <c r="N191" s="373" t="str">
        <f t="shared" si="45"/>
        <v/>
      </c>
      <c r="O191" s="297" t="str">
        <f>IF('1ér_Tour'!C87="","",IF('1ér_Tour'!E87="MJ",'1ér_Tour'!$D87,""))</f>
        <v/>
      </c>
      <c r="P191" s="298" t="str">
        <f>IF('2ème'!$C87="","",IF('2ème'!$E87="MJ",'2ème'!$D87,""))</f>
        <v/>
      </c>
      <c r="Q191" s="298" t="str">
        <f>IF('3ème'!$C87="","",IF('3ème'!$E87="MJ",'3ème'!$D87,""))</f>
        <v/>
      </c>
      <c r="R191" s="298" t="str">
        <f>IF('4ème'!$C87="","",IF('4ème'!$E87="MJ",'4ème'!$D87,""))</f>
        <v/>
      </c>
      <c r="S191" s="298" t="str">
        <f>IF('5ème'!$C87="","",IF('5ème'!$E87="MJ",'5ème'!$D87,""))</f>
        <v/>
      </c>
      <c r="T191" s="298" t="str">
        <f>IF('6ème'!$C87="","",IF('6ème'!$E87="MJ",'6ème'!$D87,""))</f>
        <v/>
      </c>
      <c r="U191" s="298" t="str">
        <f>IF('7ème'!$C87="","",IF('7ème'!$E87="MJ",'7ème'!$D87,""))</f>
        <v/>
      </c>
      <c r="V191" s="298" t="str">
        <f>IF('8ème'!$C87="","",IF('8ème'!$E87="MJ",'8ème'!$D87,""))</f>
        <v/>
      </c>
      <c r="W191" s="298" t="str">
        <f>IF('9ème'!$C87="","",IF('9ème'!$E87="MJ",'9ème'!$D87,""))</f>
        <v/>
      </c>
      <c r="X191" s="303" t="str">
        <f>IF('10ème'!$C87="","",IF('10ème'!$E87="MJ",'10ème'!$D87,""))</f>
        <v/>
      </c>
      <c r="Y191" s="304" t="str">
        <f t="shared" si="38"/>
        <v/>
      </c>
      <c r="Z191" s="298" t="str">
        <f t="shared" si="57"/>
        <v/>
      </c>
      <c r="AA191" s="305" t="str">
        <f t="shared" si="39"/>
        <v/>
      </c>
      <c r="AB191" s="306" t="str">
        <f t="shared" si="40"/>
        <v/>
      </c>
      <c r="AC191" s="384" t="str">
        <f t="shared" si="58"/>
        <v/>
      </c>
      <c r="AD191" s="12"/>
      <c r="AE191" s="297" t="str">
        <f>IF('1ér_Tour'!$C87="","",IF('1ér_Tour'!$E87="CF",'1ér_Tour'!$D87,""))</f>
        <v/>
      </c>
      <c r="AF191" s="295" t="str">
        <f>IF('2ème'!$C87="","",IF('2ème'!$E87="CF",'2ème'!$D87,""))</f>
        <v/>
      </c>
      <c r="AG191" s="295" t="str">
        <f>IF('3ème'!$C87="","",IF('3ème'!$E87="CF",'3ème'!$D87,""))</f>
        <v/>
      </c>
      <c r="AH191" s="295" t="str">
        <f>IF('4ème'!$C87="","",IF('4ème'!$E87="CF",'4ème'!$D87,""))</f>
        <v/>
      </c>
      <c r="AI191" s="295" t="str">
        <f>IF('5ème'!$C87="","",IF('5ème'!$E87="CF",'5ème'!$D87,""))</f>
        <v/>
      </c>
      <c r="AJ191" s="295" t="str">
        <f>IF('6ème'!$C87="","",IF('6ème'!$E87="CF",'6ème'!$D87,""))</f>
        <v/>
      </c>
      <c r="AK191" s="295" t="str">
        <f>IF('7ème'!$C87="","",IF('7ème'!$E87="CF",'7ème'!$D87,""))</f>
        <v/>
      </c>
      <c r="AL191" s="295" t="str">
        <f>IF('8ème'!$C87="","",IF('8ème'!$E87="CF",'8ème'!$D87,""))</f>
        <v/>
      </c>
      <c r="AM191" s="295" t="str">
        <f>IF('9ème'!$C87="","",IF('9ème'!$E87="CF",'9ème'!$D87,""))</f>
        <v/>
      </c>
      <c r="AN191" s="325" t="str">
        <f>IF('10ème'!$C87="","",IF('10ème'!$E87="CF",'10ème'!$D87,""))</f>
        <v/>
      </c>
      <c r="AO191" s="304" t="str">
        <f t="shared" si="46"/>
        <v/>
      </c>
      <c r="AP191" s="298" t="str">
        <f t="shared" si="56"/>
        <v/>
      </c>
      <c r="AQ191" s="326" t="str">
        <f t="shared" si="41"/>
        <v/>
      </c>
      <c r="AR191" s="422" t="str">
        <f t="shared" si="51"/>
        <v/>
      </c>
      <c r="AS191" s="384" t="str">
        <f t="shared" si="42"/>
        <v/>
      </c>
      <c r="AT191" s="102"/>
      <c r="AU191" s="297" t="str">
        <f>IF('1ér_Tour'!$C87="","",IF('1ér_Tour'!$E87="JS",'1ér_Tour'!$D87,""))</f>
        <v/>
      </c>
      <c r="AV191" s="298" t="str">
        <f>IF('2ème'!$C87="","",IF('2ème'!$E87="JS",'2ème'!$D87,""))</f>
        <v/>
      </c>
      <c r="AW191" s="298" t="str">
        <f>IF('3ème'!$C87="","",IF('3ème'!$E87="JS",'3ème'!$D87,""))</f>
        <v/>
      </c>
      <c r="AX191" s="298" t="str">
        <f>IF('4ème'!$C87="","",IF('4ème'!$E87="JS",'4ème'!$D87,""))</f>
        <v/>
      </c>
      <c r="AY191" s="298" t="str">
        <f>IF('5ème'!$C87="","",IF('5ème'!$E87="JS",'5ème'!$D87,""))</f>
        <v/>
      </c>
      <c r="AZ191" s="298" t="str">
        <f>IF('6ème'!$C87="","",IF('6ème'!$E87="JS",'6ème'!$D87,""))</f>
        <v/>
      </c>
      <c r="BA191" s="298" t="str">
        <f>IF('7ème'!$C87="","",IF('7ème'!$E87="JS",'7ème'!$D87,""))</f>
        <v/>
      </c>
      <c r="BB191" s="298" t="str">
        <f>IF('8ème'!$C87="","",IF('8ème'!$E87="JS",'8ème'!$D87,""))</f>
        <v/>
      </c>
      <c r="BC191" s="298" t="str">
        <f>IF('9ème'!$C87="","",IF('9ème'!$E87="JS",'9ème'!$D87,""))</f>
        <v/>
      </c>
      <c r="BD191" s="303" t="str">
        <f>IF('10ème'!$C87="","",IF('10ème'!$E87="JS",'10ème'!$D87,""))</f>
        <v/>
      </c>
      <c r="BE191" s="304" t="str">
        <f t="shared" si="43"/>
        <v/>
      </c>
      <c r="BF191" s="298" t="str">
        <f t="shared" si="52"/>
        <v/>
      </c>
      <c r="BG191" s="321" t="str">
        <f t="shared" si="53"/>
        <v/>
      </c>
      <c r="BH191" s="322" t="str">
        <f t="shared" si="54"/>
        <v/>
      </c>
      <c r="BI191" s="323" t="str">
        <f t="shared" si="55"/>
        <v/>
      </c>
      <c r="BJ191" s="102"/>
      <c r="BK191" s="294" t="str">
        <f>IF('1ér_Tour'!$C87="","",IF('1ér_Tour'!$E87="AM",'1ér_Tour'!$D87,""))</f>
        <v/>
      </c>
      <c r="BL191" s="295" t="str">
        <f>IF('2ème'!$C87="","",IF('2ème'!$E87="AM",'2ème'!$D87,""))</f>
        <v/>
      </c>
      <c r="BM191" s="295" t="str">
        <f>IF('3ème'!$C87="","",IF('3ème'!$E87="AM",'3ème'!$D87,""))</f>
        <v/>
      </c>
      <c r="BN191" s="295" t="str">
        <f>IF('4ème'!$C87="","",IF('4ème'!$E87="AM",'4ème'!$D87,""))</f>
        <v/>
      </c>
      <c r="BO191" s="295" t="str">
        <f>IF('5ème'!$C87="","",IF('5ème'!$E87="AM",'5ème'!$D87,""))</f>
        <v/>
      </c>
      <c r="BP191" s="295" t="str">
        <f>IF('6ème'!$C87="","",IF('6ème'!$E87="AM",'6ème'!$D87,""))</f>
        <v/>
      </c>
      <c r="BQ191" s="295" t="str">
        <f>IF('7ème'!$C87="","",IF('7ème'!$E87="AM",'7ème'!$D87,""))</f>
        <v/>
      </c>
      <c r="BR191" s="295" t="str">
        <f>IF('8ème'!$C87="","",IF('8ème'!$E87="AM",'8ème'!$D87,""))</f>
        <v/>
      </c>
      <c r="BS191" s="295" t="str">
        <f>IF('9ème'!$C87="","",IF('9ème'!$E87="AM",'9ème'!$D87,""))</f>
        <v/>
      </c>
      <c r="BT191" s="432" t="str">
        <f>IF('10ème'!$C87="","",IF('10ème'!$E87="AM",'10ème'!$D87,""))</f>
        <v/>
      </c>
      <c r="BU191" s="325" t="str">
        <f>IF(Dép_Arr!$C87="","",IF(Dép_Arr!$E87="AM",Dép_Arr!$D87,""))</f>
        <v/>
      </c>
      <c r="BV191" s="304" t="str">
        <f t="shared" si="44"/>
        <v/>
      </c>
      <c r="BW191" s="298" t="str">
        <f t="shared" si="47"/>
        <v/>
      </c>
      <c r="BX191" s="327" t="str">
        <f t="shared" si="48"/>
        <v/>
      </c>
      <c r="BY191" s="380" t="str">
        <f t="shared" si="49"/>
        <v/>
      </c>
      <c r="BZ191" s="438" t="str">
        <f t="shared" si="50"/>
        <v/>
      </c>
    </row>
    <row r="192" spans="14:78" x14ac:dyDescent="0.25">
      <c r="N192" s="373" t="str">
        <f t="shared" si="45"/>
        <v/>
      </c>
      <c r="O192" s="297" t="str">
        <f>IF('1ér_Tour'!C88="","",IF('1ér_Tour'!E88="MJ",'1ér_Tour'!$D88,""))</f>
        <v/>
      </c>
      <c r="P192" s="298" t="str">
        <f>IF('2ème'!$C88="","",IF('2ème'!$E88="MJ",'2ème'!$D88,""))</f>
        <v/>
      </c>
      <c r="Q192" s="298" t="str">
        <f>IF('3ème'!$C88="","",IF('3ème'!$E88="MJ",'3ème'!$D88,""))</f>
        <v/>
      </c>
      <c r="R192" s="298" t="str">
        <f>IF('4ème'!$C88="","",IF('4ème'!$E88="MJ",'4ème'!$D88,""))</f>
        <v/>
      </c>
      <c r="S192" s="298" t="str">
        <f>IF('5ème'!$C88="","",IF('5ème'!$E88="MJ",'5ème'!$D88,""))</f>
        <v/>
      </c>
      <c r="T192" s="298" t="str">
        <f>IF('6ème'!$C88="","",IF('6ème'!$E88="MJ",'6ème'!$D88,""))</f>
        <v/>
      </c>
      <c r="U192" s="298" t="str">
        <f>IF('7ème'!$C88="","",IF('7ème'!$E88="MJ",'7ème'!$D88,""))</f>
        <v/>
      </c>
      <c r="V192" s="298" t="str">
        <f>IF('8ème'!$C88="","",IF('8ème'!$E88="MJ",'8ème'!$D88,""))</f>
        <v/>
      </c>
      <c r="W192" s="298" t="str">
        <f>IF('9ème'!$C88="","",IF('9ème'!$E88="MJ",'9ème'!$D88,""))</f>
        <v/>
      </c>
      <c r="X192" s="303" t="str">
        <f>IF('10ème'!$C88="","",IF('10ème'!$E88="MJ",'10ème'!$D88,""))</f>
        <v/>
      </c>
      <c r="Y192" s="304" t="str">
        <f t="shared" si="38"/>
        <v/>
      </c>
      <c r="Z192" s="298" t="str">
        <f t="shared" si="57"/>
        <v/>
      </c>
      <c r="AA192" s="305" t="str">
        <f t="shared" si="39"/>
        <v/>
      </c>
      <c r="AB192" s="306" t="str">
        <f t="shared" si="40"/>
        <v/>
      </c>
      <c r="AC192" s="384" t="str">
        <f t="shared" si="58"/>
        <v/>
      </c>
      <c r="AD192" s="12"/>
      <c r="AE192" s="297" t="str">
        <f>IF('1ér_Tour'!$C88="","",IF('1ér_Tour'!$E88="CF",'1ér_Tour'!$D88,""))</f>
        <v/>
      </c>
      <c r="AF192" s="295" t="str">
        <f>IF('2ème'!$C88="","",IF('2ème'!$E88="CF",'2ème'!$D88,""))</f>
        <v/>
      </c>
      <c r="AG192" s="295" t="str">
        <f>IF('3ème'!$C88="","",IF('3ème'!$E88="CF",'3ème'!$D88,""))</f>
        <v/>
      </c>
      <c r="AH192" s="295" t="str">
        <f>IF('4ème'!$C88="","",IF('4ème'!$E88="CF",'4ème'!$D88,""))</f>
        <v/>
      </c>
      <c r="AI192" s="295" t="str">
        <f>IF('5ème'!$C88="","",IF('5ème'!$E88="CF",'5ème'!$D88,""))</f>
        <v/>
      </c>
      <c r="AJ192" s="295" t="str">
        <f>IF('6ème'!$C88="","",IF('6ème'!$E88="CF",'6ème'!$D88,""))</f>
        <v/>
      </c>
      <c r="AK192" s="295" t="str">
        <f>IF('7ème'!$C88="","",IF('7ème'!$E88="CF",'7ème'!$D88,""))</f>
        <v/>
      </c>
      <c r="AL192" s="295" t="str">
        <f>IF('8ème'!$C88="","",IF('8ème'!$E88="CF",'8ème'!$D88,""))</f>
        <v/>
      </c>
      <c r="AM192" s="295" t="str">
        <f>IF('9ème'!$C88="","",IF('9ème'!$E88="CF",'9ème'!$D88,""))</f>
        <v/>
      </c>
      <c r="AN192" s="325" t="str">
        <f>IF('10ème'!$C88="","",IF('10ème'!$E88="CF",'10ème'!$D88,""))</f>
        <v/>
      </c>
      <c r="AO192" s="304" t="str">
        <f t="shared" si="46"/>
        <v/>
      </c>
      <c r="AP192" s="298" t="str">
        <f t="shared" si="56"/>
        <v/>
      </c>
      <c r="AQ192" s="326" t="str">
        <f t="shared" si="41"/>
        <v/>
      </c>
      <c r="AR192" s="422" t="str">
        <f t="shared" si="51"/>
        <v/>
      </c>
      <c r="AS192" s="384" t="str">
        <f t="shared" si="42"/>
        <v/>
      </c>
      <c r="AT192" s="102"/>
      <c r="AU192" s="297" t="str">
        <f>IF('1ér_Tour'!$C88="","",IF('1ér_Tour'!$E88="JS",'1ér_Tour'!$D88,""))</f>
        <v/>
      </c>
      <c r="AV192" s="298" t="str">
        <f>IF('2ème'!$C88="","",IF('2ème'!$E88="JS",'2ème'!$D88,""))</f>
        <v/>
      </c>
      <c r="AW192" s="298" t="str">
        <f>IF('3ème'!$C88="","",IF('3ème'!$E88="JS",'3ème'!$D88,""))</f>
        <v/>
      </c>
      <c r="AX192" s="298" t="str">
        <f>IF('4ème'!$C88="","",IF('4ème'!$E88="JS",'4ème'!$D88,""))</f>
        <v/>
      </c>
      <c r="AY192" s="298" t="str">
        <f>IF('5ème'!$C88="","",IF('5ème'!$E88="JS",'5ème'!$D88,""))</f>
        <v/>
      </c>
      <c r="AZ192" s="298" t="str">
        <f>IF('6ème'!$C88="","",IF('6ème'!$E88="JS",'6ème'!$D88,""))</f>
        <v/>
      </c>
      <c r="BA192" s="298" t="str">
        <f>IF('7ème'!$C88="","",IF('7ème'!$E88="JS",'7ème'!$D88,""))</f>
        <v/>
      </c>
      <c r="BB192" s="298" t="str">
        <f>IF('8ème'!$C88="","",IF('8ème'!$E88="JS",'8ème'!$D88,""))</f>
        <v/>
      </c>
      <c r="BC192" s="298" t="str">
        <f>IF('9ème'!$C88="","",IF('9ème'!$E88="JS",'9ème'!$D88,""))</f>
        <v/>
      </c>
      <c r="BD192" s="303" t="str">
        <f>IF('10ème'!$C88="","",IF('10ème'!$E88="JS",'10ème'!$D88,""))</f>
        <v/>
      </c>
      <c r="BE192" s="304" t="str">
        <f t="shared" si="43"/>
        <v/>
      </c>
      <c r="BF192" s="298" t="str">
        <f t="shared" si="52"/>
        <v/>
      </c>
      <c r="BG192" s="321" t="str">
        <f t="shared" si="53"/>
        <v/>
      </c>
      <c r="BH192" s="322" t="str">
        <f t="shared" si="54"/>
        <v/>
      </c>
      <c r="BI192" s="323" t="str">
        <f t="shared" si="55"/>
        <v/>
      </c>
      <c r="BJ192" s="102"/>
      <c r="BK192" s="294" t="str">
        <f>IF('1ér_Tour'!$C88="","",IF('1ér_Tour'!$E88="AM",'1ér_Tour'!$D88,""))</f>
        <v/>
      </c>
      <c r="BL192" s="295" t="str">
        <f>IF('2ème'!$C88="","",IF('2ème'!$E88="AM",'2ème'!$D88,""))</f>
        <v/>
      </c>
      <c r="BM192" s="295" t="str">
        <f>IF('3ème'!$C88="","",IF('3ème'!$E88="AM",'3ème'!$D88,""))</f>
        <v/>
      </c>
      <c r="BN192" s="295" t="str">
        <f>IF('4ème'!$C88="","",IF('4ème'!$E88="AM",'4ème'!$D88,""))</f>
        <v/>
      </c>
      <c r="BO192" s="295" t="str">
        <f>IF('5ème'!$C88="","",IF('5ème'!$E88="AM",'5ème'!$D88,""))</f>
        <v/>
      </c>
      <c r="BP192" s="295" t="str">
        <f>IF('6ème'!$C88="","",IF('6ème'!$E88="AM",'6ème'!$D88,""))</f>
        <v/>
      </c>
      <c r="BQ192" s="295" t="str">
        <f>IF('7ème'!$C88="","",IF('7ème'!$E88="AM",'7ème'!$D88,""))</f>
        <v/>
      </c>
      <c r="BR192" s="295" t="str">
        <f>IF('8ème'!$C88="","",IF('8ème'!$E88="AM",'8ème'!$D88,""))</f>
        <v/>
      </c>
      <c r="BS192" s="295" t="str">
        <f>IF('9ème'!$C88="","",IF('9ème'!$E88="AM",'9ème'!$D88,""))</f>
        <v/>
      </c>
      <c r="BT192" s="432" t="str">
        <f>IF('10ème'!$C88="","",IF('10ème'!$E88="AM",'10ème'!$D88,""))</f>
        <v/>
      </c>
      <c r="BU192" s="325" t="str">
        <f>IF(Dép_Arr!$C88="","",IF(Dép_Arr!$E88="AM",Dép_Arr!$D88,""))</f>
        <v/>
      </c>
      <c r="BV192" s="304" t="str">
        <f t="shared" si="44"/>
        <v/>
      </c>
      <c r="BW192" s="298" t="str">
        <f t="shared" si="47"/>
        <v/>
      </c>
      <c r="BX192" s="327" t="str">
        <f t="shared" si="48"/>
        <v/>
      </c>
      <c r="BY192" s="380" t="str">
        <f t="shared" si="49"/>
        <v/>
      </c>
      <c r="BZ192" s="438" t="str">
        <f t="shared" si="50"/>
        <v/>
      </c>
    </row>
    <row r="193" spans="14:78" x14ac:dyDescent="0.25">
      <c r="N193" s="373" t="str">
        <f t="shared" si="45"/>
        <v/>
      </c>
      <c r="O193" s="297" t="str">
        <f>IF('1ér_Tour'!C89="","",IF('1ér_Tour'!E89="MJ",'1ér_Tour'!$D89,""))</f>
        <v/>
      </c>
      <c r="P193" s="298" t="str">
        <f>IF('2ème'!$C89="","",IF('2ème'!$E89="MJ",'2ème'!$D89,""))</f>
        <v/>
      </c>
      <c r="Q193" s="298" t="str">
        <f>IF('3ème'!$C89="","",IF('3ème'!$E89="MJ",'3ème'!$D89,""))</f>
        <v/>
      </c>
      <c r="R193" s="298" t="str">
        <f>IF('4ème'!$C89="","",IF('4ème'!$E89="MJ",'4ème'!$D89,""))</f>
        <v/>
      </c>
      <c r="S193" s="298" t="str">
        <f>IF('5ème'!$C89="","",IF('5ème'!$E89="MJ",'5ème'!$D89,""))</f>
        <v/>
      </c>
      <c r="T193" s="298" t="str">
        <f>IF('6ème'!$C89="","",IF('6ème'!$E89="MJ",'6ème'!$D89,""))</f>
        <v/>
      </c>
      <c r="U193" s="298" t="str">
        <f>IF('7ème'!$C89="","",IF('7ème'!$E89="MJ",'7ème'!$D89,""))</f>
        <v/>
      </c>
      <c r="V193" s="298" t="str">
        <f>IF('8ème'!$C89="","",IF('8ème'!$E89="MJ",'8ème'!$D89,""))</f>
        <v/>
      </c>
      <c r="W193" s="298" t="str">
        <f>IF('9ème'!$C89="","",IF('9ème'!$E89="MJ",'9ème'!$D89,""))</f>
        <v/>
      </c>
      <c r="X193" s="303" t="str">
        <f>IF('10ème'!$C89="","",IF('10ème'!$E89="MJ",'10ème'!$D89,""))</f>
        <v/>
      </c>
      <c r="Y193" s="304" t="str">
        <f t="shared" si="38"/>
        <v/>
      </c>
      <c r="Z193" s="298" t="str">
        <f t="shared" si="57"/>
        <v/>
      </c>
      <c r="AA193" s="305" t="str">
        <f t="shared" si="39"/>
        <v/>
      </c>
      <c r="AB193" s="306" t="str">
        <f t="shared" si="40"/>
        <v/>
      </c>
      <c r="AC193" s="384" t="str">
        <f t="shared" si="58"/>
        <v/>
      </c>
      <c r="AD193" s="12"/>
      <c r="AE193" s="297" t="str">
        <f>IF('1ér_Tour'!$C89="","",IF('1ér_Tour'!$E89="CF",'1ér_Tour'!$D89,""))</f>
        <v/>
      </c>
      <c r="AF193" s="295" t="str">
        <f>IF('2ème'!$C89="","",IF('2ème'!$E89="CF",'2ème'!$D89,""))</f>
        <v/>
      </c>
      <c r="AG193" s="295" t="str">
        <f>IF('3ème'!$C89="","",IF('3ème'!$E89="CF",'3ème'!$D89,""))</f>
        <v/>
      </c>
      <c r="AH193" s="295" t="str">
        <f>IF('4ème'!$C89="","",IF('4ème'!$E89="CF",'4ème'!$D89,""))</f>
        <v/>
      </c>
      <c r="AI193" s="295" t="str">
        <f>IF('5ème'!$C89="","",IF('5ème'!$E89="CF",'5ème'!$D89,""))</f>
        <v/>
      </c>
      <c r="AJ193" s="295" t="str">
        <f>IF('6ème'!$C89="","",IF('6ème'!$E89="CF",'6ème'!$D89,""))</f>
        <v/>
      </c>
      <c r="AK193" s="295" t="str">
        <f>IF('7ème'!$C89="","",IF('7ème'!$E89="CF",'7ème'!$D89,""))</f>
        <v/>
      </c>
      <c r="AL193" s="295" t="str">
        <f>IF('8ème'!$C89="","",IF('8ème'!$E89="CF",'8ème'!$D89,""))</f>
        <v/>
      </c>
      <c r="AM193" s="295" t="str">
        <f>IF('9ème'!$C89="","",IF('9ème'!$E89="CF",'9ème'!$D89,""))</f>
        <v/>
      </c>
      <c r="AN193" s="325" t="str">
        <f>IF('10ème'!$C89="","",IF('10ème'!$E89="CF",'10ème'!$D89,""))</f>
        <v/>
      </c>
      <c r="AO193" s="304" t="str">
        <f t="shared" si="46"/>
        <v/>
      </c>
      <c r="AP193" s="298" t="str">
        <f t="shared" si="56"/>
        <v/>
      </c>
      <c r="AQ193" s="326" t="str">
        <f t="shared" si="41"/>
        <v/>
      </c>
      <c r="AR193" s="422" t="str">
        <f t="shared" si="51"/>
        <v/>
      </c>
      <c r="AS193" s="384" t="str">
        <f t="shared" si="42"/>
        <v/>
      </c>
      <c r="AT193" s="102"/>
      <c r="AU193" s="297" t="str">
        <f>IF('1ér_Tour'!$C89="","",IF('1ér_Tour'!$E89="JS",'1ér_Tour'!$D89,""))</f>
        <v/>
      </c>
      <c r="AV193" s="298" t="str">
        <f>IF('2ème'!$C89="","",IF('2ème'!$E89="JS",'2ème'!$D89,""))</f>
        <v/>
      </c>
      <c r="AW193" s="298" t="str">
        <f>IF('3ème'!$C89="","",IF('3ème'!$E89="JS",'3ème'!$D89,""))</f>
        <v/>
      </c>
      <c r="AX193" s="298" t="str">
        <f>IF('4ème'!$C89="","",IF('4ème'!$E89="JS",'4ème'!$D89,""))</f>
        <v/>
      </c>
      <c r="AY193" s="298" t="str">
        <f>IF('5ème'!$C89="","",IF('5ème'!$E89="JS",'5ème'!$D89,""))</f>
        <v/>
      </c>
      <c r="AZ193" s="298" t="str">
        <f>IF('6ème'!$C89="","",IF('6ème'!$E89="JS",'6ème'!$D89,""))</f>
        <v/>
      </c>
      <c r="BA193" s="298" t="str">
        <f>IF('7ème'!$C89="","",IF('7ème'!$E89="JS",'7ème'!$D89,""))</f>
        <v/>
      </c>
      <c r="BB193" s="298" t="str">
        <f>IF('8ème'!$C89="","",IF('8ème'!$E89="JS",'8ème'!$D89,""))</f>
        <v/>
      </c>
      <c r="BC193" s="298" t="str">
        <f>IF('9ème'!$C89="","",IF('9ème'!$E89="JS",'9ème'!$D89,""))</f>
        <v/>
      </c>
      <c r="BD193" s="303" t="str">
        <f>IF('10ème'!$C89="","",IF('10ème'!$E89="JS",'10ème'!$D89,""))</f>
        <v/>
      </c>
      <c r="BE193" s="304" t="str">
        <f t="shared" si="43"/>
        <v/>
      </c>
      <c r="BF193" s="298" t="str">
        <f t="shared" si="52"/>
        <v/>
      </c>
      <c r="BG193" s="321" t="str">
        <f t="shared" si="53"/>
        <v/>
      </c>
      <c r="BH193" s="322" t="str">
        <f t="shared" si="54"/>
        <v/>
      </c>
      <c r="BI193" s="323" t="str">
        <f t="shared" si="55"/>
        <v/>
      </c>
      <c r="BJ193" s="102"/>
      <c r="BK193" s="294" t="str">
        <f>IF('1ér_Tour'!$C89="","",IF('1ér_Tour'!$E89="AM",'1ér_Tour'!$D89,""))</f>
        <v/>
      </c>
      <c r="BL193" s="295" t="str">
        <f>IF('2ème'!$C89="","",IF('2ème'!$E89="AM",'2ème'!$D89,""))</f>
        <v/>
      </c>
      <c r="BM193" s="295" t="str">
        <f>IF('3ème'!$C89="","",IF('3ème'!$E89="AM",'3ème'!$D89,""))</f>
        <v/>
      </c>
      <c r="BN193" s="295" t="str">
        <f>IF('4ème'!$C89="","",IF('4ème'!$E89="AM",'4ème'!$D89,""))</f>
        <v/>
      </c>
      <c r="BO193" s="295" t="str">
        <f>IF('5ème'!$C89="","",IF('5ème'!$E89="AM",'5ème'!$D89,""))</f>
        <v/>
      </c>
      <c r="BP193" s="295" t="str">
        <f>IF('6ème'!$C89="","",IF('6ème'!$E89="AM",'6ème'!$D89,""))</f>
        <v/>
      </c>
      <c r="BQ193" s="295" t="str">
        <f>IF('7ème'!$C89="","",IF('7ème'!$E89="AM",'7ème'!$D89,""))</f>
        <v/>
      </c>
      <c r="BR193" s="295" t="str">
        <f>IF('8ème'!$C89="","",IF('8ème'!$E89="AM",'8ème'!$D89,""))</f>
        <v/>
      </c>
      <c r="BS193" s="295" t="str">
        <f>IF('9ème'!$C89="","",IF('9ème'!$E89="AM",'9ème'!$D89,""))</f>
        <v/>
      </c>
      <c r="BT193" s="432" t="str">
        <f>IF('10ème'!$C89="","",IF('10ème'!$E89="AM",'10ème'!$D89,""))</f>
        <v/>
      </c>
      <c r="BU193" s="325" t="str">
        <f>IF(Dép_Arr!$C89="","",IF(Dép_Arr!$E89="AM",Dép_Arr!$D89,""))</f>
        <v/>
      </c>
      <c r="BV193" s="304" t="str">
        <f t="shared" si="44"/>
        <v/>
      </c>
      <c r="BW193" s="298" t="str">
        <f t="shared" si="47"/>
        <v/>
      </c>
      <c r="BX193" s="327" t="str">
        <f t="shared" si="48"/>
        <v/>
      </c>
      <c r="BY193" s="380" t="str">
        <f t="shared" si="49"/>
        <v/>
      </c>
      <c r="BZ193" s="438" t="str">
        <f t="shared" si="50"/>
        <v/>
      </c>
    </row>
    <row r="194" spans="14:78" x14ac:dyDescent="0.25">
      <c r="N194" s="373" t="str">
        <f t="shared" si="45"/>
        <v/>
      </c>
      <c r="O194" s="297" t="str">
        <f>IF('1ér_Tour'!C90="","",IF('1ér_Tour'!E90="MJ",'1ér_Tour'!$D90,""))</f>
        <v/>
      </c>
      <c r="P194" s="298" t="str">
        <f>IF('2ème'!$C90="","",IF('2ème'!$E90="MJ",'2ème'!$D90,""))</f>
        <v/>
      </c>
      <c r="Q194" s="298" t="str">
        <f>IF('3ème'!$C90="","",IF('3ème'!$E90="MJ",'3ème'!$D90,""))</f>
        <v/>
      </c>
      <c r="R194" s="298" t="str">
        <f>IF('4ème'!$C90="","",IF('4ème'!$E90="MJ",'4ème'!$D90,""))</f>
        <v/>
      </c>
      <c r="S194" s="298" t="str">
        <f>IF('5ème'!$C90="","",IF('5ème'!$E90="MJ",'5ème'!$D90,""))</f>
        <v/>
      </c>
      <c r="T194" s="298" t="str">
        <f>IF('6ème'!$C90="","",IF('6ème'!$E90="MJ",'6ème'!$D90,""))</f>
        <v/>
      </c>
      <c r="U194" s="298" t="str">
        <f>IF('7ème'!$C90="","",IF('7ème'!$E90="MJ",'7ème'!$D90,""))</f>
        <v/>
      </c>
      <c r="V194" s="298" t="str">
        <f>IF('8ème'!$C90="","",IF('8ème'!$E90="MJ",'8ème'!$D90,""))</f>
        <v/>
      </c>
      <c r="W194" s="298" t="str">
        <f>IF('9ème'!$C90="","",IF('9ème'!$E90="MJ",'9ème'!$D90,""))</f>
        <v/>
      </c>
      <c r="X194" s="303" t="str">
        <f>IF('10ème'!$C90="","",IF('10ème'!$E90="MJ",'10ème'!$D90,""))</f>
        <v/>
      </c>
      <c r="Y194" s="304" t="str">
        <f t="shared" si="38"/>
        <v/>
      </c>
      <c r="Z194" s="298" t="str">
        <f t="shared" si="57"/>
        <v/>
      </c>
      <c r="AA194" s="305" t="str">
        <f t="shared" si="39"/>
        <v/>
      </c>
      <c r="AB194" s="306" t="str">
        <f t="shared" si="40"/>
        <v/>
      </c>
      <c r="AC194" s="384" t="str">
        <f t="shared" si="58"/>
        <v/>
      </c>
      <c r="AD194" s="12"/>
      <c r="AE194" s="297" t="str">
        <f>IF('1ér_Tour'!$C90="","",IF('1ér_Tour'!$E90="CF",'1ér_Tour'!$D90,""))</f>
        <v/>
      </c>
      <c r="AF194" s="295" t="str">
        <f>IF('2ème'!$C90="","",IF('2ème'!$E90="CF",'2ème'!$D90,""))</f>
        <v/>
      </c>
      <c r="AG194" s="295" t="str">
        <f>IF('3ème'!$C90="","",IF('3ème'!$E90="CF",'3ème'!$D90,""))</f>
        <v/>
      </c>
      <c r="AH194" s="295" t="str">
        <f>IF('4ème'!$C90="","",IF('4ème'!$E90="CF",'4ème'!$D90,""))</f>
        <v/>
      </c>
      <c r="AI194" s="295" t="str">
        <f>IF('5ème'!$C90="","",IF('5ème'!$E90="CF",'5ème'!$D90,""))</f>
        <v/>
      </c>
      <c r="AJ194" s="295" t="str">
        <f>IF('6ème'!$C90="","",IF('6ème'!$E90="CF",'6ème'!$D90,""))</f>
        <v/>
      </c>
      <c r="AK194" s="295" t="str">
        <f>IF('7ème'!$C90="","",IF('7ème'!$E90="CF",'7ème'!$D90,""))</f>
        <v/>
      </c>
      <c r="AL194" s="295" t="str">
        <f>IF('8ème'!$C90="","",IF('8ème'!$E90="CF",'8ème'!$D90,""))</f>
        <v/>
      </c>
      <c r="AM194" s="295" t="str">
        <f>IF('9ème'!$C90="","",IF('9ème'!$E90="CF",'9ème'!$D90,""))</f>
        <v/>
      </c>
      <c r="AN194" s="325" t="str">
        <f>IF('10ème'!$C90="","",IF('10ème'!$E90="CF",'10ème'!$D90,""))</f>
        <v/>
      </c>
      <c r="AO194" s="304" t="str">
        <f t="shared" si="46"/>
        <v/>
      </c>
      <c r="AP194" s="298" t="str">
        <f t="shared" si="56"/>
        <v/>
      </c>
      <c r="AQ194" s="326" t="str">
        <f t="shared" si="41"/>
        <v/>
      </c>
      <c r="AR194" s="422" t="str">
        <f t="shared" si="51"/>
        <v/>
      </c>
      <c r="AS194" s="384" t="str">
        <f t="shared" si="42"/>
        <v/>
      </c>
      <c r="AT194" s="102"/>
      <c r="AU194" s="297" t="str">
        <f>IF('1ér_Tour'!$C90="","",IF('1ér_Tour'!$E90="JS",'1ér_Tour'!$D90,""))</f>
        <v/>
      </c>
      <c r="AV194" s="298" t="str">
        <f>IF('2ème'!$C90="","",IF('2ème'!$E90="JS",'2ème'!$D90,""))</f>
        <v/>
      </c>
      <c r="AW194" s="298" t="str">
        <f>IF('3ème'!$C90="","",IF('3ème'!$E90="JS",'3ème'!$D90,""))</f>
        <v/>
      </c>
      <c r="AX194" s="298" t="str">
        <f>IF('4ème'!$C90="","",IF('4ème'!$E90="JS",'4ème'!$D90,""))</f>
        <v/>
      </c>
      <c r="AY194" s="298" t="str">
        <f>IF('5ème'!$C90="","",IF('5ème'!$E90="JS",'5ème'!$D90,""))</f>
        <v/>
      </c>
      <c r="AZ194" s="298" t="str">
        <f>IF('6ème'!$C90="","",IF('6ème'!$E90="JS",'6ème'!$D90,""))</f>
        <v/>
      </c>
      <c r="BA194" s="298" t="str">
        <f>IF('7ème'!$C90="","",IF('7ème'!$E90="JS",'7ème'!$D90,""))</f>
        <v/>
      </c>
      <c r="BB194" s="298" t="str">
        <f>IF('8ème'!$C90="","",IF('8ème'!$E90="JS",'8ème'!$D90,""))</f>
        <v/>
      </c>
      <c r="BC194" s="298" t="str">
        <f>IF('9ème'!$C90="","",IF('9ème'!$E90="JS",'9ème'!$D90,""))</f>
        <v/>
      </c>
      <c r="BD194" s="303" t="str">
        <f>IF('10ème'!$C90="","",IF('10ème'!$E90="JS",'10ème'!$D90,""))</f>
        <v/>
      </c>
      <c r="BE194" s="304" t="str">
        <f t="shared" si="43"/>
        <v/>
      </c>
      <c r="BF194" s="298" t="str">
        <f t="shared" si="52"/>
        <v/>
      </c>
      <c r="BG194" s="321" t="str">
        <f t="shared" si="53"/>
        <v/>
      </c>
      <c r="BH194" s="322" t="str">
        <f t="shared" si="54"/>
        <v/>
      </c>
      <c r="BI194" s="323" t="str">
        <f t="shared" si="55"/>
        <v/>
      </c>
      <c r="BJ194" s="102"/>
      <c r="BK194" s="294" t="str">
        <f>IF('1ér_Tour'!$C90="","",IF('1ér_Tour'!$E90="AM",'1ér_Tour'!$D90,""))</f>
        <v/>
      </c>
      <c r="BL194" s="295" t="str">
        <f>IF('2ème'!$C90="","",IF('2ème'!$E90="AM",'2ème'!$D90,""))</f>
        <v/>
      </c>
      <c r="BM194" s="295" t="str">
        <f>IF('3ème'!$C90="","",IF('3ème'!$E90="AM",'3ème'!$D90,""))</f>
        <v/>
      </c>
      <c r="BN194" s="295" t="str">
        <f>IF('4ème'!$C90="","",IF('4ème'!$E90="AM",'4ème'!$D90,""))</f>
        <v/>
      </c>
      <c r="BO194" s="295" t="str">
        <f>IF('5ème'!$C90="","",IF('5ème'!$E90="AM",'5ème'!$D90,""))</f>
        <v/>
      </c>
      <c r="BP194" s="295" t="str">
        <f>IF('6ème'!$C90="","",IF('6ème'!$E90="AM",'6ème'!$D90,""))</f>
        <v/>
      </c>
      <c r="BQ194" s="295" t="str">
        <f>IF('7ème'!$C90="","",IF('7ème'!$E90="AM",'7ème'!$D90,""))</f>
        <v/>
      </c>
      <c r="BR194" s="295" t="str">
        <f>IF('8ème'!$C90="","",IF('8ème'!$E90="AM",'8ème'!$D90,""))</f>
        <v/>
      </c>
      <c r="BS194" s="295" t="str">
        <f>IF('9ème'!$C90="","",IF('9ème'!$E90="AM",'9ème'!$D90,""))</f>
        <v/>
      </c>
      <c r="BT194" s="432" t="str">
        <f>IF('10ème'!$C90="","",IF('10ème'!$E90="AM",'10ème'!$D90,""))</f>
        <v/>
      </c>
      <c r="BU194" s="325" t="str">
        <f>IF(Dép_Arr!$C90="","",IF(Dép_Arr!$E90="AM",Dép_Arr!$D90,""))</f>
        <v/>
      </c>
      <c r="BV194" s="304" t="str">
        <f t="shared" si="44"/>
        <v/>
      </c>
      <c r="BW194" s="298" t="str">
        <f t="shared" si="47"/>
        <v/>
      </c>
      <c r="BX194" s="327" t="str">
        <f t="shared" si="48"/>
        <v/>
      </c>
      <c r="BY194" s="380" t="str">
        <f t="shared" si="49"/>
        <v/>
      </c>
      <c r="BZ194" s="438" t="str">
        <f t="shared" si="50"/>
        <v/>
      </c>
    </row>
    <row r="195" spans="14:78" x14ac:dyDescent="0.25">
      <c r="N195" s="373" t="str">
        <f t="shared" si="45"/>
        <v/>
      </c>
      <c r="O195" s="297" t="str">
        <f>IF('1ér_Tour'!C91="","",IF('1ér_Tour'!E91="MJ",'1ér_Tour'!$D91,""))</f>
        <v/>
      </c>
      <c r="P195" s="298" t="str">
        <f>IF('2ème'!$C91="","",IF('2ème'!$E91="MJ",'2ème'!$D91,""))</f>
        <v/>
      </c>
      <c r="Q195" s="298" t="str">
        <f>IF('3ème'!$C91="","",IF('3ème'!$E91="MJ",'3ème'!$D91,""))</f>
        <v/>
      </c>
      <c r="R195" s="298" t="str">
        <f>IF('4ème'!$C91="","",IF('4ème'!$E91="MJ",'4ème'!$D91,""))</f>
        <v/>
      </c>
      <c r="S195" s="298" t="str">
        <f>IF('5ème'!$C91="","",IF('5ème'!$E91="MJ",'5ème'!$D91,""))</f>
        <v/>
      </c>
      <c r="T195" s="298" t="str">
        <f>IF('6ème'!$C91="","",IF('6ème'!$E91="MJ",'6ème'!$D91,""))</f>
        <v/>
      </c>
      <c r="U195" s="298" t="str">
        <f>IF('7ème'!$C91="","",IF('7ème'!$E91="MJ",'7ème'!$D91,""))</f>
        <v/>
      </c>
      <c r="V195" s="298" t="str">
        <f>IF('8ème'!$C91="","",IF('8ème'!$E91="MJ",'8ème'!$D91,""))</f>
        <v/>
      </c>
      <c r="W195" s="298" t="str">
        <f>IF('9ème'!$C91="","",IF('9ème'!$E91="MJ",'9ème'!$D91,""))</f>
        <v/>
      </c>
      <c r="X195" s="303" t="str">
        <f>IF('10ème'!$C91="","",IF('10ème'!$E91="MJ",'10ème'!$D91,""))</f>
        <v/>
      </c>
      <c r="Y195" s="304" t="str">
        <f t="shared" si="38"/>
        <v/>
      </c>
      <c r="Z195" s="298" t="str">
        <f t="shared" si="57"/>
        <v/>
      </c>
      <c r="AA195" s="305" t="str">
        <f t="shared" si="39"/>
        <v/>
      </c>
      <c r="AB195" s="306" t="str">
        <f t="shared" si="40"/>
        <v/>
      </c>
      <c r="AC195" s="384" t="str">
        <f t="shared" si="58"/>
        <v/>
      </c>
      <c r="AD195" s="12"/>
      <c r="AE195" s="297" t="str">
        <f>IF('1ér_Tour'!$C91="","",IF('1ér_Tour'!$E91="CF",'1ér_Tour'!$D91,""))</f>
        <v/>
      </c>
      <c r="AF195" s="295" t="str">
        <f>IF('2ème'!$C91="","",IF('2ème'!$E91="CF",'2ème'!$D91,""))</f>
        <v/>
      </c>
      <c r="AG195" s="295" t="str">
        <f>IF('3ème'!$C91="","",IF('3ème'!$E91="CF",'3ème'!$D91,""))</f>
        <v/>
      </c>
      <c r="AH195" s="295" t="str">
        <f>IF('4ème'!$C91="","",IF('4ème'!$E91="CF",'4ème'!$D91,""))</f>
        <v/>
      </c>
      <c r="AI195" s="295" t="str">
        <f>IF('5ème'!$C91="","",IF('5ème'!$E91="CF",'5ème'!$D91,""))</f>
        <v/>
      </c>
      <c r="AJ195" s="295" t="str">
        <f>IF('6ème'!$C91="","",IF('6ème'!$E91="CF",'6ème'!$D91,""))</f>
        <v/>
      </c>
      <c r="AK195" s="295" t="str">
        <f>IF('7ème'!$C91="","",IF('7ème'!$E91="CF",'7ème'!$D91,""))</f>
        <v/>
      </c>
      <c r="AL195" s="295" t="str">
        <f>IF('8ème'!$C91="","",IF('8ème'!$E91="CF",'8ème'!$D91,""))</f>
        <v/>
      </c>
      <c r="AM195" s="295" t="str">
        <f>IF('9ème'!$C91="","",IF('9ème'!$E91="CF",'9ème'!$D91,""))</f>
        <v/>
      </c>
      <c r="AN195" s="325" t="str">
        <f>IF('10ème'!$C91="","",IF('10ème'!$E91="CF",'10ème'!$D91,""))</f>
        <v/>
      </c>
      <c r="AO195" s="304" t="str">
        <f t="shared" si="46"/>
        <v/>
      </c>
      <c r="AP195" s="298" t="str">
        <f t="shared" si="56"/>
        <v/>
      </c>
      <c r="AQ195" s="326" t="str">
        <f t="shared" si="41"/>
        <v/>
      </c>
      <c r="AR195" s="422" t="str">
        <f t="shared" si="51"/>
        <v/>
      </c>
      <c r="AS195" s="384" t="str">
        <f t="shared" si="42"/>
        <v/>
      </c>
      <c r="AT195" s="102"/>
      <c r="AU195" s="297" t="str">
        <f>IF('1ér_Tour'!$C91="","",IF('1ér_Tour'!$E91="JS",'1ér_Tour'!$D91,""))</f>
        <v/>
      </c>
      <c r="AV195" s="298" t="str">
        <f>IF('2ème'!$C91="","",IF('2ème'!$E91="JS",'2ème'!$D91,""))</f>
        <v/>
      </c>
      <c r="AW195" s="298" t="str">
        <f>IF('3ème'!$C91="","",IF('3ème'!$E91="JS",'3ème'!$D91,""))</f>
        <v/>
      </c>
      <c r="AX195" s="298" t="str">
        <f>IF('4ème'!$C91="","",IF('4ème'!$E91="JS",'4ème'!$D91,""))</f>
        <v/>
      </c>
      <c r="AY195" s="298" t="str">
        <f>IF('5ème'!$C91="","",IF('5ème'!$E91="JS",'5ème'!$D91,""))</f>
        <v/>
      </c>
      <c r="AZ195" s="298" t="str">
        <f>IF('6ème'!$C91="","",IF('6ème'!$E91="JS",'6ème'!$D91,""))</f>
        <v/>
      </c>
      <c r="BA195" s="298" t="str">
        <f>IF('7ème'!$C91="","",IF('7ème'!$E91="JS",'7ème'!$D91,""))</f>
        <v/>
      </c>
      <c r="BB195" s="298" t="str">
        <f>IF('8ème'!$C91="","",IF('8ème'!$E91="JS",'8ème'!$D91,""))</f>
        <v/>
      </c>
      <c r="BC195" s="298" t="str">
        <f>IF('9ème'!$C91="","",IF('9ème'!$E91="JS",'9ème'!$D91,""))</f>
        <v/>
      </c>
      <c r="BD195" s="303" t="str">
        <f>IF('10ème'!$C91="","",IF('10ème'!$E91="JS",'10ème'!$D91,""))</f>
        <v/>
      </c>
      <c r="BE195" s="304" t="str">
        <f t="shared" si="43"/>
        <v/>
      </c>
      <c r="BF195" s="298" t="str">
        <f t="shared" si="52"/>
        <v/>
      </c>
      <c r="BG195" s="321" t="str">
        <f t="shared" si="53"/>
        <v/>
      </c>
      <c r="BH195" s="322" t="str">
        <f t="shared" si="54"/>
        <v/>
      </c>
      <c r="BI195" s="323" t="str">
        <f t="shared" si="55"/>
        <v/>
      </c>
      <c r="BJ195" s="102"/>
      <c r="BK195" s="294" t="str">
        <f>IF('1ér_Tour'!$C91="","",IF('1ér_Tour'!$E91="AM",'1ér_Tour'!$D91,""))</f>
        <v/>
      </c>
      <c r="BL195" s="295" t="str">
        <f>IF('2ème'!$C91="","",IF('2ème'!$E91="AM",'2ème'!$D91,""))</f>
        <v/>
      </c>
      <c r="BM195" s="295" t="str">
        <f>IF('3ème'!$C91="","",IF('3ème'!$E91="AM",'3ème'!$D91,""))</f>
        <v/>
      </c>
      <c r="BN195" s="295" t="str">
        <f>IF('4ème'!$C91="","",IF('4ème'!$E91="AM",'4ème'!$D91,""))</f>
        <v/>
      </c>
      <c r="BO195" s="295" t="str">
        <f>IF('5ème'!$C91="","",IF('5ème'!$E91="AM",'5ème'!$D91,""))</f>
        <v/>
      </c>
      <c r="BP195" s="295" t="str">
        <f>IF('6ème'!$C91="","",IF('6ème'!$E91="AM",'6ème'!$D91,""))</f>
        <v/>
      </c>
      <c r="BQ195" s="295" t="str">
        <f>IF('7ème'!$C91="","",IF('7ème'!$E91="AM",'7ème'!$D91,""))</f>
        <v/>
      </c>
      <c r="BR195" s="295" t="str">
        <f>IF('8ème'!$C91="","",IF('8ème'!$E91="AM",'8ème'!$D91,""))</f>
        <v/>
      </c>
      <c r="BS195" s="295" t="str">
        <f>IF('9ème'!$C91="","",IF('9ème'!$E91="AM",'9ème'!$D91,""))</f>
        <v/>
      </c>
      <c r="BT195" s="432" t="str">
        <f>IF('10ème'!$C91="","",IF('10ème'!$E91="AM",'10ème'!$D91,""))</f>
        <v/>
      </c>
      <c r="BU195" s="325" t="str">
        <f>IF(Dép_Arr!$C91="","",IF(Dép_Arr!$E91="AM",Dép_Arr!$D91,""))</f>
        <v/>
      </c>
      <c r="BV195" s="304" t="str">
        <f t="shared" si="44"/>
        <v/>
      </c>
      <c r="BW195" s="298" t="str">
        <f t="shared" si="47"/>
        <v/>
      </c>
      <c r="BX195" s="327" t="str">
        <f t="shared" si="48"/>
        <v/>
      </c>
      <c r="BY195" s="380" t="str">
        <f t="shared" si="49"/>
        <v/>
      </c>
      <c r="BZ195" s="438" t="str">
        <f t="shared" si="50"/>
        <v/>
      </c>
    </row>
    <row r="196" spans="14:78" x14ac:dyDescent="0.25">
      <c r="N196" s="373" t="str">
        <f t="shared" si="45"/>
        <v/>
      </c>
      <c r="O196" s="297" t="str">
        <f>IF('1ér_Tour'!C92="","",IF('1ér_Tour'!E92="MJ",'1ér_Tour'!$D92,""))</f>
        <v/>
      </c>
      <c r="P196" s="298" t="str">
        <f>IF('2ème'!$C92="","",IF('2ème'!$E92="MJ",'2ème'!$D92,""))</f>
        <v/>
      </c>
      <c r="Q196" s="298" t="str">
        <f>IF('3ème'!$C92="","",IF('3ème'!$E92="MJ",'3ème'!$D92,""))</f>
        <v/>
      </c>
      <c r="R196" s="298" t="str">
        <f>IF('4ème'!$C92="","",IF('4ème'!$E92="MJ",'4ème'!$D92,""))</f>
        <v/>
      </c>
      <c r="S196" s="298" t="str">
        <f>IF('5ème'!$C92="","",IF('5ème'!$E92="MJ",'5ème'!$D92,""))</f>
        <v/>
      </c>
      <c r="T196" s="298" t="str">
        <f>IF('6ème'!$C92="","",IF('6ème'!$E92="MJ",'6ème'!$D92,""))</f>
        <v/>
      </c>
      <c r="U196" s="298" t="str">
        <f>IF('7ème'!$C92="","",IF('7ème'!$E92="MJ",'7ème'!$D92,""))</f>
        <v/>
      </c>
      <c r="V196" s="298" t="str">
        <f>IF('8ème'!$C92="","",IF('8ème'!$E92="MJ",'8ème'!$D92,""))</f>
        <v/>
      </c>
      <c r="W196" s="298" t="str">
        <f>IF('9ème'!$C92="","",IF('9ème'!$E92="MJ",'9ème'!$D92,""))</f>
        <v/>
      </c>
      <c r="X196" s="303" t="str">
        <f>IF('10ème'!$C92="","",IF('10ème'!$E92="MJ",'10ème'!$D92,""))</f>
        <v/>
      </c>
      <c r="Y196" s="304" t="str">
        <f t="shared" si="38"/>
        <v/>
      </c>
      <c r="Z196" s="298" t="str">
        <f t="shared" si="57"/>
        <v/>
      </c>
      <c r="AA196" s="305" t="str">
        <f t="shared" si="39"/>
        <v/>
      </c>
      <c r="AB196" s="306" t="str">
        <f t="shared" si="40"/>
        <v/>
      </c>
      <c r="AC196" s="384" t="str">
        <f t="shared" si="58"/>
        <v/>
      </c>
      <c r="AD196" s="12"/>
      <c r="AE196" s="297" t="str">
        <f>IF('1ér_Tour'!$C92="","",IF('1ér_Tour'!$E92="CF",'1ér_Tour'!$D92,""))</f>
        <v/>
      </c>
      <c r="AF196" s="295" t="str">
        <f>IF('2ème'!$C92="","",IF('2ème'!$E92="CF",'2ème'!$D92,""))</f>
        <v/>
      </c>
      <c r="AG196" s="295" t="str">
        <f>IF('3ème'!$C92="","",IF('3ème'!$E92="CF",'3ème'!$D92,""))</f>
        <v/>
      </c>
      <c r="AH196" s="295" t="str">
        <f>IF('4ème'!$C92="","",IF('4ème'!$E92="CF",'4ème'!$D92,""))</f>
        <v/>
      </c>
      <c r="AI196" s="295" t="str">
        <f>IF('5ème'!$C92="","",IF('5ème'!$E92="CF",'5ème'!$D92,""))</f>
        <v/>
      </c>
      <c r="AJ196" s="295" t="str">
        <f>IF('6ème'!$C92="","",IF('6ème'!$E92="CF",'6ème'!$D92,""))</f>
        <v/>
      </c>
      <c r="AK196" s="295" t="str">
        <f>IF('7ème'!$C92="","",IF('7ème'!$E92="CF",'7ème'!$D92,""))</f>
        <v/>
      </c>
      <c r="AL196" s="295" t="str">
        <f>IF('8ème'!$C92="","",IF('8ème'!$E92="CF",'8ème'!$D92,""))</f>
        <v/>
      </c>
      <c r="AM196" s="295" t="str">
        <f>IF('9ème'!$C92="","",IF('9ème'!$E92="CF",'9ème'!$D92,""))</f>
        <v/>
      </c>
      <c r="AN196" s="325" t="str">
        <f>IF('10ème'!$C92="","",IF('10ème'!$E92="CF",'10ème'!$D92,""))</f>
        <v/>
      </c>
      <c r="AO196" s="304" t="str">
        <f t="shared" si="46"/>
        <v/>
      </c>
      <c r="AP196" s="298" t="str">
        <f t="shared" si="56"/>
        <v/>
      </c>
      <c r="AQ196" s="326" t="str">
        <f t="shared" si="41"/>
        <v/>
      </c>
      <c r="AR196" s="422" t="str">
        <f t="shared" si="51"/>
        <v/>
      </c>
      <c r="AS196" s="384" t="str">
        <f t="shared" si="42"/>
        <v/>
      </c>
      <c r="AT196" s="102"/>
      <c r="AU196" s="297" t="str">
        <f>IF('1ér_Tour'!$C92="","",IF('1ér_Tour'!$E92="JS",'1ér_Tour'!$D92,""))</f>
        <v/>
      </c>
      <c r="AV196" s="298" t="str">
        <f>IF('2ème'!$C92="","",IF('2ème'!$E92="JS",'2ème'!$D92,""))</f>
        <v/>
      </c>
      <c r="AW196" s="298" t="str">
        <f>IF('3ème'!$C92="","",IF('3ème'!$E92="JS",'3ème'!$D92,""))</f>
        <v/>
      </c>
      <c r="AX196" s="298" t="str">
        <f>IF('4ème'!$C92="","",IF('4ème'!$E92="JS",'4ème'!$D92,""))</f>
        <v/>
      </c>
      <c r="AY196" s="298" t="str">
        <f>IF('5ème'!$C92="","",IF('5ème'!$E92="JS",'5ème'!$D92,""))</f>
        <v/>
      </c>
      <c r="AZ196" s="298" t="str">
        <f>IF('6ème'!$C92="","",IF('6ème'!$E92="JS",'6ème'!$D92,""))</f>
        <v/>
      </c>
      <c r="BA196" s="298" t="str">
        <f>IF('7ème'!$C92="","",IF('7ème'!$E92="JS",'7ème'!$D92,""))</f>
        <v/>
      </c>
      <c r="BB196" s="298" t="str">
        <f>IF('8ème'!$C92="","",IF('8ème'!$E92="JS",'8ème'!$D92,""))</f>
        <v/>
      </c>
      <c r="BC196" s="298" t="str">
        <f>IF('9ème'!$C92="","",IF('9ème'!$E92="JS",'9ème'!$D92,""))</f>
        <v/>
      </c>
      <c r="BD196" s="303" t="str">
        <f>IF('10ème'!$C92="","",IF('10ème'!$E92="JS",'10ème'!$D92,""))</f>
        <v/>
      </c>
      <c r="BE196" s="304" t="str">
        <f t="shared" si="43"/>
        <v/>
      </c>
      <c r="BF196" s="298" t="str">
        <f t="shared" si="52"/>
        <v/>
      </c>
      <c r="BG196" s="321" t="str">
        <f t="shared" si="53"/>
        <v/>
      </c>
      <c r="BH196" s="322" t="str">
        <f t="shared" si="54"/>
        <v/>
      </c>
      <c r="BI196" s="323" t="str">
        <f t="shared" si="55"/>
        <v/>
      </c>
      <c r="BJ196" s="102"/>
      <c r="BK196" s="294" t="str">
        <f>IF('1ér_Tour'!$C92="","",IF('1ér_Tour'!$E92="AM",'1ér_Tour'!$D92,""))</f>
        <v/>
      </c>
      <c r="BL196" s="295" t="str">
        <f>IF('2ème'!$C92="","",IF('2ème'!$E92="AM",'2ème'!$D92,""))</f>
        <v/>
      </c>
      <c r="BM196" s="295" t="str">
        <f>IF('3ème'!$C92="","",IF('3ème'!$E92="AM",'3ème'!$D92,""))</f>
        <v/>
      </c>
      <c r="BN196" s="295" t="str">
        <f>IF('4ème'!$C92="","",IF('4ème'!$E92="AM",'4ème'!$D92,""))</f>
        <v/>
      </c>
      <c r="BO196" s="295" t="str">
        <f>IF('5ème'!$C92="","",IF('5ème'!$E92="AM",'5ème'!$D92,""))</f>
        <v/>
      </c>
      <c r="BP196" s="295" t="str">
        <f>IF('6ème'!$C92="","",IF('6ème'!$E92="AM",'6ème'!$D92,""))</f>
        <v/>
      </c>
      <c r="BQ196" s="295" t="str">
        <f>IF('7ème'!$C92="","",IF('7ème'!$E92="AM",'7ème'!$D92,""))</f>
        <v/>
      </c>
      <c r="BR196" s="295" t="str">
        <f>IF('8ème'!$C92="","",IF('8ème'!$E92="AM",'8ème'!$D92,""))</f>
        <v/>
      </c>
      <c r="BS196" s="295" t="str">
        <f>IF('9ème'!$C92="","",IF('9ème'!$E92="AM",'9ème'!$D92,""))</f>
        <v/>
      </c>
      <c r="BT196" s="432" t="str">
        <f>IF('10ème'!$C92="","",IF('10ème'!$E92="AM",'10ème'!$D92,""))</f>
        <v/>
      </c>
      <c r="BU196" s="325" t="str">
        <f>IF(Dép_Arr!$C92="","",IF(Dép_Arr!$E92="AM",Dép_Arr!$D92,""))</f>
        <v/>
      </c>
      <c r="BV196" s="304" t="str">
        <f t="shared" si="44"/>
        <v/>
      </c>
      <c r="BW196" s="298" t="str">
        <f t="shared" si="47"/>
        <v/>
      </c>
      <c r="BX196" s="327" t="str">
        <f t="shared" si="48"/>
        <v/>
      </c>
      <c r="BY196" s="380" t="str">
        <f t="shared" si="49"/>
        <v/>
      </c>
      <c r="BZ196" s="438" t="str">
        <f t="shared" si="50"/>
        <v/>
      </c>
    </row>
    <row r="197" spans="14:78" x14ac:dyDescent="0.25">
      <c r="N197" s="373" t="str">
        <f t="shared" si="45"/>
        <v/>
      </c>
      <c r="O197" s="297" t="str">
        <f>IF('1ér_Tour'!C93="","",IF('1ér_Tour'!E93="MJ",'1ér_Tour'!$D93,""))</f>
        <v/>
      </c>
      <c r="P197" s="298" t="str">
        <f>IF('2ème'!$C93="","",IF('2ème'!$E93="MJ",'2ème'!$D93,""))</f>
        <v/>
      </c>
      <c r="Q197" s="298" t="str">
        <f>IF('3ème'!$C93="","",IF('3ème'!$E93="MJ",'3ème'!$D93,""))</f>
        <v/>
      </c>
      <c r="R197" s="298" t="str">
        <f>IF('4ème'!$C93="","",IF('4ème'!$E93="MJ",'4ème'!$D93,""))</f>
        <v/>
      </c>
      <c r="S197" s="298" t="str">
        <f>IF('5ème'!$C93="","",IF('5ème'!$E93="MJ",'5ème'!$D93,""))</f>
        <v/>
      </c>
      <c r="T197" s="298" t="str">
        <f>IF('6ème'!$C93="","",IF('6ème'!$E93="MJ",'6ème'!$D93,""))</f>
        <v/>
      </c>
      <c r="U197" s="298" t="str">
        <f>IF('7ème'!$C93="","",IF('7ème'!$E93="MJ",'7ème'!$D93,""))</f>
        <v/>
      </c>
      <c r="V197" s="298" t="str">
        <f>IF('8ème'!$C93="","",IF('8ème'!$E93="MJ",'8ème'!$D93,""))</f>
        <v/>
      </c>
      <c r="W197" s="298" t="str">
        <f>IF('9ème'!$C93="","",IF('9ème'!$E93="MJ",'9ème'!$D93,""))</f>
        <v/>
      </c>
      <c r="X197" s="303" t="str">
        <f>IF('10ème'!$C93="","",IF('10ème'!$E93="MJ",'10ème'!$D93,""))</f>
        <v/>
      </c>
      <c r="Y197" s="304" t="str">
        <f t="shared" si="38"/>
        <v/>
      </c>
      <c r="Z197" s="298" t="str">
        <f t="shared" si="57"/>
        <v/>
      </c>
      <c r="AA197" s="305" t="str">
        <f t="shared" si="39"/>
        <v/>
      </c>
      <c r="AB197" s="306" t="str">
        <f t="shared" si="40"/>
        <v/>
      </c>
      <c r="AC197" s="384" t="str">
        <f t="shared" si="58"/>
        <v/>
      </c>
      <c r="AD197" s="12"/>
      <c r="AE197" s="297" t="str">
        <f>IF('1ér_Tour'!$C93="","",IF('1ér_Tour'!$E93="CF",'1ér_Tour'!$D93,""))</f>
        <v/>
      </c>
      <c r="AF197" s="295" t="str">
        <f>IF('2ème'!$C93="","",IF('2ème'!$E93="CF",'2ème'!$D93,""))</f>
        <v/>
      </c>
      <c r="AG197" s="295" t="str">
        <f>IF('3ème'!$C93="","",IF('3ème'!$E93="CF",'3ème'!$D93,""))</f>
        <v/>
      </c>
      <c r="AH197" s="295" t="str">
        <f>IF('4ème'!$C93="","",IF('4ème'!$E93="CF",'4ème'!$D93,""))</f>
        <v/>
      </c>
      <c r="AI197" s="295" t="str">
        <f>IF('5ème'!$C93="","",IF('5ème'!$E93="CF",'5ème'!$D93,""))</f>
        <v/>
      </c>
      <c r="AJ197" s="295" t="str">
        <f>IF('6ème'!$C93="","",IF('6ème'!$E93="CF",'6ème'!$D93,""))</f>
        <v/>
      </c>
      <c r="AK197" s="295" t="str">
        <f>IF('7ème'!$C93="","",IF('7ème'!$E93="CF",'7ème'!$D93,""))</f>
        <v/>
      </c>
      <c r="AL197" s="295" t="str">
        <f>IF('8ème'!$C93="","",IF('8ème'!$E93="CF",'8ème'!$D93,""))</f>
        <v/>
      </c>
      <c r="AM197" s="295" t="str">
        <f>IF('9ème'!$C93="","",IF('9ème'!$E93="CF",'9ème'!$D93,""))</f>
        <v/>
      </c>
      <c r="AN197" s="325" t="str">
        <f>IF('10ème'!$C93="","",IF('10ème'!$E93="CF",'10ème'!$D93,""))</f>
        <v/>
      </c>
      <c r="AO197" s="304" t="str">
        <f t="shared" si="46"/>
        <v/>
      </c>
      <c r="AP197" s="298" t="str">
        <f t="shared" si="56"/>
        <v/>
      </c>
      <c r="AQ197" s="326" t="str">
        <f t="shared" si="41"/>
        <v/>
      </c>
      <c r="AR197" s="422" t="str">
        <f t="shared" si="51"/>
        <v/>
      </c>
      <c r="AS197" s="384" t="str">
        <f t="shared" si="42"/>
        <v/>
      </c>
      <c r="AT197" s="102"/>
      <c r="AU197" s="297" t="str">
        <f>IF('1ér_Tour'!$C93="","",IF('1ér_Tour'!$E93="JS",'1ér_Tour'!$D93,""))</f>
        <v/>
      </c>
      <c r="AV197" s="298" t="str">
        <f>IF('2ème'!$C93="","",IF('2ème'!$E93="JS",'2ème'!$D93,""))</f>
        <v/>
      </c>
      <c r="AW197" s="298" t="str">
        <f>IF('3ème'!$C93="","",IF('3ème'!$E93="JS",'3ème'!$D93,""))</f>
        <v/>
      </c>
      <c r="AX197" s="298" t="str">
        <f>IF('4ème'!$C93="","",IF('4ème'!$E93="JS",'4ème'!$D93,""))</f>
        <v/>
      </c>
      <c r="AY197" s="298" t="str">
        <f>IF('5ème'!$C93="","",IF('5ème'!$E93="JS",'5ème'!$D93,""))</f>
        <v/>
      </c>
      <c r="AZ197" s="298" t="str">
        <f>IF('6ème'!$C93="","",IF('6ème'!$E93="JS",'6ème'!$D93,""))</f>
        <v/>
      </c>
      <c r="BA197" s="298" t="str">
        <f>IF('7ème'!$C93="","",IF('7ème'!$E93="JS",'7ème'!$D93,""))</f>
        <v/>
      </c>
      <c r="BB197" s="298" t="str">
        <f>IF('8ème'!$C93="","",IF('8ème'!$E93="JS",'8ème'!$D93,""))</f>
        <v/>
      </c>
      <c r="BC197" s="298" t="str">
        <f>IF('9ème'!$C93="","",IF('9ème'!$E93="JS",'9ème'!$D93,""))</f>
        <v/>
      </c>
      <c r="BD197" s="303" t="str">
        <f>IF('10ème'!$C93="","",IF('10ème'!$E93="JS",'10ème'!$D93,""))</f>
        <v/>
      </c>
      <c r="BE197" s="304" t="str">
        <f t="shared" si="43"/>
        <v/>
      </c>
      <c r="BF197" s="298" t="str">
        <f t="shared" si="52"/>
        <v/>
      </c>
      <c r="BG197" s="321" t="str">
        <f t="shared" si="53"/>
        <v/>
      </c>
      <c r="BH197" s="322" t="str">
        <f t="shared" si="54"/>
        <v/>
      </c>
      <c r="BI197" s="323" t="str">
        <f t="shared" si="55"/>
        <v/>
      </c>
      <c r="BJ197" s="102"/>
      <c r="BK197" s="294" t="str">
        <f>IF('1ér_Tour'!$C93="","",IF('1ér_Tour'!$E93="AM",'1ér_Tour'!$D93,""))</f>
        <v/>
      </c>
      <c r="BL197" s="295" t="str">
        <f>IF('2ème'!$C93="","",IF('2ème'!$E93="AM",'2ème'!$D93,""))</f>
        <v/>
      </c>
      <c r="BM197" s="295" t="str">
        <f>IF('3ème'!$C93="","",IF('3ème'!$E93="AM",'3ème'!$D93,""))</f>
        <v/>
      </c>
      <c r="BN197" s="295" t="str">
        <f>IF('4ème'!$C93="","",IF('4ème'!$E93="AM",'4ème'!$D93,""))</f>
        <v/>
      </c>
      <c r="BO197" s="295" t="str">
        <f>IF('5ème'!$C93="","",IF('5ème'!$E93="AM",'5ème'!$D93,""))</f>
        <v/>
      </c>
      <c r="BP197" s="295" t="str">
        <f>IF('6ème'!$C93="","",IF('6ème'!$E93="AM",'6ème'!$D93,""))</f>
        <v/>
      </c>
      <c r="BQ197" s="295" t="str">
        <f>IF('7ème'!$C93="","",IF('7ème'!$E93="AM",'7ème'!$D93,""))</f>
        <v/>
      </c>
      <c r="BR197" s="295" t="str">
        <f>IF('8ème'!$C93="","",IF('8ème'!$E93="AM",'8ème'!$D93,""))</f>
        <v/>
      </c>
      <c r="BS197" s="295" t="str">
        <f>IF('9ème'!$C93="","",IF('9ème'!$E93="AM",'9ème'!$D93,""))</f>
        <v/>
      </c>
      <c r="BT197" s="432" t="str">
        <f>IF('10ème'!$C93="","",IF('10ème'!$E93="AM",'10ème'!$D93,""))</f>
        <v/>
      </c>
      <c r="BU197" s="325" t="str">
        <f>IF(Dép_Arr!$C93="","",IF(Dép_Arr!$E93="AM",Dép_Arr!$D93,""))</f>
        <v/>
      </c>
      <c r="BV197" s="304" t="str">
        <f t="shared" si="44"/>
        <v/>
      </c>
      <c r="BW197" s="298" t="str">
        <f t="shared" si="47"/>
        <v/>
      </c>
      <c r="BX197" s="327" t="str">
        <f t="shared" si="48"/>
        <v/>
      </c>
      <c r="BY197" s="380" t="str">
        <f t="shared" si="49"/>
        <v/>
      </c>
      <c r="BZ197" s="438" t="str">
        <f t="shared" si="50"/>
        <v/>
      </c>
    </row>
    <row r="198" spans="14:78" x14ac:dyDescent="0.25">
      <c r="N198" s="373" t="str">
        <f t="shared" si="45"/>
        <v/>
      </c>
      <c r="O198" s="297" t="str">
        <f>IF('1ér_Tour'!C94="","",IF('1ér_Tour'!E94="MJ",'1ér_Tour'!$D94,""))</f>
        <v/>
      </c>
      <c r="P198" s="298" t="str">
        <f>IF('2ème'!$C94="","",IF('2ème'!$E94="MJ",'2ème'!$D94,""))</f>
        <v/>
      </c>
      <c r="Q198" s="298" t="str">
        <f>IF('3ème'!$C94="","",IF('3ème'!$E94="MJ",'3ème'!$D94,""))</f>
        <v/>
      </c>
      <c r="R198" s="298" t="str">
        <f>IF('4ème'!$C94="","",IF('4ème'!$E94="MJ",'4ème'!$D94,""))</f>
        <v/>
      </c>
      <c r="S198" s="298" t="str">
        <f>IF('5ème'!$C94="","",IF('5ème'!$E94="MJ",'5ème'!$D94,""))</f>
        <v/>
      </c>
      <c r="T198" s="298" t="str">
        <f>IF('6ème'!$C94="","",IF('6ème'!$E94="MJ",'6ème'!$D94,""))</f>
        <v/>
      </c>
      <c r="U198" s="298" t="str">
        <f>IF('7ème'!$C94="","",IF('7ème'!$E94="MJ",'7ème'!$D94,""))</f>
        <v/>
      </c>
      <c r="V198" s="298" t="str">
        <f>IF('8ème'!$C94="","",IF('8ème'!$E94="MJ",'8ème'!$D94,""))</f>
        <v/>
      </c>
      <c r="W198" s="298" t="str">
        <f>IF('9ème'!$C94="","",IF('9ème'!$E94="MJ",'9ème'!$D94,""))</f>
        <v/>
      </c>
      <c r="X198" s="303" t="str">
        <f>IF('10ème'!$C94="","",IF('10ème'!$E94="MJ",'10ème'!$D94,""))</f>
        <v/>
      </c>
      <c r="Y198" s="304" t="str">
        <f t="shared" si="38"/>
        <v/>
      </c>
      <c r="Z198" s="298" t="str">
        <f t="shared" si="57"/>
        <v/>
      </c>
      <c r="AA198" s="305" t="str">
        <f t="shared" si="39"/>
        <v/>
      </c>
      <c r="AB198" s="306" t="str">
        <f t="shared" si="40"/>
        <v/>
      </c>
      <c r="AC198" s="384" t="str">
        <f t="shared" si="58"/>
        <v/>
      </c>
      <c r="AD198" s="12"/>
      <c r="AE198" s="297" t="str">
        <f>IF('1ér_Tour'!$C94="","",IF('1ér_Tour'!$E94="CF",'1ér_Tour'!$D94,""))</f>
        <v/>
      </c>
      <c r="AF198" s="295" t="str">
        <f>IF('2ème'!$C94="","",IF('2ème'!$E94="CF",'2ème'!$D94,""))</f>
        <v/>
      </c>
      <c r="AG198" s="295" t="str">
        <f>IF('3ème'!$C94="","",IF('3ème'!$E94="CF",'3ème'!$D94,""))</f>
        <v/>
      </c>
      <c r="AH198" s="295" t="str">
        <f>IF('4ème'!$C94="","",IF('4ème'!$E94="CF",'4ème'!$D94,""))</f>
        <v/>
      </c>
      <c r="AI198" s="295" t="str">
        <f>IF('5ème'!$C94="","",IF('5ème'!$E94="CF",'5ème'!$D94,""))</f>
        <v/>
      </c>
      <c r="AJ198" s="295" t="str">
        <f>IF('6ème'!$C94="","",IF('6ème'!$E94="CF",'6ème'!$D94,""))</f>
        <v/>
      </c>
      <c r="AK198" s="295" t="str">
        <f>IF('7ème'!$C94="","",IF('7ème'!$E94="CF",'7ème'!$D94,""))</f>
        <v/>
      </c>
      <c r="AL198" s="295" t="str">
        <f>IF('8ème'!$C94="","",IF('8ème'!$E94="CF",'8ème'!$D94,""))</f>
        <v/>
      </c>
      <c r="AM198" s="295" t="str">
        <f>IF('9ème'!$C94="","",IF('9ème'!$E94="CF",'9ème'!$D94,""))</f>
        <v/>
      </c>
      <c r="AN198" s="325" t="str">
        <f>IF('10ème'!$C94="","",IF('10ème'!$E94="CF",'10ème'!$D94,""))</f>
        <v/>
      </c>
      <c r="AO198" s="304" t="str">
        <f t="shared" si="46"/>
        <v/>
      </c>
      <c r="AP198" s="298" t="str">
        <f t="shared" si="56"/>
        <v/>
      </c>
      <c r="AQ198" s="326" t="str">
        <f t="shared" si="41"/>
        <v/>
      </c>
      <c r="AR198" s="422" t="str">
        <f t="shared" si="51"/>
        <v/>
      </c>
      <c r="AS198" s="384" t="str">
        <f t="shared" si="42"/>
        <v/>
      </c>
      <c r="AT198" s="102"/>
      <c r="AU198" s="297" t="str">
        <f>IF('1ér_Tour'!$C94="","",IF('1ér_Tour'!$E94="JS",'1ér_Tour'!$D94,""))</f>
        <v/>
      </c>
      <c r="AV198" s="298" t="str">
        <f>IF('2ème'!$C94="","",IF('2ème'!$E94="JS",'2ème'!$D94,""))</f>
        <v/>
      </c>
      <c r="AW198" s="298" t="str">
        <f>IF('3ème'!$C94="","",IF('3ème'!$E94="JS",'3ème'!$D94,""))</f>
        <v/>
      </c>
      <c r="AX198" s="298" t="str">
        <f>IF('4ème'!$C94="","",IF('4ème'!$E94="JS",'4ème'!$D94,""))</f>
        <v/>
      </c>
      <c r="AY198" s="298" t="str">
        <f>IF('5ème'!$C94="","",IF('5ème'!$E94="JS",'5ème'!$D94,""))</f>
        <v/>
      </c>
      <c r="AZ198" s="298" t="str">
        <f>IF('6ème'!$C94="","",IF('6ème'!$E94="JS",'6ème'!$D94,""))</f>
        <v/>
      </c>
      <c r="BA198" s="298" t="str">
        <f>IF('7ème'!$C94="","",IF('7ème'!$E94="JS",'7ème'!$D94,""))</f>
        <v/>
      </c>
      <c r="BB198" s="298" t="str">
        <f>IF('8ème'!$C94="","",IF('8ème'!$E94="JS",'8ème'!$D94,""))</f>
        <v/>
      </c>
      <c r="BC198" s="298" t="str">
        <f>IF('9ème'!$C94="","",IF('9ème'!$E94="JS",'9ème'!$D94,""))</f>
        <v/>
      </c>
      <c r="BD198" s="303" t="str">
        <f>IF('10ème'!$C94="","",IF('10ème'!$E94="JS",'10ème'!$D94,""))</f>
        <v/>
      </c>
      <c r="BE198" s="304" t="str">
        <f t="shared" si="43"/>
        <v/>
      </c>
      <c r="BF198" s="298" t="str">
        <f t="shared" si="52"/>
        <v/>
      </c>
      <c r="BG198" s="321" t="str">
        <f t="shared" si="53"/>
        <v/>
      </c>
      <c r="BH198" s="322" t="str">
        <f t="shared" si="54"/>
        <v/>
      </c>
      <c r="BI198" s="323" t="str">
        <f t="shared" si="55"/>
        <v/>
      </c>
      <c r="BJ198" s="102"/>
      <c r="BK198" s="294" t="str">
        <f>IF('1ér_Tour'!$C94="","",IF('1ér_Tour'!$E94="AM",'1ér_Tour'!$D94,""))</f>
        <v/>
      </c>
      <c r="BL198" s="295" t="str">
        <f>IF('2ème'!$C94="","",IF('2ème'!$E94="AM",'2ème'!$D94,""))</f>
        <v/>
      </c>
      <c r="BM198" s="295" t="str">
        <f>IF('3ème'!$C94="","",IF('3ème'!$E94="AM",'3ème'!$D94,""))</f>
        <v/>
      </c>
      <c r="BN198" s="295" t="str">
        <f>IF('4ème'!$C94="","",IF('4ème'!$E94="AM",'4ème'!$D94,""))</f>
        <v/>
      </c>
      <c r="BO198" s="295" t="str">
        <f>IF('5ème'!$C94="","",IF('5ème'!$E94="AM",'5ème'!$D94,""))</f>
        <v/>
      </c>
      <c r="BP198" s="295" t="str">
        <f>IF('6ème'!$C94="","",IF('6ème'!$E94="AM",'6ème'!$D94,""))</f>
        <v/>
      </c>
      <c r="BQ198" s="295" t="str">
        <f>IF('7ème'!$C94="","",IF('7ème'!$E94="AM",'7ème'!$D94,""))</f>
        <v/>
      </c>
      <c r="BR198" s="295" t="str">
        <f>IF('8ème'!$C94="","",IF('8ème'!$E94="AM",'8ème'!$D94,""))</f>
        <v/>
      </c>
      <c r="BS198" s="295" t="str">
        <f>IF('9ème'!$C94="","",IF('9ème'!$E94="AM",'9ème'!$D94,""))</f>
        <v/>
      </c>
      <c r="BT198" s="432" t="str">
        <f>IF('10ème'!$C94="","",IF('10ème'!$E94="AM",'10ème'!$D94,""))</f>
        <v/>
      </c>
      <c r="BU198" s="325" t="str">
        <f>IF(Dép_Arr!$C94="","",IF(Dép_Arr!$E94="AM",Dép_Arr!$D94,""))</f>
        <v/>
      </c>
      <c r="BV198" s="304" t="str">
        <f t="shared" si="44"/>
        <v/>
      </c>
      <c r="BW198" s="298" t="str">
        <f t="shared" si="47"/>
        <v/>
      </c>
      <c r="BX198" s="327" t="str">
        <f t="shared" si="48"/>
        <v/>
      </c>
      <c r="BY198" s="380" t="str">
        <f t="shared" si="49"/>
        <v/>
      </c>
      <c r="BZ198" s="438" t="str">
        <f t="shared" si="50"/>
        <v/>
      </c>
    </row>
    <row r="199" spans="14:78" x14ac:dyDescent="0.25">
      <c r="N199" s="373" t="str">
        <f t="shared" si="45"/>
        <v/>
      </c>
      <c r="O199" s="297" t="str">
        <f>IF('1ér_Tour'!C95="","",IF('1ér_Tour'!E95="MJ",'1ér_Tour'!$D95,""))</f>
        <v/>
      </c>
      <c r="P199" s="298" t="str">
        <f>IF('2ème'!$C95="","",IF('2ème'!$E95="MJ",'2ème'!$D95,""))</f>
        <v/>
      </c>
      <c r="Q199" s="298" t="str">
        <f>IF('3ème'!$C95="","",IF('3ème'!$E95="MJ",'3ème'!$D95,""))</f>
        <v/>
      </c>
      <c r="R199" s="298" t="str">
        <f>IF('4ème'!$C95="","",IF('4ème'!$E95="MJ",'4ème'!$D95,""))</f>
        <v/>
      </c>
      <c r="S199" s="298" t="str">
        <f>IF('5ème'!$C95="","",IF('5ème'!$E95="MJ",'5ème'!$D95,""))</f>
        <v/>
      </c>
      <c r="T199" s="298" t="str">
        <f>IF('6ème'!$C95="","",IF('6ème'!$E95="MJ",'6ème'!$D95,""))</f>
        <v/>
      </c>
      <c r="U199" s="298" t="str">
        <f>IF('7ème'!$C95="","",IF('7ème'!$E95="MJ",'7ème'!$D95,""))</f>
        <v/>
      </c>
      <c r="V199" s="298" t="str">
        <f>IF('8ème'!$C95="","",IF('8ème'!$E95="MJ",'8ème'!$D95,""))</f>
        <v/>
      </c>
      <c r="W199" s="298" t="str">
        <f>IF('9ème'!$C95="","",IF('9ème'!$E95="MJ",'9ème'!$D95,""))</f>
        <v/>
      </c>
      <c r="X199" s="303" t="str">
        <f>IF('10ème'!$C95="","",IF('10ème'!$E95="MJ",'10ème'!$D95,""))</f>
        <v/>
      </c>
      <c r="Y199" s="304" t="str">
        <f t="shared" si="38"/>
        <v/>
      </c>
      <c r="Z199" s="298" t="str">
        <f t="shared" si="57"/>
        <v/>
      </c>
      <c r="AA199" s="305" t="str">
        <f t="shared" si="39"/>
        <v/>
      </c>
      <c r="AB199" s="306" t="str">
        <f t="shared" si="40"/>
        <v/>
      </c>
      <c r="AC199" s="384" t="str">
        <f t="shared" si="58"/>
        <v/>
      </c>
      <c r="AD199" s="12"/>
      <c r="AE199" s="297" t="str">
        <f>IF('1ér_Tour'!$C95="","",IF('1ér_Tour'!$E95="CF",'1ér_Tour'!$D95,""))</f>
        <v/>
      </c>
      <c r="AF199" s="295" t="str">
        <f>IF('2ème'!$C95="","",IF('2ème'!$E95="CF",'2ème'!$D95,""))</f>
        <v/>
      </c>
      <c r="AG199" s="295" t="str">
        <f>IF('3ème'!$C95="","",IF('3ème'!$E95="CF",'3ème'!$D95,""))</f>
        <v/>
      </c>
      <c r="AH199" s="295" t="str">
        <f>IF('4ème'!$C95="","",IF('4ème'!$E95="CF",'4ème'!$D95,""))</f>
        <v/>
      </c>
      <c r="AI199" s="295" t="str">
        <f>IF('5ème'!$C95="","",IF('5ème'!$E95="CF",'5ème'!$D95,""))</f>
        <v/>
      </c>
      <c r="AJ199" s="295" t="str">
        <f>IF('6ème'!$C95="","",IF('6ème'!$E95="CF",'6ème'!$D95,""))</f>
        <v/>
      </c>
      <c r="AK199" s="295" t="str">
        <f>IF('7ème'!$C95="","",IF('7ème'!$E95="CF",'7ème'!$D95,""))</f>
        <v/>
      </c>
      <c r="AL199" s="295" t="str">
        <f>IF('8ème'!$C95="","",IF('8ème'!$E95="CF",'8ème'!$D95,""))</f>
        <v/>
      </c>
      <c r="AM199" s="295" t="str">
        <f>IF('9ème'!$C95="","",IF('9ème'!$E95="CF",'9ème'!$D95,""))</f>
        <v/>
      </c>
      <c r="AN199" s="325" t="str">
        <f>IF('10ème'!$C95="","",IF('10ème'!$E95="CF",'10ème'!$D95,""))</f>
        <v/>
      </c>
      <c r="AO199" s="304" t="str">
        <f t="shared" si="46"/>
        <v/>
      </c>
      <c r="AP199" s="298" t="str">
        <f t="shared" si="56"/>
        <v/>
      </c>
      <c r="AQ199" s="326" t="str">
        <f t="shared" si="41"/>
        <v/>
      </c>
      <c r="AR199" s="422" t="str">
        <f t="shared" si="51"/>
        <v/>
      </c>
      <c r="AS199" s="384" t="str">
        <f t="shared" si="42"/>
        <v/>
      </c>
      <c r="AT199" s="102"/>
      <c r="AU199" s="297" t="str">
        <f>IF('1ér_Tour'!$C95="","",IF('1ér_Tour'!$E95="JS",'1ér_Tour'!$D95,""))</f>
        <v/>
      </c>
      <c r="AV199" s="298" t="str">
        <f>IF('2ème'!$C95="","",IF('2ème'!$E95="JS",'2ème'!$D95,""))</f>
        <v/>
      </c>
      <c r="AW199" s="298" t="str">
        <f>IF('3ème'!$C95="","",IF('3ème'!$E95="JS",'3ème'!$D95,""))</f>
        <v/>
      </c>
      <c r="AX199" s="298" t="str">
        <f>IF('4ème'!$C95="","",IF('4ème'!$E95="JS",'4ème'!$D95,""))</f>
        <v/>
      </c>
      <c r="AY199" s="298" t="str">
        <f>IF('5ème'!$C95="","",IF('5ème'!$E95="JS",'5ème'!$D95,""))</f>
        <v/>
      </c>
      <c r="AZ199" s="298" t="str">
        <f>IF('6ème'!$C95="","",IF('6ème'!$E95="JS",'6ème'!$D95,""))</f>
        <v/>
      </c>
      <c r="BA199" s="298" t="str">
        <f>IF('7ème'!$C95="","",IF('7ème'!$E95="JS",'7ème'!$D95,""))</f>
        <v/>
      </c>
      <c r="BB199" s="298" t="str">
        <f>IF('8ème'!$C95="","",IF('8ème'!$E95="JS",'8ème'!$D95,""))</f>
        <v/>
      </c>
      <c r="BC199" s="298" t="str">
        <f>IF('9ème'!$C95="","",IF('9ème'!$E95="JS",'9ème'!$D95,""))</f>
        <v/>
      </c>
      <c r="BD199" s="303" t="str">
        <f>IF('10ème'!$C95="","",IF('10ème'!$E95="JS",'10ème'!$D95,""))</f>
        <v/>
      </c>
      <c r="BE199" s="304" t="str">
        <f t="shared" si="43"/>
        <v/>
      </c>
      <c r="BF199" s="298" t="str">
        <f t="shared" si="52"/>
        <v/>
      </c>
      <c r="BG199" s="321" t="str">
        <f t="shared" si="53"/>
        <v/>
      </c>
      <c r="BH199" s="322" t="str">
        <f t="shared" si="54"/>
        <v/>
      </c>
      <c r="BI199" s="323" t="str">
        <f t="shared" si="55"/>
        <v/>
      </c>
      <c r="BJ199" s="102"/>
      <c r="BK199" s="294" t="str">
        <f>IF('1ér_Tour'!$C95="","",IF('1ér_Tour'!$E95="AM",'1ér_Tour'!$D95,""))</f>
        <v/>
      </c>
      <c r="BL199" s="295" t="str">
        <f>IF('2ème'!$C95="","",IF('2ème'!$E95="AM",'2ème'!$D95,""))</f>
        <v/>
      </c>
      <c r="BM199" s="295" t="str">
        <f>IF('3ème'!$C95="","",IF('3ème'!$E95="AM",'3ème'!$D95,""))</f>
        <v/>
      </c>
      <c r="BN199" s="295" t="str">
        <f>IF('4ème'!$C95="","",IF('4ème'!$E95="AM",'4ème'!$D95,""))</f>
        <v/>
      </c>
      <c r="BO199" s="295" t="str">
        <f>IF('5ème'!$C95="","",IF('5ème'!$E95="AM",'5ème'!$D95,""))</f>
        <v/>
      </c>
      <c r="BP199" s="295" t="str">
        <f>IF('6ème'!$C95="","",IF('6ème'!$E95="AM",'6ème'!$D95,""))</f>
        <v/>
      </c>
      <c r="BQ199" s="295" t="str">
        <f>IF('7ème'!$C95="","",IF('7ème'!$E95="AM",'7ème'!$D95,""))</f>
        <v/>
      </c>
      <c r="BR199" s="295" t="str">
        <f>IF('8ème'!$C95="","",IF('8ème'!$E95="AM",'8ème'!$D95,""))</f>
        <v/>
      </c>
      <c r="BS199" s="295" t="str">
        <f>IF('9ème'!$C95="","",IF('9ème'!$E95="AM",'9ème'!$D95,""))</f>
        <v/>
      </c>
      <c r="BT199" s="432" t="str">
        <f>IF('10ème'!$C95="","",IF('10ème'!$E95="AM",'10ème'!$D95,""))</f>
        <v/>
      </c>
      <c r="BU199" s="325" t="str">
        <f>IF(Dép_Arr!$C95="","",IF(Dép_Arr!$E95="AM",Dép_Arr!$D95,""))</f>
        <v/>
      </c>
      <c r="BV199" s="304" t="str">
        <f t="shared" si="44"/>
        <v/>
      </c>
      <c r="BW199" s="298" t="str">
        <f t="shared" si="47"/>
        <v/>
      </c>
      <c r="BX199" s="327" t="str">
        <f t="shared" si="48"/>
        <v/>
      </c>
      <c r="BY199" s="380" t="str">
        <f t="shared" si="49"/>
        <v/>
      </c>
      <c r="BZ199" s="438" t="str">
        <f t="shared" si="50"/>
        <v/>
      </c>
    </row>
    <row r="200" spans="14:78" x14ac:dyDescent="0.25">
      <c r="N200" s="373" t="str">
        <f t="shared" si="45"/>
        <v/>
      </c>
      <c r="O200" s="297" t="str">
        <f>IF('1ér_Tour'!C96="","",IF('1ér_Tour'!E96="MJ",'1ér_Tour'!$D96,""))</f>
        <v/>
      </c>
      <c r="P200" s="298" t="str">
        <f>IF('2ème'!$C96="","",IF('2ème'!$E96="MJ",'2ème'!$D96,""))</f>
        <v/>
      </c>
      <c r="Q200" s="298" t="str">
        <f>IF('3ème'!$C96="","",IF('3ème'!$E96="MJ",'3ème'!$D96,""))</f>
        <v/>
      </c>
      <c r="R200" s="298" t="str">
        <f>IF('4ème'!$C96="","",IF('4ème'!$E96="MJ",'4ème'!$D96,""))</f>
        <v/>
      </c>
      <c r="S200" s="298" t="str">
        <f>IF('5ème'!$C96="","",IF('5ème'!$E96="MJ",'5ème'!$D96,""))</f>
        <v/>
      </c>
      <c r="T200" s="298" t="str">
        <f>IF('6ème'!$C96="","",IF('6ème'!$E96="MJ",'6ème'!$D96,""))</f>
        <v/>
      </c>
      <c r="U200" s="298" t="str">
        <f>IF('7ème'!$C96="","",IF('7ème'!$E96="MJ",'7ème'!$D96,""))</f>
        <v/>
      </c>
      <c r="V200" s="298" t="str">
        <f>IF('8ème'!$C96="","",IF('8ème'!$E96="MJ",'8ème'!$D96,""))</f>
        <v/>
      </c>
      <c r="W200" s="298" t="str">
        <f>IF('9ème'!$C96="","",IF('9ème'!$E96="MJ",'9ème'!$D96,""))</f>
        <v/>
      </c>
      <c r="X200" s="303" t="str">
        <f>IF('10ème'!$C96="","",IF('10ème'!$E96="MJ",'10ème'!$D96,""))</f>
        <v/>
      </c>
      <c r="Y200" s="304" t="str">
        <f t="shared" si="38"/>
        <v/>
      </c>
      <c r="Z200" s="298" t="str">
        <f t="shared" si="57"/>
        <v/>
      </c>
      <c r="AA200" s="305" t="str">
        <f t="shared" si="39"/>
        <v/>
      </c>
      <c r="AB200" s="306" t="str">
        <f t="shared" si="40"/>
        <v/>
      </c>
      <c r="AC200" s="384" t="str">
        <f t="shared" si="58"/>
        <v/>
      </c>
      <c r="AD200" s="12"/>
      <c r="AE200" s="297" t="str">
        <f>IF('1ér_Tour'!$C96="","",IF('1ér_Tour'!$E96="CF",'1ér_Tour'!$D96,""))</f>
        <v/>
      </c>
      <c r="AF200" s="295" t="str">
        <f>IF('2ème'!$C96="","",IF('2ème'!$E96="CF",'2ème'!$D96,""))</f>
        <v/>
      </c>
      <c r="AG200" s="295" t="str">
        <f>IF('3ème'!$C96="","",IF('3ème'!$E96="CF",'3ème'!$D96,""))</f>
        <v/>
      </c>
      <c r="AH200" s="295" t="str">
        <f>IF('4ème'!$C96="","",IF('4ème'!$E96="CF",'4ème'!$D96,""))</f>
        <v/>
      </c>
      <c r="AI200" s="295" t="str">
        <f>IF('5ème'!$C96="","",IF('5ème'!$E96="CF",'5ème'!$D96,""))</f>
        <v/>
      </c>
      <c r="AJ200" s="295" t="str">
        <f>IF('6ème'!$C96="","",IF('6ème'!$E96="CF",'6ème'!$D96,""))</f>
        <v/>
      </c>
      <c r="AK200" s="295" t="str">
        <f>IF('7ème'!$C96="","",IF('7ème'!$E96="CF",'7ème'!$D96,""))</f>
        <v/>
      </c>
      <c r="AL200" s="295" t="str">
        <f>IF('8ème'!$C96="","",IF('8ème'!$E96="CF",'8ème'!$D96,""))</f>
        <v/>
      </c>
      <c r="AM200" s="295" t="str">
        <f>IF('9ème'!$C96="","",IF('9ème'!$E96="CF",'9ème'!$D96,""))</f>
        <v/>
      </c>
      <c r="AN200" s="325" t="str">
        <f>IF('10ème'!$C96="","",IF('10ème'!$E96="CF",'10ème'!$D96,""))</f>
        <v/>
      </c>
      <c r="AO200" s="304" t="str">
        <f t="shared" si="46"/>
        <v/>
      </c>
      <c r="AP200" s="298" t="str">
        <f t="shared" si="56"/>
        <v/>
      </c>
      <c r="AQ200" s="326" t="str">
        <f t="shared" si="41"/>
        <v/>
      </c>
      <c r="AR200" s="422" t="str">
        <f t="shared" si="51"/>
        <v/>
      </c>
      <c r="AS200" s="384" t="str">
        <f t="shared" si="42"/>
        <v/>
      </c>
      <c r="AT200" s="102"/>
      <c r="AU200" s="297" t="str">
        <f>IF('1ér_Tour'!$C96="","",IF('1ér_Tour'!$E96="JS",'1ér_Tour'!$D96,""))</f>
        <v/>
      </c>
      <c r="AV200" s="298" t="str">
        <f>IF('2ème'!$C96="","",IF('2ème'!$E96="JS",'2ème'!$D96,""))</f>
        <v/>
      </c>
      <c r="AW200" s="298" t="str">
        <f>IF('3ème'!$C96="","",IF('3ème'!$E96="JS",'3ème'!$D96,""))</f>
        <v/>
      </c>
      <c r="AX200" s="298" t="str">
        <f>IF('4ème'!$C96="","",IF('4ème'!$E96="JS",'4ème'!$D96,""))</f>
        <v/>
      </c>
      <c r="AY200" s="298" t="str">
        <f>IF('5ème'!$C96="","",IF('5ème'!$E96="JS",'5ème'!$D96,""))</f>
        <v/>
      </c>
      <c r="AZ200" s="298" t="str">
        <f>IF('6ème'!$C96="","",IF('6ème'!$E96="JS",'6ème'!$D96,""))</f>
        <v/>
      </c>
      <c r="BA200" s="298" t="str">
        <f>IF('7ème'!$C96="","",IF('7ème'!$E96="JS",'7ème'!$D96,""))</f>
        <v/>
      </c>
      <c r="BB200" s="298" t="str">
        <f>IF('8ème'!$C96="","",IF('8ème'!$E96="JS",'8ème'!$D96,""))</f>
        <v/>
      </c>
      <c r="BC200" s="298" t="str">
        <f>IF('9ème'!$C96="","",IF('9ème'!$E96="JS",'9ème'!$D96,""))</f>
        <v/>
      </c>
      <c r="BD200" s="303" t="str">
        <f>IF('10ème'!$C96="","",IF('10ème'!$E96="JS",'10ème'!$D96,""))</f>
        <v/>
      </c>
      <c r="BE200" s="304" t="str">
        <f t="shared" si="43"/>
        <v/>
      </c>
      <c r="BF200" s="298" t="str">
        <f t="shared" si="52"/>
        <v/>
      </c>
      <c r="BG200" s="321" t="str">
        <f t="shared" si="53"/>
        <v/>
      </c>
      <c r="BH200" s="322" t="str">
        <f t="shared" si="54"/>
        <v/>
      </c>
      <c r="BI200" s="323" t="str">
        <f t="shared" si="55"/>
        <v/>
      </c>
      <c r="BJ200" s="102"/>
      <c r="BK200" s="294" t="str">
        <f>IF('1ér_Tour'!$C96="","",IF('1ér_Tour'!$E96="AM",'1ér_Tour'!$D96,""))</f>
        <v/>
      </c>
      <c r="BL200" s="295" t="str">
        <f>IF('2ème'!$C96="","",IF('2ème'!$E96="AM",'2ème'!$D96,""))</f>
        <v/>
      </c>
      <c r="BM200" s="295" t="str">
        <f>IF('3ème'!$C96="","",IF('3ème'!$E96="AM",'3ème'!$D96,""))</f>
        <v/>
      </c>
      <c r="BN200" s="295" t="str">
        <f>IF('4ème'!$C96="","",IF('4ème'!$E96="AM",'4ème'!$D96,""))</f>
        <v/>
      </c>
      <c r="BO200" s="295" t="str">
        <f>IF('5ème'!$C96="","",IF('5ème'!$E96="AM",'5ème'!$D96,""))</f>
        <v/>
      </c>
      <c r="BP200" s="295" t="str">
        <f>IF('6ème'!$C96="","",IF('6ème'!$E96="AM",'6ème'!$D96,""))</f>
        <v/>
      </c>
      <c r="BQ200" s="295" t="str">
        <f>IF('7ème'!$C96="","",IF('7ème'!$E96="AM",'7ème'!$D96,""))</f>
        <v/>
      </c>
      <c r="BR200" s="295" t="str">
        <f>IF('8ème'!$C96="","",IF('8ème'!$E96="AM",'8ème'!$D96,""))</f>
        <v/>
      </c>
      <c r="BS200" s="295" t="str">
        <f>IF('9ème'!$C96="","",IF('9ème'!$E96="AM",'9ème'!$D96,""))</f>
        <v/>
      </c>
      <c r="BT200" s="432" t="str">
        <f>IF('10ème'!$C96="","",IF('10ème'!$E96="AM",'10ème'!$D96,""))</f>
        <v/>
      </c>
      <c r="BU200" s="325" t="str">
        <f>IF(Dép_Arr!$C96="","",IF(Dép_Arr!$E96="AM",Dép_Arr!$D96,""))</f>
        <v/>
      </c>
      <c r="BV200" s="304" t="str">
        <f t="shared" si="44"/>
        <v/>
      </c>
      <c r="BW200" s="298" t="str">
        <f t="shared" si="47"/>
        <v/>
      </c>
      <c r="BX200" s="327" t="str">
        <f t="shared" si="48"/>
        <v/>
      </c>
      <c r="BY200" s="380" t="str">
        <f t="shared" si="49"/>
        <v/>
      </c>
      <c r="BZ200" s="438" t="str">
        <f t="shared" si="50"/>
        <v/>
      </c>
    </row>
    <row r="201" spans="14:78" x14ac:dyDescent="0.25">
      <c r="N201" s="373" t="str">
        <f t="shared" si="45"/>
        <v/>
      </c>
      <c r="O201" s="297" t="str">
        <f>IF('1ér_Tour'!C97="","",IF('1ér_Tour'!E97="MJ",'1ér_Tour'!$D97,""))</f>
        <v/>
      </c>
      <c r="P201" s="298" t="str">
        <f>IF('2ème'!$C97="","",IF('2ème'!$E97="MJ",'2ème'!$D97,""))</f>
        <v/>
      </c>
      <c r="Q201" s="298" t="str">
        <f>IF('3ème'!$C97="","",IF('3ème'!$E97="MJ",'3ème'!$D97,""))</f>
        <v/>
      </c>
      <c r="R201" s="298" t="str">
        <f>IF('4ème'!$C97="","",IF('4ème'!$E97="MJ",'4ème'!$D97,""))</f>
        <v/>
      </c>
      <c r="S201" s="298" t="str">
        <f>IF('5ème'!$C97="","",IF('5ème'!$E97="MJ",'5ème'!$D97,""))</f>
        <v/>
      </c>
      <c r="T201" s="298" t="str">
        <f>IF('6ème'!$C97="","",IF('6ème'!$E97="MJ",'6ème'!$D97,""))</f>
        <v/>
      </c>
      <c r="U201" s="298" t="str">
        <f>IF('7ème'!$C97="","",IF('7ème'!$E97="MJ",'7ème'!$D97,""))</f>
        <v/>
      </c>
      <c r="V201" s="298" t="str">
        <f>IF('8ème'!$C97="","",IF('8ème'!$E97="MJ",'8ème'!$D97,""))</f>
        <v/>
      </c>
      <c r="W201" s="298" t="str">
        <f>IF('9ème'!$C97="","",IF('9ème'!$E97="MJ",'9ème'!$D97,""))</f>
        <v/>
      </c>
      <c r="X201" s="303" t="str">
        <f>IF('10ème'!$C97="","",IF('10ème'!$E97="MJ",'10ème'!$D97,""))</f>
        <v/>
      </c>
      <c r="Y201" s="304" t="str">
        <f t="shared" si="38"/>
        <v/>
      </c>
      <c r="Z201" s="298" t="str">
        <f t="shared" si="57"/>
        <v/>
      </c>
      <c r="AA201" s="305" t="str">
        <f t="shared" si="39"/>
        <v/>
      </c>
      <c r="AB201" s="306" t="str">
        <f t="shared" si="40"/>
        <v/>
      </c>
      <c r="AC201" s="384" t="str">
        <f t="shared" si="58"/>
        <v/>
      </c>
      <c r="AD201" s="12"/>
      <c r="AE201" s="297" t="str">
        <f>IF('1ér_Tour'!$C97="","",IF('1ér_Tour'!$E97="CF",'1ér_Tour'!$D97,""))</f>
        <v/>
      </c>
      <c r="AF201" s="295" t="str">
        <f>IF('2ème'!$C97="","",IF('2ème'!$E97="CF",'2ème'!$D97,""))</f>
        <v/>
      </c>
      <c r="AG201" s="295" t="str">
        <f>IF('3ème'!$C97="","",IF('3ème'!$E97="CF",'3ème'!$D97,""))</f>
        <v/>
      </c>
      <c r="AH201" s="295" t="str">
        <f>IF('4ème'!$C97="","",IF('4ème'!$E97="CF",'4ème'!$D97,""))</f>
        <v/>
      </c>
      <c r="AI201" s="295" t="str">
        <f>IF('5ème'!$C97="","",IF('5ème'!$E97="CF",'5ème'!$D97,""))</f>
        <v/>
      </c>
      <c r="AJ201" s="295" t="str">
        <f>IF('6ème'!$C97="","",IF('6ème'!$E97="CF",'6ème'!$D97,""))</f>
        <v/>
      </c>
      <c r="AK201" s="295" t="str">
        <f>IF('7ème'!$C97="","",IF('7ème'!$E97="CF",'7ème'!$D97,""))</f>
        <v/>
      </c>
      <c r="AL201" s="295" t="str">
        <f>IF('8ème'!$C97="","",IF('8ème'!$E97="CF",'8ème'!$D97,""))</f>
        <v/>
      </c>
      <c r="AM201" s="295" t="str">
        <f>IF('9ème'!$C97="","",IF('9ème'!$E97="CF",'9ème'!$D97,""))</f>
        <v/>
      </c>
      <c r="AN201" s="325" t="str">
        <f>IF('10ème'!$C97="","",IF('10ème'!$E97="CF",'10ème'!$D97,""))</f>
        <v/>
      </c>
      <c r="AO201" s="304" t="str">
        <f t="shared" si="46"/>
        <v/>
      </c>
      <c r="AP201" s="298" t="str">
        <f t="shared" si="56"/>
        <v/>
      </c>
      <c r="AQ201" s="326" t="str">
        <f t="shared" si="41"/>
        <v/>
      </c>
      <c r="AR201" s="422" t="str">
        <f t="shared" si="51"/>
        <v/>
      </c>
      <c r="AS201" s="384" t="str">
        <f t="shared" si="42"/>
        <v/>
      </c>
      <c r="AT201" s="102"/>
      <c r="AU201" s="297" t="str">
        <f>IF('1ér_Tour'!$C97="","",IF('1ér_Tour'!$E97="JS",'1ér_Tour'!$D97,""))</f>
        <v/>
      </c>
      <c r="AV201" s="298" t="str">
        <f>IF('2ème'!$C97="","",IF('2ème'!$E97="JS",'2ème'!$D97,""))</f>
        <v/>
      </c>
      <c r="AW201" s="298" t="str">
        <f>IF('3ème'!$C97="","",IF('3ème'!$E97="JS",'3ème'!$D97,""))</f>
        <v/>
      </c>
      <c r="AX201" s="298" t="str">
        <f>IF('4ème'!$C97="","",IF('4ème'!$E97="JS",'4ème'!$D97,""))</f>
        <v/>
      </c>
      <c r="AY201" s="298" t="str">
        <f>IF('5ème'!$C97="","",IF('5ème'!$E97="JS",'5ème'!$D97,""))</f>
        <v/>
      </c>
      <c r="AZ201" s="298" t="str">
        <f>IF('6ème'!$C97="","",IF('6ème'!$E97="JS",'6ème'!$D97,""))</f>
        <v/>
      </c>
      <c r="BA201" s="298" t="str">
        <f>IF('7ème'!$C97="","",IF('7ème'!$E97="JS",'7ème'!$D97,""))</f>
        <v/>
      </c>
      <c r="BB201" s="298" t="str">
        <f>IF('8ème'!$C97="","",IF('8ème'!$E97="JS",'8ème'!$D97,""))</f>
        <v/>
      </c>
      <c r="BC201" s="298" t="str">
        <f>IF('9ème'!$C97="","",IF('9ème'!$E97="JS",'9ème'!$D97,""))</f>
        <v/>
      </c>
      <c r="BD201" s="303" t="str">
        <f>IF('10ème'!$C97="","",IF('10ème'!$E97="JS",'10ème'!$D97,""))</f>
        <v/>
      </c>
      <c r="BE201" s="304" t="str">
        <f t="shared" si="43"/>
        <v/>
      </c>
      <c r="BF201" s="298" t="str">
        <f t="shared" si="52"/>
        <v/>
      </c>
      <c r="BG201" s="321" t="str">
        <f t="shared" si="53"/>
        <v/>
      </c>
      <c r="BH201" s="322" t="str">
        <f t="shared" si="54"/>
        <v/>
      </c>
      <c r="BI201" s="323" t="str">
        <f t="shared" si="55"/>
        <v/>
      </c>
      <c r="BJ201" s="102"/>
      <c r="BK201" s="294" t="str">
        <f>IF('1ér_Tour'!$C97="","",IF('1ér_Tour'!$E97="AM",'1ér_Tour'!$D97,""))</f>
        <v/>
      </c>
      <c r="BL201" s="295" t="str">
        <f>IF('2ème'!$C97="","",IF('2ème'!$E97="AM",'2ème'!$D97,""))</f>
        <v/>
      </c>
      <c r="BM201" s="295" t="str">
        <f>IF('3ème'!$C97="","",IF('3ème'!$E97="AM",'3ème'!$D97,""))</f>
        <v/>
      </c>
      <c r="BN201" s="295" t="str">
        <f>IF('4ème'!$C97="","",IF('4ème'!$E97="AM",'4ème'!$D97,""))</f>
        <v/>
      </c>
      <c r="BO201" s="295" t="str">
        <f>IF('5ème'!$C97="","",IF('5ème'!$E97="AM",'5ème'!$D97,""))</f>
        <v/>
      </c>
      <c r="BP201" s="295" t="str">
        <f>IF('6ème'!$C97="","",IF('6ème'!$E97="AM",'6ème'!$D97,""))</f>
        <v/>
      </c>
      <c r="BQ201" s="295" t="str">
        <f>IF('7ème'!$C97="","",IF('7ème'!$E97="AM",'7ème'!$D97,""))</f>
        <v/>
      </c>
      <c r="BR201" s="295" t="str">
        <f>IF('8ème'!$C97="","",IF('8ème'!$E97="AM",'8ème'!$D97,""))</f>
        <v/>
      </c>
      <c r="BS201" s="295" t="str">
        <f>IF('9ème'!$C97="","",IF('9ème'!$E97="AM",'9ème'!$D97,""))</f>
        <v/>
      </c>
      <c r="BT201" s="432" t="str">
        <f>IF('10ème'!$C97="","",IF('10ème'!$E97="AM",'10ème'!$D97,""))</f>
        <v/>
      </c>
      <c r="BU201" s="325" t="str">
        <f>IF(Dép_Arr!$C97="","",IF(Dép_Arr!$E97="AM",Dép_Arr!$D97,""))</f>
        <v/>
      </c>
      <c r="BV201" s="304" t="str">
        <f t="shared" si="44"/>
        <v/>
      </c>
      <c r="BW201" s="298" t="str">
        <f t="shared" si="47"/>
        <v/>
      </c>
      <c r="BX201" s="327" t="str">
        <f t="shared" si="48"/>
        <v/>
      </c>
      <c r="BY201" s="380" t="str">
        <f t="shared" si="49"/>
        <v/>
      </c>
      <c r="BZ201" s="438" t="str">
        <f t="shared" si="50"/>
        <v/>
      </c>
    </row>
    <row r="202" spans="14:78" x14ac:dyDescent="0.25">
      <c r="N202" s="373" t="str">
        <f t="shared" si="45"/>
        <v/>
      </c>
      <c r="O202" s="297" t="str">
        <f>IF('1ér_Tour'!C98="","",IF('1ér_Tour'!E98="MJ",'1ér_Tour'!$D98,""))</f>
        <v/>
      </c>
      <c r="P202" s="298" t="str">
        <f>IF('2ème'!$C98="","",IF('2ème'!$E98="MJ",'2ème'!$D98,""))</f>
        <v/>
      </c>
      <c r="Q202" s="298" t="str">
        <f>IF('3ème'!$C98="","",IF('3ème'!$E98="MJ",'3ème'!$D98,""))</f>
        <v/>
      </c>
      <c r="R202" s="298" t="str">
        <f>IF('4ème'!$C98="","",IF('4ème'!$E98="MJ",'4ème'!$D98,""))</f>
        <v/>
      </c>
      <c r="S202" s="298" t="str">
        <f>IF('5ème'!$C98="","",IF('5ème'!$E98="MJ",'5ème'!$D98,""))</f>
        <v/>
      </c>
      <c r="T202" s="298" t="str">
        <f>IF('6ème'!$C98="","",IF('6ème'!$E98="MJ",'6ème'!$D98,""))</f>
        <v/>
      </c>
      <c r="U202" s="298" t="str">
        <f>IF('7ème'!$C98="","",IF('7ème'!$E98="MJ",'7ème'!$D98,""))</f>
        <v/>
      </c>
      <c r="V202" s="298" t="str">
        <f>IF('8ème'!$C98="","",IF('8ème'!$E98="MJ",'8ème'!$D98,""))</f>
        <v/>
      </c>
      <c r="W202" s="298" t="str">
        <f>IF('9ème'!$C98="","",IF('9ème'!$E98="MJ",'9ème'!$D98,""))</f>
        <v/>
      </c>
      <c r="X202" s="303" t="str">
        <f>IF('10ème'!$C98="","",IF('10ème'!$E98="MJ",'10ème'!$D98,""))</f>
        <v/>
      </c>
      <c r="Y202" s="304" t="str">
        <f t="shared" si="38"/>
        <v/>
      </c>
      <c r="Z202" s="298" t="str">
        <f t="shared" si="57"/>
        <v/>
      </c>
      <c r="AA202" s="305" t="str">
        <f t="shared" si="39"/>
        <v/>
      </c>
      <c r="AB202" s="306" t="str">
        <f t="shared" si="40"/>
        <v/>
      </c>
      <c r="AC202" s="384" t="str">
        <f t="shared" si="58"/>
        <v/>
      </c>
      <c r="AD202" s="12"/>
      <c r="AE202" s="297" t="str">
        <f>IF('1ér_Tour'!$C98="","",IF('1ér_Tour'!$E98="CF",'1ér_Tour'!$D98,""))</f>
        <v/>
      </c>
      <c r="AF202" s="295" t="str">
        <f>IF('2ème'!$C98="","",IF('2ème'!$E98="CF",'2ème'!$D98,""))</f>
        <v/>
      </c>
      <c r="AG202" s="295" t="str">
        <f>IF('3ème'!$C98="","",IF('3ème'!$E98="CF",'3ème'!$D98,""))</f>
        <v/>
      </c>
      <c r="AH202" s="295" t="str">
        <f>IF('4ème'!$C98="","",IF('4ème'!$E98="CF",'4ème'!$D98,""))</f>
        <v/>
      </c>
      <c r="AI202" s="295" t="str">
        <f>IF('5ème'!$C98="","",IF('5ème'!$E98="CF",'5ème'!$D98,""))</f>
        <v/>
      </c>
      <c r="AJ202" s="295" t="str">
        <f>IF('6ème'!$C98="","",IF('6ème'!$E98="CF",'6ème'!$D98,""))</f>
        <v/>
      </c>
      <c r="AK202" s="295" t="str">
        <f>IF('7ème'!$C98="","",IF('7ème'!$E98="CF",'7ème'!$D98,""))</f>
        <v/>
      </c>
      <c r="AL202" s="295" t="str">
        <f>IF('8ème'!$C98="","",IF('8ème'!$E98="CF",'8ème'!$D98,""))</f>
        <v/>
      </c>
      <c r="AM202" s="295" t="str">
        <f>IF('9ème'!$C98="","",IF('9ème'!$E98="CF",'9ème'!$D98,""))</f>
        <v/>
      </c>
      <c r="AN202" s="325" t="str">
        <f>IF('10ème'!$C98="","",IF('10ème'!$E98="CF",'10ème'!$D98,""))</f>
        <v/>
      </c>
      <c r="AO202" s="304" t="str">
        <f t="shared" si="46"/>
        <v/>
      </c>
      <c r="AP202" s="298" t="str">
        <f t="shared" si="56"/>
        <v/>
      </c>
      <c r="AQ202" s="326" t="str">
        <f t="shared" si="41"/>
        <v/>
      </c>
      <c r="AR202" s="422" t="str">
        <f t="shared" si="51"/>
        <v/>
      </c>
      <c r="AS202" s="384" t="str">
        <f t="shared" si="42"/>
        <v/>
      </c>
      <c r="AT202" s="102"/>
      <c r="AU202" s="297" t="str">
        <f>IF('1ér_Tour'!$C98="","",IF('1ér_Tour'!$E98="JS",'1ér_Tour'!$D98,""))</f>
        <v/>
      </c>
      <c r="AV202" s="298" t="str">
        <f>IF('2ème'!$C98="","",IF('2ème'!$E98="JS",'2ème'!$D98,""))</f>
        <v/>
      </c>
      <c r="AW202" s="298" t="str">
        <f>IF('3ème'!$C98="","",IF('3ème'!$E98="JS",'3ème'!$D98,""))</f>
        <v/>
      </c>
      <c r="AX202" s="298" t="str">
        <f>IF('4ème'!$C98="","",IF('4ème'!$E98="JS",'4ème'!$D98,""))</f>
        <v/>
      </c>
      <c r="AY202" s="298" t="str">
        <f>IF('5ème'!$C98="","",IF('5ème'!$E98="JS",'5ème'!$D98,""))</f>
        <v/>
      </c>
      <c r="AZ202" s="298" t="str">
        <f>IF('6ème'!$C98="","",IF('6ème'!$E98="JS",'6ème'!$D98,""))</f>
        <v/>
      </c>
      <c r="BA202" s="298" t="str">
        <f>IF('7ème'!$C98="","",IF('7ème'!$E98="JS",'7ème'!$D98,""))</f>
        <v/>
      </c>
      <c r="BB202" s="298" t="str">
        <f>IF('8ème'!$C98="","",IF('8ème'!$E98="JS",'8ème'!$D98,""))</f>
        <v/>
      </c>
      <c r="BC202" s="298" t="str">
        <f>IF('9ème'!$C98="","",IF('9ème'!$E98="JS",'9ème'!$D98,""))</f>
        <v/>
      </c>
      <c r="BD202" s="303" t="str">
        <f>IF('10ème'!$C98="","",IF('10ème'!$E98="JS",'10ème'!$D98,""))</f>
        <v/>
      </c>
      <c r="BE202" s="304" t="str">
        <f t="shared" si="43"/>
        <v/>
      </c>
      <c r="BF202" s="298" t="str">
        <f t="shared" si="52"/>
        <v/>
      </c>
      <c r="BG202" s="321" t="str">
        <f t="shared" si="53"/>
        <v/>
      </c>
      <c r="BH202" s="322" t="str">
        <f t="shared" si="54"/>
        <v/>
      </c>
      <c r="BI202" s="323" t="str">
        <f t="shared" si="55"/>
        <v/>
      </c>
      <c r="BJ202" s="102"/>
      <c r="BK202" s="294" t="str">
        <f>IF('1ér_Tour'!$C98="","",IF('1ér_Tour'!$E98="AM",'1ér_Tour'!$D98,""))</f>
        <v/>
      </c>
      <c r="BL202" s="295" t="str">
        <f>IF('2ème'!$C98="","",IF('2ème'!$E98="AM",'2ème'!$D98,""))</f>
        <v/>
      </c>
      <c r="BM202" s="295" t="str">
        <f>IF('3ème'!$C98="","",IF('3ème'!$E98="AM",'3ème'!$D98,""))</f>
        <v/>
      </c>
      <c r="BN202" s="295" t="str">
        <f>IF('4ème'!$C98="","",IF('4ème'!$E98="AM",'4ème'!$D98,""))</f>
        <v/>
      </c>
      <c r="BO202" s="295" t="str">
        <f>IF('5ème'!$C98="","",IF('5ème'!$E98="AM",'5ème'!$D98,""))</f>
        <v/>
      </c>
      <c r="BP202" s="295" t="str">
        <f>IF('6ème'!$C98="","",IF('6ème'!$E98="AM",'6ème'!$D98,""))</f>
        <v/>
      </c>
      <c r="BQ202" s="295" t="str">
        <f>IF('7ème'!$C98="","",IF('7ème'!$E98="AM",'7ème'!$D98,""))</f>
        <v/>
      </c>
      <c r="BR202" s="295" t="str">
        <f>IF('8ème'!$C98="","",IF('8ème'!$E98="AM",'8ème'!$D98,""))</f>
        <v/>
      </c>
      <c r="BS202" s="295" t="str">
        <f>IF('9ème'!$C98="","",IF('9ème'!$E98="AM",'9ème'!$D98,""))</f>
        <v/>
      </c>
      <c r="BT202" s="432" t="str">
        <f>IF('10ème'!$C98="","",IF('10ème'!$E98="AM",'10ème'!$D98,""))</f>
        <v/>
      </c>
      <c r="BU202" s="325" t="str">
        <f>IF(Dép_Arr!$C98="","",IF(Dép_Arr!$E98="AM",Dép_Arr!$D98,""))</f>
        <v/>
      </c>
      <c r="BV202" s="304" t="str">
        <f t="shared" si="44"/>
        <v/>
      </c>
      <c r="BW202" s="298" t="str">
        <f t="shared" si="47"/>
        <v/>
      </c>
      <c r="BX202" s="327" t="str">
        <f t="shared" si="48"/>
        <v/>
      </c>
      <c r="BY202" s="380" t="str">
        <f t="shared" si="49"/>
        <v/>
      </c>
      <c r="BZ202" s="438" t="str">
        <f t="shared" si="50"/>
        <v/>
      </c>
    </row>
    <row r="203" spans="14:78" x14ac:dyDescent="0.25">
      <c r="N203" s="373" t="str">
        <f t="shared" si="45"/>
        <v/>
      </c>
      <c r="O203" s="297" t="str">
        <f>IF('1ér_Tour'!C99="","",IF('1ér_Tour'!E99="MJ",'1ér_Tour'!$D99,""))</f>
        <v/>
      </c>
      <c r="P203" s="298" t="str">
        <f>IF('2ème'!$C99="","",IF('2ème'!$E99="MJ",'2ème'!$D99,""))</f>
        <v/>
      </c>
      <c r="Q203" s="298" t="str">
        <f>IF('3ème'!$C99="","",IF('3ème'!$E99="MJ",'3ème'!$D99,""))</f>
        <v/>
      </c>
      <c r="R203" s="298" t="str">
        <f>IF('4ème'!$C99="","",IF('4ème'!$E99="MJ",'4ème'!$D99,""))</f>
        <v/>
      </c>
      <c r="S203" s="298" t="str">
        <f>IF('5ème'!$C99="","",IF('5ème'!$E99="MJ",'5ème'!$D99,""))</f>
        <v/>
      </c>
      <c r="T203" s="298" t="str">
        <f>IF('6ème'!$C99="","",IF('6ème'!$E99="MJ",'6ème'!$D99,""))</f>
        <v/>
      </c>
      <c r="U203" s="298" t="str">
        <f>IF('7ème'!$C99="","",IF('7ème'!$E99="MJ",'7ème'!$D99,""))</f>
        <v/>
      </c>
      <c r="V203" s="298" t="str">
        <f>IF('8ème'!$C99="","",IF('8ème'!$E99="MJ",'8ème'!$D99,""))</f>
        <v/>
      </c>
      <c r="W203" s="298" t="str">
        <f>IF('9ème'!$C99="","",IF('9ème'!$E99="MJ",'9ème'!$D99,""))</f>
        <v/>
      </c>
      <c r="X203" s="303" t="str">
        <f>IF('10ème'!$C99="","",IF('10ème'!$E99="MJ",'10ème'!$D99,""))</f>
        <v/>
      </c>
      <c r="Y203" s="304" t="str">
        <f t="shared" si="38"/>
        <v/>
      </c>
      <c r="Z203" s="298" t="str">
        <f t="shared" si="57"/>
        <v/>
      </c>
      <c r="AA203" s="305" t="str">
        <f t="shared" si="39"/>
        <v/>
      </c>
      <c r="AB203" s="306" t="str">
        <f t="shared" si="40"/>
        <v/>
      </c>
      <c r="AC203" s="384" t="str">
        <f t="shared" si="58"/>
        <v/>
      </c>
      <c r="AD203" s="12"/>
      <c r="AE203" s="297" t="str">
        <f>IF('1ér_Tour'!$C99="","",IF('1ér_Tour'!$E99="CF",'1ér_Tour'!$D99,""))</f>
        <v/>
      </c>
      <c r="AF203" s="295" t="str">
        <f>IF('2ème'!$C99="","",IF('2ème'!$E99="CF",'2ème'!$D99,""))</f>
        <v/>
      </c>
      <c r="AG203" s="295" t="str">
        <f>IF('3ème'!$C99="","",IF('3ème'!$E99="CF",'3ème'!$D99,""))</f>
        <v/>
      </c>
      <c r="AH203" s="295" t="str">
        <f>IF('4ème'!$C99="","",IF('4ème'!$E99="CF",'4ème'!$D99,""))</f>
        <v/>
      </c>
      <c r="AI203" s="295" t="str">
        <f>IF('5ème'!$C99="","",IF('5ème'!$E99="CF",'5ème'!$D99,""))</f>
        <v/>
      </c>
      <c r="AJ203" s="295" t="str">
        <f>IF('6ème'!$C99="","",IF('6ème'!$E99="CF",'6ème'!$D99,""))</f>
        <v/>
      </c>
      <c r="AK203" s="295" t="str">
        <f>IF('7ème'!$C99="","",IF('7ème'!$E99="CF",'7ème'!$D99,""))</f>
        <v/>
      </c>
      <c r="AL203" s="295" t="str">
        <f>IF('8ème'!$C99="","",IF('8ème'!$E99="CF",'8ème'!$D99,""))</f>
        <v/>
      </c>
      <c r="AM203" s="295" t="str">
        <f>IF('9ème'!$C99="","",IF('9ème'!$E99="CF",'9ème'!$D99,""))</f>
        <v/>
      </c>
      <c r="AN203" s="325" t="str">
        <f>IF('10ème'!$C99="","",IF('10ème'!$E99="CF",'10ème'!$D99,""))</f>
        <v/>
      </c>
      <c r="AO203" s="304" t="str">
        <f t="shared" si="46"/>
        <v/>
      </c>
      <c r="AP203" s="298" t="str">
        <f t="shared" si="56"/>
        <v/>
      </c>
      <c r="AQ203" s="326" t="str">
        <f t="shared" si="41"/>
        <v/>
      </c>
      <c r="AR203" s="422" t="str">
        <f t="shared" si="51"/>
        <v/>
      </c>
      <c r="AS203" s="384" t="str">
        <f t="shared" si="42"/>
        <v/>
      </c>
      <c r="AT203" s="102"/>
      <c r="AU203" s="297" t="str">
        <f>IF('1ér_Tour'!$C99="","",IF('1ér_Tour'!$E99="JS",'1ér_Tour'!$D99,""))</f>
        <v/>
      </c>
      <c r="AV203" s="298" t="str">
        <f>IF('2ème'!$C99="","",IF('2ème'!$E99="JS",'2ème'!$D99,""))</f>
        <v/>
      </c>
      <c r="AW203" s="298" t="str">
        <f>IF('3ème'!$C99="","",IF('3ème'!$E99="JS",'3ème'!$D99,""))</f>
        <v/>
      </c>
      <c r="AX203" s="298" t="str">
        <f>IF('4ème'!$C99="","",IF('4ème'!$E99="JS",'4ème'!$D99,""))</f>
        <v/>
      </c>
      <c r="AY203" s="298" t="str">
        <f>IF('5ème'!$C99="","",IF('5ème'!$E99="JS",'5ème'!$D99,""))</f>
        <v/>
      </c>
      <c r="AZ203" s="298" t="str">
        <f>IF('6ème'!$C99="","",IF('6ème'!$E99="JS",'6ème'!$D99,""))</f>
        <v/>
      </c>
      <c r="BA203" s="298" t="str">
        <f>IF('7ème'!$C99="","",IF('7ème'!$E99="JS",'7ème'!$D99,""))</f>
        <v/>
      </c>
      <c r="BB203" s="298" t="str">
        <f>IF('8ème'!$C99="","",IF('8ème'!$E99="JS",'8ème'!$D99,""))</f>
        <v/>
      </c>
      <c r="BC203" s="298" t="str">
        <f>IF('9ème'!$C99="","",IF('9ème'!$E99="JS",'9ème'!$D99,""))</f>
        <v/>
      </c>
      <c r="BD203" s="303" t="str">
        <f>IF('10ème'!$C99="","",IF('10ème'!$E99="JS",'10ème'!$D99,""))</f>
        <v/>
      </c>
      <c r="BE203" s="304" t="str">
        <f t="shared" si="43"/>
        <v/>
      </c>
      <c r="BF203" s="298" t="str">
        <f t="shared" si="52"/>
        <v/>
      </c>
      <c r="BG203" s="321" t="str">
        <f t="shared" si="53"/>
        <v/>
      </c>
      <c r="BH203" s="322" t="str">
        <f t="shared" si="54"/>
        <v/>
      </c>
      <c r="BI203" s="323" t="str">
        <f t="shared" si="55"/>
        <v/>
      </c>
      <c r="BJ203" s="102"/>
      <c r="BK203" s="294" t="str">
        <f>IF('1ér_Tour'!$C99="","",IF('1ér_Tour'!$E99="AM",'1ér_Tour'!$D99,""))</f>
        <v/>
      </c>
      <c r="BL203" s="295" t="str">
        <f>IF('2ème'!$C99="","",IF('2ème'!$E99="AM",'2ème'!$D99,""))</f>
        <v/>
      </c>
      <c r="BM203" s="295" t="str">
        <f>IF('3ème'!$C99="","",IF('3ème'!$E99="AM",'3ème'!$D99,""))</f>
        <v/>
      </c>
      <c r="BN203" s="295" t="str">
        <f>IF('4ème'!$C99="","",IF('4ème'!$E99="AM",'4ème'!$D99,""))</f>
        <v/>
      </c>
      <c r="BO203" s="295" t="str">
        <f>IF('5ème'!$C99="","",IF('5ème'!$E99="AM",'5ème'!$D99,""))</f>
        <v/>
      </c>
      <c r="BP203" s="295" t="str">
        <f>IF('6ème'!$C99="","",IF('6ème'!$E99="AM",'6ème'!$D99,""))</f>
        <v/>
      </c>
      <c r="BQ203" s="295" t="str">
        <f>IF('7ème'!$C99="","",IF('7ème'!$E99="AM",'7ème'!$D99,""))</f>
        <v/>
      </c>
      <c r="BR203" s="295" t="str">
        <f>IF('8ème'!$C99="","",IF('8ème'!$E99="AM",'8ème'!$D99,""))</f>
        <v/>
      </c>
      <c r="BS203" s="295" t="str">
        <f>IF('9ème'!$C99="","",IF('9ème'!$E99="AM",'9ème'!$D99,""))</f>
        <v/>
      </c>
      <c r="BT203" s="432" t="str">
        <f>IF('10ème'!$C99="","",IF('10ème'!$E99="AM",'10ème'!$D99,""))</f>
        <v/>
      </c>
      <c r="BU203" s="325" t="str">
        <f>IF(Dép_Arr!$C99="","",IF(Dép_Arr!$E99="AM",Dép_Arr!$D99,""))</f>
        <v/>
      </c>
      <c r="BV203" s="304" t="str">
        <f t="shared" si="44"/>
        <v/>
      </c>
      <c r="BW203" s="298" t="str">
        <f t="shared" si="47"/>
        <v/>
      </c>
      <c r="BX203" s="327" t="str">
        <f t="shared" si="48"/>
        <v/>
      </c>
      <c r="BY203" s="380" t="str">
        <f t="shared" si="49"/>
        <v/>
      </c>
      <c r="BZ203" s="438" t="str">
        <f t="shared" si="50"/>
        <v/>
      </c>
    </row>
    <row r="204" spans="14:78" x14ac:dyDescent="0.25">
      <c r="N204" s="373" t="str">
        <f t="shared" si="45"/>
        <v/>
      </c>
      <c r="O204" s="297" t="str">
        <f>IF('1ér_Tour'!C100="","",IF('1ér_Tour'!E100="MJ",'1ér_Tour'!$D100,""))</f>
        <v/>
      </c>
      <c r="P204" s="298" t="str">
        <f>IF('2ème'!$C100="","",IF('2ème'!$E100="MJ",'2ème'!$D100,""))</f>
        <v/>
      </c>
      <c r="Q204" s="298" t="str">
        <f>IF('3ème'!$C100="","",IF('3ème'!$E100="MJ",'3ème'!$D100,""))</f>
        <v/>
      </c>
      <c r="R204" s="298" t="str">
        <f>IF('4ème'!$C100="","",IF('4ème'!$E100="MJ",'4ème'!$D100,""))</f>
        <v/>
      </c>
      <c r="S204" s="298" t="str">
        <f>IF('5ème'!$C100="","",IF('5ème'!$E100="MJ",'5ème'!$D100,""))</f>
        <v/>
      </c>
      <c r="T204" s="298" t="str">
        <f>IF('6ème'!$C100="","",IF('6ème'!$E100="MJ",'6ème'!$D100,""))</f>
        <v/>
      </c>
      <c r="U204" s="298" t="str">
        <f>IF('7ème'!$C100="","",IF('7ème'!$E100="MJ",'7ème'!$D100,""))</f>
        <v/>
      </c>
      <c r="V204" s="298" t="str">
        <f>IF('8ème'!$C100="","",IF('8ème'!$E100="MJ",'8ème'!$D100,""))</f>
        <v/>
      </c>
      <c r="W204" s="298" t="str">
        <f>IF('9ème'!$C100="","",IF('9ème'!$E100="MJ",'9ème'!$D100,""))</f>
        <v/>
      </c>
      <c r="X204" s="303" t="str">
        <f>IF('10ème'!$C100="","",IF('10ème'!$E100="MJ",'10ème'!$D100,""))</f>
        <v/>
      </c>
      <c r="Y204" s="304" t="str">
        <f>IF(Z204="","",SUMPRODUCT((CAT_Age=B100)*(MJ&lt;Z204)+1)-99)</f>
        <v/>
      </c>
      <c r="Z204" s="298" t="str">
        <f t="shared" si="57"/>
        <v/>
      </c>
      <c r="AA204" s="305" t="str">
        <f>IF($E100=11,"",IF(COUNTA(O204:X204)-COUNTBLANK(O204:X204)=0,"",COUNTA(O204:X204)-COUNTBLANK(O204:X204)))</f>
        <v/>
      </c>
      <c r="AB204" s="306" t="str">
        <f t="shared" si="40"/>
        <v/>
      </c>
      <c r="AC204" s="384" t="str">
        <f t="shared" si="58"/>
        <v/>
      </c>
      <c r="AD204" s="12"/>
      <c r="AE204" s="297" t="str">
        <f>IF('1ér_Tour'!$C100="","",IF('1ér_Tour'!$E100="CF",'1ér_Tour'!$D100,""))</f>
        <v/>
      </c>
      <c r="AF204" s="295" t="str">
        <f>IF('2ème'!$C100="","",IF('2ème'!$E100="CF",'2ème'!$D100,""))</f>
        <v/>
      </c>
      <c r="AG204" s="295" t="str">
        <f>IF('3ème'!$C100="","",IF('3ème'!$E100="CF",'3ème'!$D100,""))</f>
        <v/>
      </c>
      <c r="AH204" s="295" t="str">
        <f>IF('4ème'!$C100="","",IF('4ème'!$E100="CF",'4ème'!$D100,""))</f>
        <v/>
      </c>
      <c r="AI204" s="295" t="str">
        <f>IF('5ème'!$C100="","",IF('5ème'!$E100="CF",'5ème'!$D100,""))</f>
        <v/>
      </c>
      <c r="AJ204" s="295" t="str">
        <f>IF('6ème'!$C100="","",IF('6ème'!$E100="CF",'6ème'!$D100,""))</f>
        <v/>
      </c>
      <c r="AK204" s="295" t="str">
        <f>IF('7ème'!$C100="","",IF('7ème'!$E100="CF",'7ème'!$D100,""))</f>
        <v/>
      </c>
      <c r="AL204" s="295" t="str">
        <f>IF('8ème'!$C100="","",IF('8ème'!$E100="CF",'8ème'!$D100,""))</f>
        <v/>
      </c>
      <c r="AM204" s="295" t="str">
        <f>IF('9ème'!$C100="","",IF('9ème'!$E100="CF",'9ème'!$D100,""))</f>
        <v/>
      </c>
      <c r="AN204" s="325" t="str">
        <f>IF('10ème'!$C100="","",IF('10ème'!$E100="CF",'10ème'!$D100,""))</f>
        <v/>
      </c>
      <c r="AO204" s="304" t="str">
        <f t="shared" si="46"/>
        <v/>
      </c>
      <c r="AP204" s="298" t="str">
        <f t="shared" si="56"/>
        <v/>
      </c>
      <c r="AQ204" s="326" t="str">
        <f>IF($E100=11,"",IF(COUNTA(AE204:AN204)-COUNTBLANK(AE204:AN204)=0,"",COUNTA(AE204:AN204)-COUNTBLANK(AE204:AN204)))</f>
        <v/>
      </c>
      <c r="AR204" s="422" t="str">
        <f t="shared" si="51"/>
        <v/>
      </c>
      <c r="AS204" s="384" t="str">
        <f t="shared" si="42"/>
        <v/>
      </c>
      <c r="AT204" s="102"/>
      <c r="AU204" s="297" t="str">
        <f>IF('1ér_Tour'!$C100="","",IF('1ér_Tour'!$E100="JS",'1ér_Tour'!$D100,""))</f>
        <v/>
      </c>
      <c r="AV204" s="298" t="str">
        <f>IF('2ème'!$C100="","",IF('2ème'!$E100="JS",'2ème'!$D100,""))</f>
        <v/>
      </c>
      <c r="AW204" s="298" t="str">
        <f>IF('3ème'!$C100="","",IF('3ème'!$E100="JS",'3ème'!$D100,""))</f>
        <v/>
      </c>
      <c r="AX204" s="298" t="str">
        <f>IF('4ème'!$C100="","",IF('4ème'!$E100="JS",'4ème'!$D100,""))</f>
        <v/>
      </c>
      <c r="AY204" s="298" t="str">
        <f>IF('5ème'!$C100="","",IF('5ème'!$E100="JS",'5ème'!$D100,""))</f>
        <v/>
      </c>
      <c r="AZ204" s="298" t="str">
        <f>IF('6ème'!$C100="","",IF('6ème'!$E100="JS",'6ème'!$D100,""))</f>
        <v/>
      </c>
      <c r="BA204" s="298" t="str">
        <f>IF('7ème'!$C100="","",IF('7ème'!$E100="JS",'7ème'!$D100,""))</f>
        <v/>
      </c>
      <c r="BB204" s="298" t="str">
        <f>IF('8ème'!$C100="","",IF('8ème'!$E100="JS",'8ème'!$D100,""))</f>
        <v/>
      </c>
      <c r="BC204" s="298" t="str">
        <f>IF('9ème'!$C100="","",IF('9ème'!$E100="JS",'9ème'!$D100,""))</f>
        <v/>
      </c>
      <c r="BD204" s="303" t="str">
        <f>IF('10ème'!$C100="","",IF('10ème'!$E100="JS",'10ème'!$D100,""))</f>
        <v/>
      </c>
      <c r="BE204" s="304" t="str">
        <f>IF(BF204="","",Z310)</f>
        <v/>
      </c>
      <c r="BF204" s="298" t="str">
        <f t="shared" si="52"/>
        <v/>
      </c>
      <c r="BG204" s="321" t="str">
        <f t="shared" si="53"/>
        <v/>
      </c>
      <c r="BH204" s="322" t="str">
        <f t="shared" si="54"/>
        <v/>
      </c>
      <c r="BI204" s="323" t="str">
        <f t="shared" si="55"/>
        <v/>
      </c>
      <c r="BJ204" s="102"/>
      <c r="BK204" s="294" t="str">
        <f>IF('1ér_Tour'!$C100="","",IF('1ér_Tour'!$E100="AM",'1ér_Tour'!$D100,""))</f>
        <v/>
      </c>
      <c r="BL204" s="295" t="str">
        <f>IF('2ème'!$C100="","",IF('2ème'!$E100="AM",'2ème'!$D100,""))</f>
        <v/>
      </c>
      <c r="BM204" s="295" t="str">
        <f>IF('3ème'!$C100="","",IF('3ème'!$E100="AM",'3ème'!$D100,""))</f>
        <v/>
      </c>
      <c r="BN204" s="295" t="str">
        <f>IF('4ème'!$C100="","",IF('4ème'!$E100="AM",'4ème'!$D100,""))</f>
        <v/>
      </c>
      <c r="BO204" s="295" t="str">
        <f>IF('5ème'!$C100="","",IF('5ème'!$E100="AM",'5ème'!$D100,""))</f>
        <v/>
      </c>
      <c r="BP204" s="295" t="str">
        <f>IF('6ème'!$C100="","",IF('6ème'!$E100="AM",'6ème'!$D100,""))</f>
        <v/>
      </c>
      <c r="BQ204" s="295" t="str">
        <f>IF('7ème'!$C100="","",IF('7ème'!$E100="AM",'7ème'!$D100,""))</f>
        <v/>
      </c>
      <c r="BR204" s="295" t="str">
        <f>IF('8ème'!$C100="","",IF('8ème'!$E100="AM",'8ème'!$D100,""))</f>
        <v/>
      </c>
      <c r="BS204" s="295" t="str">
        <f>IF('9ème'!$C100="","",IF('9ème'!$E100="AM",'9ème'!$D100,""))</f>
        <v/>
      </c>
      <c r="BT204" s="432" t="str">
        <f>IF('10ème'!$C100="","",IF('10ème'!$E100="AM",'10ème'!$D100,""))</f>
        <v/>
      </c>
      <c r="BU204" s="325" t="str">
        <f>IF(Dép_Arr!$C100="","",IF(Dép_Arr!$E100="AM",Dép_Arr!$D100,""))</f>
        <v/>
      </c>
      <c r="BV204" s="304" t="str">
        <f>IF(BW204="","",Z310)</f>
        <v/>
      </c>
      <c r="BW204" s="298" t="str">
        <f t="shared" si="47"/>
        <v/>
      </c>
      <c r="BX204" s="327" t="str">
        <f t="shared" si="48"/>
        <v/>
      </c>
      <c r="BY204" s="380" t="str">
        <f t="shared" si="49"/>
        <v/>
      </c>
      <c r="BZ204" s="438" t="str">
        <f t="shared" si="50"/>
        <v/>
      </c>
    </row>
    <row r="205" spans="14:78" x14ac:dyDescent="0.25">
      <c r="N205" s="373" t="str">
        <f t="shared" si="45"/>
        <v/>
      </c>
      <c r="O205" s="297" t="str">
        <f>IF('1ér_Tour'!C101="","",IF('1ér_Tour'!E101="MJ",'1ér_Tour'!$D101,""))</f>
        <v/>
      </c>
      <c r="P205" s="298" t="str">
        <f>IF('2ème'!$C101="","",IF('2ème'!$E101="MJ",'2ème'!$D101,""))</f>
        <v/>
      </c>
      <c r="Q205" s="298" t="str">
        <f>IF('3ème'!$C101="","",IF('3ème'!$E101="MJ",'3ème'!$D101,""))</f>
        <v/>
      </c>
      <c r="R205" s="298" t="str">
        <f>IF('4ème'!$C101="","",IF('4ème'!$E101="MJ",'4ème'!$D101,""))</f>
        <v/>
      </c>
      <c r="S205" s="298" t="str">
        <f>IF('5ème'!$C101="","",IF('5ème'!$E101="MJ",'5ème'!$D101,""))</f>
        <v/>
      </c>
      <c r="T205" s="298" t="str">
        <f>IF('6ème'!$C101="","",IF('6ème'!$E101="MJ",'6ème'!$D101,""))</f>
        <v/>
      </c>
      <c r="U205" s="298" t="str">
        <f>IF('7ème'!$C101="","",IF('7ème'!$E101="MJ",'7ème'!$D101,""))</f>
        <v/>
      </c>
      <c r="V205" s="298" t="str">
        <f>IF('8ème'!$C101="","",IF('8ème'!$E101="MJ",'8ème'!$D101,""))</f>
        <v/>
      </c>
      <c r="W205" s="298" t="str">
        <f>IF('9ème'!$C101="","",IF('9ème'!$E101="MJ",'9ème'!$D101,""))</f>
        <v/>
      </c>
      <c r="X205" s="303" t="str">
        <f>IF('10ème'!$C101="","",IF('10ème'!$E101="MJ",'10ème'!$D101,""))</f>
        <v/>
      </c>
      <c r="Y205" s="304" t="str">
        <f>IF(Z205="","",SUMPRODUCT((CAT_Age=B101)*(MJ&lt;Z205)+1)-99)</f>
        <v/>
      </c>
      <c r="Z205" s="298" t="str">
        <f t="shared" si="57"/>
        <v/>
      </c>
      <c r="AA205" s="305" t="str">
        <f>IF($E101=11,"",IF(COUNTA(O205:X205)-COUNTBLANK(O205:X205)=0,"",COUNTA(O205:X205)-COUNTBLANK(O205:X205)))</f>
        <v/>
      </c>
      <c r="AB205" s="306" t="str">
        <f t="shared" si="40"/>
        <v/>
      </c>
      <c r="AC205" s="384" t="str">
        <f t="shared" si="58"/>
        <v/>
      </c>
      <c r="AD205" s="12"/>
      <c r="AE205" s="297" t="str">
        <f>IF('1ér_Tour'!$C101="","",IF('1ér_Tour'!$E101="CF",'1ér_Tour'!$D101,""))</f>
        <v/>
      </c>
      <c r="AF205" s="295" t="str">
        <f>IF('2ème'!$C101="","",IF('2ème'!$E101="CF",'2ème'!$D101,""))</f>
        <v/>
      </c>
      <c r="AG205" s="295" t="str">
        <f>IF('3ème'!$C101="","",IF('3ème'!$E101="CF",'3ème'!$D101,""))</f>
        <v/>
      </c>
      <c r="AH205" s="295" t="str">
        <f>IF('4ème'!$C101="","",IF('4ème'!$E101="CF",'4ème'!$D101,""))</f>
        <v/>
      </c>
      <c r="AI205" s="295" t="str">
        <f>IF('5ème'!$C101="","",IF('5ème'!$E101="CF",'5ème'!$D101,""))</f>
        <v/>
      </c>
      <c r="AJ205" s="295" t="str">
        <f>IF('6ème'!$C101="","",IF('6ème'!$E101="CF",'6ème'!$D101,""))</f>
        <v/>
      </c>
      <c r="AK205" s="295" t="str">
        <f>IF('7ème'!$C101="","",IF('7ème'!$E101="CF",'7ème'!$D101,""))</f>
        <v/>
      </c>
      <c r="AL205" s="295" t="str">
        <f>IF('8ème'!$C101="","",IF('8ème'!$E101="CF",'8ème'!$D101,""))</f>
        <v/>
      </c>
      <c r="AM205" s="295" t="str">
        <f>IF('9ème'!$C101="","",IF('9ème'!$E101="CF",'9ème'!$D101,""))</f>
        <v/>
      </c>
      <c r="AN205" s="325" t="str">
        <f>IF('10ème'!$C101="","",IF('10ème'!$E101="CF",'10ème'!$D101,""))</f>
        <v/>
      </c>
      <c r="AO205" s="304" t="str">
        <f t="shared" si="46"/>
        <v/>
      </c>
      <c r="AP205" s="298" t="str">
        <f t="shared" si="56"/>
        <v/>
      </c>
      <c r="AQ205" s="326" t="str">
        <f>IF($E101=11,"",IF(COUNTA(AE205:AN205)-COUNTBLANK(AE205:AN205)=0,"",COUNTA(AE205:AN205)-COUNTBLANK(AE205:AN205)))</f>
        <v/>
      </c>
      <c r="AR205" s="422" t="str">
        <f t="shared" si="51"/>
        <v/>
      </c>
      <c r="AS205" s="384" t="str">
        <f t="shared" si="42"/>
        <v/>
      </c>
      <c r="AT205" s="102"/>
      <c r="AU205" s="297" t="str">
        <f>IF('1ér_Tour'!$C101="","",IF('1ér_Tour'!$E101="JS",'1ér_Tour'!$D101,""))</f>
        <v/>
      </c>
      <c r="AV205" s="298" t="str">
        <f>IF('2ème'!$C101="","",IF('2ème'!$E101="JS",'2ème'!$D101,""))</f>
        <v/>
      </c>
      <c r="AW205" s="298" t="str">
        <f>IF('3ème'!$C101="","",IF('3ème'!$E101="JS",'3ème'!$D101,""))</f>
        <v/>
      </c>
      <c r="AX205" s="298" t="str">
        <f>IF('4ème'!$C101="","",IF('4ème'!$E101="JS",'4ème'!$D101,""))</f>
        <v/>
      </c>
      <c r="AY205" s="298" t="str">
        <f>IF('5ème'!$C101="","",IF('5ème'!$E101="JS",'5ème'!$D101,""))</f>
        <v/>
      </c>
      <c r="AZ205" s="298" t="str">
        <f>IF('6ème'!$C101="","",IF('6ème'!$E101="JS",'6ème'!$D101,""))</f>
        <v/>
      </c>
      <c r="BA205" s="298" t="str">
        <f>IF('7ème'!$C101="","",IF('7ème'!$E101="JS",'7ème'!$D101,""))</f>
        <v/>
      </c>
      <c r="BB205" s="298" t="str">
        <f>IF('8ème'!$C101="","",IF('8ème'!$E101="JS",'8ème'!$D101,""))</f>
        <v/>
      </c>
      <c r="BC205" s="298" t="str">
        <f>IF('9ème'!$C101="","",IF('9ème'!$E101="JS",'9ème'!$D101,""))</f>
        <v/>
      </c>
      <c r="BD205" s="303" t="str">
        <f>IF('10ème'!$C101="","",IF('10ème'!$E101="JS",'10ème'!$D101,""))</f>
        <v/>
      </c>
      <c r="BE205" s="304" t="str">
        <f>IF(BF205="","",Z311)</f>
        <v/>
      </c>
      <c r="BF205" s="298" t="str">
        <f t="shared" si="52"/>
        <v/>
      </c>
      <c r="BG205" s="321" t="str">
        <f t="shared" si="53"/>
        <v/>
      </c>
      <c r="BH205" s="322" t="str">
        <f t="shared" si="54"/>
        <v/>
      </c>
      <c r="BI205" s="323" t="str">
        <f t="shared" si="55"/>
        <v/>
      </c>
      <c r="BJ205" s="102"/>
      <c r="BK205" s="294" t="str">
        <f>IF('1ér_Tour'!$C101="","",IF('1ér_Tour'!$E101="AM",'1ér_Tour'!$D101,""))</f>
        <v/>
      </c>
      <c r="BL205" s="295" t="str">
        <f>IF('2ème'!$C101="","",IF('2ème'!$E101="AM",'2ème'!$D101,""))</f>
        <v/>
      </c>
      <c r="BM205" s="295" t="str">
        <f>IF('3ème'!$C101="","",IF('3ème'!$E101="AM",'3ème'!$D101,""))</f>
        <v/>
      </c>
      <c r="BN205" s="295" t="str">
        <f>IF('4ème'!$C101="","",IF('4ème'!$E101="AM",'4ème'!$D101,""))</f>
        <v/>
      </c>
      <c r="BO205" s="295" t="str">
        <f>IF('5ème'!$C101="","",IF('5ème'!$E101="AM",'5ème'!$D101,""))</f>
        <v/>
      </c>
      <c r="BP205" s="295" t="str">
        <f>IF('6ème'!$C101="","",IF('6ème'!$E101="AM",'6ème'!$D101,""))</f>
        <v/>
      </c>
      <c r="BQ205" s="295" t="str">
        <f>IF('7ème'!$C101="","",IF('7ème'!$E101="AM",'7ème'!$D101,""))</f>
        <v/>
      </c>
      <c r="BR205" s="295" t="str">
        <f>IF('8ème'!$C101="","",IF('8ème'!$E101="AM",'8ème'!$D101,""))</f>
        <v/>
      </c>
      <c r="BS205" s="295" t="str">
        <f>IF('9ème'!$C101="","",IF('9ème'!$E101="AM",'9ème'!$D101,""))</f>
        <v/>
      </c>
      <c r="BT205" s="432" t="str">
        <f>IF('10ème'!$C101="","",IF('10ème'!$E101="AM",'10ème'!$D101,""))</f>
        <v/>
      </c>
      <c r="BU205" s="325" t="str">
        <f>IF(Dép_Arr!$C101="","",IF(Dép_Arr!$E101="AM",Dép_Arr!$D101,""))</f>
        <v/>
      </c>
      <c r="BV205" s="304" t="str">
        <f>IF(BW205="","",Z311)</f>
        <v/>
      </c>
      <c r="BW205" s="298" t="str">
        <f t="shared" si="47"/>
        <v/>
      </c>
      <c r="BX205" s="327" t="str">
        <f t="shared" si="48"/>
        <v/>
      </c>
      <c r="BY205" s="380" t="str">
        <f t="shared" si="49"/>
        <v/>
      </c>
      <c r="BZ205" s="438" t="str">
        <f t="shared" si="50"/>
        <v/>
      </c>
    </row>
    <row r="206" spans="14:78" x14ac:dyDescent="0.25">
      <c r="N206" s="373" t="str">
        <f t="shared" si="45"/>
        <v/>
      </c>
      <c r="O206" s="297" t="str">
        <f>IF('1ér_Tour'!C102="","",IF('1ér_Tour'!E102="MJ",'1ér_Tour'!$D102,""))</f>
        <v/>
      </c>
      <c r="P206" s="298" t="str">
        <f>IF('2ème'!$C102="","",IF('2ème'!$E102="MJ",'2ème'!$D102,""))</f>
        <v/>
      </c>
      <c r="Q206" s="298" t="str">
        <f>IF('3ème'!$C102="","",IF('3ème'!$E102="MJ",'3ème'!$D102,""))</f>
        <v/>
      </c>
      <c r="R206" s="298" t="str">
        <f>IF('4ème'!$C102="","",IF('4ème'!$E102="MJ",'4ème'!$D102,""))</f>
        <v/>
      </c>
      <c r="S206" s="298" t="str">
        <f>IF('5ème'!$C102="","",IF('5ème'!$E102="MJ",'5ème'!$D102,""))</f>
        <v/>
      </c>
      <c r="T206" s="298" t="str">
        <f>IF('6ème'!$C102="","",IF('6ème'!$E102="MJ",'6ème'!$D102,""))</f>
        <v/>
      </c>
      <c r="U206" s="298" t="str">
        <f>IF('7ème'!$C102="","",IF('7ème'!$E102="MJ",'7ème'!$D102,""))</f>
        <v/>
      </c>
      <c r="V206" s="298" t="str">
        <f>IF('8ème'!$C102="","",IF('8ème'!$E102="MJ",'8ème'!$D102,""))</f>
        <v/>
      </c>
      <c r="W206" s="298" t="str">
        <f>IF('9ème'!$C102="","",IF('9ème'!$E102="MJ",'9ème'!$D102,""))</f>
        <v/>
      </c>
      <c r="X206" s="303" t="str">
        <f>IF('10ème'!$C102="","",IF('10ème'!$E102="MJ",'10ème'!$D102,""))</f>
        <v/>
      </c>
      <c r="Y206" s="304" t="str">
        <f>IF(Z206="","",SUMPRODUCT((CAT_Age=B102)*(MJ&lt;Z206)+1)-99)</f>
        <v/>
      </c>
      <c r="Z206" s="298" t="str">
        <f t="shared" si="57"/>
        <v/>
      </c>
      <c r="AA206" s="305" t="str">
        <f>IF($E102=11,"",IF(COUNTA(O206:X206)-COUNTBLANK(O206:X206)=0,"",COUNTA(O206:X206)-COUNTBLANK(O206:X206)))</f>
        <v/>
      </c>
      <c r="AB206" s="306" t="str">
        <f t="shared" si="40"/>
        <v/>
      </c>
      <c r="AC206" s="384" t="str">
        <f t="shared" si="58"/>
        <v/>
      </c>
      <c r="AD206" s="12"/>
      <c r="AE206" s="297" t="str">
        <f>IF('1ér_Tour'!$C102="","",IF('1ér_Tour'!$E102="CF",'1ér_Tour'!$D102,""))</f>
        <v/>
      </c>
      <c r="AF206" s="295" t="str">
        <f>IF('2ème'!$C102="","",IF('2ème'!$E102="CF",'2ème'!$D102,""))</f>
        <v/>
      </c>
      <c r="AG206" s="295" t="str">
        <f>IF('3ème'!$C102="","",IF('3ème'!$E102="CF",'3ème'!$D102,""))</f>
        <v/>
      </c>
      <c r="AH206" s="295" t="str">
        <f>IF('4ème'!$C102="","",IF('4ème'!$E102="CF",'4ème'!$D102,""))</f>
        <v/>
      </c>
      <c r="AI206" s="295" t="str">
        <f>IF('5ème'!$C102="","",IF('5ème'!$E102="CF",'5ème'!$D102,""))</f>
        <v/>
      </c>
      <c r="AJ206" s="295" t="str">
        <f>IF('6ème'!$C102="","",IF('6ème'!$E102="CF",'6ème'!$D102,""))</f>
        <v/>
      </c>
      <c r="AK206" s="295" t="str">
        <f>IF('7ème'!$C102="","",IF('7ème'!$E102="CF",'7ème'!$D102,""))</f>
        <v/>
      </c>
      <c r="AL206" s="295" t="str">
        <f>IF('8ème'!$C102="","",IF('8ème'!$E102="CF",'8ème'!$D102,""))</f>
        <v/>
      </c>
      <c r="AM206" s="295" t="str">
        <f>IF('9ème'!$C102="","",IF('9ème'!$E102="CF",'9ème'!$D102,""))</f>
        <v/>
      </c>
      <c r="AN206" s="325" t="str">
        <f>IF('10ème'!$C102="","",IF('10ème'!$E102="CF",'10ème'!$D102,""))</f>
        <v/>
      </c>
      <c r="AO206" s="304" t="str">
        <f t="shared" si="46"/>
        <v/>
      </c>
      <c r="AP206" s="298" t="str">
        <f t="shared" si="56"/>
        <v/>
      </c>
      <c r="AQ206" s="326" t="str">
        <f>IF($E102=11,"",IF(COUNTA(AE206:AN206)-COUNTBLANK(AE206:AN206)=0,"",COUNTA(AE206:AN206)-COUNTBLANK(AE206:AN206)))</f>
        <v/>
      </c>
      <c r="AR206" s="422" t="str">
        <f t="shared" si="51"/>
        <v/>
      </c>
      <c r="AS206" s="384" t="str">
        <f>IF(AP206="","",IF(AND(AS$208="TERMINE",AP$208&gt;=$K$3),"TERMINE",""))</f>
        <v/>
      </c>
      <c r="AT206" s="102"/>
      <c r="AU206" s="297" t="str">
        <f>IF('1ér_Tour'!$C102="","",IF('1ér_Tour'!$E102="JS",'1ér_Tour'!$D102,""))</f>
        <v/>
      </c>
      <c r="AV206" s="298" t="str">
        <f>IF('2ème'!$C102="","",IF('2ème'!$E102="JS",'2ème'!$D102,""))</f>
        <v/>
      </c>
      <c r="AW206" s="298" t="str">
        <f>IF('3ème'!$C102="","",IF('3ème'!$E102="JS",'3ème'!$D102,""))</f>
        <v/>
      </c>
      <c r="AX206" s="298" t="str">
        <f>IF('4ème'!$C102="","",IF('4ème'!$E102="JS",'4ème'!$D102,""))</f>
        <v/>
      </c>
      <c r="AY206" s="298" t="str">
        <f>IF('5ème'!$C102="","",IF('5ème'!$E102="JS",'5ème'!$D102,""))</f>
        <v/>
      </c>
      <c r="AZ206" s="298" t="str">
        <f>IF('6ème'!$C102="","",IF('6ème'!$E102="JS",'6ème'!$D102,""))</f>
        <v/>
      </c>
      <c r="BA206" s="298" t="str">
        <f>IF('7ème'!$C102="","",IF('7ème'!$E102="JS",'7ème'!$D102,""))</f>
        <v/>
      </c>
      <c r="BB206" s="298" t="str">
        <f>IF('8ème'!$C102="","",IF('8ème'!$E102="JS",'8ème'!$D102,""))</f>
        <v/>
      </c>
      <c r="BC206" s="298" t="str">
        <f>IF('9ème'!$C102="","",IF('9ème'!$E102="JS",'9ème'!$D102,""))</f>
        <v/>
      </c>
      <c r="BD206" s="303" t="str">
        <f>IF('10ème'!$C102="","",IF('10ème'!$E102="JS",'10ème'!$D102,""))</f>
        <v/>
      </c>
      <c r="BE206" s="304" t="str">
        <f>IF(BF206="","",Z312)</f>
        <v/>
      </c>
      <c r="BF206" s="298" t="str">
        <f t="shared" si="52"/>
        <v/>
      </c>
      <c r="BG206" s="321" t="str">
        <f t="shared" si="53"/>
        <v/>
      </c>
      <c r="BH206" s="322" t="str">
        <f t="shared" si="54"/>
        <v/>
      </c>
      <c r="BI206" s="323" t="str">
        <f t="shared" si="55"/>
        <v/>
      </c>
      <c r="BJ206" s="102"/>
      <c r="BK206" s="297" t="str">
        <f>IF('1ér_Tour'!$C102="","",IF('1ér_Tour'!$E102="AM",'1ér_Tour'!$D102,""))</f>
        <v/>
      </c>
      <c r="BL206" s="298" t="str">
        <f>IF('2ème'!$C102="","",IF('2ème'!$E102="AM",'2ème'!$D102,""))</f>
        <v/>
      </c>
      <c r="BM206" s="298" t="str">
        <f>IF('3ème'!$C102="","",IF('3ème'!$E102="AM",'3ème'!$D102,""))</f>
        <v/>
      </c>
      <c r="BN206" s="298" t="str">
        <f>IF('4ème'!$C102="","",IF('4ème'!$E102="AM",'4ème'!$D102,""))</f>
        <v/>
      </c>
      <c r="BO206" s="298" t="str">
        <f>IF('5ème'!$C102="","",IF('5ème'!$E102="AM",'5ème'!$D102,""))</f>
        <v/>
      </c>
      <c r="BP206" s="298" t="str">
        <f>IF('6ème'!$C102="","",IF('6ème'!$E102="AM",'6ème'!$D102,""))</f>
        <v/>
      </c>
      <c r="BQ206" s="298" t="str">
        <f>IF('7ème'!$C102="","",IF('7ème'!$E102="AM",'7ème'!$D102,""))</f>
        <v/>
      </c>
      <c r="BR206" s="298" t="str">
        <f>IF('8ème'!$C102="","",IF('8ème'!$E102="AM",'8ème'!$D102,""))</f>
        <v/>
      </c>
      <c r="BS206" s="298" t="str">
        <f>IF('9ème'!$C102="","",IF('9ème'!$E102="AM",'9ème'!$D102,""))</f>
        <v/>
      </c>
      <c r="BT206" s="431" t="str">
        <f>IF('10ème'!$C102="","",IF('10ème'!$E102="AM",'10ème'!$D102,""))</f>
        <v/>
      </c>
      <c r="BU206" s="325" t="str">
        <f>IF(Dép_Arr!$C102="","",IF(Dép_Arr!$E102="AM",Dép_Arr!$D102,""))</f>
        <v/>
      </c>
      <c r="BV206" s="304" t="str">
        <f>IF(BW206="","",Z312)</f>
        <v/>
      </c>
      <c r="BW206" s="298" t="str">
        <f t="shared" si="47"/>
        <v/>
      </c>
      <c r="BX206" s="327" t="str">
        <f t="shared" si="48"/>
        <v/>
      </c>
      <c r="BY206" s="380" t="str">
        <f t="shared" si="49"/>
        <v/>
      </c>
      <c r="BZ206" s="438" t="str">
        <f t="shared" si="50"/>
        <v/>
      </c>
    </row>
    <row r="207" spans="14:78" ht="13.8" thickBot="1" x14ac:dyDescent="0.3">
      <c r="N207" s="373" t="str">
        <f t="shared" si="45"/>
        <v/>
      </c>
      <c r="O207" s="300" t="str">
        <f>IF('1ér_Tour'!C103="","",IF('1ér_Tour'!E103="MJ",'1ér_Tour'!$D103,""))</f>
        <v/>
      </c>
      <c r="P207" s="301" t="str">
        <f>IF('2ème'!$C103="","",IF('2ème'!$E103="MJ",'2ème'!$D103,""))</f>
        <v/>
      </c>
      <c r="Q207" s="301" t="str">
        <f>IF('3ème'!$C103="","",IF('3ème'!$E103="MJ",'3ème'!$D103,""))</f>
        <v/>
      </c>
      <c r="R207" s="301" t="str">
        <f>IF('4ème'!$C103="","",IF('4ème'!$E103="MJ",'4ème'!$D103,""))</f>
        <v/>
      </c>
      <c r="S207" s="301" t="str">
        <f>IF('5ème'!$C103="","",IF('5ème'!$E103="MJ",'5ème'!$D103,""))</f>
        <v/>
      </c>
      <c r="T207" s="301" t="str">
        <f>IF('6ème'!$C103="","",IF('6ème'!$E103="MJ",'6ème'!$D103,""))</f>
        <v/>
      </c>
      <c r="U207" s="301" t="str">
        <f>IF('7ème'!$C103="","",IF('7ème'!$E103="MJ",'7ème'!$D103,""))</f>
        <v/>
      </c>
      <c r="V207" s="301" t="str">
        <f>IF('8ème'!$C103="","",IF('8ème'!$E103="MJ",'8ème'!$D103,""))</f>
        <v/>
      </c>
      <c r="W207" s="301" t="str">
        <f>IF('9ème'!$C103="","",IF('9ème'!$E103="MJ",'9ème'!$D103,""))</f>
        <v/>
      </c>
      <c r="X207" s="307" t="str">
        <f>IF('10ème'!$C103="","",IF('10ème'!$E103="MJ",'10ème'!$D103,""))</f>
        <v/>
      </c>
      <c r="Y207" s="308" t="str">
        <f>IF(Z207="","",SUMPRODUCT((CAT_Age=B103)*(MJ&lt;Z207)+1)-99)</f>
        <v/>
      </c>
      <c r="Z207" s="301" t="str">
        <f t="shared" si="57"/>
        <v/>
      </c>
      <c r="AA207" s="309" t="str">
        <f>IF($E103=11,"",IF(COUNTA(O207:X207)-COUNTBLANK(O207:X207)=0,"",COUNTA(O207:X207)-COUNTBLANK(O207:X207)))</f>
        <v/>
      </c>
      <c r="AB207" s="310" t="str">
        <f t="shared" si="40"/>
        <v/>
      </c>
      <c r="AC207" s="387" t="str">
        <f t="shared" si="58"/>
        <v/>
      </c>
      <c r="AD207" s="12"/>
      <c r="AE207" s="300" t="str">
        <f>IF('1ér_Tour'!$C103="","",IF('1ér_Tour'!$E103="CF",'1ér_Tour'!$D103,""))</f>
        <v/>
      </c>
      <c r="AF207" s="328" t="str">
        <f>IF('2ème'!$C103="","",IF('2ème'!$E103="CF",'2ème'!$D103,""))</f>
        <v/>
      </c>
      <c r="AG207" s="328" t="str">
        <f>IF('3ème'!$C103="","",IF('3ème'!$E103="CF",'3ème'!$D103,""))</f>
        <v/>
      </c>
      <c r="AH207" s="328" t="str">
        <f>IF('4ème'!$C103="","",IF('4ème'!$E103="CF",'4ème'!$D103,""))</f>
        <v/>
      </c>
      <c r="AI207" s="328" t="str">
        <f>IF('5ème'!$C103="","",IF('5ème'!$E103="CF",'5ème'!$D103,""))</f>
        <v/>
      </c>
      <c r="AJ207" s="328" t="str">
        <f>IF('6ème'!$C103="","",IF('6ème'!$E103="CF",'6ème'!$D103,""))</f>
        <v/>
      </c>
      <c r="AK207" s="328" t="str">
        <f>IF('7ème'!$C103="","",IF('7ème'!$E103="CF",'7ème'!$D103,""))</f>
        <v/>
      </c>
      <c r="AL207" s="328" t="str">
        <f>IF('8ème'!$C103="","",IF('8ème'!$E103="CF",'8ème'!$D103,""))</f>
        <v/>
      </c>
      <c r="AM207" s="328" t="str">
        <f>IF('9ème'!$C103="","",IF('9ème'!$E103="CF",'9ème'!$D103,""))</f>
        <v/>
      </c>
      <c r="AN207" s="329" t="str">
        <f>IF('10ème'!$C103="","",IF('10ème'!$E103="CF",'10ème'!$D103,""))</f>
        <v/>
      </c>
      <c r="AO207" s="308" t="str">
        <f>IF(AP207="","",Z313)</f>
        <v/>
      </c>
      <c r="AP207" s="301" t="str">
        <f t="shared" si="56"/>
        <v/>
      </c>
      <c r="AQ207" s="330" t="str">
        <f>IF($E103=11,"",IF(COUNTA(AE207:AN207)-COUNTBLANK(AE207:AN207)=0,"",COUNTA(AE207:AN207)-COUNTBLANK(AE207:AN207)))</f>
        <v/>
      </c>
      <c r="AR207" s="423" t="str">
        <f t="shared" si="51"/>
        <v/>
      </c>
      <c r="AS207" s="424" t="str">
        <f>IF(AP207="","",IF(AND(AS$208="TERMINE",AP$208&gt;=$K$3),"TERMINE",""))</f>
        <v/>
      </c>
      <c r="AT207" s="102"/>
      <c r="AU207" s="300" t="str">
        <f>IF('1ér_Tour'!$C103="","",IF('1ér_Tour'!$E103="JS",'1ér_Tour'!$D103,""))</f>
        <v/>
      </c>
      <c r="AV207" s="301" t="str">
        <f>IF('2ème'!$C103="","",IF('2ème'!$E103="JS",'2ème'!$D103,""))</f>
        <v/>
      </c>
      <c r="AW207" s="301" t="str">
        <f>IF('3ème'!$C103="","",IF('3ème'!$E103="JS",'3ème'!$D103,""))</f>
        <v/>
      </c>
      <c r="AX207" s="301" t="str">
        <f>IF('4ème'!$C103="","",IF('4ème'!$E103="JS",'4ème'!$D103,""))</f>
        <v/>
      </c>
      <c r="AY207" s="301" t="str">
        <f>IF('5ème'!$C103="","",IF('5ème'!$E103="JS",'5ème'!$D103,""))</f>
        <v/>
      </c>
      <c r="AZ207" s="301" t="str">
        <f>IF('6ème'!$C103="","",IF('6ème'!$E103="JS",'6ème'!$D103,""))</f>
        <v/>
      </c>
      <c r="BA207" s="301" t="str">
        <f>IF('7ème'!$C103="","",IF('7ème'!$E103="JS",'7ème'!$D103,""))</f>
        <v/>
      </c>
      <c r="BB207" s="301" t="str">
        <f>IF('8ème'!$C103="","",IF('8ème'!$E103="JS",'8ème'!$D103,""))</f>
        <v/>
      </c>
      <c r="BC207" s="301" t="str">
        <f>IF('9ème'!$C103="","",IF('9ème'!$E103="JS",'9ème'!$D103,""))</f>
        <v/>
      </c>
      <c r="BD207" s="307" t="str">
        <f>IF('10ème'!$C103="","",IF('10ème'!$E103="JS",'10ème'!$D103,""))</f>
        <v/>
      </c>
      <c r="BE207" s="308" t="str">
        <f>IF(BF207="","",Z313)</f>
        <v/>
      </c>
      <c r="BF207" s="301" t="str">
        <f t="shared" si="52"/>
        <v/>
      </c>
      <c r="BG207" s="331" t="str">
        <f>IF(C103=1,"",IF($E103=11,"",IF(COUNTA(AU207:BD207)-COUNTBLANK(AU207:BD207)=0,"",COUNTA(AU207:BD207)-COUNTBLANK(AU207:BD207))))</f>
        <v/>
      </c>
      <c r="BH207" s="443" t="str">
        <f t="shared" si="54"/>
        <v/>
      </c>
      <c r="BI207" s="441" t="str">
        <f t="shared" si="55"/>
        <v/>
      </c>
      <c r="BJ207" s="102"/>
      <c r="BK207" s="332" t="str">
        <f>IF('1ér_Tour'!$C103="","",IF('1ér_Tour'!$E103="AM",'1ér_Tour'!$D103,""))</f>
        <v/>
      </c>
      <c r="BL207" s="328" t="str">
        <f>IF('2ème'!$C103="","",IF('2ème'!$E103="AM",'2ème'!$D103,""))</f>
        <v/>
      </c>
      <c r="BM207" s="328" t="str">
        <f>IF('3ème'!$C103="","",IF('3ème'!$E103="AM",'3ème'!$D103,""))</f>
        <v/>
      </c>
      <c r="BN207" s="328" t="str">
        <f>IF('4ème'!$C103="","",IF('4ème'!$E103="AM",'4ème'!$D103,""))</f>
        <v/>
      </c>
      <c r="BO207" s="328" t="str">
        <f>IF('5ème'!$C103="","",IF('5ème'!$E103="AM",'5ème'!$D103,""))</f>
        <v/>
      </c>
      <c r="BP207" s="328" t="str">
        <f>IF('6ème'!$C103="","",IF('6ème'!$E103="AM",'6ème'!$D103,""))</f>
        <v/>
      </c>
      <c r="BQ207" s="328" t="str">
        <f>IF('7ème'!$C103="","",IF('7ème'!$E103="AM",'7ème'!$D103,""))</f>
        <v/>
      </c>
      <c r="BR207" s="328" t="str">
        <f>IF('8ème'!$C103="","",IF('8ème'!$E103="AM",'8ème'!$D103,""))</f>
        <v/>
      </c>
      <c r="BS207" s="328" t="str">
        <f>IF('9ème'!$C103="","",IF('9ème'!$E103="AM",'9ème'!$D103,""))</f>
        <v/>
      </c>
      <c r="BT207" s="433" t="str">
        <f>IF('10ème'!$C103="","",IF('10ème'!$E103="AM",'10ème'!$D103,""))</f>
        <v/>
      </c>
      <c r="BU207" s="307" t="str">
        <f>IF(Dép_Arr!$C103="","",IF(Dép_Arr!$E103="AM",Dép_Arr!$D103,""))</f>
        <v/>
      </c>
      <c r="BV207" s="308" t="str">
        <f>IF(BW207="","",Z313)</f>
        <v/>
      </c>
      <c r="BW207" s="301" t="str">
        <f t="shared" si="47"/>
        <v/>
      </c>
      <c r="BX207" s="439" t="str">
        <f t="shared" si="48"/>
        <v/>
      </c>
      <c r="BY207" s="440" t="str">
        <f t="shared" si="49"/>
        <v/>
      </c>
      <c r="BZ207" s="441" t="str">
        <f t="shared" si="50"/>
        <v/>
      </c>
    </row>
    <row r="208" spans="14:78" x14ac:dyDescent="0.25">
      <c r="O208" s="311">
        <f>MIN(O108:O207)</f>
        <v>4.4097222222223009E-3</v>
      </c>
      <c r="P208" s="311">
        <f t="shared" ref="P208:X208" si="59">MIN(P108:P207)</f>
        <v>7.3032407407407351E-3</v>
      </c>
      <c r="Q208" s="311">
        <f t="shared" si="59"/>
        <v>1.0752314814814812E-2</v>
      </c>
      <c r="R208" s="311">
        <f t="shared" si="59"/>
        <v>1.4548611111111109E-2</v>
      </c>
      <c r="S208" s="311">
        <f t="shared" si="59"/>
        <v>1.7997685185185242E-2</v>
      </c>
      <c r="T208" s="311">
        <f t="shared" si="59"/>
        <v>0</v>
      </c>
      <c r="U208" s="311">
        <f t="shared" si="59"/>
        <v>0</v>
      </c>
      <c r="V208" s="311">
        <f t="shared" si="59"/>
        <v>0</v>
      </c>
      <c r="W208" s="311">
        <f t="shared" si="59"/>
        <v>0</v>
      </c>
      <c r="X208" s="311">
        <f t="shared" si="59"/>
        <v>0</v>
      </c>
      <c r="Y208" s="312">
        <f>MIN(Y108:Y207)</f>
        <v>1</v>
      </c>
      <c r="Z208" s="313">
        <f>MIN(Temps_Max_Min)</f>
        <v>1.5023148148148202E-2</v>
      </c>
      <c r="AA208" s="312">
        <f>MAX(AA108:AA207)</f>
        <v>5</v>
      </c>
      <c r="AB208" s="314" t="str">
        <f>IF(AC208&lt;&gt;"","",IF($Z$208+$Z$103&gt;=$L$3,"DERNIER TOUR",""))</f>
        <v/>
      </c>
      <c r="AC208" s="315" t="str">
        <f>IF(Z103=0,"",IF(Z208&gt;=$L$3,"TERMINE",""))</f>
        <v>TERMINE</v>
      </c>
      <c r="AE208" s="333">
        <f>MIN(AE108:AE207)</f>
        <v>4.4212962962963398E-3</v>
      </c>
      <c r="AF208" s="333">
        <f t="shared" ref="AF208:AN208" si="60">MIN(AF108:AF207)</f>
        <v>7.3148148148148295E-3</v>
      </c>
      <c r="AG208" s="333">
        <f t="shared" si="60"/>
        <v>1.0763888888888962E-2</v>
      </c>
      <c r="AH208" s="333">
        <f t="shared" si="60"/>
        <v>1.3923611111111178E-2</v>
      </c>
      <c r="AI208" s="333">
        <f t="shared" si="60"/>
        <v>1.800925925925928E-2</v>
      </c>
      <c r="AJ208" s="333">
        <f t="shared" si="60"/>
        <v>2.1099537037037042E-2</v>
      </c>
      <c r="AK208" s="333">
        <f t="shared" si="60"/>
        <v>0</v>
      </c>
      <c r="AL208" s="333">
        <f t="shared" si="60"/>
        <v>0</v>
      </c>
      <c r="AM208" s="333">
        <f t="shared" si="60"/>
        <v>0</v>
      </c>
      <c r="AN208" s="333">
        <f t="shared" si="60"/>
        <v>0</v>
      </c>
      <c r="AO208" s="334">
        <f>MIN(AO108:AO207)</f>
        <v>1</v>
      </c>
      <c r="AP208" s="335">
        <f>MIN(Temps_Max_Cad)</f>
        <v>2.1099537037037042E-2</v>
      </c>
      <c r="AQ208" s="336">
        <f>MAX(AQ108:AQ207)</f>
        <v>6</v>
      </c>
      <c r="AR208" s="336" t="str">
        <f>IF(AS208&lt;&gt;"","",IF(AP$208+AP$103&gt;=$K$3,"DERNIER TOUR",""))</f>
        <v/>
      </c>
      <c r="AS208" s="336" t="str">
        <f>IF(AP103=0,"",IF(AP208&gt;=$K$3,"TERMINE",""))</f>
        <v>TERMINE</v>
      </c>
      <c r="AT208" s="102"/>
      <c r="AU208" s="337">
        <f>MIN(AU108:AU207)</f>
        <v>4.3055555555555625E-3</v>
      </c>
      <c r="AV208" s="337">
        <f t="shared" ref="AV208:BD208" si="61">MIN(AV108:AV207)</f>
        <v>7.2337962962963354E-3</v>
      </c>
      <c r="AW208" s="337">
        <f t="shared" si="61"/>
        <v>1.0682870370370356E-2</v>
      </c>
      <c r="AX208" s="337">
        <f t="shared" si="61"/>
        <v>1.3912037037037084E-2</v>
      </c>
      <c r="AY208" s="337">
        <f t="shared" si="61"/>
        <v>1.7905092592592597E-2</v>
      </c>
      <c r="AZ208" s="337">
        <f t="shared" si="61"/>
        <v>2.1018518518518547E-2</v>
      </c>
      <c r="BA208" s="337">
        <f t="shared" si="61"/>
        <v>2.626157407407409E-2</v>
      </c>
      <c r="BB208" s="337">
        <f t="shared" si="61"/>
        <v>2.7928240740740795E-2</v>
      </c>
      <c r="BC208" s="337">
        <f t="shared" si="61"/>
        <v>0</v>
      </c>
      <c r="BD208" s="337">
        <f t="shared" si="61"/>
        <v>0</v>
      </c>
      <c r="BE208" s="338">
        <f>MIN(BE108:BE207)</f>
        <v>1</v>
      </c>
      <c r="BF208" s="339">
        <f>MIN(JS)</f>
        <v>2.7928240740740795E-2</v>
      </c>
      <c r="BG208" s="338">
        <f>MAX(BG108:BG207)</f>
        <v>8</v>
      </c>
      <c r="BH208" s="314" t="str">
        <f>IF(BI208&lt;&gt;"","",IF(BF208+BF103&gt;=$J$3,"DERNIER TOUR",""))</f>
        <v/>
      </c>
      <c r="BI208" s="340" t="str">
        <f>IF(BF103=0,"",IF(BF$208&gt;=$J$3,"TERMINE",""))</f>
        <v>TERMINE</v>
      </c>
      <c r="BJ208" s="102"/>
      <c r="BK208" s="337">
        <f>MIN(BK108:BK207)</f>
        <v>4.3402777777778456E-3</v>
      </c>
      <c r="BL208" s="337">
        <f t="shared" ref="BL208:BT208" si="62">MIN(BL108:BL207)</f>
        <v>7.2569444444445241E-3</v>
      </c>
      <c r="BM208" s="337">
        <f t="shared" si="62"/>
        <v>1.0706018518518545E-2</v>
      </c>
      <c r="BN208" s="337">
        <f t="shared" si="62"/>
        <v>1.4513888888888937E-2</v>
      </c>
      <c r="BO208" s="337">
        <f t="shared" si="62"/>
        <v>1.7939814814814881E-2</v>
      </c>
      <c r="BP208" s="337">
        <f t="shared" si="62"/>
        <v>2.1018518518518547E-2</v>
      </c>
      <c r="BQ208" s="337">
        <f t="shared" si="62"/>
        <v>2.626157407407409E-2</v>
      </c>
      <c r="BR208" s="337">
        <f t="shared" si="62"/>
        <v>2.7939814814814834E-2</v>
      </c>
      <c r="BS208" s="337">
        <f t="shared" si="62"/>
        <v>3.1261574074074094E-2</v>
      </c>
      <c r="BT208" s="337">
        <f t="shared" si="62"/>
        <v>0</v>
      </c>
      <c r="BU208" s="337"/>
      <c r="BV208" s="338">
        <f>MIN(BV108:BV207)</f>
        <v>1</v>
      </c>
      <c r="BW208" s="341">
        <f>MIN(BW108:BW207)</f>
        <v>3.4768518518518532E-2</v>
      </c>
      <c r="BX208" s="338">
        <f>MAX(BX108:BX207)</f>
        <v>10</v>
      </c>
      <c r="BY208" s="314" t="str">
        <f>IF(BZ208&lt;&gt;"","",IF(BW208+BW103&gt;=$I$3,"DERNIER TOUR",""))</f>
        <v/>
      </c>
      <c r="BZ208" s="437" t="str">
        <f>IF(BW208="","",IF(BW208&gt;=$I$3,"TERMINE",""))</f>
        <v>TERMINE</v>
      </c>
    </row>
    <row r="209" spans="13:75" x14ac:dyDescent="0.25">
      <c r="O209" s="246"/>
      <c r="P209" s="246"/>
      <c r="Q209" s="246"/>
      <c r="R209" s="246"/>
      <c r="S209" s="246"/>
      <c r="T209" s="246"/>
      <c r="U209" s="246"/>
      <c r="V209" s="246"/>
      <c r="W209" s="246"/>
      <c r="X209" s="246"/>
      <c r="Y209" s="216"/>
      <c r="Z209" s="216"/>
      <c r="AA209" s="216"/>
      <c r="AB209" s="216"/>
      <c r="AC209" s="216"/>
      <c r="AR209" s="11"/>
      <c r="AT209" s="249"/>
      <c r="AU209" s="249"/>
      <c r="AV209" s="250"/>
      <c r="AW209" s="250"/>
      <c r="AX209" s="250"/>
      <c r="AY209" s="250"/>
      <c r="AZ209" s="250"/>
      <c r="BA209" s="250"/>
      <c r="BB209" s="250"/>
      <c r="BC209" s="250"/>
      <c r="BD209" s="250"/>
      <c r="BE209" s="250"/>
      <c r="BF209" s="250"/>
      <c r="BG209" s="250"/>
      <c r="BH209" s="250"/>
      <c r="BI209" s="250"/>
      <c r="BJ209" s="250"/>
      <c r="BK209" s="250"/>
      <c r="BL209" s="250"/>
      <c r="BM209" s="250"/>
      <c r="BW209" s="209"/>
    </row>
    <row r="210" spans="13:75" x14ac:dyDescent="0.25">
      <c r="O210" s="246"/>
      <c r="P210" s="246"/>
      <c r="Q210" s="246"/>
      <c r="R210" s="246"/>
      <c r="S210" s="246"/>
      <c r="T210" s="246"/>
      <c r="U210" s="246"/>
      <c r="V210" s="246"/>
      <c r="W210" s="246"/>
      <c r="X210" s="246"/>
      <c r="Z210" s="251"/>
      <c r="AA210" s="216"/>
      <c r="AB210" s="216"/>
      <c r="AC210" s="216"/>
      <c r="AR210" s="249"/>
      <c r="AS210" s="249"/>
      <c r="AT210" s="249"/>
      <c r="AU210" s="249"/>
      <c r="AV210" s="250"/>
      <c r="AW210" s="250"/>
      <c r="AX210" s="250"/>
      <c r="AY210" s="250"/>
      <c r="AZ210" s="250"/>
      <c r="BA210" s="250"/>
      <c r="BB210" s="250"/>
      <c r="BC210" s="250"/>
      <c r="BD210" s="250"/>
      <c r="BE210" s="250"/>
      <c r="BF210" s="250"/>
      <c r="BG210" s="250"/>
      <c r="BH210" s="250"/>
      <c r="BI210" s="250"/>
      <c r="BJ210" s="250"/>
      <c r="BK210" s="250"/>
      <c r="BL210" s="250"/>
      <c r="BM210" s="250"/>
      <c r="BW210" s="381"/>
    </row>
    <row r="211" spans="13:75" x14ac:dyDescent="0.25">
      <c r="O211" s="246"/>
      <c r="P211" s="246"/>
      <c r="Q211" s="246"/>
      <c r="R211" s="246"/>
      <c r="S211" s="246"/>
      <c r="T211" s="246"/>
      <c r="U211" s="246"/>
      <c r="V211" s="246"/>
      <c r="W211" s="246"/>
      <c r="X211" s="246"/>
      <c r="Z211" s="216"/>
      <c r="AA211" s="216"/>
      <c r="AB211" s="216"/>
      <c r="AC211" s="216"/>
      <c r="AS211" s="249"/>
      <c r="AT211" s="249"/>
      <c r="AU211" s="249"/>
      <c r="AV211" s="252"/>
      <c r="AW211" s="248"/>
      <c r="AX211" s="248"/>
      <c r="AY211" s="250"/>
      <c r="AZ211" s="250"/>
      <c r="BA211" s="250"/>
      <c r="BB211" s="250"/>
      <c r="BC211" s="250"/>
      <c r="BD211" s="253"/>
      <c r="BI211" s="254"/>
    </row>
    <row r="212" spans="13:75" ht="13.8" thickBot="1" x14ac:dyDescent="0.3">
      <c r="M212" s="15"/>
      <c r="O212" s="645" t="s">
        <v>140</v>
      </c>
      <c r="P212" s="646"/>
      <c r="Q212" s="646"/>
      <c r="R212" s="646"/>
      <c r="S212" s="646"/>
      <c r="T212" s="646"/>
      <c r="U212" s="646"/>
      <c r="V212" s="646"/>
      <c r="W212" s="646"/>
      <c r="X212" s="646"/>
      <c r="Z212" s="216"/>
      <c r="AA212" s="216"/>
      <c r="AB212" s="216"/>
      <c r="AC212" s="641"/>
      <c r="AS212" s="249"/>
      <c r="AT212" s="249"/>
      <c r="AU212" s="249"/>
      <c r="AV212" s="252"/>
      <c r="AW212" s="248"/>
      <c r="AX212" s="248"/>
      <c r="AY212" s="250"/>
      <c r="AZ212" s="250"/>
      <c r="BA212" s="250"/>
      <c r="BB212" s="250"/>
      <c r="BC212" s="250"/>
      <c r="BD212" s="253"/>
      <c r="BG212" s="15"/>
      <c r="BI212" s="141"/>
    </row>
    <row r="213" spans="13:75" ht="27" thickBot="1" x14ac:dyDescent="0.3">
      <c r="O213" s="255">
        <v>1</v>
      </c>
      <c r="P213" s="256">
        <v>2</v>
      </c>
      <c r="Q213" s="256">
        <v>3</v>
      </c>
      <c r="R213" s="256">
        <v>4</v>
      </c>
      <c r="S213" s="256">
        <v>5</v>
      </c>
      <c r="T213" s="256">
        <v>6</v>
      </c>
      <c r="U213" s="256">
        <v>7</v>
      </c>
      <c r="V213" s="256">
        <v>8</v>
      </c>
      <c r="W213" s="256">
        <v>9</v>
      </c>
      <c r="X213" s="257">
        <v>10</v>
      </c>
      <c r="Y213" s="11"/>
      <c r="Z213" s="258" t="s">
        <v>121</v>
      </c>
      <c r="AA213" s="259" t="s">
        <v>122</v>
      </c>
      <c r="AB213" s="260" t="s">
        <v>123</v>
      </c>
      <c r="AC213" s="641"/>
      <c r="AR213" s="261"/>
      <c r="AS213" s="249"/>
      <c r="AT213" s="249"/>
      <c r="BI213" s="141"/>
      <c r="BN213" s="250"/>
      <c r="BO213" s="253"/>
    </row>
    <row r="214" spans="13:75" ht="13.8" thickTop="1" x14ac:dyDescent="0.25">
      <c r="M214" s="212"/>
      <c r="N214" s="12" t="str">
        <f>IF(Engagés!E4="","",Engagés!E4)</f>
        <v>AM</v>
      </c>
      <c r="O214" s="294">
        <f>IF('1ér_Tour'!$D4="","",'1ér_Tour'!$D4)</f>
        <v>4.4444444444444731E-3</v>
      </c>
      <c r="P214" s="295">
        <f>IF('2ème'!$D4="","",'2ème'!$D4)</f>
        <v>7.3379629629630183E-3</v>
      </c>
      <c r="Q214" s="295">
        <f>IF('3ème'!$D4="","",'3ème'!$D4)</f>
        <v>1.0787037037037095E-2</v>
      </c>
      <c r="R214" s="295">
        <f>IF('4ème'!$D4="","",'4ème'!$D4)</f>
        <v>1.4571759259259298E-2</v>
      </c>
      <c r="S214" s="295">
        <f>IF('5ème'!$D4="","",'5ème'!$D4)</f>
        <v>1.8043981481481508E-2</v>
      </c>
      <c r="T214" s="295">
        <f>IF('6ème'!$D4="","",'6ème'!$D4)</f>
        <v>2.1111111111111136E-2</v>
      </c>
      <c r="U214" s="295">
        <f>IF('7ème'!$D4="","",'7ème'!$D4)</f>
        <v>2.626157407407409E-2</v>
      </c>
      <c r="V214" s="295">
        <f>IF('8ème'!$D4="","",'8ème'!$D4)</f>
        <v>2.7939814814814834E-2</v>
      </c>
      <c r="W214" s="295">
        <f>IF('9ème'!$D4="","",'9ème'!$D4)</f>
        <v>3.1261574074074094E-2</v>
      </c>
      <c r="X214" s="296" t="str">
        <f>IF('10ème'!$D4="","",'10ème'!$D4)</f>
        <v/>
      </c>
      <c r="Y214" s="209">
        <f t="shared" ref="Y214:Y277" si="63">IF(C4&gt;=1,"",IF(MAX(O214:X214)=0,"",MAX(O214:X214)))</f>
        <v>3.1261574074074094E-2</v>
      </c>
      <c r="Z214" s="11">
        <f t="shared" ref="Z214:Z245" si="64">IF(OR(C4&gt;=1,Y214=""),"",SUMPRODUCT((CAT_Age=$B4)*(Temps_Max&lt;Y214)+1)-99)</f>
        <v>2</v>
      </c>
      <c r="AA214" s="11">
        <f t="shared" ref="AA214:AA245" si="65">IF(OR(C4&gt;=1,Y214=""),"",RANK(Y214,Temps_Max,1))</f>
        <v>19</v>
      </c>
      <c r="AB214" s="11">
        <f>IF(COUNTA(O214:X214)-COUNTBLANK(O214:X214)=0,"",COUNTA(O214:X214)-COUNTBLANK(O214:X214))</f>
        <v>9</v>
      </c>
      <c r="AC214" s="211"/>
      <c r="AD214" s="262"/>
      <c r="AR214" s="249"/>
      <c r="AS214" s="249"/>
      <c r="AT214" s="249"/>
      <c r="BI214" s="141"/>
      <c r="BN214" s="222"/>
      <c r="BO214" s="263"/>
      <c r="BP214" s="262"/>
    </row>
    <row r="215" spans="13:75" x14ac:dyDescent="0.25">
      <c r="M215" s="212"/>
      <c r="N215" s="12" t="str">
        <f>IF(Engagés!E5="","",Engagés!E5)</f>
        <v>JS</v>
      </c>
      <c r="O215" s="297">
        <f>IF('1ér_Tour'!$D5="","",'1ér_Tour'!$D5)</f>
        <v>4.4328703703704342E-3</v>
      </c>
      <c r="P215" s="298">
        <f>IF('2ème'!$D5="","",'2ème'!$D5)</f>
        <v>7.3263888888888684E-3</v>
      </c>
      <c r="Q215" s="298">
        <f>IF('3ème'!$D5="","",'3ème'!$D5)</f>
        <v>1.0775462962963001E-2</v>
      </c>
      <c r="R215" s="298">
        <f>IF('4ème'!$D5="","",'4ème'!$D5)</f>
        <v>1.4560185185185259E-2</v>
      </c>
      <c r="S215" s="298">
        <f>IF('5ème'!$D5="","",'5ème'!$D5)</f>
        <v>1.8020833333333375E-2</v>
      </c>
      <c r="T215" s="298">
        <f>IF('6ème'!$D5="","",'6ème'!$D5)</f>
        <v>2.1111111111111136E-2</v>
      </c>
      <c r="U215" s="298">
        <f>IF('7ème'!$D5="","",'7ème'!$D5)</f>
        <v>2.626157407407409E-2</v>
      </c>
      <c r="V215" s="298">
        <f>IF('8ème'!$D5="","",'8ème'!$D5)</f>
        <v>2.7928240740740795E-2</v>
      </c>
      <c r="W215" s="298" t="str">
        <f>IF('9ème'!$D5="","",'9ème'!$D5)</f>
        <v/>
      </c>
      <c r="X215" s="299" t="str">
        <f>IF('10ème'!$D5="","",'10ème'!$D5)</f>
        <v/>
      </c>
      <c r="Y215" s="209">
        <f t="shared" si="63"/>
        <v>2.7928240740740795E-2</v>
      </c>
      <c r="Z215" s="11">
        <f t="shared" si="64"/>
        <v>1</v>
      </c>
      <c r="AA215" s="11">
        <f t="shared" si="65"/>
        <v>12</v>
      </c>
      <c r="AB215" s="11">
        <f t="shared" ref="AB215:AB278" si="66">IF(COUNTA(O215:X215)-COUNTBLANK(O215:X215)=0,"",COUNTA(O215:X215)-COUNTBLANK(O215:X215))</f>
        <v>8</v>
      </c>
      <c r="AC215" s="211"/>
      <c r="AD215" s="262"/>
      <c r="AR215" s="249"/>
      <c r="AS215" s="249"/>
      <c r="AT215" s="249"/>
      <c r="BN215" s="222"/>
      <c r="BO215" s="263"/>
      <c r="BP215" s="262"/>
    </row>
    <row r="216" spans="13:75" x14ac:dyDescent="0.25">
      <c r="M216" s="212"/>
      <c r="N216" s="12" t="str">
        <f>IF(Engagés!E6="","",Engagés!E6)</f>
        <v>CF</v>
      </c>
      <c r="O216" s="297">
        <f>IF('1ér_Tour'!$D6="","",'1ér_Tour'!$D6)</f>
        <v>4.4212962962963398E-3</v>
      </c>
      <c r="P216" s="298">
        <f>IF('2ème'!$D6="","",'2ème'!$D6)</f>
        <v>7.3148148148148295E-3</v>
      </c>
      <c r="Q216" s="298">
        <f>IF('3ème'!$D6="","",'3ème'!$D6)</f>
        <v>1.0763888888888962E-2</v>
      </c>
      <c r="R216" s="298">
        <f>IF('4ème'!$D6="","",'4ème'!$D6)</f>
        <v>1.4548611111111109E-2</v>
      </c>
      <c r="S216" s="298">
        <f>IF('5ème'!$D6="","",'5ème'!$D6)</f>
        <v>1.800925925925928E-2</v>
      </c>
      <c r="T216" s="298">
        <f>IF('6ème'!$D6="","",'6ème'!$D6)</f>
        <v>2.1099537037037042E-2</v>
      </c>
      <c r="U216" s="298" t="str">
        <f>IF('7ème'!$D6="","",'7ème'!$D6)</f>
        <v/>
      </c>
      <c r="V216" s="298" t="str">
        <f>IF('8ème'!$D6="","",'8ème'!$D6)</f>
        <v/>
      </c>
      <c r="W216" s="298" t="str">
        <f>IF('9ème'!$D6="","",'9ème'!$D6)</f>
        <v/>
      </c>
      <c r="X216" s="299" t="str">
        <f>IF('10ème'!$D6="","",'10ème'!$D6)</f>
        <v/>
      </c>
      <c r="Y216" s="209">
        <f t="shared" si="63"/>
        <v>2.1099537037037042E-2</v>
      </c>
      <c r="Z216" s="11">
        <f t="shared" si="64"/>
        <v>1</v>
      </c>
      <c r="AA216" s="11">
        <f t="shared" si="65"/>
        <v>6</v>
      </c>
      <c r="AB216" s="11">
        <f t="shared" si="66"/>
        <v>6</v>
      </c>
      <c r="AC216" s="211"/>
      <c r="AD216" s="262"/>
      <c r="AR216" s="249"/>
      <c r="AS216" s="249"/>
      <c r="AT216" s="249"/>
      <c r="BN216" s="222"/>
      <c r="BO216" s="263"/>
      <c r="BP216" s="262"/>
    </row>
    <row r="217" spans="13:75" x14ac:dyDescent="0.25">
      <c r="M217" s="212"/>
      <c r="N217" s="12" t="str">
        <f>IF(Engagés!E7="","",Engagés!E7)</f>
        <v>MJ</v>
      </c>
      <c r="O217" s="297">
        <f>IF('1ér_Tour'!$D7="","",'1ér_Tour'!$D7)</f>
        <v>4.4097222222223009E-3</v>
      </c>
      <c r="P217" s="298">
        <f>IF('2ème'!$D7="","",'2ème'!$D7)</f>
        <v>7.3032407407407351E-3</v>
      </c>
      <c r="Q217" s="298">
        <f>IF('3ème'!$D7="","",'3ème'!$D7)</f>
        <v>1.0752314814814812E-2</v>
      </c>
      <c r="R217" s="298">
        <f>IF('4ème'!$D7="","",'4ème'!$D7)</f>
        <v>1.4548611111111109E-2</v>
      </c>
      <c r="S217" s="298">
        <f>IF('5ème'!$D7="","",'5ème'!$D7)</f>
        <v>1.7997685185185242E-2</v>
      </c>
      <c r="T217" s="298" t="str">
        <f>IF('6ème'!$D7="","",'6ème'!$D7)</f>
        <v/>
      </c>
      <c r="U217" s="298" t="str">
        <f>IF('7ème'!$D7="","",'7ème'!$D7)</f>
        <v/>
      </c>
      <c r="V217" s="298" t="str">
        <f>IF('8ème'!$D7="","",'8ème'!$D7)</f>
        <v/>
      </c>
      <c r="W217" s="298" t="str">
        <f>IF('9ème'!$D7="","",'9ème'!$D7)</f>
        <v/>
      </c>
      <c r="X217" s="299" t="str">
        <f>IF('10ème'!$D7="","",'10ème'!$D7)</f>
        <v/>
      </c>
      <c r="Y217" s="209">
        <f t="shared" si="63"/>
        <v>1.7997685185185242E-2</v>
      </c>
      <c r="Z217" s="11">
        <f t="shared" si="64"/>
        <v>2</v>
      </c>
      <c r="AA217" s="11">
        <f t="shared" si="65"/>
        <v>2</v>
      </c>
      <c r="AB217" s="11">
        <f t="shared" si="66"/>
        <v>5</v>
      </c>
      <c r="AC217" s="211"/>
      <c r="AD217" s="262"/>
      <c r="AR217" s="249"/>
      <c r="AS217" s="249"/>
      <c r="AT217" s="249"/>
      <c r="BN217" s="222"/>
      <c r="BO217" s="263"/>
      <c r="BP217" s="262"/>
    </row>
    <row r="218" spans="13:75" x14ac:dyDescent="0.25">
      <c r="M218" s="212"/>
      <c r="N218" s="12" t="str">
        <f>IF(Engagés!E8="","",Engagés!E8)</f>
        <v>AM</v>
      </c>
      <c r="O218" s="297">
        <f>IF('1ér_Tour'!$D8="","",'1ér_Tour'!$D8)</f>
        <v>4.3865740740741122E-3</v>
      </c>
      <c r="P218" s="298">
        <f>IF('2ème'!$D8="","",'2ème'!$D8)</f>
        <v>7.2916666666666963E-3</v>
      </c>
      <c r="Q218" s="298">
        <f>IF('3ème'!$D8="","",'3ème'!$D8)</f>
        <v>1.0752314814814812E-2</v>
      </c>
      <c r="R218" s="298" t="str">
        <f>IF('4ème'!$D8="","",'4ème'!$D8)</f>
        <v/>
      </c>
      <c r="S218" s="298" t="str">
        <f>IF('5ème'!$D8="","",'5ème'!$D8)</f>
        <v/>
      </c>
      <c r="T218" s="298" t="str">
        <f>IF('6ème'!$D8="","",'6ème'!$D8)</f>
        <v/>
      </c>
      <c r="U218" s="298" t="str">
        <f>IF('7ème'!$D8="","",'7ème'!$D8)</f>
        <v/>
      </c>
      <c r="V218" s="298" t="str">
        <f>IF('8ème'!$D8="","",'8ème'!$D8)</f>
        <v/>
      </c>
      <c r="W218" s="298" t="str">
        <f>IF('9ème'!$D8="","",'9ème'!$D8)</f>
        <v/>
      </c>
      <c r="X218" s="299" t="str">
        <f>IF('10ème'!$D8="","",'10ème'!$D8)</f>
        <v/>
      </c>
      <c r="Y218" s="209" t="str">
        <f t="shared" si="63"/>
        <v/>
      </c>
      <c r="Z218" s="11" t="str">
        <f t="shared" si="64"/>
        <v/>
      </c>
      <c r="AA218" s="11" t="str">
        <f t="shared" si="65"/>
        <v/>
      </c>
      <c r="AB218" s="11">
        <f t="shared" si="66"/>
        <v>3</v>
      </c>
      <c r="AC218" s="211"/>
      <c r="AD218" s="262"/>
      <c r="AR218" s="249"/>
      <c r="AS218" s="249"/>
      <c r="AT218" s="249"/>
      <c r="BN218" s="222"/>
      <c r="BO218" s="263"/>
      <c r="BP218" s="262"/>
    </row>
    <row r="219" spans="13:75" x14ac:dyDescent="0.25">
      <c r="M219" s="212"/>
      <c r="N219" s="12" t="str">
        <f>IF(Engagés!E9="","",Engagés!E9)</f>
        <v>JS</v>
      </c>
      <c r="O219" s="297">
        <f>IF('1ér_Tour'!$D9="","",'1ér_Tour'!$D9)</f>
        <v>4.3750000000000178E-3</v>
      </c>
      <c r="P219" s="298">
        <f>IF('2ème'!$D9="","",'2ème'!$D9)</f>
        <v>7.2916666666666963E-3</v>
      </c>
      <c r="Q219" s="298">
        <f>IF('3ème'!$D9="","",'3ème'!$D9)</f>
        <v>1.0740740740740773E-2</v>
      </c>
      <c r="R219" s="298">
        <f>IF('4ème'!$D9="","",'4ème'!$D9)</f>
        <v>1.4537037037037071E-2</v>
      </c>
      <c r="S219" s="298">
        <f>IF('5ème'!$D9="","",'5ème'!$D9)</f>
        <v>1.7997685185185242E-2</v>
      </c>
      <c r="T219" s="298">
        <f>IF('6ème'!$D9="","",'6ème'!$D9)</f>
        <v>2.105324074074072E-2</v>
      </c>
      <c r="U219" s="298">
        <f>IF('7ème'!$D9="","",'7ème'!$D9)</f>
        <v>2.6284722222222223E-2</v>
      </c>
      <c r="V219" s="298">
        <f>IF('8ème'!$D9="","",'8ème'!$D9)</f>
        <v>2.7986111111111101E-2</v>
      </c>
      <c r="W219" s="298" t="str">
        <f>IF('9ème'!$D9="","",'9ème'!$D9)</f>
        <v/>
      </c>
      <c r="X219" s="299" t="str">
        <f>IF('10ème'!$D9="","",'10ème'!$D9)</f>
        <v/>
      </c>
      <c r="Y219" s="209">
        <f>IF(C9&gt;=1,"",IF(MAX(O219:X219)=0,"",MAX(O219:X219)))</f>
        <v>2.7986111111111101E-2</v>
      </c>
      <c r="Z219" s="11">
        <f t="shared" si="64"/>
        <v>2</v>
      </c>
      <c r="AA219" s="11">
        <f t="shared" si="65"/>
        <v>13</v>
      </c>
      <c r="AB219" s="11">
        <f t="shared" si="66"/>
        <v>8</v>
      </c>
      <c r="AC219" s="211"/>
      <c r="AD219" s="262"/>
      <c r="AR219" s="249"/>
      <c r="AS219" s="249"/>
      <c r="AT219" s="249"/>
      <c r="BN219" s="222"/>
      <c r="BO219" s="263"/>
      <c r="BP219" s="262"/>
    </row>
    <row r="220" spans="13:75" x14ac:dyDescent="0.25">
      <c r="M220" s="212"/>
      <c r="N220" s="12" t="str">
        <f>IF(Engagés!E10="","",Engagés!E10)</f>
        <v>AM</v>
      </c>
      <c r="O220" s="297">
        <f>IF('1ér_Tour'!$D10="","",'1ér_Tour'!$D10)</f>
        <v>4.3750000000000178E-3</v>
      </c>
      <c r="P220" s="298">
        <f>IF('2ème'!$D10="","",'2ème'!$D10)</f>
        <v>7.2800925925926574E-3</v>
      </c>
      <c r="Q220" s="298">
        <f>IF('3ème'!$D10="","",'3ème'!$D10)</f>
        <v>1.0729166666666679E-2</v>
      </c>
      <c r="R220" s="298">
        <f>IF('4ème'!$D10="","",'4ème'!$D10)</f>
        <v>1.4525462962962976E-2</v>
      </c>
      <c r="S220" s="298">
        <f>IF('5ème'!$D10="","",'5ème'!$D10)</f>
        <v>1.7986111111111092E-2</v>
      </c>
      <c r="T220" s="298">
        <f>IF('6ème'!$D10="","",'6ème'!$D10)</f>
        <v>2.1041666666666681E-2</v>
      </c>
      <c r="U220" s="298">
        <f>IF('7ème'!$D10="","",'7ème'!$D10)</f>
        <v>2.6296296296296318E-2</v>
      </c>
      <c r="V220" s="298">
        <f>IF('8ème'!$D10="","",'8ème'!$D10)</f>
        <v>2.7986111111111101E-2</v>
      </c>
      <c r="W220" s="298">
        <f>IF('9ème'!$D10="","",'9ème'!$D10)</f>
        <v>3.1296296296296322E-2</v>
      </c>
      <c r="X220" s="299" t="str">
        <f>IF('10ème'!$D10="","",'10ème'!$D10)</f>
        <v/>
      </c>
      <c r="Y220" s="209">
        <f t="shared" si="63"/>
        <v>3.1296296296296322E-2</v>
      </c>
      <c r="Z220" s="11">
        <f t="shared" si="64"/>
        <v>3</v>
      </c>
      <c r="AA220" s="11">
        <f t="shared" si="65"/>
        <v>20</v>
      </c>
      <c r="AB220" s="11">
        <f t="shared" si="66"/>
        <v>9</v>
      </c>
      <c r="AC220" s="211"/>
      <c r="AD220" s="262"/>
      <c r="AR220" s="249"/>
      <c r="AS220" s="249"/>
      <c r="AT220" s="249"/>
      <c r="BN220" s="222"/>
      <c r="BO220" s="263"/>
      <c r="BP220" s="262"/>
    </row>
    <row r="221" spans="13:75" x14ac:dyDescent="0.25">
      <c r="M221" s="212"/>
      <c r="N221" s="12" t="str">
        <f>IF(Engagés!E11="","",Engagés!E11)</f>
        <v>AM</v>
      </c>
      <c r="O221" s="297">
        <f>IF('1ér_Tour'!$D11="","",'1ér_Tour'!$D11)</f>
        <v>4.3634259259259789E-3</v>
      </c>
      <c r="P221" s="298">
        <f>IF('2ème'!$D11="","",'2ème'!$D11)</f>
        <v>7.268518518518563E-3</v>
      </c>
      <c r="Q221" s="298">
        <f>IF('3ème'!$D11="","",'3ème'!$D11)</f>
        <v>1.071759259259264E-2</v>
      </c>
      <c r="R221" s="298">
        <f>IF('4ème'!$D11="","",'4ème'!$D11)</f>
        <v>1.4513888888888937E-2</v>
      </c>
      <c r="S221" s="298">
        <f>IF('5ème'!$D11="","",'5ème'!$D11)</f>
        <v>1.7974537037037053E-2</v>
      </c>
      <c r="T221" s="298">
        <f>IF('6ème'!$D11="","",'6ème'!$D11)</f>
        <v>2.1030092592592586E-2</v>
      </c>
      <c r="U221" s="298">
        <f>IF('7ème'!$D11="","",'7ème'!$D11)</f>
        <v>2.6307870370370356E-2</v>
      </c>
      <c r="V221" s="298">
        <f>IF('8ème'!$D11="","",'8ème'!$D11)</f>
        <v>2.8009259259259289E-2</v>
      </c>
      <c r="W221" s="298">
        <f>IF('9ème'!$D11="","",'9ème'!$D11)</f>
        <v>3.1365740740740777E-2</v>
      </c>
      <c r="X221" s="299" t="str">
        <f>IF('10ème'!$D11="","",'10ème'!$D11)</f>
        <v/>
      </c>
      <c r="Y221" s="209">
        <f t="shared" si="63"/>
        <v>3.1365740740740777E-2</v>
      </c>
      <c r="Z221" s="11">
        <f t="shared" si="64"/>
        <v>6</v>
      </c>
      <c r="AA221" s="11">
        <f t="shared" si="65"/>
        <v>23</v>
      </c>
      <c r="AB221" s="11">
        <f t="shared" si="66"/>
        <v>9</v>
      </c>
      <c r="AC221" s="211"/>
      <c r="AD221" s="262"/>
      <c r="AR221" s="249"/>
      <c r="AS221" s="249"/>
      <c r="AT221" s="249"/>
      <c r="BN221" s="222"/>
      <c r="BO221" s="263"/>
      <c r="BP221" s="262"/>
    </row>
    <row r="222" spans="13:75" x14ac:dyDescent="0.25">
      <c r="M222" s="212"/>
      <c r="N222" s="12" t="str">
        <f>IF(Engagés!E12="","",Engagés!E12)</f>
        <v>AM</v>
      </c>
      <c r="O222" s="297">
        <f>IF('1ér_Tour'!$D12="","",'1ér_Tour'!$D12)</f>
        <v>4.3402777777778456E-3</v>
      </c>
      <c r="P222" s="298">
        <f>IF('2ème'!$D12="","",'2ème'!$D12)</f>
        <v>7.2569444444445241E-3</v>
      </c>
      <c r="Q222" s="298">
        <f>IF('3ème'!$D12="","",'3ème'!$D12)</f>
        <v>1.0706018518518545E-2</v>
      </c>
      <c r="R222" s="298">
        <f>IF('4ème'!$D12="","",'4ème'!$D12)</f>
        <v>1.4513888888888937E-2</v>
      </c>
      <c r="S222" s="298">
        <f>IF('5ème'!$D12="","",'5ème'!$D12)</f>
        <v>1.7939814814814881E-2</v>
      </c>
      <c r="T222" s="298">
        <f>IF('6ème'!$D12="","",'6ème'!$D12)</f>
        <v>2.1018518518518547E-2</v>
      </c>
      <c r="U222" s="298">
        <f>IF('7ème'!$D12="","",'7ème'!$D12)</f>
        <v>2.6331018518518545E-2</v>
      </c>
      <c r="V222" s="298">
        <f>IF('8ème'!$D12="","",'8ème'!$D12)</f>
        <v>2.8009259259259289E-2</v>
      </c>
      <c r="W222" s="298">
        <f>IF('9ème'!$D12="","",'9ème'!$D12)</f>
        <v>3.1319444444444455E-2</v>
      </c>
      <c r="X222" s="299" t="str">
        <f>IF('10ème'!$D12="","",'10ème'!$D12)</f>
        <v/>
      </c>
      <c r="Y222" s="209">
        <f t="shared" si="63"/>
        <v>3.1319444444444455E-2</v>
      </c>
      <c r="Z222" s="11">
        <f t="shared" si="64"/>
        <v>4</v>
      </c>
      <c r="AA222" s="11">
        <f t="shared" si="65"/>
        <v>21</v>
      </c>
      <c r="AB222" s="11">
        <f t="shared" si="66"/>
        <v>9</v>
      </c>
      <c r="AC222" s="211"/>
      <c r="AD222" s="262"/>
      <c r="AR222" s="249"/>
      <c r="AS222" s="249"/>
      <c r="AT222" s="249"/>
      <c r="BN222" s="222"/>
      <c r="BO222" s="263"/>
      <c r="BP222" s="262"/>
    </row>
    <row r="223" spans="13:75" x14ac:dyDescent="0.25">
      <c r="M223" s="212"/>
      <c r="N223" s="12" t="str">
        <f>IF(Engagés!E13="","",Engagés!E13)</f>
        <v>JS</v>
      </c>
      <c r="O223" s="297">
        <f>IF('1ér_Tour'!$D13="","",'1ér_Tour'!$D13)</f>
        <v>4.3055555555555625E-3</v>
      </c>
      <c r="P223" s="298">
        <f>IF('2ème'!$D13="","",'2ème'!$D13)</f>
        <v>7.2337962962963354E-3</v>
      </c>
      <c r="Q223" s="298">
        <f>IF('3ème'!$D13="","",'3ème'!$D13)</f>
        <v>1.0682870370370356E-2</v>
      </c>
      <c r="R223" s="298">
        <f>IF('4ème'!$D13="","",'4ème'!$D13)</f>
        <v>1.3912037037037084E-2</v>
      </c>
      <c r="S223" s="298">
        <f>IF('5ème'!$D13="","",'5ème'!$D13)</f>
        <v>1.7905092592592597E-2</v>
      </c>
      <c r="T223" s="298">
        <f>IF('6ème'!$D13="","",'6ème'!$D13)</f>
        <v>2.1018518518518547E-2</v>
      </c>
      <c r="U223" s="298">
        <f>IF('7ème'!$D13="","",'7ème'!$D13)</f>
        <v>2.634259259259264E-2</v>
      </c>
      <c r="V223" s="298">
        <f>IF('8ème'!$D13="","",'8ème'!$D13)</f>
        <v>2.8032407407407423E-2</v>
      </c>
      <c r="W223" s="298" t="str">
        <f>IF('9ème'!$D13="","",'9ème'!$D13)</f>
        <v/>
      </c>
      <c r="X223" s="299" t="str">
        <f>IF('10ème'!$D13="","",'10ème'!$D13)</f>
        <v/>
      </c>
      <c r="Y223" s="209">
        <f t="shared" si="63"/>
        <v>2.8032407407407423E-2</v>
      </c>
      <c r="Z223" s="11">
        <f t="shared" si="64"/>
        <v>3</v>
      </c>
      <c r="AA223" s="11">
        <f t="shared" si="65"/>
        <v>14</v>
      </c>
      <c r="AB223" s="11">
        <f t="shared" si="66"/>
        <v>8</v>
      </c>
      <c r="AC223" s="211"/>
      <c r="AD223" s="262"/>
      <c r="AR223" s="249"/>
      <c r="AS223" s="249"/>
      <c r="AT223" s="249"/>
      <c r="BN223" s="222"/>
      <c r="BO223" s="263"/>
      <c r="BP223" s="262"/>
    </row>
    <row r="224" spans="13:75" x14ac:dyDescent="0.25">
      <c r="M224" s="212"/>
      <c r="N224" s="12" t="str">
        <f>IF(Engagés!E14="","",Engagés!E14)</f>
        <v>CF</v>
      </c>
      <c r="O224" s="297">
        <f>IF('1ér_Tour'!$D14="","",'1ér_Tour'!$D14)</f>
        <v>4.4791666666666452E-3</v>
      </c>
      <c r="P224" s="298">
        <f>IF('2ème'!$D14="","",'2ème'!$D14)</f>
        <v>7.3726851851851904E-3</v>
      </c>
      <c r="Q224" s="298">
        <f>IF('3ème'!$D14="","",'3ème'!$D14)</f>
        <v>1.0810185185185228E-2</v>
      </c>
      <c r="R224" s="298">
        <f>IF('4ème'!$D14="","",'4ème'!$D14)</f>
        <v>1.3923611111111178E-2</v>
      </c>
      <c r="S224" s="298">
        <f>IF('5ème'!$D14="","",'5ème'!$D14)</f>
        <v>1.8078703703703736E-2</v>
      </c>
      <c r="T224" s="298">
        <f>IF('6ème'!$D14="","",'6ème'!$D14)</f>
        <v>2.2314814814814843E-2</v>
      </c>
      <c r="U224" s="298" t="str">
        <f>IF('7ème'!$D14="","",'7ème'!$D14)</f>
        <v/>
      </c>
      <c r="V224" s="298" t="str">
        <f>IF('8ème'!$D14="","",'8ème'!$D14)</f>
        <v/>
      </c>
      <c r="W224" s="298" t="str">
        <f>IF('9ème'!$D14="","",'9ème'!$D14)</f>
        <v/>
      </c>
      <c r="X224" s="299" t="str">
        <f>IF('10ème'!$D14="","",'10ème'!$D14)</f>
        <v/>
      </c>
      <c r="Y224" s="209">
        <f t="shared" si="63"/>
        <v>2.2314814814814843E-2</v>
      </c>
      <c r="Z224" s="11">
        <f t="shared" si="64"/>
        <v>6</v>
      </c>
      <c r="AA224" s="11">
        <f t="shared" si="65"/>
        <v>11</v>
      </c>
      <c r="AB224" s="11">
        <f t="shared" si="66"/>
        <v>6</v>
      </c>
      <c r="AC224" s="211"/>
      <c r="AD224" s="262"/>
      <c r="AR224" s="249"/>
      <c r="AS224" s="249"/>
      <c r="AT224" s="249"/>
      <c r="BN224" s="222"/>
      <c r="BO224" s="263"/>
      <c r="BP224" s="262"/>
    </row>
    <row r="225" spans="13:68" x14ac:dyDescent="0.25">
      <c r="M225" s="212"/>
      <c r="N225" s="12" t="str">
        <f>IF(Engagés!E15="","",Engagés!E15)</f>
        <v>MJ</v>
      </c>
      <c r="O225" s="297">
        <f>IF('1ér_Tour'!$D15="","",'1ér_Tour'!$D15)</f>
        <v>4.502314814814834E-3</v>
      </c>
      <c r="P225" s="298">
        <f>IF('2ème'!$D15="","",'2ème'!$D15)</f>
        <v>7.3842592592592848E-3</v>
      </c>
      <c r="Q225" s="298">
        <f>IF('3ème'!$D15="","",'3ème'!$D15)</f>
        <v>1.0821759259259267E-2</v>
      </c>
      <c r="R225" s="298">
        <f>IF('4ème'!$D15="","",'4ème'!$D15)</f>
        <v>1.4699074074074059E-2</v>
      </c>
      <c r="S225" s="298">
        <f>IF('5ème'!$D15="","",'5ème'!$D15)</f>
        <v>1.809027777777783E-2</v>
      </c>
      <c r="T225" s="298" t="str">
        <f>IF('6ème'!$D15="","",'6ème'!$D15)</f>
        <v/>
      </c>
      <c r="U225" s="298" t="str">
        <f>IF('7ème'!$D15="","",'7ème'!$D15)</f>
        <v/>
      </c>
      <c r="V225" s="298" t="str">
        <f>IF('8ème'!$D15="","",'8ème'!$D15)</f>
        <v/>
      </c>
      <c r="W225" s="298" t="str">
        <f>IF('9ème'!$D15="","",'9ème'!$D15)</f>
        <v/>
      </c>
      <c r="X225" s="299" t="str">
        <f>IF('10ème'!$D15="","",'10ème'!$D15)</f>
        <v/>
      </c>
      <c r="Y225" s="209">
        <f t="shared" si="63"/>
        <v>1.809027777777783E-2</v>
      </c>
      <c r="Z225" s="11">
        <f t="shared" si="64"/>
        <v>3</v>
      </c>
      <c r="AA225" s="11">
        <f t="shared" si="65"/>
        <v>3</v>
      </c>
      <c r="AB225" s="11">
        <f t="shared" si="66"/>
        <v>5</v>
      </c>
      <c r="AC225" s="211"/>
      <c r="AD225" s="262"/>
      <c r="AR225" s="249"/>
      <c r="AS225" s="249"/>
      <c r="AT225" s="249"/>
      <c r="BN225" s="222"/>
      <c r="BO225" s="263"/>
      <c r="BP225" s="262"/>
    </row>
    <row r="226" spans="13:68" x14ac:dyDescent="0.25">
      <c r="M226" s="212"/>
      <c r="N226" s="12" t="str">
        <f>IF(Engagés!E16="","",Engagés!E16)</f>
        <v>AM</v>
      </c>
      <c r="O226" s="297">
        <f>IF('1ér_Tour'!$D16="","",'1ér_Tour'!$D16)</f>
        <v>4.5138888888889284E-3</v>
      </c>
      <c r="P226" s="298">
        <f>IF('2ème'!$D16="","",'2ème'!$D16)</f>
        <v>7.3958333333333237E-3</v>
      </c>
      <c r="Q226" s="298">
        <f>IF('3ème'!$D16="","",'3ème'!$D16)</f>
        <v>1.0833333333333417E-2</v>
      </c>
      <c r="R226" s="298">
        <f>IF('4ème'!$D16="","",'4ème'!$D16)</f>
        <v>1.4710648148148209E-2</v>
      </c>
      <c r="S226" s="298">
        <f>IF('5ème'!$D16="","",'5ème'!$D16)</f>
        <v>1.8101851851851869E-2</v>
      </c>
      <c r="T226" s="298">
        <f>IF('6ème'!$D16="","",'6ème'!$D16)</f>
        <v>2.1805555555555578E-2</v>
      </c>
      <c r="U226" s="298">
        <f>IF('7ème'!$D16="","",'7ème'!$D16)</f>
        <v>2.6365740740740773E-2</v>
      </c>
      <c r="V226" s="298">
        <f>IF('8ème'!$D16="","",'8ème'!$D16)</f>
        <v>2.8055555555555556E-2</v>
      </c>
      <c r="W226" s="298">
        <f>IF('9ème'!$D16="","",'9ème'!$D16)</f>
        <v>3.1354166666666738E-2</v>
      </c>
      <c r="X226" s="299" t="str">
        <f>IF('10ème'!$D16="","",'10ème'!$D16)</f>
        <v/>
      </c>
      <c r="Y226" s="209">
        <f t="shared" si="63"/>
        <v>3.1354166666666738E-2</v>
      </c>
      <c r="Z226" s="11">
        <f t="shared" si="64"/>
        <v>5</v>
      </c>
      <c r="AA226" s="11">
        <f t="shared" si="65"/>
        <v>22</v>
      </c>
      <c r="AB226" s="11">
        <f t="shared" si="66"/>
        <v>9</v>
      </c>
      <c r="AC226" s="211"/>
      <c r="AD226" s="262"/>
      <c r="AR226" s="249"/>
      <c r="AS226" s="249"/>
      <c r="AT226" s="249"/>
      <c r="BN226" s="222"/>
      <c r="BO226" s="263"/>
      <c r="BP226" s="262"/>
    </row>
    <row r="227" spans="13:68" x14ac:dyDescent="0.25">
      <c r="M227" s="212"/>
      <c r="N227" s="12" t="str">
        <f>IF(Engagés!E17="","",Engagés!E17)</f>
        <v>JS</v>
      </c>
      <c r="O227" s="297">
        <f>IF('1ér_Tour'!$D17="","",'1ér_Tour'!$D17)</f>
        <v>4.5254629629629672E-3</v>
      </c>
      <c r="P227" s="298">
        <f>IF('2ème'!$D17="","",'2ème'!$D17)</f>
        <v>7.4074074074074736E-3</v>
      </c>
      <c r="Q227" s="298">
        <f>IF('3ème'!$D17="","",'3ème'!$D17)</f>
        <v>1.0844907407407456E-2</v>
      </c>
      <c r="R227" s="298">
        <f>IF('4ème'!$D17="","",'4ème'!$D17)</f>
        <v>1.4722222222222248E-2</v>
      </c>
      <c r="S227" s="298">
        <f>IF('5ème'!$D17="","",'5ème'!$D17)</f>
        <v>1.8101851851851869E-2</v>
      </c>
      <c r="T227" s="298">
        <f>IF('6ème'!$D17="","",'6ème'!$D17)</f>
        <v>2.1817129629629672E-2</v>
      </c>
      <c r="U227" s="298">
        <f>IF('7ème'!$D17="","",'7ème'!$D17)</f>
        <v>2.6377314814814812E-2</v>
      </c>
      <c r="V227" s="298">
        <f>IF('8ème'!$D17="","",'8ème'!$D17)</f>
        <v>2.8067129629629706E-2</v>
      </c>
      <c r="W227" s="298" t="str">
        <f>IF('9ème'!$D17="","",'9ème'!$D17)</f>
        <v/>
      </c>
      <c r="X227" s="299" t="str">
        <f>IF('10ème'!$D17="","",'10ème'!$D17)</f>
        <v/>
      </c>
      <c r="Y227" s="209">
        <f t="shared" si="63"/>
        <v>2.8067129629629706E-2</v>
      </c>
      <c r="Z227" s="11">
        <f t="shared" si="64"/>
        <v>4</v>
      </c>
      <c r="AA227" s="11">
        <f t="shared" si="65"/>
        <v>15</v>
      </c>
      <c r="AB227" s="11">
        <f t="shared" si="66"/>
        <v>8</v>
      </c>
      <c r="AC227" s="211"/>
      <c r="AD227" s="262"/>
      <c r="AR227" s="249"/>
      <c r="AS227" s="249"/>
      <c r="AT227" s="249"/>
      <c r="BN227" s="222"/>
      <c r="BO227" s="263"/>
      <c r="BP227" s="262"/>
    </row>
    <row r="228" spans="13:68" x14ac:dyDescent="0.25">
      <c r="M228" s="212"/>
      <c r="N228" s="12" t="str">
        <f>IF(Engagés!E18="","",Engagés!E18)</f>
        <v>AM</v>
      </c>
      <c r="O228" s="297">
        <f>IF('1ér_Tour'!$D18="","",'1ér_Tour'!$D18)</f>
        <v>4.5370370370370616E-3</v>
      </c>
      <c r="P228" s="298">
        <f>IF('2ème'!$D18="","",'2ème'!$D18)</f>
        <v>7.4189814814815125E-3</v>
      </c>
      <c r="Q228" s="298">
        <f>IF('3ème'!$D18="","",'3ème'!$D18)</f>
        <v>1.0856481481481495E-2</v>
      </c>
      <c r="R228" s="298">
        <f>IF('4ème'!$D18="","",'4ème'!$D18)</f>
        <v>1.4722222222222248E-2</v>
      </c>
      <c r="S228" s="298">
        <f>IF('5ème'!$D18="","",'5ème'!$D18)</f>
        <v>1.8113425925925963E-2</v>
      </c>
      <c r="T228" s="298">
        <f>IF('6ème'!$D18="","",'6ème'!$D18)</f>
        <v>2.1828703703703711E-2</v>
      </c>
      <c r="U228" s="298" t="str">
        <f>IF('7ème'!$D18="","",'7ème'!$D18)</f>
        <v/>
      </c>
      <c r="V228" s="298" t="str">
        <f>IF('8ème'!$D18="","",'8ème'!$D18)</f>
        <v/>
      </c>
      <c r="W228" s="298" t="str">
        <f>IF('9ème'!$D18="","",'9ème'!$D18)</f>
        <v/>
      </c>
      <c r="X228" s="299" t="str">
        <f>IF('10ème'!$D18="","",'10ème'!$D18)</f>
        <v/>
      </c>
      <c r="Y228" s="209" t="str">
        <f t="shared" si="63"/>
        <v/>
      </c>
      <c r="Z228" s="11" t="str">
        <f t="shared" si="64"/>
        <v/>
      </c>
      <c r="AA228" s="11" t="str">
        <f t="shared" si="65"/>
        <v/>
      </c>
      <c r="AB228" s="11">
        <f t="shared" si="66"/>
        <v>6</v>
      </c>
      <c r="AC228" s="211"/>
      <c r="AD228" s="262"/>
      <c r="AR228" s="249"/>
      <c r="AS228" s="249"/>
      <c r="AT228" s="249"/>
      <c r="BN228" s="222"/>
      <c r="BO228" s="263"/>
      <c r="BP228" s="262"/>
    </row>
    <row r="229" spans="13:68" x14ac:dyDescent="0.25">
      <c r="M229" s="212"/>
      <c r="N229" s="12" t="str">
        <f>IF(Engagés!E19="","",Engagés!E19)</f>
        <v>AM</v>
      </c>
      <c r="O229" s="297">
        <f>IF('1ér_Tour'!$D19="","",'1ér_Tour'!$D19)</f>
        <v>4.5949074074074225E-3</v>
      </c>
      <c r="P229" s="298">
        <f>IF('2ème'!$D19="","",'2ème'!$D19)</f>
        <v>7.465277777777779E-3</v>
      </c>
      <c r="Q229" s="298">
        <f>IF('3ème'!$D19="","",'3ème'!$D19)</f>
        <v>1.0879629629629628E-2</v>
      </c>
      <c r="R229" s="298">
        <f>IF('4ème'!$D19="","",'4ème'!$D19)</f>
        <v>1.4733796296296342E-2</v>
      </c>
      <c r="S229" s="298">
        <f>IF('5ème'!$D19="","",'5ème'!$D19)</f>
        <v>1.8206018518518496E-2</v>
      </c>
      <c r="T229" s="298">
        <f>IF('6ème'!$D19="","",'6ème'!$D19)</f>
        <v>2.1840277777777806E-2</v>
      </c>
      <c r="U229" s="298">
        <f>IF('7ème'!$D19="","",'7ème'!$D19)</f>
        <v>2.6400462962963001E-2</v>
      </c>
      <c r="V229" s="298">
        <f>IF('8ème'!$D19="","",'8ème'!$D19)</f>
        <v>2.8113425925925972E-2</v>
      </c>
      <c r="W229" s="298">
        <f>IF('9ème'!$D19="","",'9ème'!$D19)</f>
        <v>3.1400462962963005E-2</v>
      </c>
      <c r="X229" s="299" t="str">
        <f>IF('10ème'!$D19="","",'10ème'!$D19)</f>
        <v/>
      </c>
      <c r="Y229" s="209">
        <f t="shared" si="63"/>
        <v>3.1400462962963005E-2</v>
      </c>
      <c r="Z229" s="11">
        <f t="shared" si="64"/>
        <v>7</v>
      </c>
      <c r="AA229" s="11">
        <f t="shared" si="65"/>
        <v>24</v>
      </c>
      <c r="AB229" s="11">
        <f t="shared" si="66"/>
        <v>9</v>
      </c>
      <c r="AC229" s="211"/>
      <c r="AD229" s="262"/>
      <c r="AR229" s="249"/>
      <c r="AS229" s="249"/>
      <c r="AT229" s="249"/>
      <c r="BN229" s="222"/>
      <c r="BO229" s="263"/>
      <c r="BP229" s="262"/>
    </row>
    <row r="230" spans="13:68" x14ac:dyDescent="0.25">
      <c r="M230" s="212"/>
      <c r="N230" s="12" t="str">
        <f>IF(Engagés!E20="","",Engagés!E20)</f>
        <v>AM</v>
      </c>
      <c r="O230" s="297">
        <f>IF('1ér_Tour'!$D20="","",'1ér_Tour'!$D20)</f>
        <v>4.5833333333333837E-3</v>
      </c>
      <c r="P230" s="298">
        <f>IF('2ème'!$D20="","",'2ème'!$D20)</f>
        <v>7.4768518518519289E-3</v>
      </c>
      <c r="Q230" s="298">
        <f>IF('3ème'!$D20="","",'3ème'!$D20)</f>
        <v>1.0891203703703722E-2</v>
      </c>
      <c r="R230" s="298">
        <f>IF('4ème'!$D20="","",'4ème'!$D20)</f>
        <v>1.4745370370370381E-2</v>
      </c>
      <c r="S230" s="298">
        <f>IF('5ème'!$D20="","",'5ème'!$D20)</f>
        <v>1.8182870370370419E-2</v>
      </c>
      <c r="T230" s="298">
        <f>IF('6ème'!$D20="","",'6ème'!$D20)</f>
        <v>2.1863425925925994E-2</v>
      </c>
      <c r="U230" s="298">
        <f>IF('7ème'!$D20="","",'7ème'!$D20)</f>
        <v>2.6412037037037095E-2</v>
      </c>
      <c r="V230" s="298">
        <f>IF('8ème'!$D20="","",'8ème'!$D20)</f>
        <v>2.8101851851851878E-2</v>
      </c>
      <c r="W230" s="298" t="str">
        <f>IF('9ème'!$D20="","",'9ème'!$D20)</f>
        <v/>
      </c>
      <c r="X230" s="299" t="str">
        <f>IF('10ème'!$D20="","",'10ème'!$D20)</f>
        <v/>
      </c>
      <c r="Y230" s="209">
        <f t="shared" si="63"/>
        <v>2.8101851851851878E-2</v>
      </c>
      <c r="Z230" s="11">
        <f t="shared" si="64"/>
        <v>1</v>
      </c>
      <c r="AA230" s="11">
        <f t="shared" si="65"/>
        <v>16</v>
      </c>
      <c r="AB230" s="11">
        <f t="shared" si="66"/>
        <v>8</v>
      </c>
      <c r="AC230" s="211"/>
      <c r="AD230" s="262"/>
      <c r="AR230" s="249"/>
      <c r="AS230" s="249"/>
      <c r="AT230" s="249"/>
      <c r="BN230" s="222"/>
      <c r="BO230" s="263"/>
      <c r="BP230" s="262"/>
    </row>
    <row r="231" spans="13:68" x14ac:dyDescent="0.25">
      <c r="M231" s="212"/>
      <c r="N231" s="12" t="str">
        <f>IF(Engagés!E21="","",Engagés!E21)</f>
        <v>AM</v>
      </c>
      <c r="O231" s="297">
        <f>IF('1ér_Tour'!$D21="","",'1ér_Tour'!$D21)</f>
        <v>4.9421296296296435E-3</v>
      </c>
      <c r="P231" s="298">
        <f>IF('2ème'!$D21="","",'2ème'!$D21)</f>
        <v>7.4884259259259678E-3</v>
      </c>
      <c r="Q231" s="298">
        <f>IF('3ème'!$D21="","",'3ème'!$D21)</f>
        <v>1.0902777777777761E-2</v>
      </c>
      <c r="R231" s="298">
        <f>IF('4ème'!$D21="","",'4ème'!$D21)</f>
        <v>1.4756944444444475E-2</v>
      </c>
      <c r="S231" s="298">
        <f>IF('5ème'!$D21="","",'5ème'!$D21)</f>
        <v>1.8171296296296324E-2</v>
      </c>
      <c r="T231" s="298">
        <f>IF('6ème'!$D21="","",'6ème'!$D21)</f>
        <v>2.1886574074074128E-2</v>
      </c>
      <c r="U231" s="298">
        <f>IF('7ème'!$D21="","",'7ème'!$D21)</f>
        <v>2.6423611111111134E-2</v>
      </c>
      <c r="V231" s="298">
        <f>IF('8ème'!$D21="","",'8ème'!$D21)</f>
        <v>2.8125000000000011E-2</v>
      </c>
      <c r="W231" s="298">
        <f>IF('9ème'!$D21="","",'9ème'!$D21)</f>
        <v>3.1435185185185233E-2</v>
      </c>
      <c r="X231" s="299" t="str">
        <f>IF('10ème'!$D21="","",'10ème'!$D21)</f>
        <v/>
      </c>
      <c r="Y231" s="209">
        <f t="shared" si="63"/>
        <v>3.1435185185185233E-2</v>
      </c>
      <c r="Z231" s="11">
        <f t="shared" si="64"/>
        <v>8</v>
      </c>
      <c r="AA231" s="11">
        <f t="shared" si="65"/>
        <v>25</v>
      </c>
      <c r="AB231" s="11">
        <f t="shared" si="66"/>
        <v>9</v>
      </c>
      <c r="AC231" s="211"/>
      <c r="AD231" s="262"/>
      <c r="AR231" s="249"/>
      <c r="AS231" s="249"/>
      <c r="AT231" s="249"/>
      <c r="BN231" s="222"/>
      <c r="BO231" s="263"/>
      <c r="BP231" s="262"/>
    </row>
    <row r="232" spans="13:68" x14ac:dyDescent="0.25">
      <c r="M232" s="212"/>
      <c r="N232" s="12" t="str">
        <f>IF(Engagés!E22="","",Engagés!E22)</f>
        <v>CF</v>
      </c>
      <c r="O232" s="297">
        <f>IF('1ér_Tour'!$D22="","",'1ér_Tour'!$D22)</f>
        <v>4.9305555555556047E-3</v>
      </c>
      <c r="P232" s="298">
        <f>IF('2ème'!$D22="","",'2ème'!$D22)</f>
        <v>7.511574074074101E-3</v>
      </c>
      <c r="Q232" s="298">
        <f>IF('3ème'!$D22="","",'3ème'!$D22)</f>
        <v>1.0914351851851911E-2</v>
      </c>
      <c r="R232" s="298">
        <f>IF('4ème'!$D22="","",'4ème'!$D22)</f>
        <v>1.4768518518518514E-2</v>
      </c>
      <c r="S232" s="298">
        <f>IF('5ème'!$D22="","",'5ème'!$D22)</f>
        <v>1.8171296296296324E-2</v>
      </c>
      <c r="T232" s="298">
        <f>IF('6ème'!$D22="","",'6ème'!$D22)</f>
        <v>2.1898148148148167E-2</v>
      </c>
      <c r="U232" s="298" t="str">
        <f>IF('7ème'!$D22="","",'7ème'!$D22)</f>
        <v/>
      </c>
      <c r="V232" s="298" t="str">
        <f>IF('8ème'!$D22="","",'8ème'!$D22)</f>
        <v/>
      </c>
      <c r="W232" s="298" t="str">
        <f>IF('9ème'!$D22="","",'9ème'!$D22)</f>
        <v/>
      </c>
      <c r="X232" s="299" t="str">
        <f>IF('10ème'!$D22="","",'10ème'!$D22)</f>
        <v/>
      </c>
      <c r="Y232" s="209">
        <f t="shared" si="63"/>
        <v>2.1898148148148167E-2</v>
      </c>
      <c r="Z232" s="11">
        <f t="shared" si="64"/>
        <v>2</v>
      </c>
      <c r="AA232" s="11">
        <f t="shared" si="65"/>
        <v>7</v>
      </c>
      <c r="AB232" s="11">
        <f t="shared" si="66"/>
        <v>6</v>
      </c>
      <c r="AC232" s="211"/>
      <c r="AD232" s="262"/>
      <c r="AR232" s="249"/>
      <c r="AS232" s="249"/>
      <c r="AT232" s="249"/>
      <c r="BN232" s="222"/>
      <c r="BO232" s="263"/>
      <c r="BP232" s="262"/>
    </row>
    <row r="233" spans="13:68" x14ac:dyDescent="0.25">
      <c r="M233" s="212"/>
      <c r="N233" s="12" t="str">
        <f>IF(Engagés!E23="","",Engagés!E23)</f>
        <v>MJ</v>
      </c>
      <c r="O233" s="297">
        <f>IF('1ér_Tour'!$D23="","",'1ér_Tour'!$D23)</f>
        <v>4.5486111111111005E-3</v>
      </c>
      <c r="P233" s="298">
        <f>IF('2ème'!$D23="","",'2ème'!$D23)</f>
        <v>7.5231481481481954E-3</v>
      </c>
      <c r="Q233" s="298">
        <f>IF('3ème'!$D23="","",'3ème'!$D23)</f>
        <v>1.092592592592595E-2</v>
      </c>
      <c r="R233" s="298" t="str">
        <f>IF('4ème'!$D23="","",'4ème'!$D23)</f>
        <v/>
      </c>
      <c r="S233" s="298">
        <f>IF('5ème'!$D23="","",'5ème'!$D23)</f>
        <v>1.8125000000000002E-2</v>
      </c>
      <c r="T233" s="298" t="str">
        <f>IF('6ème'!$D23="","",'6ème'!$D23)</f>
        <v/>
      </c>
      <c r="U233" s="298" t="str">
        <f>IF('7ème'!$D23="","",'7ème'!$D23)</f>
        <v/>
      </c>
      <c r="V233" s="298" t="str">
        <f>IF('8ème'!$D23="","",'8ème'!$D23)</f>
        <v/>
      </c>
      <c r="W233" s="298" t="str">
        <f>IF('9ème'!$D23="","",'9ème'!$D23)</f>
        <v/>
      </c>
      <c r="X233" s="299" t="str">
        <f>IF('10ème'!$D23="","",'10ème'!$D23)</f>
        <v/>
      </c>
      <c r="Y233" s="209">
        <f t="shared" si="63"/>
        <v>1.8125000000000002E-2</v>
      </c>
      <c r="Z233" s="11">
        <f t="shared" si="64"/>
        <v>4</v>
      </c>
      <c r="AA233" s="11">
        <f t="shared" si="65"/>
        <v>4</v>
      </c>
      <c r="AB233" s="11">
        <f t="shared" si="66"/>
        <v>4</v>
      </c>
      <c r="AC233" s="211"/>
      <c r="AD233" s="262"/>
      <c r="AR233" s="249"/>
      <c r="AS233" s="249"/>
      <c r="AT233" s="249"/>
      <c r="BN233" s="222"/>
      <c r="BO233" s="263"/>
      <c r="BP233" s="262"/>
    </row>
    <row r="234" spans="13:68" x14ac:dyDescent="0.25">
      <c r="M234" s="212"/>
      <c r="N234" s="12" t="str">
        <f>IF(Engagés!E24="","",Engagés!E24)</f>
        <v>AM</v>
      </c>
      <c r="O234" s="297">
        <f>IF('1ér_Tour'!$D24="","",'1ér_Tour'!$D24)</f>
        <v>4.6064814814815169E-3</v>
      </c>
      <c r="P234" s="298">
        <f>IF('2ème'!$D24="","",'2ème'!$D24)</f>
        <v>7.5925925925925952E-3</v>
      </c>
      <c r="Q234" s="298">
        <f>IF('3ème'!$D24="","",'3ème'!$D24)</f>
        <v>1.1076388888888955E-2</v>
      </c>
      <c r="R234" s="298">
        <f>IF('4ème'!$D24="","",'4ème'!$D24)</f>
        <v>1.497685185185188E-2</v>
      </c>
      <c r="S234" s="298">
        <f>IF('5ème'!$D24="","",'5ème'!$D24)</f>
        <v>1.8136574074074152E-2</v>
      </c>
      <c r="T234" s="298">
        <f>IF('6ème'!$D24="","",'6ème'!$D24)</f>
        <v>2.1944444444444489E-2</v>
      </c>
      <c r="U234" s="298">
        <f>IF('7ème'!$D24="","",'7ème'!$D24)</f>
        <v>2.6446759259259267E-2</v>
      </c>
      <c r="V234" s="298">
        <f>IF('8ème'!$D24="","",'8ème'!$D24)</f>
        <v>2.81481481481482E-2</v>
      </c>
      <c r="W234" s="298">
        <f>IF('9ème'!$D24="","",'9ème'!$D24)</f>
        <v>3.1481481481481499E-2</v>
      </c>
      <c r="X234" s="299" t="str">
        <f>IF('10ème'!$D24="","",'10ème'!$D24)</f>
        <v/>
      </c>
      <c r="Y234" s="209">
        <f t="shared" si="63"/>
        <v>3.1481481481481499E-2</v>
      </c>
      <c r="Z234" s="11">
        <f t="shared" si="64"/>
        <v>9</v>
      </c>
      <c r="AA234" s="11">
        <f t="shared" si="65"/>
        <v>26</v>
      </c>
      <c r="AB234" s="11">
        <f t="shared" si="66"/>
        <v>9</v>
      </c>
      <c r="AC234" s="211"/>
      <c r="AD234" s="262"/>
      <c r="AR234" s="249"/>
      <c r="AS234" s="249"/>
      <c r="AT234" s="249"/>
      <c r="BN234" s="222"/>
      <c r="BO234" s="263"/>
      <c r="BP234" s="262"/>
    </row>
    <row r="235" spans="13:68" x14ac:dyDescent="0.25">
      <c r="M235" s="212"/>
      <c r="N235" s="12" t="str">
        <f>IF(Engagés!E25="","",Engagés!E25)</f>
        <v>JS</v>
      </c>
      <c r="O235" s="297">
        <f>IF('1ér_Tour'!$D25="","",'1ér_Tour'!$D25)</f>
        <v>4.6180555555555558E-3</v>
      </c>
      <c r="P235" s="298">
        <f>IF('2ème'!$D25="","",'2ème'!$D25)</f>
        <v>7.5810185185185563E-3</v>
      </c>
      <c r="Q235" s="298">
        <f>IF('3ème'!$D25="","",'3ème'!$D25)</f>
        <v>1.1064814814814861E-2</v>
      </c>
      <c r="R235" s="298">
        <f>IF('4ème'!$D25="","",'4ème'!$D25)</f>
        <v>1.4965277777777786E-2</v>
      </c>
      <c r="S235" s="298">
        <f>IF('5ème'!$D25="","",'5ème'!$D25)</f>
        <v>1.837962962962969E-2</v>
      </c>
      <c r="T235" s="298">
        <f>IF('6ème'!$D25="","",'6ème'!$D25)</f>
        <v>2.193287037037045E-2</v>
      </c>
      <c r="U235" s="298">
        <f>IF('7ème'!$D25="","",'7ème'!$D25)</f>
        <v>2.6516203703703722E-2</v>
      </c>
      <c r="V235" s="298">
        <f>IF('8ème'!$D25="","",'8ème'!$D25)</f>
        <v>2.8159722222222239E-2</v>
      </c>
      <c r="W235" s="298" t="str">
        <f>IF('9ème'!$D25="","",'9ème'!$D25)</f>
        <v/>
      </c>
      <c r="X235" s="299" t="str">
        <f>IF('10ème'!$D25="","",'10ème'!$D25)</f>
        <v/>
      </c>
      <c r="Y235" s="209">
        <f t="shared" si="63"/>
        <v>2.8159722222222239E-2</v>
      </c>
      <c r="Z235" s="11">
        <f t="shared" si="64"/>
        <v>5</v>
      </c>
      <c r="AA235" s="11">
        <f t="shared" si="65"/>
        <v>17</v>
      </c>
      <c r="AB235" s="11">
        <f t="shared" si="66"/>
        <v>8</v>
      </c>
      <c r="AC235" s="211"/>
      <c r="AD235" s="262"/>
      <c r="AR235" s="249"/>
      <c r="AS235" s="249"/>
      <c r="AT235" s="249"/>
      <c r="BN235" s="222"/>
      <c r="BO235" s="263"/>
      <c r="BP235" s="262"/>
    </row>
    <row r="236" spans="13:68" x14ac:dyDescent="0.25">
      <c r="M236" s="212"/>
      <c r="N236" s="12" t="str">
        <f>IF(Engagés!E26="","",Engagés!E26)</f>
        <v>CF</v>
      </c>
      <c r="O236" s="297">
        <f>IF('1ér_Tour'!$D26="","",'1ér_Tour'!$D26)</f>
        <v>4.6296296296297057E-3</v>
      </c>
      <c r="P236" s="298">
        <f>IF('2ème'!$D26="","",'2ème'!$D26)</f>
        <v>7.569444444444462E-3</v>
      </c>
      <c r="Q236" s="298">
        <f>IF('3ème'!$D26="","",'3ème'!$D26)</f>
        <v>1.1041666666666672E-2</v>
      </c>
      <c r="R236" s="298">
        <f>IF('4ème'!$D26="","",'4ème'!$D26)</f>
        <v>1.4942129629629652E-2</v>
      </c>
      <c r="S236" s="298">
        <f>IF('5ème'!$D26="","",'5ème'!$D26)</f>
        <v>1.8391203703703729E-2</v>
      </c>
      <c r="T236" s="298">
        <f>IF('6ème'!$D26="","",'6ème'!$D26)</f>
        <v>2.19212962962963E-2</v>
      </c>
      <c r="U236" s="298" t="str">
        <f>IF('7ème'!$D26="","",'7ème'!$D26)</f>
        <v/>
      </c>
      <c r="V236" s="298" t="str">
        <f>IF('8ème'!$D26="","",'8ème'!$D26)</f>
        <v/>
      </c>
      <c r="W236" s="298" t="str">
        <f>IF('9ème'!$D26="","",'9ème'!$D26)</f>
        <v/>
      </c>
      <c r="X236" s="299" t="str">
        <f>IF('10ème'!$D26="","",'10ème'!$D26)</f>
        <v/>
      </c>
      <c r="Y236" s="209">
        <f t="shared" si="63"/>
        <v>2.19212962962963E-2</v>
      </c>
      <c r="Z236" s="11">
        <f t="shared" si="64"/>
        <v>3</v>
      </c>
      <c r="AA236" s="11">
        <f t="shared" si="65"/>
        <v>8</v>
      </c>
      <c r="AB236" s="11">
        <f t="shared" si="66"/>
        <v>6</v>
      </c>
      <c r="AC236" s="211"/>
      <c r="AD236" s="262"/>
      <c r="AR236" s="249"/>
      <c r="AS236" s="249"/>
      <c r="AT236" s="249"/>
      <c r="BN236" s="222"/>
      <c r="BO236" s="263"/>
      <c r="BP236" s="262"/>
    </row>
    <row r="237" spans="13:68" x14ac:dyDescent="0.25">
      <c r="M237" s="212"/>
      <c r="N237" s="12" t="str">
        <f>IF(Engagés!E27="","",Engagés!E27)</f>
        <v>MJ</v>
      </c>
      <c r="O237" s="297">
        <f>IF('1ér_Tour'!$D27="","",'1ér_Tour'!$D27)</f>
        <v>4.6412037037037446E-3</v>
      </c>
      <c r="P237" s="298">
        <f>IF('2ème'!$D27="","",'2ème'!$D27)</f>
        <v>7.569444444444462E-3</v>
      </c>
      <c r="Q237" s="298">
        <f>IF('3ème'!$D27="","",'3ème'!$D27)</f>
        <v>1.1030092592592633E-2</v>
      </c>
      <c r="R237" s="298">
        <f>IF('4ème'!$D27="","",'4ème'!$D27)</f>
        <v>1.4930555555555614E-2</v>
      </c>
      <c r="S237" s="298">
        <f>IF('5ème'!$D27="","",'5ème'!$D27)</f>
        <v>1.8518518518518545E-2</v>
      </c>
      <c r="T237" s="298" t="str">
        <f>IF('6ème'!$D27="","",'6ème'!$D27)</f>
        <v/>
      </c>
      <c r="U237" s="298" t="str">
        <f>IF('7ème'!$D27="","",'7ème'!$D27)</f>
        <v/>
      </c>
      <c r="V237" s="298" t="str">
        <f>IF('8ème'!$D27="","",'8ème'!$D27)</f>
        <v/>
      </c>
      <c r="W237" s="298" t="str">
        <f>IF('9ème'!$D27="","",'9ème'!$D27)</f>
        <v/>
      </c>
      <c r="X237" s="299" t="str">
        <f>IF('10ème'!$D27="","",'10ème'!$D27)</f>
        <v/>
      </c>
      <c r="Y237" s="209">
        <f t="shared" si="63"/>
        <v>1.8518518518518545E-2</v>
      </c>
      <c r="Z237" s="11">
        <f t="shared" si="64"/>
        <v>5</v>
      </c>
      <c r="AA237" s="11">
        <f t="shared" si="65"/>
        <v>5</v>
      </c>
      <c r="AB237" s="11">
        <f t="shared" si="66"/>
        <v>5</v>
      </c>
      <c r="AC237" s="211"/>
      <c r="AD237" s="262"/>
      <c r="AR237" s="249"/>
      <c r="AS237" s="249"/>
      <c r="AT237" s="249"/>
      <c r="BN237" s="222"/>
      <c r="BO237" s="263"/>
      <c r="BP237" s="262"/>
    </row>
    <row r="238" spans="13:68" x14ac:dyDescent="0.25">
      <c r="M238" s="212"/>
      <c r="N238" s="12" t="str">
        <f>IF(Engagés!E28="","",Engagés!E28)</f>
        <v>AM</v>
      </c>
      <c r="O238" s="297">
        <f>IF('1ér_Tour'!$D28="","",'1ér_Tour'!$D28)</f>
        <v>4.6412037037037446E-3</v>
      </c>
      <c r="P238" s="298">
        <f>IF('2ème'!$D28="","",'2ème'!$D28)</f>
        <v>7.5462962962962732E-3</v>
      </c>
      <c r="Q238" s="298">
        <f>IF('3ème'!$D28="","",'3ème'!$D28)</f>
        <v>1.1018518518518539E-2</v>
      </c>
      <c r="R238" s="298">
        <f>IF('4ème'!$D28="","",'4ème'!$D28)</f>
        <v>1.4884259259259291E-2</v>
      </c>
      <c r="S238" s="298">
        <f>IF('5ème'!$D28="","",'5ème'!$D28)</f>
        <v>1.8437500000000051E-2</v>
      </c>
      <c r="T238" s="298">
        <f>IF('6ème'!$D28="","",'6ème'!$D28)</f>
        <v>2.1990740740740755E-2</v>
      </c>
      <c r="U238" s="298">
        <f>IF('7ème'!$D28="","",'7ème'!$D28)</f>
        <v>2.648148148148155E-2</v>
      </c>
      <c r="V238" s="298">
        <f>IF('8ème'!$D28="","",'8ème'!$D28)</f>
        <v>2.8229166666666694E-2</v>
      </c>
      <c r="W238" s="298">
        <f>IF('9ème'!$D28="","",'9ème'!$D28)</f>
        <v>3.1516203703703727E-2</v>
      </c>
      <c r="X238" s="299" t="str">
        <f>IF('10ème'!$D28="","",'10ème'!$D28)</f>
        <v/>
      </c>
      <c r="Y238" s="209">
        <f t="shared" si="63"/>
        <v>3.1516203703703727E-2</v>
      </c>
      <c r="Z238" s="11">
        <f t="shared" si="64"/>
        <v>10</v>
      </c>
      <c r="AA238" s="11">
        <f t="shared" si="65"/>
        <v>27</v>
      </c>
      <c r="AB238" s="11">
        <f t="shared" si="66"/>
        <v>9</v>
      </c>
      <c r="AC238" s="211"/>
      <c r="AD238" s="262"/>
      <c r="AR238" s="249"/>
      <c r="AS238" s="249"/>
      <c r="AT238" s="249"/>
      <c r="BN238" s="222"/>
      <c r="BO238" s="263"/>
      <c r="BP238" s="262"/>
    </row>
    <row r="239" spans="13:68" x14ac:dyDescent="0.25">
      <c r="M239" s="212"/>
      <c r="N239" s="12" t="str">
        <f>IF(Engagés!E29="","",Engagés!E29)</f>
        <v>JS</v>
      </c>
      <c r="O239" s="297">
        <f>IF('1ér_Tour'!$D29="","",'1ér_Tour'!$D29)</f>
        <v>4.8263888888889217E-3</v>
      </c>
      <c r="P239" s="298">
        <f>IF('2ème'!$D29="","",'2ème'!$D29)</f>
        <v>7.7083333333333726E-3</v>
      </c>
      <c r="Q239" s="298">
        <f>IF('3ème'!$D29="","",'3ème'!$D29)</f>
        <v>1.10069444444445E-2</v>
      </c>
      <c r="R239" s="298">
        <f>IF('4ème'!$D29="","",'4ème'!$D29)</f>
        <v>1.5000000000000069E-2</v>
      </c>
      <c r="S239" s="298">
        <f>IF('5ème'!$D29="","",'5ème'!$D29)</f>
        <v>1.8576388888888962E-2</v>
      </c>
      <c r="T239" s="298">
        <f>IF('6ème'!$D29="","",'6ème'!$D29)</f>
        <v>2.1979166666666716E-2</v>
      </c>
      <c r="U239" s="298" t="str">
        <f>IF('7ème'!$D29="","",'7ème'!$D29)</f>
        <v/>
      </c>
      <c r="V239" s="298">
        <f>IF('8ème'!$D29="","",'8ème'!$D29)</f>
        <v>2.8240740740740788E-2</v>
      </c>
      <c r="W239" s="298" t="str">
        <f>IF('9ème'!$D29="","",'9ème'!$D29)</f>
        <v/>
      </c>
      <c r="X239" s="299" t="str">
        <f>IF('10ème'!$D29="","",'10ème'!$D29)</f>
        <v/>
      </c>
      <c r="Y239" s="209">
        <f t="shared" si="63"/>
        <v>2.8240740740740788E-2</v>
      </c>
      <c r="Z239" s="11">
        <f t="shared" si="64"/>
        <v>6</v>
      </c>
      <c r="AA239" s="11">
        <f t="shared" si="65"/>
        <v>18</v>
      </c>
      <c r="AB239" s="11">
        <f t="shared" si="66"/>
        <v>7</v>
      </c>
      <c r="AC239" s="211"/>
      <c r="AD239" s="262"/>
      <c r="AR239" s="249"/>
      <c r="AS239" s="249"/>
      <c r="AT239" s="249"/>
      <c r="BN239" s="222"/>
      <c r="BO239" s="263"/>
      <c r="BP239" s="262"/>
    </row>
    <row r="240" spans="13:68" x14ac:dyDescent="0.25">
      <c r="M240" s="212"/>
      <c r="N240" s="12" t="str">
        <f>IF(Engagés!E30="","",Engagés!E30)</f>
        <v>CF</v>
      </c>
      <c r="O240" s="297">
        <f>IF('1ér_Tour'!$D30="","",'1ér_Tour'!$D30)</f>
        <v>4.8148148148148273E-3</v>
      </c>
      <c r="P240" s="298">
        <f>IF('2ème'!$D30="","",'2ème'!$D30)</f>
        <v>7.6504629629630116E-3</v>
      </c>
      <c r="Q240" s="298">
        <f>IF('3ème'!$D30="","",'3ème'!$D30)</f>
        <v>1.0995370370370405E-2</v>
      </c>
      <c r="R240" s="298">
        <f>IF('4ème'!$D30="","",'4ème'!$D30)</f>
        <v>1.5011574074074108E-2</v>
      </c>
      <c r="S240" s="298">
        <f>IF('5ème'!$D30="","",'5ème'!$D30)</f>
        <v>1.8587962962963001E-2</v>
      </c>
      <c r="T240" s="298">
        <f>IF('6ème'!$D30="","",'6ème'!$D30)</f>
        <v>2.2002314814814794E-2</v>
      </c>
      <c r="U240" s="298" t="str">
        <f>IF('7ème'!$D30="","",'7ème'!$D30)</f>
        <v/>
      </c>
      <c r="V240" s="298" t="str">
        <f>IF('8ème'!$D30="","",'8ème'!$D30)</f>
        <v/>
      </c>
      <c r="W240" s="298" t="str">
        <f>IF('9ème'!$D30="","",'9ème'!$D30)</f>
        <v/>
      </c>
      <c r="X240" s="299" t="str">
        <f>IF('10ème'!$D30="","",'10ème'!$D30)</f>
        <v/>
      </c>
      <c r="Y240" s="209">
        <f t="shared" si="63"/>
        <v>2.2002314814814794E-2</v>
      </c>
      <c r="Z240" s="11">
        <f t="shared" si="64"/>
        <v>4</v>
      </c>
      <c r="AA240" s="11">
        <f t="shared" si="65"/>
        <v>9</v>
      </c>
      <c r="AB240" s="11">
        <f t="shared" si="66"/>
        <v>6</v>
      </c>
      <c r="AC240" s="211"/>
      <c r="AD240" s="262"/>
      <c r="AR240" s="249"/>
      <c r="AS240" s="249"/>
      <c r="AT240" s="249"/>
      <c r="BN240" s="222"/>
      <c r="BO240" s="263"/>
      <c r="BP240" s="262"/>
    </row>
    <row r="241" spans="13:68" x14ac:dyDescent="0.25">
      <c r="M241" s="212"/>
      <c r="N241" s="12" t="str">
        <f>IF(Engagés!E31="","",Engagés!E31)</f>
        <v>MJ</v>
      </c>
      <c r="O241" s="297">
        <f>IF('1ér_Tour'!$D31="","",'1ér_Tour'!$D31)</f>
        <v>4.7337962962963331E-3</v>
      </c>
      <c r="P241" s="298">
        <f>IF('2ème'!$D31="","",'2ème'!$D31)</f>
        <v>7.6620370370370505E-3</v>
      </c>
      <c r="Q241" s="298">
        <f>IF('3ème'!$D31="","",'3ème'!$D31)</f>
        <v>1.0983796296296366E-2</v>
      </c>
      <c r="R241" s="298">
        <f>IF('4ème'!$D31="","",'4ème'!$D31)</f>
        <v>1.5023148148148202E-2</v>
      </c>
      <c r="S241" s="298" t="str">
        <f>IF('5ème'!$D31="","",'5ème'!$D31)</f>
        <v/>
      </c>
      <c r="T241" s="298" t="str">
        <f>IF('6ème'!$D31="","",'6ème'!$D31)</f>
        <v/>
      </c>
      <c r="U241" s="298" t="str">
        <f>IF('7ème'!$D31="","",'7ème'!$D31)</f>
        <v/>
      </c>
      <c r="V241" s="298" t="str">
        <f>IF('8ème'!$D31="","",'8ème'!$D31)</f>
        <v/>
      </c>
      <c r="W241" s="298" t="str">
        <f>IF('9ème'!$D31="","",'9ème'!$D31)</f>
        <v/>
      </c>
      <c r="X241" s="299" t="str">
        <f>IF('10ème'!$D31="","",'10ème'!$D31)</f>
        <v/>
      </c>
      <c r="Y241" s="209">
        <f t="shared" si="63"/>
        <v>1.5023148148148202E-2</v>
      </c>
      <c r="Z241" s="11">
        <f t="shared" si="64"/>
        <v>1</v>
      </c>
      <c r="AA241" s="11">
        <f t="shared" si="65"/>
        <v>1</v>
      </c>
      <c r="AB241" s="11">
        <f t="shared" si="66"/>
        <v>4</v>
      </c>
      <c r="AC241" s="211"/>
      <c r="AD241" s="262"/>
      <c r="AR241" s="249"/>
      <c r="AS241" s="249"/>
      <c r="AT241" s="249"/>
      <c r="BN241" s="222"/>
      <c r="BO241" s="263"/>
      <c r="BP241" s="262"/>
    </row>
    <row r="242" spans="13:68" x14ac:dyDescent="0.25">
      <c r="M242" s="212"/>
      <c r="N242" s="12" t="str">
        <f>IF(Engagés!E32="","",Engagés!E32)</f>
        <v>AM</v>
      </c>
      <c r="O242" s="297">
        <f>IF('1ér_Tour'!$D32="","",'1ér_Tour'!$D32)</f>
        <v>4.7800925925926552E-3</v>
      </c>
      <c r="P242" s="298">
        <f>IF('2ème'!$D32="","",'2ème'!$D32)</f>
        <v>7.6736111111111449E-3</v>
      </c>
      <c r="Q242" s="298">
        <f>IF('3ème'!$D32="","",'3ème'!$D32)</f>
        <v>1.0972222222222217E-2</v>
      </c>
      <c r="R242" s="298">
        <f>IF('4ème'!$D32="","",'4ème'!$D32)</f>
        <v>1.5034722222222241E-2</v>
      </c>
      <c r="S242" s="298">
        <f>IF('5ème'!$D32="","",'5ème'!$D32)</f>
        <v>1.8634259259259267E-2</v>
      </c>
      <c r="T242" s="298">
        <f>IF('6ème'!$D32="","",'6ème'!$D32)</f>
        <v>2.206018518518521E-2</v>
      </c>
      <c r="U242" s="298">
        <f>IF('7ème'!$D32="","",'7ème'!$D32)</f>
        <v>2.655092592592595E-2</v>
      </c>
      <c r="V242" s="298">
        <f>IF('8ème'!$D32="","",'8ème'!$D32)</f>
        <v>2.8321759259259283E-2</v>
      </c>
      <c r="W242" s="298">
        <f>IF('9ème'!$D32="","",'9ème'!$D32)</f>
        <v>3.153935185185186E-2</v>
      </c>
      <c r="X242" s="299" t="str">
        <f>IF('10ème'!$D32="","",'10ème'!$D32)</f>
        <v/>
      </c>
      <c r="Y242" s="209">
        <f t="shared" si="63"/>
        <v>3.153935185185186E-2</v>
      </c>
      <c r="Z242" s="11">
        <f t="shared" si="64"/>
        <v>11</v>
      </c>
      <c r="AA242" s="11">
        <f t="shared" si="65"/>
        <v>28</v>
      </c>
      <c r="AB242" s="11">
        <f t="shared" si="66"/>
        <v>9</v>
      </c>
      <c r="AC242" s="211"/>
      <c r="AD242" s="262"/>
      <c r="AR242" s="249"/>
      <c r="AS242" s="249"/>
      <c r="AT242" s="249"/>
      <c r="BN242" s="222"/>
      <c r="BO242" s="263"/>
      <c r="BP242" s="262"/>
    </row>
    <row r="243" spans="13:68" x14ac:dyDescent="0.25">
      <c r="M243" s="212"/>
      <c r="N243" s="12" t="str">
        <f>IF(Engagés!E33="","",Engagés!E33)</f>
        <v>CF</v>
      </c>
      <c r="O243" s="297">
        <f>IF('1ér_Tour'!$D33="","",'1ér_Tour'!$D33)</f>
        <v>4.5717592592592893E-3</v>
      </c>
      <c r="P243" s="298">
        <f>IF('2ème'!$D33="","",'2ème'!$D33)</f>
        <v>7.6851851851851838E-3</v>
      </c>
      <c r="Q243" s="298">
        <f>IF('3ème'!$D33="","",'3ème'!$D33)</f>
        <v>1.0949074074074083E-2</v>
      </c>
      <c r="R243" s="298">
        <f>IF('4ème'!$D33="","",'4ème'!$D33)</f>
        <v>1.5046296296296335E-2</v>
      </c>
      <c r="S243" s="298">
        <f>IF('5ème'!$D33="","",'5ème'!$D33)</f>
        <v>1.8611111111111134E-2</v>
      </c>
      <c r="T243" s="298">
        <f>IF('6ème'!$D33="","",'6ème'!$D33)</f>
        <v>2.2025462962962983E-2</v>
      </c>
      <c r="U243" s="298" t="str">
        <f>IF('7ème'!$D33="","",'7ème'!$D33)</f>
        <v/>
      </c>
      <c r="V243" s="298" t="str">
        <f>IF('8ème'!$D33="","",'8ème'!$D33)</f>
        <v/>
      </c>
      <c r="W243" s="298" t="str">
        <f>IF('9ème'!$D33="","",'9ème'!$D33)</f>
        <v/>
      </c>
      <c r="X243" s="299" t="str">
        <f>IF('10ème'!$D33="","",'10ème'!$D33)</f>
        <v/>
      </c>
      <c r="Y243" s="209">
        <f t="shared" si="63"/>
        <v>2.2025462962962983E-2</v>
      </c>
      <c r="Z243" s="11">
        <f t="shared" si="64"/>
        <v>5</v>
      </c>
      <c r="AA243" s="11">
        <f t="shared" si="65"/>
        <v>10</v>
      </c>
      <c r="AB243" s="11">
        <f t="shared" si="66"/>
        <v>6</v>
      </c>
      <c r="AC243" s="211"/>
      <c r="AD243" s="262"/>
      <c r="AR243" s="249"/>
      <c r="AS243" s="249"/>
      <c r="AT243" s="249"/>
      <c r="BN243" s="222"/>
      <c r="BO243" s="263"/>
      <c r="BP243" s="262"/>
    </row>
    <row r="244" spans="13:68" x14ac:dyDescent="0.25">
      <c r="M244" s="212"/>
      <c r="N244" s="12" t="str">
        <f>IF(Engagés!E34="","",Engagés!E34)</f>
        <v/>
      </c>
      <c r="O244" s="297" t="str">
        <f>IF('1ér_Tour'!$D34="","",'1ér_Tour'!$D34)</f>
        <v/>
      </c>
      <c r="P244" s="298" t="str">
        <f>IF('2ème'!$D34="","",'2ème'!$D34)</f>
        <v/>
      </c>
      <c r="Q244" s="298" t="str">
        <f>IF('3ème'!$D34="","",'3ème'!$D34)</f>
        <v/>
      </c>
      <c r="R244" s="298" t="str">
        <f>IF('4ème'!$D34="","",'4ème'!$D34)</f>
        <v/>
      </c>
      <c r="S244" s="298" t="str">
        <f>IF('5ème'!$D34="","",'5ème'!$D34)</f>
        <v/>
      </c>
      <c r="T244" s="298" t="str">
        <f>IF('6ème'!$D34="","",'6ème'!$D34)</f>
        <v/>
      </c>
      <c r="U244" s="298" t="str">
        <f>IF('7ème'!$D34="","",'7ème'!$D34)</f>
        <v/>
      </c>
      <c r="V244" s="298" t="str">
        <f>IF('8ème'!$D34="","",'8ème'!$D34)</f>
        <v/>
      </c>
      <c r="W244" s="298" t="str">
        <f>IF('9ème'!$D34="","",'9ème'!$D34)</f>
        <v/>
      </c>
      <c r="X244" s="299" t="str">
        <f>IF('10ème'!$D34="","",'10ème'!$D34)</f>
        <v/>
      </c>
      <c r="Y244" s="209" t="str">
        <f t="shared" si="63"/>
        <v/>
      </c>
      <c r="Z244" s="11" t="str">
        <f t="shared" si="64"/>
        <v/>
      </c>
      <c r="AA244" s="11" t="str">
        <f t="shared" si="65"/>
        <v/>
      </c>
      <c r="AB244" s="11" t="str">
        <f t="shared" si="66"/>
        <v/>
      </c>
      <c r="AC244" s="211"/>
      <c r="AD244" s="262"/>
      <c r="AR244" s="249"/>
      <c r="AS244" s="249"/>
      <c r="AT244" s="249"/>
      <c r="BN244" s="222"/>
      <c r="BO244" s="263"/>
      <c r="BP244" s="262"/>
    </row>
    <row r="245" spans="13:68" x14ac:dyDescent="0.25">
      <c r="M245" s="212"/>
      <c r="N245" s="12" t="str">
        <f>IF(Engagés!E35="","",Engagés!E35)</f>
        <v/>
      </c>
      <c r="O245" s="297" t="str">
        <f>IF('1ér_Tour'!$D35="","",'1ér_Tour'!$D35)</f>
        <v/>
      </c>
      <c r="P245" s="298" t="str">
        <f>IF('2ème'!$D35="","",'2ème'!$D35)</f>
        <v/>
      </c>
      <c r="Q245" s="298" t="str">
        <f>IF('3ème'!$D35="","",'3ème'!$D35)</f>
        <v/>
      </c>
      <c r="R245" s="298" t="str">
        <f>IF('4ème'!$D35="","",'4ème'!$D35)</f>
        <v/>
      </c>
      <c r="S245" s="298" t="str">
        <f>IF('5ème'!$D35="","",'5ème'!$D35)</f>
        <v/>
      </c>
      <c r="T245" s="298" t="str">
        <f>IF('6ème'!$D35="","",'6ème'!$D35)</f>
        <v/>
      </c>
      <c r="U245" s="298" t="str">
        <f>IF('7ème'!$D35="","",'7ème'!$D35)</f>
        <v/>
      </c>
      <c r="V245" s="298" t="str">
        <f>IF('8ème'!$D35="","",'8ème'!$D35)</f>
        <v/>
      </c>
      <c r="W245" s="298" t="str">
        <f>IF('9ème'!$D35="","",'9ème'!$D35)</f>
        <v/>
      </c>
      <c r="X245" s="299" t="str">
        <f>IF('10ème'!$D35="","",'10ème'!$D35)</f>
        <v/>
      </c>
      <c r="Y245" s="209" t="str">
        <f t="shared" si="63"/>
        <v/>
      </c>
      <c r="Z245" s="11" t="str">
        <f t="shared" si="64"/>
        <v/>
      </c>
      <c r="AA245" s="11" t="str">
        <f t="shared" si="65"/>
        <v/>
      </c>
      <c r="AB245" s="11" t="str">
        <f t="shared" si="66"/>
        <v/>
      </c>
      <c r="AC245" s="211"/>
      <c r="AD245" s="262"/>
      <c r="AR245" s="249"/>
      <c r="AS245" s="249"/>
      <c r="AT245" s="249"/>
      <c r="BN245" s="222"/>
      <c r="BO245" s="263"/>
      <c r="BP245" s="262"/>
    </row>
    <row r="246" spans="13:68" x14ac:dyDescent="0.25">
      <c r="M246" s="212"/>
      <c r="N246" s="12" t="str">
        <f>IF(Engagés!E36="","",Engagés!E36)</f>
        <v/>
      </c>
      <c r="O246" s="297" t="str">
        <f>IF('1ér_Tour'!$D36="","",'1ér_Tour'!$D36)</f>
        <v/>
      </c>
      <c r="P246" s="298" t="str">
        <f>IF('2ème'!$D36="","",'2ème'!$D36)</f>
        <v/>
      </c>
      <c r="Q246" s="298" t="str">
        <f>IF('3ème'!$D36="","",'3ème'!$D36)</f>
        <v/>
      </c>
      <c r="R246" s="298" t="str">
        <f>IF('4ème'!$D36="","",'4ème'!$D36)</f>
        <v/>
      </c>
      <c r="S246" s="298" t="str">
        <f>IF('5ème'!$D36="","",'5ème'!$D36)</f>
        <v/>
      </c>
      <c r="T246" s="298" t="str">
        <f>IF('6ème'!$D36="","",'6ème'!$D36)</f>
        <v/>
      </c>
      <c r="U246" s="298" t="str">
        <f>IF('7ème'!$D36="","",'7ème'!$D36)</f>
        <v/>
      </c>
      <c r="V246" s="298" t="str">
        <f>IF('8ème'!$D36="","",'8ème'!$D36)</f>
        <v/>
      </c>
      <c r="W246" s="298" t="str">
        <f>IF('9ème'!$D36="","",'9ème'!$D36)</f>
        <v/>
      </c>
      <c r="X246" s="299" t="str">
        <f>IF('10ème'!$D36="","",'10ème'!$D36)</f>
        <v/>
      </c>
      <c r="Y246" s="209" t="str">
        <f t="shared" si="63"/>
        <v/>
      </c>
      <c r="Z246" s="11" t="str">
        <f t="shared" ref="Z246:Z277" si="67">IF(OR(C36&gt;=1,Y246=""),"",SUMPRODUCT((CAT_Age=$B36)*(Temps_Max&lt;Y246)+1)-99)</f>
        <v/>
      </c>
      <c r="AA246" s="11" t="str">
        <f t="shared" ref="AA246:AA277" si="68">IF(OR(C36&gt;=1,Y246=""),"",RANK(Y246,Temps_Max,1))</f>
        <v/>
      </c>
      <c r="AB246" s="11" t="str">
        <f t="shared" si="66"/>
        <v/>
      </c>
      <c r="AC246" s="211"/>
      <c r="AD246" s="262"/>
      <c r="AR246" s="249"/>
      <c r="AS246" s="249"/>
      <c r="AT246" s="249"/>
      <c r="BN246" s="222"/>
      <c r="BO246" s="263"/>
      <c r="BP246" s="262"/>
    </row>
    <row r="247" spans="13:68" x14ac:dyDescent="0.25">
      <c r="M247" s="212"/>
      <c r="N247" s="12" t="str">
        <f>IF(Engagés!E37="","",Engagés!E37)</f>
        <v/>
      </c>
      <c r="O247" s="297" t="str">
        <f>IF('1ér_Tour'!$D37="","",'1ér_Tour'!$D37)</f>
        <v/>
      </c>
      <c r="P247" s="298" t="str">
        <f>IF('2ème'!$D37="","",'2ème'!$D37)</f>
        <v/>
      </c>
      <c r="Q247" s="298" t="str">
        <f>IF('3ème'!$D37="","",'3ème'!$D37)</f>
        <v/>
      </c>
      <c r="R247" s="298" t="str">
        <f>IF('4ème'!$D37="","",'4ème'!$D37)</f>
        <v/>
      </c>
      <c r="S247" s="298" t="str">
        <f>IF('5ème'!$D37="","",'5ème'!$D37)</f>
        <v/>
      </c>
      <c r="T247" s="298" t="str">
        <f>IF('6ème'!$D37="","",'6ème'!$D37)</f>
        <v/>
      </c>
      <c r="U247" s="298" t="str">
        <f>IF('7ème'!$D37="","",'7ème'!$D37)</f>
        <v/>
      </c>
      <c r="V247" s="298" t="str">
        <f>IF('8ème'!$D37="","",'8ème'!$D37)</f>
        <v/>
      </c>
      <c r="W247" s="298" t="str">
        <f>IF('9ème'!$D37="","",'9ème'!$D37)</f>
        <v/>
      </c>
      <c r="X247" s="299" t="str">
        <f>IF('10ème'!$D37="","",'10ème'!$D37)</f>
        <v/>
      </c>
      <c r="Y247" s="209" t="str">
        <f t="shared" si="63"/>
        <v/>
      </c>
      <c r="Z247" s="11" t="str">
        <f t="shared" si="67"/>
        <v/>
      </c>
      <c r="AA247" s="11" t="str">
        <f t="shared" si="68"/>
        <v/>
      </c>
      <c r="AB247" s="11" t="str">
        <f t="shared" si="66"/>
        <v/>
      </c>
      <c r="AC247" s="211"/>
      <c r="AD247" s="262"/>
      <c r="AR247" s="249"/>
      <c r="AS247" s="249"/>
      <c r="AT247" s="249"/>
      <c r="BN247" s="222"/>
      <c r="BO247" s="263"/>
      <c r="BP247" s="262"/>
    </row>
    <row r="248" spans="13:68" x14ac:dyDescent="0.25">
      <c r="M248" s="212"/>
      <c r="N248" s="12" t="str">
        <f>IF(Engagés!E38="","",Engagés!E38)</f>
        <v/>
      </c>
      <c r="O248" s="297" t="str">
        <f>IF('1ér_Tour'!$D38="","",'1ér_Tour'!$D38)</f>
        <v/>
      </c>
      <c r="P248" s="298" t="str">
        <f>IF('2ème'!$D38="","",'2ème'!$D38)</f>
        <v/>
      </c>
      <c r="Q248" s="298" t="str">
        <f>IF('3ème'!$D38="","",'3ème'!$D38)</f>
        <v/>
      </c>
      <c r="R248" s="298" t="str">
        <f>IF('4ème'!$D38="","",'4ème'!$D38)</f>
        <v/>
      </c>
      <c r="S248" s="298" t="str">
        <f>IF('5ème'!$D38="","",'5ème'!$D38)</f>
        <v/>
      </c>
      <c r="T248" s="298" t="str">
        <f>IF('6ème'!$D38="","",'6ème'!$D38)</f>
        <v/>
      </c>
      <c r="U248" s="298" t="str">
        <f>IF('7ème'!$D38="","",'7ème'!$D38)</f>
        <v/>
      </c>
      <c r="V248" s="298" t="str">
        <f>IF('8ème'!$D38="","",'8ème'!$D38)</f>
        <v/>
      </c>
      <c r="W248" s="298" t="str">
        <f>IF('9ème'!$D38="","",'9ème'!$D38)</f>
        <v/>
      </c>
      <c r="X248" s="299" t="str">
        <f>IF('10ème'!$D38="","",'10ème'!$D38)</f>
        <v/>
      </c>
      <c r="Y248" s="209" t="str">
        <f t="shared" si="63"/>
        <v/>
      </c>
      <c r="Z248" s="11" t="str">
        <f t="shared" si="67"/>
        <v/>
      </c>
      <c r="AA248" s="11" t="str">
        <f t="shared" si="68"/>
        <v/>
      </c>
      <c r="AB248" s="11" t="str">
        <f t="shared" si="66"/>
        <v/>
      </c>
      <c r="AC248" s="211"/>
      <c r="AD248" s="262"/>
      <c r="AR248" s="249"/>
      <c r="AS248" s="249"/>
      <c r="AT248" s="249"/>
      <c r="BN248" s="222"/>
      <c r="BO248" s="263"/>
      <c r="BP248" s="262"/>
    </row>
    <row r="249" spans="13:68" x14ac:dyDescent="0.25">
      <c r="M249" s="212"/>
      <c r="N249" s="12" t="str">
        <f>IF(Engagés!E39="","",Engagés!E39)</f>
        <v/>
      </c>
      <c r="O249" s="297" t="str">
        <f>IF('1ér_Tour'!$D39="","",'1ér_Tour'!$D39)</f>
        <v/>
      </c>
      <c r="P249" s="298" t="str">
        <f>IF('2ème'!$D39="","",'2ème'!$D39)</f>
        <v/>
      </c>
      <c r="Q249" s="298" t="str">
        <f>IF('3ème'!$D39="","",'3ème'!$D39)</f>
        <v/>
      </c>
      <c r="R249" s="298" t="str">
        <f>IF('4ème'!$D39="","",'4ème'!$D39)</f>
        <v/>
      </c>
      <c r="S249" s="298" t="str">
        <f>IF('5ème'!$D39="","",'5ème'!$D39)</f>
        <v/>
      </c>
      <c r="T249" s="298" t="str">
        <f>IF('6ème'!$D39="","",'6ème'!$D39)</f>
        <v/>
      </c>
      <c r="U249" s="298" t="str">
        <f>IF('7ème'!$D39="","",'7ème'!$D39)</f>
        <v/>
      </c>
      <c r="V249" s="298" t="str">
        <f>IF('8ème'!$D39="","",'8ème'!$D39)</f>
        <v/>
      </c>
      <c r="W249" s="298" t="str">
        <f>IF('9ème'!$D39="","",'9ème'!$D39)</f>
        <v/>
      </c>
      <c r="X249" s="299" t="str">
        <f>IF('10ème'!$D39="","",'10ème'!$D39)</f>
        <v/>
      </c>
      <c r="Y249" s="209" t="str">
        <f t="shared" si="63"/>
        <v/>
      </c>
      <c r="Z249" s="11" t="str">
        <f t="shared" si="67"/>
        <v/>
      </c>
      <c r="AA249" s="11" t="str">
        <f t="shared" si="68"/>
        <v/>
      </c>
      <c r="AB249" s="11" t="str">
        <f t="shared" si="66"/>
        <v/>
      </c>
      <c r="AC249" s="211"/>
      <c r="AD249" s="262"/>
      <c r="AR249" s="249"/>
      <c r="AS249" s="249"/>
      <c r="AT249" s="249"/>
      <c r="BN249" s="222"/>
      <c r="BO249" s="263"/>
      <c r="BP249" s="262"/>
    </row>
    <row r="250" spans="13:68" x14ac:dyDescent="0.25">
      <c r="M250" s="212"/>
      <c r="N250" s="12" t="str">
        <f>IF(Engagés!E40="","",Engagés!E40)</f>
        <v/>
      </c>
      <c r="O250" s="297" t="str">
        <f>IF('1ér_Tour'!$D40="","",'1ér_Tour'!$D40)</f>
        <v/>
      </c>
      <c r="P250" s="298" t="str">
        <f>IF('2ème'!$D40="","",'2ème'!$D40)</f>
        <v/>
      </c>
      <c r="Q250" s="298" t="str">
        <f>IF('3ème'!$D40="","",'3ème'!$D40)</f>
        <v/>
      </c>
      <c r="R250" s="298" t="str">
        <f>IF('4ème'!$D40="","",'4ème'!$D40)</f>
        <v/>
      </c>
      <c r="S250" s="298" t="str">
        <f>IF('5ème'!$D40="","",'5ème'!$D40)</f>
        <v/>
      </c>
      <c r="T250" s="298" t="str">
        <f>IF('6ème'!$D40="","",'6ème'!$D40)</f>
        <v/>
      </c>
      <c r="U250" s="298" t="str">
        <f>IF('7ème'!$D40="","",'7ème'!$D40)</f>
        <v/>
      </c>
      <c r="V250" s="298" t="str">
        <f>IF('8ème'!$D40="","",'8ème'!$D40)</f>
        <v/>
      </c>
      <c r="W250" s="298" t="str">
        <f>IF('9ème'!$D40="","",'9ème'!$D40)</f>
        <v/>
      </c>
      <c r="X250" s="299" t="str">
        <f>IF('10ème'!$D40="","",'10ème'!$D40)</f>
        <v/>
      </c>
      <c r="Y250" s="209" t="str">
        <f t="shared" si="63"/>
        <v/>
      </c>
      <c r="Z250" s="11" t="str">
        <f t="shared" si="67"/>
        <v/>
      </c>
      <c r="AA250" s="11" t="str">
        <f t="shared" si="68"/>
        <v/>
      </c>
      <c r="AB250" s="11" t="str">
        <f t="shared" si="66"/>
        <v/>
      </c>
      <c r="AC250" s="211"/>
      <c r="AD250" s="262"/>
      <c r="AR250" s="249"/>
      <c r="AS250" s="249"/>
      <c r="AT250" s="249"/>
      <c r="BN250" s="222"/>
      <c r="BO250" s="263"/>
      <c r="BP250" s="262"/>
    </row>
    <row r="251" spans="13:68" x14ac:dyDescent="0.25">
      <c r="M251" s="212"/>
      <c r="N251" s="12" t="str">
        <f>IF(Engagés!E41="","",Engagés!E41)</f>
        <v/>
      </c>
      <c r="O251" s="297" t="str">
        <f>IF('1ér_Tour'!$D41="","",'1ér_Tour'!$D41)</f>
        <v/>
      </c>
      <c r="P251" s="298" t="str">
        <f>IF('2ème'!$D41="","",'2ème'!$D41)</f>
        <v/>
      </c>
      <c r="Q251" s="298" t="str">
        <f>IF('3ème'!$D41="","",'3ème'!$D41)</f>
        <v/>
      </c>
      <c r="R251" s="298" t="str">
        <f>IF('4ème'!$D41="","",'4ème'!$D41)</f>
        <v/>
      </c>
      <c r="S251" s="298" t="str">
        <f>IF('5ème'!$D41="","",'5ème'!$D41)</f>
        <v/>
      </c>
      <c r="T251" s="298" t="str">
        <f>IF('6ème'!$D41="","",'6ème'!$D41)</f>
        <v/>
      </c>
      <c r="U251" s="298" t="str">
        <f>IF('7ème'!$D41="","",'7ème'!$D41)</f>
        <v/>
      </c>
      <c r="V251" s="298" t="str">
        <f>IF('8ème'!$D41="","",'8ème'!$D41)</f>
        <v/>
      </c>
      <c r="W251" s="298" t="str">
        <f>IF('9ème'!$D41="","",'9ème'!$D41)</f>
        <v/>
      </c>
      <c r="X251" s="299" t="str">
        <f>IF('10ème'!$D41="","",'10ème'!$D41)</f>
        <v/>
      </c>
      <c r="Y251" s="209" t="str">
        <f t="shared" si="63"/>
        <v/>
      </c>
      <c r="Z251" s="11" t="str">
        <f t="shared" si="67"/>
        <v/>
      </c>
      <c r="AA251" s="11" t="str">
        <f t="shared" si="68"/>
        <v/>
      </c>
      <c r="AB251" s="11" t="str">
        <f t="shared" si="66"/>
        <v/>
      </c>
      <c r="AC251" s="211"/>
      <c r="AD251" s="262"/>
      <c r="AR251" s="249"/>
      <c r="AS251" s="249"/>
      <c r="AT251" s="249"/>
      <c r="BN251" s="222"/>
      <c r="BO251" s="263"/>
      <c r="BP251" s="262"/>
    </row>
    <row r="252" spans="13:68" x14ac:dyDescent="0.25">
      <c r="M252" s="212"/>
      <c r="N252" s="12" t="str">
        <f>IF(Engagés!E42="","",Engagés!E42)</f>
        <v/>
      </c>
      <c r="O252" s="297" t="str">
        <f>IF('1ér_Tour'!$D42="","",'1ér_Tour'!$D42)</f>
        <v/>
      </c>
      <c r="P252" s="298" t="str">
        <f>IF('2ème'!$D42="","",'2ème'!$D42)</f>
        <v/>
      </c>
      <c r="Q252" s="298" t="str">
        <f>IF('3ème'!$D42="","",'3ème'!$D42)</f>
        <v/>
      </c>
      <c r="R252" s="298" t="str">
        <f>IF('4ème'!$D42="","",'4ème'!$D42)</f>
        <v/>
      </c>
      <c r="S252" s="298" t="str">
        <f>IF('5ème'!$D42="","",'5ème'!$D42)</f>
        <v/>
      </c>
      <c r="T252" s="298" t="str">
        <f>IF('6ème'!$D42="","",'6ème'!$D42)</f>
        <v/>
      </c>
      <c r="U252" s="298" t="str">
        <f>IF('7ème'!$D42="","",'7ème'!$D42)</f>
        <v/>
      </c>
      <c r="V252" s="298" t="str">
        <f>IF('8ème'!$D42="","",'8ème'!$D42)</f>
        <v/>
      </c>
      <c r="W252" s="298" t="str">
        <f>IF('9ème'!$D42="","",'9ème'!$D42)</f>
        <v/>
      </c>
      <c r="X252" s="299" t="str">
        <f>IF('10ème'!$D42="","",'10ème'!$D42)</f>
        <v/>
      </c>
      <c r="Y252" s="209" t="str">
        <f t="shared" si="63"/>
        <v/>
      </c>
      <c r="Z252" s="11" t="str">
        <f t="shared" si="67"/>
        <v/>
      </c>
      <c r="AA252" s="11" t="str">
        <f t="shared" si="68"/>
        <v/>
      </c>
      <c r="AB252" s="11" t="str">
        <f t="shared" si="66"/>
        <v/>
      </c>
      <c r="AC252" s="211"/>
      <c r="AD252" s="262"/>
      <c r="AR252" s="249"/>
      <c r="AS252" s="249"/>
      <c r="AT252" s="249"/>
      <c r="BN252" s="222"/>
      <c r="BO252" s="263"/>
      <c r="BP252" s="262"/>
    </row>
    <row r="253" spans="13:68" x14ac:dyDescent="0.25">
      <c r="M253" s="212"/>
      <c r="N253" s="12" t="str">
        <f>IF(Engagés!E43="","",Engagés!E43)</f>
        <v/>
      </c>
      <c r="O253" s="297" t="str">
        <f>IF('1ér_Tour'!$D43="","",'1ér_Tour'!$D43)</f>
        <v/>
      </c>
      <c r="P253" s="298" t="str">
        <f>IF('2ème'!$D43="","",'2ème'!$D43)</f>
        <v/>
      </c>
      <c r="Q253" s="298" t="str">
        <f>IF('3ème'!$D43="","",'3ème'!$D43)</f>
        <v/>
      </c>
      <c r="R253" s="298" t="str">
        <f>IF('4ème'!$D43="","",'4ème'!$D43)</f>
        <v/>
      </c>
      <c r="S253" s="298" t="str">
        <f>IF('5ème'!$D43="","",'5ème'!$D43)</f>
        <v/>
      </c>
      <c r="T253" s="298" t="str">
        <f>IF('6ème'!$D43="","",'6ème'!$D43)</f>
        <v/>
      </c>
      <c r="U253" s="298" t="str">
        <f>IF('7ème'!$D43="","",'7ème'!$D43)</f>
        <v/>
      </c>
      <c r="V253" s="298" t="str">
        <f>IF('8ème'!$D43="","",'8ème'!$D43)</f>
        <v/>
      </c>
      <c r="W253" s="298" t="str">
        <f>IF('9ème'!$D43="","",'9ème'!$D43)</f>
        <v/>
      </c>
      <c r="X253" s="299" t="str">
        <f>IF('10ème'!$D43="","",'10ème'!$D43)</f>
        <v/>
      </c>
      <c r="Y253" s="209" t="str">
        <f t="shared" si="63"/>
        <v/>
      </c>
      <c r="Z253" s="11" t="str">
        <f t="shared" si="67"/>
        <v/>
      </c>
      <c r="AA253" s="11" t="str">
        <f t="shared" si="68"/>
        <v/>
      </c>
      <c r="AB253" s="11" t="str">
        <f t="shared" si="66"/>
        <v/>
      </c>
      <c r="AC253" s="211"/>
      <c r="AD253" s="262"/>
      <c r="AR253" s="249"/>
      <c r="AS253" s="249"/>
      <c r="AT253" s="249"/>
      <c r="BN253" s="222"/>
      <c r="BO253" s="263"/>
      <c r="BP253" s="262"/>
    </row>
    <row r="254" spans="13:68" x14ac:dyDescent="0.25">
      <c r="M254" s="212"/>
      <c r="N254" s="12" t="str">
        <f>IF(Engagés!E44="","",Engagés!E44)</f>
        <v/>
      </c>
      <c r="O254" s="297" t="str">
        <f>IF('1ér_Tour'!$D44="","",'1ér_Tour'!$D44)</f>
        <v/>
      </c>
      <c r="P254" s="298" t="str">
        <f>IF('2ème'!$D44="","",'2ème'!$D44)</f>
        <v/>
      </c>
      <c r="Q254" s="298" t="str">
        <f>IF('3ème'!$D44="","",'3ème'!$D44)</f>
        <v/>
      </c>
      <c r="R254" s="298" t="str">
        <f>IF('4ème'!$D44="","",'4ème'!$D44)</f>
        <v/>
      </c>
      <c r="S254" s="298" t="str">
        <f>IF('5ème'!$D44="","",'5ème'!$D44)</f>
        <v/>
      </c>
      <c r="T254" s="298" t="str">
        <f>IF('6ème'!$D44="","",'6ème'!$D44)</f>
        <v/>
      </c>
      <c r="U254" s="298" t="str">
        <f>IF('7ème'!$D44="","",'7ème'!$D44)</f>
        <v/>
      </c>
      <c r="V254" s="298" t="str">
        <f>IF('8ème'!$D44="","",'8ème'!$D44)</f>
        <v/>
      </c>
      <c r="W254" s="298" t="str">
        <f>IF('9ème'!$D44="","",'9ème'!$D44)</f>
        <v/>
      </c>
      <c r="X254" s="299" t="str">
        <f>IF('10ème'!$D44="","",'10ème'!$D44)</f>
        <v/>
      </c>
      <c r="Y254" s="209" t="str">
        <f t="shared" si="63"/>
        <v/>
      </c>
      <c r="Z254" s="11" t="str">
        <f t="shared" si="67"/>
        <v/>
      </c>
      <c r="AA254" s="11" t="str">
        <f t="shared" si="68"/>
        <v/>
      </c>
      <c r="AB254" s="11" t="str">
        <f t="shared" si="66"/>
        <v/>
      </c>
      <c r="AC254" s="211"/>
      <c r="AD254" s="262"/>
      <c r="AR254" s="249"/>
      <c r="AS254" s="249"/>
      <c r="AT254" s="249"/>
      <c r="BN254" s="222"/>
      <c r="BO254" s="263"/>
      <c r="BP254" s="262"/>
    </row>
    <row r="255" spans="13:68" x14ac:dyDescent="0.25">
      <c r="M255" s="212"/>
      <c r="N255" s="12" t="str">
        <f>IF(Engagés!E45="","",Engagés!E45)</f>
        <v/>
      </c>
      <c r="O255" s="297" t="str">
        <f>IF('1ér_Tour'!$D45="","",'1ér_Tour'!$D45)</f>
        <v/>
      </c>
      <c r="P255" s="298" t="str">
        <f>IF('2ème'!$D45="","",'2ème'!$D45)</f>
        <v/>
      </c>
      <c r="Q255" s="298" t="str">
        <f>IF('3ème'!$D45="","",'3ème'!$D45)</f>
        <v/>
      </c>
      <c r="R255" s="298" t="str">
        <f>IF('4ème'!$D45="","",'4ème'!$D45)</f>
        <v/>
      </c>
      <c r="S255" s="298" t="str">
        <f>IF('5ème'!$D45="","",'5ème'!$D45)</f>
        <v/>
      </c>
      <c r="T255" s="298" t="str">
        <f>IF('6ème'!$D45="","",'6ème'!$D45)</f>
        <v/>
      </c>
      <c r="U255" s="298" t="str">
        <f>IF('7ème'!$D45="","",'7ème'!$D45)</f>
        <v/>
      </c>
      <c r="V255" s="298" t="str">
        <f>IF('8ème'!$D45="","",'8ème'!$D45)</f>
        <v/>
      </c>
      <c r="W255" s="298" t="str">
        <f>IF('9ème'!$D45="","",'9ème'!$D45)</f>
        <v/>
      </c>
      <c r="X255" s="299" t="str">
        <f>IF('10ème'!$D45="","",'10ème'!$D45)</f>
        <v/>
      </c>
      <c r="Y255" s="209" t="str">
        <f t="shared" si="63"/>
        <v/>
      </c>
      <c r="Z255" s="11" t="str">
        <f t="shared" si="67"/>
        <v/>
      </c>
      <c r="AA255" s="11" t="str">
        <f t="shared" si="68"/>
        <v/>
      </c>
      <c r="AB255" s="11" t="str">
        <f t="shared" si="66"/>
        <v/>
      </c>
      <c r="AC255" s="211"/>
      <c r="AD255" s="262"/>
      <c r="AR255" s="249"/>
      <c r="AS255" s="249"/>
      <c r="AT255" s="249"/>
      <c r="BN255" s="222"/>
      <c r="BO255" s="263"/>
      <c r="BP255" s="262"/>
    </row>
    <row r="256" spans="13:68" x14ac:dyDescent="0.25">
      <c r="M256" s="212"/>
      <c r="N256" s="12" t="str">
        <f>IF(Engagés!E46="","",Engagés!E46)</f>
        <v/>
      </c>
      <c r="O256" s="297" t="str">
        <f>IF('1ér_Tour'!$D46="","",'1ér_Tour'!$D46)</f>
        <v/>
      </c>
      <c r="P256" s="298" t="str">
        <f>IF('2ème'!$D46="","",'2ème'!$D46)</f>
        <v/>
      </c>
      <c r="Q256" s="298" t="str">
        <f>IF('3ème'!$D46="","",'3ème'!$D46)</f>
        <v/>
      </c>
      <c r="R256" s="298" t="str">
        <f>IF('4ème'!$D46="","",'4ème'!$D46)</f>
        <v/>
      </c>
      <c r="S256" s="298" t="str">
        <f>IF('5ème'!$D46="","",'5ème'!$D46)</f>
        <v/>
      </c>
      <c r="T256" s="298" t="str">
        <f>IF('6ème'!$D46="","",'6ème'!$D46)</f>
        <v/>
      </c>
      <c r="U256" s="298" t="str">
        <f>IF('7ème'!$D46="","",'7ème'!$D46)</f>
        <v/>
      </c>
      <c r="V256" s="298" t="str">
        <f>IF('8ème'!$D46="","",'8ème'!$D46)</f>
        <v/>
      </c>
      <c r="W256" s="298" t="str">
        <f>IF('9ème'!$D46="","",'9ème'!$D46)</f>
        <v/>
      </c>
      <c r="X256" s="299" t="str">
        <f>IF('10ème'!$D46="","",'10ème'!$D46)</f>
        <v/>
      </c>
      <c r="Y256" s="209" t="str">
        <f t="shared" si="63"/>
        <v/>
      </c>
      <c r="Z256" s="11" t="str">
        <f t="shared" si="67"/>
        <v/>
      </c>
      <c r="AA256" s="11" t="str">
        <f t="shared" si="68"/>
        <v/>
      </c>
      <c r="AB256" s="11" t="str">
        <f t="shared" si="66"/>
        <v/>
      </c>
      <c r="AC256" s="211"/>
      <c r="AD256" s="262"/>
      <c r="AR256" s="249"/>
      <c r="AS256" s="249"/>
      <c r="AT256" s="249"/>
      <c r="BN256" s="222"/>
      <c r="BO256" s="263"/>
      <c r="BP256" s="262"/>
    </row>
    <row r="257" spans="13:68" x14ac:dyDescent="0.25">
      <c r="M257" s="212"/>
      <c r="N257" s="12" t="str">
        <f>IF(Engagés!E47="","",Engagés!E47)</f>
        <v/>
      </c>
      <c r="O257" s="297" t="str">
        <f>IF('1ér_Tour'!$D47="","",'1ér_Tour'!$D47)</f>
        <v/>
      </c>
      <c r="P257" s="298" t="str">
        <f>IF('2ème'!$D47="","",'2ème'!$D47)</f>
        <v/>
      </c>
      <c r="Q257" s="298" t="str">
        <f>IF('3ème'!$D47="","",'3ème'!$D47)</f>
        <v/>
      </c>
      <c r="R257" s="298" t="str">
        <f>IF('4ème'!$D47="","",'4ème'!$D47)</f>
        <v/>
      </c>
      <c r="S257" s="298" t="str">
        <f>IF('5ème'!$D47="","",'5ème'!$D47)</f>
        <v/>
      </c>
      <c r="T257" s="298" t="str">
        <f>IF('6ème'!$D47="","",'6ème'!$D47)</f>
        <v/>
      </c>
      <c r="U257" s="298" t="str">
        <f>IF('7ème'!$D47="","",'7ème'!$D47)</f>
        <v/>
      </c>
      <c r="V257" s="298" t="str">
        <f>IF('8ème'!$D47="","",'8ème'!$D47)</f>
        <v/>
      </c>
      <c r="W257" s="298" t="str">
        <f>IF('9ème'!$D47="","",'9ème'!$D47)</f>
        <v/>
      </c>
      <c r="X257" s="299" t="str">
        <f>IF('10ème'!$D47="","",'10ème'!$D47)</f>
        <v/>
      </c>
      <c r="Y257" s="209" t="str">
        <f t="shared" si="63"/>
        <v/>
      </c>
      <c r="Z257" s="11" t="str">
        <f t="shared" si="67"/>
        <v/>
      </c>
      <c r="AA257" s="11" t="str">
        <f t="shared" si="68"/>
        <v/>
      </c>
      <c r="AB257" s="11" t="str">
        <f t="shared" si="66"/>
        <v/>
      </c>
      <c r="AC257" s="211"/>
      <c r="AD257" s="262"/>
      <c r="AR257" s="249"/>
      <c r="AS257" s="249"/>
      <c r="AT257" s="249"/>
      <c r="BN257" s="222"/>
      <c r="BO257" s="263"/>
      <c r="BP257" s="262"/>
    </row>
    <row r="258" spans="13:68" x14ac:dyDescent="0.25">
      <c r="M258" s="212"/>
      <c r="N258" s="12" t="str">
        <f>IF(Engagés!E48="","",Engagés!E48)</f>
        <v/>
      </c>
      <c r="O258" s="297" t="str">
        <f>IF('1ér_Tour'!$D48="","",'1ér_Tour'!$D48)</f>
        <v/>
      </c>
      <c r="P258" s="298" t="str">
        <f>IF('2ème'!$D48="","",'2ème'!$D48)</f>
        <v/>
      </c>
      <c r="Q258" s="298" t="str">
        <f>IF('3ème'!$D48="","",'3ème'!$D48)</f>
        <v/>
      </c>
      <c r="R258" s="298" t="str">
        <f>IF('4ème'!$D48="","",'4ème'!$D48)</f>
        <v/>
      </c>
      <c r="S258" s="298" t="str">
        <f>IF('5ème'!$D48="","",'5ème'!$D48)</f>
        <v/>
      </c>
      <c r="T258" s="298" t="str">
        <f>IF('6ème'!$D48="","",'6ème'!$D48)</f>
        <v/>
      </c>
      <c r="U258" s="298" t="str">
        <f>IF('7ème'!$D48="","",'7ème'!$D48)</f>
        <v/>
      </c>
      <c r="V258" s="298" t="str">
        <f>IF('8ème'!$D48="","",'8ème'!$D48)</f>
        <v/>
      </c>
      <c r="W258" s="298" t="str">
        <f>IF('9ème'!$D48="","",'9ème'!$D48)</f>
        <v/>
      </c>
      <c r="X258" s="299" t="str">
        <f>IF('10ème'!$D48="","",'10ème'!$D48)</f>
        <v/>
      </c>
      <c r="Y258" s="209" t="str">
        <f t="shared" si="63"/>
        <v/>
      </c>
      <c r="Z258" s="11" t="str">
        <f t="shared" si="67"/>
        <v/>
      </c>
      <c r="AA258" s="11" t="str">
        <f t="shared" si="68"/>
        <v/>
      </c>
      <c r="AB258" s="11" t="str">
        <f t="shared" si="66"/>
        <v/>
      </c>
      <c r="AC258" s="211"/>
      <c r="AD258" s="262"/>
      <c r="AR258" s="249"/>
      <c r="AS258" s="249"/>
      <c r="AT258" s="249"/>
      <c r="BN258" s="222"/>
      <c r="BO258" s="263"/>
      <c r="BP258" s="262"/>
    </row>
    <row r="259" spans="13:68" x14ac:dyDescent="0.25">
      <c r="M259" s="212"/>
      <c r="N259" s="12" t="str">
        <f>IF(Engagés!E49="","",Engagés!E49)</f>
        <v/>
      </c>
      <c r="O259" s="297" t="str">
        <f>IF('1ér_Tour'!$D49="","",'1ér_Tour'!$D49)</f>
        <v/>
      </c>
      <c r="P259" s="298" t="str">
        <f>IF('2ème'!$D49="","",'2ème'!$D49)</f>
        <v/>
      </c>
      <c r="Q259" s="298" t="str">
        <f>IF('3ème'!$D49="","",'3ème'!$D49)</f>
        <v/>
      </c>
      <c r="R259" s="298" t="str">
        <f>IF('4ème'!$D49="","",'4ème'!$D49)</f>
        <v/>
      </c>
      <c r="S259" s="298" t="str">
        <f>IF('5ème'!$D49="","",'5ème'!$D49)</f>
        <v/>
      </c>
      <c r="T259" s="298" t="str">
        <f>IF('6ème'!$D49="","",'6ème'!$D49)</f>
        <v/>
      </c>
      <c r="U259" s="298" t="str">
        <f>IF('7ème'!$D49="","",'7ème'!$D49)</f>
        <v/>
      </c>
      <c r="V259" s="298" t="str">
        <f>IF('8ème'!$D49="","",'8ème'!$D49)</f>
        <v/>
      </c>
      <c r="W259" s="298" t="str">
        <f>IF('9ème'!$D49="","",'9ème'!$D49)</f>
        <v/>
      </c>
      <c r="X259" s="299" t="str">
        <f>IF('10ème'!$D49="","",'10ème'!$D49)</f>
        <v/>
      </c>
      <c r="Y259" s="209" t="str">
        <f t="shared" si="63"/>
        <v/>
      </c>
      <c r="Z259" s="11" t="str">
        <f t="shared" si="67"/>
        <v/>
      </c>
      <c r="AA259" s="11" t="str">
        <f t="shared" si="68"/>
        <v/>
      </c>
      <c r="AB259" s="11" t="str">
        <f t="shared" si="66"/>
        <v/>
      </c>
      <c r="AC259" s="211"/>
      <c r="AD259" s="262"/>
      <c r="AR259" s="249"/>
      <c r="AS259" s="249"/>
      <c r="AT259" s="249"/>
      <c r="BN259" s="222"/>
      <c r="BO259" s="263"/>
      <c r="BP259" s="262"/>
    </row>
    <row r="260" spans="13:68" x14ac:dyDescent="0.25">
      <c r="M260" s="212"/>
      <c r="N260" s="12" t="str">
        <f>IF(Engagés!E50="","",Engagés!E50)</f>
        <v/>
      </c>
      <c r="O260" s="297" t="str">
        <f>IF('1ér_Tour'!$D50="","",'1ér_Tour'!$D50)</f>
        <v/>
      </c>
      <c r="P260" s="298" t="str">
        <f>IF('2ème'!$D50="","",'2ème'!$D50)</f>
        <v/>
      </c>
      <c r="Q260" s="298" t="str">
        <f>IF('3ème'!$D50="","",'3ème'!$D50)</f>
        <v/>
      </c>
      <c r="R260" s="298" t="str">
        <f>IF('4ème'!$D50="","",'4ème'!$D50)</f>
        <v/>
      </c>
      <c r="S260" s="298" t="str">
        <f>IF('5ème'!$D50="","",'5ème'!$D50)</f>
        <v/>
      </c>
      <c r="T260" s="298" t="str">
        <f>IF('6ème'!$D50="","",'6ème'!$D50)</f>
        <v/>
      </c>
      <c r="U260" s="298" t="str">
        <f>IF('7ème'!$D50="","",'7ème'!$D50)</f>
        <v/>
      </c>
      <c r="V260" s="298" t="str">
        <f>IF('8ème'!$D50="","",'8ème'!$D50)</f>
        <v/>
      </c>
      <c r="W260" s="298" t="str">
        <f>IF('9ème'!$D50="","",'9ème'!$D50)</f>
        <v/>
      </c>
      <c r="X260" s="299" t="str">
        <f>IF('10ème'!$D50="","",'10ème'!$D50)</f>
        <v/>
      </c>
      <c r="Y260" s="209" t="str">
        <f t="shared" si="63"/>
        <v/>
      </c>
      <c r="Z260" s="11" t="str">
        <f t="shared" si="67"/>
        <v/>
      </c>
      <c r="AA260" s="11" t="str">
        <f t="shared" si="68"/>
        <v/>
      </c>
      <c r="AB260" s="11" t="str">
        <f t="shared" si="66"/>
        <v/>
      </c>
      <c r="AC260" s="211"/>
      <c r="AD260" s="262"/>
      <c r="AR260" s="249"/>
      <c r="AS260" s="249"/>
      <c r="AT260" s="249"/>
      <c r="BN260" s="222"/>
      <c r="BO260" s="263"/>
      <c r="BP260" s="262"/>
    </row>
    <row r="261" spans="13:68" x14ac:dyDescent="0.25">
      <c r="M261" s="212"/>
      <c r="N261" s="12" t="str">
        <f>IF(Engagés!E51="","",Engagés!E51)</f>
        <v/>
      </c>
      <c r="O261" s="297" t="str">
        <f>IF('1ér_Tour'!$D51="","",'1ér_Tour'!$D51)</f>
        <v/>
      </c>
      <c r="P261" s="298" t="str">
        <f>IF('2ème'!$D51="","",'2ème'!$D51)</f>
        <v/>
      </c>
      <c r="Q261" s="298" t="str">
        <f>IF('3ème'!$D51="","",'3ème'!$D51)</f>
        <v/>
      </c>
      <c r="R261" s="298" t="str">
        <f>IF('4ème'!$D51="","",'4ème'!$D51)</f>
        <v/>
      </c>
      <c r="S261" s="298" t="str">
        <f>IF('5ème'!$D51="","",'5ème'!$D51)</f>
        <v/>
      </c>
      <c r="T261" s="298" t="str">
        <f>IF('6ème'!$D51="","",'6ème'!$D51)</f>
        <v/>
      </c>
      <c r="U261" s="298" t="str">
        <f>IF('7ème'!$D51="","",'7ème'!$D51)</f>
        <v/>
      </c>
      <c r="V261" s="298" t="str">
        <f>IF('8ème'!$D51="","",'8ème'!$D51)</f>
        <v/>
      </c>
      <c r="W261" s="298" t="str">
        <f>IF('9ème'!$D51="","",'9ème'!$D51)</f>
        <v/>
      </c>
      <c r="X261" s="299" t="str">
        <f>IF('10ème'!$D51="","",'10ème'!$D51)</f>
        <v/>
      </c>
      <c r="Y261" s="209" t="str">
        <f t="shared" si="63"/>
        <v/>
      </c>
      <c r="Z261" s="11" t="str">
        <f t="shared" si="67"/>
        <v/>
      </c>
      <c r="AA261" s="11" t="str">
        <f t="shared" si="68"/>
        <v/>
      </c>
      <c r="AB261" s="11" t="str">
        <f t="shared" si="66"/>
        <v/>
      </c>
      <c r="AC261" s="211"/>
      <c r="AD261" s="262"/>
      <c r="AR261" s="249"/>
      <c r="AS261" s="249"/>
      <c r="AT261" s="249"/>
      <c r="BN261" s="222"/>
      <c r="BO261" s="263"/>
      <c r="BP261" s="262"/>
    </row>
    <row r="262" spans="13:68" x14ac:dyDescent="0.25">
      <c r="M262" s="212"/>
      <c r="N262" s="12" t="str">
        <f>IF(Engagés!E52="","",Engagés!E52)</f>
        <v/>
      </c>
      <c r="O262" s="297" t="str">
        <f>IF('1ér_Tour'!$D52="","",'1ér_Tour'!$D52)</f>
        <v/>
      </c>
      <c r="P262" s="298" t="str">
        <f>IF('2ème'!$D52="","",'2ème'!$D52)</f>
        <v/>
      </c>
      <c r="Q262" s="298" t="str">
        <f>IF('3ème'!$D52="","",'3ème'!$D52)</f>
        <v/>
      </c>
      <c r="R262" s="298" t="str">
        <f>IF('4ème'!$D52="","",'4ème'!$D52)</f>
        <v/>
      </c>
      <c r="S262" s="298" t="str">
        <f>IF('5ème'!$D52="","",'5ème'!$D52)</f>
        <v/>
      </c>
      <c r="T262" s="298" t="str">
        <f>IF('6ème'!$D52="","",'6ème'!$D52)</f>
        <v/>
      </c>
      <c r="U262" s="298" t="str">
        <f>IF('7ème'!$D52="","",'7ème'!$D52)</f>
        <v/>
      </c>
      <c r="V262" s="298" t="str">
        <f>IF('8ème'!$D52="","",'8ème'!$D52)</f>
        <v/>
      </c>
      <c r="W262" s="298" t="str">
        <f>IF('9ème'!$D52="","",'9ème'!$D52)</f>
        <v/>
      </c>
      <c r="X262" s="299" t="str">
        <f>IF('10ème'!$D52="","",'10ème'!$D52)</f>
        <v/>
      </c>
      <c r="Y262" s="209" t="str">
        <f t="shared" si="63"/>
        <v/>
      </c>
      <c r="Z262" s="11" t="str">
        <f t="shared" si="67"/>
        <v/>
      </c>
      <c r="AA262" s="11" t="str">
        <f t="shared" si="68"/>
        <v/>
      </c>
      <c r="AB262" s="11" t="str">
        <f t="shared" si="66"/>
        <v/>
      </c>
      <c r="AC262" s="211"/>
      <c r="AD262" s="262"/>
      <c r="AR262" s="249"/>
      <c r="AS262" s="249"/>
      <c r="AT262" s="249"/>
      <c r="BN262" s="222"/>
      <c r="BO262" s="263"/>
      <c r="BP262" s="262"/>
    </row>
    <row r="263" spans="13:68" x14ac:dyDescent="0.25">
      <c r="M263" s="212"/>
      <c r="N263" s="12" t="str">
        <f>IF(Engagés!E53="","",Engagés!E53)</f>
        <v/>
      </c>
      <c r="O263" s="297" t="str">
        <f>IF('1ér_Tour'!$D53="","",'1ér_Tour'!$D53)</f>
        <v/>
      </c>
      <c r="P263" s="298" t="str">
        <f>IF('2ème'!$D53="","",'2ème'!$D53)</f>
        <v/>
      </c>
      <c r="Q263" s="298" t="str">
        <f>IF('3ème'!$D53="","",'3ème'!$D53)</f>
        <v/>
      </c>
      <c r="R263" s="298" t="str">
        <f>IF('4ème'!$D53="","",'4ème'!$D53)</f>
        <v/>
      </c>
      <c r="S263" s="298" t="str">
        <f>IF('5ème'!$D53="","",'5ème'!$D53)</f>
        <v/>
      </c>
      <c r="T263" s="298" t="str">
        <f>IF('6ème'!$D53="","",'6ème'!$D53)</f>
        <v/>
      </c>
      <c r="U263" s="298" t="str">
        <f>IF('7ème'!$D53="","",'7ème'!$D53)</f>
        <v/>
      </c>
      <c r="V263" s="298" t="str">
        <f>IF('8ème'!$D53="","",'8ème'!$D53)</f>
        <v/>
      </c>
      <c r="W263" s="298" t="str">
        <f>IF('9ème'!$D53="","",'9ème'!$D53)</f>
        <v/>
      </c>
      <c r="X263" s="299" t="str">
        <f>IF('10ème'!$D53="","",'10ème'!$D53)</f>
        <v/>
      </c>
      <c r="Y263" s="209" t="str">
        <f t="shared" si="63"/>
        <v/>
      </c>
      <c r="Z263" s="11" t="str">
        <f t="shared" si="67"/>
        <v/>
      </c>
      <c r="AA263" s="11" t="str">
        <f t="shared" si="68"/>
        <v/>
      </c>
      <c r="AB263" s="11" t="str">
        <f t="shared" si="66"/>
        <v/>
      </c>
      <c r="AC263" s="211"/>
      <c r="AD263" s="262"/>
      <c r="AR263" s="249"/>
      <c r="AS263" s="249"/>
      <c r="AT263" s="249"/>
      <c r="BN263" s="222"/>
      <c r="BO263" s="263"/>
      <c r="BP263" s="262"/>
    </row>
    <row r="264" spans="13:68" x14ac:dyDescent="0.25">
      <c r="M264" s="212"/>
      <c r="N264" s="12" t="str">
        <f>IF(Engagés!E54="","",Engagés!E54)</f>
        <v/>
      </c>
      <c r="O264" s="297" t="str">
        <f>IF('1ér_Tour'!$D54="","",'1ér_Tour'!$D54)</f>
        <v/>
      </c>
      <c r="P264" s="298" t="str">
        <f>IF('2ème'!$D54="","",'2ème'!$D54)</f>
        <v/>
      </c>
      <c r="Q264" s="298" t="str">
        <f>IF('3ème'!$D54="","",'3ème'!$D54)</f>
        <v/>
      </c>
      <c r="R264" s="298" t="str">
        <f>IF('4ème'!$D54="","",'4ème'!$D54)</f>
        <v/>
      </c>
      <c r="S264" s="298" t="str">
        <f>IF('5ème'!$D54="","",'5ème'!$D54)</f>
        <v/>
      </c>
      <c r="T264" s="298" t="str">
        <f>IF('6ème'!$D54="","",'6ème'!$D54)</f>
        <v/>
      </c>
      <c r="U264" s="298" t="str">
        <f>IF('7ème'!$D54="","",'7ème'!$D54)</f>
        <v/>
      </c>
      <c r="V264" s="298" t="str">
        <f>IF('8ème'!$D54="","",'8ème'!$D54)</f>
        <v/>
      </c>
      <c r="W264" s="298" t="str">
        <f>IF('9ème'!$D54="","",'9ème'!$D54)</f>
        <v/>
      </c>
      <c r="X264" s="299" t="str">
        <f>IF('10ème'!$D54="","",'10ème'!$D54)</f>
        <v/>
      </c>
      <c r="Y264" s="209" t="str">
        <f t="shared" si="63"/>
        <v/>
      </c>
      <c r="Z264" s="11" t="str">
        <f t="shared" si="67"/>
        <v/>
      </c>
      <c r="AA264" s="11" t="str">
        <f t="shared" si="68"/>
        <v/>
      </c>
      <c r="AB264" s="11" t="str">
        <f t="shared" si="66"/>
        <v/>
      </c>
      <c r="AC264" s="211"/>
      <c r="AD264" s="262"/>
      <c r="AR264" s="249"/>
      <c r="AS264" s="249"/>
      <c r="AT264" s="249"/>
      <c r="BN264" s="222"/>
      <c r="BO264" s="263"/>
      <c r="BP264" s="262"/>
    </row>
    <row r="265" spans="13:68" x14ac:dyDescent="0.25">
      <c r="M265" s="212"/>
      <c r="N265" s="12" t="str">
        <f>IF(Engagés!E55="","",Engagés!E55)</f>
        <v/>
      </c>
      <c r="O265" s="297" t="str">
        <f>IF('1ér_Tour'!$D55="","",'1ér_Tour'!$D55)</f>
        <v/>
      </c>
      <c r="P265" s="298" t="str">
        <f>IF('2ème'!$D55="","",'2ème'!$D55)</f>
        <v/>
      </c>
      <c r="Q265" s="298" t="str">
        <f>IF('3ème'!$D55="","",'3ème'!$D55)</f>
        <v/>
      </c>
      <c r="R265" s="298" t="str">
        <f>IF('4ème'!$D55="","",'4ème'!$D55)</f>
        <v/>
      </c>
      <c r="S265" s="298" t="str">
        <f>IF('5ème'!$D55="","",'5ème'!$D55)</f>
        <v/>
      </c>
      <c r="T265" s="298" t="str">
        <f>IF('6ème'!$D55="","",'6ème'!$D55)</f>
        <v/>
      </c>
      <c r="U265" s="298" t="str">
        <f>IF('7ème'!$D55="","",'7ème'!$D55)</f>
        <v/>
      </c>
      <c r="V265" s="298" t="str">
        <f>IF('8ème'!$D55="","",'8ème'!$D55)</f>
        <v/>
      </c>
      <c r="W265" s="298" t="str">
        <f>IF('9ème'!$D55="","",'9ème'!$D55)</f>
        <v/>
      </c>
      <c r="X265" s="299" t="str">
        <f>IF('10ème'!$D55="","",'10ème'!$D55)</f>
        <v/>
      </c>
      <c r="Y265" s="209" t="str">
        <f t="shared" si="63"/>
        <v/>
      </c>
      <c r="Z265" s="11" t="str">
        <f t="shared" si="67"/>
        <v/>
      </c>
      <c r="AA265" s="11" t="str">
        <f t="shared" si="68"/>
        <v/>
      </c>
      <c r="AB265" s="11" t="str">
        <f t="shared" si="66"/>
        <v/>
      </c>
      <c r="AC265" s="211"/>
      <c r="AD265" s="262"/>
      <c r="AR265" s="249"/>
      <c r="AS265" s="249"/>
      <c r="AT265" s="249"/>
      <c r="BN265" s="222"/>
      <c r="BO265" s="263"/>
      <c r="BP265" s="262"/>
    </row>
    <row r="266" spans="13:68" x14ac:dyDescent="0.25">
      <c r="M266" s="212"/>
      <c r="N266" s="12" t="str">
        <f>IF(Engagés!E56="","",Engagés!E56)</f>
        <v/>
      </c>
      <c r="O266" s="297" t="str">
        <f>IF('1ér_Tour'!$D56="","",'1ér_Tour'!$D56)</f>
        <v/>
      </c>
      <c r="P266" s="298" t="str">
        <f>IF('2ème'!$D56="","",'2ème'!$D56)</f>
        <v/>
      </c>
      <c r="Q266" s="298" t="str">
        <f>IF('3ème'!$D56="","",'3ème'!$D56)</f>
        <v/>
      </c>
      <c r="R266" s="298" t="str">
        <f>IF('4ème'!$D56="","",'4ème'!$D56)</f>
        <v/>
      </c>
      <c r="S266" s="298" t="str">
        <f>IF('5ème'!$D56="","",'5ème'!$D56)</f>
        <v/>
      </c>
      <c r="T266" s="298" t="str">
        <f>IF('6ème'!$D56="","",'6ème'!$D56)</f>
        <v/>
      </c>
      <c r="U266" s="298" t="str">
        <f>IF('7ème'!$D56="","",'7ème'!$D56)</f>
        <v/>
      </c>
      <c r="V266" s="298" t="str">
        <f>IF('8ème'!$D56="","",'8ème'!$D56)</f>
        <v/>
      </c>
      <c r="W266" s="298" t="str">
        <f>IF('9ème'!$D56="","",'9ème'!$D56)</f>
        <v/>
      </c>
      <c r="X266" s="299" t="str">
        <f>IF('10ème'!$D56="","",'10ème'!$D56)</f>
        <v/>
      </c>
      <c r="Y266" s="209" t="str">
        <f t="shared" si="63"/>
        <v/>
      </c>
      <c r="Z266" s="11" t="str">
        <f t="shared" si="67"/>
        <v/>
      </c>
      <c r="AA266" s="11" t="str">
        <f t="shared" si="68"/>
        <v/>
      </c>
      <c r="AB266" s="11" t="str">
        <f t="shared" si="66"/>
        <v/>
      </c>
      <c r="AC266" s="211"/>
      <c r="AD266" s="262"/>
      <c r="AR266" s="249"/>
      <c r="AS266" s="249"/>
      <c r="AT266" s="249"/>
      <c r="BN266" s="222"/>
      <c r="BO266" s="263"/>
      <c r="BP266" s="262"/>
    </row>
    <row r="267" spans="13:68" x14ac:dyDescent="0.25">
      <c r="M267" s="212"/>
      <c r="N267" s="12" t="str">
        <f>IF(Engagés!E57="","",Engagés!E57)</f>
        <v/>
      </c>
      <c r="O267" s="297" t="str">
        <f>IF('1ér_Tour'!$D57="","",'1ér_Tour'!$D57)</f>
        <v/>
      </c>
      <c r="P267" s="298" t="str">
        <f>IF('2ème'!$D57="","",'2ème'!$D57)</f>
        <v/>
      </c>
      <c r="Q267" s="298" t="str">
        <f>IF('3ème'!$D57="","",'3ème'!$D57)</f>
        <v/>
      </c>
      <c r="R267" s="298" t="str">
        <f>IF('4ème'!$D57="","",'4ème'!$D57)</f>
        <v/>
      </c>
      <c r="S267" s="298" t="str">
        <f>IF('5ème'!$D57="","",'5ème'!$D57)</f>
        <v/>
      </c>
      <c r="T267" s="298" t="str">
        <f>IF('6ème'!$D57="","",'6ème'!$D57)</f>
        <v/>
      </c>
      <c r="U267" s="298" t="str">
        <f>IF('7ème'!$D57="","",'7ème'!$D57)</f>
        <v/>
      </c>
      <c r="V267" s="298" t="str">
        <f>IF('8ème'!$D57="","",'8ème'!$D57)</f>
        <v/>
      </c>
      <c r="W267" s="298" t="str">
        <f>IF('9ème'!$D57="","",'9ème'!$D57)</f>
        <v/>
      </c>
      <c r="X267" s="299" t="str">
        <f>IF('10ème'!$D57="","",'10ème'!$D57)</f>
        <v/>
      </c>
      <c r="Y267" s="209" t="str">
        <f t="shared" si="63"/>
        <v/>
      </c>
      <c r="Z267" s="11" t="str">
        <f t="shared" si="67"/>
        <v/>
      </c>
      <c r="AA267" s="11" t="str">
        <f t="shared" si="68"/>
        <v/>
      </c>
      <c r="AB267" s="11" t="str">
        <f t="shared" si="66"/>
        <v/>
      </c>
      <c r="AC267" s="211"/>
      <c r="AD267" s="262"/>
      <c r="AR267" s="249"/>
      <c r="AS267" s="249"/>
      <c r="AT267" s="249"/>
      <c r="BN267" s="222"/>
      <c r="BO267" s="263"/>
      <c r="BP267" s="262"/>
    </row>
    <row r="268" spans="13:68" x14ac:dyDescent="0.25">
      <c r="M268" s="212"/>
      <c r="N268" s="12" t="str">
        <f>IF(Engagés!E58="","",Engagés!E58)</f>
        <v/>
      </c>
      <c r="O268" s="297" t="str">
        <f>IF('1ér_Tour'!$D58="","",'1ér_Tour'!$D58)</f>
        <v/>
      </c>
      <c r="P268" s="298" t="str">
        <f>IF('2ème'!$D58="","",'2ème'!$D58)</f>
        <v/>
      </c>
      <c r="Q268" s="298" t="str">
        <f>IF('3ème'!$D58="","",'3ème'!$D58)</f>
        <v/>
      </c>
      <c r="R268" s="298" t="str">
        <f>IF('4ème'!$D58="","",'4ème'!$D58)</f>
        <v/>
      </c>
      <c r="S268" s="298" t="str">
        <f>IF('5ème'!$D58="","",'5ème'!$D58)</f>
        <v/>
      </c>
      <c r="T268" s="298" t="str">
        <f>IF('6ème'!$D58="","",'6ème'!$D58)</f>
        <v/>
      </c>
      <c r="U268" s="298" t="str">
        <f>IF('7ème'!$D58="","",'7ème'!$D58)</f>
        <v/>
      </c>
      <c r="V268" s="298" t="str">
        <f>IF('8ème'!$D58="","",'8ème'!$D58)</f>
        <v/>
      </c>
      <c r="W268" s="298" t="str">
        <f>IF('9ème'!$D58="","",'9ème'!$D58)</f>
        <v/>
      </c>
      <c r="X268" s="299" t="str">
        <f>IF('10ème'!$D58="","",'10ème'!$D58)</f>
        <v/>
      </c>
      <c r="Y268" s="209" t="str">
        <f t="shared" si="63"/>
        <v/>
      </c>
      <c r="Z268" s="11" t="str">
        <f t="shared" si="67"/>
        <v/>
      </c>
      <c r="AA268" s="11" t="str">
        <f t="shared" si="68"/>
        <v/>
      </c>
      <c r="AB268" s="11" t="str">
        <f t="shared" si="66"/>
        <v/>
      </c>
      <c r="AC268" s="211"/>
      <c r="AD268" s="262"/>
      <c r="AR268" s="249"/>
      <c r="AS268" s="249"/>
      <c r="AT268" s="249"/>
      <c r="BN268" s="222"/>
      <c r="BO268" s="263"/>
      <c r="BP268" s="262"/>
    </row>
    <row r="269" spans="13:68" x14ac:dyDescent="0.25">
      <c r="M269" s="212"/>
      <c r="N269" s="12" t="str">
        <f>IF(Engagés!E59="","",Engagés!E59)</f>
        <v/>
      </c>
      <c r="O269" s="297" t="str">
        <f>IF('1ér_Tour'!$D59="","",'1ér_Tour'!$D59)</f>
        <v/>
      </c>
      <c r="P269" s="298" t="str">
        <f>IF('2ème'!$D59="","",'2ème'!$D59)</f>
        <v/>
      </c>
      <c r="Q269" s="298" t="str">
        <f>IF('3ème'!$D59="","",'3ème'!$D59)</f>
        <v/>
      </c>
      <c r="R269" s="298" t="str">
        <f>IF('4ème'!$D59="","",'4ème'!$D59)</f>
        <v/>
      </c>
      <c r="S269" s="298" t="str">
        <f>IF('5ème'!$D59="","",'5ème'!$D59)</f>
        <v/>
      </c>
      <c r="T269" s="298" t="str">
        <f>IF('6ème'!$D59="","",'6ème'!$D59)</f>
        <v/>
      </c>
      <c r="U269" s="298" t="str">
        <f>IF('7ème'!$D59="","",'7ème'!$D59)</f>
        <v/>
      </c>
      <c r="V269" s="298" t="str">
        <f>IF('8ème'!$D59="","",'8ème'!$D59)</f>
        <v/>
      </c>
      <c r="W269" s="298" t="str">
        <f>IF('9ème'!$D59="","",'9ème'!$D59)</f>
        <v/>
      </c>
      <c r="X269" s="299" t="str">
        <f>IF('10ème'!$D59="","",'10ème'!$D59)</f>
        <v/>
      </c>
      <c r="Y269" s="209" t="str">
        <f t="shared" si="63"/>
        <v/>
      </c>
      <c r="Z269" s="11" t="str">
        <f t="shared" si="67"/>
        <v/>
      </c>
      <c r="AA269" s="11" t="str">
        <f t="shared" si="68"/>
        <v/>
      </c>
      <c r="AB269" s="11" t="str">
        <f t="shared" si="66"/>
        <v/>
      </c>
      <c r="AC269" s="211"/>
      <c r="AD269" s="262"/>
      <c r="AR269" s="249"/>
      <c r="AS269" s="249"/>
      <c r="AT269" s="249"/>
      <c r="BN269" s="222"/>
      <c r="BO269" s="263"/>
      <c r="BP269" s="262"/>
    </row>
    <row r="270" spans="13:68" x14ac:dyDescent="0.25">
      <c r="M270" s="212"/>
      <c r="N270" s="12" t="str">
        <f>IF(Engagés!E60="","",Engagés!E60)</f>
        <v/>
      </c>
      <c r="O270" s="297" t="str">
        <f>IF('1ér_Tour'!$D60="","",'1ér_Tour'!$D60)</f>
        <v/>
      </c>
      <c r="P270" s="298" t="str">
        <f>IF('2ème'!$D60="","",'2ème'!$D60)</f>
        <v/>
      </c>
      <c r="Q270" s="298" t="str">
        <f>IF('3ème'!$D60="","",'3ème'!$D60)</f>
        <v/>
      </c>
      <c r="R270" s="298" t="str">
        <f>IF('4ème'!$D60="","",'4ème'!$D60)</f>
        <v/>
      </c>
      <c r="S270" s="298" t="str">
        <f>IF('5ème'!$D60="","",'5ème'!$D60)</f>
        <v/>
      </c>
      <c r="T270" s="298" t="str">
        <f>IF('6ème'!$D60="","",'6ème'!$D60)</f>
        <v/>
      </c>
      <c r="U270" s="298" t="str">
        <f>IF('7ème'!$D60="","",'7ème'!$D60)</f>
        <v/>
      </c>
      <c r="V270" s="298" t="str">
        <f>IF('8ème'!$D60="","",'8ème'!$D60)</f>
        <v/>
      </c>
      <c r="W270" s="298" t="str">
        <f>IF('9ème'!$D60="","",'9ème'!$D60)</f>
        <v/>
      </c>
      <c r="X270" s="299" t="str">
        <f>IF('10ème'!$D60="","",'10ème'!$D60)</f>
        <v/>
      </c>
      <c r="Y270" s="209" t="str">
        <f t="shared" si="63"/>
        <v/>
      </c>
      <c r="Z270" s="11" t="str">
        <f t="shared" si="67"/>
        <v/>
      </c>
      <c r="AA270" s="11" t="str">
        <f t="shared" si="68"/>
        <v/>
      </c>
      <c r="AB270" s="11" t="str">
        <f t="shared" si="66"/>
        <v/>
      </c>
      <c r="AC270" s="211"/>
      <c r="AD270" s="262"/>
      <c r="AR270" s="249"/>
      <c r="AS270" s="249"/>
      <c r="AT270" s="249"/>
      <c r="BN270" s="222"/>
      <c r="BO270" s="263"/>
      <c r="BP270" s="262"/>
    </row>
    <row r="271" spans="13:68" x14ac:dyDescent="0.25">
      <c r="M271" s="212"/>
      <c r="N271" s="12" t="str">
        <f>IF(Engagés!E61="","",Engagés!E61)</f>
        <v/>
      </c>
      <c r="O271" s="297" t="str">
        <f>IF('1ér_Tour'!$D61="","",'1ér_Tour'!$D61)</f>
        <v/>
      </c>
      <c r="P271" s="298" t="str">
        <f>IF('2ème'!$D61="","",'2ème'!$D61)</f>
        <v/>
      </c>
      <c r="Q271" s="298" t="str">
        <f>IF('3ème'!$D61="","",'3ème'!$D61)</f>
        <v/>
      </c>
      <c r="R271" s="298" t="str">
        <f>IF('4ème'!$D61="","",'4ème'!$D61)</f>
        <v/>
      </c>
      <c r="S271" s="298" t="str">
        <f>IF('5ème'!$D61="","",'5ème'!$D61)</f>
        <v/>
      </c>
      <c r="T271" s="298" t="str">
        <f>IF('6ème'!$D61="","",'6ème'!$D61)</f>
        <v/>
      </c>
      <c r="U271" s="298" t="str">
        <f>IF('7ème'!$D61="","",'7ème'!$D61)</f>
        <v/>
      </c>
      <c r="V271" s="298" t="str">
        <f>IF('8ème'!$D61="","",'8ème'!$D61)</f>
        <v/>
      </c>
      <c r="W271" s="298" t="str">
        <f>IF('9ème'!$D61="","",'9ème'!$D61)</f>
        <v/>
      </c>
      <c r="X271" s="299" t="str">
        <f>IF('10ème'!$D61="","",'10ème'!$D61)</f>
        <v/>
      </c>
      <c r="Y271" s="209" t="str">
        <f t="shared" si="63"/>
        <v/>
      </c>
      <c r="Z271" s="11" t="str">
        <f t="shared" si="67"/>
        <v/>
      </c>
      <c r="AA271" s="11" t="str">
        <f t="shared" si="68"/>
        <v/>
      </c>
      <c r="AB271" s="11" t="str">
        <f t="shared" si="66"/>
        <v/>
      </c>
      <c r="AC271" s="211"/>
      <c r="AD271" s="262"/>
      <c r="AR271" s="249"/>
      <c r="AS271" s="249"/>
      <c r="AT271" s="249"/>
      <c r="BN271" s="222"/>
      <c r="BO271" s="263"/>
      <c r="BP271" s="262"/>
    </row>
    <row r="272" spans="13:68" x14ac:dyDescent="0.25">
      <c r="M272" s="212"/>
      <c r="N272" s="12" t="str">
        <f>IF(Engagés!E62="","",Engagés!E62)</f>
        <v/>
      </c>
      <c r="O272" s="297" t="str">
        <f>IF('1ér_Tour'!$D62="","",'1ér_Tour'!$D62)</f>
        <v/>
      </c>
      <c r="P272" s="298" t="str">
        <f>IF('2ème'!$D62="","",'2ème'!$D62)</f>
        <v/>
      </c>
      <c r="Q272" s="298" t="str">
        <f>IF('3ème'!$D62="","",'3ème'!$D62)</f>
        <v/>
      </c>
      <c r="R272" s="298" t="str">
        <f>IF('4ème'!$D62="","",'4ème'!$D62)</f>
        <v/>
      </c>
      <c r="S272" s="298" t="str">
        <f>IF('5ème'!$D62="","",'5ème'!$D62)</f>
        <v/>
      </c>
      <c r="T272" s="298" t="str">
        <f>IF('6ème'!$D62="","",'6ème'!$D62)</f>
        <v/>
      </c>
      <c r="U272" s="298" t="str">
        <f>IF('7ème'!$D62="","",'7ème'!$D62)</f>
        <v/>
      </c>
      <c r="V272" s="298" t="str">
        <f>IF('8ème'!$D62="","",'8ème'!$D62)</f>
        <v/>
      </c>
      <c r="W272" s="298" t="str">
        <f>IF('9ème'!$D62="","",'9ème'!$D62)</f>
        <v/>
      </c>
      <c r="X272" s="299" t="str">
        <f>IF('10ème'!$D62="","",'10ème'!$D62)</f>
        <v/>
      </c>
      <c r="Y272" s="209" t="str">
        <f t="shared" si="63"/>
        <v/>
      </c>
      <c r="Z272" s="11" t="str">
        <f t="shared" si="67"/>
        <v/>
      </c>
      <c r="AA272" s="11" t="str">
        <f t="shared" si="68"/>
        <v/>
      </c>
      <c r="AB272" s="11" t="str">
        <f t="shared" si="66"/>
        <v/>
      </c>
      <c r="AC272" s="211"/>
      <c r="AD272" s="262"/>
      <c r="AR272" s="249"/>
      <c r="AS272" s="249"/>
      <c r="AT272" s="249"/>
      <c r="BN272" s="222"/>
      <c r="BO272" s="263"/>
      <c r="BP272" s="262"/>
    </row>
    <row r="273" spans="13:68" x14ac:dyDescent="0.25">
      <c r="M273" s="212"/>
      <c r="N273" s="12" t="str">
        <f>IF(Engagés!E63="","",Engagés!E63)</f>
        <v/>
      </c>
      <c r="O273" s="297" t="str">
        <f>IF('1ér_Tour'!$D63="","",'1ér_Tour'!$D63)</f>
        <v/>
      </c>
      <c r="P273" s="298" t="str">
        <f>IF('2ème'!$D63="","",'2ème'!$D63)</f>
        <v/>
      </c>
      <c r="Q273" s="298" t="str">
        <f>IF('3ème'!$D63="","",'3ème'!$D63)</f>
        <v/>
      </c>
      <c r="R273" s="298" t="str">
        <f>IF('4ème'!$D63="","",'4ème'!$D63)</f>
        <v/>
      </c>
      <c r="S273" s="298" t="str">
        <f>IF('5ème'!$D63="","",'5ème'!$D63)</f>
        <v/>
      </c>
      <c r="T273" s="298" t="str">
        <f>IF('6ème'!$D63="","",'6ème'!$D63)</f>
        <v/>
      </c>
      <c r="U273" s="298" t="str">
        <f>IF('7ème'!$D63="","",'7ème'!$D63)</f>
        <v/>
      </c>
      <c r="V273" s="298" t="str">
        <f>IF('8ème'!$D63="","",'8ème'!$D63)</f>
        <v/>
      </c>
      <c r="W273" s="298" t="str">
        <f>IF('9ème'!$D63="","",'9ème'!$D63)</f>
        <v/>
      </c>
      <c r="X273" s="299" t="str">
        <f>IF('10ème'!$D63="","",'10ème'!$D63)</f>
        <v/>
      </c>
      <c r="Y273" s="209" t="str">
        <f t="shared" si="63"/>
        <v/>
      </c>
      <c r="Z273" s="11" t="str">
        <f t="shared" si="67"/>
        <v/>
      </c>
      <c r="AA273" s="11" t="str">
        <f t="shared" si="68"/>
        <v/>
      </c>
      <c r="AB273" s="11" t="str">
        <f t="shared" si="66"/>
        <v/>
      </c>
      <c r="AC273" s="211"/>
      <c r="AD273" s="262"/>
      <c r="AR273" s="249"/>
      <c r="AS273" s="249"/>
      <c r="AT273" s="249"/>
      <c r="BN273" s="222"/>
      <c r="BO273" s="263"/>
      <c r="BP273" s="262"/>
    </row>
    <row r="274" spans="13:68" x14ac:dyDescent="0.25">
      <c r="M274" s="212"/>
      <c r="N274" s="12" t="str">
        <f>IF(Engagés!E64="","",Engagés!E64)</f>
        <v/>
      </c>
      <c r="O274" s="297" t="str">
        <f>IF('1ér_Tour'!$D64="","",'1ér_Tour'!$D64)</f>
        <v/>
      </c>
      <c r="P274" s="298" t="str">
        <f>IF('2ème'!$D64="","",'2ème'!$D64)</f>
        <v/>
      </c>
      <c r="Q274" s="298" t="str">
        <f>IF('3ème'!$D64="","",'3ème'!$D64)</f>
        <v/>
      </c>
      <c r="R274" s="298" t="str">
        <f>IF('4ème'!$D64="","",'4ème'!$D64)</f>
        <v/>
      </c>
      <c r="S274" s="298" t="str">
        <f>IF('5ème'!$D64="","",'5ème'!$D64)</f>
        <v/>
      </c>
      <c r="T274" s="298" t="str">
        <f>IF('6ème'!$D64="","",'6ème'!$D64)</f>
        <v/>
      </c>
      <c r="U274" s="298" t="str">
        <f>IF('7ème'!$D64="","",'7ème'!$D64)</f>
        <v/>
      </c>
      <c r="V274" s="298" t="str">
        <f>IF('8ème'!$D64="","",'8ème'!$D64)</f>
        <v/>
      </c>
      <c r="W274" s="298" t="str">
        <f>IF('9ème'!$D64="","",'9ème'!$D64)</f>
        <v/>
      </c>
      <c r="X274" s="299" t="str">
        <f>IF('10ème'!$D64="","",'10ème'!$D64)</f>
        <v/>
      </c>
      <c r="Y274" s="209" t="str">
        <f t="shared" si="63"/>
        <v/>
      </c>
      <c r="Z274" s="11" t="str">
        <f t="shared" si="67"/>
        <v/>
      </c>
      <c r="AA274" s="11" t="str">
        <f t="shared" si="68"/>
        <v/>
      </c>
      <c r="AB274" s="11" t="str">
        <f t="shared" si="66"/>
        <v/>
      </c>
      <c r="AC274" s="211"/>
      <c r="AD274" s="262"/>
      <c r="AR274" s="249"/>
      <c r="AS274" s="249"/>
      <c r="AT274" s="249"/>
      <c r="BN274" s="222"/>
      <c r="BO274" s="263"/>
      <c r="BP274" s="262"/>
    </row>
    <row r="275" spans="13:68" x14ac:dyDescent="0.25">
      <c r="M275" s="212"/>
      <c r="N275" s="12" t="str">
        <f>IF(Engagés!E65="","",Engagés!E65)</f>
        <v/>
      </c>
      <c r="O275" s="297" t="str">
        <f>IF('1ér_Tour'!$D65="","",'1ér_Tour'!$D65)</f>
        <v/>
      </c>
      <c r="P275" s="298" t="str">
        <f>IF('2ème'!$D65="","",'2ème'!$D65)</f>
        <v/>
      </c>
      <c r="Q275" s="298" t="str">
        <f>IF('3ème'!$D65="","",'3ème'!$D65)</f>
        <v/>
      </c>
      <c r="R275" s="298" t="str">
        <f>IF('4ème'!$D65="","",'4ème'!$D65)</f>
        <v/>
      </c>
      <c r="S275" s="298" t="str">
        <f>IF('5ème'!$D65="","",'5ème'!$D65)</f>
        <v/>
      </c>
      <c r="T275" s="298" t="str">
        <f>IF('6ème'!$D65="","",'6ème'!$D65)</f>
        <v/>
      </c>
      <c r="U275" s="298" t="str">
        <f>IF('7ème'!$D65="","",'7ème'!$D65)</f>
        <v/>
      </c>
      <c r="V275" s="298" t="str">
        <f>IF('8ème'!$D65="","",'8ème'!$D65)</f>
        <v/>
      </c>
      <c r="W275" s="298" t="str">
        <f>IF('9ème'!$D65="","",'9ème'!$D65)</f>
        <v/>
      </c>
      <c r="X275" s="299" t="str">
        <f>IF('10ème'!$D65="","",'10ème'!$D65)</f>
        <v/>
      </c>
      <c r="Y275" s="209" t="str">
        <f t="shared" si="63"/>
        <v/>
      </c>
      <c r="Z275" s="11" t="str">
        <f t="shared" si="67"/>
        <v/>
      </c>
      <c r="AA275" s="11" t="str">
        <f t="shared" si="68"/>
        <v/>
      </c>
      <c r="AB275" s="11" t="str">
        <f t="shared" si="66"/>
        <v/>
      </c>
      <c r="AC275" s="211"/>
      <c r="AD275" s="262"/>
      <c r="AR275" s="249"/>
      <c r="AS275" s="249"/>
      <c r="AT275" s="249"/>
      <c r="BN275" s="222"/>
      <c r="BO275" s="263"/>
      <c r="BP275" s="262"/>
    </row>
    <row r="276" spans="13:68" x14ac:dyDescent="0.25">
      <c r="M276" s="212"/>
      <c r="N276" s="12" t="str">
        <f>IF(Engagés!E66="","",Engagés!E66)</f>
        <v/>
      </c>
      <c r="O276" s="297" t="str">
        <f>IF('1ér_Tour'!$D66="","",'1ér_Tour'!$D66)</f>
        <v/>
      </c>
      <c r="P276" s="298" t="str">
        <f>IF('2ème'!$D66="","",'2ème'!$D66)</f>
        <v/>
      </c>
      <c r="Q276" s="298" t="str">
        <f>IF('3ème'!$D66="","",'3ème'!$D66)</f>
        <v/>
      </c>
      <c r="R276" s="298" t="str">
        <f>IF('4ème'!$D66="","",'4ème'!$D66)</f>
        <v/>
      </c>
      <c r="S276" s="298" t="str">
        <f>IF('5ème'!$D66="","",'5ème'!$D66)</f>
        <v/>
      </c>
      <c r="T276" s="298" t="str">
        <f>IF('6ème'!$D66="","",'6ème'!$D66)</f>
        <v/>
      </c>
      <c r="U276" s="298" t="str">
        <f>IF('7ème'!$D66="","",'7ème'!$D66)</f>
        <v/>
      </c>
      <c r="V276" s="298" t="str">
        <f>IF('8ème'!$D66="","",'8ème'!$D66)</f>
        <v/>
      </c>
      <c r="W276" s="298" t="str">
        <f>IF('9ème'!$D66="","",'9ème'!$D66)</f>
        <v/>
      </c>
      <c r="X276" s="299" t="str">
        <f>IF('10ème'!$D66="","",'10ème'!$D66)</f>
        <v/>
      </c>
      <c r="Y276" s="209" t="str">
        <f t="shared" si="63"/>
        <v/>
      </c>
      <c r="Z276" s="11" t="str">
        <f t="shared" si="67"/>
        <v/>
      </c>
      <c r="AA276" s="11" t="str">
        <f t="shared" si="68"/>
        <v/>
      </c>
      <c r="AB276" s="11" t="str">
        <f t="shared" si="66"/>
        <v/>
      </c>
      <c r="AC276" s="211"/>
      <c r="AD276" s="262"/>
      <c r="AR276" s="249"/>
      <c r="AS276" s="249"/>
      <c r="AT276" s="249"/>
      <c r="BN276" s="222"/>
      <c r="BO276" s="263"/>
      <c r="BP276" s="262"/>
    </row>
    <row r="277" spans="13:68" x14ac:dyDescent="0.25">
      <c r="M277" s="212"/>
      <c r="N277" s="12" t="str">
        <f>IF(Engagés!E67="","",Engagés!E67)</f>
        <v/>
      </c>
      <c r="O277" s="297" t="str">
        <f>IF('1ér_Tour'!$D67="","",'1ér_Tour'!$D67)</f>
        <v/>
      </c>
      <c r="P277" s="298" t="str">
        <f>IF('2ème'!$D67="","",'2ème'!$D67)</f>
        <v/>
      </c>
      <c r="Q277" s="298" t="str">
        <f>IF('3ème'!$D67="","",'3ème'!$D67)</f>
        <v/>
      </c>
      <c r="R277" s="298" t="str">
        <f>IF('4ème'!$D67="","",'4ème'!$D67)</f>
        <v/>
      </c>
      <c r="S277" s="298" t="str">
        <f>IF('5ème'!$D67="","",'5ème'!$D67)</f>
        <v/>
      </c>
      <c r="T277" s="298" t="str">
        <f>IF('6ème'!$D67="","",'6ème'!$D67)</f>
        <v/>
      </c>
      <c r="U277" s="298" t="str">
        <f>IF('7ème'!$D67="","",'7ème'!$D67)</f>
        <v/>
      </c>
      <c r="V277" s="298" t="str">
        <f>IF('8ème'!$D67="","",'8ème'!$D67)</f>
        <v/>
      </c>
      <c r="W277" s="298" t="str">
        <f>IF('9ème'!$D67="","",'9ème'!$D67)</f>
        <v/>
      </c>
      <c r="X277" s="299" t="str">
        <f>IF('10ème'!$D67="","",'10ème'!$D67)</f>
        <v/>
      </c>
      <c r="Y277" s="209" t="str">
        <f t="shared" si="63"/>
        <v/>
      </c>
      <c r="Z277" s="11" t="str">
        <f t="shared" si="67"/>
        <v/>
      </c>
      <c r="AA277" s="11" t="str">
        <f t="shared" si="68"/>
        <v/>
      </c>
      <c r="AB277" s="11" t="str">
        <f t="shared" si="66"/>
        <v/>
      </c>
      <c r="AC277" s="211"/>
      <c r="AD277" s="262"/>
      <c r="AR277" s="249"/>
      <c r="AS277" s="249"/>
      <c r="AT277" s="249"/>
      <c r="BN277" s="222"/>
      <c r="BO277" s="263"/>
      <c r="BP277" s="262"/>
    </row>
    <row r="278" spans="13:68" x14ac:dyDescent="0.25">
      <c r="M278" s="212"/>
      <c r="N278" s="12" t="str">
        <f>IF(Engagés!E68="","",Engagés!E68)</f>
        <v/>
      </c>
      <c r="O278" s="297" t="str">
        <f>IF('1ér_Tour'!$D68="","",'1ér_Tour'!$D68)</f>
        <v/>
      </c>
      <c r="P278" s="298" t="str">
        <f>IF('2ème'!$D68="","",'2ème'!$D68)</f>
        <v/>
      </c>
      <c r="Q278" s="298" t="str">
        <f>IF('3ème'!$D68="","",'3ème'!$D68)</f>
        <v/>
      </c>
      <c r="R278" s="298" t="str">
        <f>IF('4ème'!$D68="","",'4ème'!$D68)</f>
        <v/>
      </c>
      <c r="S278" s="298" t="str">
        <f>IF('5ème'!$D68="","",'5ème'!$D68)</f>
        <v/>
      </c>
      <c r="T278" s="298" t="str">
        <f>IF('6ème'!$D68="","",'6ème'!$D68)</f>
        <v/>
      </c>
      <c r="U278" s="298" t="str">
        <f>IF('7ème'!$D68="","",'7ème'!$D68)</f>
        <v/>
      </c>
      <c r="V278" s="298" t="str">
        <f>IF('8ème'!$D68="","",'8ème'!$D68)</f>
        <v/>
      </c>
      <c r="W278" s="298" t="str">
        <f>IF('9ème'!$D68="","",'9ème'!$D68)</f>
        <v/>
      </c>
      <c r="X278" s="299" t="str">
        <f>IF('10ème'!$D68="","",'10ème'!$D68)</f>
        <v/>
      </c>
      <c r="Y278" s="209" t="str">
        <f t="shared" ref="Y278:Y313" si="69">IF(C68&gt;=1,"",IF(MAX(O278:X278)=0,"",MAX(O278:X278)))</f>
        <v/>
      </c>
      <c r="Z278" s="11" t="str">
        <f t="shared" ref="Z278:Z309" si="70">IF(OR(C68&gt;=1,Y278=""),"",SUMPRODUCT((CAT_Age=$B68)*(Temps_Max&lt;Y278)+1)-99)</f>
        <v/>
      </c>
      <c r="AA278" s="11" t="str">
        <f t="shared" ref="AA278:AA309" si="71">IF(OR(C68&gt;=1,Y278=""),"",RANK(Y278,Temps_Max,1))</f>
        <v/>
      </c>
      <c r="AB278" s="11" t="str">
        <f t="shared" si="66"/>
        <v/>
      </c>
      <c r="AC278" s="211"/>
      <c r="AD278" s="262"/>
      <c r="AR278" s="249"/>
      <c r="AS278" s="249"/>
      <c r="AT278" s="249"/>
      <c r="BN278" s="222"/>
      <c r="BO278" s="263"/>
      <c r="BP278" s="262"/>
    </row>
    <row r="279" spans="13:68" x14ac:dyDescent="0.25">
      <c r="M279" s="212"/>
      <c r="N279" s="12" t="str">
        <f>IF(Engagés!E69="","",Engagés!E69)</f>
        <v/>
      </c>
      <c r="O279" s="297" t="str">
        <f>IF('1ér_Tour'!$D69="","",'1ér_Tour'!$D69)</f>
        <v/>
      </c>
      <c r="P279" s="298" t="str">
        <f>IF('2ème'!$D69="","",'2ème'!$D69)</f>
        <v/>
      </c>
      <c r="Q279" s="298" t="str">
        <f>IF('3ème'!$D69="","",'3ème'!$D69)</f>
        <v/>
      </c>
      <c r="R279" s="298" t="str">
        <f>IF('4ème'!$D69="","",'4ème'!$D69)</f>
        <v/>
      </c>
      <c r="S279" s="298" t="str">
        <f>IF('5ème'!$D69="","",'5ème'!$D69)</f>
        <v/>
      </c>
      <c r="T279" s="298" t="str">
        <f>IF('6ème'!$D69="","",'6ème'!$D69)</f>
        <v/>
      </c>
      <c r="U279" s="298" t="str">
        <f>IF('7ème'!$D69="","",'7ème'!$D69)</f>
        <v/>
      </c>
      <c r="V279" s="298" t="str">
        <f>IF('8ème'!$D69="","",'8ème'!$D69)</f>
        <v/>
      </c>
      <c r="W279" s="298" t="str">
        <f>IF('9ème'!$D69="","",'9ème'!$D69)</f>
        <v/>
      </c>
      <c r="X279" s="299" t="str">
        <f>IF('10ème'!$D69="","",'10ème'!$D69)</f>
        <v/>
      </c>
      <c r="Y279" s="209" t="str">
        <f t="shared" si="69"/>
        <v/>
      </c>
      <c r="Z279" s="11" t="str">
        <f t="shared" si="70"/>
        <v/>
      </c>
      <c r="AA279" s="11" t="str">
        <f t="shared" si="71"/>
        <v/>
      </c>
      <c r="AB279" s="11" t="str">
        <f t="shared" ref="AB279:AB313" si="72">IF(COUNTA(O279:X279)-COUNTBLANK(O279:X279)=0,"",COUNTA(O279:X279)-COUNTBLANK(O279:X279))</f>
        <v/>
      </c>
      <c r="AC279" s="211"/>
      <c r="AD279" s="262"/>
      <c r="AR279" s="249"/>
      <c r="AS279" s="249"/>
      <c r="AT279" s="249"/>
      <c r="BN279" s="222"/>
      <c r="BO279" s="263"/>
      <c r="BP279" s="262"/>
    </row>
    <row r="280" spans="13:68" x14ac:dyDescent="0.25">
      <c r="M280" s="212"/>
      <c r="N280" s="12" t="str">
        <f>IF(Engagés!E70="","",Engagés!E70)</f>
        <v/>
      </c>
      <c r="O280" s="297" t="str">
        <f>IF('1ér_Tour'!$D70="","",'1ér_Tour'!$D70)</f>
        <v/>
      </c>
      <c r="P280" s="298" t="str">
        <f>IF('2ème'!$D70="","",'2ème'!$D70)</f>
        <v/>
      </c>
      <c r="Q280" s="298" t="str">
        <f>IF('3ème'!$D70="","",'3ème'!$D70)</f>
        <v/>
      </c>
      <c r="R280" s="298" t="str">
        <f>IF('4ème'!$D70="","",'4ème'!$D70)</f>
        <v/>
      </c>
      <c r="S280" s="298" t="str">
        <f>IF('5ème'!$D70="","",'5ème'!$D70)</f>
        <v/>
      </c>
      <c r="T280" s="298" t="str">
        <f>IF('6ème'!$D70="","",'6ème'!$D70)</f>
        <v/>
      </c>
      <c r="U280" s="298" t="str">
        <f>IF('7ème'!$D70="","",'7ème'!$D70)</f>
        <v/>
      </c>
      <c r="V280" s="298" t="str">
        <f>IF('8ème'!$D70="","",'8ème'!$D70)</f>
        <v/>
      </c>
      <c r="W280" s="298" t="str">
        <f>IF('9ème'!$D70="","",'9ème'!$D70)</f>
        <v/>
      </c>
      <c r="X280" s="299" t="str">
        <f>IF('10ème'!$D70="","",'10ème'!$D70)</f>
        <v/>
      </c>
      <c r="Y280" s="209" t="str">
        <f t="shared" si="69"/>
        <v/>
      </c>
      <c r="Z280" s="11" t="str">
        <f t="shared" si="70"/>
        <v/>
      </c>
      <c r="AA280" s="11" t="str">
        <f t="shared" si="71"/>
        <v/>
      </c>
      <c r="AB280" s="11" t="str">
        <f t="shared" si="72"/>
        <v/>
      </c>
      <c r="AC280" s="211"/>
      <c r="AD280" s="262"/>
      <c r="AR280" s="249"/>
      <c r="AS280" s="249"/>
      <c r="AT280" s="249"/>
      <c r="BN280" s="222"/>
      <c r="BO280" s="263"/>
      <c r="BP280" s="262"/>
    </row>
    <row r="281" spans="13:68" x14ac:dyDescent="0.25">
      <c r="M281" s="212"/>
      <c r="N281" s="12" t="str">
        <f>IF(Engagés!E71="","",Engagés!E71)</f>
        <v/>
      </c>
      <c r="O281" s="297" t="str">
        <f>IF('1ér_Tour'!$D71="","",'1ér_Tour'!$D71)</f>
        <v/>
      </c>
      <c r="P281" s="298" t="str">
        <f>IF('2ème'!$D71="","",'2ème'!$D71)</f>
        <v/>
      </c>
      <c r="Q281" s="298" t="str">
        <f>IF('3ème'!$D71="","",'3ème'!$D71)</f>
        <v/>
      </c>
      <c r="R281" s="298" t="str">
        <f>IF('4ème'!$D71="","",'4ème'!$D71)</f>
        <v/>
      </c>
      <c r="S281" s="298" t="str">
        <f>IF('5ème'!$D71="","",'5ème'!$D71)</f>
        <v/>
      </c>
      <c r="T281" s="298" t="str">
        <f>IF('6ème'!$D71="","",'6ème'!$D71)</f>
        <v/>
      </c>
      <c r="U281" s="298" t="str">
        <f>IF('7ème'!$D71="","",'7ème'!$D71)</f>
        <v/>
      </c>
      <c r="V281" s="298" t="str">
        <f>IF('8ème'!$D71="","",'8ème'!$D71)</f>
        <v/>
      </c>
      <c r="W281" s="298" t="str">
        <f>IF('9ème'!$D71="","",'9ème'!$D71)</f>
        <v/>
      </c>
      <c r="X281" s="299" t="str">
        <f>IF('10ème'!$D71="","",'10ème'!$D71)</f>
        <v/>
      </c>
      <c r="Y281" s="209" t="str">
        <f t="shared" si="69"/>
        <v/>
      </c>
      <c r="Z281" s="11" t="str">
        <f t="shared" si="70"/>
        <v/>
      </c>
      <c r="AA281" s="11" t="str">
        <f t="shared" si="71"/>
        <v/>
      </c>
      <c r="AB281" s="11" t="str">
        <f t="shared" si="72"/>
        <v/>
      </c>
      <c r="AC281" s="211"/>
      <c r="AD281" s="262"/>
      <c r="AR281" s="249"/>
      <c r="AS281" s="249"/>
      <c r="AT281" s="249"/>
      <c r="BN281" s="222"/>
      <c r="BO281" s="263"/>
      <c r="BP281" s="262"/>
    </row>
    <row r="282" spans="13:68" x14ac:dyDescent="0.25">
      <c r="M282" s="212"/>
      <c r="N282" s="12" t="str">
        <f>IF(Engagés!E72="","",Engagés!E72)</f>
        <v/>
      </c>
      <c r="O282" s="297" t="str">
        <f>IF('1ér_Tour'!$D72="","",'1ér_Tour'!$D72)</f>
        <v/>
      </c>
      <c r="P282" s="298" t="str">
        <f>IF('2ème'!$D72="","",'2ème'!$D72)</f>
        <v/>
      </c>
      <c r="Q282" s="298" t="str">
        <f>IF('3ème'!$D72="","",'3ème'!$D72)</f>
        <v/>
      </c>
      <c r="R282" s="298" t="str">
        <f>IF('4ème'!$D72="","",'4ème'!$D72)</f>
        <v/>
      </c>
      <c r="S282" s="298" t="str">
        <f>IF('5ème'!$D72="","",'5ème'!$D72)</f>
        <v/>
      </c>
      <c r="T282" s="298" t="str">
        <f>IF('6ème'!$D72="","",'6ème'!$D72)</f>
        <v/>
      </c>
      <c r="U282" s="298" t="str">
        <f>IF('7ème'!$D72="","",'7ème'!$D72)</f>
        <v/>
      </c>
      <c r="V282" s="298" t="str">
        <f>IF('8ème'!$D72="","",'8ème'!$D72)</f>
        <v/>
      </c>
      <c r="W282" s="298" t="str">
        <f>IF('9ème'!$D72="","",'9ème'!$D72)</f>
        <v/>
      </c>
      <c r="X282" s="299" t="str">
        <f>IF('10ème'!$D72="","",'10ème'!$D72)</f>
        <v/>
      </c>
      <c r="Y282" s="209" t="str">
        <f t="shared" si="69"/>
        <v/>
      </c>
      <c r="Z282" s="11" t="str">
        <f t="shared" si="70"/>
        <v/>
      </c>
      <c r="AA282" s="11" t="str">
        <f t="shared" si="71"/>
        <v/>
      </c>
      <c r="AB282" s="11" t="str">
        <f t="shared" si="72"/>
        <v/>
      </c>
      <c r="AC282" s="211"/>
      <c r="AD282" s="262"/>
      <c r="AR282" s="249"/>
      <c r="AS282" s="249"/>
      <c r="AT282" s="249"/>
      <c r="BN282" s="222"/>
      <c r="BO282" s="263"/>
      <c r="BP282" s="262"/>
    </row>
    <row r="283" spans="13:68" x14ac:dyDescent="0.25">
      <c r="M283" s="212"/>
      <c r="N283" s="12" t="str">
        <f>IF(Engagés!E73="","",Engagés!E73)</f>
        <v/>
      </c>
      <c r="O283" s="297" t="str">
        <f>IF('1ér_Tour'!$D73="","",'1ér_Tour'!$D73)</f>
        <v/>
      </c>
      <c r="P283" s="298" t="str">
        <f>IF('2ème'!$D73="","",'2ème'!$D73)</f>
        <v/>
      </c>
      <c r="Q283" s="298" t="str">
        <f>IF('3ème'!$D73="","",'3ème'!$D73)</f>
        <v/>
      </c>
      <c r="R283" s="298" t="str">
        <f>IF('4ème'!$D73="","",'4ème'!$D73)</f>
        <v/>
      </c>
      <c r="S283" s="298" t="str">
        <f>IF('5ème'!$D73="","",'5ème'!$D73)</f>
        <v/>
      </c>
      <c r="T283" s="298" t="str">
        <f>IF('6ème'!$D73="","",'6ème'!$D73)</f>
        <v/>
      </c>
      <c r="U283" s="298" t="str">
        <f>IF('7ème'!$D73="","",'7ème'!$D73)</f>
        <v/>
      </c>
      <c r="V283" s="298" t="str">
        <f>IF('8ème'!$D73="","",'8ème'!$D73)</f>
        <v/>
      </c>
      <c r="W283" s="298" t="str">
        <f>IF('9ème'!$D73="","",'9ème'!$D73)</f>
        <v/>
      </c>
      <c r="X283" s="299" t="str">
        <f>IF('10ème'!$D73="","",'10ème'!$D73)</f>
        <v/>
      </c>
      <c r="Y283" s="209" t="str">
        <f t="shared" si="69"/>
        <v/>
      </c>
      <c r="Z283" s="11" t="str">
        <f t="shared" si="70"/>
        <v/>
      </c>
      <c r="AA283" s="11" t="str">
        <f t="shared" si="71"/>
        <v/>
      </c>
      <c r="AB283" s="11" t="str">
        <f t="shared" si="72"/>
        <v/>
      </c>
      <c r="AC283" s="211"/>
      <c r="AD283" s="262"/>
      <c r="AR283" s="249"/>
      <c r="AS283" s="249"/>
      <c r="AT283" s="249"/>
      <c r="BN283" s="222"/>
      <c r="BO283" s="263"/>
      <c r="BP283" s="262"/>
    </row>
    <row r="284" spans="13:68" x14ac:dyDescent="0.25">
      <c r="M284" s="212"/>
      <c r="N284" s="12" t="str">
        <f>IF(Engagés!E74="","",Engagés!E74)</f>
        <v/>
      </c>
      <c r="O284" s="297" t="str">
        <f>IF('1ér_Tour'!$D74="","",'1ér_Tour'!$D74)</f>
        <v/>
      </c>
      <c r="P284" s="298" t="str">
        <f>IF('2ème'!$D74="","",'2ème'!$D74)</f>
        <v/>
      </c>
      <c r="Q284" s="298" t="str">
        <f>IF('3ème'!$D74="","",'3ème'!$D74)</f>
        <v/>
      </c>
      <c r="R284" s="298" t="str">
        <f>IF('4ème'!$D74="","",'4ème'!$D74)</f>
        <v/>
      </c>
      <c r="S284" s="298" t="str">
        <f>IF('5ème'!$D74="","",'5ème'!$D74)</f>
        <v/>
      </c>
      <c r="T284" s="298" t="str">
        <f>IF('6ème'!$D74="","",'6ème'!$D74)</f>
        <v/>
      </c>
      <c r="U284" s="298" t="str">
        <f>IF('7ème'!$D74="","",'7ème'!$D74)</f>
        <v/>
      </c>
      <c r="V284" s="298" t="str">
        <f>IF('8ème'!$D74="","",'8ème'!$D74)</f>
        <v/>
      </c>
      <c r="W284" s="298" t="str">
        <f>IF('9ème'!$D74="","",'9ème'!$D74)</f>
        <v/>
      </c>
      <c r="X284" s="299" t="str">
        <f>IF('10ème'!$D74="","",'10ème'!$D74)</f>
        <v/>
      </c>
      <c r="Y284" s="209" t="str">
        <f t="shared" si="69"/>
        <v/>
      </c>
      <c r="Z284" s="11" t="str">
        <f t="shared" si="70"/>
        <v/>
      </c>
      <c r="AA284" s="11" t="str">
        <f t="shared" si="71"/>
        <v/>
      </c>
      <c r="AB284" s="11" t="str">
        <f t="shared" si="72"/>
        <v/>
      </c>
      <c r="AC284" s="211"/>
      <c r="AD284" s="262"/>
      <c r="AR284" s="249"/>
      <c r="AS284" s="249"/>
      <c r="AT284" s="249"/>
      <c r="BN284" s="222"/>
      <c r="BO284" s="263"/>
      <c r="BP284" s="262"/>
    </row>
    <row r="285" spans="13:68" x14ac:dyDescent="0.25">
      <c r="M285" s="212"/>
      <c r="N285" s="12" t="str">
        <f>IF(Engagés!E75="","",Engagés!E75)</f>
        <v/>
      </c>
      <c r="O285" s="297" t="str">
        <f>IF('1ér_Tour'!$D75="","",'1ér_Tour'!$D75)</f>
        <v/>
      </c>
      <c r="P285" s="298" t="str">
        <f>IF('2ème'!$D75="","",'2ème'!$D75)</f>
        <v/>
      </c>
      <c r="Q285" s="298" t="str">
        <f>IF('3ème'!$D75="","",'3ème'!$D75)</f>
        <v/>
      </c>
      <c r="R285" s="298" t="str">
        <f>IF('4ème'!$D75="","",'4ème'!$D75)</f>
        <v/>
      </c>
      <c r="S285" s="298" t="str">
        <f>IF('5ème'!$D75="","",'5ème'!$D75)</f>
        <v/>
      </c>
      <c r="T285" s="298" t="str">
        <f>IF('6ème'!$D75="","",'6ème'!$D75)</f>
        <v/>
      </c>
      <c r="U285" s="298" t="str">
        <f>IF('7ème'!$D75="","",'7ème'!$D75)</f>
        <v/>
      </c>
      <c r="V285" s="298" t="str">
        <f>IF('8ème'!$D75="","",'8ème'!$D75)</f>
        <v/>
      </c>
      <c r="W285" s="298" t="str">
        <f>IF('9ème'!$D75="","",'9ème'!$D75)</f>
        <v/>
      </c>
      <c r="X285" s="299" t="str">
        <f>IF('10ème'!$D75="","",'10ème'!$D75)</f>
        <v/>
      </c>
      <c r="Y285" s="209" t="str">
        <f t="shared" si="69"/>
        <v/>
      </c>
      <c r="Z285" s="11" t="str">
        <f t="shared" si="70"/>
        <v/>
      </c>
      <c r="AA285" s="11" t="str">
        <f t="shared" si="71"/>
        <v/>
      </c>
      <c r="AB285" s="11" t="str">
        <f t="shared" si="72"/>
        <v/>
      </c>
      <c r="AC285" s="211"/>
      <c r="AD285" s="262"/>
      <c r="AR285" s="249"/>
      <c r="AS285" s="249"/>
      <c r="AT285" s="249"/>
      <c r="BN285" s="222"/>
      <c r="BO285" s="263"/>
      <c r="BP285" s="262"/>
    </row>
    <row r="286" spans="13:68" x14ac:dyDescent="0.25">
      <c r="M286" s="212"/>
      <c r="N286" s="12" t="str">
        <f>IF(Engagés!E76="","",Engagés!E76)</f>
        <v/>
      </c>
      <c r="O286" s="297" t="str">
        <f>IF('1ér_Tour'!$D76="","",'1ér_Tour'!$D76)</f>
        <v/>
      </c>
      <c r="P286" s="298" t="str">
        <f>IF('2ème'!$D76="","",'2ème'!$D76)</f>
        <v/>
      </c>
      <c r="Q286" s="298" t="str">
        <f>IF('3ème'!$D76="","",'3ème'!$D76)</f>
        <v/>
      </c>
      <c r="R286" s="298" t="str">
        <f>IF('4ème'!$D76="","",'4ème'!$D76)</f>
        <v/>
      </c>
      <c r="S286" s="298" t="str">
        <f>IF('5ème'!$D76="","",'5ème'!$D76)</f>
        <v/>
      </c>
      <c r="T286" s="298" t="str">
        <f>IF('6ème'!$D76="","",'6ème'!$D76)</f>
        <v/>
      </c>
      <c r="U286" s="298" t="str">
        <f>IF('7ème'!$D76="","",'7ème'!$D76)</f>
        <v/>
      </c>
      <c r="V286" s="298" t="str">
        <f>IF('8ème'!$D76="","",'8ème'!$D76)</f>
        <v/>
      </c>
      <c r="W286" s="298" t="str">
        <f>IF('9ème'!$D76="","",'9ème'!$D76)</f>
        <v/>
      </c>
      <c r="X286" s="299" t="str">
        <f>IF('10ème'!$D76="","",'10ème'!$D76)</f>
        <v/>
      </c>
      <c r="Y286" s="209" t="str">
        <f t="shared" si="69"/>
        <v/>
      </c>
      <c r="Z286" s="11" t="str">
        <f t="shared" si="70"/>
        <v/>
      </c>
      <c r="AA286" s="11" t="str">
        <f t="shared" si="71"/>
        <v/>
      </c>
      <c r="AB286" s="11" t="str">
        <f t="shared" si="72"/>
        <v/>
      </c>
      <c r="AC286" s="211"/>
      <c r="AD286" s="262"/>
      <c r="AR286" s="249"/>
      <c r="AS286" s="249"/>
      <c r="AT286" s="249"/>
      <c r="BN286" s="222"/>
      <c r="BO286" s="263"/>
      <c r="BP286" s="262"/>
    </row>
    <row r="287" spans="13:68" x14ac:dyDescent="0.25">
      <c r="M287" s="212"/>
      <c r="N287" s="12" t="str">
        <f>IF(Engagés!E77="","",Engagés!E77)</f>
        <v/>
      </c>
      <c r="O287" s="297" t="str">
        <f>IF('1ér_Tour'!$D77="","",'1ér_Tour'!$D77)</f>
        <v/>
      </c>
      <c r="P287" s="298" t="str">
        <f>IF('2ème'!$D77="","",'2ème'!$D77)</f>
        <v/>
      </c>
      <c r="Q287" s="298" t="str">
        <f>IF('3ème'!$D77="","",'3ème'!$D77)</f>
        <v/>
      </c>
      <c r="R287" s="298" t="str">
        <f>IF('4ème'!$D77="","",'4ème'!$D77)</f>
        <v/>
      </c>
      <c r="S287" s="298" t="str">
        <f>IF('5ème'!$D77="","",'5ème'!$D77)</f>
        <v/>
      </c>
      <c r="T287" s="298" t="str">
        <f>IF('6ème'!$D77="","",'6ème'!$D77)</f>
        <v/>
      </c>
      <c r="U287" s="298" t="str">
        <f>IF('7ème'!$D77="","",'7ème'!$D77)</f>
        <v/>
      </c>
      <c r="V287" s="298" t="str">
        <f>IF('8ème'!$D77="","",'8ème'!$D77)</f>
        <v/>
      </c>
      <c r="W287" s="298" t="str">
        <f>IF('9ème'!$D77="","",'9ème'!$D77)</f>
        <v/>
      </c>
      <c r="X287" s="299" t="str">
        <f>IF('10ème'!$D77="","",'10ème'!$D77)</f>
        <v/>
      </c>
      <c r="Y287" s="209" t="str">
        <f t="shared" si="69"/>
        <v/>
      </c>
      <c r="Z287" s="11" t="str">
        <f t="shared" si="70"/>
        <v/>
      </c>
      <c r="AA287" s="11" t="str">
        <f t="shared" si="71"/>
        <v/>
      </c>
      <c r="AB287" s="11" t="str">
        <f t="shared" si="72"/>
        <v/>
      </c>
      <c r="AC287" s="211"/>
      <c r="AD287" s="262"/>
      <c r="AR287" s="249"/>
      <c r="AS287" s="249"/>
      <c r="AT287" s="249"/>
      <c r="BN287" s="222"/>
      <c r="BO287" s="263"/>
      <c r="BP287" s="262"/>
    </row>
    <row r="288" spans="13:68" x14ac:dyDescent="0.25">
      <c r="M288" s="212"/>
      <c r="N288" s="12" t="str">
        <f>IF(Engagés!E78="","",Engagés!E78)</f>
        <v/>
      </c>
      <c r="O288" s="297" t="str">
        <f>IF('1ér_Tour'!$D78="","",'1ér_Tour'!$D78)</f>
        <v/>
      </c>
      <c r="P288" s="298" t="str">
        <f>IF('2ème'!$D78="","",'2ème'!$D78)</f>
        <v/>
      </c>
      <c r="Q288" s="298" t="str">
        <f>IF('3ème'!$D78="","",'3ème'!$D78)</f>
        <v/>
      </c>
      <c r="R288" s="298" t="str">
        <f>IF('4ème'!$D78="","",'4ème'!$D78)</f>
        <v/>
      </c>
      <c r="S288" s="298" t="str">
        <f>IF('5ème'!$D78="","",'5ème'!$D78)</f>
        <v/>
      </c>
      <c r="T288" s="298" t="str">
        <f>IF('6ème'!$D78="","",'6ème'!$D78)</f>
        <v/>
      </c>
      <c r="U288" s="298" t="str">
        <f>IF('7ème'!$D78="","",'7ème'!$D78)</f>
        <v/>
      </c>
      <c r="V288" s="298" t="str">
        <f>IF('8ème'!$D78="","",'8ème'!$D78)</f>
        <v/>
      </c>
      <c r="W288" s="298" t="str">
        <f>IF('9ème'!$D78="","",'9ème'!$D78)</f>
        <v/>
      </c>
      <c r="X288" s="299" t="str">
        <f>IF('10ème'!$D78="","",'10ème'!$D78)</f>
        <v/>
      </c>
      <c r="Y288" s="209" t="str">
        <f t="shared" si="69"/>
        <v/>
      </c>
      <c r="Z288" s="11" t="str">
        <f t="shared" si="70"/>
        <v/>
      </c>
      <c r="AA288" s="11" t="str">
        <f t="shared" si="71"/>
        <v/>
      </c>
      <c r="AB288" s="11" t="str">
        <f t="shared" si="72"/>
        <v/>
      </c>
      <c r="AC288" s="211"/>
      <c r="AD288" s="262"/>
      <c r="AR288" s="249"/>
      <c r="AS288" s="249"/>
      <c r="AT288" s="249"/>
      <c r="BN288" s="222"/>
      <c r="BO288" s="263"/>
      <c r="BP288" s="262"/>
    </row>
    <row r="289" spans="13:68" x14ac:dyDescent="0.25">
      <c r="M289" s="212"/>
      <c r="N289" s="12" t="str">
        <f>IF(Engagés!E79="","",Engagés!E79)</f>
        <v/>
      </c>
      <c r="O289" s="297" t="str">
        <f>IF('1ér_Tour'!$D79="","",'1ér_Tour'!$D79)</f>
        <v/>
      </c>
      <c r="P289" s="298" t="str">
        <f>IF('2ème'!$D79="","",'2ème'!$D79)</f>
        <v/>
      </c>
      <c r="Q289" s="298" t="str">
        <f>IF('3ème'!$D79="","",'3ème'!$D79)</f>
        <v/>
      </c>
      <c r="R289" s="298" t="str">
        <f>IF('4ème'!$D79="","",'4ème'!$D79)</f>
        <v/>
      </c>
      <c r="S289" s="298" t="str">
        <f>IF('5ème'!$D79="","",'5ème'!$D79)</f>
        <v/>
      </c>
      <c r="T289" s="298" t="str">
        <f>IF('6ème'!$D79="","",'6ème'!$D79)</f>
        <v/>
      </c>
      <c r="U289" s="298" t="str">
        <f>IF('7ème'!$D79="","",'7ème'!$D79)</f>
        <v/>
      </c>
      <c r="V289" s="298" t="str">
        <f>IF('8ème'!$D79="","",'8ème'!$D79)</f>
        <v/>
      </c>
      <c r="W289" s="298" t="str">
        <f>IF('9ème'!$D79="","",'9ème'!$D79)</f>
        <v/>
      </c>
      <c r="X289" s="299" t="str">
        <f>IF('10ème'!$D79="","",'10ème'!$D79)</f>
        <v/>
      </c>
      <c r="Y289" s="209" t="str">
        <f t="shared" si="69"/>
        <v/>
      </c>
      <c r="Z289" s="11" t="str">
        <f t="shared" si="70"/>
        <v/>
      </c>
      <c r="AA289" s="11" t="str">
        <f t="shared" si="71"/>
        <v/>
      </c>
      <c r="AB289" s="11" t="str">
        <f t="shared" si="72"/>
        <v/>
      </c>
      <c r="AC289" s="211"/>
      <c r="AD289" s="262"/>
      <c r="AR289" s="249"/>
      <c r="AS289" s="249"/>
      <c r="AT289" s="249"/>
      <c r="BN289" s="222"/>
      <c r="BO289" s="263"/>
      <c r="BP289" s="262"/>
    </row>
    <row r="290" spans="13:68" x14ac:dyDescent="0.25">
      <c r="M290" s="212"/>
      <c r="N290" s="12" t="str">
        <f>IF(Engagés!E80="","",Engagés!E80)</f>
        <v/>
      </c>
      <c r="O290" s="297" t="str">
        <f>IF('1ér_Tour'!$D80="","",'1ér_Tour'!$D80)</f>
        <v/>
      </c>
      <c r="P290" s="298" t="str">
        <f>IF('2ème'!$D80="","",'2ème'!$D80)</f>
        <v/>
      </c>
      <c r="Q290" s="298" t="str">
        <f>IF('3ème'!$D80="","",'3ème'!$D80)</f>
        <v/>
      </c>
      <c r="R290" s="298" t="str">
        <f>IF('4ème'!$D80="","",'4ème'!$D80)</f>
        <v/>
      </c>
      <c r="S290" s="298" t="str">
        <f>IF('5ème'!$D80="","",'5ème'!$D80)</f>
        <v/>
      </c>
      <c r="T290" s="298" t="str">
        <f>IF('6ème'!$D80="","",'6ème'!$D80)</f>
        <v/>
      </c>
      <c r="U290" s="298" t="str">
        <f>IF('7ème'!$D80="","",'7ème'!$D80)</f>
        <v/>
      </c>
      <c r="V290" s="298" t="str">
        <f>IF('8ème'!$D80="","",'8ème'!$D80)</f>
        <v/>
      </c>
      <c r="W290" s="298" t="str">
        <f>IF('9ème'!$D80="","",'9ème'!$D80)</f>
        <v/>
      </c>
      <c r="X290" s="299" t="str">
        <f>IF('10ème'!$D80="","",'10ème'!$D80)</f>
        <v/>
      </c>
      <c r="Y290" s="209" t="str">
        <f t="shared" si="69"/>
        <v/>
      </c>
      <c r="Z290" s="11" t="str">
        <f t="shared" si="70"/>
        <v/>
      </c>
      <c r="AA290" s="11" t="str">
        <f t="shared" si="71"/>
        <v/>
      </c>
      <c r="AB290" s="11" t="str">
        <f t="shared" si="72"/>
        <v/>
      </c>
      <c r="AC290" s="211"/>
      <c r="AD290" s="262"/>
      <c r="AR290" s="249"/>
      <c r="AS290" s="249"/>
      <c r="AT290" s="249"/>
      <c r="BN290" s="222"/>
      <c r="BO290" s="263"/>
      <c r="BP290" s="262"/>
    </row>
    <row r="291" spans="13:68" x14ac:dyDescent="0.25">
      <c r="M291" s="212"/>
      <c r="N291" s="12" t="str">
        <f>IF(Engagés!E81="","",Engagés!E81)</f>
        <v/>
      </c>
      <c r="O291" s="297" t="str">
        <f>IF('1ér_Tour'!$D81="","",'1ér_Tour'!$D81)</f>
        <v/>
      </c>
      <c r="P291" s="298" t="str">
        <f>IF('2ème'!$D81="","",'2ème'!$D81)</f>
        <v/>
      </c>
      <c r="Q291" s="298" t="str">
        <f>IF('3ème'!$D81="","",'3ème'!$D81)</f>
        <v/>
      </c>
      <c r="R291" s="298" t="str">
        <f>IF('4ème'!$D81="","",'4ème'!$D81)</f>
        <v/>
      </c>
      <c r="S291" s="298" t="str">
        <f>IF('5ème'!$D81="","",'5ème'!$D81)</f>
        <v/>
      </c>
      <c r="T291" s="298" t="str">
        <f>IF('6ème'!$D81="","",'6ème'!$D81)</f>
        <v/>
      </c>
      <c r="U291" s="298" t="str">
        <f>IF('7ème'!$D81="","",'7ème'!$D81)</f>
        <v/>
      </c>
      <c r="V291" s="298" t="str">
        <f>IF('8ème'!$D81="","",'8ème'!$D81)</f>
        <v/>
      </c>
      <c r="W291" s="298" t="str">
        <f>IF('9ème'!$D81="","",'9ème'!$D81)</f>
        <v/>
      </c>
      <c r="X291" s="299" t="str">
        <f>IF('10ème'!$D81="","",'10ème'!$D81)</f>
        <v/>
      </c>
      <c r="Y291" s="209" t="str">
        <f t="shared" si="69"/>
        <v/>
      </c>
      <c r="Z291" s="11" t="str">
        <f t="shared" si="70"/>
        <v/>
      </c>
      <c r="AA291" s="11" t="str">
        <f t="shared" si="71"/>
        <v/>
      </c>
      <c r="AB291" s="11" t="str">
        <f t="shared" si="72"/>
        <v/>
      </c>
      <c r="AC291" s="211"/>
      <c r="AD291" s="262"/>
      <c r="AR291" s="249"/>
      <c r="AS291" s="249"/>
      <c r="AT291" s="249"/>
      <c r="BN291" s="222"/>
      <c r="BO291" s="263"/>
      <c r="BP291" s="262"/>
    </row>
    <row r="292" spans="13:68" x14ac:dyDescent="0.25">
      <c r="M292" s="212"/>
      <c r="N292" s="12" t="str">
        <f>IF(Engagés!E82="","",Engagés!E82)</f>
        <v/>
      </c>
      <c r="O292" s="297" t="str">
        <f>IF('1ér_Tour'!$D82="","",'1ér_Tour'!$D82)</f>
        <v/>
      </c>
      <c r="P292" s="298" t="str">
        <f>IF('2ème'!$D82="","",'2ème'!$D82)</f>
        <v/>
      </c>
      <c r="Q292" s="298" t="str">
        <f>IF('3ème'!$D82="","",'3ème'!$D82)</f>
        <v/>
      </c>
      <c r="R292" s="298" t="str">
        <f>IF('4ème'!$D82="","",'4ème'!$D82)</f>
        <v/>
      </c>
      <c r="S292" s="298" t="str">
        <f>IF('5ème'!$D82="","",'5ème'!$D82)</f>
        <v/>
      </c>
      <c r="T292" s="298" t="str">
        <f>IF('6ème'!$D82="","",'6ème'!$D82)</f>
        <v/>
      </c>
      <c r="U292" s="298" t="str">
        <f>IF('7ème'!$D82="","",'7ème'!$D82)</f>
        <v/>
      </c>
      <c r="V292" s="298" t="str">
        <f>IF('8ème'!$D82="","",'8ème'!$D82)</f>
        <v/>
      </c>
      <c r="W292" s="298" t="str">
        <f>IF('9ème'!$D82="","",'9ème'!$D82)</f>
        <v/>
      </c>
      <c r="X292" s="299" t="str">
        <f>IF('10ème'!$D82="","",'10ème'!$D82)</f>
        <v/>
      </c>
      <c r="Y292" s="209" t="str">
        <f t="shared" si="69"/>
        <v/>
      </c>
      <c r="Z292" s="11" t="str">
        <f t="shared" si="70"/>
        <v/>
      </c>
      <c r="AA292" s="11" t="str">
        <f t="shared" si="71"/>
        <v/>
      </c>
      <c r="AB292" s="11" t="str">
        <f t="shared" si="72"/>
        <v/>
      </c>
      <c r="AC292" s="211"/>
      <c r="AD292" s="262"/>
      <c r="AR292" s="249"/>
      <c r="AS292" s="249"/>
      <c r="AT292" s="249"/>
      <c r="BN292" s="222"/>
      <c r="BO292" s="263"/>
      <c r="BP292" s="262"/>
    </row>
    <row r="293" spans="13:68" x14ac:dyDescent="0.25">
      <c r="M293" s="212"/>
      <c r="N293" s="12" t="str">
        <f>IF(Engagés!E83="","",Engagés!E83)</f>
        <v/>
      </c>
      <c r="O293" s="297" t="str">
        <f>IF('1ér_Tour'!$D83="","",'1ér_Tour'!$D83)</f>
        <v/>
      </c>
      <c r="P293" s="298" t="str">
        <f>IF('2ème'!$D83="","",'2ème'!$D83)</f>
        <v/>
      </c>
      <c r="Q293" s="298" t="str">
        <f>IF('3ème'!$D83="","",'3ème'!$D83)</f>
        <v/>
      </c>
      <c r="R293" s="298" t="str">
        <f>IF('4ème'!$D83="","",'4ème'!$D83)</f>
        <v/>
      </c>
      <c r="S293" s="298" t="str">
        <f>IF('5ème'!$D83="","",'5ème'!$D83)</f>
        <v/>
      </c>
      <c r="T293" s="298" t="str">
        <f>IF('6ème'!$D83="","",'6ème'!$D83)</f>
        <v/>
      </c>
      <c r="U293" s="298" t="str">
        <f>IF('7ème'!$D83="","",'7ème'!$D83)</f>
        <v/>
      </c>
      <c r="V293" s="298" t="str">
        <f>IF('8ème'!$D83="","",'8ème'!$D83)</f>
        <v/>
      </c>
      <c r="W293" s="298" t="str">
        <f>IF('9ème'!$D83="","",'9ème'!$D83)</f>
        <v/>
      </c>
      <c r="X293" s="299" t="str">
        <f>IF('10ème'!$D83="","",'10ème'!$D83)</f>
        <v/>
      </c>
      <c r="Y293" s="209" t="str">
        <f t="shared" si="69"/>
        <v/>
      </c>
      <c r="Z293" s="11" t="str">
        <f t="shared" si="70"/>
        <v/>
      </c>
      <c r="AA293" s="11" t="str">
        <f t="shared" si="71"/>
        <v/>
      </c>
      <c r="AB293" s="11" t="str">
        <f t="shared" si="72"/>
        <v/>
      </c>
      <c r="AC293" s="211"/>
      <c r="AD293" s="262"/>
      <c r="AR293" s="249"/>
      <c r="AS293" s="249"/>
      <c r="AT293" s="249"/>
      <c r="BN293" s="222"/>
      <c r="BO293" s="263"/>
      <c r="BP293" s="262"/>
    </row>
    <row r="294" spans="13:68" x14ac:dyDescent="0.25">
      <c r="M294" s="212"/>
      <c r="N294" s="12" t="str">
        <f>IF(Engagés!E84="","",Engagés!E84)</f>
        <v/>
      </c>
      <c r="O294" s="297" t="str">
        <f>IF('1ér_Tour'!$D84="","",'1ér_Tour'!$D84)</f>
        <v/>
      </c>
      <c r="P294" s="298" t="str">
        <f>IF('2ème'!$D84="","",'2ème'!$D84)</f>
        <v/>
      </c>
      <c r="Q294" s="298" t="str">
        <f>IF('3ème'!$D84="","",'3ème'!$D84)</f>
        <v/>
      </c>
      <c r="R294" s="298" t="str">
        <f>IF('4ème'!$D84="","",'4ème'!$D84)</f>
        <v/>
      </c>
      <c r="S294" s="298" t="str">
        <f>IF('5ème'!$D84="","",'5ème'!$D84)</f>
        <v/>
      </c>
      <c r="T294" s="298" t="str">
        <f>IF('6ème'!$D84="","",'6ème'!$D84)</f>
        <v/>
      </c>
      <c r="U294" s="298" t="str">
        <f>IF('7ème'!$D84="","",'7ème'!$D84)</f>
        <v/>
      </c>
      <c r="V294" s="298" t="str">
        <f>IF('8ème'!$D84="","",'8ème'!$D84)</f>
        <v/>
      </c>
      <c r="W294" s="298" t="str">
        <f>IF('9ème'!$D84="","",'9ème'!$D84)</f>
        <v/>
      </c>
      <c r="X294" s="299" t="str">
        <f>IF('10ème'!$D84="","",'10ème'!$D84)</f>
        <v/>
      </c>
      <c r="Y294" s="209" t="str">
        <f t="shared" si="69"/>
        <v/>
      </c>
      <c r="Z294" s="11" t="str">
        <f t="shared" si="70"/>
        <v/>
      </c>
      <c r="AA294" s="11" t="str">
        <f t="shared" si="71"/>
        <v/>
      </c>
      <c r="AB294" s="11" t="str">
        <f t="shared" si="72"/>
        <v/>
      </c>
      <c r="AC294" s="211"/>
      <c r="AD294" s="262"/>
      <c r="AR294" s="249"/>
      <c r="AS294" s="249"/>
      <c r="AT294" s="249"/>
      <c r="BN294" s="222"/>
      <c r="BO294" s="263"/>
      <c r="BP294" s="262"/>
    </row>
    <row r="295" spans="13:68" x14ac:dyDescent="0.25">
      <c r="M295" s="212"/>
      <c r="N295" s="12" t="str">
        <f>IF(Engagés!E85="","",Engagés!E85)</f>
        <v/>
      </c>
      <c r="O295" s="297" t="str">
        <f>IF('1ér_Tour'!$D85="","",'1ér_Tour'!$D85)</f>
        <v/>
      </c>
      <c r="P295" s="298" t="str">
        <f>IF('2ème'!$D85="","",'2ème'!$D85)</f>
        <v/>
      </c>
      <c r="Q295" s="298" t="str">
        <f>IF('3ème'!$D85="","",'3ème'!$D85)</f>
        <v/>
      </c>
      <c r="R295" s="298" t="str">
        <f>IF('4ème'!$D85="","",'4ème'!$D85)</f>
        <v/>
      </c>
      <c r="S295" s="298" t="str">
        <f>IF('5ème'!$D85="","",'5ème'!$D85)</f>
        <v/>
      </c>
      <c r="T295" s="298" t="str">
        <f>IF('6ème'!$D85="","",'6ème'!$D85)</f>
        <v/>
      </c>
      <c r="U295" s="298" t="str">
        <f>IF('7ème'!$D85="","",'7ème'!$D85)</f>
        <v/>
      </c>
      <c r="V295" s="298" t="str">
        <f>IF('8ème'!$D85="","",'8ème'!$D85)</f>
        <v/>
      </c>
      <c r="W295" s="298" t="str">
        <f>IF('9ème'!$D85="","",'9ème'!$D85)</f>
        <v/>
      </c>
      <c r="X295" s="299" t="str">
        <f>IF('10ème'!$D85="","",'10ème'!$D85)</f>
        <v/>
      </c>
      <c r="Y295" s="209" t="str">
        <f t="shared" si="69"/>
        <v/>
      </c>
      <c r="Z295" s="11" t="str">
        <f t="shared" si="70"/>
        <v/>
      </c>
      <c r="AA295" s="11" t="str">
        <f t="shared" si="71"/>
        <v/>
      </c>
      <c r="AB295" s="11" t="str">
        <f t="shared" si="72"/>
        <v/>
      </c>
      <c r="AC295" s="211"/>
      <c r="AD295" s="262"/>
      <c r="AR295" s="249"/>
      <c r="AS295" s="249"/>
      <c r="AT295" s="249"/>
      <c r="BN295" s="222"/>
      <c r="BO295" s="263"/>
      <c r="BP295" s="262"/>
    </row>
    <row r="296" spans="13:68" x14ac:dyDescent="0.25">
      <c r="M296" s="212"/>
      <c r="N296" s="12" t="str">
        <f>IF(Engagés!E86="","",Engagés!E86)</f>
        <v/>
      </c>
      <c r="O296" s="297" t="str">
        <f>IF('1ér_Tour'!$D86="","",'1ér_Tour'!$D86)</f>
        <v/>
      </c>
      <c r="P296" s="298" t="str">
        <f>IF('2ème'!$D86="","",'2ème'!$D86)</f>
        <v/>
      </c>
      <c r="Q296" s="298" t="str">
        <f>IF('3ème'!$D86="","",'3ème'!$D86)</f>
        <v/>
      </c>
      <c r="R296" s="298" t="str">
        <f>IF('4ème'!$D86="","",'4ème'!$D86)</f>
        <v/>
      </c>
      <c r="S296" s="298" t="str">
        <f>IF('5ème'!$D86="","",'5ème'!$D86)</f>
        <v/>
      </c>
      <c r="T296" s="298" t="str">
        <f>IF('6ème'!$D86="","",'6ème'!$D86)</f>
        <v/>
      </c>
      <c r="U296" s="298" t="str">
        <f>IF('7ème'!$D86="","",'7ème'!$D86)</f>
        <v/>
      </c>
      <c r="V296" s="298" t="str">
        <f>IF('8ème'!$D86="","",'8ème'!$D86)</f>
        <v/>
      </c>
      <c r="W296" s="298" t="str">
        <f>IF('9ème'!$D86="","",'9ème'!$D86)</f>
        <v/>
      </c>
      <c r="X296" s="299" t="str">
        <f>IF('10ème'!$D86="","",'10ème'!$D86)</f>
        <v/>
      </c>
      <c r="Y296" s="209" t="str">
        <f t="shared" si="69"/>
        <v/>
      </c>
      <c r="Z296" s="11" t="str">
        <f t="shared" si="70"/>
        <v/>
      </c>
      <c r="AA296" s="11" t="str">
        <f t="shared" si="71"/>
        <v/>
      </c>
      <c r="AB296" s="11" t="str">
        <f t="shared" si="72"/>
        <v/>
      </c>
      <c r="AC296" s="211"/>
      <c r="AD296" s="262"/>
      <c r="AR296" s="249"/>
      <c r="AS296" s="249"/>
      <c r="AT296" s="249"/>
      <c r="BN296" s="222"/>
      <c r="BO296" s="263"/>
      <c r="BP296" s="262"/>
    </row>
    <row r="297" spans="13:68" x14ac:dyDescent="0.25">
      <c r="M297" s="212"/>
      <c r="N297" s="12" t="str">
        <f>IF(Engagés!E87="","",Engagés!E87)</f>
        <v/>
      </c>
      <c r="O297" s="297" t="str">
        <f>IF('1ér_Tour'!$D87="","",'1ér_Tour'!$D87)</f>
        <v/>
      </c>
      <c r="P297" s="298" t="str">
        <f>IF('2ème'!$D87="","",'2ème'!$D87)</f>
        <v/>
      </c>
      <c r="Q297" s="298" t="str">
        <f>IF('3ème'!$D87="","",'3ème'!$D87)</f>
        <v/>
      </c>
      <c r="R297" s="298" t="str">
        <f>IF('4ème'!$D87="","",'4ème'!$D87)</f>
        <v/>
      </c>
      <c r="S297" s="298" t="str">
        <f>IF('5ème'!$D87="","",'5ème'!$D87)</f>
        <v/>
      </c>
      <c r="T297" s="298" t="str">
        <f>IF('6ème'!$D87="","",'6ème'!$D87)</f>
        <v/>
      </c>
      <c r="U297" s="298" t="str">
        <f>IF('7ème'!$D87="","",'7ème'!$D87)</f>
        <v/>
      </c>
      <c r="V297" s="298" t="str">
        <f>IF('8ème'!$D87="","",'8ème'!$D87)</f>
        <v/>
      </c>
      <c r="W297" s="298" t="str">
        <f>IF('9ème'!$D87="","",'9ème'!$D87)</f>
        <v/>
      </c>
      <c r="X297" s="299" t="str">
        <f>IF('10ème'!$D87="","",'10ème'!$D87)</f>
        <v/>
      </c>
      <c r="Y297" s="209" t="str">
        <f t="shared" si="69"/>
        <v/>
      </c>
      <c r="Z297" s="11" t="str">
        <f t="shared" si="70"/>
        <v/>
      </c>
      <c r="AA297" s="11" t="str">
        <f t="shared" si="71"/>
        <v/>
      </c>
      <c r="AB297" s="11" t="str">
        <f t="shared" si="72"/>
        <v/>
      </c>
      <c r="AC297" s="211"/>
      <c r="AD297" s="262"/>
      <c r="AR297" s="249"/>
      <c r="AS297" s="249"/>
      <c r="AT297" s="249"/>
      <c r="BN297" s="222"/>
      <c r="BO297" s="263"/>
      <c r="BP297" s="262"/>
    </row>
    <row r="298" spans="13:68" x14ac:dyDescent="0.25">
      <c r="M298" s="212"/>
      <c r="N298" s="12" t="str">
        <f>IF(Engagés!E88="","",Engagés!E88)</f>
        <v/>
      </c>
      <c r="O298" s="297" t="str">
        <f>IF('1ér_Tour'!$D88="","",'1ér_Tour'!$D88)</f>
        <v/>
      </c>
      <c r="P298" s="298" t="str">
        <f>IF('2ème'!$D88="","",'2ème'!$D88)</f>
        <v/>
      </c>
      <c r="Q298" s="298" t="str">
        <f>IF('3ème'!$D88="","",'3ème'!$D88)</f>
        <v/>
      </c>
      <c r="R298" s="298" t="str">
        <f>IF('4ème'!$D88="","",'4ème'!$D88)</f>
        <v/>
      </c>
      <c r="S298" s="298" t="str">
        <f>IF('5ème'!$D88="","",'5ème'!$D88)</f>
        <v/>
      </c>
      <c r="T298" s="298" t="str">
        <f>IF('6ème'!$D88="","",'6ème'!$D88)</f>
        <v/>
      </c>
      <c r="U298" s="298" t="str">
        <f>IF('7ème'!$D88="","",'7ème'!$D88)</f>
        <v/>
      </c>
      <c r="V298" s="298" t="str">
        <f>IF('8ème'!$D88="","",'8ème'!$D88)</f>
        <v/>
      </c>
      <c r="W298" s="298" t="str">
        <f>IF('9ème'!$D88="","",'9ème'!$D88)</f>
        <v/>
      </c>
      <c r="X298" s="299" t="str">
        <f>IF('10ème'!$D88="","",'10ème'!$D88)</f>
        <v/>
      </c>
      <c r="Y298" s="209" t="str">
        <f t="shared" si="69"/>
        <v/>
      </c>
      <c r="Z298" s="11" t="str">
        <f t="shared" si="70"/>
        <v/>
      </c>
      <c r="AA298" s="11" t="str">
        <f t="shared" si="71"/>
        <v/>
      </c>
      <c r="AB298" s="11" t="str">
        <f t="shared" si="72"/>
        <v/>
      </c>
      <c r="AC298" s="211"/>
      <c r="AD298" s="262"/>
      <c r="AR298" s="249"/>
      <c r="AS298" s="249"/>
      <c r="AT298" s="249"/>
      <c r="BN298" s="222"/>
      <c r="BO298" s="263"/>
      <c r="BP298" s="262"/>
    </row>
    <row r="299" spans="13:68" x14ac:dyDescent="0.25">
      <c r="M299" s="212"/>
      <c r="N299" s="12" t="str">
        <f>IF(Engagés!E89="","",Engagés!E89)</f>
        <v/>
      </c>
      <c r="O299" s="297" t="str">
        <f>IF('1ér_Tour'!$D89="","",'1ér_Tour'!$D89)</f>
        <v/>
      </c>
      <c r="P299" s="298" t="str">
        <f>IF('2ème'!$D89="","",'2ème'!$D89)</f>
        <v/>
      </c>
      <c r="Q299" s="298" t="str">
        <f>IF('3ème'!$D89="","",'3ème'!$D89)</f>
        <v/>
      </c>
      <c r="R299" s="298" t="str">
        <f>IF('4ème'!$D89="","",'4ème'!$D89)</f>
        <v/>
      </c>
      <c r="S299" s="298" t="str">
        <f>IF('5ème'!$D89="","",'5ème'!$D89)</f>
        <v/>
      </c>
      <c r="T299" s="298" t="str">
        <f>IF('6ème'!$D89="","",'6ème'!$D89)</f>
        <v/>
      </c>
      <c r="U299" s="298" t="str">
        <f>IF('7ème'!$D89="","",'7ème'!$D89)</f>
        <v/>
      </c>
      <c r="V299" s="298" t="str">
        <f>IF('8ème'!$D89="","",'8ème'!$D89)</f>
        <v/>
      </c>
      <c r="W299" s="298" t="str">
        <f>IF('9ème'!$D89="","",'9ème'!$D89)</f>
        <v/>
      </c>
      <c r="X299" s="299" t="str">
        <f>IF('10ème'!$D89="","",'10ème'!$D89)</f>
        <v/>
      </c>
      <c r="Y299" s="209" t="str">
        <f t="shared" si="69"/>
        <v/>
      </c>
      <c r="Z299" s="11" t="str">
        <f t="shared" si="70"/>
        <v/>
      </c>
      <c r="AA299" s="11" t="str">
        <f t="shared" si="71"/>
        <v/>
      </c>
      <c r="AB299" s="11" t="str">
        <f t="shared" si="72"/>
        <v/>
      </c>
      <c r="AC299" s="211"/>
      <c r="AD299" s="262"/>
      <c r="AR299" s="249"/>
      <c r="AS299" s="249"/>
      <c r="AT299" s="249"/>
      <c r="BN299" s="222"/>
      <c r="BO299" s="263"/>
      <c r="BP299" s="262"/>
    </row>
    <row r="300" spans="13:68" x14ac:dyDescent="0.25">
      <c r="M300" s="212"/>
      <c r="N300" s="12" t="str">
        <f>IF(Engagés!E90="","",Engagés!E90)</f>
        <v/>
      </c>
      <c r="O300" s="297" t="str">
        <f>IF('1ér_Tour'!$D90="","",'1ér_Tour'!$D90)</f>
        <v/>
      </c>
      <c r="P300" s="298" t="str">
        <f>IF('2ème'!$D90="","",'2ème'!$D90)</f>
        <v/>
      </c>
      <c r="Q300" s="298" t="str">
        <f>IF('3ème'!$D90="","",'3ème'!$D90)</f>
        <v/>
      </c>
      <c r="R300" s="298" t="str">
        <f>IF('4ème'!$D90="","",'4ème'!$D90)</f>
        <v/>
      </c>
      <c r="S300" s="298" t="str">
        <f>IF('5ème'!$D90="","",'5ème'!$D90)</f>
        <v/>
      </c>
      <c r="T300" s="298" t="str">
        <f>IF('6ème'!$D90="","",'6ème'!$D90)</f>
        <v/>
      </c>
      <c r="U300" s="298" t="str">
        <f>IF('7ème'!$D90="","",'7ème'!$D90)</f>
        <v/>
      </c>
      <c r="V300" s="298" t="str">
        <f>IF('8ème'!$D90="","",'8ème'!$D90)</f>
        <v/>
      </c>
      <c r="W300" s="298" t="str">
        <f>IF('9ème'!$D90="","",'9ème'!$D90)</f>
        <v/>
      </c>
      <c r="X300" s="299" t="str">
        <f>IF('10ème'!$D90="","",'10ème'!$D90)</f>
        <v/>
      </c>
      <c r="Y300" s="209" t="str">
        <f t="shared" si="69"/>
        <v/>
      </c>
      <c r="Z300" s="11" t="str">
        <f t="shared" si="70"/>
        <v/>
      </c>
      <c r="AA300" s="11" t="str">
        <f t="shared" si="71"/>
        <v/>
      </c>
      <c r="AB300" s="11" t="str">
        <f t="shared" si="72"/>
        <v/>
      </c>
      <c r="AC300" s="211"/>
      <c r="AD300" s="262"/>
      <c r="AR300" s="249"/>
      <c r="AS300" s="249"/>
      <c r="AT300" s="249"/>
      <c r="BN300" s="222"/>
      <c r="BO300" s="263"/>
      <c r="BP300" s="262"/>
    </row>
    <row r="301" spans="13:68" x14ac:dyDescent="0.25">
      <c r="M301" s="212"/>
      <c r="N301" s="12" t="str">
        <f>IF(Engagés!E91="","",Engagés!E91)</f>
        <v/>
      </c>
      <c r="O301" s="297" t="str">
        <f>IF('1ér_Tour'!$D91="","",'1ér_Tour'!$D91)</f>
        <v/>
      </c>
      <c r="P301" s="298" t="str">
        <f>IF('2ème'!$D91="","",'2ème'!$D91)</f>
        <v/>
      </c>
      <c r="Q301" s="298" t="str">
        <f>IF('3ème'!$D91="","",'3ème'!$D91)</f>
        <v/>
      </c>
      <c r="R301" s="298" t="str">
        <f>IF('4ème'!$D91="","",'4ème'!$D91)</f>
        <v/>
      </c>
      <c r="S301" s="298" t="str">
        <f>IF('5ème'!$D91="","",'5ème'!$D91)</f>
        <v/>
      </c>
      <c r="T301" s="298" t="str">
        <f>IF('6ème'!$D91="","",'6ème'!$D91)</f>
        <v/>
      </c>
      <c r="U301" s="298" t="str">
        <f>IF('7ème'!$D91="","",'7ème'!$D91)</f>
        <v/>
      </c>
      <c r="V301" s="298" t="str">
        <f>IF('8ème'!$D91="","",'8ème'!$D91)</f>
        <v/>
      </c>
      <c r="W301" s="298" t="str">
        <f>IF('9ème'!$D91="","",'9ème'!$D91)</f>
        <v/>
      </c>
      <c r="X301" s="299" t="str">
        <f>IF('10ème'!$D91="","",'10ème'!$D91)</f>
        <v/>
      </c>
      <c r="Y301" s="209" t="str">
        <f t="shared" si="69"/>
        <v/>
      </c>
      <c r="Z301" s="11" t="str">
        <f t="shared" si="70"/>
        <v/>
      </c>
      <c r="AA301" s="11" t="str">
        <f t="shared" si="71"/>
        <v/>
      </c>
      <c r="AB301" s="11" t="str">
        <f t="shared" si="72"/>
        <v/>
      </c>
      <c r="AC301" s="211"/>
      <c r="AD301" s="262"/>
      <c r="AR301" s="249"/>
      <c r="AS301" s="249"/>
      <c r="AT301" s="249"/>
      <c r="BN301" s="222"/>
      <c r="BO301" s="263"/>
      <c r="BP301" s="262"/>
    </row>
    <row r="302" spans="13:68" x14ac:dyDescent="0.25">
      <c r="M302" s="212"/>
      <c r="N302" s="12" t="str">
        <f>IF(Engagés!E92="","",Engagés!E92)</f>
        <v/>
      </c>
      <c r="O302" s="297" t="str">
        <f>IF('1ér_Tour'!$D92="","",'1ér_Tour'!$D92)</f>
        <v/>
      </c>
      <c r="P302" s="298" t="str">
        <f>IF('2ème'!$D92="","",'2ème'!$D92)</f>
        <v/>
      </c>
      <c r="Q302" s="298" t="str">
        <f>IF('3ème'!$D92="","",'3ème'!$D92)</f>
        <v/>
      </c>
      <c r="R302" s="298" t="str">
        <f>IF('4ème'!$D92="","",'4ème'!$D92)</f>
        <v/>
      </c>
      <c r="S302" s="298" t="str">
        <f>IF('5ème'!$D92="","",'5ème'!$D92)</f>
        <v/>
      </c>
      <c r="T302" s="298" t="str">
        <f>IF('6ème'!$D92="","",'6ème'!$D92)</f>
        <v/>
      </c>
      <c r="U302" s="298" t="str">
        <f>IF('7ème'!$D92="","",'7ème'!$D92)</f>
        <v/>
      </c>
      <c r="V302" s="298" t="str">
        <f>IF('8ème'!$D92="","",'8ème'!$D92)</f>
        <v/>
      </c>
      <c r="W302" s="298" t="str">
        <f>IF('9ème'!$D92="","",'9ème'!$D92)</f>
        <v/>
      </c>
      <c r="X302" s="299" t="str">
        <f>IF('10ème'!$D92="","",'10ème'!$D92)</f>
        <v/>
      </c>
      <c r="Y302" s="209" t="str">
        <f t="shared" si="69"/>
        <v/>
      </c>
      <c r="Z302" s="11" t="str">
        <f t="shared" si="70"/>
        <v/>
      </c>
      <c r="AA302" s="11" t="str">
        <f t="shared" si="71"/>
        <v/>
      </c>
      <c r="AB302" s="11" t="str">
        <f t="shared" si="72"/>
        <v/>
      </c>
      <c r="AC302" s="211"/>
      <c r="AD302" s="262"/>
      <c r="AR302" s="249"/>
      <c r="AS302" s="249"/>
      <c r="AT302" s="249"/>
      <c r="BN302" s="222"/>
      <c r="BO302" s="263"/>
      <c r="BP302" s="262"/>
    </row>
    <row r="303" spans="13:68" x14ac:dyDescent="0.25">
      <c r="M303" s="212"/>
      <c r="N303" s="12" t="str">
        <f>IF(Engagés!E93="","",Engagés!E93)</f>
        <v/>
      </c>
      <c r="O303" s="297" t="str">
        <f>IF('1ér_Tour'!$D93="","",'1ér_Tour'!$D93)</f>
        <v/>
      </c>
      <c r="P303" s="298" t="str">
        <f>IF('2ème'!$D93="","",'2ème'!$D93)</f>
        <v/>
      </c>
      <c r="Q303" s="298" t="str">
        <f>IF('3ème'!$D93="","",'3ème'!$D93)</f>
        <v/>
      </c>
      <c r="R303" s="298" t="str">
        <f>IF('4ème'!$D93="","",'4ème'!$D93)</f>
        <v/>
      </c>
      <c r="S303" s="298" t="str">
        <f>IF('5ème'!$D93="","",'5ème'!$D93)</f>
        <v/>
      </c>
      <c r="T303" s="298" t="str">
        <f>IF('6ème'!$D93="","",'6ème'!$D93)</f>
        <v/>
      </c>
      <c r="U303" s="298" t="str">
        <f>IF('7ème'!$D93="","",'7ème'!$D93)</f>
        <v/>
      </c>
      <c r="V303" s="298" t="str">
        <f>IF('8ème'!$D93="","",'8ème'!$D93)</f>
        <v/>
      </c>
      <c r="W303" s="298" t="str">
        <f>IF('9ème'!$D93="","",'9ème'!$D93)</f>
        <v/>
      </c>
      <c r="X303" s="299" t="str">
        <f>IF('10ème'!$D93="","",'10ème'!$D93)</f>
        <v/>
      </c>
      <c r="Y303" s="209" t="str">
        <f t="shared" si="69"/>
        <v/>
      </c>
      <c r="Z303" s="11" t="str">
        <f t="shared" si="70"/>
        <v/>
      </c>
      <c r="AA303" s="11" t="str">
        <f t="shared" si="71"/>
        <v/>
      </c>
      <c r="AB303" s="11" t="str">
        <f t="shared" si="72"/>
        <v/>
      </c>
      <c r="AC303" s="211"/>
      <c r="AD303" s="262"/>
      <c r="AR303" s="249"/>
      <c r="AS303" s="249"/>
      <c r="AT303" s="249"/>
      <c r="BN303" s="222"/>
      <c r="BO303" s="263"/>
      <c r="BP303" s="262"/>
    </row>
    <row r="304" spans="13:68" x14ac:dyDescent="0.25">
      <c r="M304" s="212"/>
      <c r="N304" s="12" t="str">
        <f>IF(Engagés!E94="","",Engagés!E94)</f>
        <v/>
      </c>
      <c r="O304" s="297" t="str">
        <f>IF('1ér_Tour'!$D94="","",'1ér_Tour'!$D94)</f>
        <v/>
      </c>
      <c r="P304" s="298" t="str">
        <f>IF('2ème'!$D94="","",'2ème'!$D94)</f>
        <v/>
      </c>
      <c r="Q304" s="298" t="str">
        <f>IF('3ème'!$D94="","",'3ème'!$D94)</f>
        <v/>
      </c>
      <c r="R304" s="298" t="str">
        <f>IF('4ème'!$D94="","",'4ème'!$D94)</f>
        <v/>
      </c>
      <c r="S304" s="298" t="str">
        <f>IF('5ème'!$D94="","",'5ème'!$D94)</f>
        <v/>
      </c>
      <c r="T304" s="298" t="str">
        <f>IF('6ème'!$D94="","",'6ème'!$D94)</f>
        <v/>
      </c>
      <c r="U304" s="298" t="str">
        <f>IF('7ème'!$D94="","",'7ème'!$D94)</f>
        <v/>
      </c>
      <c r="V304" s="298" t="str">
        <f>IF('8ème'!$D94="","",'8ème'!$D94)</f>
        <v/>
      </c>
      <c r="W304" s="298" t="str">
        <f>IF('9ème'!$D94="","",'9ème'!$D94)</f>
        <v/>
      </c>
      <c r="X304" s="299" t="str">
        <f>IF('10ème'!$D94="","",'10ème'!$D94)</f>
        <v/>
      </c>
      <c r="Y304" s="209" t="str">
        <f t="shared" si="69"/>
        <v/>
      </c>
      <c r="Z304" s="11" t="str">
        <f t="shared" si="70"/>
        <v/>
      </c>
      <c r="AA304" s="11" t="str">
        <f t="shared" si="71"/>
        <v/>
      </c>
      <c r="AB304" s="11" t="str">
        <f t="shared" si="72"/>
        <v/>
      </c>
      <c r="AC304" s="211"/>
      <c r="AD304" s="262"/>
      <c r="AR304" s="249"/>
      <c r="AS304" s="249"/>
      <c r="AT304" s="249"/>
      <c r="BN304" s="222"/>
      <c r="BO304" s="263"/>
      <c r="BP304" s="262"/>
    </row>
    <row r="305" spans="13:68" x14ac:dyDescent="0.25">
      <c r="M305" s="212"/>
      <c r="N305" s="12" t="str">
        <f>IF(Engagés!E95="","",Engagés!E95)</f>
        <v/>
      </c>
      <c r="O305" s="297" t="str">
        <f>IF('1ér_Tour'!$D95="","",'1ér_Tour'!$D95)</f>
        <v/>
      </c>
      <c r="P305" s="298" t="str">
        <f>IF('2ème'!$D95="","",'2ème'!$D95)</f>
        <v/>
      </c>
      <c r="Q305" s="298" t="str">
        <f>IF('3ème'!$D95="","",'3ème'!$D95)</f>
        <v/>
      </c>
      <c r="R305" s="298" t="str">
        <f>IF('4ème'!$D95="","",'4ème'!$D95)</f>
        <v/>
      </c>
      <c r="S305" s="298" t="str">
        <f>IF('5ème'!$D95="","",'5ème'!$D95)</f>
        <v/>
      </c>
      <c r="T305" s="298" t="str">
        <f>IF('6ème'!$D95="","",'6ème'!$D95)</f>
        <v/>
      </c>
      <c r="U305" s="298" t="str">
        <f>IF('7ème'!$D95="","",'7ème'!$D95)</f>
        <v/>
      </c>
      <c r="V305" s="298" t="str">
        <f>IF('8ème'!$D95="","",'8ème'!$D95)</f>
        <v/>
      </c>
      <c r="W305" s="298" t="str">
        <f>IF('9ème'!$D95="","",'9ème'!$D95)</f>
        <v/>
      </c>
      <c r="X305" s="299" t="str">
        <f>IF('10ème'!$D95="","",'10ème'!$D95)</f>
        <v/>
      </c>
      <c r="Y305" s="209" t="str">
        <f t="shared" si="69"/>
        <v/>
      </c>
      <c r="Z305" s="11" t="str">
        <f t="shared" si="70"/>
        <v/>
      </c>
      <c r="AA305" s="11" t="str">
        <f t="shared" si="71"/>
        <v/>
      </c>
      <c r="AB305" s="11" t="str">
        <f t="shared" si="72"/>
        <v/>
      </c>
      <c r="AC305" s="211"/>
      <c r="AD305" s="262"/>
      <c r="AR305" s="249"/>
      <c r="AS305" s="249"/>
      <c r="AT305" s="249"/>
      <c r="BN305" s="222"/>
      <c r="BO305" s="263"/>
      <c r="BP305" s="262"/>
    </row>
    <row r="306" spans="13:68" x14ac:dyDescent="0.25">
      <c r="M306" s="212"/>
      <c r="N306" s="12" t="str">
        <f>IF(Engagés!E96="","",Engagés!E96)</f>
        <v/>
      </c>
      <c r="O306" s="297" t="str">
        <f>IF('1ér_Tour'!$D96="","",'1ér_Tour'!$D96)</f>
        <v/>
      </c>
      <c r="P306" s="298" t="str">
        <f>IF('2ème'!$D96="","",'2ème'!$D96)</f>
        <v/>
      </c>
      <c r="Q306" s="298" t="str">
        <f>IF('3ème'!$D96="","",'3ème'!$D96)</f>
        <v/>
      </c>
      <c r="R306" s="298" t="str">
        <f>IF('4ème'!$D96="","",'4ème'!$D96)</f>
        <v/>
      </c>
      <c r="S306" s="298" t="str">
        <f>IF('5ème'!$D96="","",'5ème'!$D96)</f>
        <v/>
      </c>
      <c r="T306" s="298" t="str">
        <f>IF('6ème'!$D96="","",'6ème'!$D96)</f>
        <v/>
      </c>
      <c r="U306" s="298" t="str">
        <f>IF('7ème'!$D96="","",'7ème'!$D96)</f>
        <v/>
      </c>
      <c r="V306" s="298" t="str">
        <f>IF('8ème'!$D96="","",'8ème'!$D96)</f>
        <v/>
      </c>
      <c r="W306" s="298" t="str">
        <f>IF('9ème'!$D96="","",'9ème'!$D96)</f>
        <v/>
      </c>
      <c r="X306" s="299" t="str">
        <f>IF('10ème'!$D96="","",'10ème'!$D96)</f>
        <v/>
      </c>
      <c r="Y306" s="209" t="str">
        <f t="shared" si="69"/>
        <v/>
      </c>
      <c r="Z306" s="11" t="str">
        <f t="shared" si="70"/>
        <v/>
      </c>
      <c r="AA306" s="11" t="str">
        <f t="shared" si="71"/>
        <v/>
      </c>
      <c r="AB306" s="11" t="str">
        <f t="shared" si="72"/>
        <v/>
      </c>
      <c r="AC306" s="211"/>
      <c r="AD306" s="262"/>
      <c r="AR306" s="249" t="str">
        <f>IF('10ème'!$D302="","",IF(AND(OR(Engagés!$E302="J",Engagés!$E302="F"),'10ème'!$D302&gt;=$J$3),"TERMINE",""))</f>
        <v/>
      </c>
      <c r="AS306" s="249"/>
      <c r="AT306" s="249"/>
      <c r="BN306" s="222"/>
      <c r="BO306" s="263"/>
      <c r="BP306" s="262"/>
    </row>
    <row r="307" spans="13:68" x14ac:dyDescent="0.25">
      <c r="M307" s="212"/>
      <c r="N307" s="12" t="str">
        <f>IF(Engagés!E97="","",Engagés!E97)</f>
        <v/>
      </c>
      <c r="O307" s="297" t="str">
        <f>IF('1ér_Tour'!$D97="","",'1ér_Tour'!$D97)</f>
        <v/>
      </c>
      <c r="P307" s="298" t="str">
        <f>IF('2ème'!$D97="","",'2ème'!$D97)</f>
        <v/>
      </c>
      <c r="Q307" s="298" t="str">
        <f>IF('3ème'!$D97="","",'3ème'!$D97)</f>
        <v/>
      </c>
      <c r="R307" s="298" t="str">
        <f>IF('4ème'!$D97="","",'4ème'!$D97)</f>
        <v/>
      </c>
      <c r="S307" s="298" t="str">
        <f>IF('5ème'!$D97="","",'5ème'!$D97)</f>
        <v/>
      </c>
      <c r="T307" s="298" t="str">
        <f>IF('6ème'!$D97="","",'6ème'!$D97)</f>
        <v/>
      </c>
      <c r="U307" s="298" t="str">
        <f>IF('7ème'!$D97="","",'7ème'!$D97)</f>
        <v/>
      </c>
      <c r="V307" s="298" t="str">
        <f>IF('8ème'!$D97="","",'8ème'!$D97)</f>
        <v/>
      </c>
      <c r="W307" s="298" t="str">
        <f>IF('9ème'!$D97="","",'9ème'!$D97)</f>
        <v/>
      </c>
      <c r="X307" s="299" t="str">
        <f>IF('10ème'!$D97="","",'10ème'!$D97)</f>
        <v/>
      </c>
      <c r="Y307" s="209" t="str">
        <f t="shared" si="69"/>
        <v/>
      </c>
      <c r="Z307" s="11" t="str">
        <f t="shared" si="70"/>
        <v/>
      </c>
      <c r="AA307" s="11" t="str">
        <f t="shared" si="71"/>
        <v/>
      </c>
      <c r="AB307" s="11" t="str">
        <f t="shared" si="72"/>
        <v/>
      </c>
      <c r="AC307" s="211"/>
      <c r="AD307" s="262"/>
      <c r="AR307" s="249" t="str">
        <f>IF('10ème'!$D303="","",IF(AND(OR(Engagés!$E303="J",Engagés!$E303="F"),'10ème'!$D303&gt;=$J$3),"TERMINE",""))</f>
        <v/>
      </c>
      <c r="AS307" s="249"/>
      <c r="AT307" s="249"/>
      <c r="BN307" s="222"/>
      <c r="BO307" s="263"/>
      <c r="BP307" s="262"/>
    </row>
    <row r="308" spans="13:68" x14ac:dyDescent="0.25">
      <c r="M308" s="212"/>
      <c r="N308" s="12" t="str">
        <f>IF(Engagés!E98="","",Engagés!E98)</f>
        <v/>
      </c>
      <c r="O308" s="297" t="str">
        <f>IF('1ér_Tour'!$D98="","",'1ér_Tour'!$D98)</f>
        <v/>
      </c>
      <c r="P308" s="298" t="str">
        <f>IF('2ème'!$D98="","",'2ème'!$D98)</f>
        <v/>
      </c>
      <c r="Q308" s="298" t="str">
        <f>IF('3ème'!$D98="","",'3ème'!$D98)</f>
        <v/>
      </c>
      <c r="R308" s="298" t="str">
        <f>IF('4ème'!$D98="","",'4ème'!$D98)</f>
        <v/>
      </c>
      <c r="S308" s="298" t="str">
        <f>IF('5ème'!$D98="","",'5ème'!$D98)</f>
        <v/>
      </c>
      <c r="T308" s="298" t="str">
        <f>IF('6ème'!$D98="","",'6ème'!$D98)</f>
        <v/>
      </c>
      <c r="U308" s="298" t="str">
        <f>IF('7ème'!$D98="","",'7ème'!$D98)</f>
        <v/>
      </c>
      <c r="V308" s="298" t="str">
        <f>IF('8ème'!$D98="","",'8ème'!$D98)</f>
        <v/>
      </c>
      <c r="W308" s="298" t="str">
        <f>IF('9ème'!$D98="","",'9ème'!$D98)</f>
        <v/>
      </c>
      <c r="X308" s="299" t="str">
        <f>IF('10ème'!$D98="","",'10ème'!$D98)</f>
        <v/>
      </c>
      <c r="Y308" s="209" t="str">
        <f t="shared" si="69"/>
        <v/>
      </c>
      <c r="Z308" s="11" t="str">
        <f t="shared" si="70"/>
        <v/>
      </c>
      <c r="AA308" s="11" t="str">
        <f t="shared" si="71"/>
        <v/>
      </c>
      <c r="AB308" s="11" t="str">
        <f t="shared" si="72"/>
        <v/>
      </c>
      <c r="AC308" s="211"/>
      <c r="AD308" s="262"/>
      <c r="AR308" s="249" t="str">
        <f>IF('10ème'!$D304="","",IF(AND(OR(Engagés!$E304="J",Engagés!$E304="F"),'10ème'!$D304&gt;=$J$3),"TERMINE",""))</f>
        <v/>
      </c>
      <c r="AS308" s="249"/>
      <c r="AT308" s="249"/>
      <c r="BN308" s="222"/>
      <c r="BO308" s="263"/>
      <c r="BP308" s="262"/>
    </row>
    <row r="309" spans="13:68" x14ac:dyDescent="0.25">
      <c r="M309" s="212"/>
      <c r="N309" s="12" t="str">
        <f>IF(Engagés!E99="","",Engagés!E99)</f>
        <v/>
      </c>
      <c r="O309" s="297" t="str">
        <f>IF('1ér_Tour'!$D99="","",'1ér_Tour'!$D99)</f>
        <v/>
      </c>
      <c r="P309" s="298" t="str">
        <f>IF('2ème'!$D99="","",'2ème'!$D99)</f>
        <v/>
      </c>
      <c r="Q309" s="298" t="str">
        <f>IF('3ème'!$D99="","",'3ème'!$D99)</f>
        <v/>
      </c>
      <c r="R309" s="298" t="str">
        <f>IF('4ème'!$D99="","",'4ème'!$D99)</f>
        <v/>
      </c>
      <c r="S309" s="298" t="str">
        <f>IF('5ème'!$D99="","",'5ème'!$D99)</f>
        <v/>
      </c>
      <c r="T309" s="298" t="str">
        <f>IF('6ème'!$D99="","",'6ème'!$D99)</f>
        <v/>
      </c>
      <c r="U309" s="298" t="str">
        <f>IF('7ème'!$D99="","",'7ème'!$D99)</f>
        <v/>
      </c>
      <c r="V309" s="298" t="str">
        <f>IF('8ème'!$D99="","",'8ème'!$D99)</f>
        <v/>
      </c>
      <c r="W309" s="298" t="str">
        <f>IF('9ème'!$D99="","",'9ème'!$D99)</f>
        <v/>
      </c>
      <c r="X309" s="299" t="str">
        <f>IF('10ème'!$D99="","",'10ème'!$D99)</f>
        <v/>
      </c>
      <c r="Y309" s="209" t="str">
        <f t="shared" si="69"/>
        <v/>
      </c>
      <c r="Z309" s="11" t="str">
        <f t="shared" si="70"/>
        <v/>
      </c>
      <c r="AA309" s="11" t="str">
        <f t="shared" si="71"/>
        <v/>
      </c>
      <c r="AB309" s="11" t="str">
        <f t="shared" si="72"/>
        <v/>
      </c>
      <c r="AC309" s="211"/>
      <c r="AD309" s="262"/>
      <c r="AR309" s="249" t="str">
        <f>IF('10ème'!$D305="","",IF(AND(OR(Engagés!$E305="J",Engagés!$E305="F"),'10ème'!$D305&gt;=$J$3),"TERMINE",""))</f>
        <v/>
      </c>
      <c r="AS309" s="249"/>
      <c r="AT309" s="249"/>
      <c r="BN309" s="222"/>
      <c r="BO309" s="263"/>
      <c r="BP309" s="262"/>
    </row>
    <row r="310" spans="13:68" x14ac:dyDescent="0.25">
      <c r="M310" s="212"/>
      <c r="N310" s="12" t="str">
        <f>IF(Engagés!E100="","",Engagés!E100)</f>
        <v/>
      </c>
      <c r="O310" s="297" t="str">
        <f>IF('1ér_Tour'!$D100="","",'1ér_Tour'!$D100)</f>
        <v/>
      </c>
      <c r="P310" s="298" t="str">
        <f>IF('2ème'!$D100="","",'2ème'!$D100)</f>
        <v/>
      </c>
      <c r="Q310" s="298" t="str">
        <f>IF('3ème'!$D100="","",'3ème'!$D100)</f>
        <v/>
      </c>
      <c r="R310" s="298" t="str">
        <f>IF('4ème'!$D100="","",'4ème'!$D100)</f>
        <v/>
      </c>
      <c r="S310" s="298" t="str">
        <f>IF('5ème'!$D100="","",'5ème'!$D100)</f>
        <v/>
      </c>
      <c r="T310" s="298" t="str">
        <f>IF('6ème'!$D100="","",'6ème'!$D100)</f>
        <v/>
      </c>
      <c r="U310" s="298" t="str">
        <f>IF('7ème'!$D100="","",'7ème'!$D100)</f>
        <v/>
      </c>
      <c r="V310" s="298" t="str">
        <f>IF('8ème'!$D100="","",'8ème'!$D100)</f>
        <v/>
      </c>
      <c r="W310" s="298" t="str">
        <f>IF('9ème'!$D100="","",'9ème'!$D100)</f>
        <v/>
      </c>
      <c r="X310" s="299" t="str">
        <f>IF('10ème'!$D100="","",'10ème'!$D100)</f>
        <v/>
      </c>
      <c r="Y310" s="209" t="str">
        <f t="shared" si="69"/>
        <v/>
      </c>
      <c r="Z310" s="11" t="str">
        <f>IF(OR(C100&gt;=1,Y310=""),"",SUMPRODUCT((CAT_Age=$B100)*(Temps_Max&lt;Y310)+1)-99)</f>
        <v/>
      </c>
      <c r="AA310" s="11" t="str">
        <f>IF(OR(C100&gt;=1,Y310=""),"",RANK(Y310,Temps_Max,1))</f>
        <v/>
      </c>
      <c r="AB310" s="11" t="str">
        <f t="shared" si="72"/>
        <v/>
      </c>
      <c r="AC310" s="211"/>
      <c r="AD310" s="262"/>
      <c r="AR310" s="249" t="str">
        <f>IF('10ème'!$D306="","",IF(AND(OR(Engagés!$E306="J",Engagés!$E306="F"),'10ème'!$D306&gt;=$J$3),"TERMINE",""))</f>
        <v/>
      </c>
      <c r="AS310" s="249"/>
      <c r="AT310" s="249"/>
      <c r="BN310" s="222"/>
      <c r="BO310" s="263"/>
      <c r="BP310" s="262"/>
    </row>
    <row r="311" spans="13:68" x14ac:dyDescent="0.25">
      <c r="M311" s="212"/>
      <c r="N311" s="12" t="str">
        <f>IF(Engagés!E101="","",Engagés!E101)</f>
        <v/>
      </c>
      <c r="O311" s="297" t="str">
        <f>IF('1ér_Tour'!$D101="","",'1ér_Tour'!$D101)</f>
        <v/>
      </c>
      <c r="P311" s="298" t="str">
        <f>IF('2ème'!$D101="","",'2ème'!$D101)</f>
        <v/>
      </c>
      <c r="Q311" s="298" t="str">
        <f>IF('3ème'!$D101="","",'3ème'!$D101)</f>
        <v/>
      </c>
      <c r="R311" s="298" t="str">
        <f>IF('4ème'!$D101="","",'4ème'!$D101)</f>
        <v/>
      </c>
      <c r="S311" s="298" t="str">
        <f>IF('5ème'!$D101="","",'5ème'!$D101)</f>
        <v/>
      </c>
      <c r="T311" s="298" t="str">
        <f>IF('6ème'!$D101="","",'6ème'!$D101)</f>
        <v/>
      </c>
      <c r="U311" s="298" t="str">
        <f>IF('7ème'!$D101="","",'7ème'!$D101)</f>
        <v/>
      </c>
      <c r="V311" s="298" t="str">
        <f>IF('8ème'!$D101="","",'8ème'!$D101)</f>
        <v/>
      </c>
      <c r="W311" s="298" t="str">
        <f>IF('9ème'!$D101="","",'9ème'!$D101)</f>
        <v/>
      </c>
      <c r="X311" s="299" t="str">
        <f>IF('10ème'!$D101="","",'10ème'!$D101)</f>
        <v/>
      </c>
      <c r="Y311" s="209" t="str">
        <f t="shared" si="69"/>
        <v/>
      </c>
      <c r="Z311" s="11" t="str">
        <f>IF(OR(C101&gt;=1,Y311=""),"",SUMPRODUCT((CAT_Age=$B101)*(Temps_Max&lt;Y311)+1)-99)</f>
        <v/>
      </c>
      <c r="AA311" s="11" t="str">
        <f>IF(OR(C101&gt;=1,Y311=""),"",RANK(Y311,Temps_Max,1))</f>
        <v/>
      </c>
      <c r="AB311" s="11" t="str">
        <f t="shared" si="72"/>
        <v/>
      </c>
      <c r="AC311" s="211"/>
      <c r="AD311" s="262"/>
      <c r="AR311" s="249" t="str">
        <f>IF('10ème'!$D307="","",IF(AND(OR(Engagés!$E307="J",Engagés!$E307="F"),'10ème'!$D307&gt;=$J$3),"TERMINE",""))</f>
        <v/>
      </c>
      <c r="AS311" s="249"/>
      <c r="AT311" s="249"/>
      <c r="BN311" s="222"/>
      <c r="BO311" s="263"/>
      <c r="BP311" s="262"/>
    </row>
    <row r="312" spans="13:68" x14ac:dyDescent="0.25">
      <c r="M312" s="212"/>
      <c r="N312" s="12" t="str">
        <f>IF(Engagés!E102="","",Engagés!E102)</f>
        <v/>
      </c>
      <c r="O312" s="297" t="str">
        <f>IF('1ér_Tour'!$D102="","",'1ér_Tour'!$D102)</f>
        <v/>
      </c>
      <c r="P312" s="298" t="str">
        <f>IF('2ème'!$D102="","",'2ème'!$D102)</f>
        <v/>
      </c>
      <c r="Q312" s="298" t="str">
        <f>IF('3ème'!$D102="","",'3ème'!$D102)</f>
        <v/>
      </c>
      <c r="R312" s="298" t="str">
        <f>IF('4ème'!$D102="","",'4ème'!$D102)</f>
        <v/>
      </c>
      <c r="S312" s="298" t="str">
        <f>IF('5ème'!$D102="","",'5ème'!$D102)</f>
        <v/>
      </c>
      <c r="T312" s="298" t="str">
        <f>IF('6ème'!$D102="","",'6ème'!$D102)</f>
        <v/>
      </c>
      <c r="U312" s="298" t="str">
        <f>IF('7ème'!$D102="","",'7ème'!$D102)</f>
        <v/>
      </c>
      <c r="V312" s="298" t="str">
        <f>IF('8ème'!$D102="","",'8ème'!$D102)</f>
        <v/>
      </c>
      <c r="W312" s="298" t="str">
        <f>IF('9ème'!$D102="","",'9ème'!$D102)</f>
        <v/>
      </c>
      <c r="X312" s="299" t="str">
        <f>IF('10ème'!$D102="","",'10ème'!$D102)</f>
        <v/>
      </c>
      <c r="Y312" s="209" t="str">
        <f t="shared" si="69"/>
        <v/>
      </c>
      <c r="Z312" s="11" t="str">
        <f>IF(OR(C102&gt;=1,Y312=""),"",SUMPRODUCT((CAT_Age=$B102)*(Temps_Max&lt;Y312)+1)-99)</f>
        <v/>
      </c>
      <c r="AA312" s="11" t="str">
        <f>IF(OR(C102&gt;=1,Y312=""),"",RANK(Y312,Temps_Max,1))</f>
        <v/>
      </c>
      <c r="AB312" s="11" t="str">
        <f t="shared" si="72"/>
        <v/>
      </c>
      <c r="AC312" s="211"/>
      <c r="AD312" s="262"/>
      <c r="AR312" s="249" t="str">
        <f>IF('10ème'!$D308="","",IF(AND(OR(Engagés!$E308="J",Engagés!$E308="F"),'10ème'!$D308&gt;=$J$3),"TERMINE",""))</f>
        <v/>
      </c>
      <c r="AS312" s="249"/>
      <c r="AT312" s="249"/>
      <c r="BN312" s="222"/>
      <c r="BO312" s="263"/>
      <c r="BP312" s="262"/>
    </row>
    <row r="313" spans="13:68" ht="13.8" thickBot="1" x14ac:dyDescent="0.3">
      <c r="M313" s="212"/>
      <c r="N313" s="12" t="str">
        <f>IF(Engagés!E103="","",Engagés!E103)</f>
        <v/>
      </c>
      <c r="O313" s="300" t="str">
        <f>IF('1ér_Tour'!$D103="","",'1ér_Tour'!$D103)</f>
        <v/>
      </c>
      <c r="P313" s="301" t="str">
        <f>IF('2ème'!$D103="","",'2ème'!$D103)</f>
        <v/>
      </c>
      <c r="Q313" s="301" t="str">
        <f>IF('3ème'!$D103="","",'3ème'!$D103)</f>
        <v/>
      </c>
      <c r="R313" s="301" t="str">
        <f>IF('4ème'!$D103="","",'4ème'!$D103)</f>
        <v/>
      </c>
      <c r="S313" s="301" t="str">
        <f>IF('5ème'!$D103="","",'5ème'!$D103)</f>
        <v/>
      </c>
      <c r="T313" s="301" t="str">
        <f>IF('6ème'!$D103="","",'6ème'!$D103)</f>
        <v/>
      </c>
      <c r="U313" s="301" t="str">
        <f>IF('7ème'!$D103="","",'7ème'!$D103)</f>
        <v/>
      </c>
      <c r="V313" s="301" t="str">
        <f>IF('8ème'!$D103="","",'8ème'!$D103)</f>
        <v/>
      </c>
      <c r="W313" s="301" t="str">
        <f>IF('9ème'!$D103="","",'9ème'!$D103)</f>
        <v/>
      </c>
      <c r="X313" s="302" t="str">
        <f>IF('10ème'!$D103="","",'10ème'!$D103)</f>
        <v/>
      </c>
      <c r="Y313" s="209" t="str">
        <f t="shared" si="69"/>
        <v/>
      </c>
      <c r="Z313" s="11" t="str">
        <f>IF(OR(C103&gt;=1,Y313=""),"",SUMPRODUCT((CAT_Age=$B103)*(Temps_Max&lt;Y313)+1)-99)</f>
        <v/>
      </c>
      <c r="AA313" s="11" t="str">
        <f>IF(OR(C103&gt;=1,Y313=""),"",RANK(Y313,Temps_Max,1))</f>
        <v/>
      </c>
      <c r="AB313" s="11" t="str">
        <f t="shared" si="72"/>
        <v/>
      </c>
      <c r="AC313" s="211"/>
      <c r="AR313" s="249" t="str">
        <f>IF('10ème'!$D309="","",IF(AND(OR(Engagés!$E309="J",Engagés!$E309="F"),'10ème'!$D309&gt;=$J$3),"TERMINE",""))</f>
        <v/>
      </c>
      <c r="AS313" s="249"/>
      <c r="AT313" s="249"/>
    </row>
    <row r="314" spans="13:68" ht="13.8" thickBot="1" x14ac:dyDescent="0.3">
      <c r="O314" s="264">
        <f>IFERROR(AVERAGE(O214:O313),"")</f>
        <v>4.5625000000000327E-3</v>
      </c>
      <c r="P314" s="264">
        <f>IFERROR(AVERAGE(P214:P313)-O314,"")</f>
        <v>2.8904320987654273E-3</v>
      </c>
      <c r="Q314" s="264">
        <f>IFERROR(AVERAGE(Q214:Q313)-(P314+O314),"")</f>
        <v>3.4212962962962973E-3</v>
      </c>
      <c r="R314" s="264">
        <f>IFERROR(AVERAGE(R214:R313)-(O314+P314+Q314),"")</f>
        <v>3.8339395943562653E-3</v>
      </c>
      <c r="S314" s="264">
        <f>IFERROR(AVERAGE(S214:S313)-(O314+P314+Q314+R314),"")</f>
        <v>3.4879298941798923E-3</v>
      </c>
      <c r="T314" s="264">
        <f>IFERROR(AVERAGE(T214:T313)-(O314+P314+Q314+R314+S314),"")</f>
        <v>3.4536899250440858E-3</v>
      </c>
      <c r="U314" s="264">
        <f>IFERROR(AVERAGE(U214:U313)-(O314+P314+Q314+R314+S314+T314),"")</f>
        <v>4.7289737654320971E-3</v>
      </c>
      <c r="V314" s="264">
        <f>IFERROR(AVERAGE(V214:V313)-(O314+P314+Q314+R314+S314+T314+U314),"")</f>
        <v>1.7067504084967364E-3</v>
      </c>
      <c r="W314" s="264">
        <f>IFERROR(AVERAGE(W214:W313)-(O314+P314+Q314+R314+S314+T314+U314+V314),"")</f>
        <v>3.3114787581699397E-3</v>
      </c>
      <c r="X314" s="265" t="str">
        <f>IFERROR(AVERAGE(X214:X313)-(O314+P314+Q314+R314+S314+T314+U314+V314+W314),"")</f>
        <v/>
      </c>
      <c r="Y314" s="246"/>
      <c r="Z314" s="251"/>
      <c r="AA314" s="216"/>
      <c r="AB314" s="216"/>
      <c r="AR314" s="249"/>
      <c r="AS314" s="249"/>
      <c r="AT314" s="249"/>
      <c r="AU314" s="249"/>
      <c r="AV314" s="250"/>
      <c r="AW314" s="250"/>
      <c r="AX314" s="250"/>
      <c r="AY314" s="250"/>
      <c r="AZ314" s="250"/>
      <c r="BA314" s="250"/>
      <c r="BB314" s="250"/>
      <c r="BC314" s="250"/>
      <c r="BD314" s="250"/>
      <c r="BE314" s="250"/>
      <c r="BF314" s="250"/>
      <c r="BG314" s="250"/>
      <c r="BH314" s="250"/>
      <c r="BI314" s="250"/>
      <c r="BJ314" s="250"/>
      <c r="BK314" s="250"/>
      <c r="BL314" s="250"/>
      <c r="BM314" s="250"/>
    </row>
    <row r="315" spans="13:68" x14ac:dyDescent="0.25">
      <c r="O315" s="266"/>
      <c r="P315" s="266"/>
      <c r="Q315" s="266"/>
      <c r="R315" s="266"/>
      <c r="S315" s="266"/>
      <c r="T315" s="266"/>
      <c r="U315" s="266"/>
      <c r="V315" s="266"/>
      <c r="W315" s="250"/>
      <c r="X315" s="250"/>
      <c r="Y315" s="246"/>
      <c r="Z315" s="251"/>
      <c r="AA315" s="216"/>
      <c r="AB315" s="216"/>
      <c r="AC315" s="216"/>
      <c r="AR315" s="249"/>
      <c r="AS315" s="249"/>
      <c r="AT315" s="249"/>
      <c r="AU315" s="249"/>
      <c r="AV315" s="250"/>
      <c r="AW315" s="250"/>
      <c r="AX315" s="250"/>
      <c r="AY315" s="250"/>
      <c r="AZ315" s="250"/>
      <c r="BA315" s="250"/>
      <c r="BB315" s="250"/>
      <c r="BC315" s="250"/>
      <c r="BD315" s="250"/>
      <c r="BE315" s="250"/>
      <c r="BF315" s="250"/>
      <c r="BG315" s="250"/>
      <c r="BH315" s="250"/>
      <c r="BI315" s="250"/>
      <c r="BJ315" s="250"/>
      <c r="BK315" s="250"/>
      <c r="BL315" s="250"/>
      <c r="BM315" s="250"/>
    </row>
    <row r="316" spans="13:68" x14ac:dyDescent="0.25">
      <c r="Z316" s="216"/>
      <c r="AA316" s="216"/>
      <c r="AB316" s="216"/>
      <c r="AC316" s="216"/>
      <c r="AS316" s="250"/>
      <c r="AT316" s="250"/>
      <c r="AU316" s="250"/>
      <c r="AV316" s="252"/>
      <c r="AW316" s="248"/>
      <c r="AX316" s="248"/>
      <c r="AY316" s="250"/>
      <c r="AZ316" s="250"/>
      <c r="BA316" s="250"/>
      <c r="BB316" s="250"/>
      <c r="BC316" s="250"/>
      <c r="BD316" s="253"/>
    </row>
    <row r="317" spans="13:68" ht="13.8" thickBot="1" x14ac:dyDescent="0.3">
      <c r="Y317" s="247"/>
      <c r="Z317" s="11"/>
      <c r="AA317" s="11"/>
      <c r="AB317" s="11"/>
      <c r="AC317" s="11"/>
    </row>
    <row r="318" spans="13:68" ht="12.75" customHeight="1" x14ac:dyDescent="0.25">
      <c r="O318" s="642" t="s">
        <v>88</v>
      </c>
      <c r="P318" s="643"/>
      <c r="Q318" s="643"/>
      <c r="R318" s="643"/>
      <c r="S318" s="643"/>
      <c r="T318" s="643"/>
      <c r="U318" s="643"/>
      <c r="V318" s="643"/>
      <c r="W318" s="643"/>
      <c r="X318" s="644"/>
      <c r="Z318" s="267"/>
      <c r="AA318" s="267"/>
      <c r="AB318" s="267"/>
      <c r="AC318" s="267"/>
      <c r="AD318" s="268"/>
    </row>
    <row r="319" spans="13:68" ht="13.8" thickBot="1" x14ac:dyDescent="0.3">
      <c r="O319" s="269">
        <v>1</v>
      </c>
      <c r="P319" s="270">
        <v>2</v>
      </c>
      <c r="Q319" s="270">
        <v>3</v>
      </c>
      <c r="R319" s="270">
        <v>4</v>
      </c>
      <c r="S319" s="270">
        <v>5</v>
      </c>
      <c r="T319" s="270">
        <v>6</v>
      </c>
      <c r="U319" s="270">
        <v>7</v>
      </c>
      <c r="V319" s="270">
        <v>8</v>
      </c>
      <c r="W319" s="270">
        <v>9</v>
      </c>
      <c r="X319" s="271">
        <v>10</v>
      </c>
      <c r="Y319" s="247"/>
      <c r="Z319" s="272"/>
      <c r="AA319" s="272"/>
      <c r="AB319" s="272"/>
      <c r="AC319" s="272"/>
      <c r="AD319" s="268"/>
    </row>
    <row r="320" spans="13:68" x14ac:dyDescent="0.25">
      <c r="O320" s="273" t="str">
        <f>IF('1ér_Tour'!$D4="","",IF(AND(Engagés!$E4="M",'1ér_Tour'!$D4&gt;=$L$3),1,IF(AND(Engagés!$E4="C",'1ér_Tour'!$D4&gt;=$K$3),2,IF(AND(Engagés!$E4="J",'1ér_Tour'!$D4&gt;=$J$3),3,IF(AND(OR(Engagés!$E4=1,Engagés!$E4=2,Engagés!$E4=3,Engagés!$E4="V"),'1ér_Tour'!$D4&gt;=$I$3),4,"")))))</f>
        <v/>
      </c>
      <c r="P320" s="274" t="str">
        <f>IF('2ème'!$D4="","",IF(AND(Engagés!$E4="M",'2ème'!$D4&gt;=$L$3),1,IF(AND(Engagés!$E4="C",'2ème'!$D4&gt;=$K$3),2,IF(AND(Engagés!$E4="J",'2ème'!$D4&gt;=$J$3),3,IF(AND(OR(Engagés!$E4=1,Engagés!$E4=2,Engagés!$E4=3,Engagés!$E4="V"),'2ème'!$D4&gt;=$I$3),4,"")))))</f>
        <v/>
      </c>
      <c r="Q320" s="274" t="str">
        <f>IF('3ème'!$D4="","",IF(AND(Engagés!$E4="M",'3ème'!$D4&gt;=$L$3),1,IF(AND(Engagés!$E4="C",'3ème'!$D4&gt;=$K$3),2,IF(AND(Engagés!$E4="J",'3ème'!$D4&gt;=$J$3),3,IF(AND(OR(Engagés!$E4=1,Engagés!$E4=2,Engagés!$E4=3,Engagés!$E4="V"),'3ème'!$D4&gt;=$I$3),4,"")))))</f>
        <v/>
      </c>
      <c r="R320" s="274" t="str">
        <f>IF('4ème'!$D4="","",IF(AND(Engagés!$E4="M",'4ème'!$D4&gt;=$L$3),1,IF(AND(Engagés!$E4="C",'4ème'!$D4&gt;=$K$3),2,IF(AND(Engagés!$E4="J",'4ème'!$D4&gt;=$J$3),3,IF(AND(OR(Engagés!$E4=1,Engagés!$E4=2,Engagés!$E4=3,Engagés!$E4="V"),'4ème'!$D4&gt;=$I$3),4,"")))))</f>
        <v/>
      </c>
      <c r="S320" s="274" t="str">
        <f>IF('5ème'!$D4="","",IF(AND(Engagés!$E4="M",'5ème'!$D4&gt;=$L$3),1,IF(AND(Engagés!$E4="C",'5ème'!$D4&gt;=$K$3),2,IF(AND(Engagés!$E4="J",'5ème'!$D4&gt;=$J$3),3,IF(AND(OR(Engagés!$E4=1,Engagés!$E4=2,Engagés!$E4=3,Engagés!$E4="V"),'5ème'!$D4&gt;=$I$3),4,"")))))</f>
        <v/>
      </c>
      <c r="T320" s="274" t="str">
        <f>IF('6ème'!$D4="","",IF(AND(Engagés!$E4="M",'6ème'!$D4&gt;=$L$3),1,IF(AND(Engagés!$E4="C",'6ème'!$D4&gt;=$K$3),2,IF(AND(Engagés!$E4="J",'6ème'!$D4&gt;=$J$3),3,IF(AND(OR(Engagés!$E4=1,Engagés!$E4=2,Engagés!$E4=3,Engagés!$E4="V"),'6ème'!$D4&gt;=$I$3),4,"")))))</f>
        <v/>
      </c>
      <c r="U320" s="274" t="str">
        <f>IF('7ème'!D4="","",IF(AND(Engagés!$E4="M",'7ème'!D4&gt;=$L$3),1,IF(AND(Engagés!$E4="C",'7ème'!$D4&gt;=$K$3),2,IF(AND(Engagés!$E4="J",'7ème'!$D4&gt;=$J$3),3,IF(AND(OR(Engagés!$E4=1,Engagés!$E4=2,Engagés!$E4=3,Engagés!$E4="V"),'7ème'!$D4&gt;=$I$3),4,"")))))</f>
        <v/>
      </c>
      <c r="V320" s="274" t="str">
        <f>IF('8ème'!$D4="","",IF(AND(Engagés!$E4="M",'8ème'!$D4&gt;=$L$3),1,IF(AND(Engagés!$E4="C",'8ème'!$D4&gt;=$K$3),2,IF(AND(Engagés!$E4="J",'8ème'!$D4&gt;=$J$3),3,IF(AND(OR(Engagés!$E4=1,Engagés!$E4=2,Engagés!$E4=3,Engagés!$E4="V"),'8ème'!$D4&gt;=$I$3),4,"")))))</f>
        <v/>
      </c>
      <c r="W320" s="274" t="str">
        <f>IF('9ème'!$D4="","",IF(AND(Engagés!$E4="M",'9ème'!$D4&gt;=$L$3),1,IF(AND(Engagés!$E4="C",'9ème'!$D4&gt;=$K$3),2,IF(AND(Engagés!$E4="J",'9ème'!$D4&gt;=$J$3),3,IF(AND(OR(Engagés!$E4=1,Engagés!$E4=2,Engagés!$E4=3,Engagés!$E4="V"),'9ème'!$D4&gt;=$I$3),4,"")))))</f>
        <v/>
      </c>
      <c r="X320" s="275" t="str">
        <f>IF('10ème'!$D4="","",IF(AND(Engagés!$E4="M",'10ème'!$D4&gt;=$L$3),1,IF(AND(Engagés!$E4="C",'10ème'!$D4&gt;=$K$3),2,IF(AND(Engagés!$E4="J",'10ème'!$D4&gt;=$J$3),3,IF(AND(OR(Engagés!$E4=1,Engagés!$E4=2,Engagés!$E4=3,Engagés!$E4="V"),'10ème'!$D4&gt;=$I$3),4,"")))))</f>
        <v/>
      </c>
      <c r="Y320" s="247"/>
      <c r="Z320" s="272"/>
      <c r="AA320" s="272"/>
      <c r="AB320" s="272"/>
      <c r="AC320" s="272"/>
      <c r="AD320" s="268"/>
    </row>
    <row r="321" spans="13:30" x14ac:dyDescent="0.25">
      <c r="M321" s="212">
        <f>IF(Engagés!A4="","",Engagés!A4)</f>
        <v>1</v>
      </c>
      <c r="N321" s="196" t="str">
        <f>IF(M321="","",Engagés!E4)</f>
        <v>AM</v>
      </c>
      <c r="O321" s="276" t="str">
        <f>IF('1ér_Tour'!$D5="","",IF(AND(Engagés!$E5="M",'1ér_Tour'!$D5&gt;=$L$3),1,IF(AND(Engagés!$E5="C",'1ér_Tour'!$D5&gt;=$K$3),2,IF(AND(Engagés!$E5="J",'1ér_Tour'!$D5&gt;=$J$3),3,IF(AND(OR(Engagés!$E5=1,Engagés!$E5=2,Engagés!$E5=3,Engagés!$E5="V"),'1ér_Tour'!$D5&gt;=$I$3),4,"")))))</f>
        <v/>
      </c>
      <c r="P321" s="277" t="str">
        <f>IF('2ème'!$D5="","",IF(AND(Engagés!$E5="M",'2ème'!$D5&gt;=$L$3),1,IF(AND(Engagés!$E5="C",'2ème'!$D5&gt;=$K$3),2,IF(AND(Engagés!$E5="J",'2ème'!$D5&gt;=$J$3),3,IF(AND(OR(Engagés!$E5=1,Engagés!$E5=2,Engagés!$E5=3,Engagés!$E5="V"),'2ème'!$D5&gt;=$I$3),4,"")))))</f>
        <v/>
      </c>
      <c r="Q321" s="277" t="str">
        <f>IF('3ème'!$D5="","",IF(AND(Engagés!$E5="M",'3ème'!$D5&gt;=$L$3),1,IF(AND(Engagés!$E5="C",'3ème'!$D5&gt;=$K$3),2,IF(AND(Engagés!$E5="J",'3ème'!$D5&gt;=$J$3),3,IF(AND(OR(Engagés!$E5=1,Engagés!$E5=2,Engagés!$E5=3,Engagés!$E5="V"),'3ème'!$D5&gt;=$I$3),4,"")))))</f>
        <v/>
      </c>
      <c r="R321" s="277" t="str">
        <f>IF('4ème'!$D5="","",IF(AND(Engagés!$E5="M",'4ème'!$D5&gt;=$L$3),1,IF(AND(Engagés!$E5="C",'4ème'!$D5&gt;=$K$3),2,IF(AND(Engagés!$E5="J",'4ème'!$D5&gt;=$J$3),3,IF(AND(OR(Engagés!$E5=1,Engagés!$E5=2,Engagés!$E5=3,Engagés!$E5="V"),'4ème'!$D5&gt;=$I$3),4,"")))))</f>
        <v/>
      </c>
      <c r="S321" s="277" t="str">
        <f>IF('5ème'!$D5="","",IF(AND(Engagés!$E5="M",'5ème'!$D5&gt;=$L$3),1,IF(AND(Engagés!$E5="C",'5ème'!$D5&gt;=$K$3),2,IF(AND(Engagés!$E5="J",'5ème'!$D5&gt;=$J$3),3,IF(AND(OR(Engagés!$E5=1,Engagés!$E5=2,Engagés!$E5=3,Engagés!$E5="V"),'5ème'!$D5&gt;=$I$3),4,"")))))</f>
        <v/>
      </c>
      <c r="T321" s="277" t="str">
        <f>IF('6ème'!$D5="","",IF(AND(Engagés!$E5="M",'6ème'!$D5&gt;=$L$3),1,IF(AND(Engagés!$E5="C",'6ème'!$D5&gt;=$K$3),2,IF(AND(Engagés!$E5="J",'6ème'!$D5&gt;=$J$3),3,IF(AND(OR(Engagés!$E5=1,Engagés!$E5=2,Engagés!$E5=3,Engagés!$E5="V"),'6ème'!$D5&gt;=$I$3),4,"")))))</f>
        <v/>
      </c>
      <c r="U321" s="277" t="str">
        <f>IF('7ème'!D5="","",IF(AND(Engagés!$E5="M",'7ème'!D5&gt;=$L$3),1,IF(AND(Engagés!$E5="C",'7ème'!$D5&gt;=$K$3),2,IF(AND(Engagés!$E5="J",'7ème'!$D5&gt;=$J$3),3,IF(AND(OR(Engagés!$E5=1,Engagés!$E5=2,Engagés!$E5=3,Engagés!$E5="V"),'7ème'!$D5&gt;=$I$3),4,"")))))</f>
        <v/>
      </c>
      <c r="V321" s="277" t="str">
        <f>IF('8ème'!$D5="","",IF(AND(Engagés!$E5="M",'8ème'!$D5&gt;=$L$3),1,IF(AND(Engagés!$E5="C",'8ème'!$D5&gt;=$K$3),2,IF(AND(Engagés!$E5="J",'8ème'!$D5&gt;=$J$3),3,IF(AND(OR(Engagés!$E5=1,Engagés!$E5=2,Engagés!$E5=3,Engagés!$E5="V"),'8ème'!$D5&gt;=$I$3),4,"")))))</f>
        <v/>
      </c>
      <c r="W321" s="277" t="str">
        <f>IF('9ème'!$D5="","",IF(AND(Engagés!$E5="M",'9ème'!$D5&gt;=$L$3),1,IF(AND(Engagés!$E5="C",'9ème'!$D5&gt;=$K$3),2,IF(AND(Engagés!$E5="J",'9ème'!$D5&gt;=$J$3),3,IF(AND(OR(Engagés!$E5=1,Engagés!$E5=2,Engagés!$E5=3,Engagés!$E5="V"),'9ème'!$D5&gt;=$I$3),4,"")))))</f>
        <v/>
      </c>
      <c r="X321" s="278" t="str">
        <f>IF('10ème'!$D5="","",IF(AND(Engagés!$E5="M",'10ème'!$D5&gt;=$L$3),1,IF(AND(Engagés!$E5="C",'10ème'!$D5&gt;=$K$3),2,IF(AND(Engagés!$E5="J",'10ème'!$D5&gt;=$J$3),3,IF(AND(OR(Engagés!$E5=1,Engagés!$E5=2,Engagés!$E5=3,Engagés!$E5="V"),'10ème'!$D5&gt;=$I$3),4,"")))))</f>
        <v/>
      </c>
      <c r="Y321" s="247"/>
      <c r="Z321" s="272"/>
      <c r="AA321" s="272"/>
      <c r="AB321" s="272"/>
      <c r="AC321" s="272"/>
      <c r="AD321" s="268"/>
    </row>
    <row r="322" spans="13:30" x14ac:dyDescent="0.25">
      <c r="M322" s="212">
        <f>IF(Engagés!A5="","",Engagés!A5)</f>
        <v>2</v>
      </c>
      <c r="N322" s="196" t="str">
        <f>IF(M322="","",Engagés!E5)</f>
        <v>JS</v>
      </c>
      <c r="O322" s="276" t="str">
        <f>IF('1ér_Tour'!$D6="","",IF(AND(Engagés!$E6="M",'1ér_Tour'!$D6&gt;=$L$3),1,IF(AND(Engagés!$E6="C",'1ér_Tour'!$D6&gt;=$K$3),2,IF(AND(Engagés!$E6="J",'1ér_Tour'!$D6&gt;=$J$3),3,IF(AND(OR(Engagés!$E6=1,Engagés!$E6=2,Engagés!$E6=3,Engagés!$E6="V"),'1ér_Tour'!$D6&gt;=$I$3),4,"")))))</f>
        <v/>
      </c>
      <c r="P322" s="277" t="str">
        <f>IF('2ème'!$D6="","",IF(AND(Engagés!$E6="M",'2ème'!$D6&gt;=$L$3),1,IF(AND(Engagés!$E6="C",'2ème'!$D6&gt;=$K$3),2,IF(AND(Engagés!$E6="J",'2ème'!$D6&gt;=$J$3),3,IF(AND(OR(Engagés!$E6=1,Engagés!$E6=2,Engagés!$E6=3,Engagés!$E6="V"),'2ème'!$D6&gt;=$I$3),4,"")))))</f>
        <v/>
      </c>
      <c r="Q322" s="277" t="str">
        <f>IF('3ème'!$D6="","",IF(AND(Engagés!$E6="M",'3ème'!$D6&gt;=$L$3),1,IF(AND(Engagés!$E6="C",'3ème'!$D6&gt;=$K$3),2,IF(AND(Engagés!$E6="J",'3ème'!$D6&gt;=$J$3),3,IF(AND(OR(Engagés!$E6=1,Engagés!$E6=2,Engagés!$E6=3,Engagés!$E6="V"),'3ème'!$D6&gt;=$I$3),4,"")))))</f>
        <v/>
      </c>
      <c r="R322" s="277" t="str">
        <f>IF('4ème'!$D6="","",IF(AND(Engagés!$E6="M",'4ème'!$D6&gt;=$L$3),1,IF(AND(Engagés!$E6="C",'4ème'!$D6&gt;=$K$3),2,IF(AND(Engagés!$E6="J",'4ème'!$D6&gt;=$J$3),3,IF(AND(OR(Engagés!$E6=1,Engagés!$E6=2,Engagés!$E6=3,Engagés!$E6="V"),'4ème'!$D6&gt;=$I$3),4,"")))))</f>
        <v/>
      </c>
      <c r="S322" s="277" t="str">
        <f>IF('5ème'!$D6="","",IF(AND(Engagés!$E6="M",'5ème'!$D6&gt;=$L$3),1,IF(AND(Engagés!$E6="C",'5ème'!$D6&gt;=$K$3),2,IF(AND(Engagés!$E6="J",'5ème'!$D6&gt;=$J$3),3,IF(AND(OR(Engagés!$E6=1,Engagés!$E6=2,Engagés!$E6=3,Engagés!$E6="V"),'5ème'!$D6&gt;=$I$3),4,"")))))</f>
        <v/>
      </c>
      <c r="T322" s="277" t="str">
        <f>IF('6ème'!$D6="","",IF(AND(Engagés!$E6="M",'6ème'!$D6&gt;=$L$3),1,IF(AND(Engagés!$E6="C",'6ème'!$D6&gt;=$K$3),2,IF(AND(Engagés!$E6="J",'6ème'!$D6&gt;=$J$3),3,IF(AND(OR(Engagés!$E6=1,Engagés!$E6=2,Engagés!$E6=3,Engagés!$E6="V"),'6ème'!$D6&gt;=$I$3),4,"")))))</f>
        <v/>
      </c>
      <c r="U322" s="277" t="str">
        <f>IF('7ème'!D6="","",IF(AND(Engagés!$E6="M",'7ème'!D6&gt;=$L$3),1,IF(AND(Engagés!$E6="C",'7ème'!$D6&gt;=$K$3),2,IF(AND(Engagés!$E6="J",'7ème'!$D6&gt;=$J$3),3,IF(AND(OR(Engagés!$E6=1,Engagés!$E6=2,Engagés!$E6=3,Engagés!$E6="V"),'7ème'!$D6&gt;=$I$3),4,"")))))</f>
        <v/>
      </c>
      <c r="V322" s="277" t="str">
        <f>IF('8ème'!$D6="","",IF(AND(Engagés!$E6="M",'8ème'!$D6&gt;=$L$3),1,IF(AND(Engagés!$E6="C",'8ème'!$D6&gt;=$K$3),2,IF(AND(Engagés!$E6="J",'8ème'!$D6&gt;=$J$3),3,IF(AND(OR(Engagés!$E6=1,Engagés!$E6=2,Engagés!$E6=3,Engagés!$E6="V"),'8ème'!$D6&gt;=$I$3),4,"")))))</f>
        <v/>
      </c>
      <c r="W322" s="277" t="str">
        <f>IF('9ème'!$D6="","",IF(AND(Engagés!$E6="M",'9ème'!$D6&gt;=$L$3),1,IF(AND(Engagés!$E6="C",'9ème'!$D6&gt;=$K$3),2,IF(AND(Engagés!$E6="J",'9ème'!$D6&gt;=$J$3),3,IF(AND(OR(Engagés!$E6=1,Engagés!$E6=2,Engagés!$E6=3,Engagés!$E6="V"),'9ème'!$D6&gt;=$I$3),4,"")))))</f>
        <v/>
      </c>
      <c r="X322" s="278" t="str">
        <f>IF('10ème'!$D6="","",IF(AND(Engagés!$E6="M",'10ème'!$D6&gt;=$L$3),1,IF(AND(Engagés!$E6="C",'10ème'!$D6&gt;=$K$3),2,IF(AND(Engagés!$E6="J",'10ème'!$D6&gt;=$J$3),3,IF(AND(OR(Engagés!$E6=1,Engagés!$E6=2,Engagés!$E6=3,Engagés!$E6="V"),'10ème'!$D6&gt;=$I$3),4,"")))))</f>
        <v/>
      </c>
      <c r="Y322" s="247"/>
      <c r="Z322" s="272"/>
      <c r="AA322" s="272"/>
      <c r="AB322" s="272"/>
      <c r="AC322" s="272"/>
      <c r="AD322" s="268"/>
    </row>
    <row r="323" spans="13:30" x14ac:dyDescent="0.25">
      <c r="M323" s="212">
        <f>IF(Engagés!A6="","",Engagés!A6)</f>
        <v>3</v>
      </c>
      <c r="N323" s="196" t="str">
        <f>IF(M323="","",Engagés!E6)</f>
        <v>CF</v>
      </c>
      <c r="O323" s="276" t="str">
        <f>IF('1ér_Tour'!$D7="","",IF(AND(Engagés!$E7="M",'1ér_Tour'!$D7&gt;=$L$3),1,IF(AND(Engagés!$E7="C",'1ér_Tour'!$D7&gt;=$K$3),2,IF(AND(Engagés!$E7="J",'1ér_Tour'!$D7&gt;=$J$3),3,IF(AND(OR(Engagés!$E7=1,Engagés!$E7=2,Engagés!$E7=3,Engagés!$E7="V"),'1ér_Tour'!$D7&gt;=$I$3),4,"")))))</f>
        <v/>
      </c>
      <c r="P323" s="277" t="str">
        <f>IF('2ème'!$D7="","",IF(AND(Engagés!$E7="M",'2ème'!$D7&gt;=$L$3),1,IF(AND(Engagés!$E7="C",'2ème'!$D7&gt;=$K$3),2,IF(AND(Engagés!$E7="J",'2ème'!$D7&gt;=$J$3),3,IF(AND(OR(Engagés!$E7=1,Engagés!$E7=2,Engagés!$E7=3,Engagés!$E7="V"),'2ème'!$D7&gt;=$I$3),4,"")))))</f>
        <v/>
      </c>
      <c r="Q323" s="277" t="str">
        <f>IF('3ème'!$D7="","",IF(AND(Engagés!$E7="M",'3ème'!$D7&gt;=$L$3),1,IF(AND(Engagés!$E7="C",'3ème'!$D7&gt;=$K$3),2,IF(AND(Engagés!$E7="J",'3ème'!$D7&gt;=$J$3),3,IF(AND(OR(Engagés!$E7=1,Engagés!$E7=2,Engagés!$E7=3,Engagés!$E7="V"),'3ème'!$D7&gt;=$I$3),4,"")))))</f>
        <v/>
      </c>
      <c r="R323" s="277" t="str">
        <f>IF('4ème'!$D7="","",IF(AND(Engagés!$E7="M",'4ème'!$D7&gt;=$L$3),1,IF(AND(Engagés!$E7="C",'4ème'!$D7&gt;=$K$3),2,IF(AND(Engagés!$E7="J",'4ème'!$D7&gt;=$J$3),3,IF(AND(OR(Engagés!$E7=1,Engagés!$E7=2,Engagés!$E7=3,Engagés!$E7="V"),'4ème'!$D7&gt;=$I$3),4,"")))))</f>
        <v/>
      </c>
      <c r="S323" s="277" t="str">
        <f>IF('5ème'!$D7="","",IF(AND(Engagés!$E7="M",'5ème'!$D7&gt;=$L$3),1,IF(AND(Engagés!$E7="C",'5ème'!$D7&gt;=$K$3),2,IF(AND(Engagés!$E7="J",'5ème'!$D7&gt;=$J$3),3,IF(AND(OR(Engagés!$E7=1,Engagés!$E7=2,Engagés!$E7=3,Engagés!$E7="V"),'5ème'!$D7&gt;=$I$3),4,"")))))</f>
        <v/>
      </c>
      <c r="T323" s="277" t="str">
        <f>IF('6ème'!$D7="","",IF(AND(Engagés!$E7="M",'6ème'!$D7&gt;=$L$3),1,IF(AND(Engagés!$E7="C",'6ème'!$D7&gt;=$K$3),2,IF(AND(Engagés!$E7="J",'6ème'!$D7&gt;=$J$3),3,IF(AND(OR(Engagés!$E7=1,Engagés!$E7=2,Engagés!$E7=3,Engagés!$E7="V"),'6ème'!$D7&gt;=$I$3),4,"")))))</f>
        <v/>
      </c>
      <c r="U323" s="277" t="str">
        <f>IF('7ème'!D7="","",IF(AND(Engagés!$E7="M",'7ème'!D7&gt;=$L$3),1,IF(AND(Engagés!$E7="C",'7ème'!$D7&gt;=$K$3),2,IF(AND(Engagés!$E7="J",'7ème'!$D7&gt;=$J$3),3,IF(AND(OR(Engagés!$E7=1,Engagés!$E7=2,Engagés!$E7=3,Engagés!$E7="V"),'7ème'!$D7&gt;=$I$3),4,"")))))</f>
        <v/>
      </c>
      <c r="V323" s="277" t="str">
        <f>IF('8ème'!$D7="","",IF(AND(Engagés!$E7="M",'8ème'!$D7&gt;=$L$3),1,IF(AND(Engagés!$E7="C",'8ème'!$D7&gt;=$K$3),2,IF(AND(Engagés!$E7="J",'8ème'!$D7&gt;=$J$3),3,IF(AND(OR(Engagés!$E7=1,Engagés!$E7=2,Engagés!$E7=3,Engagés!$E7="V"),'8ème'!$D7&gt;=$I$3),4,"")))))</f>
        <v/>
      </c>
      <c r="W323" s="277" t="str">
        <f>IF('9ème'!$D7="","",IF(AND(Engagés!$E7="M",'9ème'!$D7&gt;=$L$3),1,IF(AND(Engagés!$E7="C",'9ème'!$D7&gt;=$K$3),2,IF(AND(Engagés!$E7="J",'9ème'!$D7&gt;=$J$3),3,IF(AND(OR(Engagés!$E7=1,Engagés!$E7=2,Engagés!$E7=3,Engagés!$E7="V"),'9ème'!$D7&gt;=$I$3),4,"")))))</f>
        <v/>
      </c>
      <c r="X323" s="278" t="str">
        <f>IF('10ème'!$D7="","",IF(AND(Engagés!$E7="M",'10ème'!$D7&gt;=$L$3),1,IF(AND(Engagés!$E7="C",'10ème'!$D7&gt;=$K$3),2,IF(AND(Engagés!$E7="J",'10ème'!$D7&gt;=$J$3),3,IF(AND(OR(Engagés!$E7=1,Engagés!$E7=2,Engagés!$E7=3,Engagés!$E7="V"),'10ème'!$D7&gt;=$I$3),4,"")))))</f>
        <v/>
      </c>
      <c r="Y323" s="247"/>
      <c r="Z323" s="272"/>
      <c r="AA323" s="272"/>
      <c r="AB323" s="272"/>
      <c r="AC323" s="272"/>
      <c r="AD323" s="268"/>
    </row>
    <row r="324" spans="13:30" x14ac:dyDescent="0.25">
      <c r="M324" s="212">
        <f>IF(Engagés!A7="","",Engagés!A7)</f>
        <v>4</v>
      </c>
      <c r="N324" s="196" t="str">
        <f>IF(M324="","",Engagés!E7)</f>
        <v>MJ</v>
      </c>
      <c r="O324" s="276" t="str">
        <f>IF('1ér_Tour'!$D8="","",IF(AND(Engagés!$E8="M",'1ér_Tour'!$D8&gt;=$L$3),1,IF(AND(Engagés!$E8="C",'1ér_Tour'!$D8&gt;=$K$3),2,IF(AND(Engagés!$E8="J",'1ér_Tour'!$D8&gt;=$J$3),3,IF(AND(OR(Engagés!$E8=1,Engagés!$E8=2,Engagés!$E8=3,Engagés!$E8="V"),'1ér_Tour'!$D8&gt;=$I$3),4,"")))))</f>
        <v/>
      </c>
      <c r="P324" s="277" t="str">
        <f>IF('2ème'!$D8="","",IF(AND(Engagés!$E8="M",'2ème'!$D8&gt;=$L$3),1,IF(AND(Engagés!$E8="C",'2ème'!$D8&gt;=$K$3),2,IF(AND(Engagés!$E8="J",'2ème'!$D8&gt;=$J$3),3,IF(AND(OR(Engagés!$E8=1,Engagés!$E8=2,Engagés!$E8=3,Engagés!$E8="V"),'2ème'!$D8&gt;=$I$3),4,"")))))</f>
        <v/>
      </c>
      <c r="Q324" s="277" t="str">
        <f>IF('3ème'!$D8="","",IF(AND(Engagés!$E8="M",'3ème'!$D8&gt;=$L$3),1,IF(AND(Engagés!$E8="C",'3ème'!$D8&gt;=$K$3),2,IF(AND(Engagés!$E8="J",'3ème'!$D8&gt;=$J$3),3,IF(AND(OR(Engagés!$E8=1,Engagés!$E8=2,Engagés!$E8=3,Engagés!$E8="V"),'3ème'!$D8&gt;=$I$3),4,"")))))</f>
        <v/>
      </c>
      <c r="R324" s="277" t="str">
        <f>IF('4ème'!$D8="","",IF(AND(Engagés!$E8="M",'4ème'!$D8&gt;=$L$3),1,IF(AND(Engagés!$E8="C",'4ème'!$D8&gt;=$K$3),2,IF(AND(Engagés!$E8="J",'4ème'!$D8&gt;=$J$3),3,IF(AND(OR(Engagés!$E8=1,Engagés!$E8=2,Engagés!$E8=3,Engagés!$E8="V"),'4ème'!$D8&gt;=$I$3),4,"")))))</f>
        <v/>
      </c>
      <c r="S324" s="277" t="str">
        <f>IF('5ème'!$D8="","",IF(AND(Engagés!$E8="M",'5ème'!$D8&gt;=$L$3),1,IF(AND(Engagés!$E8="C",'5ème'!$D8&gt;=$K$3),2,IF(AND(Engagés!$E8="J",'5ème'!$D8&gt;=$J$3),3,IF(AND(OR(Engagés!$E8=1,Engagés!$E8=2,Engagés!$E8=3,Engagés!$E8="V"),'5ème'!$D8&gt;=$I$3),4,"")))))</f>
        <v/>
      </c>
      <c r="T324" s="277" t="str">
        <f>IF('6ème'!$D8="","",IF(AND(Engagés!$E8="M",'6ème'!$D8&gt;=$L$3),1,IF(AND(Engagés!$E8="C",'6ème'!$D8&gt;=$K$3),2,IF(AND(Engagés!$E8="J",'6ème'!$D8&gt;=$J$3),3,IF(AND(OR(Engagés!$E8=1,Engagés!$E8=2,Engagés!$E8=3,Engagés!$E8="V"),'6ème'!$D8&gt;=$I$3),4,"")))))</f>
        <v/>
      </c>
      <c r="U324" s="277" t="str">
        <f>IF('7ème'!D8="","",IF(AND(Engagés!$E8="M",'7ème'!D8&gt;=$L$3),1,IF(AND(Engagés!$E8="C",'7ème'!$D8&gt;=$K$3),2,IF(AND(Engagés!$E8="J",'7ème'!$D8&gt;=$J$3),3,IF(AND(OR(Engagés!$E8=1,Engagés!$E8=2,Engagés!$E8=3,Engagés!$E8="V"),'7ème'!$D8&gt;=$I$3),4,"")))))</f>
        <v/>
      </c>
      <c r="V324" s="277" t="str">
        <f>IF('8ème'!$D8="","",IF(AND(Engagés!$E8="M",'8ème'!$D8&gt;=$L$3),1,IF(AND(Engagés!$E8="C",'8ème'!$D8&gt;=$K$3),2,IF(AND(Engagés!$E8="J",'8ème'!$D8&gt;=$J$3),3,IF(AND(OR(Engagés!$E8=1,Engagés!$E8=2,Engagés!$E8=3,Engagés!$E8="V"),'8ème'!$D8&gt;=$I$3),4,"")))))</f>
        <v/>
      </c>
      <c r="W324" s="277" t="str">
        <f>IF('9ème'!$D8="","",IF(AND(Engagés!$E8="M",'9ème'!$D8&gt;=$L$3),1,IF(AND(Engagés!$E8="C",'9ème'!$D8&gt;=$K$3),2,IF(AND(Engagés!$E8="J",'9ème'!$D8&gt;=$J$3),3,IF(AND(OR(Engagés!$E8=1,Engagés!$E8=2,Engagés!$E8=3,Engagés!$E8="V"),'9ème'!$D8&gt;=$I$3),4,"")))))</f>
        <v/>
      </c>
      <c r="X324" s="278" t="str">
        <f>IF('10ème'!$D8="","",IF(AND(Engagés!$E8="M",'10ème'!$D8&gt;=$L$3),1,IF(AND(Engagés!$E8="C",'10ème'!$D8&gt;=$K$3),2,IF(AND(Engagés!$E8="J",'10ème'!$D8&gt;=$J$3),3,IF(AND(OR(Engagés!$E8=1,Engagés!$E8=2,Engagés!$E8=3,Engagés!$E8="V"),'10ème'!$D8&gt;=$I$3),4,"")))))</f>
        <v/>
      </c>
      <c r="Y324" s="247"/>
      <c r="Z324" s="272"/>
      <c r="AA324" s="272"/>
      <c r="AB324" s="272"/>
      <c r="AC324" s="272"/>
      <c r="AD324" s="268"/>
    </row>
    <row r="325" spans="13:30" x14ac:dyDescent="0.25">
      <c r="M325" s="212">
        <f>IF(Engagés!A8="","",Engagés!A8)</f>
        <v>5</v>
      </c>
      <c r="N325" s="196" t="str">
        <f>IF(M325="","",Engagés!E8)</f>
        <v>AM</v>
      </c>
      <c r="O325" s="276" t="str">
        <f>IF('1ér_Tour'!$D9="","",IF(AND(Engagés!$E9="M",'1ér_Tour'!$D9&gt;=$L$3),1,IF(AND(Engagés!$E9="C",'1ér_Tour'!$D9&gt;=$K$3),2,IF(AND(Engagés!$E9="J",'1ér_Tour'!$D9&gt;=$J$3),3,IF(AND(OR(Engagés!$E9=1,Engagés!$E9=2,Engagés!$E9=3,Engagés!$E9="V"),'1ér_Tour'!$D9&gt;=$I$3),4,"")))))</f>
        <v/>
      </c>
      <c r="P325" s="277" t="str">
        <f>IF('2ème'!$D9="","",IF(AND(Engagés!$E9="M",'2ème'!$D9&gt;=$L$3),1,IF(AND(Engagés!$E9="C",'2ème'!$D9&gt;=$K$3),2,IF(AND(Engagés!$E9="J",'2ème'!$D9&gt;=$J$3),3,IF(AND(OR(Engagés!$E9=1,Engagés!$E9=2,Engagés!$E9=3,Engagés!$E9="V"),'2ème'!$D9&gt;=$I$3),4,"")))))</f>
        <v/>
      </c>
      <c r="Q325" s="277" t="str">
        <f>IF('3ème'!$D9="","",IF(AND(Engagés!$E9="M",'3ème'!$D9&gt;=$L$3),1,IF(AND(Engagés!$E9="C",'3ème'!$D9&gt;=$K$3),2,IF(AND(Engagés!$E9="J",'3ème'!$D9&gt;=$J$3),3,IF(AND(OR(Engagés!$E9=1,Engagés!$E9=2,Engagés!$E9=3,Engagés!$E9="V"),'3ème'!$D9&gt;=$I$3),4,"")))))</f>
        <v/>
      </c>
      <c r="R325" s="277" t="str">
        <f>IF('4ème'!$D9="","",IF(AND(Engagés!$E9="M",'4ème'!$D9&gt;=$L$3),1,IF(AND(Engagés!$E9="C",'4ème'!$D9&gt;=$K$3),2,IF(AND(Engagés!$E9="J",'4ème'!$D9&gt;=$J$3),3,IF(AND(OR(Engagés!$E9=1,Engagés!$E9=2,Engagés!$E9=3,Engagés!$E9="V"),'4ème'!$D9&gt;=$I$3),4,"")))))</f>
        <v/>
      </c>
      <c r="S325" s="277" t="str">
        <f>IF('5ème'!$D9="","",IF(AND(Engagés!$E9="M",'5ème'!$D9&gt;=$L$3),1,IF(AND(Engagés!$E9="C",'5ème'!$D9&gt;=$K$3),2,IF(AND(Engagés!$E9="J",'5ème'!$D9&gt;=$J$3),3,IF(AND(OR(Engagés!$E9=1,Engagés!$E9=2,Engagés!$E9=3,Engagés!$E9="V"),'5ème'!$D9&gt;=$I$3),4,"")))))</f>
        <v/>
      </c>
      <c r="T325" s="277" t="str">
        <f>IF('6ème'!$D9="","",IF(AND(Engagés!$E9="M",'6ème'!$D9&gt;=$L$3),1,IF(AND(Engagés!$E9="C",'6ème'!$D9&gt;=$K$3),2,IF(AND(Engagés!$E9="J",'6ème'!$D9&gt;=$J$3),3,IF(AND(OR(Engagés!$E9=1,Engagés!$E9=2,Engagés!$E9=3,Engagés!$E9="V"),'6ème'!$D9&gt;=$I$3),4,"")))))</f>
        <v/>
      </c>
      <c r="U325" s="277" t="str">
        <f>IF('7ème'!D9="","",IF(AND(Engagés!$E9="M",'7ème'!D9&gt;=$L$3),1,IF(AND(Engagés!$E9="C",'7ème'!$D9&gt;=$K$3),2,IF(AND(Engagés!$E9="J",'7ème'!$D9&gt;=$J$3),3,IF(AND(OR(Engagés!$E9=1,Engagés!$E9=2,Engagés!$E9=3,Engagés!$E9="V"),'7ème'!$D9&gt;=$I$3),4,"")))))</f>
        <v/>
      </c>
      <c r="V325" s="277" t="str">
        <f>IF('8ème'!$D9="","",IF(AND(Engagés!$E9="M",'8ème'!$D9&gt;=$L$3),1,IF(AND(Engagés!$E9="C",'8ème'!$D9&gt;=$K$3),2,IF(AND(Engagés!$E9="J",'8ème'!$D9&gt;=$J$3),3,IF(AND(OR(Engagés!$E9=1,Engagés!$E9=2,Engagés!$E9=3,Engagés!$E9="V"),'8ème'!$D9&gt;=$I$3),4,"")))))</f>
        <v/>
      </c>
      <c r="W325" s="277" t="str">
        <f>IF('9ème'!$D9="","",IF(AND(Engagés!$E9="M",'9ème'!$D9&gt;=$L$3),1,IF(AND(Engagés!$E9="C",'9ème'!$D9&gt;=$K$3),2,IF(AND(Engagés!$E9="J",'9ème'!$D9&gt;=$J$3),3,IF(AND(OR(Engagés!$E9=1,Engagés!$E9=2,Engagés!$E9=3,Engagés!$E9="V"),'9ème'!$D9&gt;=$I$3),4,"")))))</f>
        <v/>
      </c>
      <c r="X325" s="278" t="str">
        <f>IF('10ème'!$D9="","",IF(AND(Engagés!$E9="M",'10ème'!$D9&gt;=$L$3),1,IF(AND(Engagés!$E9="C",'10ème'!$D9&gt;=$K$3),2,IF(AND(Engagés!$E9="J",'10ème'!$D9&gt;=$J$3),3,IF(AND(OR(Engagés!$E9=1,Engagés!$E9=2,Engagés!$E9=3,Engagés!$E9="V"),'10ème'!$D9&gt;=$I$3),4,"")))))</f>
        <v/>
      </c>
      <c r="Y325" s="247"/>
      <c r="Z325" s="272"/>
      <c r="AA325" s="272"/>
      <c r="AB325" s="272"/>
      <c r="AC325" s="272"/>
      <c r="AD325" s="268"/>
    </row>
    <row r="326" spans="13:30" x14ac:dyDescent="0.25">
      <c r="M326" s="212">
        <f>IF(Engagés!A9="","",Engagés!A9)</f>
        <v>6</v>
      </c>
      <c r="N326" s="196" t="str">
        <f>IF(M326="","",Engagés!E9)</f>
        <v>JS</v>
      </c>
      <c r="O326" s="276" t="str">
        <f>IF('1ér_Tour'!$D10="","",IF(AND(Engagés!$E10="M",'1ér_Tour'!$D10&gt;=$L$3),1,IF(AND(Engagés!$E10="C",'1ér_Tour'!$D10&gt;=$K$3),2,IF(AND(Engagés!$E10="J",'1ér_Tour'!$D10&gt;=$J$3),3,IF(AND(OR(Engagés!$E10=1,Engagés!$E10=2,Engagés!$E10=3,Engagés!$E10="V"),'1ér_Tour'!$D10&gt;=$I$3),4,"")))))</f>
        <v/>
      </c>
      <c r="P326" s="277" t="str">
        <f>IF('2ème'!$D10="","",IF(AND(Engagés!$E10="M",'2ème'!$D10&gt;=$L$3),1,IF(AND(Engagés!$E10="C",'2ème'!$D10&gt;=$K$3),2,IF(AND(Engagés!$E10="J",'2ème'!$D10&gt;=$J$3),3,IF(AND(OR(Engagés!$E10=1,Engagés!$E10=2,Engagés!$E10=3,Engagés!$E10="V"),'2ème'!$D10&gt;=$I$3),4,"")))))</f>
        <v/>
      </c>
      <c r="Q326" s="277" t="str">
        <f>IF('3ème'!$D10="","",IF(AND(Engagés!$E10="M",'3ème'!$D10&gt;=$L$3),1,IF(AND(Engagés!$E10="C",'3ème'!$D10&gt;=$K$3),2,IF(AND(Engagés!$E10="J",'3ème'!$D10&gt;=$J$3),3,IF(AND(OR(Engagés!$E10=1,Engagés!$E10=2,Engagés!$E10=3,Engagés!$E10="V"),'3ème'!$D10&gt;=$I$3),4,"")))))</f>
        <v/>
      </c>
      <c r="R326" s="277" t="str">
        <f>IF('4ème'!$D10="","",IF(AND(Engagés!$E10="M",'4ème'!$D10&gt;=$L$3),1,IF(AND(Engagés!$E10="C",'4ème'!$D10&gt;=$K$3),2,IF(AND(Engagés!$E10="J",'4ème'!$D10&gt;=$J$3),3,IF(AND(OR(Engagés!$E10=1,Engagés!$E10=2,Engagés!$E10=3,Engagés!$E10="V"),'4ème'!$D10&gt;=$I$3),4,"")))))</f>
        <v/>
      </c>
      <c r="S326" s="277" t="str">
        <f>IF('5ème'!$D10="","",IF(AND(Engagés!$E10="M",'5ème'!$D10&gt;=$L$3),1,IF(AND(Engagés!$E10="C",'5ème'!$D10&gt;=$K$3),2,IF(AND(Engagés!$E10="J",'5ème'!$D10&gt;=$J$3),3,IF(AND(OR(Engagés!$E10=1,Engagés!$E10=2,Engagés!$E10=3,Engagés!$E10="V"),'5ème'!$D10&gt;=$I$3),4,"")))))</f>
        <v/>
      </c>
      <c r="T326" s="277" t="str">
        <f>IF('6ème'!$D10="","",IF(AND(Engagés!$E10="M",'6ème'!$D10&gt;=$L$3),1,IF(AND(Engagés!$E10="C",'6ème'!$D10&gt;=$K$3),2,IF(AND(Engagés!$E10="J",'6ème'!$D10&gt;=$J$3),3,IF(AND(OR(Engagés!$E10=1,Engagés!$E10=2,Engagés!$E10=3,Engagés!$E10="V"),'6ème'!$D10&gt;=$I$3),4,"")))))</f>
        <v/>
      </c>
      <c r="U326" s="277" t="str">
        <f>IF('7ème'!D10="","",IF(AND(Engagés!$E10="M",'7ème'!D10&gt;=$L$3),1,IF(AND(Engagés!$E10="C",'7ème'!$D10&gt;=$K$3),2,IF(AND(Engagés!$E10="J",'7ème'!$D10&gt;=$J$3),3,IF(AND(OR(Engagés!$E10=1,Engagés!$E10=2,Engagés!$E10=3,Engagés!$E10="V"),'7ème'!$D10&gt;=$I$3),4,"")))))</f>
        <v/>
      </c>
      <c r="V326" s="277" t="str">
        <f>IF('8ème'!$D10="","",IF(AND(Engagés!$E10="M",'8ème'!$D10&gt;=$L$3),1,IF(AND(Engagés!$E10="C",'8ème'!$D10&gt;=$K$3),2,IF(AND(Engagés!$E10="J",'8ème'!$D10&gt;=$J$3),3,IF(AND(OR(Engagés!$E10=1,Engagés!$E10=2,Engagés!$E10=3,Engagés!$E10="V"),'8ème'!$D10&gt;=$I$3),4,"")))))</f>
        <v/>
      </c>
      <c r="W326" s="277" t="str">
        <f>IF('9ème'!$D10="","",IF(AND(Engagés!$E10="M",'9ème'!$D10&gt;=$L$3),1,IF(AND(Engagés!$E10="C",'9ème'!$D10&gt;=$K$3),2,IF(AND(Engagés!$E10="J",'9ème'!$D10&gt;=$J$3),3,IF(AND(OR(Engagés!$E10=1,Engagés!$E10=2,Engagés!$E10=3,Engagés!$E10="V"),'9ème'!$D10&gt;=$I$3),4,"")))))</f>
        <v/>
      </c>
      <c r="X326" s="278" t="str">
        <f>IF('10ème'!$D10="","",IF(AND(Engagés!$E10="M",'10ème'!$D10&gt;=$L$3),1,IF(AND(Engagés!$E10="C",'10ème'!$D10&gt;=$K$3),2,IF(AND(Engagés!$E10="J",'10ème'!$D10&gt;=$J$3),3,IF(AND(OR(Engagés!$E10=1,Engagés!$E10=2,Engagés!$E10=3,Engagés!$E10="V"),'10ème'!$D10&gt;=$I$3),4,"")))))</f>
        <v/>
      </c>
      <c r="Y326" s="247"/>
      <c r="Z326" s="272"/>
      <c r="AA326" s="272"/>
      <c r="AB326" s="272"/>
      <c r="AC326" s="272"/>
      <c r="AD326" s="268"/>
    </row>
    <row r="327" spans="13:30" x14ac:dyDescent="0.25">
      <c r="M327" s="212">
        <f>IF(Engagés!A10="","",Engagés!A10)</f>
        <v>7</v>
      </c>
      <c r="N327" s="196" t="str">
        <f>IF(M327="","",Engagés!E10)</f>
        <v>AM</v>
      </c>
      <c r="O327" s="276" t="str">
        <f>IF('1ér_Tour'!$D11="","",IF(AND(Engagés!$E11="M",'1ér_Tour'!$D11&gt;=$L$3),1,IF(AND(Engagés!$E11="C",'1ér_Tour'!$D11&gt;=$K$3),2,IF(AND(Engagés!$E11="J",'1ér_Tour'!$D11&gt;=$J$3),3,IF(AND(OR(Engagés!$E11=1,Engagés!$E11=2,Engagés!$E11=3,Engagés!$E11="V"),'1ér_Tour'!$D11&gt;=$I$3),4,"")))))</f>
        <v/>
      </c>
      <c r="P327" s="277" t="str">
        <f>IF('2ème'!$D11="","",IF(AND(Engagés!$E11="M",'2ème'!$D11&gt;=$L$3),1,IF(AND(Engagés!$E11="C",'2ème'!$D11&gt;=$K$3),2,IF(AND(Engagés!$E11="J",'2ème'!$D11&gt;=$J$3),3,IF(AND(OR(Engagés!$E11=1,Engagés!$E11=2,Engagés!$E11=3,Engagés!$E11="V"),'2ème'!$D11&gt;=$I$3),4,"")))))</f>
        <v/>
      </c>
      <c r="Q327" s="277" t="str">
        <f>IF('3ème'!$D11="","",IF(AND(Engagés!$E11="M",'3ème'!$D11&gt;=$L$3),1,IF(AND(Engagés!$E11="C",'3ème'!$D11&gt;=$K$3),2,IF(AND(Engagés!$E11="J",'3ème'!$D11&gt;=$J$3),3,IF(AND(OR(Engagés!$E11=1,Engagés!$E11=2,Engagés!$E11=3,Engagés!$E11="V"),'3ème'!$D11&gt;=$I$3),4,"")))))</f>
        <v/>
      </c>
      <c r="R327" s="277" t="str">
        <f>IF('4ème'!$D11="","",IF(AND(Engagés!$E11="M",'4ème'!$D11&gt;=$L$3),1,IF(AND(Engagés!$E11="C",'4ème'!$D11&gt;=$K$3),2,IF(AND(Engagés!$E11="J",'4ème'!$D11&gt;=$J$3),3,IF(AND(OR(Engagés!$E11=1,Engagés!$E11=2,Engagés!$E11=3,Engagés!$E11="V"),'4ème'!$D11&gt;=$I$3),4,"")))))</f>
        <v/>
      </c>
      <c r="S327" s="277" t="str">
        <f>IF('5ème'!$D11="","",IF(AND(Engagés!$E11="M",'5ème'!$D11&gt;=$L$3),1,IF(AND(Engagés!$E11="C",'5ème'!$D11&gt;=$K$3),2,IF(AND(Engagés!$E11="J",'5ème'!$D11&gt;=$J$3),3,IF(AND(OR(Engagés!$E11=1,Engagés!$E11=2,Engagés!$E11=3,Engagés!$E11="V"),'5ème'!$D11&gt;=$I$3),4,"")))))</f>
        <v/>
      </c>
      <c r="T327" s="277" t="str">
        <f>IF('6ème'!$D11="","",IF(AND(Engagés!$E11="M",'6ème'!$D11&gt;=$L$3),1,IF(AND(Engagés!$E11="C",'6ème'!$D11&gt;=$K$3),2,IF(AND(Engagés!$E11="J",'6ème'!$D11&gt;=$J$3),3,IF(AND(OR(Engagés!$E11=1,Engagés!$E11=2,Engagés!$E11=3,Engagés!$E11="V"),'6ème'!$D11&gt;=$I$3),4,"")))))</f>
        <v/>
      </c>
      <c r="U327" s="277" t="str">
        <f>IF('7ème'!D11="","",IF(AND(Engagés!$E11="M",'7ème'!D11&gt;=$L$3),1,IF(AND(Engagés!$E11="C",'7ème'!$D11&gt;=$K$3),2,IF(AND(Engagés!$E11="J",'7ème'!$D11&gt;=$J$3),3,IF(AND(OR(Engagés!$E11=1,Engagés!$E11=2,Engagés!$E11=3,Engagés!$E11="V"),'7ème'!$D11&gt;=$I$3),4,"")))))</f>
        <v/>
      </c>
      <c r="V327" s="277" t="str">
        <f>IF('8ème'!$D11="","",IF(AND(Engagés!$E11="M",'8ème'!$D11&gt;=$L$3),1,IF(AND(Engagés!$E11="C",'8ème'!$D11&gt;=$K$3),2,IF(AND(Engagés!$E11="J",'8ème'!$D11&gt;=$J$3),3,IF(AND(OR(Engagés!$E11=1,Engagés!$E11=2,Engagés!$E11=3,Engagés!$E11="V"),'8ème'!$D11&gt;=$I$3),4,"")))))</f>
        <v/>
      </c>
      <c r="W327" s="277" t="str">
        <f>IF('9ème'!$D11="","",IF(AND(Engagés!$E11="M",'9ème'!$D11&gt;=$L$3),1,IF(AND(Engagés!$E11="C",'9ème'!$D11&gt;=$K$3),2,IF(AND(Engagés!$E11="J",'9ème'!$D11&gt;=$J$3),3,IF(AND(OR(Engagés!$E11=1,Engagés!$E11=2,Engagés!$E11=3,Engagés!$E11="V"),'9ème'!$D11&gt;=$I$3),4,"")))))</f>
        <v/>
      </c>
      <c r="X327" s="278" t="str">
        <f>IF('10ème'!$D11="","",IF(AND(Engagés!$E11="M",'10ème'!$D11&gt;=$L$3),1,IF(AND(Engagés!$E11="C",'10ème'!$D11&gt;=$K$3),2,IF(AND(Engagés!$E11="J",'10ème'!$D11&gt;=$J$3),3,IF(AND(OR(Engagés!$E11=1,Engagés!$E11=2,Engagés!$E11=3,Engagés!$E11="V"),'10ème'!$D11&gt;=$I$3),4,"")))))</f>
        <v/>
      </c>
      <c r="Y327" s="247"/>
      <c r="Z327" s="272"/>
      <c r="AA327" s="272"/>
      <c r="AB327" s="272"/>
      <c r="AC327" s="272"/>
      <c r="AD327" s="268"/>
    </row>
    <row r="328" spans="13:30" x14ac:dyDescent="0.25">
      <c r="M328" s="212">
        <f>IF(Engagés!A11="","",Engagés!A11)</f>
        <v>8</v>
      </c>
      <c r="N328" s="196" t="str">
        <f>IF(M328="","",Engagés!E11)</f>
        <v>AM</v>
      </c>
      <c r="O328" s="276" t="str">
        <f>IF('1ér_Tour'!$D12="","",IF(AND(Engagés!$E12="M",'1ér_Tour'!$D12&gt;=$L$3),1,IF(AND(Engagés!$E12="C",'1ér_Tour'!$D12&gt;=$K$3),2,IF(AND(Engagés!$E12="J",'1ér_Tour'!$D12&gt;=$J$3),3,IF(AND(OR(Engagés!$E12=1,Engagés!$E12=2,Engagés!$E12=3,Engagés!$E12="V"),'1ér_Tour'!$D12&gt;=$I$3),4,"")))))</f>
        <v/>
      </c>
      <c r="P328" s="277" t="str">
        <f>IF('2ème'!$D12="","",IF(AND(Engagés!$E12="M",'2ème'!$D12&gt;=$L$3),1,IF(AND(Engagés!$E12="C",'2ème'!$D12&gt;=$K$3),2,IF(AND(Engagés!$E12="J",'2ème'!$D12&gt;=$J$3),3,IF(AND(OR(Engagés!$E12=1,Engagés!$E12=2,Engagés!$E12=3,Engagés!$E12="V"),'2ème'!$D12&gt;=$I$3),4,"")))))</f>
        <v/>
      </c>
      <c r="Q328" s="277" t="str">
        <f>IF('3ème'!$D12="","",IF(AND(Engagés!$E12="M",'3ème'!$D12&gt;=$L$3),1,IF(AND(Engagés!$E12="C",'3ème'!$D12&gt;=$K$3),2,IF(AND(Engagés!$E12="J",'3ème'!$D12&gt;=$J$3),3,IF(AND(OR(Engagés!$E12=1,Engagés!$E12=2,Engagés!$E12=3,Engagés!$E12="V"),'3ème'!$D12&gt;=$I$3),4,"")))))</f>
        <v/>
      </c>
      <c r="R328" s="277" t="str">
        <f>IF('4ème'!$D12="","",IF(AND(Engagés!$E12="M",'4ème'!$D12&gt;=$L$3),1,IF(AND(Engagés!$E12="C",'4ème'!$D12&gt;=$K$3),2,IF(AND(Engagés!$E12="J",'4ème'!$D12&gt;=$J$3),3,IF(AND(OR(Engagés!$E12=1,Engagés!$E12=2,Engagés!$E12=3,Engagés!$E12="V"),'4ème'!$D12&gt;=$I$3),4,"")))))</f>
        <v/>
      </c>
      <c r="S328" s="277" t="str">
        <f>IF('5ème'!$D12="","",IF(AND(Engagés!$E12="M",'5ème'!$D12&gt;=$L$3),1,IF(AND(Engagés!$E12="C",'5ème'!$D12&gt;=$K$3),2,IF(AND(Engagés!$E12="J",'5ème'!$D12&gt;=$J$3),3,IF(AND(OR(Engagés!$E12=1,Engagés!$E12=2,Engagés!$E12=3,Engagés!$E12="V"),'5ème'!$D12&gt;=$I$3),4,"")))))</f>
        <v/>
      </c>
      <c r="T328" s="277" t="str">
        <f>IF('6ème'!$D12="","",IF(AND(Engagés!$E12="M",'6ème'!$D12&gt;=$L$3),1,IF(AND(Engagés!$E12="C",'6ème'!$D12&gt;=$K$3),2,IF(AND(Engagés!$E12="J",'6ème'!$D12&gt;=$J$3),3,IF(AND(OR(Engagés!$E12=1,Engagés!$E12=2,Engagés!$E12=3,Engagés!$E12="V"),'6ème'!$D12&gt;=$I$3),4,"")))))</f>
        <v/>
      </c>
      <c r="U328" s="277" t="str">
        <f>IF('7ème'!D12="","",IF(AND(Engagés!$E12="M",'7ème'!D12&gt;=$L$3),1,IF(AND(Engagés!$E12="C",'7ème'!$D12&gt;=$K$3),2,IF(AND(Engagés!$E12="J",'7ème'!$D12&gt;=$J$3),3,IF(AND(OR(Engagés!$E12=1,Engagés!$E12=2,Engagés!$E12=3,Engagés!$E12="V"),'7ème'!$D12&gt;=$I$3),4,"")))))</f>
        <v/>
      </c>
      <c r="V328" s="277" t="str">
        <f>IF('8ème'!$D12="","",IF(AND(Engagés!$E12="M",'8ème'!$D12&gt;=$L$3),1,IF(AND(Engagés!$E12="C",'8ème'!$D12&gt;=$K$3),2,IF(AND(Engagés!$E12="J",'8ème'!$D12&gt;=$J$3),3,IF(AND(OR(Engagés!$E12=1,Engagés!$E12=2,Engagés!$E12=3,Engagés!$E12="V"),'8ème'!$D12&gt;=$I$3),4,"")))))</f>
        <v/>
      </c>
      <c r="W328" s="277" t="str">
        <f>IF('9ème'!$D12="","",IF(AND(Engagés!$E12="M",'9ème'!$D12&gt;=$L$3),1,IF(AND(Engagés!$E12="C",'9ème'!$D12&gt;=$K$3),2,IF(AND(Engagés!$E12="J",'9ème'!$D12&gt;=$J$3),3,IF(AND(OR(Engagés!$E12=1,Engagés!$E12=2,Engagés!$E12=3,Engagés!$E12="V"),'9ème'!$D12&gt;=$I$3),4,"")))))</f>
        <v/>
      </c>
      <c r="X328" s="278" t="str">
        <f>IF('10ème'!$D12="","",IF(AND(Engagés!$E12="M",'10ème'!$D12&gt;=$L$3),1,IF(AND(Engagés!$E12="C",'10ème'!$D12&gt;=$K$3),2,IF(AND(Engagés!$E12="J",'10ème'!$D12&gt;=$J$3),3,IF(AND(OR(Engagés!$E12=1,Engagés!$E12=2,Engagés!$E12=3,Engagés!$E12="V"),'10ème'!$D12&gt;=$I$3),4,"")))))</f>
        <v/>
      </c>
      <c r="Y328" s="247"/>
      <c r="Z328" s="272"/>
      <c r="AA328" s="272"/>
      <c r="AB328" s="272"/>
      <c r="AC328" s="272"/>
      <c r="AD328" s="268"/>
    </row>
    <row r="329" spans="13:30" x14ac:dyDescent="0.25">
      <c r="M329" s="212">
        <f>IF(Engagés!A12="","",Engagés!A12)</f>
        <v>9</v>
      </c>
      <c r="N329" s="196" t="str">
        <f>IF(M329="","",Engagés!E12)</f>
        <v>AM</v>
      </c>
      <c r="O329" s="276" t="str">
        <f>IF('1ér_Tour'!$D13="","",IF(AND(Engagés!$E13="M",'1ér_Tour'!$D13&gt;=$L$3),1,IF(AND(Engagés!$E13="C",'1ér_Tour'!$D13&gt;=$K$3),2,IF(AND(Engagés!$E13="J",'1ér_Tour'!$D13&gt;=$J$3),3,IF(AND(OR(Engagés!$E13=1,Engagés!$E13=2,Engagés!$E13=3,Engagés!$E13="V"),'1ér_Tour'!$D13&gt;=$I$3),4,"")))))</f>
        <v/>
      </c>
      <c r="P329" s="277" t="str">
        <f>IF('2ème'!$D13="","",IF(AND(Engagés!$E13="M",'2ème'!$D13&gt;=$L$3),1,IF(AND(Engagés!$E13="C",'2ème'!$D13&gt;=$K$3),2,IF(AND(Engagés!$E13="J",'2ème'!$D13&gt;=$J$3),3,IF(AND(OR(Engagés!$E13=1,Engagés!$E13=2,Engagés!$E13=3,Engagés!$E13="V"),'2ème'!$D13&gt;=$I$3),4,"")))))</f>
        <v/>
      </c>
      <c r="Q329" s="277" t="str">
        <f>IF('3ème'!$D13="","",IF(AND(Engagés!$E13="M",'3ème'!$D13&gt;=$L$3),1,IF(AND(Engagés!$E13="C",'3ème'!$D13&gt;=$K$3),2,IF(AND(Engagés!$E13="J",'3ème'!$D13&gt;=$J$3),3,IF(AND(OR(Engagés!$E13=1,Engagés!$E13=2,Engagés!$E13=3,Engagés!$E13="V"),'3ème'!$D13&gt;=$I$3),4,"")))))</f>
        <v/>
      </c>
      <c r="R329" s="277" t="str">
        <f>IF('4ème'!$D13="","",IF(AND(Engagés!$E13="M",'4ème'!$D13&gt;=$L$3),1,IF(AND(Engagés!$E13="C",'4ème'!$D13&gt;=$K$3),2,IF(AND(Engagés!$E13="J",'4ème'!$D13&gt;=$J$3),3,IF(AND(OR(Engagés!$E13=1,Engagés!$E13=2,Engagés!$E13=3,Engagés!$E13="V"),'4ème'!$D13&gt;=$I$3),4,"")))))</f>
        <v/>
      </c>
      <c r="S329" s="277" t="str">
        <f>IF('5ème'!$D13="","",IF(AND(Engagés!$E13="M",'5ème'!$D13&gt;=$L$3),1,IF(AND(Engagés!$E13="C",'5ème'!$D13&gt;=$K$3),2,IF(AND(Engagés!$E13="J",'5ème'!$D13&gt;=$J$3),3,IF(AND(OR(Engagés!$E13=1,Engagés!$E13=2,Engagés!$E13=3,Engagés!$E13="V"),'5ème'!$D13&gt;=$I$3),4,"")))))</f>
        <v/>
      </c>
      <c r="T329" s="277" t="str">
        <f>IF('6ème'!$D13="","",IF(AND(Engagés!$E13="M",'6ème'!$D13&gt;=$L$3),1,IF(AND(Engagés!$E13="C",'6ème'!$D13&gt;=$K$3),2,IF(AND(Engagés!$E13="J",'6ème'!$D13&gt;=$J$3),3,IF(AND(OR(Engagés!$E13=1,Engagés!$E13=2,Engagés!$E13=3,Engagés!$E13="V"),'6ème'!$D13&gt;=$I$3),4,"")))))</f>
        <v/>
      </c>
      <c r="U329" s="277" t="str">
        <f>IF('7ème'!D13="","",IF(AND(Engagés!$E13="M",'7ème'!D13&gt;=$L$3),1,IF(AND(Engagés!$E13="C",'7ème'!$D13&gt;=$K$3),2,IF(AND(Engagés!$E13="J",'7ème'!$D13&gt;=$J$3),3,IF(AND(OR(Engagés!$E13=1,Engagés!$E13=2,Engagés!$E13=3,Engagés!$E13="V"),'7ème'!$D13&gt;=$I$3),4,"")))))</f>
        <v/>
      </c>
      <c r="V329" s="277" t="str">
        <f>IF('8ème'!$D13="","",IF(AND(Engagés!$E13="M",'8ème'!$D13&gt;=$L$3),1,IF(AND(Engagés!$E13="C",'8ème'!$D13&gt;=$K$3),2,IF(AND(Engagés!$E13="J",'8ème'!$D13&gt;=$J$3),3,IF(AND(OR(Engagés!$E13=1,Engagés!$E13=2,Engagés!$E13=3,Engagés!$E13="V"),'8ème'!$D13&gt;=$I$3),4,"")))))</f>
        <v/>
      </c>
      <c r="W329" s="277" t="str">
        <f>IF('9ème'!$D13="","",IF(AND(Engagés!$E13="M",'9ème'!$D13&gt;=$L$3),1,IF(AND(Engagés!$E13="C",'9ème'!$D13&gt;=$K$3),2,IF(AND(Engagés!$E13="J",'9ème'!$D13&gt;=$J$3),3,IF(AND(OR(Engagés!$E13=1,Engagés!$E13=2,Engagés!$E13=3,Engagés!$E13="V"),'9ème'!$D13&gt;=$I$3),4,"")))))</f>
        <v/>
      </c>
      <c r="X329" s="278" t="str">
        <f>IF('10ème'!$D13="","",IF(AND(Engagés!$E13="M",'10ème'!$D13&gt;=$L$3),1,IF(AND(Engagés!$E13="C",'10ème'!$D13&gt;=$K$3),2,IF(AND(Engagés!$E13="J",'10ème'!$D13&gt;=$J$3),3,IF(AND(OR(Engagés!$E13=1,Engagés!$E13=2,Engagés!$E13=3,Engagés!$E13="V"),'10ème'!$D13&gt;=$I$3),4,"")))))</f>
        <v/>
      </c>
      <c r="Y329" s="247"/>
      <c r="Z329" s="272"/>
      <c r="AA329" s="272"/>
      <c r="AB329" s="272"/>
      <c r="AC329" s="272"/>
      <c r="AD329" s="268"/>
    </row>
    <row r="330" spans="13:30" x14ac:dyDescent="0.25">
      <c r="M330" s="212">
        <f>IF(Engagés!A13="","",Engagés!A13)</f>
        <v>10</v>
      </c>
      <c r="N330" s="196" t="str">
        <f>IF(M330="","",Engagés!E13)</f>
        <v>JS</v>
      </c>
      <c r="O330" s="276" t="str">
        <f>IF('1ér_Tour'!$D14="","",IF(AND(Engagés!$E14="M",'1ér_Tour'!$D14&gt;=$L$3),1,IF(AND(Engagés!$E14="C",'1ér_Tour'!$D14&gt;=$K$3),2,IF(AND(Engagés!$E14="J",'1ér_Tour'!$D14&gt;=$J$3),3,IF(AND(OR(Engagés!$E14=1,Engagés!$E14=2,Engagés!$E14=3,Engagés!$E14="V"),'1ér_Tour'!$D14&gt;=$I$3),4,"")))))</f>
        <v/>
      </c>
      <c r="P330" s="277" t="str">
        <f>IF('2ème'!$D14="","",IF(AND(Engagés!$E14="M",'2ème'!$D14&gt;=$L$3),1,IF(AND(Engagés!$E14="C",'2ème'!$D14&gt;=$K$3),2,IF(AND(Engagés!$E14="J",'2ème'!$D14&gt;=$J$3),3,IF(AND(OR(Engagés!$E14=1,Engagés!$E14=2,Engagés!$E14=3,Engagés!$E14="V"),'2ème'!$D14&gt;=$I$3),4,"")))))</f>
        <v/>
      </c>
      <c r="Q330" s="277" t="str">
        <f>IF('3ème'!$D14="","",IF(AND(Engagés!$E14="M",'3ème'!$D14&gt;=$L$3),1,IF(AND(Engagés!$E14="C",'3ème'!$D14&gt;=$K$3),2,IF(AND(Engagés!$E14="J",'3ème'!$D14&gt;=$J$3),3,IF(AND(OR(Engagés!$E14=1,Engagés!$E14=2,Engagés!$E14=3,Engagés!$E14="V"),'3ème'!$D14&gt;=$I$3),4,"")))))</f>
        <v/>
      </c>
      <c r="R330" s="277" t="str">
        <f>IF('4ème'!$D14="","",IF(AND(Engagés!$E14="M",'4ème'!$D14&gt;=$L$3),1,IF(AND(Engagés!$E14="C",'4ème'!$D14&gt;=$K$3),2,IF(AND(Engagés!$E14="J",'4ème'!$D14&gt;=$J$3),3,IF(AND(OR(Engagés!$E14=1,Engagés!$E14=2,Engagés!$E14=3,Engagés!$E14="V"),'4ème'!$D14&gt;=$I$3),4,"")))))</f>
        <v/>
      </c>
      <c r="S330" s="277" t="str">
        <f>IF('5ème'!$D14="","",IF(AND(Engagés!$E14="M",'5ème'!$D14&gt;=$L$3),1,IF(AND(Engagés!$E14="C",'5ème'!$D14&gt;=$K$3),2,IF(AND(Engagés!$E14="J",'5ème'!$D14&gt;=$J$3),3,IF(AND(OR(Engagés!$E14=1,Engagés!$E14=2,Engagés!$E14=3,Engagés!$E14="V"),'5ème'!$D14&gt;=$I$3),4,"")))))</f>
        <v/>
      </c>
      <c r="T330" s="277" t="str">
        <f>IF('6ème'!$D14="","",IF(AND(Engagés!$E14="M",'6ème'!$D14&gt;=$L$3),1,IF(AND(Engagés!$E14="C",'6ème'!$D14&gt;=$K$3),2,IF(AND(Engagés!$E14="J",'6ème'!$D14&gt;=$J$3),3,IF(AND(OR(Engagés!$E14=1,Engagés!$E14=2,Engagés!$E14=3,Engagés!$E14="V"),'6ème'!$D14&gt;=$I$3),4,"")))))</f>
        <v/>
      </c>
      <c r="U330" s="277" t="str">
        <f>IF('7ème'!D14="","",IF(AND(Engagés!$E14="M",'7ème'!D14&gt;=$L$3),1,IF(AND(Engagés!$E14="C",'7ème'!$D14&gt;=$K$3),2,IF(AND(Engagés!$E14="J",'7ème'!$D14&gt;=$J$3),3,IF(AND(OR(Engagés!$E14=1,Engagés!$E14=2,Engagés!$E14=3,Engagés!$E14="V"),'7ème'!$D14&gt;=$I$3),4,"")))))</f>
        <v/>
      </c>
      <c r="V330" s="277" t="str">
        <f>IF('8ème'!$D14="","",IF(AND(Engagés!$E14="M",'8ème'!$D14&gt;=$L$3),1,IF(AND(Engagés!$E14="C",'8ème'!$D14&gt;=$K$3),2,IF(AND(Engagés!$E14="J",'8ème'!$D14&gt;=$J$3),3,IF(AND(OR(Engagés!$E14=1,Engagés!$E14=2,Engagés!$E14=3,Engagés!$E14="V"),'8ème'!$D14&gt;=$I$3),4,"")))))</f>
        <v/>
      </c>
      <c r="W330" s="277" t="str">
        <f>IF('9ème'!$D14="","",IF(AND(Engagés!$E14="M",'9ème'!$D14&gt;=$L$3),1,IF(AND(Engagés!$E14="C",'9ème'!$D14&gt;=$K$3),2,IF(AND(Engagés!$E14="J",'9ème'!$D14&gt;=$J$3),3,IF(AND(OR(Engagés!$E14=1,Engagés!$E14=2,Engagés!$E14=3,Engagés!$E14="V"),'9ème'!$D14&gt;=$I$3),4,"")))))</f>
        <v/>
      </c>
      <c r="X330" s="278" t="str">
        <f>IF('10ème'!$D14="","",IF(AND(Engagés!$E14="M",'10ème'!$D14&gt;=$L$3),1,IF(AND(Engagés!$E14="C",'10ème'!$D14&gt;=$K$3),2,IF(AND(Engagés!$E14="J",'10ème'!$D14&gt;=$J$3),3,IF(AND(OR(Engagés!$E14=1,Engagés!$E14=2,Engagés!$E14=3,Engagés!$E14="V"),'10ème'!$D14&gt;=$I$3),4,"")))))</f>
        <v/>
      </c>
      <c r="Y330" s="247"/>
      <c r="Z330" s="272"/>
      <c r="AA330" s="272"/>
      <c r="AB330" s="272"/>
      <c r="AC330" s="272"/>
      <c r="AD330" s="268"/>
    </row>
    <row r="331" spans="13:30" x14ac:dyDescent="0.25">
      <c r="M331" s="212">
        <f>IF(Engagés!A14="","",Engagés!A14)</f>
        <v>11</v>
      </c>
      <c r="N331" s="196" t="str">
        <f>IF(M331="","",Engagés!E14)</f>
        <v>CF</v>
      </c>
      <c r="O331" s="276" t="str">
        <f>IF('1ér_Tour'!$D15="","",IF(AND(Engagés!$E15="M",'1ér_Tour'!$D15&gt;=$L$3),1,IF(AND(Engagés!$E15="C",'1ér_Tour'!$D15&gt;=$K$3),2,IF(AND(Engagés!$E15="J",'1ér_Tour'!$D15&gt;=$J$3),3,IF(AND(OR(Engagés!$E15=1,Engagés!$E15=2,Engagés!$E15=3,Engagés!$E15="V"),'1ér_Tour'!$D15&gt;=$I$3),4,"")))))</f>
        <v/>
      </c>
      <c r="P331" s="277" t="str">
        <f>IF('2ème'!$D15="","",IF(AND(Engagés!$E15="M",'2ème'!$D15&gt;=$L$3),1,IF(AND(Engagés!$E15="C",'2ème'!$D15&gt;=$K$3),2,IF(AND(Engagés!$E15="J",'2ème'!$D15&gt;=$J$3),3,IF(AND(OR(Engagés!$E15=1,Engagés!$E15=2,Engagés!$E15=3,Engagés!$E15="V"),'2ème'!$D15&gt;=$I$3),4,"")))))</f>
        <v/>
      </c>
      <c r="Q331" s="277" t="str">
        <f>IF('3ème'!$D15="","",IF(AND(Engagés!$E15="M",'3ème'!$D15&gt;=$L$3),1,IF(AND(Engagés!$E15="C",'3ème'!$D15&gt;=$K$3),2,IF(AND(Engagés!$E15="J",'3ème'!$D15&gt;=$J$3),3,IF(AND(OR(Engagés!$E15=1,Engagés!$E15=2,Engagés!$E15=3,Engagés!$E15="V"),'3ème'!$D15&gt;=$I$3),4,"")))))</f>
        <v/>
      </c>
      <c r="R331" s="277" t="str">
        <f>IF('4ème'!$D15="","",IF(AND(Engagés!$E15="M",'4ème'!$D15&gt;=$L$3),1,IF(AND(Engagés!$E15="C",'4ème'!$D15&gt;=$K$3),2,IF(AND(Engagés!$E15="J",'4ème'!$D15&gt;=$J$3),3,IF(AND(OR(Engagés!$E15=1,Engagés!$E15=2,Engagés!$E15=3,Engagés!$E15="V"),'4ème'!$D15&gt;=$I$3),4,"")))))</f>
        <v/>
      </c>
      <c r="S331" s="277" t="str">
        <f>IF('5ème'!$D15="","",IF(AND(Engagés!$E15="M",'5ème'!$D15&gt;=$L$3),1,IF(AND(Engagés!$E15="C",'5ème'!$D15&gt;=$K$3),2,IF(AND(Engagés!$E15="J",'5ème'!$D15&gt;=$J$3),3,IF(AND(OR(Engagés!$E15=1,Engagés!$E15=2,Engagés!$E15=3,Engagés!$E15="V"),'5ème'!$D15&gt;=$I$3),4,"")))))</f>
        <v/>
      </c>
      <c r="T331" s="277" t="str">
        <f>IF('6ème'!$D15="","",IF(AND(Engagés!$E15="M",'6ème'!$D15&gt;=$L$3),1,IF(AND(Engagés!$E15="C",'6ème'!$D15&gt;=$K$3),2,IF(AND(Engagés!$E15="J",'6ème'!$D15&gt;=$J$3),3,IF(AND(OR(Engagés!$E15=1,Engagés!$E15=2,Engagés!$E15=3,Engagés!$E15="V"),'6ème'!$D15&gt;=$I$3),4,"")))))</f>
        <v/>
      </c>
      <c r="U331" s="277" t="str">
        <f>IF('7ème'!D15="","",IF(AND(Engagés!$E15="M",'7ème'!D15&gt;=$L$3),1,IF(AND(Engagés!$E15="C",'7ème'!$D15&gt;=$K$3),2,IF(AND(Engagés!$E15="J",'7ème'!$D15&gt;=$J$3),3,IF(AND(OR(Engagés!$E15=1,Engagés!$E15=2,Engagés!$E15=3,Engagés!$E15="V"),'7ème'!$D15&gt;=$I$3),4,"")))))</f>
        <v/>
      </c>
      <c r="V331" s="277" t="str">
        <f>IF('8ème'!$D15="","",IF(AND(Engagés!$E15="M",'8ème'!$D15&gt;=$L$3),1,IF(AND(Engagés!$E15="C",'8ème'!$D15&gt;=$K$3),2,IF(AND(Engagés!$E15="J",'8ème'!$D15&gt;=$J$3),3,IF(AND(OR(Engagés!$E15=1,Engagés!$E15=2,Engagés!$E15=3,Engagés!$E15="V"),'8ème'!$D15&gt;=$I$3),4,"")))))</f>
        <v/>
      </c>
      <c r="W331" s="277" t="str">
        <f>IF('9ème'!$D15="","",IF(AND(Engagés!$E15="M",'9ème'!$D15&gt;=$L$3),1,IF(AND(Engagés!$E15="C",'9ème'!$D15&gt;=$K$3),2,IF(AND(Engagés!$E15="J",'9ème'!$D15&gt;=$J$3),3,IF(AND(OR(Engagés!$E15=1,Engagés!$E15=2,Engagés!$E15=3,Engagés!$E15="V"),'9ème'!$D15&gt;=$I$3),4,"")))))</f>
        <v/>
      </c>
      <c r="X331" s="278" t="str">
        <f>IF('10ème'!$D15="","",IF(AND(Engagés!$E15="M",'10ème'!$D15&gt;=$L$3),1,IF(AND(Engagés!$E15="C",'10ème'!$D15&gt;=$K$3),2,IF(AND(Engagés!$E15="J",'10ème'!$D15&gt;=$J$3),3,IF(AND(OR(Engagés!$E15=1,Engagés!$E15=2,Engagés!$E15=3,Engagés!$E15="V"),'10ème'!$D15&gt;=$I$3),4,"")))))</f>
        <v/>
      </c>
      <c r="Y331" s="247"/>
      <c r="Z331" s="272"/>
      <c r="AA331" s="272"/>
      <c r="AB331" s="272"/>
      <c r="AC331" s="272"/>
      <c r="AD331" s="268"/>
    </row>
    <row r="332" spans="13:30" x14ac:dyDescent="0.25">
      <c r="M332" s="212">
        <f>IF(Engagés!A15="","",Engagés!A15)</f>
        <v>12</v>
      </c>
      <c r="N332" s="196" t="str">
        <f>IF(M332="","",Engagés!E15)</f>
        <v>MJ</v>
      </c>
      <c r="O332" s="276" t="str">
        <f>IF('1ér_Tour'!$D16="","",IF(AND(Engagés!$E16="M",'1ér_Tour'!$D16&gt;=$L$3),1,IF(AND(Engagés!$E16="C",'1ér_Tour'!$D16&gt;=$K$3),2,IF(AND(Engagés!$E16="J",'1ér_Tour'!$D16&gt;=$J$3),3,IF(AND(OR(Engagés!$E16=1,Engagés!$E16=2,Engagés!$E16=3,Engagés!$E16="V"),'1ér_Tour'!$D16&gt;=$I$3),4,"")))))</f>
        <v/>
      </c>
      <c r="P332" s="277" t="str">
        <f>IF('2ème'!$D16="","",IF(AND(Engagés!$E16="M",'2ème'!$D16&gt;=$L$3),1,IF(AND(Engagés!$E16="C",'2ème'!$D16&gt;=$K$3),2,IF(AND(Engagés!$E16="J",'2ème'!$D16&gt;=$J$3),3,IF(AND(OR(Engagés!$E16=1,Engagés!$E16=2,Engagés!$E16=3,Engagés!$E16="V"),'2ème'!$D16&gt;=$I$3),4,"")))))</f>
        <v/>
      </c>
      <c r="Q332" s="277" t="str">
        <f>IF('3ème'!$D16="","",IF(AND(Engagés!$E16="M",'3ème'!$D16&gt;=$L$3),1,IF(AND(Engagés!$E16="C",'3ème'!$D16&gt;=$K$3),2,IF(AND(Engagés!$E16="J",'3ème'!$D16&gt;=$J$3),3,IF(AND(OR(Engagés!$E16=1,Engagés!$E16=2,Engagés!$E16=3,Engagés!$E16="V"),'3ème'!$D16&gt;=$I$3),4,"")))))</f>
        <v/>
      </c>
      <c r="R332" s="277" t="str">
        <f>IF('4ème'!$D16="","",IF(AND(Engagés!$E16="M",'4ème'!$D16&gt;=$L$3),1,IF(AND(Engagés!$E16="C",'4ème'!$D16&gt;=$K$3),2,IF(AND(Engagés!$E16="J",'4ème'!$D16&gt;=$J$3),3,IF(AND(OR(Engagés!$E16=1,Engagés!$E16=2,Engagés!$E16=3,Engagés!$E16="V"),'4ème'!$D16&gt;=$I$3),4,"")))))</f>
        <v/>
      </c>
      <c r="S332" s="277" t="str">
        <f>IF('5ème'!$D16="","",IF(AND(Engagés!$E16="M",'5ème'!$D16&gt;=$L$3),1,IF(AND(Engagés!$E16="C",'5ème'!$D16&gt;=$K$3),2,IF(AND(Engagés!$E16="J",'5ème'!$D16&gt;=$J$3),3,IF(AND(OR(Engagés!$E16=1,Engagés!$E16=2,Engagés!$E16=3,Engagés!$E16="V"),'5ème'!$D16&gt;=$I$3),4,"")))))</f>
        <v/>
      </c>
      <c r="T332" s="277" t="str">
        <f>IF('6ème'!$D16="","",IF(AND(Engagés!$E16="M",'6ème'!$D16&gt;=$L$3),1,IF(AND(Engagés!$E16="C",'6ème'!$D16&gt;=$K$3),2,IF(AND(Engagés!$E16="J",'6ème'!$D16&gt;=$J$3),3,IF(AND(OR(Engagés!$E16=1,Engagés!$E16=2,Engagés!$E16=3,Engagés!$E16="V"),'6ème'!$D16&gt;=$I$3),4,"")))))</f>
        <v/>
      </c>
      <c r="U332" s="277" t="str">
        <f>IF('7ème'!D16="","",IF(AND(Engagés!$E16="M",'7ème'!D16&gt;=$L$3),1,IF(AND(Engagés!$E16="C",'7ème'!$D16&gt;=$K$3),2,IF(AND(Engagés!$E16="J",'7ème'!$D16&gt;=$J$3),3,IF(AND(OR(Engagés!$E16=1,Engagés!$E16=2,Engagés!$E16=3,Engagés!$E16="V"),'7ème'!$D16&gt;=$I$3),4,"")))))</f>
        <v/>
      </c>
      <c r="V332" s="277" t="str">
        <f>IF('8ème'!$D16="","",IF(AND(Engagés!$E16="M",'8ème'!$D16&gt;=$L$3),1,IF(AND(Engagés!$E16="C",'8ème'!$D16&gt;=$K$3),2,IF(AND(Engagés!$E16="J",'8ème'!$D16&gt;=$J$3),3,IF(AND(OR(Engagés!$E16=1,Engagés!$E16=2,Engagés!$E16=3,Engagés!$E16="V"),'8ème'!$D16&gt;=$I$3),4,"")))))</f>
        <v/>
      </c>
      <c r="W332" s="277" t="str">
        <f>IF('9ème'!$D16="","",IF(AND(Engagés!$E16="M",'9ème'!$D16&gt;=$L$3),1,IF(AND(Engagés!$E16="C",'9ème'!$D16&gt;=$K$3),2,IF(AND(Engagés!$E16="J",'9ème'!$D16&gt;=$J$3),3,IF(AND(OR(Engagés!$E16=1,Engagés!$E16=2,Engagés!$E16=3,Engagés!$E16="V"),'9ème'!$D16&gt;=$I$3),4,"")))))</f>
        <v/>
      </c>
      <c r="X332" s="278" t="str">
        <f>IF('10ème'!$D16="","",IF(AND(Engagés!$E16="M",'10ème'!$D16&gt;=$L$3),1,IF(AND(Engagés!$E16="C",'10ème'!$D16&gt;=$K$3),2,IF(AND(Engagés!$E16="J",'10ème'!$D16&gt;=$J$3),3,IF(AND(OR(Engagés!$E16=1,Engagés!$E16=2,Engagés!$E16=3,Engagés!$E16="V"),'10ème'!$D16&gt;=$I$3),4,"")))))</f>
        <v/>
      </c>
      <c r="Y332" s="247"/>
      <c r="Z332" s="272"/>
      <c r="AA332" s="272"/>
      <c r="AB332" s="272"/>
      <c r="AC332" s="272"/>
      <c r="AD332" s="268"/>
    </row>
    <row r="333" spans="13:30" x14ac:dyDescent="0.25">
      <c r="M333" s="212">
        <f>IF(Engagés!A16="","",Engagés!A16)</f>
        <v>13</v>
      </c>
      <c r="N333" s="196" t="str">
        <f>IF(M333="","",Engagés!E16)</f>
        <v>AM</v>
      </c>
      <c r="O333" s="276" t="str">
        <f>IF('1ér_Tour'!$D17="","",IF(AND(Engagés!$E17="M",'1ér_Tour'!$D17&gt;=$L$3),1,IF(AND(Engagés!$E17="C",'1ér_Tour'!$D17&gt;=$K$3),2,IF(AND(Engagés!$E17="J",'1ér_Tour'!$D17&gt;=$J$3),3,IF(AND(OR(Engagés!$E17=1,Engagés!$E17=2,Engagés!$E17=3,Engagés!$E17="V"),'1ér_Tour'!$D17&gt;=$I$3),4,"")))))</f>
        <v/>
      </c>
      <c r="P333" s="277" t="str">
        <f>IF('2ème'!$D17="","",IF(AND(Engagés!$E17="M",'2ème'!$D17&gt;=$L$3),1,IF(AND(Engagés!$E17="C",'2ème'!$D17&gt;=$K$3),2,IF(AND(Engagés!$E17="J",'2ème'!$D17&gt;=$J$3),3,IF(AND(OR(Engagés!$E17=1,Engagés!$E17=2,Engagés!$E17=3,Engagés!$E17="V"),'2ème'!$D17&gt;=$I$3),4,"")))))</f>
        <v/>
      </c>
      <c r="Q333" s="277" t="str">
        <f>IF('3ème'!$D17="","",IF(AND(Engagés!$E17="M",'3ème'!$D17&gt;=$L$3),1,IF(AND(Engagés!$E17="C",'3ème'!$D17&gt;=$K$3),2,IF(AND(Engagés!$E17="J",'3ème'!$D17&gt;=$J$3),3,IF(AND(OR(Engagés!$E17=1,Engagés!$E17=2,Engagés!$E17=3,Engagés!$E17="V"),'3ème'!$D17&gt;=$I$3),4,"")))))</f>
        <v/>
      </c>
      <c r="R333" s="277" t="str">
        <f>IF('4ème'!$D17="","",IF(AND(Engagés!$E17="M",'4ème'!$D17&gt;=$L$3),1,IF(AND(Engagés!$E17="C",'4ème'!$D17&gt;=$K$3),2,IF(AND(Engagés!$E17="J",'4ème'!$D17&gt;=$J$3),3,IF(AND(OR(Engagés!$E17=1,Engagés!$E17=2,Engagés!$E17=3,Engagés!$E17="V"),'4ème'!$D17&gt;=$I$3),4,"")))))</f>
        <v/>
      </c>
      <c r="S333" s="277" t="str">
        <f>IF('5ème'!$D17="","",IF(AND(Engagés!$E17="M",'5ème'!$D17&gt;=$L$3),1,IF(AND(Engagés!$E17="C",'5ème'!$D17&gt;=$K$3),2,IF(AND(Engagés!$E17="J",'5ème'!$D17&gt;=$J$3),3,IF(AND(OR(Engagés!$E17=1,Engagés!$E17=2,Engagés!$E17=3,Engagés!$E17="V"),'5ème'!$D17&gt;=$I$3),4,"")))))</f>
        <v/>
      </c>
      <c r="T333" s="277" t="str">
        <f>IF('6ème'!$D17="","",IF(AND(Engagés!$E17="M",'6ème'!$D17&gt;=$L$3),1,IF(AND(Engagés!$E17="C",'6ème'!$D17&gt;=$K$3),2,IF(AND(Engagés!$E17="J",'6ème'!$D17&gt;=$J$3),3,IF(AND(OR(Engagés!$E17=1,Engagés!$E17=2,Engagés!$E17=3,Engagés!$E17="V"),'6ème'!$D17&gt;=$I$3),4,"")))))</f>
        <v/>
      </c>
      <c r="U333" s="277" t="str">
        <f>IF('7ème'!D17="","",IF(AND(Engagés!$E17="M",'7ème'!D17&gt;=$L$3),1,IF(AND(Engagés!$E17="C",'7ème'!$D17&gt;=$K$3),2,IF(AND(Engagés!$E17="J",'7ème'!$D17&gt;=$J$3),3,IF(AND(OR(Engagés!$E17=1,Engagés!$E17=2,Engagés!$E17=3,Engagés!$E17="V"),'7ème'!$D17&gt;=$I$3),4,"")))))</f>
        <v/>
      </c>
      <c r="V333" s="277" t="str">
        <f>IF('8ème'!$D17="","",IF(AND(Engagés!$E17="M",'8ème'!$D17&gt;=$L$3),1,IF(AND(Engagés!$E17="C",'8ème'!$D17&gt;=$K$3),2,IF(AND(Engagés!$E17="J",'8ème'!$D17&gt;=$J$3),3,IF(AND(OR(Engagés!$E17=1,Engagés!$E17=2,Engagés!$E17=3,Engagés!$E17="V"),'8ème'!$D17&gt;=$I$3),4,"")))))</f>
        <v/>
      </c>
      <c r="W333" s="277" t="str">
        <f>IF('9ème'!$D17="","",IF(AND(Engagés!$E17="M",'9ème'!$D17&gt;=$L$3),1,IF(AND(Engagés!$E17="C",'9ème'!$D17&gt;=$K$3),2,IF(AND(Engagés!$E17="J",'9ème'!$D17&gt;=$J$3),3,IF(AND(OR(Engagés!$E17=1,Engagés!$E17=2,Engagés!$E17=3,Engagés!$E17="V"),'9ème'!$D17&gt;=$I$3),4,"")))))</f>
        <v/>
      </c>
      <c r="X333" s="278" t="str">
        <f>IF('10ème'!$D17="","",IF(AND(Engagés!$E17="M",'10ème'!$D17&gt;=$L$3),1,IF(AND(Engagés!$E17="C",'10ème'!$D17&gt;=$K$3),2,IF(AND(Engagés!$E17="J",'10ème'!$D17&gt;=$J$3),3,IF(AND(OR(Engagés!$E17=1,Engagés!$E17=2,Engagés!$E17=3,Engagés!$E17="V"),'10ème'!$D17&gt;=$I$3),4,"")))))</f>
        <v/>
      </c>
      <c r="Y333" s="247"/>
      <c r="Z333" s="272"/>
      <c r="AA333" s="272"/>
      <c r="AB333" s="272"/>
      <c r="AC333" s="272"/>
      <c r="AD333" s="268"/>
    </row>
    <row r="334" spans="13:30" x14ac:dyDescent="0.25">
      <c r="M334" s="212">
        <f>IF(Engagés!A17="","",Engagés!A17)</f>
        <v>14</v>
      </c>
      <c r="N334" s="196" t="str">
        <f>IF(M334="","",Engagés!E17)</f>
        <v>JS</v>
      </c>
      <c r="O334" s="276" t="str">
        <f>IF('1ér_Tour'!$D18="","",IF(AND(Engagés!$E18="M",'1ér_Tour'!$D18&gt;=$L$3),1,IF(AND(Engagés!$E18="C",'1ér_Tour'!$D18&gt;=$K$3),2,IF(AND(Engagés!$E18="J",'1ér_Tour'!$D18&gt;=$J$3),3,IF(AND(OR(Engagés!$E18=1,Engagés!$E18=2,Engagés!$E18=3,Engagés!$E18="V"),'1ér_Tour'!$D18&gt;=$I$3),4,"")))))</f>
        <v/>
      </c>
      <c r="P334" s="277" t="str">
        <f>IF('2ème'!$D18="","",IF(AND(Engagés!$E18="M",'2ème'!$D18&gt;=$L$3),1,IF(AND(Engagés!$E18="C",'2ème'!$D18&gt;=$K$3),2,IF(AND(Engagés!$E18="J",'2ème'!$D18&gt;=$J$3),3,IF(AND(OR(Engagés!$E18=1,Engagés!$E18=2,Engagés!$E18=3,Engagés!$E18="V"),'2ème'!$D18&gt;=$I$3),4,"")))))</f>
        <v/>
      </c>
      <c r="Q334" s="277" t="str">
        <f>IF('3ème'!$D18="","",IF(AND(Engagés!$E18="M",'3ème'!$D18&gt;=$L$3),1,IF(AND(Engagés!$E18="C",'3ème'!$D18&gt;=$K$3),2,IF(AND(Engagés!$E18="J",'3ème'!$D18&gt;=$J$3),3,IF(AND(OR(Engagés!$E18=1,Engagés!$E18=2,Engagés!$E18=3,Engagés!$E18="V"),'3ème'!$D18&gt;=$I$3),4,"")))))</f>
        <v/>
      </c>
      <c r="R334" s="277" t="str">
        <f>IF('4ème'!$D18="","",IF(AND(Engagés!$E18="M",'4ème'!$D18&gt;=$L$3),1,IF(AND(Engagés!$E18="C",'4ème'!$D18&gt;=$K$3),2,IF(AND(Engagés!$E18="J",'4ème'!$D18&gt;=$J$3),3,IF(AND(OR(Engagés!$E18=1,Engagés!$E18=2,Engagés!$E18=3,Engagés!$E18="V"),'4ème'!$D18&gt;=$I$3),4,"")))))</f>
        <v/>
      </c>
      <c r="S334" s="277" t="str">
        <f>IF('5ème'!$D18="","",IF(AND(Engagés!$E18="M",'5ème'!$D18&gt;=$L$3),1,IF(AND(Engagés!$E18="C",'5ème'!$D18&gt;=$K$3),2,IF(AND(Engagés!$E18="J",'5ème'!$D18&gt;=$J$3),3,IF(AND(OR(Engagés!$E18=1,Engagés!$E18=2,Engagés!$E18=3,Engagés!$E18="V"),'5ème'!$D18&gt;=$I$3),4,"")))))</f>
        <v/>
      </c>
      <c r="T334" s="277" t="str">
        <f>IF('6ème'!$D18="","",IF(AND(Engagés!$E18="M",'6ème'!$D18&gt;=$L$3),1,IF(AND(Engagés!$E18="C",'6ème'!$D18&gt;=$K$3),2,IF(AND(Engagés!$E18="J",'6ème'!$D18&gt;=$J$3),3,IF(AND(OR(Engagés!$E18=1,Engagés!$E18=2,Engagés!$E18=3,Engagés!$E18="V"),'6ème'!$D18&gt;=$I$3),4,"")))))</f>
        <v/>
      </c>
      <c r="U334" s="277" t="str">
        <f>IF('7ème'!D18="","",IF(AND(Engagés!$E18="M",'7ème'!D18&gt;=$L$3),1,IF(AND(Engagés!$E18="C",'7ème'!$D18&gt;=$K$3),2,IF(AND(Engagés!$E18="J",'7ème'!$D18&gt;=$J$3),3,IF(AND(OR(Engagés!$E18=1,Engagés!$E18=2,Engagés!$E18=3,Engagés!$E18="V"),'7ème'!$D18&gt;=$I$3),4,"")))))</f>
        <v/>
      </c>
      <c r="V334" s="277" t="str">
        <f>IF('8ème'!$D18="","",IF(AND(Engagés!$E18="M",'8ème'!$D18&gt;=$L$3),1,IF(AND(Engagés!$E18="C",'8ème'!$D18&gt;=$K$3),2,IF(AND(Engagés!$E18="J",'8ème'!$D18&gt;=$J$3),3,IF(AND(OR(Engagés!$E18=1,Engagés!$E18=2,Engagés!$E18=3,Engagés!$E18="V"),'8ème'!$D18&gt;=$I$3),4,"")))))</f>
        <v/>
      </c>
      <c r="W334" s="277" t="str">
        <f>IF('9ème'!$D18="","",IF(AND(Engagés!$E18="M",'9ème'!$D18&gt;=$L$3),1,IF(AND(Engagés!$E18="C",'9ème'!$D18&gt;=$K$3),2,IF(AND(Engagés!$E18="J",'9ème'!$D18&gt;=$J$3),3,IF(AND(OR(Engagés!$E18=1,Engagés!$E18=2,Engagés!$E18=3,Engagés!$E18="V"),'9ème'!$D18&gt;=$I$3),4,"")))))</f>
        <v/>
      </c>
      <c r="X334" s="278" t="str">
        <f>IF('10ème'!$D18="","",IF(AND(Engagés!$E18="M",'10ème'!$D18&gt;=$L$3),1,IF(AND(Engagés!$E18="C",'10ème'!$D18&gt;=$K$3),2,IF(AND(Engagés!$E18="J",'10ème'!$D18&gt;=$J$3),3,IF(AND(OR(Engagés!$E18=1,Engagés!$E18=2,Engagés!$E18=3,Engagés!$E18="V"),'10ème'!$D18&gt;=$I$3),4,"")))))</f>
        <v/>
      </c>
      <c r="Y334" s="247"/>
      <c r="Z334" s="272"/>
      <c r="AA334" s="272"/>
      <c r="AB334" s="272"/>
      <c r="AC334" s="272"/>
      <c r="AD334" s="268"/>
    </row>
    <row r="335" spans="13:30" x14ac:dyDescent="0.25">
      <c r="M335" s="212">
        <f>IF(Engagés!A18="","",Engagés!A18)</f>
        <v>15</v>
      </c>
      <c r="N335" s="196" t="str">
        <f>IF(M335="","",Engagés!E18)</f>
        <v>AM</v>
      </c>
      <c r="O335" s="276" t="str">
        <f>IF('1ér_Tour'!$D19="","",IF(AND(Engagés!$E19="M",'1ér_Tour'!$D19&gt;=$L$3),1,IF(AND(Engagés!$E19="C",'1ér_Tour'!$D19&gt;=$K$3),2,IF(AND(Engagés!$E19="J",'1ér_Tour'!$D19&gt;=$J$3),3,IF(AND(OR(Engagés!$E19=1,Engagés!$E19=2,Engagés!$E19=3,Engagés!$E19="V"),'1ér_Tour'!$D19&gt;=$I$3),4,"")))))</f>
        <v/>
      </c>
      <c r="P335" s="277" t="str">
        <f>IF('2ème'!$D19="","",IF(AND(Engagés!$E19="M",'2ème'!$D19&gt;=$L$3),1,IF(AND(Engagés!$E19="C",'2ème'!$D19&gt;=$K$3),2,IF(AND(Engagés!$E19="J",'2ème'!$D19&gt;=$J$3),3,IF(AND(OR(Engagés!$E19=1,Engagés!$E19=2,Engagés!$E19=3,Engagés!$E19="V"),'2ème'!$D19&gt;=$I$3),4,"")))))</f>
        <v/>
      </c>
      <c r="Q335" s="277" t="str">
        <f>IF('3ème'!$D19="","",IF(AND(Engagés!$E19="M",'3ème'!$D19&gt;=$L$3),1,IF(AND(Engagés!$E19="C",'3ème'!$D19&gt;=$K$3),2,IF(AND(Engagés!$E19="J",'3ème'!$D19&gt;=$J$3),3,IF(AND(OR(Engagés!$E19=1,Engagés!$E19=2,Engagés!$E19=3,Engagés!$E19="V"),'3ème'!$D19&gt;=$I$3),4,"")))))</f>
        <v/>
      </c>
      <c r="R335" s="277" t="str">
        <f>IF('4ème'!$D19="","",IF(AND(Engagés!$E19="M",'4ème'!$D19&gt;=$L$3),1,IF(AND(Engagés!$E19="C",'4ème'!$D19&gt;=$K$3),2,IF(AND(Engagés!$E19="J",'4ème'!$D19&gt;=$J$3),3,IF(AND(OR(Engagés!$E19=1,Engagés!$E19=2,Engagés!$E19=3,Engagés!$E19="V"),'4ème'!$D19&gt;=$I$3),4,"")))))</f>
        <v/>
      </c>
      <c r="S335" s="277" t="str">
        <f>IF('5ème'!$D19="","",IF(AND(Engagés!$E19="M",'5ème'!$D19&gt;=$L$3),1,IF(AND(Engagés!$E19="C",'5ème'!$D19&gt;=$K$3),2,IF(AND(Engagés!$E19="J",'5ème'!$D19&gt;=$J$3),3,IF(AND(OR(Engagés!$E19=1,Engagés!$E19=2,Engagés!$E19=3,Engagés!$E19="V"),'5ème'!$D19&gt;=$I$3),4,"")))))</f>
        <v/>
      </c>
      <c r="T335" s="277" t="str">
        <f>IF('6ème'!$D19="","",IF(AND(Engagés!$E19="M",'6ème'!$D19&gt;=$L$3),1,IF(AND(Engagés!$E19="C",'6ème'!$D19&gt;=$K$3),2,IF(AND(Engagés!$E19="J",'6ème'!$D19&gt;=$J$3),3,IF(AND(OR(Engagés!$E19=1,Engagés!$E19=2,Engagés!$E19=3,Engagés!$E19="V"),'6ème'!$D19&gt;=$I$3),4,"")))))</f>
        <v/>
      </c>
      <c r="U335" s="277" t="str">
        <f>IF('7ème'!D19="","",IF(AND(Engagés!$E19="M",'7ème'!D19&gt;=$L$3),1,IF(AND(Engagés!$E19="C",'7ème'!$D19&gt;=$K$3),2,IF(AND(Engagés!$E19="J",'7ème'!$D19&gt;=$J$3),3,IF(AND(OR(Engagés!$E19=1,Engagés!$E19=2,Engagés!$E19=3,Engagés!$E19="V"),'7ème'!$D19&gt;=$I$3),4,"")))))</f>
        <v/>
      </c>
      <c r="V335" s="277" t="str">
        <f>IF('8ème'!$D19="","",IF(AND(Engagés!$E19="M",'8ème'!$D19&gt;=$L$3),1,IF(AND(Engagés!$E19="C",'8ème'!$D19&gt;=$K$3),2,IF(AND(Engagés!$E19="J",'8ème'!$D19&gt;=$J$3),3,IF(AND(OR(Engagés!$E19=1,Engagés!$E19=2,Engagés!$E19=3,Engagés!$E19="V"),'8ème'!$D19&gt;=$I$3),4,"")))))</f>
        <v/>
      </c>
      <c r="W335" s="277" t="str">
        <f>IF('9ème'!$D19="","",IF(AND(Engagés!$E19="M",'9ème'!$D19&gt;=$L$3),1,IF(AND(Engagés!$E19="C",'9ème'!$D19&gt;=$K$3),2,IF(AND(Engagés!$E19="J",'9ème'!$D19&gt;=$J$3),3,IF(AND(OR(Engagés!$E19=1,Engagés!$E19=2,Engagés!$E19=3,Engagés!$E19="V"),'9ème'!$D19&gt;=$I$3),4,"")))))</f>
        <v/>
      </c>
      <c r="X335" s="278" t="str">
        <f>IF('10ème'!$D19="","",IF(AND(Engagés!$E19="M",'10ème'!$D19&gt;=$L$3),1,IF(AND(Engagés!$E19="C",'10ème'!$D19&gt;=$K$3),2,IF(AND(Engagés!$E19="J",'10ème'!$D19&gt;=$J$3),3,IF(AND(OR(Engagés!$E19=1,Engagés!$E19=2,Engagés!$E19=3,Engagés!$E19="V"),'10ème'!$D19&gt;=$I$3),4,"")))))</f>
        <v/>
      </c>
      <c r="Y335" s="247"/>
      <c r="Z335" s="272"/>
      <c r="AA335" s="272"/>
      <c r="AB335" s="272"/>
      <c r="AC335" s="272"/>
      <c r="AD335" s="268"/>
    </row>
    <row r="336" spans="13:30" x14ac:dyDescent="0.25">
      <c r="M336" s="212">
        <f>IF(Engagés!A19="","",Engagés!A19)</f>
        <v>16</v>
      </c>
      <c r="N336" s="196" t="str">
        <f>IF(M336="","",Engagés!E19)</f>
        <v>AM</v>
      </c>
      <c r="O336" s="276" t="str">
        <f>IF('1ér_Tour'!$D20="","",IF(AND(Engagés!$E20="M",'1ér_Tour'!$D20&gt;=$L$3),1,IF(AND(Engagés!$E20="C",'1ér_Tour'!$D20&gt;=$K$3),2,IF(AND(Engagés!$E20="J",'1ér_Tour'!$D20&gt;=$J$3),3,IF(AND(OR(Engagés!$E20=1,Engagés!$E20=2,Engagés!$E20=3,Engagés!$E20="V"),'1ér_Tour'!$D20&gt;=$I$3),4,"")))))</f>
        <v/>
      </c>
      <c r="P336" s="277" t="str">
        <f>IF('2ème'!$D20="","",IF(AND(Engagés!$E20="M",'2ème'!$D20&gt;=$L$3),1,IF(AND(Engagés!$E20="C",'2ème'!$D20&gt;=$K$3),2,IF(AND(Engagés!$E20="J",'2ème'!$D20&gt;=$J$3),3,IF(AND(OR(Engagés!$E20=1,Engagés!$E20=2,Engagés!$E20=3,Engagés!$E20="V"),'2ème'!$D20&gt;=$I$3),4,"")))))</f>
        <v/>
      </c>
      <c r="Q336" s="277" t="str">
        <f>IF('3ème'!$D20="","",IF(AND(Engagés!$E20="M",'3ème'!$D20&gt;=$L$3),1,IF(AND(Engagés!$E20="C",'3ème'!$D20&gt;=$K$3),2,IF(AND(Engagés!$E20="J",'3ème'!$D20&gt;=$J$3),3,IF(AND(OR(Engagés!$E20=1,Engagés!$E20=2,Engagés!$E20=3,Engagés!$E20="V"),'3ème'!$D20&gt;=$I$3),4,"")))))</f>
        <v/>
      </c>
      <c r="R336" s="277" t="str">
        <f>IF('4ème'!$D20="","",IF(AND(Engagés!$E20="M",'4ème'!$D20&gt;=$L$3),1,IF(AND(Engagés!$E20="C",'4ème'!$D20&gt;=$K$3),2,IF(AND(Engagés!$E20="J",'4ème'!$D20&gt;=$J$3),3,IF(AND(OR(Engagés!$E20=1,Engagés!$E20=2,Engagés!$E20=3,Engagés!$E20="V"),'4ème'!$D20&gt;=$I$3),4,"")))))</f>
        <v/>
      </c>
      <c r="S336" s="277" t="str">
        <f>IF('5ème'!$D20="","",IF(AND(Engagés!$E20="M",'5ème'!$D20&gt;=$L$3),1,IF(AND(Engagés!$E20="C",'5ème'!$D20&gt;=$K$3),2,IF(AND(Engagés!$E20="J",'5ème'!$D20&gt;=$J$3),3,IF(AND(OR(Engagés!$E20=1,Engagés!$E20=2,Engagés!$E20=3,Engagés!$E20="V"),'5ème'!$D20&gt;=$I$3),4,"")))))</f>
        <v/>
      </c>
      <c r="T336" s="277" t="str">
        <f>IF('6ème'!$D20="","",IF(AND(Engagés!$E20="M",'6ème'!$D20&gt;=$L$3),1,IF(AND(Engagés!$E20="C",'6ème'!$D20&gt;=$K$3),2,IF(AND(Engagés!$E20="J",'6ème'!$D20&gt;=$J$3),3,IF(AND(OR(Engagés!$E20=1,Engagés!$E20=2,Engagés!$E20=3,Engagés!$E20="V"),'6ème'!$D20&gt;=$I$3),4,"")))))</f>
        <v/>
      </c>
      <c r="U336" s="277" t="str">
        <f>IF('7ème'!D20="","",IF(AND(Engagés!$E20="M",'7ème'!D20&gt;=$L$3),1,IF(AND(Engagés!$E20="C",'7ème'!$D20&gt;=$K$3),2,IF(AND(Engagés!$E20="J",'7ème'!$D20&gt;=$J$3),3,IF(AND(OR(Engagés!$E20=1,Engagés!$E20=2,Engagés!$E20=3,Engagés!$E20="V"),'7ème'!$D20&gt;=$I$3),4,"")))))</f>
        <v/>
      </c>
      <c r="V336" s="277" t="str">
        <f>IF('8ème'!$D20="","",IF(AND(Engagés!$E20="M",'8ème'!$D20&gt;=$L$3),1,IF(AND(Engagés!$E20="C",'8ème'!$D20&gt;=$K$3),2,IF(AND(Engagés!$E20="J",'8ème'!$D20&gt;=$J$3),3,IF(AND(OR(Engagés!$E20=1,Engagés!$E20=2,Engagés!$E20=3,Engagés!$E20="V"),'8ème'!$D20&gt;=$I$3),4,"")))))</f>
        <v/>
      </c>
      <c r="W336" s="277" t="str">
        <f>IF('9ème'!$D20="","",IF(AND(Engagés!$E20="M",'9ème'!$D20&gt;=$L$3),1,IF(AND(Engagés!$E20="C",'9ème'!$D20&gt;=$K$3),2,IF(AND(Engagés!$E20="J",'9ème'!$D20&gt;=$J$3),3,IF(AND(OR(Engagés!$E20=1,Engagés!$E20=2,Engagés!$E20=3,Engagés!$E20="V"),'9ème'!$D20&gt;=$I$3),4,"")))))</f>
        <v/>
      </c>
      <c r="X336" s="278" t="str">
        <f>IF('10ème'!$D20="","",IF(AND(Engagés!$E20="M",'10ème'!$D20&gt;=$L$3),1,IF(AND(Engagés!$E20="C",'10ème'!$D20&gt;=$K$3),2,IF(AND(Engagés!$E20="J",'10ème'!$D20&gt;=$J$3),3,IF(AND(OR(Engagés!$E20=1,Engagés!$E20=2,Engagés!$E20=3,Engagés!$E20="V"),'10ème'!$D20&gt;=$I$3),4,"")))))</f>
        <v/>
      </c>
      <c r="Y336" s="247"/>
      <c r="Z336" s="272"/>
      <c r="AA336" s="272"/>
      <c r="AB336" s="272"/>
      <c r="AC336" s="272"/>
      <c r="AD336" s="268"/>
    </row>
    <row r="337" spans="13:30" x14ac:dyDescent="0.25">
      <c r="M337" s="212">
        <f>IF(Engagés!A20="","",Engagés!A20)</f>
        <v>17</v>
      </c>
      <c r="N337" s="196" t="str">
        <f>IF(M337="","",Engagés!E20)</f>
        <v>AM</v>
      </c>
      <c r="O337" s="276" t="str">
        <f>IF('1ér_Tour'!$D21="","",IF(AND(Engagés!$E21="M",'1ér_Tour'!$D21&gt;=$L$3),1,IF(AND(Engagés!$E21="C",'1ér_Tour'!$D21&gt;=$K$3),2,IF(AND(Engagés!$E21="J",'1ér_Tour'!$D21&gt;=$J$3),3,IF(AND(OR(Engagés!$E21=1,Engagés!$E21=2,Engagés!$E21=3,Engagés!$E21="V"),'1ér_Tour'!$D21&gt;=$I$3),4,"")))))</f>
        <v/>
      </c>
      <c r="P337" s="277" t="str">
        <f>IF('2ème'!$D21="","",IF(AND(Engagés!$E21="M",'2ème'!$D21&gt;=$L$3),1,IF(AND(Engagés!$E21="C",'2ème'!$D21&gt;=$K$3),2,IF(AND(Engagés!$E21="J",'2ème'!$D21&gt;=$J$3),3,IF(AND(OR(Engagés!$E21=1,Engagés!$E21=2,Engagés!$E21=3,Engagés!$E21="V"),'2ème'!$D21&gt;=$I$3),4,"")))))</f>
        <v/>
      </c>
      <c r="Q337" s="277" t="str">
        <f>IF('3ème'!$D21="","",IF(AND(Engagés!$E21="M",'3ème'!$D21&gt;=$L$3),1,IF(AND(Engagés!$E21="C",'3ème'!$D21&gt;=$K$3),2,IF(AND(Engagés!$E21="J",'3ème'!$D21&gt;=$J$3),3,IF(AND(OR(Engagés!$E21=1,Engagés!$E21=2,Engagés!$E21=3,Engagés!$E21="V"),'3ème'!$D21&gt;=$I$3),4,"")))))</f>
        <v/>
      </c>
      <c r="R337" s="277" t="str">
        <f>IF('4ème'!$D21="","",IF(AND(Engagés!$E21="M",'4ème'!$D21&gt;=$L$3),1,IF(AND(Engagés!$E21="C",'4ème'!$D21&gt;=$K$3),2,IF(AND(Engagés!$E21="J",'4ème'!$D21&gt;=$J$3),3,IF(AND(OR(Engagés!$E21=1,Engagés!$E21=2,Engagés!$E21=3,Engagés!$E21="V"),'4ème'!$D21&gt;=$I$3),4,"")))))</f>
        <v/>
      </c>
      <c r="S337" s="277" t="str">
        <f>IF('5ème'!$D21="","",IF(AND(Engagés!$E21="M",'5ème'!$D21&gt;=$L$3),1,IF(AND(Engagés!$E21="C",'5ème'!$D21&gt;=$K$3),2,IF(AND(Engagés!$E21="J",'5ème'!$D21&gt;=$J$3),3,IF(AND(OR(Engagés!$E21=1,Engagés!$E21=2,Engagés!$E21=3,Engagés!$E21="V"),'5ème'!$D21&gt;=$I$3),4,"")))))</f>
        <v/>
      </c>
      <c r="T337" s="277" t="str">
        <f>IF('6ème'!$D21="","",IF(AND(Engagés!$E21="M",'6ème'!$D21&gt;=$L$3),1,IF(AND(Engagés!$E21="C",'6ème'!$D21&gt;=$K$3),2,IF(AND(Engagés!$E21="J",'6ème'!$D21&gt;=$J$3),3,IF(AND(OR(Engagés!$E21=1,Engagés!$E21=2,Engagés!$E21=3,Engagés!$E21="V"),'6ème'!$D21&gt;=$I$3),4,"")))))</f>
        <v/>
      </c>
      <c r="U337" s="277" t="str">
        <f>IF('7ème'!D21="","",IF(AND(Engagés!$E21="M",'7ème'!D21&gt;=$L$3),1,IF(AND(Engagés!$E21="C",'7ème'!$D21&gt;=$K$3),2,IF(AND(Engagés!$E21="J",'7ème'!$D21&gt;=$J$3),3,IF(AND(OR(Engagés!$E21=1,Engagés!$E21=2,Engagés!$E21=3,Engagés!$E21="V"),'7ème'!$D21&gt;=$I$3),4,"")))))</f>
        <v/>
      </c>
      <c r="V337" s="277" t="str">
        <f>IF('8ème'!$D21="","",IF(AND(Engagés!$E21="M",'8ème'!$D21&gt;=$L$3),1,IF(AND(Engagés!$E21="C",'8ème'!$D21&gt;=$K$3),2,IF(AND(Engagés!$E21="J",'8ème'!$D21&gt;=$J$3),3,IF(AND(OR(Engagés!$E21=1,Engagés!$E21=2,Engagés!$E21=3,Engagés!$E21="V"),'8ème'!$D21&gt;=$I$3),4,"")))))</f>
        <v/>
      </c>
      <c r="W337" s="277" t="str">
        <f>IF('9ème'!$D21="","",IF(AND(Engagés!$E21="M",'9ème'!$D21&gt;=$L$3),1,IF(AND(Engagés!$E21="C",'9ème'!$D21&gt;=$K$3),2,IF(AND(Engagés!$E21="J",'9ème'!$D21&gt;=$J$3),3,IF(AND(OR(Engagés!$E21=1,Engagés!$E21=2,Engagés!$E21=3,Engagés!$E21="V"),'9ème'!$D21&gt;=$I$3),4,"")))))</f>
        <v/>
      </c>
      <c r="X337" s="278" t="str">
        <f>IF('10ème'!$D21="","",IF(AND(Engagés!$E21="M",'10ème'!$D21&gt;=$L$3),1,IF(AND(Engagés!$E21="C",'10ème'!$D21&gt;=$K$3),2,IF(AND(Engagés!$E21="J",'10ème'!$D21&gt;=$J$3),3,IF(AND(OR(Engagés!$E21=1,Engagés!$E21=2,Engagés!$E21=3,Engagés!$E21="V"),'10ème'!$D21&gt;=$I$3),4,"")))))</f>
        <v/>
      </c>
      <c r="Y337" s="247"/>
      <c r="Z337" s="272"/>
      <c r="AA337" s="272"/>
      <c r="AB337" s="272"/>
      <c r="AC337" s="272"/>
      <c r="AD337" s="268"/>
    </row>
    <row r="338" spans="13:30" x14ac:dyDescent="0.25">
      <c r="M338" s="212">
        <f>IF(Engagés!A21="","",Engagés!A21)</f>
        <v>18</v>
      </c>
      <c r="N338" s="196" t="str">
        <f>IF(M338="","",Engagés!E21)</f>
        <v>AM</v>
      </c>
      <c r="O338" s="276" t="str">
        <f>IF('1ér_Tour'!$D22="","",IF(AND(Engagés!$E22="M",'1ér_Tour'!$D22&gt;=$L$3),1,IF(AND(Engagés!$E22="C",'1ér_Tour'!$D22&gt;=$K$3),2,IF(AND(Engagés!$E22="J",'1ér_Tour'!$D22&gt;=$J$3),3,IF(AND(OR(Engagés!$E22=1,Engagés!$E22=2,Engagés!$E22=3,Engagés!$E22="V"),'1ér_Tour'!$D22&gt;=$I$3),4,"")))))</f>
        <v/>
      </c>
      <c r="P338" s="277" t="str">
        <f>IF('2ème'!$D22="","",IF(AND(Engagés!$E22="M",'2ème'!$D22&gt;=$L$3),1,IF(AND(Engagés!$E22="C",'2ème'!$D22&gt;=$K$3),2,IF(AND(Engagés!$E22="J",'2ème'!$D22&gt;=$J$3),3,IF(AND(OR(Engagés!$E22=1,Engagés!$E22=2,Engagés!$E22=3,Engagés!$E22="V"),'2ème'!$D22&gt;=$I$3),4,"")))))</f>
        <v/>
      </c>
      <c r="Q338" s="277" t="str">
        <f>IF('3ème'!$D22="","",IF(AND(Engagés!$E22="M",'3ème'!$D22&gt;=$L$3),1,IF(AND(Engagés!$E22="C",'3ème'!$D22&gt;=$K$3),2,IF(AND(Engagés!$E22="J",'3ème'!$D22&gt;=$J$3),3,IF(AND(OR(Engagés!$E22=1,Engagés!$E22=2,Engagés!$E22=3,Engagés!$E22="V"),'3ème'!$D22&gt;=$I$3),4,"")))))</f>
        <v/>
      </c>
      <c r="R338" s="277" t="str">
        <f>IF('4ème'!$D22="","",IF(AND(Engagés!$E22="M",'4ème'!$D22&gt;=$L$3),1,IF(AND(Engagés!$E22="C",'4ème'!$D22&gt;=$K$3),2,IF(AND(Engagés!$E22="J",'4ème'!$D22&gt;=$J$3),3,IF(AND(OR(Engagés!$E22=1,Engagés!$E22=2,Engagés!$E22=3,Engagés!$E22="V"),'4ème'!$D22&gt;=$I$3),4,"")))))</f>
        <v/>
      </c>
      <c r="S338" s="277" t="str">
        <f>IF('5ème'!$D22="","",IF(AND(Engagés!$E22="M",'5ème'!$D22&gt;=$L$3),1,IF(AND(Engagés!$E22="C",'5ème'!$D22&gt;=$K$3),2,IF(AND(Engagés!$E22="J",'5ème'!$D22&gt;=$J$3),3,IF(AND(OR(Engagés!$E22=1,Engagés!$E22=2,Engagés!$E22=3,Engagés!$E22="V"),'5ème'!$D22&gt;=$I$3),4,"")))))</f>
        <v/>
      </c>
      <c r="T338" s="277" t="str">
        <f>IF('6ème'!$D22="","",IF(AND(Engagés!$E22="M",'6ème'!$D22&gt;=$L$3),1,IF(AND(Engagés!$E22="C",'6ème'!$D22&gt;=$K$3),2,IF(AND(Engagés!$E22="J",'6ème'!$D22&gt;=$J$3),3,IF(AND(OR(Engagés!$E22=1,Engagés!$E22=2,Engagés!$E22=3,Engagés!$E22="V"),'6ème'!$D22&gt;=$I$3),4,"")))))</f>
        <v/>
      </c>
      <c r="U338" s="277" t="str">
        <f>IF('7ème'!D22="","",IF(AND(Engagés!$E22="M",'7ème'!D22&gt;=$L$3),1,IF(AND(Engagés!$E22="C",'7ème'!$D22&gt;=$K$3),2,IF(AND(Engagés!$E22="J",'7ème'!$D22&gt;=$J$3),3,IF(AND(OR(Engagés!$E22=1,Engagés!$E22=2,Engagés!$E22=3,Engagés!$E22="V"),'7ème'!$D22&gt;=$I$3),4,"")))))</f>
        <v/>
      </c>
      <c r="V338" s="277" t="str">
        <f>IF('8ème'!$D22="","",IF(AND(Engagés!$E22="M",'8ème'!$D22&gt;=$L$3),1,IF(AND(Engagés!$E22="C",'8ème'!$D22&gt;=$K$3),2,IF(AND(Engagés!$E22="J",'8ème'!$D22&gt;=$J$3),3,IF(AND(OR(Engagés!$E22=1,Engagés!$E22=2,Engagés!$E22=3,Engagés!$E22="V"),'8ème'!$D22&gt;=$I$3),4,"")))))</f>
        <v/>
      </c>
      <c r="W338" s="277" t="str">
        <f>IF('9ème'!$D22="","",IF(AND(Engagés!$E22="M",'9ème'!$D22&gt;=$L$3),1,IF(AND(Engagés!$E22="C",'9ème'!$D22&gt;=$K$3),2,IF(AND(Engagés!$E22="J",'9ème'!$D22&gt;=$J$3),3,IF(AND(OR(Engagés!$E22=1,Engagés!$E22=2,Engagés!$E22=3,Engagés!$E22="V"),'9ème'!$D22&gt;=$I$3),4,"")))))</f>
        <v/>
      </c>
      <c r="X338" s="278" t="str">
        <f>IF('10ème'!$D22="","",IF(AND(Engagés!$E22="M",'10ème'!$D22&gt;=$L$3),1,IF(AND(Engagés!$E22="C",'10ème'!$D22&gt;=$K$3),2,IF(AND(Engagés!$E22="J",'10ème'!$D22&gt;=$J$3),3,IF(AND(OR(Engagés!$E22=1,Engagés!$E22=2,Engagés!$E22=3,Engagés!$E22="V"),'10ème'!$D22&gt;=$I$3),4,"")))))</f>
        <v/>
      </c>
      <c r="Y338" s="247"/>
      <c r="Z338" s="272"/>
      <c r="AA338" s="272"/>
      <c r="AB338" s="272"/>
      <c r="AC338" s="272"/>
      <c r="AD338" s="268"/>
    </row>
    <row r="339" spans="13:30" x14ac:dyDescent="0.25">
      <c r="M339" s="212">
        <f>IF(Engagés!A22="","",Engagés!A22)</f>
        <v>19</v>
      </c>
      <c r="N339" s="196" t="str">
        <f>IF(M339="","",Engagés!E22)</f>
        <v>CF</v>
      </c>
      <c r="O339" s="276" t="str">
        <f>IF('1ér_Tour'!$D23="","",IF(AND(Engagés!$E23="M",'1ér_Tour'!$D23&gt;=$L$3),1,IF(AND(Engagés!$E23="C",'1ér_Tour'!$D23&gt;=$K$3),2,IF(AND(Engagés!$E23="J",'1ér_Tour'!$D23&gt;=$J$3),3,IF(AND(OR(Engagés!$E23=1,Engagés!$E23=2,Engagés!$E23=3,Engagés!$E23="V"),'1ér_Tour'!$D23&gt;=$I$3),4,"")))))</f>
        <v/>
      </c>
      <c r="P339" s="277" t="str">
        <f>IF('2ème'!$D23="","",IF(AND(Engagés!$E23="M",'2ème'!$D23&gt;=$L$3),1,IF(AND(Engagés!$E23="C",'2ème'!$D23&gt;=$K$3),2,IF(AND(Engagés!$E23="J",'2ème'!$D23&gt;=$J$3),3,IF(AND(OR(Engagés!$E23=1,Engagés!$E23=2,Engagés!$E23=3,Engagés!$E23="V"),'2ème'!$D23&gt;=$I$3),4,"")))))</f>
        <v/>
      </c>
      <c r="Q339" s="277" t="str">
        <f>IF('3ème'!$D23="","",IF(AND(Engagés!$E23="M",'3ème'!$D23&gt;=$L$3),1,IF(AND(Engagés!$E23="C",'3ème'!$D23&gt;=$K$3),2,IF(AND(Engagés!$E23="J",'3ème'!$D23&gt;=$J$3),3,IF(AND(OR(Engagés!$E23=1,Engagés!$E23=2,Engagés!$E23=3,Engagés!$E23="V"),'3ème'!$D23&gt;=$I$3),4,"")))))</f>
        <v/>
      </c>
      <c r="R339" s="277" t="str">
        <f>IF('4ème'!$D23="","",IF(AND(Engagés!$E23="M",'4ème'!$D23&gt;=$L$3),1,IF(AND(Engagés!$E23="C",'4ème'!$D23&gt;=$K$3),2,IF(AND(Engagés!$E23="J",'4ème'!$D23&gt;=$J$3),3,IF(AND(OR(Engagés!$E23=1,Engagés!$E23=2,Engagés!$E23=3,Engagés!$E23="V"),'4ème'!$D23&gt;=$I$3),4,"")))))</f>
        <v/>
      </c>
      <c r="S339" s="277" t="str">
        <f>IF('5ème'!$D23="","",IF(AND(Engagés!$E23="M",'5ème'!$D23&gt;=$L$3),1,IF(AND(Engagés!$E23="C",'5ème'!$D23&gt;=$K$3),2,IF(AND(Engagés!$E23="J",'5ème'!$D23&gt;=$J$3),3,IF(AND(OR(Engagés!$E23=1,Engagés!$E23=2,Engagés!$E23=3,Engagés!$E23="V"),'5ème'!$D23&gt;=$I$3),4,"")))))</f>
        <v/>
      </c>
      <c r="T339" s="277" t="str">
        <f>IF('6ème'!$D23="","",IF(AND(Engagés!$E23="M",'6ème'!$D23&gt;=$L$3),1,IF(AND(Engagés!$E23="C",'6ème'!$D23&gt;=$K$3),2,IF(AND(Engagés!$E23="J",'6ème'!$D23&gt;=$J$3),3,IF(AND(OR(Engagés!$E23=1,Engagés!$E23=2,Engagés!$E23=3,Engagés!$E23="V"),'6ème'!$D23&gt;=$I$3),4,"")))))</f>
        <v/>
      </c>
      <c r="U339" s="277" t="str">
        <f>IF('7ème'!D23="","",IF(AND(Engagés!$E23="M",'7ème'!D23&gt;=$L$3),1,IF(AND(Engagés!$E23="C",'7ème'!$D23&gt;=$K$3),2,IF(AND(Engagés!$E23="J",'7ème'!$D23&gt;=$J$3),3,IF(AND(OR(Engagés!$E23=1,Engagés!$E23=2,Engagés!$E23=3,Engagés!$E23="V"),'7ème'!$D23&gt;=$I$3),4,"")))))</f>
        <v/>
      </c>
      <c r="V339" s="277" t="str">
        <f>IF('8ème'!$D23="","",IF(AND(Engagés!$E23="M",'8ème'!$D23&gt;=$L$3),1,IF(AND(Engagés!$E23="C",'8ème'!$D23&gt;=$K$3),2,IF(AND(Engagés!$E23="J",'8ème'!$D23&gt;=$J$3),3,IF(AND(OR(Engagés!$E23=1,Engagés!$E23=2,Engagés!$E23=3,Engagés!$E23="V"),'8ème'!$D23&gt;=$I$3),4,"")))))</f>
        <v/>
      </c>
      <c r="W339" s="277" t="str">
        <f>IF('9ème'!$D23="","",IF(AND(Engagés!$E23="M",'9ème'!$D23&gt;=$L$3),1,IF(AND(Engagés!$E23="C",'9ème'!$D23&gt;=$K$3),2,IF(AND(Engagés!$E23="J",'9ème'!$D23&gt;=$J$3),3,IF(AND(OR(Engagés!$E23=1,Engagés!$E23=2,Engagés!$E23=3,Engagés!$E23="V"),'9ème'!$D23&gt;=$I$3),4,"")))))</f>
        <v/>
      </c>
      <c r="X339" s="278" t="str">
        <f>IF('10ème'!$D23="","",IF(AND(Engagés!$E23="M",'10ème'!$D23&gt;=$L$3),1,IF(AND(Engagés!$E23="C",'10ème'!$D23&gt;=$K$3),2,IF(AND(Engagés!$E23="J",'10ème'!$D23&gt;=$J$3),3,IF(AND(OR(Engagés!$E23=1,Engagés!$E23=2,Engagés!$E23=3,Engagés!$E23="V"),'10ème'!$D23&gt;=$I$3),4,"")))))</f>
        <v/>
      </c>
      <c r="Y339" s="247"/>
      <c r="Z339" s="272"/>
      <c r="AA339" s="272"/>
      <c r="AB339" s="272"/>
      <c r="AC339" s="272"/>
      <c r="AD339" s="268"/>
    </row>
    <row r="340" spans="13:30" x14ac:dyDescent="0.25">
      <c r="M340" s="212">
        <f>IF(Engagés!A23="","",Engagés!A23)</f>
        <v>20</v>
      </c>
      <c r="N340" s="196" t="str">
        <f>IF(M340="","",Engagés!E23)</f>
        <v>MJ</v>
      </c>
      <c r="O340" s="276" t="str">
        <f>IF('1ér_Tour'!$D24="","",IF(AND(Engagés!$E24="M",'1ér_Tour'!$D24&gt;=$L$3),1,IF(AND(Engagés!$E24="C",'1ér_Tour'!$D24&gt;=$K$3),2,IF(AND(Engagés!$E24="J",'1ér_Tour'!$D24&gt;=$J$3),3,IF(AND(OR(Engagés!$E24=1,Engagés!$E24=2,Engagés!$E24=3,Engagés!$E24="V"),'1ér_Tour'!$D24&gt;=$I$3),4,"")))))</f>
        <v/>
      </c>
      <c r="P340" s="277" t="str">
        <f>IF('2ème'!$D24="","",IF(AND(Engagés!$E24="M",'2ème'!$D24&gt;=$L$3),1,IF(AND(Engagés!$E24="C",'2ème'!$D24&gt;=$K$3),2,IF(AND(Engagés!$E24="J",'2ème'!$D24&gt;=$J$3),3,IF(AND(OR(Engagés!$E24=1,Engagés!$E24=2,Engagés!$E24=3,Engagés!$E24="V"),'2ème'!$D24&gt;=$I$3),4,"")))))</f>
        <v/>
      </c>
      <c r="Q340" s="277" t="str">
        <f>IF('3ème'!$D24="","",IF(AND(Engagés!$E24="M",'3ème'!$D24&gt;=$L$3),1,IF(AND(Engagés!$E24="C",'3ème'!$D24&gt;=$K$3),2,IF(AND(Engagés!$E24="J",'3ème'!$D24&gt;=$J$3),3,IF(AND(OR(Engagés!$E24=1,Engagés!$E24=2,Engagés!$E24=3,Engagés!$E24="V"),'3ème'!$D24&gt;=$I$3),4,"")))))</f>
        <v/>
      </c>
      <c r="R340" s="277" t="str">
        <f>IF('4ème'!$D24="","",IF(AND(Engagés!$E24="M",'4ème'!$D24&gt;=$L$3),1,IF(AND(Engagés!$E24="C",'4ème'!$D24&gt;=$K$3),2,IF(AND(Engagés!$E24="J",'4ème'!$D24&gt;=$J$3),3,IF(AND(OR(Engagés!$E24=1,Engagés!$E24=2,Engagés!$E24=3,Engagés!$E24="V"),'4ème'!$D24&gt;=$I$3),4,"")))))</f>
        <v/>
      </c>
      <c r="S340" s="277" t="str">
        <f>IF('5ème'!$D24="","",IF(AND(Engagés!$E24="M",'5ème'!$D24&gt;=$L$3),1,IF(AND(Engagés!$E24="C",'5ème'!$D24&gt;=$K$3),2,IF(AND(Engagés!$E24="J",'5ème'!$D24&gt;=$J$3),3,IF(AND(OR(Engagés!$E24=1,Engagés!$E24=2,Engagés!$E24=3,Engagés!$E24="V"),'5ème'!$D24&gt;=$I$3),4,"")))))</f>
        <v/>
      </c>
      <c r="T340" s="277" t="str">
        <f>IF('6ème'!$D24="","",IF(AND(Engagés!$E24="M",'6ème'!$D24&gt;=$L$3),1,IF(AND(Engagés!$E24="C",'6ème'!$D24&gt;=$K$3),2,IF(AND(Engagés!$E24="J",'6ème'!$D24&gt;=$J$3),3,IF(AND(OR(Engagés!$E24=1,Engagés!$E24=2,Engagés!$E24=3,Engagés!$E24="V"),'6ème'!$D24&gt;=$I$3),4,"")))))</f>
        <v/>
      </c>
      <c r="U340" s="277" t="str">
        <f>IF('7ème'!D24="","",IF(AND(Engagés!$E24="M",'7ème'!D24&gt;=$L$3),1,IF(AND(Engagés!$E24="C",'7ème'!$D24&gt;=$K$3),2,IF(AND(Engagés!$E24="J",'7ème'!$D24&gt;=$J$3),3,IF(AND(OR(Engagés!$E24=1,Engagés!$E24=2,Engagés!$E24=3,Engagés!$E24="V"),'7ème'!$D24&gt;=$I$3),4,"")))))</f>
        <v/>
      </c>
      <c r="V340" s="277" t="str">
        <f>IF('8ème'!$D24="","",IF(AND(Engagés!$E24="M",'8ème'!$D24&gt;=$L$3),1,IF(AND(Engagés!$E24="C",'8ème'!$D24&gt;=$K$3),2,IF(AND(Engagés!$E24="J",'8ème'!$D24&gt;=$J$3),3,IF(AND(OR(Engagés!$E24=1,Engagés!$E24=2,Engagés!$E24=3,Engagés!$E24="V"),'8ème'!$D24&gt;=$I$3),4,"")))))</f>
        <v/>
      </c>
      <c r="W340" s="277" t="str">
        <f>IF('9ème'!$D24="","",IF(AND(Engagés!$E24="M",'9ème'!$D24&gt;=$L$3),1,IF(AND(Engagés!$E24="C",'9ème'!$D24&gt;=$K$3),2,IF(AND(Engagés!$E24="J",'9ème'!$D24&gt;=$J$3),3,IF(AND(OR(Engagés!$E24=1,Engagés!$E24=2,Engagés!$E24=3,Engagés!$E24="V"),'9ème'!$D24&gt;=$I$3),4,"")))))</f>
        <v/>
      </c>
      <c r="X340" s="278" t="str">
        <f>IF('10ème'!$D24="","",IF(AND(Engagés!$E24="M",'10ème'!$D24&gt;=$L$3),1,IF(AND(Engagés!$E24="C",'10ème'!$D24&gt;=$K$3),2,IF(AND(Engagés!$E24="J",'10ème'!$D24&gt;=$J$3),3,IF(AND(OR(Engagés!$E24=1,Engagés!$E24=2,Engagés!$E24=3,Engagés!$E24="V"),'10ème'!$D24&gt;=$I$3),4,"")))))</f>
        <v/>
      </c>
      <c r="Y340" s="247"/>
      <c r="Z340" s="272"/>
      <c r="AA340" s="272"/>
      <c r="AB340" s="272"/>
      <c r="AC340" s="272"/>
      <c r="AD340" s="268"/>
    </row>
    <row r="341" spans="13:30" x14ac:dyDescent="0.25">
      <c r="M341" s="212">
        <f>IF(Engagés!A24="","",Engagés!A24)</f>
        <v>21</v>
      </c>
      <c r="N341" s="196" t="str">
        <f>IF(M341="","",Engagés!E24)</f>
        <v>AM</v>
      </c>
      <c r="O341" s="276" t="str">
        <f>IF('1ér_Tour'!$D25="","",IF(AND(Engagés!$E25="M",'1ér_Tour'!$D25&gt;=$L$3),1,IF(AND(Engagés!$E25="C",'1ér_Tour'!$D25&gt;=$K$3),2,IF(AND(Engagés!$E25="J",'1ér_Tour'!$D25&gt;=$J$3),3,IF(AND(OR(Engagés!$E25=1,Engagés!$E25=2,Engagés!$E25=3,Engagés!$E25="V"),'1ér_Tour'!$D25&gt;=$I$3),4,"")))))</f>
        <v/>
      </c>
      <c r="P341" s="277" t="str">
        <f>IF('2ème'!$D25="","",IF(AND(Engagés!$E25="M",'2ème'!$D25&gt;=$L$3),1,IF(AND(Engagés!$E25="C",'2ème'!$D25&gt;=$K$3),2,IF(AND(Engagés!$E25="J",'2ème'!$D25&gt;=$J$3),3,IF(AND(OR(Engagés!$E25=1,Engagés!$E25=2,Engagés!$E25=3,Engagés!$E25="V"),'2ème'!$D25&gt;=$I$3),4,"")))))</f>
        <v/>
      </c>
      <c r="Q341" s="277" t="str">
        <f>IF('3ème'!$D25="","",IF(AND(Engagés!$E25="M",'3ème'!$D25&gt;=$L$3),1,IF(AND(Engagés!$E25="C",'3ème'!$D25&gt;=$K$3),2,IF(AND(Engagés!$E25="J",'3ème'!$D25&gt;=$J$3),3,IF(AND(OR(Engagés!$E25=1,Engagés!$E25=2,Engagés!$E25=3,Engagés!$E25="V"),'3ème'!$D25&gt;=$I$3),4,"")))))</f>
        <v/>
      </c>
      <c r="R341" s="277" t="str">
        <f>IF('4ème'!$D25="","",IF(AND(Engagés!$E25="M",'4ème'!$D25&gt;=$L$3),1,IF(AND(Engagés!$E25="C",'4ème'!$D25&gt;=$K$3),2,IF(AND(Engagés!$E25="J",'4ème'!$D25&gt;=$J$3),3,IF(AND(OR(Engagés!$E25=1,Engagés!$E25=2,Engagés!$E25=3,Engagés!$E25="V"),'4ème'!$D25&gt;=$I$3),4,"")))))</f>
        <v/>
      </c>
      <c r="S341" s="277" t="str">
        <f>IF('5ème'!$D25="","",IF(AND(Engagés!$E25="M",'5ème'!$D25&gt;=$L$3),1,IF(AND(Engagés!$E25="C",'5ème'!$D25&gt;=$K$3),2,IF(AND(Engagés!$E25="J",'5ème'!$D25&gt;=$J$3),3,IF(AND(OR(Engagés!$E25=1,Engagés!$E25=2,Engagés!$E25=3,Engagés!$E25="V"),'5ème'!$D25&gt;=$I$3),4,"")))))</f>
        <v/>
      </c>
      <c r="T341" s="277" t="str">
        <f>IF('6ème'!$D25="","",IF(AND(Engagés!$E25="M",'6ème'!$D25&gt;=$L$3),1,IF(AND(Engagés!$E25="C",'6ème'!$D25&gt;=$K$3),2,IF(AND(Engagés!$E25="J",'6ème'!$D25&gt;=$J$3),3,IF(AND(OR(Engagés!$E25=1,Engagés!$E25=2,Engagés!$E25=3,Engagés!$E25="V"),'6ème'!$D25&gt;=$I$3),4,"")))))</f>
        <v/>
      </c>
      <c r="U341" s="277" t="str">
        <f>IF('7ème'!D25="","",IF(AND(Engagés!$E25="M",'7ème'!D25&gt;=$L$3),1,IF(AND(Engagés!$E25="C",'7ème'!$D25&gt;=$K$3),2,IF(AND(Engagés!$E25="J",'7ème'!$D25&gt;=$J$3),3,IF(AND(OR(Engagés!$E25=1,Engagés!$E25=2,Engagés!$E25=3,Engagés!$E25="V"),'7ème'!$D25&gt;=$I$3),4,"")))))</f>
        <v/>
      </c>
      <c r="V341" s="277" t="str">
        <f>IF('8ème'!$D25="","",IF(AND(Engagés!$E25="M",'8ème'!$D25&gt;=$L$3),1,IF(AND(Engagés!$E25="C",'8ème'!$D25&gt;=$K$3),2,IF(AND(Engagés!$E25="J",'8ème'!$D25&gt;=$J$3),3,IF(AND(OR(Engagés!$E25=1,Engagés!$E25=2,Engagés!$E25=3,Engagés!$E25="V"),'8ème'!$D25&gt;=$I$3),4,"")))))</f>
        <v/>
      </c>
      <c r="W341" s="277" t="str">
        <f>IF('9ème'!$D25="","",IF(AND(Engagés!$E25="M",'9ème'!$D25&gt;=$L$3),1,IF(AND(Engagés!$E25="C",'9ème'!$D25&gt;=$K$3),2,IF(AND(Engagés!$E25="J",'9ème'!$D25&gt;=$J$3),3,IF(AND(OR(Engagés!$E25=1,Engagés!$E25=2,Engagés!$E25=3,Engagés!$E25="V"),'9ème'!$D25&gt;=$I$3),4,"")))))</f>
        <v/>
      </c>
      <c r="X341" s="278" t="str">
        <f>IF('10ème'!$D25="","",IF(AND(Engagés!$E25="M",'10ème'!$D25&gt;=$L$3),1,IF(AND(Engagés!$E25="C",'10ème'!$D25&gt;=$K$3),2,IF(AND(Engagés!$E25="J",'10ème'!$D25&gt;=$J$3),3,IF(AND(OR(Engagés!$E25=1,Engagés!$E25=2,Engagés!$E25=3,Engagés!$E25="V"),'10ème'!$D25&gt;=$I$3),4,"")))))</f>
        <v/>
      </c>
      <c r="Y341" s="247"/>
      <c r="Z341" s="272"/>
      <c r="AA341" s="272"/>
      <c r="AB341" s="272"/>
      <c r="AC341" s="272"/>
      <c r="AD341" s="268"/>
    </row>
    <row r="342" spans="13:30" x14ac:dyDescent="0.25">
      <c r="M342" s="212">
        <f>IF(Engagés!A25="","",Engagés!A25)</f>
        <v>22</v>
      </c>
      <c r="N342" s="196" t="str">
        <f>IF(M342="","",Engagés!E25)</f>
        <v>JS</v>
      </c>
      <c r="O342" s="276" t="str">
        <f>IF('1ér_Tour'!$D26="","",IF(AND(Engagés!$E26="M",'1ér_Tour'!$D26&gt;=$L$3),1,IF(AND(Engagés!$E26="C",'1ér_Tour'!$D26&gt;=$K$3),2,IF(AND(Engagés!$E26="J",'1ér_Tour'!$D26&gt;=$J$3),3,IF(AND(OR(Engagés!$E26=1,Engagés!$E26=2,Engagés!$E26=3,Engagés!$E26="V"),'1ér_Tour'!$D26&gt;=$I$3),4,"")))))</f>
        <v/>
      </c>
      <c r="P342" s="277" t="str">
        <f>IF('2ème'!$D26="","",IF(AND(Engagés!$E26="M",'2ème'!$D26&gt;=$L$3),1,IF(AND(Engagés!$E26="C",'2ème'!$D26&gt;=$K$3),2,IF(AND(Engagés!$E26="J",'2ème'!$D26&gt;=$J$3),3,IF(AND(OR(Engagés!$E26=1,Engagés!$E26=2,Engagés!$E26=3,Engagés!$E26="V"),'2ème'!$D26&gt;=$I$3),4,"")))))</f>
        <v/>
      </c>
      <c r="Q342" s="277" t="str">
        <f>IF('3ème'!$D26="","",IF(AND(Engagés!$E26="M",'3ème'!$D26&gt;=$L$3),1,IF(AND(Engagés!$E26="C",'3ème'!$D26&gt;=$K$3),2,IF(AND(Engagés!$E26="J",'3ème'!$D26&gt;=$J$3),3,IF(AND(OR(Engagés!$E26=1,Engagés!$E26=2,Engagés!$E26=3,Engagés!$E26="V"),'3ème'!$D26&gt;=$I$3),4,"")))))</f>
        <v/>
      </c>
      <c r="R342" s="277" t="str">
        <f>IF('4ème'!$D26="","",IF(AND(Engagés!$E26="M",'4ème'!$D26&gt;=$L$3),1,IF(AND(Engagés!$E26="C",'4ème'!$D26&gt;=$K$3),2,IF(AND(Engagés!$E26="J",'4ème'!$D26&gt;=$J$3),3,IF(AND(OR(Engagés!$E26=1,Engagés!$E26=2,Engagés!$E26=3,Engagés!$E26="V"),'4ème'!$D26&gt;=$I$3),4,"")))))</f>
        <v/>
      </c>
      <c r="S342" s="277" t="str">
        <f>IF('5ème'!$D26="","",IF(AND(Engagés!$E26="M",'5ème'!$D26&gt;=$L$3),1,IF(AND(Engagés!$E26="C",'5ème'!$D26&gt;=$K$3),2,IF(AND(Engagés!$E26="J",'5ème'!$D26&gt;=$J$3),3,IF(AND(OR(Engagés!$E26=1,Engagés!$E26=2,Engagés!$E26=3,Engagés!$E26="V"),'5ème'!$D26&gt;=$I$3),4,"")))))</f>
        <v/>
      </c>
      <c r="T342" s="277" t="str">
        <f>IF('6ème'!$D26="","",IF(AND(Engagés!$E26="M",'6ème'!$D26&gt;=$L$3),1,IF(AND(Engagés!$E26="C",'6ème'!$D26&gt;=$K$3),2,IF(AND(Engagés!$E26="J",'6ème'!$D26&gt;=$J$3),3,IF(AND(OR(Engagés!$E26=1,Engagés!$E26=2,Engagés!$E26=3,Engagés!$E26="V"),'6ème'!$D26&gt;=$I$3),4,"")))))</f>
        <v/>
      </c>
      <c r="U342" s="277" t="str">
        <f>IF('7ème'!D26="","",IF(AND(Engagés!$E26="M",'7ème'!D26&gt;=$L$3),1,IF(AND(Engagés!$E26="C",'7ème'!$D26&gt;=$K$3),2,IF(AND(Engagés!$E26="J",'7ème'!$D26&gt;=$J$3),3,IF(AND(OR(Engagés!$E26=1,Engagés!$E26=2,Engagés!$E26=3,Engagés!$E26="V"),'7ème'!$D26&gt;=$I$3),4,"")))))</f>
        <v/>
      </c>
      <c r="V342" s="277" t="str">
        <f>IF('8ème'!$D26="","",IF(AND(Engagés!$E26="M",'8ème'!$D26&gt;=$L$3),1,IF(AND(Engagés!$E26="C",'8ème'!$D26&gt;=$K$3),2,IF(AND(Engagés!$E26="J",'8ème'!$D26&gt;=$J$3),3,IF(AND(OR(Engagés!$E26=1,Engagés!$E26=2,Engagés!$E26=3,Engagés!$E26="V"),'8ème'!$D26&gt;=$I$3),4,"")))))</f>
        <v/>
      </c>
      <c r="W342" s="277" t="str">
        <f>IF('9ème'!$D26="","",IF(AND(Engagés!$E26="M",'9ème'!$D26&gt;=$L$3),1,IF(AND(Engagés!$E26="C",'9ème'!$D26&gt;=$K$3),2,IF(AND(Engagés!$E26="J",'9ème'!$D26&gt;=$J$3),3,IF(AND(OR(Engagés!$E26=1,Engagés!$E26=2,Engagés!$E26=3,Engagés!$E26="V"),'9ème'!$D26&gt;=$I$3),4,"")))))</f>
        <v/>
      </c>
      <c r="X342" s="278" t="str">
        <f>IF('10ème'!$D26="","",IF(AND(Engagés!$E26="M",'10ème'!$D26&gt;=$L$3),1,IF(AND(Engagés!$E26="C",'10ème'!$D26&gt;=$K$3),2,IF(AND(Engagés!$E26="J",'10ème'!$D26&gt;=$J$3),3,IF(AND(OR(Engagés!$E26=1,Engagés!$E26=2,Engagés!$E26=3,Engagés!$E26="V"),'10ème'!$D26&gt;=$I$3),4,"")))))</f>
        <v/>
      </c>
      <c r="Y342" s="247"/>
      <c r="Z342" s="272"/>
      <c r="AA342" s="272"/>
      <c r="AB342" s="272"/>
      <c r="AC342" s="272"/>
      <c r="AD342" s="268"/>
    </row>
    <row r="343" spans="13:30" x14ac:dyDescent="0.25">
      <c r="M343" s="212">
        <f>IF(Engagés!A26="","",Engagés!A26)</f>
        <v>23</v>
      </c>
      <c r="N343" s="196" t="str">
        <f>IF(M343="","",Engagés!E26)</f>
        <v>CF</v>
      </c>
      <c r="O343" s="276" t="str">
        <f>IF('1ér_Tour'!$D27="","",IF(AND(Engagés!$E27="M",'1ér_Tour'!$D27&gt;=$L$3),1,IF(AND(Engagés!$E27="C",'1ér_Tour'!$D27&gt;=$K$3),2,IF(AND(Engagés!$E27="J",'1ér_Tour'!$D27&gt;=$J$3),3,IF(AND(OR(Engagés!$E27=1,Engagés!$E27=2,Engagés!$E27=3,Engagés!$E27="V"),'1ér_Tour'!$D27&gt;=$I$3),4,"")))))</f>
        <v/>
      </c>
      <c r="P343" s="277" t="str">
        <f>IF('2ème'!$D27="","",IF(AND(Engagés!$E27="M",'2ème'!$D27&gt;=$L$3),1,IF(AND(Engagés!$E27="C",'2ème'!$D27&gt;=$K$3),2,IF(AND(Engagés!$E27="J",'2ème'!$D27&gt;=$J$3),3,IF(AND(OR(Engagés!$E27=1,Engagés!$E27=2,Engagés!$E27=3,Engagés!$E27="V"),'2ème'!$D27&gt;=$I$3),4,"")))))</f>
        <v/>
      </c>
      <c r="Q343" s="277" t="str">
        <f>IF('3ème'!$D27="","",IF(AND(Engagés!$E27="M",'3ème'!$D27&gt;=$L$3),1,IF(AND(Engagés!$E27="C",'3ème'!$D27&gt;=$K$3),2,IF(AND(Engagés!$E27="J",'3ème'!$D27&gt;=$J$3),3,IF(AND(OR(Engagés!$E27=1,Engagés!$E27=2,Engagés!$E27=3,Engagés!$E27="V"),'3ème'!$D27&gt;=$I$3),4,"")))))</f>
        <v/>
      </c>
      <c r="R343" s="277" t="str">
        <f>IF('4ème'!$D27="","",IF(AND(Engagés!$E27="M",'4ème'!$D27&gt;=$L$3),1,IF(AND(Engagés!$E27="C",'4ème'!$D27&gt;=$K$3),2,IF(AND(Engagés!$E27="J",'4ème'!$D27&gt;=$J$3),3,IF(AND(OR(Engagés!$E27=1,Engagés!$E27=2,Engagés!$E27=3,Engagés!$E27="V"),'4ème'!$D27&gt;=$I$3),4,"")))))</f>
        <v/>
      </c>
      <c r="S343" s="277" t="str">
        <f>IF('5ème'!$D27="","",IF(AND(Engagés!$E27="M",'5ème'!$D27&gt;=$L$3),1,IF(AND(Engagés!$E27="C",'5ème'!$D27&gt;=$K$3),2,IF(AND(Engagés!$E27="J",'5ème'!$D27&gt;=$J$3),3,IF(AND(OR(Engagés!$E27=1,Engagés!$E27=2,Engagés!$E27=3,Engagés!$E27="V"),'5ème'!$D27&gt;=$I$3),4,"")))))</f>
        <v/>
      </c>
      <c r="T343" s="277" t="str">
        <f>IF('6ème'!$D27="","",IF(AND(Engagés!$E27="M",'6ème'!$D27&gt;=$L$3),1,IF(AND(Engagés!$E27="C",'6ème'!$D27&gt;=$K$3),2,IF(AND(Engagés!$E27="J",'6ème'!$D27&gt;=$J$3),3,IF(AND(OR(Engagés!$E27=1,Engagés!$E27=2,Engagés!$E27=3,Engagés!$E27="V"),'6ème'!$D27&gt;=$I$3),4,"")))))</f>
        <v/>
      </c>
      <c r="U343" s="277" t="str">
        <f>IF('7ème'!D27="","",IF(AND(Engagés!$E27="M",'7ème'!D27&gt;=$L$3),1,IF(AND(Engagés!$E27="C",'7ème'!$D27&gt;=$K$3),2,IF(AND(Engagés!$E27="J",'7ème'!$D27&gt;=$J$3),3,IF(AND(OR(Engagés!$E27=1,Engagés!$E27=2,Engagés!$E27=3,Engagés!$E27="V"),'7ème'!$D27&gt;=$I$3),4,"")))))</f>
        <v/>
      </c>
      <c r="V343" s="277" t="str">
        <f>IF('8ème'!$D27="","",IF(AND(Engagés!$E27="M",'8ème'!$D27&gt;=$L$3),1,IF(AND(Engagés!$E27="C",'8ème'!$D27&gt;=$K$3),2,IF(AND(Engagés!$E27="J",'8ème'!$D27&gt;=$J$3),3,IF(AND(OR(Engagés!$E27=1,Engagés!$E27=2,Engagés!$E27=3,Engagés!$E27="V"),'8ème'!$D27&gt;=$I$3),4,"")))))</f>
        <v/>
      </c>
      <c r="W343" s="277" t="str">
        <f>IF('9ème'!$D27="","",IF(AND(Engagés!$E27="M",'9ème'!$D27&gt;=$L$3),1,IF(AND(Engagés!$E27="C",'9ème'!$D27&gt;=$K$3),2,IF(AND(Engagés!$E27="J",'9ème'!$D27&gt;=$J$3),3,IF(AND(OR(Engagés!$E27=1,Engagés!$E27=2,Engagés!$E27=3,Engagés!$E27="V"),'9ème'!$D27&gt;=$I$3),4,"")))))</f>
        <v/>
      </c>
      <c r="X343" s="278" t="str">
        <f>IF('10ème'!$D27="","",IF(AND(Engagés!$E27="M",'10ème'!$D27&gt;=$L$3),1,IF(AND(Engagés!$E27="C",'10ème'!$D27&gt;=$K$3),2,IF(AND(Engagés!$E27="J",'10ème'!$D27&gt;=$J$3),3,IF(AND(OR(Engagés!$E27=1,Engagés!$E27=2,Engagés!$E27=3,Engagés!$E27="V"),'10ème'!$D27&gt;=$I$3),4,"")))))</f>
        <v/>
      </c>
      <c r="Y343" s="247"/>
      <c r="Z343" s="272"/>
      <c r="AA343" s="272"/>
      <c r="AB343" s="272"/>
      <c r="AC343" s="272"/>
      <c r="AD343" s="268"/>
    </row>
    <row r="344" spans="13:30" x14ac:dyDescent="0.25">
      <c r="M344" s="212">
        <f>IF(Engagés!A27="","",Engagés!A27)</f>
        <v>24</v>
      </c>
      <c r="N344" s="196" t="str">
        <f>IF(M344="","",Engagés!E27)</f>
        <v>MJ</v>
      </c>
      <c r="O344" s="276" t="str">
        <f>IF('1ér_Tour'!$D28="","",IF(AND(Engagés!$E28="M",'1ér_Tour'!$D28&gt;=$L$3),1,IF(AND(Engagés!$E28="C",'1ér_Tour'!$D28&gt;=$K$3),2,IF(AND(Engagés!$E28="J",'1ér_Tour'!$D28&gt;=$J$3),3,IF(AND(OR(Engagés!$E28=1,Engagés!$E28=2,Engagés!$E28=3,Engagés!$E28="V"),'1ér_Tour'!$D28&gt;=$I$3),4,"")))))</f>
        <v/>
      </c>
      <c r="P344" s="277" t="str">
        <f>IF('2ème'!$D28="","",IF(AND(Engagés!$E28="M",'2ème'!$D28&gt;=$L$3),1,IF(AND(Engagés!$E28="C",'2ème'!$D28&gt;=$K$3),2,IF(AND(Engagés!$E28="J",'2ème'!$D28&gt;=$J$3),3,IF(AND(OR(Engagés!$E28=1,Engagés!$E28=2,Engagés!$E28=3,Engagés!$E28="V"),'2ème'!$D28&gt;=$I$3),4,"")))))</f>
        <v/>
      </c>
      <c r="Q344" s="277" t="str">
        <f>IF('3ème'!$D28="","",IF(AND(Engagés!$E28="M",'3ème'!$D28&gt;=$L$3),1,IF(AND(Engagés!$E28="C",'3ème'!$D28&gt;=$K$3),2,IF(AND(Engagés!$E28="J",'3ème'!$D28&gt;=$J$3),3,IF(AND(OR(Engagés!$E28=1,Engagés!$E28=2,Engagés!$E28=3,Engagés!$E28="V"),'3ème'!$D28&gt;=$I$3),4,"")))))</f>
        <v/>
      </c>
      <c r="R344" s="277" t="str">
        <f>IF('4ème'!$D28="","",IF(AND(Engagés!$E28="M",'4ème'!$D28&gt;=$L$3),1,IF(AND(Engagés!$E28="C",'4ème'!$D28&gt;=$K$3),2,IF(AND(Engagés!$E28="J",'4ème'!$D28&gt;=$J$3),3,IF(AND(OR(Engagés!$E28=1,Engagés!$E28=2,Engagés!$E28=3,Engagés!$E28="V"),'4ème'!$D28&gt;=$I$3),4,"")))))</f>
        <v/>
      </c>
      <c r="S344" s="277" t="str">
        <f>IF('5ème'!$D28="","",IF(AND(Engagés!$E28="M",'5ème'!$D28&gt;=$L$3),1,IF(AND(Engagés!$E28="C",'5ème'!$D28&gt;=$K$3),2,IF(AND(Engagés!$E28="J",'5ème'!$D28&gt;=$J$3),3,IF(AND(OR(Engagés!$E28=1,Engagés!$E28=2,Engagés!$E28=3,Engagés!$E28="V"),'5ème'!$D28&gt;=$I$3),4,"")))))</f>
        <v/>
      </c>
      <c r="T344" s="277" t="str">
        <f>IF('6ème'!$D28="","",IF(AND(Engagés!$E28="M",'6ème'!$D28&gt;=$L$3),1,IF(AND(Engagés!$E28="C",'6ème'!$D28&gt;=$K$3),2,IF(AND(Engagés!$E28="J",'6ème'!$D28&gt;=$J$3),3,IF(AND(OR(Engagés!$E28=1,Engagés!$E28=2,Engagés!$E28=3,Engagés!$E28="V"),'6ème'!$D28&gt;=$I$3),4,"")))))</f>
        <v/>
      </c>
      <c r="U344" s="277" t="str">
        <f>IF('7ème'!D28="","",IF(AND(Engagés!$E28="M",'7ème'!D28&gt;=$L$3),1,IF(AND(Engagés!$E28="C",'7ème'!$D28&gt;=$K$3),2,IF(AND(Engagés!$E28="J",'7ème'!$D28&gt;=$J$3),3,IF(AND(OR(Engagés!$E28=1,Engagés!$E28=2,Engagés!$E28=3,Engagés!$E28="V"),'7ème'!$D28&gt;=$I$3),4,"")))))</f>
        <v/>
      </c>
      <c r="V344" s="277" t="str">
        <f>IF('8ème'!$D28="","",IF(AND(Engagés!$E28="M",'8ème'!$D28&gt;=$L$3),1,IF(AND(Engagés!$E28="C",'8ème'!$D28&gt;=$K$3),2,IF(AND(Engagés!$E28="J",'8ème'!$D28&gt;=$J$3),3,IF(AND(OR(Engagés!$E28=1,Engagés!$E28=2,Engagés!$E28=3,Engagés!$E28="V"),'8ème'!$D28&gt;=$I$3),4,"")))))</f>
        <v/>
      </c>
      <c r="W344" s="277" t="str">
        <f>IF('9ème'!$D28="","",IF(AND(Engagés!$E28="M",'9ème'!$D28&gt;=$L$3),1,IF(AND(Engagés!$E28="C",'9ème'!$D28&gt;=$K$3),2,IF(AND(Engagés!$E28="J",'9ème'!$D28&gt;=$J$3),3,IF(AND(OR(Engagés!$E28=1,Engagés!$E28=2,Engagés!$E28=3,Engagés!$E28="V"),'9ème'!$D28&gt;=$I$3),4,"")))))</f>
        <v/>
      </c>
      <c r="X344" s="278" t="str">
        <f>IF('10ème'!$D28="","",IF(AND(Engagés!$E28="M",'10ème'!$D28&gt;=$L$3),1,IF(AND(Engagés!$E28="C",'10ème'!$D28&gt;=$K$3),2,IF(AND(Engagés!$E28="J",'10ème'!$D28&gt;=$J$3),3,IF(AND(OR(Engagés!$E28=1,Engagés!$E28=2,Engagés!$E28=3,Engagés!$E28="V"),'10ème'!$D28&gt;=$I$3),4,"")))))</f>
        <v/>
      </c>
      <c r="Y344" s="247"/>
      <c r="Z344" s="272"/>
      <c r="AA344" s="272"/>
      <c r="AB344" s="272"/>
      <c r="AC344" s="272"/>
      <c r="AD344" s="268"/>
    </row>
    <row r="345" spans="13:30" x14ac:dyDescent="0.25">
      <c r="M345" s="212">
        <f>IF(Engagés!A28="","",Engagés!A28)</f>
        <v>25</v>
      </c>
      <c r="N345" s="196" t="str">
        <f>IF(M345="","",Engagés!E28)</f>
        <v>AM</v>
      </c>
      <c r="O345" s="276" t="str">
        <f>IF('1ér_Tour'!$D29="","",IF(AND(Engagés!$E29="M",'1ér_Tour'!$D29&gt;=$L$3),1,IF(AND(Engagés!$E29="C",'1ér_Tour'!$D29&gt;=$K$3),2,IF(AND(Engagés!$E29="J",'1ér_Tour'!$D29&gt;=$J$3),3,IF(AND(OR(Engagés!$E29=1,Engagés!$E29=2,Engagés!$E29=3,Engagés!$E29="V"),'1ér_Tour'!$D29&gt;=$I$3),4,"")))))</f>
        <v/>
      </c>
      <c r="P345" s="277" t="str">
        <f>IF('2ème'!$D29="","",IF(AND(Engagés!$E29="M",'2ème'!$D29&gt;=$L$3),1,IF(AND(Engagés!$E29="C",'2ème'!$D29&gt;=$K$3),2,IF(AND(Engagés!$E29="J",'2ème'!$D29&gt;=$J$3),3,IF(AND(OR(Engagés!$E29=1,Engagés!$E29=2,Engagés!$E29=3,Engagés!$E29="V"),'2ème'!$D29&gt;=$I$3),4,"")))))</f>
        <v/>
      </c>
      <c r="Q345" s="277" t="str">
        <f>IF('3ème'!$D29="","",IF(AND(Engagés!$E29="M",'3ème'!$D29&gt;=$L$3),1,IF(AND(Engagés!$E29="C",'3ème'!$D29&gt;=$K$3),2,IF(AND(Engagés!$E29="J",'3ème'!$D29&gt;=$J$3),3,IF(AND(OR(Engagés!$E29=1,Engagés!$E29=2,Engagés!$E29=3,Engagés!$E29="V"),'3ème'!$D29&gt;=$I$3),4,"")))))</f>
        <v/>
      </c>
      <c r="R345" s="277" t="str">
        <f>IF('4ème'!$D29="","",IF(AND(Engagés!$E29="M",'4ème'!$D29&gt;=$L$3),1,IF(AND(Engagés!$E29="C",'4ème'!$D29&gt;=$K$3),2,IF(AND(Engagés!$E29="J",'4ème'!$D29&gt;=$J$3),3,IF(AND(OR(Engagés!$E29=1,Engagés!$E29=2,Engagés!$E29=3,Engagés!$E29="V"),'4ème'!$D29&gt;=$I$3),4,"")))))</f>
        <v/>
      </c>
      <c r="S345" s="277" t="str">
        <f>IF('5ème'!$D29="","",IF(AND(Engagés!$E29="M",'5ème'!$D29&gt;=$L$3),1,IF(AND(Engagés!$E29="C",'5ème'!$D29&gt;=$K$3),2,IF(AND(Engagés!$E29="J",'5ème'!$D29&gt;=$J$3),3,IF(AND(OR(Engagés!$E29=1,Engagés!$E29=2,Engagés!$E29=3,Engagés!$E29="V"),'5ème'!$D29&gt;=$I$3),4,"")))))</f>
        <v/>
      </c>
      <c r="T345" s="277" t="str">
        <f>IF('6ème'!$D29="","",IF(AND(Engagés!$E29="M",'6ème'!$D29&gt;=$L$3),1,IF(AND(Engagés!$E29="C",'6ème'!$D29&gt;=$K$3),2,IF(AND(Engagés!$E29="J",'6ème'!$D29&gt;=$J$3),3,IF(AND(OR(Engagés!$E29=1,Engagés!$E29=2,Engagés!$E29=3,Engagés!$E29="V"),'6ème'!$D29&gt;=$I$3),4,"")))))</f>
        <v/>
      </c>
      <c r="U345" s="277" t="str">
        <f>IF('7ème'!D29="","",IF(AND(Engagés!$E29="M",'7ème'!D29&gt;=$L$3),1,IF(AND(Engagés!$E29="C",'7ème'!$D29&gt;=$K$3),2,IF(AND(Engagés!$E29="J",'7ème'!$D29&gt;=$J$3),3,IF(AND(OR(Engagés!$E29=1,Engagés!$E29=2,Engagés!$E29=3,Engagés!$E29="V"),'7ème'!$D29&gt;=$I$3),4,"")))))</f>
        <v/>
      </c>
      <c r="V345" s="277" t="str">
        <f>IF('8ème'!$D29="","",IF(AND(Engagés!$E29="M",'8ème'!$D29&gt;=$L$3),1,IF(AND(Engagés!$E29="C",'8ème'!$D29&gt;=$K$3),2,IF(AND(Engagés!$E29="J",'8ème'!$D29&gt;=$J$3),3,IF(AND(OR(Engagés!$E29=1,Engagés!$E29=2,Engagés!$E29=3,Engagés!$E29="V"),'8ème'!$D29&gt;=$I$3),4,"")))))</f>
        <v/>
      </c>
      <c r="W345" s="277" t="str">
        <f>IF('9ème'!$D29="","",IF(AND(Engagés!$E29="M",'9ème'!$D29&gt;=$L$3),1,IF(AND(Engagés!$E29="C",'9ème'!$D29&gt;=$K$3),2,IF(AND(Engagés!$E29="J",'9ème'!$D29&gt;=$J$3),3,IF(AND(OR(Engagés!$E29=1,Engagés!$E29=2,Engagés!$E29=3,Engagés!$E29="V"),'9ème'!$D29&gt;=$I$3),4,"")))))</f>
        <v/>
      </c>
      <c r="X345" s="278" t="str">
        <f>IF('10ème'!$D29="","",IF(AND(Engagés!$E29="M",'10ème'!$D29&gt;=$L$3),1,IF(AND(Engagés!$E29="C",'10ème'!$D29&gt;=$K$3),2,IF(AND(Engagés!$E29="J",'10ème'!$D29&gt;=$J$3),3,IF(AND(OR(Engagés!$E29=1,Engagés!$E29=2,Engagés!$E29=3,Engagés!$E29="V"),'10ème'!$D29&gt;=$I$3),4,"")))))</f>
        <v/>
      </c>
      <c r="Y345" s="247"/>
      <c r="Z345" s="272"/>
      <c r="AA345" s="272"/>
      <c r="AB345" s="272"/>
      <c r="AC345" s="272"/>
      <c r="AD345" s="268"/>
    </row>
    <row r="346" spans="13:30" x14ac:dyDescent="0.25">
      <c r="M346" s="212">
        <f>IF(Engagés!A29="","",Engagés!A29)</f>
        <v>26</v>
      </c>
      <c r="N346" s="196" t="str">
        <f>IF(M346="","",Engagés!E29)</f>
        <v>JS</v>
      </c>
      <c r="O346" s="276" t="str">
        <f>IF('1ér_Tour'!$D30="","",IF(AND(Engagés!$E30="M",'1ér_Tour'!$D30&gt;=$L$3),1,IF(AND(Engagés!$E30="C",'1ér_Tour'!$D30&gt;=$K$3),2,IF(AND(Engagés!$E30="J",'1ér_Tour'!$D30&gt;=$J$3),3,IF(AND(OR(Engagés!$E30=1,Engagés!$E30=2,Engagés!$E30=3,Engagés!$E30="V"),'1ér_Tour'!$D30&gt;=$I$3),4,"")))))</f>
        <v/>
      </c>
      <c r="P346" s="277" t="str">
        <f>IF('2ème'!$D30="","",IF(AND(Engagés!$E30="M",'2ème'!$D30&gt;=$L$3),1,IF(AND(Engagés!$E30="C",'2ème'!$D30&gt;=$K$3),2,IF(AND(Engagés!$E30="J",'2ème'!$D30&gt;=$J$3),3,IF(AND(OR(Engagés!$E30=1,Engagés!$E30=2,Engagés!$E30=3,Engagés!$E30="V"),'2ème'!$D30&gt;=$I$3),4,"")))))</f>
        <v/>
      </c>
      <c r="Q346" s="277" t="str">
        <f>IF('3ème'!$D30="","",IF(AND(Engagés!$E30="M",'3ème'!$D30&gt;=$L$3),1,IF(AND(Engagés!$E30="C",'3ème'!$D30&gt;=$K$3),2,IF(AND(Engagés!$E30="J",'3ème'!$D30&gt;=$J$3),3,IF(AND(OR(Engagés!$E30=1,Engagés!$E30=2,Engagés!$E30=3,Engagés!$E30="V"),'3ème'!$D30&gt;=$I$3),4,"")))))</f>
        <v/>
      </c>
      <c r="R346" s="277" t="str">
        <f>IF('4ème'!$D30="","",IF(AND(Engagés!$E30="M",'4ème'!$D30&gt;=$L$3),1,IF(AND(Engagés!$E30="C",'4ème'!$D30&gt;=$K$3),2,IF(AND(Engagés!$E30="J",'4ème'!$D30&gt;=$J$3),3,IF(AND(OR(Engagés!$E30=1,Engagés!$E30=2,Engagés!$E30=3,Engagés!$E30="V"),'4ème'!$D30&gt;=$I$3),4,"")))))</f>
        <v/>
      </c>
      <c r="S346" s="277" t="str">
        <f>IF('5ème'!$D30="","",IF(AND(Engagés!$E30="M",'5ème'!$D30&gt;=$L$3),1,IF(AND(Engagés!$E30="C",'5ème'!$D30&gt;=$K$3),2,IF(AND(Engagés!$E30="J",'5ème'!$D30&gt;=$J$3),3,IF(AND(OR(Engagés!$E30=1,Engagés!$E30=2,Engagés!$E30=3,Engagés!$E30="V"),'5ème'!$D30&gt;=$I$3),4,"")))))</f>
        <v/>
      </c>
      <c r="T346" s="277" t="str">
        <f>IF('6ème'!$D30="","",IF(AND(Engagés!$E30="M",'6ème'!$D30&gt;=$L$3),1,IF(AND(Engagés!$E30="C",'6ème'!$D30&gt;=$K$3),2,IF(AND(Engagés!$E30="J",'6ème'!$D30&gt;=$J$3),3,IF(AND(OR(Engagés!$E30=1,Engagés!$E30=2,Engagés!$E30=3,Engagés!$E30="V"),'6ème'!$D30&gt;=$I$3),4,"")))))</f>
        <v/>
      </c>
      <c r="U346" s="277" t="str">
        <f>IF('7ème'!D30="","",IF(AND(Engagés!$E30="M",'7ème'!D30&gt;=$L$3),1,IF(AND(Engagés!$E30="C",'7ème'!$D30&gt;=$K$3),2,IF(AND(Engagés!$E30="J",'7ème'!$D30&gt;=$J$3),3,IF(AND(OR(Engagés!$E30=1,Engagés!$E30=2,Engagés!$E30=3,Engagés!$E30="V"),'7ème'!$D30&gt;=$I$3),4,"")))))</f>
        <v/>
      </c>
      <c r="V346" s="277" t="str">
        <f>IF('8ème'!$D30="","",IF(AND(Engagés!$E30="M",'8ème'!$D30&gt;=$L$3),1,IF(AND(Engagés!$E30="C",'8ème'!$D30&gt;=$K$3),2,IF(AND(Engagés!$E30="J",'8ème'!$D30&gt;=$J$3),3,IF(AND(OR(Engagés!$E30=1,Engagés!$E30=2,Engagés!$E30=3,Engagés!$E30="V"),'8ème'!$D30&gt;=$I$3),4,"")))))</f>
        <v/>
      </c>
      <c r="W346" s="277" t="str">
        <f>IF('9ème'!$D30="","",IF(AND(Engagés!$E30="M",'9ème'!$D30&gt;=$L$3),1,IF(AND(Engagés!$E30="C",'9ème'!$D30&gt;=$K$3),2,IF(AND(Engagés!$E30="J",'9ème'!$D30&gt;=$J$3),3,IF(AND(OR(Engagés!$E30=1,Engagés!$E30=2,Engagés!$E30=3,Engagés!$E30="V"),'9ème'!$D30&gt;=$I$3),4,"")))))</f>
        <v/>
      </c>
      <c r="X346" s="278" t="str">
        <f>IF('10ème'!$D30="","",IF(AND(Engagés!$E30="M",'10ème'!$D30&gt;=$L$3),1,IF(AND(Engagés!$E30="C",'10ème'!$D30&gt;=$K$3),2,IF(AND(Engagés!$E30="J",'10ème'!$D30&gt;=$J$3),3,IF(AND(OR(Engagés!$E30=1,Engagés!$E30=2,Engagés!$E30=3,Engagés!$E30="V"),'10ème'!$D30&gt;=$I$3),4,"")))))</f>
        <v/>
      </c>
      <c r="Y346" s="247"/>
      <c r="Z346" s="272"/>
      <c r="AA346" s="272"/>
      <c r="AB346" s="272"/>
      <c r="AC346" s="272"/>
      <c r="AD346" s="268"/>
    </row>
    <row r="347" spans="13:30" x14ac:dyDescent="0.25">
      <c r="M347" s="212">
        <f>IF(Engagés!A30="","",Engagés!A30)</f>
        <v>27</v>
      </c>
      <c r="N347" s="196" t="str">
        <f>IF(M347="","",Engagés!E30)</f>
        <v>CF</v>
      </c>
      <c r="O347" s="276" t="str">
        <f>IF('1ér_Tour'!$D31="","",IF(AND(Engagés!$E31="M",'1ér_Tour'!$D31&gt;=$L$3),1,IF(AND(Engagés!$E31="C",'1ér_Tour'!$D31&gt;=$K$3),2,IF(AND(Engagés!$E31="J",'1ér_Tour'!$D31&gt;=$J$3),3,IF(AND(OR(Engagés!$E31=1,Engagés!$E31=2,Engagés!$E31=3,Engagés!$E31="V"),'1ér_Tour'!$D31&gt;=$I$3),4,"")))))</f>
        <v/>
      </c>
      <c r="P347" s="277" t="str">
        <f>IF('2ème'!$D31="","",IF(AND(Engagés!$E31="M",'2ème'!$D31&gt;=$L$3),1,IF(AND(Engagés!$E31="C",'2ème'!$D31&gt;=$K$3),2,IF(AND(Engagés!$E31="J",'2ème'!$D31&gt;=$J$3),3,IF(AND(OR(Engagés!$E31=1,Engagés!$E31=2,Engagés!$E31=3,Engagés!$E31="V"),'2ème'!$D31&gt;=$I$3),4,"")))))</f>
        <v/>
      </c>
      <c r="Q347" s="277" t="str">
        <f>IF('3ème'!$D31="","",IF(AND(Engagés!$E31="M",'3ème'!$D31&gt;=$L$3),1,IF(AND(Engagés!$E31="C",'3ème'!$D31&gt;=$K$3),2,IF(AND(Engagés!$E31="J",'3ème'!$D31&gt;=$J$3),3,IF(AND(OR(Engagés!$E31=1,Engagés!$E31=2,Engagés!$E31=3,Engagés!$E31="V"),'3ème'!$D31&gt;=$I$3),4,"")))))</f>
        <v/>
      </c>
      <c r="R347" s="277" t="str">
        <f>IF('4ème'!$D31="","",IF(AND(Engagés!$E31="M",'4ème'!$D31&gt;=$L$3),1,IF(AND(Engagés!$E31="C",'4ème'!$D31&gt;=$K$3),2,IF(AND(Engagés!$E31="J",'4ème'!$D31&gt;=$J$3),3,IF(AND(OR(Engagés!$E31=1,Engagés!$E31=2,Engagés!$E31=3,Engagés!$E31="V"),'4ème'!$D31&gt;=$I$3),4,"")))))</f>
        <v/>
      </c>
      <c r="S347" s="277" t="str">
        <f>IF('5ème'!$D31="","",IF(AND(Engagés!$E31="M",'5ème'!$D31&gt;=$L$3),1,IF(AND(Engagés!$E31="C",'5ème'!$D31&gt;=$K$3),2,IF(AND(Engagés!$E31="J",'5ème'!$D31&gt;=$J$3),3,IF(AND(OR(Engagés!$E31=1,Engagés!$E31=2,Engagés!$E31=3,Engagés!$E31="V"),'5ème'!$D31&gt;=$I$3),4,"")))))</f>
        <v/>
      </c>
      <c r="T347" s="277" t="str">
        <f>IF('6ème'!$D31="","",IF(AND(Engagés!$E31="M",'6ème'!$D31&gt;=$L$3),1,IF(AND(Engagés!$E31="C",'6ème'!$D31&gt;=$K$3),2,IF(AND(Engagés!$E31="J",'6ème'!$D31&gt;=$J$3),3,IF(AND(OR(Engagés!$E31=1,Engagés!$E31=2,Engagés!$E31=3,Engagés!$E31="V"),'6ème'!$D31&gt;=$I$3),4,"")))))</f>
        <v/>
      </c>
      <c r="U347" s="277" t="str">
        <f>IF('7ème'!D31="","",IF(AND(Engagés!$E31="M",'7ème'!D31&gt;=$L$3),1,IF(AND(Engagés!$E31="C",'7ème'!$D31&gt;=$K$3),2,IF(AND(Engagés!$E31="J",'7ème'!$D31&gt;=$J$3),3,IF(AND(OR(Engagés!$E31=1,Engagés!$E31=2,Engagés!$E31=3,Engagés!$E31="V"),'7ème'!$D31&gt;=$I$3),4,"")))))</f>
        <v/>
      </c>
      <c r="V347" s="277" t="str">
        <f>IF('8ème'!$D31="","",IF(AND(Engagés!$E31="M",'8ème'!$D31&gt;=$L$3),1,IF(AND(Engagés!$E31="C",'8ème'!$D31&gt;=$K$3),2,IF(AND(Engagés!$E31="J",'8ème'!$D31&gt;=$J$3),3,IF(AND(OR(Engagés!$E31=1,Engagés!$E31=2,Engagés!$E31=3,Engagés!$E31="V"),'8ème'!$D31&gt;=$I$3),4,"")))))</f>
        <v/>
      </c>
      <c r="W347" s="277" t="str">
        <f>IF('9ème'!$D31="","",IF(AND(Engagés!$E31="M",'9ème'!$D31&gt;=$L$3),1,IF(AND(Engagés!$E31="C",'9ème'!$D31&gt;=$K$3),2,IF(AND(Engagés!$E31="J",'9ème'!$D31&gt;=$J$3),3,IF(AND(OR(Engagés!$E31=1,Engagés!$E31=2,Engagés!$E31=3,Engagés!$E31="V"),'9ème'!$D31&gt;=$I$3),4,"")))))</f>
        <v/>
      </c>
      <c r="X347" s="278" t="str">
        <f>IF('10ème'!$D31="","",IF(AND(Engagés!$E31="M",'10ème'!$D31&gt;=$L$3),1,IF(AND(Engagés!$E31="C",'10ème'!$D31&gt;=$K$3),2,IF(AND(Engagés!$E31="J",'10ème'!$D31&gt;=$J$3),3,IF(AND(OR(Engagés!$E31=1,Engagés!$E31=2,Engagés!$E31=3,Engagés!$E31="V"),'10ème'!$D31&gt;=$I$3),4,"")))))</f>
        <v/>
      </c>
      <c r="Y347" s="247"/>
      <c r="Z347" s="272"/>
      <c r="AA347" s="272"/>
      <c r="AB347" s="272"/>
      <c r="AC347" s="272"/>
      <c r="AD347" s="268"/>
    </row>
    <row r="348" spans="13:30" x14ac:dyDescent="0.25">
      <c r="M348" s="212">
        <f>IF(Engagés!A31="","",Engagés!A31)</f>
        <v>28</v>
      </c>
      <c r="N348" s="196" t="str">
        <f>IF(M348="","",Engagés!E31)</f>
        <v>MJ</v>
      </c>
      <c r="O348" s="276" t="str">
        <f>IF('1ér_Tour'!$D32="","",IF(AND(Engagés!$E32="M",'1ér_Tour'!$D32&gt;=$L$3),1,IF(AND(Engagés!$E32="C",'1ér_Tour'!$D32&gt;=$K$3),2,IF(AND(Engagés!$E32="J",'1ér_Tour'!$D32&gt;=$J$3),3,IF(AND(OR(Engagés!$E32=1,Engagés!$E32=2,Engagés!$E32=3,Engagés!$E32="V"),'1ér_Tour'!$D32&gt;=$I$3),4,"")))))</f>
        <v/>
      </c>
      <c r="P348" s="277" t="str">
        <f>IF('2ème'!$D32="","",IF(AND(Engagés!$E32="M",'2ème'!$D32&gt;=$L$3),1,IF(AND(Engagés!$E32="C",'2ème'!$D32&gt;=$K$3),2,IF(AND(Engagés!$E32="J",'2ème'!$D32&gt;=$J$3),3,IF(AND(OR(Engagés!$E32=1,Engagés!$E32=2,Engagés!$E32=3,Engagés!$E32="V"),'2ème'!$D32&gt;=$I$3),4,"")))))</f>
        <v/>
      </c>
      <c r="Q348" s="277" t="str">
        <f>IF('3ème'!$D32="","",IF(AND(Engagés!$E32="M",'3ème'!$D32&gt;=$L$3),1,IF(AND(Engagés!$E32="C",'3ème'!$D32&gt;=$K$3),2,IF(AND(Engagés!$E32="J",'3ème'!$D32&gt;=$J$3),3,IF(AND(OR(Engagés!$E32=1,Engagés!$E32=2,Engagés!$E32=3,Engagés!$E32="V"),'3ème'!$D32&gt;=$I$3),4,"")))))</f>
        <v/>
      </c>
      <c r="R348" s="277" t="str">
        <f>IF('4ème'!$D32="","",IF(AND(Engagés!$E32="M",'4ème'!$D32&gt;=$L$3),1,IF(AND(Engagés!$E32="C",'4ème'!$D32&gt;=$K$3),2,IF(AND(Engagés!$E32="J",'4ème'!$D32&gt;=$J$3),3,IF(AND(OR(Engagés!$E32=1,Engagés!$E32=2,Engagés!$E32=3,Engagés!$E32="V"),'4ème'!$D32&gt;=$I$3),4,"")))))</f>
        <v/>
      </c>
      <c r="S348" s="277" t="str">
        <f>IF('5ème'!$D32="","",IF(AND(Engagés!$E32="M",'5ème'!$D32&gt;=$L$3),1,IF(AND(Engagés!$E32="C",'5ème'!$D32&gt;=$K$3),2,IF(AND(Engagés!$E32="J",'5ème'!$D32&gt;=$J$3),3,IF(AND(OR(Engagés!$E32=1,Engagés!$E32=2,Engagés!$E32=3,Engagés!$E32="V"),'5ème'!$D32&gt;=$I$3),4,"")))))</f>
        <v/>
      </c>
      <c r="T348" s="277" t="str">
        <f>IF('6ème'!$D32="","",IF(AND(Engagés!$E32="M",'6ème'!$D32&gt;=$L$3),1,IF(AND(Engagés!$E32="C",'6ème'!$D32&gt;=$K$3),2,IF(AND(Engagés!$E32="J",'6ème'!$D32&gt;=$J$3),3,IF(AND(OR(Engagés!$E32=1,Engagés!$E32=2,Engagés!$E32=3,Engagés!$E32="V"),'6ème'!$D32&gt;=$I$3),4,"")))))</f>
        <v/>
      </c>
      <c r="U348" s="277" t="str">
        <f>IF('7ème'!D32="","",IF(AND(Engagés!$E32="M",'7ème'!D32&gt;=$L$3),1,IF(AND(Engagés!$E32="C",'7ème'!$D32&gt;=$K$3),2,IF(AND(Engagés!$E32="J",'7ème'!$D32&gt;=$J$3),3,IF(AND(OR(Engagés!$E32=1,Engagés!$E32=2,Engagés!$E32=3,Engagés!$E32="V"),'7ème'!$D32&gt;=$I$3),4,"")))))</f>
        <v/>
      </c>
      <c r="V348" s="277" t="str">
        <f>IF('8ème'!$D32="","",IF(AND(Engagés!$E32="M",'8ème'!$D32&gt;=$L$3),1,IF(AND(Engagés!$E32="C",'8ème'!$D32&gt;=$K$3),2,IF(AND(Engagés!$E32="J",'8ème'!$D32&gt;=$J$3),3,IF(AND(OR(Engagés!$E32=1,Engagés!$E32=2,Engagés!$E32=3,Engagés!$E32="V"),'8ème'!$D32&gt;=$I$3),4,"")))))</f>
        <v/>
      </c>
      <c r="W348" s="277" t="str">
        <f>IF('9ème'!$D32="","",IF(AND(Engagés!$E32="M",'9ème'!$D32&gt;=$L$3),1,IF(AND(Engagés!$E32="C",'9ème'!$D32&gt;=$K$3),2,IF(AND(Engagés!$E32="J",'9ème'!$D32&gt;=$J$3),3,IF(AND(OR(Engagés!$E32=1,Engagés!$E32=2,Engagés!$E32=3,Engagés!$E32="V"),'9ème'!$D32&gt;=$I$3),4,"")))))</f>
        <v/>
      </c>
      <c r="X348" s="278" t="str">
        <f>IF('10ème'!$D32="","",IF(AND(Engagés!$E32="M",'10ème'!$D32&gt;=$L$3),1,IF(AND(Engagés!$E32="C",'10ème'!$D32&gt;=$K$3),2,IF(AND(Engagés!$E32="J",'10ème'!$D32&gt;=$J$3),3,IF(AND(OR(Engagés!$E32=1,Engagés!$E32=2,Engagés!$E32=3,Engagés!$E32="V"),'10ème'!$D32&gt;=$I$3),4,"")))))</f>
        <v/>
      </c>
      <c r="Y348" s="247"/>
      <c r="Z348" s="272"/>
      <c r="AA348" s="272"/>
      <c r="AB348" s="272"/>
      <c r="AC348" s="272"/>
      <c r="AD348" s="268"/>
    </row>
    <row r="349" spans="13:30" x14ac:dyDescent="0.25">
      <c r="M349" s="212">
        <f>IF(Engagés!A32="","",Engagés!A32)</f>
        <v>29</v>
      </c>
      <c r="N349" s="196" t="str">
        <f>IF(M349="","",Engagés!E32)</f>
        <v>AM</v>
      </c>
      <c r="O349" s="276" t="str">
        <f>IF('1ér_Tour'!$D33="","",IF(AND(Engagés!$E33="M",'1ér_Tour'!$D33&gt;=$L$3),1,IF(AND(Engagés!$E33="C",'1ér_Tour'!$D33&gt;=$K$3),2,IF(AND(Engagés!$E33="J",'1ér_Tour'!$D33&gt;=$J$3),3,IF(AND(OR(Engagés!$E33=1,Engagés!$E33=2,Engagés!$E33=3,Engagés!$E33="V"),'1ér_Tour'!$D33&gt;=$I$3),4,"")))))</f>
        <v/>
      </c>
      <c r="P349" s="277" t="str">
        <f>IF('2ème'!$D33="","",IF(AND(Engagés!$E33="M",'2ème'!$D33&gt;=$L$3),1,IF(AND(Engagés!$E33="C",'2ème'!$D33&gt;=$K$3),2,IF(AND(Engagés!$E33="J",'2ème'!$D33&gt;=$J$3),3,IF(AND(OR(Engagés!$E33=1,Engagés!$E33=2,Engagés!$E33=3,Engagés!$E33="V"),'2ème'!$D33&gt;=$I$3),4,"")))))</f>
        <v/>
      </c>
      <c r="Q349" s="277" t="str">
        <f>IF('3ème'!$D33="","",IF(AND(Engagés!$E33="M",'3ème'!$D33&gt;=$L$3),1,IF(AND(Engagés!$E33="C",'3ème'!$D33&gt;=$K$3),2,IF(AND(Engagés!$E33="J",'3ème'!$D33&gt;=$J$3),3,IF(AND(OR(Engagés!$E33=1,Engagés!$E33=2,Engagés!$E33=3,Engagés!$E33="V"),'3ème'!$D33&gt;=$I$3),4,"")))))</f>
        <v/>
      </c>
      <c r="R349" s="277" t="str">
        <f>IF('4ème'!$D33="","",IF(AND(Engagés!$E33="M",'4ème'!$D33&gt;=$L$3),1,IF(AND(Engagés!$E33="C",'4ème'!$D33&gt;=$K$3),2,IF(AND(Engagés!$E33="J",'4ème'!$D33&gt;=$J$3),3,IF(AND(OR(Engagés!$E33=1,Engagés!$E33=2,Engagés!$E33=3,Engagés!$E33="V"),'4ème'!$D33&gt;=$I$3),4,"")))))</f>
        <v/>
      </c>
      <c r="S349" s="277" t="str">
        <f>IF('5ème'!$D33="","",IF(AND(Engagés!$E33="M",'5ème'!$D33&gt;=$L$3),1,IF(AND(Engagés!$E33="C",'5ème'!$D33&gt;=$K$3),2,IF(AND(Engagés!$E33="J",'5ème'!$D33&gt;=$J$3),3,IF(AND(OR(Engagés!$E33=1,Engagés!$E33=2,Engagés!$E33=3,Engagés!$E33="V"),'5ème'!$D33&gt;=$I$3),4,"")))))</f>
        <v/>
      </c>
      <c r="T349" s="277" t="str">
        <f>IF('6ème'!$D33="","",IF(AND(Engagés!$E33="M",'6ème'!$D33&gt;=$L$3),1,IF(AND(Engagés!$E33="C",'6ème'!$D33&gt;=$K$3),2,IF(AND(Engagés!$E33="J",'6ème'!$D33&gt;=$J$3),3,IF(AND(OR(Engagés!$E33=1,Engagés!$E33=2,Engagés!$E33=3,Engagés!$E33="V"),'6ème'!$D33&gt;=$I$3),4,"")))))</f>
        <v/>
      </c>
      <c r="U349" s="277" t="str">
        <f>IF('7ème'!D33="","",IF(AND(Engagés!$E33="M",'7ème'!D33&gt;=$L$3),1,IF(AND(Engagés!$E33="C",'7ème'!$D33&gt;=$K$3),2,IF(AND(Engagés!$E33="J",'7ème'!$D33&gt;=$J$3),3,IF(AND(OR(Engagés!$E33=1,Engagés!$E33=2,Engagés!$E33=3,Engagés!$E33="V"),'7ème'!$D33&gt;=$I$3),4,"")))))</f>
        <v/>
      </c>
      <c r="V349" s="277" t="str">
        <f>IF('8ème'!$D33="","",IF(AND(Engagés!$E33="M",'8ème'!$D33&gt;=$L$3),1,IF(AND(Engagés!$E33="C",'8ème'!$D33&gt;=$K$3),2,IF(AND(Engagés!$E33="J",'8ème'!$D33&gt;=$J$3),3,IF(AND(OR(Engagés!$E33=1,Engagés!$E33=2,Engagés!$E33=3,Engagés!$E33="V"),'8ème'!$D33&gt;=$I$3),4,"")))))</f>
        <v/>
      </c>
      <c r="W349" s="277" t="str">
        <f>IF('9ème'!$D33="","",IF(AND(Engagés!$E33="M",'9ème'!$D33&gt;=$L$3),1,IF(AND(Engagés!$E33="C",'9ème'!$D33&gt;=$K$3),2,IF(AND(Engagés!$E33="J",'9ème'!$D33&gt;=$J$3),3,IF(AND(OR(Engagés!$E33=1,Engagés!$E33=2,Engagés!$E33=3,Engagés!$E33="V"),'9ème'!$D33&gt;=$I$3),4,"")))))</f>
        <v/>
      </c>
      <c r="X349" s="278" t="str">
        <f>IF('10ème'!$D33="","",IF(AND(Engagés!$E33="M",'10ème'!$D33&gt;=$L$3),1,IF(AND(Engagés!$E33="C",'10ème'!$D33&gt;=$K$3),2,IF(AND(Engagés!$E33="J",'10ème'!$D33&gt;=$J$3),3,IF(AND(OR(Engagés!$E33=1,Engagés!$E33=2,Engagés!$E33=3,Engagés!$E33="V"),'10ème'!$D33&gt;=$I$3),4,"")))))</f>
        <v/>
      </c>
      <c r="Y349" s="247"/>
      <c r="Z349" s="272"/>
      <c r="AA349" s="272"/>
      <c r="AB349" s="272"/>
      <c r="AC349" s="272"/>
      <c r="AD349" s="268"/>
    </row>
    <row r="350" spans="13:30" x14ac:dyDescent="0.25">
      <c r="M350" s="212">
        <f>IF(Engagés!A33="","",Engagés!A33)</f>
        <v>30</v>
      </c>
      <c r="N350" s="196" t="str">
        <f>IF(M350="","",Engagés!E33)</f>
        <v>CF</v>
      </c>
      <c r="O350" s="276" t="str">
        <f>IF('1ér_Tour'!$D34="","",IF(AND(Engagés!$E34="M",'1ér_Tour'!$D34&gt;=$L$3),1,IF(AND(Engagés!$E34="C",'1ér_Tour'!$D34&gt;=$K$3),2,IF(AND(Engagés!$E34="J",'1ér_Tour'!$D34&gt;=$J$3),3,IF(AND(OR(Engagés!$E34=1,Engagés!$E34=2,Engagés!$E34=3,Engagés!$E34="V"),'1ér_Tour'!$D34&gt;=$I$3),4,"")))))</f>
        <v/>
      </c>
      <c r="P350" s="277" t="str">
        <f>IF('2ème'!$D34="","",IF(AND(Engagés!$E34="M",'2ème'!$D34&gt;=$L$3),1,IF(AND(Engagés!$E34="C",'2ème'!$D34&gt;=$K$3),2,IF(AND(Engagés!$E34="J",'2ème'!$D34&gt;=$J$3),3,IF(AND(OR(Engagés!$E34=1,Engagés!$E34=2,Engagés!$E34=3,Engagés!$E34="V"),'2ème'!$D34&gt;=$I$3),4,"")))))</f>
        <v/>
      </c>
      <c r="Q350" s="277" t="str">
        <f>IF('3ème'!$D34="","",IF(AND(Engagés!$E34="M",'3ème'!$D34&gt;=$L$3),1,IF(AND(Engagés!$E34="C",'3ème'!$D34&gt;=$K$3),2,IF(AND(Engagés!$E34="J",'3ème'!$D34&gt;=$J$3),3,IF(AND(OR(Engagés!$E34=1,Engagés!$E34=2,Engagés!$E34=3,Engagés!$E34="V"),'3ème'!$D34&gt;=$I$3),4,"")))))</f>
        <v/>
      </c>
      <c r="R350" s="277" t="str">
        <f>IF('4ème'!$D34="","",IF(AND(Engagés!$E34="M",'4ème'!$D34&gt;=$L$3),1,IF(AND(Engagés!$E34="C",'4ème'!$D34&gt;=$K$3),2,IF(AND(Engagés!$E34="J",'4ème'!$D34&gt;=$J$3),3,IF(AND(OR(Engagés!$E34=1,Engagés!$E34=2,Engagés!$E34=3,Engagés!$E34="V"),'4ème'!$D34&gt;=$I$3),4,"")))))</f>
        <v/>
      </c>
      <c r="S350" s="277" t="str">
        <f>IF('5ème'!$D34="","",IF(AND(Engagés!$E34="M",'5ème'!$D34&gt;=$L$3),1,IF(AND(Engagés!$E34="C",'5ème'!$D34&gt;=$K$3),2,IF(AND(Engagés!$E34="J",'5ème'!$D34&gt;=$J$3),3,IF(AND(OR(Engagés!$E34=1,Engagés!$E34=2,Engagés!$E34=3,Engagés!$E34="V"),'5ème'!$D34&gt;=$I$3),4,"")))))</f>
        <v/>
      </c>
      <c r="T350" s="277" t="str">
        <f>IF('6ème'!$D34="","",IF(AND(Engagés!$E34="M",'6ème'!$D34&gt;=$L$3),1,IF(AND(Engagés!$E34="C",'6ème'!$D34&gt;=$K$3),2,IF(AND(Engagés!$E34="J",'6ème'!$D34&gt;=$J$3),3,IF(AND(OR(Engagés!$E34=1,Engagés!$E34=2,Engagés!$E34=3,Engagés!$E34="V"),'6ème'!$D34&gt;=$I$3),4,"")))))</f>
        <v/>
      </c>
      <c r="U350" s="277" t="str">
        <f>IF('7ème'!D34="","",IF(AND(Engagés!$E34="M",'7ème'!D34&gt;=$L$3),1,IF(AND(Engagés!$E34="C",'7ème'!$D34&gt;=$K$3),2,IF(AND(Engagés!$E34="J",'7ème'!$D34&gt;=$J$3),3,IF(AND(OR(Engagés!$E34=1,Engagés!$E34=2,Engagés!$E34=3,Engagés!$E34="V"),'7ème'!$D34&gt;=$I$3),4,"")))))</f>
        <v/>
      </c>
      <c r="V350" s="277" t="str">
        <f>IF('8ème'!$D34="","",IF(AND(Engagés!$E34="M",'8ème'!$D34&gt;=$L$3),1,IF(AND(Engagés!$E34="C",'8ème'!$D34&gt;=$K$3),2,IF(AND(Engagés!$E34="J",'8ème'!$D34&gt;=$J$3),3,IF(AND(OR(Engagés!$E34=1,Engagés!$E34=2,Engagés!$E34=3,Engagés!$E34="V"),'8ème'!$D34&gt;=$I$3),4,"")))))</f>
        <v/>
      </c>
      <c r="W350" s="277" t="str">
        <f>IF('9ème'!$D34="","",IF(AND(Engagés!$E34="M",'9ème'!$D34&gt;=$L$3),1,IF(AND(Engagés!$E34="C",'9ème'!$D34&gt;=$K$3),2,IF(AND(Engagés!$E34="J",'9ème'!$D34&gt;=$J$3),3,IF(AND(OR(Engagés!$E34=1,Engagés!$E34=2,Engagés!$E34=3,Engagés!$E34="V"),'9ème'!$D34&gt;=$I$3),4,"")))))</f>
        <v/>
      </c>
      <c r="X350" s="278" t="str">
        <f>IF('10ème'!$D34="","",IF(AND(Engagés!$E34="M",'10ème'!$D34&gt;=$L$3),1,IF(AND(Engagés!$E34="C",'10ème'!$D34&gt;=$K$3),2,IF(AND(Engagés!$E34="J",'10ème'!$D34&gt;=$J$3),3,IF(AND(OR(Engagés!$E34=1,Engagés!$E34=2,Engagés!$E34=3,Engagés!$E34="V"),'10ème'!$D34&gt;=$I$3),4,"")))))</f>
        <v/>
      </c>
      <c r="Y350" s="247"/>
      <c r="Z350" s="272"/>
      <c r="AA350" s="272"/>
      <c r="AB350" s="272"/>
      <c r="AC350" s="272"/>
      <c r="AD350" s="268"/>
    </row>
    <row r="351" spans="13:30" x14ac:dyDescent="0.25">
      <c r="M351" s="212" t="str">
        <f>IF(Engagés!A34="","",Engagés!A34)</f>
        <v/>
      </c>
      <c r="N351" s="196" t="str">
        <f>IF(M351="","",Engagés!E34)</f>
        <v/>
      </c>
      <c r="O351" s="276" t="str">
        <f>IF('1ér_Tour'!$D35="","",IF(AND(Engagés!$E35="M",'1ér_Tour'!$D35&gt;=$L$3),1,IF(AND(Engagés!$E35="C",'1ér_Tour'!$D35&gt;=$K$3),2,IF(AND(Engagés!$E35="J",'1ér_Tour'!$D35&gt;=$J$3),3,IF(AND(OR(Engagés!$E35=1,Engagés!$E35=2,Engagés!$E35=3,Engagés!$E35="V"),'1ér_Tour'!$D35&gt;=$I$3),4,"")))))</f>
        <v/>
      </c>
      <c r="P351" s="277" t="str">
        <f>IF('2ème'!$D35="","",IF(AND(Engagés!$E35="M",'2ème'!$D35&gt;=$L$3),1,IF(AND(Engagés!$E35="C",'2ème'!$D35&gt;=$K$3),2,IF(AND(Engagés!$E35="J",'2ème'!$D35&gt;=$J$3),3,IF(AND(OR(Engagés!$E35=1,Engagés!$E35=2,Engagés!$E35=3,Engagés!$E35="V"),'2ème'!$D35&gt;=$I$3),4,"")))))</f>
        <v/>
      </c>
      <c r="Q351" s="277" t="str">
        <f>IF('3ème'!$D35="","",IF(AND(Engagés!$E35="M",'3ème'!$D35&gt;=$L$3),1,IF(AND(Engagés!$E35="C",'3ème'!$D35&gt;=$K$3),2,IF(AND(Engagés!$E35="J",'3ème'!$D35&gt;=$J$3),3,IF(AND(OR(Engagés!$E35=1,Engagés!$E35=2,Engagés!$E35=3,Engagés!$E35="V"),'3ème'!$D35&gt;=$I$3),4,"")))))</f>
        <v/>
      </c>
      <c r="R351" s="277" t="str">
        <f>IF('4ème'!$D35="","",IF(AND(Engagés!$E35="M",'4ème'!$D35&gt;=$L$3),1,IF(AND(Engagés!$E35="C",'4ème'!$D35&gt;=$K$3),2,IF(AND(Engagés!$E35="J",'4ème'!$D35&gt;=$J$3),3,IF(AND(OR(Engagés!$E35=1,Engagés!$E35=2,Engagés!$E35=3,Engagés!$E35="V"),'4ème'!$D35&gt;=$I$3),4,"")))))</f>
        <v/>
      </c>
      <c r="S351" s="277" t="str">
        <f>IF('5ème'!$D35="","",IF(AND(Engagés!$E35="M",'5ème'!$D35&gt;=$L$3),1,IF(AND(Engagés!$E35="C",'5ème'!$D35&gt;=$K$3),2,IF(AND(Engagés!$E35="J",'5ème'!$D35&gt;=$J$3),3,IF(AND(OR(Engagés!$E35=1,Engagés!$E35=2,Engagés!$E35=3,Engagés!$E35="V"),'5ème'!$D35&gt;=$I$3),4,"")))))</f>
        <v/>
      </c>
      <c r="T351" s="277" t="str">
        <f>IF('6ème'!$D35="","",IF(AND(Engagés!$E35="M",'6ème'!$D35&gt;=$L$3),1,IF(AND(Engagés!$E35="C",'6ème'!$D35&gt;=$K$3),2,IF(AND(Engagés!$E35="J",'6ème'!$D35&gt;=$J$3),3,IF(AND(OR(Engagés!$E35=1,Engagés!$E35=2,Engagés!$E35=3,Engagés!$E35="V"),'6ème'!$D35&gt;=$I$3),4,"")))))</f>
        <v/>
      </c>
      <c r="U351" s="277" t="str">
        <f>IF('7ème'!D35="","",IF(AND(Engagés!$E35="M",'7ème'!D35&gt;=$L$3),1,IF(AND(Engagés!$E35="C",'7ème'!$D35&gt;=$K$3),2,IF(AND(Engagés!$E35="J",'7ème'!$D35&gt;=$J$3),3,IF(AND(OR(Engagés!$E35=1,Engagés!$E35=2,Engagés!$E35=3,Engagés!$E35="V"),'7ème'!$D35&gt;=$I$3),4,"")))))</f>
        <v/>
      </c>
      <c r="V351" s="277" t="str">
        <f>IF('8ème'!$D35="","",IF(AND(Engagés!$E35="M",'8ème'!$D35&gt;=$L$3),1,IF(AND(Engagés!$E35="C",'8ème'!$D35&gt;=$K$3),2,IF(AND(Engagés!$E35="J",'8ème'!$D35&gt;=$J$3),3,IF(AND(OR(Engagés!$E35=1,Engagés!$E35=2,Engagés!$E35=3,Engagés!$E35="V"),'8ème'!$D35&gt;=$I$3),4,"")))))</f>
        <v/>
      </c>
      <c r="W351" s="277" t="str">
        <f>IF('9ème'!$D35="","",IF(AND(Engagés!$E35="M",'9ème'!$D35&gt;=$L$3),1,IF(AND(Engagés!$E35="C",'9ème'!$D35&gt;=$K$3),2,IF(AND(Engagés!$E35="J",'9ème'!$D35&gt;=$J$3),3,IF(AND(OR(Engagés!$E35=1,Engagés!$E35=2,Engagés!$E35=3,Engagés!$E35="V"),'9ème'!$D35&gt;=$I$3),4,"")))))</f>
        <v/>
      </c>
      <c r="X351" s="278" t="str">
        <f>IF('10ème'!$D35="","",IF(AND(Engagés!$E35="M",'10ème'!$D35&gt;=$L$3),1,IF(AND(Engagés!$E35="C",'10ème'!$D35&gt;=$K$3),2,IF(AND(Engagés!$E35="J",'10ème'!$D35&gt;=$J$3),3,IF(AND(OR(Engagés!$E35=1,Engagés!$E35=2,Engagés!$E35=3,Engagés!$E35="V"),'10ème'!$D35&gt;=$I$3),4,"")))))</f>
        <v/>
      </c>
      <c r="Y351" s="247"/>
      <c r="Z351" s="272"/>
      <c r="AA351" s="272"/>
      <c r="AB351" s="272"/>
      <c r="AC351" s="272"/>
      <c r="AD351" s="268"/>
    </row>
    <row r="352" spans="13:30" x14ac:dyDescent="0.25">
      <c r="M352" s="212" t="str">
        <f>IF(Engagés!A35="","",Engagés!A35)</f>
        <v/>
      </c>
      <c r="N352" s="196" t="str">
        <f>IF(M352="","",Engagés!E35)</f>
        <v/>
      </c>
      <c r="O352" s="276" t="str">
        <f>IF('1ér_Tour'!$D36="","",IF(AND(Engagés!$E36="M",'1ér_Tour'!$D36&gt;=$L$3),1,IF(AND(Engagés!$E36="C",'1ér_Tour'!$D36&gt;=$K$3),2,IF(AND(Engagés!$E36="J",'1ér_Tour'!$D36&gt;=$J$3),3,IF(AND(OR(Engagés!$E36=1,Engagés!$E36=2,Engagés!$E36=3,Engagés!$E36="V"),'1ér_Tour'!$D36&gt;=$I$3),4,"")))))</f>
        <v/>
      </c>
      <c r="P352" s="277" t="str">
        <f>IF('2ème'!$D36="","",IF(AND(Engagés!$E36="M",'2ème'!$D36&gt;=$L$3),1,IF(AND(Engagés!$E36="C",'2ème'!$D36&gt;=$K$3),2,IF(AND(Engagés!$E36="J",'2ème'!$D36&gt;=$J$3),3,IF(AND(OR(Engagés!$E36=1,Engagés!$E36=2,Engagés!$E36=3,Engagés!$E36="V"),'2ème'!$D36&gt;=$I$3),4,"")))))</f>
        <v/>
      </c>
      <c r="Q352" s="277" t="str">
        <f>IF('3ème'!$D36="","",IF(AND(Engagés!$E36="M",'3ème'!$D36&gt;=$L$3),1,IF(AND(Engagés!$E36="C",'3ème'!$D36&gt;=$K$3),2,IF(AND(Engagés!$E36="J",'3ème'!$D36&gt;=$J$3),3,IF(AND(OR(Engagés!$E36=1,Engagés!$E36=2,Engagés!$E36=3,Engagés!$E36="V"),'3ème'!$D36&gt;=$I$3),4,"")))))</f>
        <v/>
      </c>
      <c r="R352" s="277" t="str">
        <f>IF('4ème'!$D36="","",IF(AND(Engagés!$E36="M",'4ème'!$D36&gt;=$L$3),1,IF(AND(Engagés!$E36="C",'4ème'!$D36&gt;=$K$3),2,IF(AND(Engagés!$E36="J",'4ème'!$D36&gt;=$J$3),3,IF(AND(OR(Engagés!$E36=1,Engagés!$E36=2,Engagés!$E36=3,Engagés!$E36="V"),'4ème'!$D36&gt;=$I$3),4,"")))))</f>
        <v/>
      </c>
      <c r="S352" s="277" t="str">
        <f>IF('5ème'!$D36="","",IF(AND(Engagés!$E36="M",'5ème'!$D36&gt;=$L$3),1,IF(AND(Engagés!$E36="C",'5ème'!$D36&gt;=$K$3),2,IF(AND(Engagés!$E36="J",'5ème'!$D36&gt;=$J$3),3,IF(AND(OR(Engagés!$E36=1,Engagés!$E36=2,Engagés!$E36=3,Engagés!$E36="V"),'5ème'!$D36&gt;=$I$3),4,"")))))</f>
        <v/>
      </c>
      <c r="T352" s="277" t="str">
        <f>IF('6ème'!$D36="","",IF(AND(Engagés!$E36="M",'6ème'!$D36&gt;=$L$3),1,IF(AND(Engagés!$E36="C",'6ème'!$D36&gt;=$K$3),2,IF(AND(Engagés!$E36="J",'6ème'!$D36&gt;=$J$3),3,IF(AND(OR(Engagés!$E36=1,Engagés!$E36=2,Engagés!$E36=3,Engagés!$E36="V"),'6ème'!$D36&gt;=$I$3),4,"")))))</f>
        <v/>
      </c>
      <c r="U352" s="277" t="str">
        <f>IF('7ème'!D36="","",IF(AND(Engagés!$E36="M",'7ème'!D36&gt;=$L$3),1,IF(AND(Engagés!$E36="C",'7ème'!$D36&gt;=$K$3),2,IF(AND(Engagés!$E36="J",'7ème'!$D36&gt;=$J$3),3,IF(AND(OR(Engagés!$E36=1,Engagés!$E36=2,Engagés!$E36=3,Engagés!$E36="V"),'7ème'!$D36&gt;=$I$3),4,"")))))</f>
        <v/>
      </c>
      <c r="V352" s="277" t="str">
        <f>IF('8ème'!$D36="","",IF(AND(Engagés!$E36="M",'8ème'!$D36&gt;=$L$3),1,IF(AND(Engagés!$E36="C",'8ème'!$D36&gt;=$K$3),2,IF(AND(Engagés!$E36="J",'8ème'!$D36&gt;=$J$3),3,IF(AND(OR(Engagés!$E36=1,Engagés!$E36=2,Engagés!$E36=3,Engagés!$E36="V"),'8ème'!$D36&gt;=$I$3),4,"")))))</f>
        <v/>
      </c>
      <c r="W352" s="277" t="str">
        <f>IF('9ème'!$D36="","",IF(AND(Engagés!$E36="M",'9ème'!$D36&gt;=$L$3),1,IF(AND(Engagés!$E36="C",'9ème'!$D36&gt;=$K$3),2,IF(AND(Engagés!$E36="J",'9ème'!$D36&gt;=$J$3),3,IF(AND(OR(Engagés!$E36=1,Engagés!$E36=2,Engagés!$E36=3,Engagés!$E36="V"),'9ème'!$D36&gt;=$I$3),4,"")))))</f>
        <v/>
      </c>
      <c r="X352" s="278" t="str">
        <f>IF('10ème'!$D36="","",IF(AND(Engagés!$E36="M",'10ème'!$D36&gt;=$L$3),1,IF(AND(Engagés!$E36="C",'10ème'!$D36&gt;=$K$3),2,IF(AND(Engagés!$E36="J",'10ème'!$D36&gt;=$J$3),3,IF(AND(OR(Engagés!$E36=1,Engagés!$E36=2,Engagés!$E36=3,Engagés!$E36="V"),'10ème'!$D36&gt;=$I$3),4,"")))))</f>
        <v/>
      </c>
      <c r="Y352" s="247"/>
      <c r="Z352" s="272"/>
      <c r="AA352" s="272"/>
      <c r="AB352" s="272"/>
      <c r="AC352" s="272"/>
      <c r="AD352" s="268"/>
    </row>
    <row r="353" spans="13:30" x14ac:dyDescent="0.25">
      <c r="M353" s="212" t="str">
        <f>IF(Engagés!A36="","",Engagés!A36)</f>
        <v/>
      </c>
      <c r="N353" s="196" t="str">
        <f>IF(M353="","",Engagés!E36)</f>
        <v/>
      </c>
      <c r="O353" s="276" t="str">
        <f>IF('1ér_Tour'!$D37="","",IF(AND(Engagés!$E37="M",'1ér_Tour'!$D37&gt;=$L$3),1,IF(AND(Engagés!$E37="C",'1ér_Tour'!$D37&gt;=$K$3),2,IF(AND(Engagés!$E37="J",'1ér_Tour'!$D37&gt;=$J$3),3,IF(AND(OR(Engagés!$E37=1,Engagés!$E37=2,Engagés!$E37=3,Engagés!$E37="V"),'1ér_Tour'!$D37&gt;=$I$3),4,"")))))</f>
        <v/>
      </c>
      <c r="P353" s="277" t="str">
        <f>IF('2ème'!$D37="","",IF(AND(Engagés!$E37="M",'2ème'!$D37&gt;=$L$3),1,IF(AND(Engagés!$E37="C",'2ème'!$D37&gt;=$K$3),2,IF(AND(Engagés!$E37="J",'2ème'!$D37&gt;=$J$3),3,IF(AND(OR(Engagés!$E37=1,Engagés!$E37=2,Engagés!$E37=3,Engagés!$E37="V"),'2ème'!$D37&gt;=$I$3),4,"")))))</f>
        <v/>
      </c>
      <c r="Q353" s="277" t="str">
        <f>IF('3ème'!$D37="","",IF(AND(Engagés!$E37="M",'3ème'!$D37&gt;=$L$3),1,IF(AND(Engagés!$E37="C",'3ème'!$D37&gt;=$K$3),2,IF(AND(Engagés!$E37="J",'3ème'!$D37&gt;=$J$3),3,IF(AND(OR(Engagés!$E37=1,Engagés!$E37=2,Engagés!$E37=3,Engagés!$E37="V"),'3ème'!$D37&gt;=$I$3),4,"")))))</f>
        <v/>
      </c>
      <c r="R353" s="277" t="str">
        <f>IF('4ème'!$D37="","",IF(AND(Engagés!$E37="M",'4ème'!$D37&gt;=$L$3),1,IF(AND(Engagés!$E37="C",'4ème'!$D37&gt;=$K$3),2,IF(AND(Engagés!$E37="J",'4ème'!$D37&gt;=$J$3),3,IF(AND(OR(Engagés!$E37=1,Engagés!$E37=2,Engagés!$E37=3,Engagés!$E37="V"),'4ème'!$D37&gt;=$I$3),4,"")))))</f>
        <v/>
      </c>
      <c r="S353" s="277" t="str">
        <f>IF('5ème'!$D37="","",IF(AND(Engagés!$E37="M",'5ème'!$D37&gt;=$L$3),1,IF(AND(Engagés!$E37="C",'5ème'!$D37&gt;=$K$3),2,IF(AND(Engagés!$E37="J",'5ème'!$D37&gt;=$J$3),3,IF(AND(OR(Engagés!$E37=1,Engagés!$E37=2,Engagés!$E37=3,Engagés!$E37="V"),'5ème'!$D37&gt;=$I$3),4,"")))))</f>
        <v/>
      </c>
      <c r="T353" s="277" t="str">
        <f>IF('6ème'!$D37="","",IF(AND(Engagés!$E37="M",'6ème'!$D37&gt;=$L$3),1,IF(AND(Engagés!$E37="C",'6ème'!$D37&gt;=$K$3),2,IF(AND(Engagés!$E37="J",'6ème'!$D37&gt;=$J$3),3,IF(AND(OR(Engagés!$E37=1,Engagés!$E37=2,Engagés!$E37=3,Engagés!$E37="V"),'6ème'!$D37&gt;=$I$3),4,"")))))</f>
        <v/>
      </c>
      <c r="U353" s="277" t="str">
        <f>IF('7ème'!D37="","",IF(AND(Engagés!$E37="M",'7ème'!D37&gt;=$L$3),1,IF(AND(Engagés!$E37="C",'7ème'!$D37&gt;=$K$3),2,IF(AND(Engagés!$E37="J",'7ème'!$D37&gt;=$J$3),3,IF(AND(OR(Engagés!$E37=1,Engagés!$E37=2,Engagés!$E37=3,Engagés!$E37="V"),'7ème'!$D37&gt;=$I$3),4,"")))))</f>
        <v/>
      </c>
      <c r="V353" s="277" t="str">
        <f>IF('8ème'!$D37="","",IF(AND(Engagés!$E37="M",'8ème'!$D37&gt;=$L$3),1,IF(AND(Engagés!$E37="C",'8ème'!$D37&gt;=$K$3),2,IF(AND(Engagés!$E37="J",'8ème'!$D37&gt;=$J$3),3,IF(AND(OR(Engagés!$E37=1,Engagés!$E37=2,Engagés!$E37=3,Engagés!$E37="V"),'8ème'!$D37&gt;=$I$3),4,"")))))</f>
        <v/>
      </c>
      <c r="W353" s="277" t="str">
        <f>IF('9ème'!$D37="","",IF(AND(Engagés!$E37="M",'9ème'!$D37&gt;=$L$3),1,IF(AND(Engagés!$E37="C",'9ème'!$D37&gt;=$K$3),2,IF(AND(Engagés!$E37="J",'9ème'!$D37&gt;=$J$3),3,IF(AND(OR(Engagés!$E37=1,Engagés!$E37=2,Engagés!$E37=3,Engagés!$E37="V"),'9ème'!$D37&gt;=$I$3),4,"")))))</f>
        <v/>
      </c>
      <c r="X353" s="278" t="str">
        <f>IF('10ème'!$D37="","",IF(AND(Engagés!$E37="M",'10ème'!$D37&gt;=$L$3),1,IF(AND(Engagés!$E37="C",'10ème'!$D37&gt;=$K$3),2,IF(AND(Engagés!$E37="J",'10ème'!$D37&gt;=$J$3),3,IF(AND(OR(Engagés!$E37=1,Engagés!$E37=2,Engagés!$E37=3,Engagés!$E37="V"),'10ème'!$D37&gt;=$I$3),4,"")))))</f>
        <v/>
      </c>
      <c r="Y353" s="247"/>
      <c r="Z353" s="272"/>
      <c r="AA353" s="272"/>
      <c r="AB353" s="272"/>
      <c r="AC353" s="272"/>
      <c r="AD353" s="268"/>
    </row>
    <row r="354" spans="13:30" x14ac:dyDescent="0.25">
      <c r="M354" s="212" t="str">
        <f>IF(Engagés!A37="","",Engagés!A37)</f>
        <v/>
      </c>
      <c r="N354" s="196" t="str">
        <f>IF(M354="","",Engagés!E37)</f>
        <v/>
      </c>
      <c r="O354" s="276" t="str">
        <f>IF('1ér_Tour'!$D38="","",IF(AND(Engagés!$E38="M",'1ér_Tour'!$D38&gt;=$L$3),1,IF(AND(Engagés!$E38="C",'1ér_Tour'!$D38&gt;=$K$3),2,IF(AND(Engagés!$E38="J",'1ér_Tour'!$D38&gt;=$J$3),3,IF(AND(OR(Engagés!$E38=1,Engagés!$E38=2,Engagés!$E38=3,Engagés!$E38="V"),'1ér_Tour'!$D38&gt;=$I$3),4,"")))))</f>
        <v/>
      </c>
      <c r="P354" s="277" t="str">
        <f>IF('2ème'!$D38="","",IF(AND(Engagés!$E38="M",'2ème'!$D38&gt;=$L$3),1,IF(AND(Engagés!$E38="C",'2ème'!$D38&gt;=$K$3),2,IF(AND(Engagés!$E38="J",'2ème'!$D38&gt;=$J$3),3,IF(AND(OR(Engagés!$E38=1,Engagés!$E38=2,Engagés!$E38=3,Engagés!$E38="V"),'2ème'!$D38&gt;=$I$3),4,"")))))</f>
        <v/>
      </c>
      <c r="Q354" s="277" t="str">
        <f>IF('3ème'!$D38="","",IF(AND(Engagés!$E38="M",'3ème'!$D38&gt;=$L$3),1,IF(AND(Engagés!$E38="C",'3ème'!$D38&gt;=$K$3),2,IF(AND(Engagés!$E38="J",'3ème'!$D38&gt;=$J$3),3,IF(AND(OR(Engagés!$E38=1,Engagés!$E38=2,Engagés!$E38=3,Engagés!$E38="V"),'3ème'!$D38&gt;=$I$3),4,"")))))</f>
        <v/>
      </c>
      <c r="R354" s="277" t="str">
        <f>IF('4ème'!$D38="","",IF(AND(Engagés!$E38="M",'4ème'!$D38&gt;=$L$3),1,IF(AND(Engagés!$E38="C",'4ème'!$D38&gt;=$K$3),2,IF(AND(Engagés!$E38="J",'4ème'!$D38&gt;=$J$3),3,IF(AND(OR(Engagés!$E38=1,Engagés!$E38=2,Engagés!$E38=3,Engagés!$E38="V"),'4ème'!$D38&gt;=$I$3),4,"")))))</f>
        <v/>
      </c>
      <c r="S354" s="277" t="str">
        <f>IF('5ème'!$D38="","",IF(AND(Engagés!$E38="M",'5ème'!$D38&gt;=$L$3),1,IF(AND(Engagés!$E38="C",'5ème'!$D38&gt;=$K$3),2,IF(AND(Engagés!$E38="J",'5ème'!$D38&gt;=$J$3),3,IF(AND(OR(Engagés!$E38=1,Engagés!$E38=2,Engagés!$E38=3,Engagés!$E38="V"),'5ème'!$D38&gt;=$I$3),4,"")))))</f>
        <v/>
      </c>
      <c r="T354" s="277" t="str">
        <f>IF('6ème'!$D38="","",IF(AND(Engagés!$E38="M",'6ème'!$D38&gt;=$L$3),1,IF(AND(Engagés!$E38="C",'6ème'!$D38&gt;=$K$3),2,IF(AND(Engagés!$E38="J",'6ème'!$D38&gt;=$J$3),3,IF(AND(OR(Engagés!$E38=1,Engagés!$E38=2,Engagés!$E38=3,Engagés!$E38="V"),'6ème'!$D38&gt;=$I$3),4,"")))))</f>
        <v/>
      </c>
      <c r="U354" s="277" t="str">
        <f>IF('7ème'!D38="","",IF(AND(Engagés!$E38="M",'7ème'!D38&gt;=$L$3),1,IF(AND(Engagés!$E38="C",'7ème'!$D38&gt;=$K$3),2,IF(AND(Engagés!$E38="J",'7ème'!$D38&gt;=$J$3),3,IF(AND(OR(Engagés!$E38=1,Engagés!$E38=2,Engagés!$E38=3,Engagés!$E38="V"),'7ème'!$D38&gt;=$I$3),4,"")))))</f>
        <v/>
      </c>
      <c r="V354" s="277" t="str">
        <f>IF('8ème'!$D38="","",IF(AND(Engagés!$E38="M",'8ème'!$D38&gt;=$L$3),1,IF(AND(Engagés!$E38="C",'8ème'!$D38&gt;=$K$3),2,IF(AND(Engagés!$E38="J",'8ème'!$D38&gt;=$J$3),3,IF(AND(OR(Engagés!$E38=1,Engagés!$E38=2,Engagés!$E38=3,Engagés!$E38="V"),'8ème'!$D38&gt;=$I$3),4,"")))))</f>
        <v/>
      </c>
      <c r="W354" s="277" t="str">
        <f>IF('9ème'!$D38="","",IF(AND(Engagés!$E38="M",'9ème'!$D38&gt;=$L$3),1,IF(AND(Engagés!$E38="C",'9ème'!$D38&gt;=$K$3),2,IF(AND(Engagés!$E38="J",'9ème'!$D38&gt;=$J$3),3,IF(AND(OR(Engagés!$E38=1,Engagés!$E38=2,Engagés!$E38=3,Engagés!$E38="V"),'9ème'!$D38&gt;=$I$3),4,"")))))</f>
        <v/>
      </c>
      <c r="X354" s="278" t="str">
        <f>IF('10ème'!$D38="","",IF(AND(Engagés!$E38="M",'10ème'!$D38&gt;=$L$3),1,IF(AND(Engagés!$E38="C",'10ème'!$D38&gt;=$K$3),2,IF(AND(Engagés!$E38="J",'10ème'!$D38&gt;=$J$3),3,IF(AND(OR(Engagés!$E38=1,Engagés!$E38=2,Engagés!$E38=3,Engagés!$E38="V"),'10ème'!$D38&gt;=$I$3),4,"")))))</f>
        <v/>
      </c>
      <c r="Y354" s="247"/>
      <c r="Z354" s="272"/>
      <c r="AA354" s="272"/>
      <c r="AB354" s="272"/>
      <c r="AC354" s="272"/>
      <c r="AD354" s="268"/>
    </row>
    <row r="355" spans="13:30" x14ac:dyDescent="0.25">
      <c r="M355" s="212" t="str">
        <f>IF(Engagés!A38="","",Engagés!A38)</f>
        <v/>
      </c>
      <c r="N355" s="196" t="str">
        <f>IF(M355="","",Engagés!E38)</f>
        <v/>
      </c>
      <c r="O355" s="276" t="str">
        <f>IF('1ér_Tour'!$D39="","",IF(AND(Engagés!$E39="M",'1ér_Tour'!$D39&gt;=$L$3),1,IF(AND(Engagés!$E39="C",'1ér_Tour'!$D39&gt;=$K$3),2,IF(AND(Engagés!$E39="J",'1ér_Tour'!$D39&gt;=$J$3),3,IF(AND(OR(Engagés!$E39=1,Engagés!$E39=2,Engagés!$E39=3,Engagés!$E39="V"),'1ér_Tour'!$D39&gt;=$I$3),4,"")))))</f>
        <v/>
      </c>
      <c r="P355" s="277" t="str">
        <f>IF('2ème'!$D39="","",IF(AND(Engagés!$E39="M",'2ème'!$D39&gt;=$L$3),1,IF(AND(Engagés!$E39="C",'2ème'!$D39&gt;=$K$3),2,IF(AND(Engagés!$E39="J",'2ème'!$D39&gt;=$J$3),3,IF(AND(OR(Engagés!$E39=1,Engagés!$E39=2,Engagés!$E39=3,Engagés!$E39="V"),'2ème'!$D39&gt;=$I$3),4,"")))))</f>
        <v/>
      </c>
      <c r="Q355" s="277" t="str">
        <f>IF('3ème'!$D39="","",IF(AND(Engagés!$E39="M",'3ème'!$D39&gt;=$L$3),1,IF(AND(Engagés!$E39="C",'3ème'!$D39&gt;=$K$3),2,IF(AND(Engagés!$E39="J",'3ème'!$D39&gt;=$J$3),3,IF(AND(OR(Engagés!$E39=1,Engagés!$E39=2,Engagés!$E39=3,Engagés!$E39="V"),'3ème'!$D39&gt;=$I$3),4,"")))))</f>
        <v/>
      </c>
      <c r="R355" s="277" t="str">
        <f>IF('4ème'!$D39="","",IF(AND(Engagés!$E39="M",'4ème'!$D39&gt;=$L$3),1,IF(AND(Engagés!$E39="C",'4ème'!$D39&gt;=$K$3),2,IF(AND(Engagés!$E39="J",'4ème'!$D39&gt;=$J$3),3,IF(AND(OR(Engagés!$E39=1,Engagés!$E39=2,Engagés!$E39=3,Engagés!$E39="V"),'4ème'!$D39&gt;=$I$3),4,"")))))</f>
        <v/>
      </c>
      <c r="S355" s="277" t="str">
        <f>IF('5ème'!$D39="","",IF(AND(Engagés!$E39="M",'5ème'!$D39&gt;=$L$3),1,IF(AND(Engagés!$E39="C",'5ème'!$D39&gt;=$K$3),2,IF(AND(Engagés!$E39="J",'5ème'!$D39&gt;=$J$3),3,IF(AND(OR(Engagés!$E39=1,Engagés!$E39=2,Engagés!$E39=3,Engagés!$E39="V"),'5ème'!$D39&gt;=$I$3),4,"")))))</f>
        <v/>
      </c>
      <c r="T355" s="277" t="str">
        <f>IF('6ème'!$D39="","",IF(AND(Engagés!$E39="M",'6ème'!$D39&gt;=$L$3),1,IF(AND(Engagés!$E39="C",'6ème'!$D39&gt;=$K$3),2,IF(AND(Engagés!$E39="J",'6ème'!$D39&gt;=$J$3),3,IF(AND(OR(Engagés!$E39=1,Engagés!$E39=2,Engagés!$E39=3,Engagés!$E39="V"),'6ème'!$D39&gt;=$I$3),4,"")))))</f>
        <v/>
      </c>
      <c r="U355" s="277" t="str">
        <f>IF('7ème'!D39="","",IF(AND(Engagés!$E39="M",'7ème'!D39&gt;=$L$3),1,IF(AND(Engagés!$E39="C",'7ème'!$D39&gt;=$K$3),2,IF(AND(Engagés!$E39="J",'7ème'!$D39&gt;=$J$3),3,IF(AND(OR(Engagés!$E39=1,Engagés!$E39=2,Engagés!$E39=3,Engagés!$E39="V"),'7ème'!$D39&gt;=$I$3),4,"")))))</f>
        <v/>
      </c>
      <c r="V355" s="277" t="str">
        <f>IF('8ème'!$D39="","",IF(AND(Engagés!$E39="M",'8ème'!$D39&gt;=$L$3),1,IF(AND(Engagés!$E39="C",'8ème'!$D39&gt;=$K$3),2,IF(AND(Engagés!$E39="J",'8ème'!$D39&gt;=$J$3),3,IF(AND(OR(Engagés!$E39=1,Engagés!$E39=2,Engagés!$E39=3,Engagés!$E39="V"),'8ème'!$D39&gt;=$I$3),4,"")))))</f>
        <v/>
      </c>
      <c r="W355" s="277" t="str">
        <f>IF('9ème'!$D39="","",IF(AND(Engagés!$E39="M",'9ème'!$D39&gt;=$L$3),1,IF(AND(Engagés!$E39="C",'9ème'!$D39&gt;=$K$3),2,IF(AND(Engagés!$E39="J",'9ème'!$D39&gt;=$J$3),3,IF(AND(OR(Engagés!$E39=1,Engagés!$E39=2,Engagés!$E39=3,Engagés!$E39="V"),'9ème'!$D39&gt;=$I$3),4,"")))))</f>
        <v/>
      </c>
      <c r="X355" s="278" t="str">
        <f>IF('10ème'!$D39="","",IF(AND(Engagés!$E39="M",'10ème'!$D39&gt;=$L$3),1,IF(AND(Engagés!$E39="C",'10ème'!$D39&gt;=$K$3),2,IF(AND(Engagés!$E39="J",'10ème'!$D39&gt;=$J$3),3,IF(AND(OR(Engagés!$E39=1,Engagés!$E39=2,Engagés!$E39=3,Engagés!$E39="V"),'10ème'!$D39&gt;=$I$3),4,"")))))</f>
        <v/>
      </c>
      <c r="Y355" s="247"/>
      <c r="Z355" s="272"/>
      <c r="AA355" s="272"/>
      <c r="AB355" s="272"/>
      <c r="AC355" s="272"/>
      <c r="AD355" s="268"/>
    </row>
    <row r="356" spans="13:30" x14ac:dyDescent="0.25">
      <c r="M356" s="212" t="str">
        <f>IF(Engagés!A39="","",Engagés!A39)</f>
        <v/>
      </c>
      <c r="N356" s="196" t="str">
        <f>IF(M356="","",Engagés!E39)</f>
        <v/>
      </c>
      <c r="O356" s="276" t="str">
        <f>IF('1ér_Tour'!$D40="","",IF(AND(Engagés!$E40="M",'1ér_Tour'!$D40&gt;=$L$3),1,IF(AND(Engagés!$E40="C",'1ér_Tour'!$D40&gt;=$K$3),2,IF(AND(Engagés!$E40="J",'1ér_Tour'!$D40&gt;=$J$3),3,IF(AND(OR(Engagés!$E40=1,Engagés!$E40=2,Engagés!$E40=3,Engagés!$E40="V"),'1ér_Tour'!$D40&gt;=$I$3),4,"")))))</f>
        <v/>
      </c>
      <c r="P356" s="277" t="str">
        <f>IF('2ème'!$D40="","",IF(AND(Engagés!$E40="M",'2ème'!$D40&gt;=$L$3),1,IF(AND(Engagés!$E40="C",'2ème'!$D40&gt;=$K$3),2,IF(AND(Engagés!$E40="J",'2ème'!$D40&gt;=$J$3),3,IF(AND(OR(Engagés!$E40=1,Engagés!$E40=2,Engagés!$E40=3,Engagés!$E40="V"),'2ème'!$D40&gt;=$I$3),4,"")))))</f>
        <v/>
      </c>
      <c r="Q356" s="277" t="str">
        <f>IF('3ème'!$D40="","",IF(AND(Engagés!$E40="M",'3ème'!$D40&gt;=$L$3),1,IF(AND(Engagés!$E40="C",'3ème'!$D40&gt;=$K$3),2,IF(AND(Engagés!$E40="J",'3ème'!$D40&gt;=$J$3),3,IF(AND(OR(Engagés!$E40=1,Engagés!$E40=2,Engagés!$E40=3,Engagés!$E40="V"),'3ème'!$D40&gt;=$I$3),4,"")))))</f>
        <v/>
      </c>
      <c r="R356" s="277" t="str">
        <f>IF('4ème'!$D40="","",IF(AND(Engagés!$E40="M",'4ème'!$D40&gt;=$L$3),1,IF(AND(Engagés!$E40="C",'4ème'!$D40&gt;=$K$3),2,IF(AND(Engagés!$E40="J",'4ème'!$D40&gt;=$J$3),3,IF(AND(OR(Engagés!$E40=1,Engagés!$E40=2,Engagés!$E40=3,Engagés!$E40="V"),'4ème'!$D40&gt;=$I$3),4,"")))))</f>
        <v/>
      </c>
      <c r="S356" s="277" t="str">
        <f>IF('5ème'!$D40="","",IF(AND(Engagés!$E40="M",'5ème'!$D40&gt;=$L$3),1,IF(AND(Engagés!$E40="C",'5ème'!$D40&gt;=$K$3),2,IF(AND(Engagés!$E40="J",'5ème'!$D40&gt;=$J$3),3,IF(AND(OR(Engagés!$E40=1,Engagés!$E40=2,Engagés!$E40=3,Engagés!$E40="V"),'5ème'!$D40&gt;=$I$3),4,"")))))</f>
        <v/>
      </c>
      <c r="T356" s="277" t="str">
        <f>IF('6ème'!$D40="","",IF(AND(Engagés!$E40="M",'6ème'!$D40&gt;=$L$3),1,IF(AND(Engagés!$E40="C",'6ème'!$D40&gt;=$K$3),2,IF(AND(Engagés!$E40="J",'6ème'!$D40&gt;=$J$3),3,IF(AND(OR(Engagés!$E40=1,Engagés!$E40=2,Engagés!$E40=3,Engagés!$E40="V"),'6ème'!$D40&gt;=$I$3),4,"")))))</f>
        <v/>
      </c>
      <c r="U356" s="277" t="str">
        <f>IF('7ème'!D40="","",IF(AND(Engagés!$E40="M",'7ème'!D40&gt;=$L$3),1,IF(AND(Engagés!$E40="C",'7ème'!$D40&gt;=$K$3),2,IF(AND(Engagés!$E40="J",'7ème'!$D40&gt;=$J$3),3,IF(AND(OR(Engagés!$E40=1,Engagés!$E40=2,Engagés!$E40=3,Engagés!$E40="V"),'7ème'!$D40&gt;=$I$3),4,"")))))</f>
        <v/>
      </c>
      <c r="V356" s="277" t="str">
        <f>IF('8ème'!$D40="","",IF(AND(Engagés!$E40="M",'8ème'!$D40&gt;=$L$3),1,IF(AND(Engagés!$E40="C",'8ème'!$D40&gt;=$K$3),2,IF(AND(Engagés!$E40="J",'8ème'!$D40&gt;=$J$3),3,IF(AND(OR(Engagés!$E40=1,Engagés!$E40=2,Engagés!$E40=3,Engagés!$E40="V"),'8ème'!$D40&gt;=$I$3),4,"")))))</f>
        <v/>
      </c>
      <c r="W356" s="277" t="str">
        <f>IF('9ème'!$D40="","",IF(AND(Engagés!$E40="M",'9ème'!$D40&gt;=$L$3),1,IF(AND(Engagés!$E40="C",'9ème'!$D40&gt;=$K$3),2,IF(AND(Engagés!$E40="J",'9ème'!$D40&gt;=$J$3),3,IF(AND(OR(Engagés!$E40=1,Engagés!$E40=2,Engagés!$E40=3,Engagés!$E40="V"),'9ème'!$D40&gt;=$I$3),4,"")))))</f>
        <v/>
      </c>
      <c r="X356" s="278" t="str">
        <f>IF('10ème'!$D40="","",IF(AND(Engagés!$E40="M",'10ème'!$D40&gt;=$L$3),1,IF(AND(Engagés!$E40="C",'10ème'!$D40&gt;=$K$3),2,IF(AND(Engagés!$E40="J",'10ème'!$D40&gt;=$J$3),3,IF(AND(OR(Engagés!$E40=1,Engagés!$E40=2,Engagés!$E40=3,Engagés!$E40="V"),'10ème'!$D40&gt;=$I$3),4,"")))))</f>
        <v/>
      </c>
      <c r="Y356" s="247"/>
      <c r="Z356" s="272"/>
      <c r="AA356" s="272"/>
      <c r="AB356" s="272"/>
      <c r="AC356" s="272"/>
      <c r="AD356" s="268"/>
    </row>
    <row r="357" spans="13:30" x14ac:dyDescent="0.25">
      <c r="M357" s="212" t="str">
        <f>IF(Engagés!A40="","",Engagés!A40)</f>
        <v/>
      </c>
      <c r="N357" s="196" t="str">
        <f>IF(M357="","",Engagés!E40)</f>
        <v/>
      </c>
      <c r="O357" s="276" t="str">
        <f>IF('1ér_Tour'!$D41="","",IF(AND(Engagés!$E41="M",'1ér_Tour'!$D41&gt;=$L$3),1,IF(AND(Engagés!$E41="C",'1ér_Tour'!$D41&gt;=$K$3),2,IF(AND(Engagés!$E41="J",'1ér_Tour'!$D41&gt;=$J$3),3,IF(AND(OR(Engagés!$E41=1,Engagés!$E41=2,Engagés!$E41=3,Engagés!$E41="V"),'1ér_Tour'!$D41&gt;=$I$3),4,"")))))</f>
        <v/>
      </c>
      <c r="P357" s="277" t="str">
        <f>IF('2ème'!$D41="","",IF(AND(Engagés!$E41="M",'2ème'!$D41&gt;=$L$3),1,IF(AND(Engagés!$E41="C",'2ème'!$D41&gt;=$K$3),2,IF(AND(Engagés!$E41="J",'2ème'!$D41&gt;=$J$3),3,IF(AND(OR(Engagés!$E41=1,Engagés!$E41=2,Engagés!$E41=3,Engagés!$E41="V"),'2ème'!$D41&gt;=$I$3),4,"")))))</f>
        <v/>
      </c>
      <c r="Q357" s="277" t="str">
        <f>IF('3ème'!$D41="","",IF(AND(Engagés!$E41="M",'3ème'!$D41&gt;=$L$3),1,IF(AND(Engagés!$E41="C",'3ème'!$D41&gt;=$K$3),2,IF(AND(Engagés!$E41="J",'3ème'!$D41&gt;=$J$3),3,IF(AND(OR(Engagés!$E41=1,Engagés!$E41=2,Engagés!$E41=3,Engagés!$E41="V"),'3ème'!$D41&gt;=$I$3),4,"")))))</f>
        <v/>
      </c>
      <c r="R357" s="277" t="str">
        <f>IF('4ème'!$D41="","",IF(AND(Engagés!$E41="M",'4ème'!$D41&gt;=$L$3),1,IF(AND(Engagés!$E41="C",'4ème'!$D41&gt;=$K$3),2,IF(AND(Engagés!$E41="J",'4ème'!$D41&gt;=$J$3),3,IF(AND(OR(Engagés!$E41=1,Engagés!$E41=2,Engagés!$E41=3,Engagés!$E41="V"),'4ème'!$D41&gt;=$I$3),4,"")))))</f>
        <v/>
      </c>
      <c r="S357" s="277" t="str">
        <f>IF('5ème'!$D41="","",IF(AND(Engagés!$E41="M",'5ème'!$D41&gt;=$L$3),1,IF(AND(Engagés!$E41="C",'5ème'!$D41&gt;=$K$3),2,IF(AND(Engagés!$E41="J",'5ème'!$D41&gt;=$J$3),3,IF(AND(OR(Engagés!$E41=1,Engagés!$E41=2,Engagés!$E41=3,Engagés!$E41="V"),'5ème'!$D41&gt;=$I$3),4,"")))))</f>
        <v/>
      </c>
      <c r="T357" s="277" t="str">
        <f>IF('6ème'!$D41="","",IF(AND(Engagés!$E41="M",'6ème'!$D41&gt;=$L$3),1,IF(AND(Engagés!$E41="C",'6ème'!$D41&gt;=$K$3),2,IF(AND(Engagés!$E41="J",'6ème'!$D41&gt;=$J$3),3,IF(AND(OR(Engagés!$E41=1,Engagés!$E41=2,Engagés!$E41=3,Engagés!$E41="V"),'6ème'!$D41&gt;=$I$3),4,"")))))</f>
        <v/>
      </c>
      <c r="U357" s="277" t="str">
        <f>IF('7ème'!D41="","",IF(AND(Engagés!$E41="M",'7ème'!D41&gt;=$L$3),1,IF(AND(Engagés!$E41="C",'7ème'!$D41&gt;=$K$3),2,IF(AND(Engagés!$E41="J",'7ème'!$D41&gt;=$J$3),3,IF(AND(OR(Engagés!$E41=1,Engagés!$E41=2,Engagés!$E41=3,Engagés!$E41="V"),'7ème'!$D41&gt;=$I$3),4,"")))))</f>
        <v/>
      </c>
      <c r="V357" s="277" t="str">
        <f>IF('8ème'!$D41="","",IF(AND(Engagés!$E41="M",'8ème'!$D41&gt;=$L$3),1,IF(AND(Engagés!$E41="C",'8ème'!$D41&gt;=$K$3),2,IF(AND(Engagés!$E41="J",'8ème'!$D41&gt;=$J$3),3,IF(AND(OR(Engagés!$E41=1,Engagés!$E41=2,Engagés!$E41=3,Engagés!$E41="V"),'8ème'!$D41&gt;=$I$3),4,"")))))</f>
        <v/>
      </c>
      <c r="W357" s="277" t="str">
        <f>IF('9ème'!$D41="","",IF(AND(Engagés!$E41="M",'9ème'!$D41&gt;=$L$3),1,IF(AND(Engagés!$E41="C",'9ème'!$D41&gt;=$K$3),2,IF(AND(Engagés!$E41="J",'9ème'!$D41&gt;=$J$3),3,IF(AND(OR(Engagés!$E41=1,Engagés!$E41=2,Engagés!$E41=3,Engagés!$E41="V"),'9ème'!$D41&gt;=$I$3),4,"")))))</f>
        <v/>
      </c>
      <c r="X357" s="278" t="str">
        <f>IF('10ème'!$D41="","",IF(AND(Engagés!$E41="M",'10ème'!$D41&gt;=$L$3),1,IF(AND(Engagés!$E41="C",'10ème'!$D41&gt;=$K$3),2,IF(AND(Engagés!$E41="J",'10ème'!$D41&gt;=$J$3),3,IF(AND(OR(Engagés!$E41=1,Engagés!$E41=2,Engagés!$E41=3,Engagés!$E41="V"),'10ème'!$D41&gt;=$I$3),4,"")))))</f>
        <v/>
      </c>
      <c r="Y357" s="247"/>
      <c r="Z357" s="272"/>
      <c r="AA357" s="272"/>
      <c r="AB357" s="272"/>
      <c r="AC357" s="272"/>
      <c r="AD357" s="268"/>
    </row>
    <row r="358" spans="13:30" x14ac:dyDescent="0.25">
      <c r="M358" s="212" t="str">
        <f>IF(Engagés!A41="","",Engagés!A41)</f>
        <v/>
      </c>
      <c r="N358" s="196" t="str">
        <f>IF(M358="","",Engagés!E41)</f>
        <v/>
      </c>
      <c r="O358" s="276" t="str">
        <f>IF('1ér_Tour'!$D42="","",IF(AND(Engagés!$E42="M",'1ér_Tour'!$D42&gt;=$L$3),1,IF(AND(Engagés!$E42="C",'1ér_Tour'!$D42&gt;=$K$3),2,IF(AND(Engagés!$E42="J",'1ér_Tour'!$D42&gt;=$J$3),3,IF(AND(OR(Engagés!$E42=1,Engagés!$E42=2,Engagés!$E42=3,Engagés!$E42="V"),'1ér_Tour'!$D42&gt;=$I$3),4,"")))))</f>
        <v/>
      </c>
      <c r="P358" s="277" t="str">
        <f>IF('2ème'!$D42="","",IF(AND(Engagés!$E42="M",'2ème'!$D42&gt;=$L$3),1,IF(AND(Engagés!$E42="C",'2ème'!$D42&gt;=$K$3),2,IF(AND(Engagés!$E42="J",'2ème'!$D42&gt;=$J$3),3,IF(AND(OR(Engagés!$E42=1,Engagés!$E42=2,Engagés!$E42=3,Engagés!$E42="V"),'2ème'!$D42&gt;=$I$3),4,"")))))</f>
        <v/>
      </c>
      <c r="Q358" s="277" t="str">
        <f>IF('3ème'!$D42="","",IF(AND(Engagés!$E42="M",'3ème'!$D42&gt;=$L$3),1,IF(AND(Engagés!$E42="C",'3ème'!$D42&gt;=$K$3),2,IF(AND(Engagés!$E42="J",'3ème'!$D42&gt;=$J$3),3,IF(AND(OR(Engagés!$E42=1,Engagés!$E42=2,Engagés!$E42=3,Engagés!$E42="V"),'3ème'!$D42&gt;=$I$3),4,"")))))</f>
        <v/>
      </c>
      <c r="R358" s="277" t="str">
        <f>IF('4ème'!$D42="","",IF(AND(Engagés!$E42="M",'4ème'!$D42&gt;=$L$3),1,IF(AND(Engagés!$E42="C",'4ème'!$D42&gt;=$K$3),2,IF(AND(Engagés!$E42="J",'4ème'!$D42&gt;=$J$3),3,IF(AND(OR(Engagés!$E42=1,Engagés!$E42=2,Engagés!$E42=3,Engagés!$E42="V"),'4ème'!$D42&gt;=$I$3),4,"")))))</f>
        <v/>
      </c>
      <c r="S358" s="277" t="str">
        <f>IF('5ème'!$D42="","",IF(AND(Engagés!$E42="M",'5ème'!$D42&gt;=$L$3),1,IF(AND(Engagés!$E42="C",'5ème'!$D42&gt;=$K$3),2,IF(AND(Engagés!$E42="J",'5ème'!$D42&gt;=$J$3),3,IF(AND(OR(Engagés!$E42=1,Engagés!$E42=2,Engagés!$E42=3,Engagés!$E42="V"),'5ème'!$D42&gt;=$I$3),4,"")))))</f>
        <v/>
      </c>
      <c r="T358" s="277" t="str">
        <f>IF('6ème'!$D42="","",IF(AND(Engagés!$E42="M",'6ème'!$D42&gt;=$L$3),1,IF(AND(Engagés!$E42="C",'6ème'!$D42&gt;=$K$3),2,IF(AND(Engagés!$E42="J",'6ème'!$D42&gt;=$J$3),3,IF(AND(OR(Engagés!$E42=1,Engagés!$E42=2,Engagés!$E42=3,Engagés!$E42="V"),'6ème'!$D42&gt;=$I$3),4,"")))))</f>
        <v/>
      </c>
      <c r="U358" s="277" t="str">
        <f>IF('7ème'!D42="","",IF(AND(Engagés!$E42="M",'7ème'!D42&gt;=$L$3),1,IF(AND(Engagés!$E42="C",'7ème'!$D42&gt;=$K$3),2,IF(AND(Engagés!$E42="J",'7ème'!$D42&gt;=$J$3),3,IF(AND(OR(Engagés!$E42=1,Engagés!$E42=2,Engagés!$E42=3,Engagés!$E42="V"),'7ème'!$D42&gt;=$I$3),4,"")))))</f>
        <v/>
      </c>
      <c r="V358" s="277" t="str">
        <f>IF('8ème'!$D42="","",IF(AND(Engagés!$E42="M",'8ème'!$D42&gt;=$L$3),1,IF(AND(Engagés!$E42="C",'8ème'!$D42&gt;=$K$3),2,IF(AND(Engagés!$E42="J",'8ème'!$D42&gt;=$J$3),3,IF(AND(OR(Engagés!$E42=1,Engagés!$E42=2,Engagés!$E42=3,Engagés!$E42="V"),'8ème'!$D42&gt;=$I$3),4,"")))))</f>
        <v/>
      </c>
      <c r="W358" s="277" t="str">
        <f>IF('9ème'!$D42="","",IF(AND(Engagés!$E42="M",'9ème'!$D42&gt;=$L$3),1,IF(AND(Engagés!$E42="C",'9ème'!$D42&gt;=$K$3),2,IF(AND(Engagés!$E42="J",'9ème'!$D42&gt;=$J$3),3,IF(AND(OR(Engagés!$E42=1,Engagés!$E42=2,Engagés!$E42=3,Engagés!$E42="V"),'9ème'!$D42&gt;=$I$3),4,"")))))</f>
        <v/>
      </c>
      <c r="X358" s="278" t="str">
        <f>IF('10ème'!$D42="","",IF(AND(Engagés!$E42="M",'10ème'!$D42&gt;=$L$3),1,IF(AND(Engagés!$E42="C",'10ème'!$D42&gt;=$K$3),2,IF(AND(Engagés!$E42="J",'10ème'!$D42&gt;=$J$3),3,IF(AND(OR(Engagés!$E42=1,Engagés!$E42=2,Engagés!$E42=3,Engagés!$E42="V"),'10ème'!$D42&gt;=$I$3),4,"")))))</f>
        <v/>
      </c>
      <c r="Y358" s="247"/>
      <c r="Z358" s="272"/>
      <c r="AA358" s="272"/>
      <c r="AB358" s="272"/>
      <c r="AC358" s="272"/>
      <c r="AD358" s="268"/>
    </row>
    <row r="359" spans="13:30" x14ac:dyDescent="0.25">
      <c r="M359" s="212" t="str">
        <f>IF(Engagés!A42="","",Engagés!A42)</f>
        <v/>
      </c>
      <c r="N359" s="196" t="str">
        <f>IF(M359="","",Engagés!E42)</f>
        <v/>
      </c>
      <c r="O359" s="276" t="str">
        <f>IF('1ér_Tour'!$D43="","",IF(AND(Engagés!$E43="M",'1ér_Tour'!$D43&gt;=$L$3),1,IF(AND(Engagés!$E43="C",'1ér_Tour'!$D43&gt;=$K$3),2,IF(AND(Engagés!$E43="J",'1ér_Tour'!$D43&gt;=$J$3),3,IF(AND(OR(Engagés!$E43=1,Engagés!$E43=2,Engagés!$E43=3,Engagés!$E43="V"),'1ér_Tour'!$D43&gt;=$I$3),4,"")))))</f>
        <v/>
      </c>
      <c r="P359" s="277" t="str">
        <f>IF('2ème'!$D43="","",IF(AND(Engagés!$E43="M",'2ème'!$D43&gt;=$L$3),1,IF(AND(Engagés!$E43="C",'2ème'!$D43&gt;=$K$3),2,IF(AND(Engagés!$E43="J",'2ème'!$D43&gt;=$J$3),3,IF(AND(OR(Engagés!$E43=1,Engagés!$E43=2,Engagés!$E43=3,Engagés!$E43="V"),'2ème'!$D43&gt;=$I$3),4,"")))))</f>
        <v/>
      </c>
      <c r="Q359" s="277" t="str">
        <f>IF('3ème'!$D43="","",IF(AND(Engagés!$E43="M",'3ème'!$D43&gt;=$L$3),1,IF(AND(Engagés!$E43="C",'3ème'!$D43&gt;=$K$3),2,IF(AND(Engagés!$E43="J",'3ème'!$D43&gt;=$J$3),3,IF(AND(OR(Engagés!$E43=1,Engagés!$E43=2,Engagés!$E43=3,Engagés!$E43="V"),'3ème'!$D43&gt;=$I$3),4,"")))))</f>
        <v/>
      </c>
      <c r="R359" s="277" t="str">
        <f>IF('4ème'!$D43="","",IF(AND(Engagés!$E43="M",'4ème'!$D43&gt;=$L$3),1,IF(AND(Engagés!$E43="C",'4ème'!$D43&gt;=$K$3),2,IF(AND(Engagés!$E43="J",'4ème'!$D43&gt;=$J$3),3,IF(AND(OR(Engagés!$E43=1,Engagés!$E43=2,Engagés!$E43=3,Engagés!$E43="V"),'4ème'!$D43&gt;=$I$3),4,"")))))</f>
        <v/>
      </c>
      <c r="S359" s="277" t="str">
        <f>IF('5ème'!$D43="","",IF(AND(Engagés!$E43="M",'5ème'!$D43&gt;=$L$3),1,IF(AND(Engagés!$E43="C",'5ème'!$D43&gt;=$K$3),2,IF(AND(Engagés!$E43="J",'5ème'!$D43&gt;=$J$3),3,IF(AND(OR(Engagés!$E43=1,Engagés!$E43=2,Engagés!$E43=3,Engagés!$E43="V"),'5ème'!$D43&gt;=$I$3),4,"")))))</f>
        <v/>
      </c>
      <c r="T359" s="277" t="str">
        <f>IF('6ème'!$D43="","",IF(AND(Engagés!$E43="M",'6ème'!$D43&gt;=$L$3),1,IF(AND(Engagés!$E43="C",'6ème'!$D43&gt;=$K$3),2,IF(AND(Engagés!$E43="J",'6ème'!$D43&gt;=$J$3),3,IF(AND(OR(Engagés!$E43=1,Engagés!$E43=2,Engagés!$E43=3,Engagés!$E43="V"),'6ème'!$D43&gt;=$I$3),4,"")))))</f>
        <v/>
      </c>
      <c r="U359" s="277" t="str">
        <f>IF('7ème'!D43="","",IF(AND(Engagés!$E43="M",'7ème'!D43&gt;=$L$3),1,IF(AND(Engagés!$E43="C",'7ème'!$D43&gt;=$K$3),2,IF(AND(Engagés!$E43="J",'7ème'!$D43&gt;=$J$3),3,IF(AND(OR(Engagés!$E43=1,Engagés!$E43=2,Engagés!$E43=3,Engagés!$E43="V"),'7ème'!$D43&gt;=$I$3),4,"")))))</f>
        <v/>
      </c>
      <c r="V359" s="277" t="str">
        <f>IF('8ème'!$D43="","",IF(AND(Engagés!$E43="M",'8ème'!$D43&gt;=$L$3),1,IF(AND(Engagés!$E43="C",'8ème'!$D43&gt;=$K$3),2,IF(AND(Engagés!$E43="J",'8ème'!$D43&gt;=$J$3),3,IF(AND(OR(Engagés!$E43=1,Engagés!$E43=2,Engagés!$E43=3,Engagés!$E43="V"),'8ème'!$D43&gt;=$I$3),4,"")))))</f>
        <v/>
      </c>
      <c r="W359" s="277" t="str">
        <f>IF('9ème'!$D43="","",IF(AND(Engagés!$E43="M",'9ème'!$D43&gt;=$L$3),1,IF(AND(Engagés!$E43="C",'9ème'!$D43&gt;=$K$3),2,IF(AND(Engagés!$E43="J",'9ème'!$D43&gt;=$J$3),3,IF(AND(OR(Engagés!$E43=1,Engagés!$E43=2,Engagés!$E43=3,Engagés!$E43="V"),'9ème'!$D43&gt;=$I$3),4,"")))))</f>
        <v/>
      </c>
      <c r="X359" s="278" t="str">
        <f>IF('10ème'!$D43="","",IF(AND(Engagés!$E43="M",'10ème'!$D43&gt;=$L$3),1,IF(AND(Engagés!$E43="C",'10ème'!$D43&gt;=$K$3),2,IF(AND(Engagés!$E43="J",'10ème'!$D43&gt;=$J$3),3,IF(AND(OR(Engagés!$E43=1,Engagés!$E43=2,Engagés!$E43=3,Engagés!$E43="V"),'10ème'!$D43&gt;=$I$3),4,"")))))</f>
        <v/>
      </c>
      <c r="Y359" s="247"/>
      <c r="Z359" s="272"/>
      <c r="AA359" s="272"/>
      <c r="AB359" s="272"/>
      <c r="AC359" s="272"/>
      <c r="AD359" s="268"/>
    </row>
    <row r="360" spans="13:30" x14ac:dyDescent="0.25">
      <c r="M360" s="212" t="str">
        <f>IF(Engagés!A43="","",Engagés!A43)</f>
        <v/>
      </c>
      <c r="N360" s="196" t="str">
        <f>IF(M360="","",Engagés!E43)</f>
        <v/>
      </c>
      <c r="O360" s="276" t="str">
        <f>IF('1ér_Tour'!$D44="","",IF(AND(Engagés!$E44="M",'1ér_Tour'!$D44&gt;=$L$3),1,IF(AND(Engagés!$E44="C",'1ér_Tour'!$D44&gt;=$K$3),2,IF(AND(Engagés!$E44="J",'1ér_Tour'!$D44&gt;=$J$3),3,IF(AND(OR(Engagés!$E44=1,Engagés!$E44=2,Engagés!$E44=3,Engagés!$E44="V"),'1ér_Tour'!$D44&gt;=$I$3),4,"")))))</f>
        <v/>
      </c>
      <c r="P360" s="277" t="str">
        <f>IF('2ème'!$D44="","",IF(AND(Engagés!$E44="M",'2ème'!$D44&gt;=$L$3),1,IF(AND(Engagés!$E44="C",'2ème'!$D44&gt;=$K$3),2,IF(AND(Engagés!$E44="J",'2ème'!$D44&gt;=$J$3),3,IF(AND(OR(Engagés!$E44=1,Engagés!$E44=2,Engagés!$E44=3,Engagés!$E44="V"),'2ème'!$D44&gt;=$I$3),4,"")))))</f>
        <v/>
      </c>
      <c r="Q360" s="277" t="str">
        <f>IF('3ème'!$D44="","",IF(AND(Engagés!$E44="M",'3ème'!$D44&gt;=$L$3),1,IF(AND(Engagés!$E44="C",'3ème'!$D44&gt;=$K$3),2,IF(AND(Engagés!$E44="J",'3ème'!$D44&gt;=$J$3),3,IF(AND(OR(Engagés!$E44=1,Engagés!$E44=2,Engagés!$E44=3,Engagés!$E44="V"),'3ème'!$D44&gt;=$I$3),4,"")))))</f>
        <v/>
      </c>
      <c r="R360" s="277" t="str">
        <f>IF('4ème'!$D44="","",IF(AND(Engagés!$E44="M",'4ème'!$D44&gt;=$L$3),1,IF(AND(Engagés!$E44="C",'4ème'!$D44&gt;=$K$3),2,IF(AND(Engagés!$E44="J",'4ème'!$D44&gt;=$J$3),3,IF(AND(OR(Engagés!$E44=1,Engagés!$E44=2,Engagés!$E44=3,Engagés!$E44="V"),'4ème'!$D44&gt;=$I$3),4,"")))))</f>
        <v/>
      </c>
      <c r="S360" s="277" t="str">
        <f>IF('5ème'!$D44="","",IF(AND(Engagés!$E44="M",'5ème'!$D44&gt;=$L$3),1,IF(AND(Engagés!$E44="C",'5ème'!$D44&gt;=$K$3),2,IF(AND(Engagés!$E44="J",'5ème'!$D44&gt;=$J$3),3,IF(AND(OR(Engagés!$E44=1,Engagés!$E44=2,Engagés!$E44=3,Engagés!$E44="V"),'5ème'!$D44&gt;=$I$3),4,"")))))</f>
        <v/>
      </c>
      <c r="T360" s="277" t="str">
        <f>IF('6ème'!$D44="","",IF(AND(Engagés!$E44="M",'6ème'!$D44&gt;=$L$3),1,IF(AND(Engagés!$E44="C",'6ème'!$D44&gt;=$K$3),2,IF(AND(Engagés!$E44="J",'6ème'!$D44&gt;=$J$3),3,IF(AND(OR(Engagés!$E44=1,Engagés!$E44=2,Engagés!$E44=3,Engagés!$E44="V"),'6ème'!$D44&gt;=$I$3),4,"")))))</f>
        <v/>
      </c>
      <c r="U360" s="277" t="str">
        <f>IF('7ème'!D44="","",IF(AND(Engagés!$E44="M",'7ème'!D44&gt;=$L$3),1,IF(AND(Engagés!$E44="C",'7ème'!$D44&gt;=$K$3),2,IF(AND(Engagés!$E44="J",'7ème'!$D44&gt;=$J$3),3,IF(AND(OR(Engagés!$E44=1,Engagés!$E44=2,Engagés!$E44=3,Engagés!$E44="V"),'7ème'!$D44&gt;=$I$3),4,"")))))</f>
        <v/>
      </c>
      <c r="V360" s="277" t="str">
        <f>IF('8ème'!$D44="","",IF(AND(Engagés!$E44="M",'8ème'!$D44&gt;=$L$3),1,IF(AND(Engagés!$E44="C",'8ème'!$D44&gt;=$K$3),2,IF(AND(Engagés!$E44="J",'8ème'!$D44&gt;=$J$3),3,IF(AND(OR(Engagés!$E44=1,Engagés!$E44=2,Engagés!$E44=3,Engagés!$E44="V"),'8ème'!$D44&gt;=$I$3),4,"")))))</f>
        <v/>
      </c>
      <c r="W360" s="277" t="str">
        <f>IF('9ème'!$D44="","",IF(AND(Engagés!$E44="M",'9ème'!$D44&gt;=$L$3),1,IF(AND(Engagés!$E44="C",'9ème'!$D44&gt;=$K$3),2,IF(AND(Engagés!$E44="J",'9ème'!$D44&gt;=$J$3),3,IF(AND(OR(Engagés!$E44=1,Engagés!$E44=2,Engagés!$E44=3,Engagés!$E44="V"),'9ème'!$D44&gt;=$I$3),4,"")))))</f>
        <v/>
      </c>
      <c r="X360" s="278" t="str">
        <f>IF('10ème'!$D44="","",IF(AND(Engagés!$E44="M",'10ème'!$D44&gt;=$L$3),1,IF(AND(Engagés!$E44="C",'10ème'!$D44&gt;=$K$3),2,IF(AND(Engagés!$E44="J",'10ème'!$D44&gt;=$J$3),3,IF(AND(OR(Engagés!$E44=1,Engagés!$E44=2,Engagés!$E44=3,Engagés!$E44="V"),'10ème'!$D44&gt;=$I$3),4,"")))))</f>
        <v/>
      </c>
      <c r="Y360" s="247"/>
      <c r="Z360" s="272"/>
      <c r="AA360" s="272"/>
      <c r="AB360" s="272"/>
      <c r="AC360" s="272"/>
      <c r="AD360" s="268"/>
    </row>
    <row r="361" spans="13:30" x14ac:dyDescent="0.25">
      <c r="M361" s="212" t="str">
        <f>IF(Engagés!A44="","",Engagés!A44)</f>
        <v/>
      </c>
      <c r="N361" s="196" t="str">
        <f>IF(M361="","",Engagés!E44)</f>
        <v/>
      </c>
      <c r="O361" s="276" t="str">
        <f>IF('1ér_Tour'!$D45="","",IF(AND(Engagés!$E45="M",'1ér_Tour'!$D45&gt;=$L$3),1,IF(AND(Engagés!$E45="C",'1ér_Tour'!$D45&gt;=$K$3),2,IF(AND(Engagés!$E45="J",'1ér_Tour'!$D45&gt;=$J$3),3,IF(AND(OR(Engagés!$E45=1,Engagés!$E45=2,Engagés!$E45=3,Engagés!$E45="V"),'1ér_Tour'!$D45&gt;=$I$3),4,"")))))</f>
        <v/>
      </c>
      <c r="P361" s="277" t="str">
        <f>IF('2ème'!$D45="","",IF(AND(Engagés!$E45="M",'2ème'!$D45&gt;=$L$3),1,IF(AND(Engagés!$E45="C",'2ème'!$D45&gt;=$K$3),2,IF(AND(Engagés!$E45="J",'2ème'!$D45&gt;=$J$3),3,IF(AND(OR(Engagés!$E45=1,Engagés!$E45=2,Engagés!$E45=3,Engagés!$E45="V"),'2ème'!$D45&gt;=$I$3),4,"")))))</f>
        <v/>
      </c>
      <c r="Q361" s="277" t="str">
        <f>IF('3ème'!$D45="","",IF(AND(Engagés!$E45="M",'3ème'!$D45&gt;=$L$3),1,IF(AND(Engagés!$E45="C",'3ème'!$D45&gt;=$K$3),2,IF(AND(Engagés!$E45="J",'3ème'!$D45&gt;=$J$3),3,IF(AND(OR(Engagés!$E45=1,Engagés!$E45=2,Engagés!$E45=3,Engagés!$E45="V"),'3ème'!$D45&gt;=$I$3),4,"")))))</f>
        <v/>
      </c>
      <c r="R361" s="277" t="str">
        <f>IF('4ème'!$D45="","",IF(AND(Engagés!$E45="M",'4ème'!$D45&gt;=$L$3),1,IF(AND(Engagés!$E45="C",'4ème'!$D45&gt;=$K$3),2,IF(AND(Engagés!$E45="J",'4ème'!$D45&gt;=$J$3),3,IF(AND(OR(Engagés!$E45=1,Engagés!$E45=2,Engagés!$E45=3,Engagés!$E45="V"),'4ème'!$D45&gt;=$I$3),4,"")))))</f>
        <v/>
      </c>
      <c r="S361" s="277" t="str">
        <f>IF('5ème'!$D45="","",IF(AND(Engagés!$E45="M",'5ème'!$D45&gt;=$L$3),1,IF(AND(Engagés!$E45="C",'5ème'!$D45&gt;=$K$3),2,IF(AND(Engagés!$E45="J",'5ème'!$D45&gt;=$J$3),3,IF(AND(OR(Engagés!$E45=1,Engagés!$E45=2,Engagés!$E45=3,Engagés!$E45="V"),'5ème'!$D45&gt;=$I$3),4,"")))))</f>
        <v/>
      </c>
      <c r="T361" s="277" t="str">
        <f>IF('6ème'!$D45="","",IF(AND(Engagés!$E45="M",'6ème'!$D45&gt;=$L$3),1,IF(AND(Engagés!$E45="C",'6ème'!$D45&gt;=$K$3),2,IF(AND(Engagés!$E45="J",'6ème'!$D45&gt;=$J$3),3,IF(AND(OR(Engagés!$E45=1,Engagés!$E45=2,Engagés!$E45=3,Engagés!$E45="V"),'6ème'!$D45&gt;=$I$3),4,"")))))</f>
        <v/>
      </c>
      <c r="U361" s="277" t="str">
        <f>IF('7ème'!D45="","",IF(AND(Engagés!$E45="M",'7ème'!D45&gt;=$L$3),1,IF(AND(Engagés!$E45="C",'7ème'!$D45&gt;=$K$3),2,IF(AND(Engagés!$E45="J",'7ème'!$D45&gt;=$J$3),3,IF(AND(OR(Engagés!$E45=1,Engagés!$E45=2,Engagés!$E45=3,Engagés!$E45="V"),'7ème'!$D45&gt;=$I$3),4,"")))))</f>
        <v/>
      </c>
      <c r="V361" s="277" t="str">
        <f>IF('8ème'!$D45="","",IF(AND(Engagés!$E45="M",'8ème'!$D45&gt;=$L$3),1,IF(AND(Engagés!$E45="C",'8ème'!$D45&gt;=$K$3),2,IF(AND(Engagés!$E45="J",'8ème'!$D45&gt;=$J$3),3,IF(AND(OR(Engagés!$E45=1,Engagés!$E45=2,Engagés!$E45=3,Engagés!$E45="V"),'8ème'!$D45&gt;=$I$3),4,"")))))</f>
        <v/>
      </c>
      <c r="W361" s="277" t="str">
        <f>IF('9ème'!$D45="","",IF(AND(Engagés!$E45="M",'9ème'!$D45&gt;=$L$3),1,IF(AND(Engagés!$E45="C",'9ème'!$D45&gt;=$K$3),2,IF(AND(Engagés!$E45="J",'9ème'!$D45&gt;=$J$3),3,IF(AND(OR(Engagés!$E45=1,Engagés!$E45=2,Engagés!$E45=3,Engagés!$E45="V"),'9ème'!$D45&gt;=$I$3),4,"")))))</f>
        <v/>
      </c>
      <c r="X361" s="278" t="str">
        <f>IF('10ème'!$D45="","",IF(AND(Engagés!$E45="M",'10ème'!$D45&gt;=$L$3),1,IF(AND(Engagés!$E45="C",'10ème'!$D45&gt;=$K$3),2,IF(AND(Engagés!$E45="J",'10ème'!$D45&gt;=$J$3),3,IF(AND(OR(Engagés!$E45=1,Engagés!$E45=2,Engagés!$E45=3,Engagés!$E45="V"),'10ème'!$D45&gt;=$I$3),4,"")))))</f>
        <v/>
      </c>
      <c r="Y361" s="247"/>
      <c r="Z361" s="272"/>
      <c r="AA361" s="272"/>
      <c r="AB361" s="272"/>
      <c r="AC361" s="272"/>
      <c r="AD361" s="268"/>
    </row>
    <row r="362" spans="13:30" x14ac:dyDescent="0.25">
      <c r="M362" s="212" t="str">
        <f>IF(Engagés!A45="","",Engagés!A45)</f>
        <v/>
      </c>
      <c r="N362" s="196" t="str">
        <f>IF(M362="","",Engagés!E45)</f>
        <v/>
      </c>
      <c r="O362" s="276" t="str">
        <f>IF('1ér_Tour'!$D46="","",IF(AND(Engagés!$E46="M",'1ér_Tour'!$D46&gt;=$L$3),1,IF(AND(Engagés!$E46="C",'1ér_Tour'!$D46&gt;=$K$3),2,IF(AND(Engagés!$E46="J",'1ér_Tour'!$D46&gt;=$J$3),3,IF(AND(OR(Engagés!$E46=1,Engagés!$E46=2,Engagés!$E46=3,Engagés!$E46="V"),'1ér_Tour'!$D46&gt;=$I$3),4,"")))))</f>
        <v/>
      </c>
      <c r="P362" s="277" t="str">
        <f>IF('2ème'!$D46="","",IF(AND(Engagés!$E46="M",'2ème'!$D46&gt;=$L$3),1,IF(AND(Engagés!$E46="C",'2ème'!$D46&gt;=$K$3),2,IF(AND(Engagés!$E46="J",'2ème'!$D46&gt;=$J$3),3,IF(AND(OR(Engagés!$E46=1,Engagés!$E46=2,Engagés!$E46=3,Engagés!$E46="V"),'2ème'!$D46&gt;=$I$3),4,"")))))</f>
        <v/>
      </c>
      <c r="Q362" s="277" t="str">
        <f>IF('3ème'!$D46="","",IF(AND(Engagés!$E46="M",'3ème'!$D46&gt;=$L$3),1,IF(AND(Engagés!$E46="C",'3ème'!$D46&gt;=$K$3),2,IF(AND(Engagés!$E46="J",'3ème'!$D46&gt;=$J$3),3,IF(AND(OR(Engagés!$E46=1,Engagés!$E46=2,Engagés!$E46=3,Engagés!$E46="V"),'3ème'!$D46&gt;=$I$3),4,"")))))</f>
        <v/>
      </c>
      <c r="R362" s="277" t="str">
        <f>IF('4ème'!$D46="","",IF(AND(Engagés!$E46="M",'4ème'!$D46&gt;=$L$3),1,IF(AND(Engagés!$E46="C",'4ème'!$D46&gt;=$K$3),2,IF(AND(Engagés!$E46="J",'4ème'!$D46&gt;=$J$3),3,IF(AND(OR(Engagés!$E46=1,Engagés!$E46=2,Engagés!$E46=3,Engagés!$E46="V"),'4ème'!$D46&gt;=$I$3),4,"")))))</f>
        <v/>
      </c>
      <c r="S362" s="277" t="str">
        <f>IF('5ème'!$D46="","",IF(AND(Engagés!$E46="M",'5ème'!$D46&gt;=$L$3),1,IF(AND(Engagés!$E46="C",'5ème'!$D46&gt;=$K$3),2,IF(AND(Engagés!$E46="J",'5ème'!$D46&gt;=$J$3),3,IF(AND(OR(Engagés!$E46=1,Engagés!$E46=2,Engagés!$E46=3,Engagés!$E46="V"),'5ème'!$D46&gt;=$I$3),4,"")))))</f>
        <v/>
      </c>
      <c r="T362" s="277" t="str">
        <f>IF('6ème'!$D46="","",IF(AND(Engagés!$E46="M",'6ème'!$D46&gt;=$L$3),1,IF(AND(Engagés!$E46="C",'6ème'!$D46&gt;=$K$3),2,IF(AND(Engagés!$E46="J",'6ème'!$D46&gt;=$J$3),3,IF(AND(OR(Engagés!$E46=1,Engagés!$E46=2,Engagés!$E46=3,Engagés!$E46="V"),'6ème'!$D46&gt;=$I$3),4,"")))))</f>
        <v/>
      </c>
      <c r="U362" s="277" t="str">
        <f>IF('7ème'!D46="","",IF(AND(Engagés!$E46="M",'7ème'!D46&gt;=$L$3),1,IF(AND(Engagés!$E46="C",'7ème'!$D46&gt;=$K$3),2,IF(AND(Engagés!$E46="J",'7ème'!$D46&gt;=$J$3),3,IF(AND(OR(Engagés!$E46=1,Engagés!$E46=2,Engagés!$E46=3,Engagés!$E46="V"),'7ème'!$D46&gt;=$I$3),4,"")))))</f>
        <v/>
      </c>
      <c r="V362" s="277" t="str">
        <f>IF('8ème'!$D46="","",IF(AND(Engagés!$E46="M",'8ème'!$D46&gt;=$L$3),1,IF(AND(Engagés!$E46="C",'8ème'!$D46&gt;=$K$3),2,IF(AND(Engagés!$E46="J",'8ème'!$D46&gt;=$J$3),3,IF(AND(OR(Engagés!$E46=1,Engagés!$E46=2,Engagés!$E46=3,Engagés!$E46="V"),'8ème'!$D46&gt;=$I$3),4,"")))))</f>
        <v/>
      </c>
      <c r="W362" s="277" t="str">
        <f>IF('9ème'!$D46="","",IF(AND(Engagés!$E46="M",'9ème'!$D46&gt;=$L$3),1,IF(AND(Engagés!$E46="C",'9ème'!$D46&gt;=$K$3),2,IF(AND(Engagés!$E46="J",'9ème'!$D46&gt;=$J$3),3,IF(AND(OR(Engagés!$E46=1,Engagés!$E46=2,Engagés!$E46=3,Engagés!$E46="V"),'9ème'!$D46&gt;=$I$3),4,"")))))</f>
        <v/>
      </c>
      <c r="X362" s="278" t="str">
        <f>IF('10ème'!$D46="","",IF(AND(Engagés!$E46="M",'10ème'!$D46&gt;=$L$3),1,IF(AND(Engagés!$E46="C",'10ème'!$D46&gt;=$K$3),2,IF(AND(Engagés!$E46="J",'10ème'!$D46&gt;=$J$3),3,IF(AND(OR(Engagés!$E46=1,Engagés!$E46=2,Engagés!$E46=3,Engagés!$E46="V"),'10ème'!$D46&gt;=$I$3),4,"")))))</f>
        <v/>
      </c>
      <c r="Y362" s="247"/>
      <c r="Z362" s="272"/>
      <c r="AA362" s="272"/>
      <c r="AB362" s="272"/>
      <c r="AC362" s="272"/>
      <c r="AD362" s="268"/>
    </row>
    <row r="363" spans="13:30" x14ac:dyDescent="0.25">
      <c r="M363" s="212" t="str">
        <f>IF(Engagés!A46="","",Engagés!A46)</f>
        <v/>
      </c>
      <c r="N363" s="196" t="str">
        <f>IF(M363="","",Engagés!E46)</f>
        <v/>
      </c>
      <c r="O363" s="276" t="str">
        <f>IF('1ér_Tour'!$D47="","",IF(AND(Engagés!$E47="M",'1ér_Tour'!$D47&gt;=$L$3),1,IF(AND(Engagés!$E47="C",'1ér_Tour'!$D47&gt;=$K$3),2,IF(AND(Engagés!$E47="J",'1ér_Tour'!$D47&gt;=$J$3),3,IF(AND(OR(Engagés!$E47=1,Engagés!$E47=2,Engagés!$E47=3,Engagés!$E47="V"),'1ér_Tour'!$D47&gt;=$I$3),4,"")))))</f>
        <v/>
      </c>
      <c r="P363" s="277" t="str">
        <f>IF('2ème'!$D47="","",IF(AND(Engagés!$E47="M",'2ème'!$D47&gt;=$L$3),1,IF(AND(Engagés!$E47="C",'2ème'!$D47&gt;=$K$3),2,IF(AND(Engagés!$E47="J",'2ème'!$D47&gt;=$J$3),3,IF(AND(OR(Engagés!$E47=1,Engagés!$E47=2,Engagés!$E47=3,Engagés!$E47="V"),'2ème'!$D47&gt;=$I$3),4,"")))))</f>
        <v/>
      </c>
      <c r="Q363" s="277" t="str">
        <f>IF('3ème'!$D47="","",IF(AND(Engagés!$E47="M",'3ème'!$D47&gt;=$L$3),1,IF(AND(Engagés!$E47="C",'3ème'!$D47&gt;=$K$3),2,IF(AND(Engagés!$E47="J",'3ème'!$D47&gt;=$J$3),3,IF(AND(OR(Engagés!$E47=1,Engagés!$E47=2,Engagés!$E47=3,Engagés!$E47="V"),'3ème'!$D47&gt;=$I$3),4,"")))))</f>
        <v/>
      </c>
      <c r="R363" s="277" t="str">
        <f>IF('4ème'!$D47="","",IF(AND(Engagés!$E47="M",'4ème'!$D47&gt;=$L$3),1,IF(AND(Engagés!$E47="C",'4ème'!$D47&gt;=$K$3),2,IF(AND(Engagés!$E47="J",'4ème'!$D47&gt;=$J$3),3,IF(AND(OR(Engagés!$E47=1,Engagés!$E47=2,Engagés!$E47=3,Engagés!$E47="V"),'4ème'!$D47&gt;=$I$3),4,"")))))</f>
        <v/>
      </c>
      <c r="S363" s="277" t="str">
        <f>IF('5ème'!$D47="","",IF(AND(Engagés!$E47="M",'5ème'!$D47&gt;=$L$3),1,IF(AND(Engagés!$E47="C",'5ème'!$D47&gt;=$K$3),2,IF(AND(Engagés!$E47="J",'5ème'!$D47&gt;=$J$3),3,IF(AND(OR(Engagés!$E47=1,Engagés!$E47=2,Engagés!$E47=3,Engagés!$E47="V"),'5ème'!$D47&gt;=$I$3),4,"")))))</f>
        <v/>
      </c>
      <c r="T363" s="277" t="str">
        <f>IF('6ème'!$D47="","",IF(AND(Engagés!$E47="M",'6ème'!$D47&gt;=$L$3),1,IF(AND(Engagés!$E47="C",'6ème'!$D47&gt;=$K$3),2,IF(AND(Engagés!$E47="J",'6ème'!$D47&gt;=$J$3),3,IF(AND(OR(Engagés!$E47=1,Engagés!$E47=2,Engagés!$E47=3,Engagés!$E47="V"),'6ème'!$D47&gt;=$I$3),4,"")))))</f>
        <v/>
      </c>
      <c r="U363" s="277" t="str">
        <f>IF('7ème'!D47="","",IF(AND(Engagés!$E47="M",'7ème'!D47&gt;=$L$3),1,IF(AND(Engagés!$E47="C",'7ème'!$D47&gt;=$K$3),2,IF(AND(Engagés!$E47="J",'7ème'!$D47&gt;=$J$3),3,IF(AND(OR(Engagés!$E47=1,Engagés!$E47=2,Engagés!$E47=3,Engagés!$E47="V"),'7ème'!$D47&gt;=$I$3),4,"")))))</f>
        <v/>
      </c>
      <c r="V363" s="277" t="str">
        <f>IF('8ème'!$D47="","",IF(AND(Engagés!$E47="M",'8ème'!$D47&gt;=$L$3),1,IF(AND(Engagés!$E47="C",'8ème'!$D47&gt;=$K$3),2,IF(AND(Engagés!$E47="J",'8ème'!$D47&gt;=$J$3),3,IF(AND(OR(Engagés!$E47=1,Engagés!$E47=2,Engagés!$E47=3,Engagés!$E47="V"),'8ème'!$D47&gt;=$I$3),4,"")))))</f>
        <v/>
      </c>
      <c r="W363" s="277" t="str">
        <f>IF('9ème'!$D47="","",IF(AND(Engagés!$E47="M",'9ème'!$D47&gt;=$L$3),1,IF(AND(Engagés!$E47="C",'9ème'!$D47&gt;=$K$3),2,IF(AND(Engagés!$E47="J",'9ème'!$D47&gt;=$J$3),3,IF(AND(OR(Engagés!$E47=1,Engagés!$E47=2,Engagés!$E47=3,Engagés!$E47="V"),'9ème'!$D47&gt;=$I$3),4,"")))))</f>
        <v/>
      </c>
      <c r="X363" s="278" t="str">
        <f>IF('10ème'!$D47="","",IF(AND(Engagés!$E47="M",'10ème'!$D47&gt;=$L$3),1,IF(AND(Engagés!$E47="C",'10ème'!$D47&gt;=$K$3),2,IF(AND(Engagés!$E47="J",'10ème'!$D47&gt;=$J$3),3,IF(AND(OR(Engagés!$E47=1,Engagés!$E47=2,Engagés!$E47=3,Engagés!$E47="V"),'10ème'!$D47&gt;=$I$3),4,"")))))</f>
        <v/>
      </c>
      <c r="Y363" s="247"/>
      <c r="Z363" s="272"/>
      <c r="AA363" s="272"/>
      <c r="AB363" s="272"/>
      <c r="AC363" s="272"/>
      <c r="AD363" s="268"/>
    </row>
    <row r="364" spans="13:30" x14ac:dyDescent="0.25">
      <c r="M364" s="212" t="str">
        <f>IF(Engagés!A47="","",Engagés!A47)</f>
        <v/>
      </c>
      <c r="N364" s="196" t="str">
        <f>IF(M364="","",Engagés!E47)</f>
        <v/>
      </c>
      <c r="O364" s="276" t="str">
        <f>IF('1ér_Tour'!$D48="","",IF(AND(Engagés!$E48="M",'1ér_Tour'!$D48&gt;=$L$3),1,IF(AND(Engagés!$E48="C",'1ér_Tour'!$D48&gt;=$K$3),2,IF(AND(Engagés!$E48="J",'1ér_Tour'!$D48&gt;=$J$3),3,IF(AND(OR(Engagés!$E48=1,Engagés!$E48=2,Engagés!$E48=3,Engagés!$E48="V"),'1ér_Tour'!$D48&gt;=$I$3),4,"")))))</f>
        <v/>
      </c>
      <c r="P364" s="277" t="str">
        <f>IF('2ème'!$D48="","",IF(AND(Engagés!$E48="M",'2ème'!$D48&gt;=$L$3),1,IF(AND(Engagés!$E48="C",'2ème'!$D48&gt;=$K$3),2,IF(AND(Engagés!$E48="J",'2ème'!$D48&gt;=$J$3),3,IF(AND(OR(Engagés!$E48=1,Engagés!$E48=2,Engagés!$E48=3,Engagés!$E48="V"),'2ème'!$D48&gt;=$I$3),4,"")))))</f>
        <v/>
      </c>
      <c r="Q364" s="277" t="str">
        <f>IF('3ème'!$D48="","",IF(AND(Engagés!$E48="M",'3ème'!$D48&gt;=$L$3),1,IF(AND(Engagés!$E48="C",'3ème'!$D48&gt;=$K$3),2,IF(AND(Engagés!$E48="J",'3ème'!$D48&gt;=$J$3),3,IF(AND(OR(Engagés!$E48=1,Engagés!$E48=2,Engagés!$E48=3,Engagés!$E48="V"),'3ème'!$D48&gt;=$I$3),4,"")))))</f>
        <v/>
      </c>
      <c r="R364" s="277" t="str">
        <f>IF('4ème'!$D48="","",IF(AND(Engagés!$E48="M",'4ème'!$D48&gt;=$L$3),1,IF(AND(Engagés!$E48="C",'4ème'!$D48&gt;=$K$3),2,IF(AND(Engagés!$E48="J",'4ème'!$D48&gt;=$J$3),3,IF(AND(OR(Engagés!$E48=1,Engagés!$E48=2,Engagés!$E48=3,Engagés!$E48="V"),'4ème'!$D48&gt;=$I$3),4,"")))))</f>
        <v/>
      </c>
      <c r="S364" s="277" t="str">
        <f>IF('5ème'!$D48="","",IF(AND(Engagés!$E48="M",'5ème'!$D48&gt;=$L$3),1,IF(AND(Engagés!$E48="C",'5ème'!$D48&gt;=$K$3),2,IF(AND(Engagés!$E48="J",'5ème'!$D48&gt;=$J$3),3,IF(AND(OR(Engagés!$E48=1,Engagés!$E48=2,Engagés!$E48=3,Engagés!$E48="V"),'5ème'!$D48&gt;=$I$3),4,"")))))</f>
        <v/>
      </c>
      <c r="T364" s="277" t="str">
        <f>IF('6ème'!$D48="","",IF(AND(Engagés!$E48="M",'6ème'!$D48&gt;=$L$3),1,IF(AND(Engagés!$E48="C",'6ème'!$D48&gt;=$K$3),2,IF(AND(Engagés!$E48="J",'6ème'!$D48&gt;=$J$3),3,IF(AND(OR(Engagés!$E48=1,Engagés!$E48=2,Engagés!$E48=3,Engagés!$E48="V"),'6ème'!$D48&gt;=$I$3),4,"")))))</f>
        <v/>
      </c>
      <c r="U364" s="277" t="str">
        <f>IF('7ème'!D48="","",IF(AND(Engagés!$E48="M",'7ème'!D48&gt;=$L$3),1,IF(AND(Engagés!$E48="C",'7ème'!$D48&gt;=$K$3),2,IF(AND(Engagés!$E48="J",'7ème'!$D48&gt;=$J$3),3,IF(AND(OR(Engagés!$E48=1,Engagés!$E48=2,Engagés!$E48=3,Engagés!$E48="V"),'7ème'!$D48&gt;=$I$3),4,"")))))</f>
        <v/>
      </c>
      <c r="V364" s="277" t="str">
        <f>IF('8ème'!$D48="","",IF(AND(Engagés!$E48="M",'8ème'!$D48&gt;=$L$3),1,IF(AND(Engagés!$E48="C",'8ème'!$D48&gt;=$K$3),2,IF(AND(Engagés!$E48="J",'8ème'!$D48&gt;=$J$3),3,IF(AND(OR(Engagés!$E48=1,Engagés!$E48=2,Engagés!$E48=3,Engagés!$E48="V"),'8ème'!$D48&gt;=$I$3),4,"")))))</f>
        <v/>
      </c>
      <c r="W364" s="277" t="str">
        <f>IF('9ème'!$D48="","",IF(AND(Engagés!$E48="M",'9ème'!$D48&gt;=$L$3),1,IF(AND(Engagés!$E48="C",'9ème'!$D48&gt;=$K$3),2,IF(AND(Engagés!$E48="J",'9ème'!$D48&gt;=$J$3),3,IF(AND(OR(Engagés!$E48=1,Engagés!$E48=2,Engagés!$E48=3,Engagés!$E48="V"),'9ème'!$D48&gt;=$I$3),4,"")))))</f>
        <v/>
      </c>
      <c r="X364" s="278" t="str">
        <f>IF('10ème'!$D48="","",IF(AND(Engagés!$E48="M",'10ème'!$D48&gt;=$L$3),1,IF(AND(Engagés!$E48="C",'10ème'!$D48&gt;=$K$3),2,IF(AND(Engagés!$E48="J",'10ème'!$D48&gt;=$J$3),3,IF(AND(OR(Engagés!$E48=1,Engagés!$E48=2,Engagés!$E48=3,Engagés!$E48="V"),'10ème'!$D48&gt;=$I$3),4,"")))))</f>
        <v/>
      </c>
      <c r="Y364" s="247"/>
      <c r="Z364" s="272"/>
      <c r="AA364" s="272"/>
      <c r="AB364" s="272"/>
      <c r="AC364" s="272"/>
      <c r="AD364" s="268"/>
    </row>
    <row r="365" spans="13:30" x14ac:dyDescent="0.25">
      <c r="M365" s="212" t="str">
        <f>IF(Engagés!A48="","",Engagés!A48)</f>
        <v/>
      </c>
      <c r="N365" s="196" t="str">
        <f>IF(M365="","",Engagés!E48)</f>
        <v/>
      </c>
      <c r="O365" s="276" t="str">
        <f>IF('1ér_Tour'!$D49="","",IF(AND(Engagés!$E49="M",'1ér_Tour'!$D49&gt;=$L$3),1,IF(AND(Engagés!$E49="C",'1ér_Tour'!$D49&gt;=$K$3),2,IF(AND(Engagés!$E49="J",'1ér_Tour'!$D49&gt;=$J$3),3,IF(AND(OR(Engagés!$E49=1,Engagés!$E49=2,Engagés!$E49=3,Engagés!$E49="V"),'1ér_Tour'!$D49&gt;=$I$3),4,"")))))</f>
        <v/>
      </c>
      <c r="P365" s="277" t="str">
        <f>IF('2ème'!$D49="","",IF(AND(Engagés!$E49="M",'2ème'!$D49&gt;=$L$3),1,IF(AND(Engagés!$E49="C",'2ème'!$D49&gt;=$K$3),2,IF(AND(Engagés!$E49="J",'2ème'!$D49&gt;=$J$3),3,IF(AND(OR(Engagés!$E49=1,Engagés!$E49=2,Engagés!$E49=3,Engagés!$E49="V"),'2ème'!$D49&gt;=$I$3),4,"")))))</f>
        <v/>
      </c>
      <c r="Q365" s="277" t="str">
        <f>IF('3ème'!$D49="","",IF(AND(Engagés!$E49="M",'3ème'!$D49&gt;=$L$3),1,IF(AND(Engagés!$E49="C",'3ème'!$D49&gt;=$K$3),2,IF(AND(Engagés!$E49="J",'3ème'!$D49&gt;=$J$3),3,IF(AND(OR(Engagés!$E49=1,Engagés!$E49=2,Engagés!$E49=3,Engagés!$E49="V"),'3ème'!$D49&gt;=$I$3),4,"")))))</f>
        <v/>
      </c>
      <c r="R365" s="277" t="str">
        <f>IF('4ème'!$D49="","",IF(AND(Engagés!$E49="M",'4ème'!$D49&gt;=$L$3),1,IF(AND(Engagés!$E49="C",'4ème'!$D49&gt;=$K$3),2,IF(AND(Engagés!$E49="J",'4ème'!$D49&gt;=$J$3),3,IF(AND(OR(Engagés!$E49=1,Engagés!$E49=2,Engagés!$E49=3,Engagés!$E49="V"),'4ème'!$D49&gt;=$I$3),4,"")))))</f>
        <v/>
      </c>
      <c r="S365" s="277" t="str">
        <f>IF('5ème'!$D49="","",IF(AND(Engagés!$E49="M",'5ème'!$D49&gt;=$L$3),1,IF(AND(Engagés!$E49="C",'5ème'!$D49&gt;=$K$3),2,IF(AND(Engagés!$E49="J",'5ème'!$D49&gt;=$J$3),3,IF(AND(OR(Engagés!$E49=1,Engagés!$E49=2,Engagés!$E49=3,Engagés!$E49="V"),'5ème'!$D49&gt;=$I$3),4,"")))))</f>
        <v/>
      </c>
      <c r="T365" s="277" t="str">
        <f>IF('6ème'!$D49="","",IF(AND(Engagés!$E49="M",'6ème'!$D49&gt;=$L$3),1,IF(AND(Engagés!$E49="C",'6ème'!$D49&gt;=$K$3),2,IF(AND(Engagés!$E49="J",'6ème'!$D49&gt;=$J$3),3,IF(AND(OR(Engagés!$E49=1,Engagés!$E49=2,Engagés!$E49=3,Engagés!$E49="V"),'6ème'!$D49&gt;=$I$3),4,"")))))</f>
        <v/>
      </c>
      <c r="U365" s="277" t="str">
        <f>IF('7ème'!D49="","",IF(AND(Engagés!$E49="M",'7ème'!D49&gt;=$L$3),1,IF(AND(Engagés!$E49="C",'7ème'!$D49&gt;=$K$3),2,IF(AND(Engagés!$E49="J",'7ème'!$D49&gt;=$J$3),3,IF(AND(OR(Engagés!$E49=1,Engagés!$E49=2,Engagés!$E49=3,Engagés!$E49="V"),'7ème'!$D49&gt;=$I$3),4,"")))))</f>
        <v/>
      </c>
      <c r="V365" s="277" t="str">
        <f>IF('8ème'!$D49="","",IF(AND(Engagés!$E49="M",'8ème'!$D49&gt;=$L$3),1,IF(AND(Engagés!$E49="C",'8ème'!$D49&gt;=$K$3),2,IF(AND(Engagés!$E49="J",'8ème'!$D49&gt;=$J$3),3,IF(AND(OR(Engagés!$E49=1,Engagés!$E49=2,Engagés!$E49=3,Engagés!$E49="V"),'8ème'!$D49&gt;=$I$3),4,"")))))</f>
        <v/>
      </c>
      <c r="W365" s="277" t="str">
        <f>IF('9ème'!$D49="","",IF(AND(Engagés!$E49="M",'9ème'!$D49&gt;=$L$3),1,IF(AND(Engagés!$E49="C",'9ème'!$D49&gt;=$K$3),2,IF(AND(Engagés!$E49="J",'9ème'!$D49&gt;=$J$3),3,IF(AND(OR(Engagés!$E49=1,Engagés!$E49=2,Engagés!$E49=3,Engagés!$E49="V"),'9ème'!$D49&gt;=$I$3),4,"")))))</f>
        <v/>
      </c>
      <c r="X365" s="278" t="str">
        <f>IF('10ème'!$D49="","",IF(AND(Engagés!$E49="M",'10ème'!$D49&gt;=$L$3),1,IF(AND(Engagés!$E49="C",'10ème'!$D49&gt;=$K$3),2,IF(AND(Engagés!$E49="J",'10ème'!$D49&gt;=$J$3),3,IF(AND(OR(Engagés!$E49=1,Engagés!$E49=2,Engagés!$E49=3,Engagés!$E49="V"),'10ème'!$D49&gt;=$I$3),4,"")))))</f>
        <v/>
      </c>
      <c r="Y365" s="247"/>
      <c r="Z365" s="272"/>
      <c r="AA365" s="272"/>
      <c r="AB365" s="272"/>
      <c r="AC365" s="272"/>
      <c r="AD365" s="268"/>
    </row>
    <row r="366" spans="13:30" x14ac:dyDescent="0.25">
      <c r="M366" s="212" t="str">
        <f>IF(Engagés!A49="","",Engagés!A49)</f>
        <v/>
      </c>
      <c r="N366" s="196" t="str">
        <f>IF(M366="","",Engagés!E49)</f>
        <v/>
      </c>
      <c r="O366" s="276" t="str">
        <f>IF('1ér_Tour'!$D50="","",IF(AND(Engagés!$E50="M",'1ér_Tour'!$D50&gt;=$L$3),1,IF(AND(Engagés!$E50="C",'1ér_Tour'!$D50&gt;=$K$3),2,IF(AND(Engagés!$E50="J",'1ér_Tour'!$D50&gt;=$J$3),3,IF(AND(OR(Engagés!$E50=1,Engagés!$E50=2,Engagés!$E50=3,Engagés!$E50="V"),'1ér_Tour'!$D50&gt;=$I$3),4,"")))))</f>
        <v/>
      </c>
      <c r="P366" s="277" t="str">
        <f>IF('2ème'!$D50="","",IF(AND(Engagés!$E50="M",'2ème'!$D50&gt;=$L$3),1,IF(AND(Engagés!$E50="C",'2ème'!$D50&gt;=$K$3),2,IF(AND(Engagés!$E50="J",'2ème'!$D50&gt;=$J$3),3,IF(AND(OR(Engagés!$E50=1,Engagés!$E50=2,Engagés!$E50=3,Engagés!$E50="V"),'2ème'!$D50&gt;=$I$3),4,"")))))</f>
        <v/>
      </c>
      <c r="Q366" s="277" t="str">
        <f>IF('3ème'!$D50="","",IF(AND(Engagés!$E50="M",'3ème'!$D50&gt;=$L$3),1,IF(AND(Engagés!$E50="C",'3ème'!$D50&gt;=$K$3),2,IF(AND(Engagés!$E50="J",'3ème'!$D50&gt;=$J$3),3,IF(AND(OR(Engagés!$E50=1,Engagés!$E50=2,Engagés!$E50=3,Engagés!$E50="V"),'3ème'!$D50&gt;=$I$3),4,"")))))</f>
        <v/>
      </c>
      <c r="R366" s="277" t="str">
        <f>IF('4ème'!$D50="","",IF(AND(Engagés!$E50="M",'4ème'!$D50&gt;=$L$3),1,IF(AND(Engagés!$E50="C",'4ème'!$D50&gt;=$K$3),2,IF(AND(Engagés!$E50="J",'4ème'!$D50&gt;=$J$3),3,IF(AND(OR(Engagés!$E50=1,Engagés!$E50=2,Engagés!$E50=3,Engagés!$E50="V"),'4ème'!$D50&gt;=$I$3),4,"")))))</f>
        <v/>
      </c>
      <c r="S366" s="277" t="str">
        <f>IF('5ème'!$D50="","",IF(AND(Engagés!$E50="M",'5ème'!$D50&gt;=$L$3),1,IF(AND(Engagés!$E50="C",'5ème'!$D50&gt;=$K$3),2,IF(AND(Engagés!$E50="J",'5ème'!$D50&gt;=$J$3),3,IF(AND(OR(Engagés!$E50=1,Engagés!$E50=2,Engagés!$E50=3,Engagés!$E50="V"),'5ème'!$D50&gt;=$I$3),4,"")))))</f>
        <v/>
      </c>
      <c r="T366" s="277" t="str">
        <f>IF('6ème'!$D50="","",IF(AND(Engagés!$E50="M",'6ème'!$D50&gt;=$L$3),1,IF(AND(Engagés!$E50="C",'6ème'!$D50&gt;=$K$3),2,IF(AND(Engagés!$E50="J",'6ème'!$D50&gt;=$J$3),3,IF(AND(OR(Engagés!$E50=1,Engagés!$E50=2,Engagés!$E50=3,Engagés!$E50="V"),'6ème'!$D50&gt;=$I$3),4,"")))))</f>
        <v/>
      </c>
      <c r="U366" s="277" t="str">
        <f>IF('7ème'!D50="","",IF(AND(Engagés!$E50="M",'7ème'!D50&gt;=$L$3),1,IF(AND(Engagés!$E50="C",'7ème'!$D50&gt;=$K$3),2,IF(AND(Engagés!$E50="J",'7ème'!$D50&gt;=$J$3),3,IF(AND(OR(Engagés!$E50=1,Engagés!$E50=2,Engagés!$E50=3,Engagés!$E50="V"),'7ème'!$D50&gt;=$I$3),4,"")))))</f>
        <v/>
      </c>
      <c r="V366" s="277" t="str">
        <f>IF('8ème'!$D50="","",IF(AND(Engagés!$E50="M",'8ème'!$D50&gt;=$L$3),1,IF(AND(Engagés!$E50="C",'8ème'!$D50&gt;=$K$3),2,IF(AND(Engagés!$E50="J",'8ème'!$D50&gt;=$J$3),3,IF(AND(OR(Engagés!$E50=1,Engagés!$E50=2,Engagés!$E50=3,Engagés!$E50="V"),'8ème'!$D50&gt;=$I$3),4,"")))))</f>
        <v/>
      </c>
      <c r="W366" s="277" t="str">
        <f>IF('9ème'!$D50="","",IF(AND(Engagés!$E50="M",'9ème'!$D50&gt;=$L$3),1,IF(AND(Engagés!$E50="C",'9ème'!$D50&gt;=$K$3),2,IF(AND(Engagés!$E50="J",'9ème'!$D50&gt;=$J$3),3,IF(AND(OR(Engagés!$E50=1,Engagés!$E50=2,Engagés!$E50=3,Engagés!$E50="V"),'9ème'!$D50&gt;=$I$3),4,"")))))</f>
        <v/>
      </c>
      <c r="X366" s="278" t="str">
        <f>IF('10ème'!$D50="","",IF(AND(Engagés!$E50="M",'10ème'!$D50&gt;=$L$3),1,IF(AND(Engagés!$E50="C",'10ème'!$D50&gt;=$K$3),2,IF(AND(Engagés!$E50="J",'10ème'!$D50&gt;=$J$3),3,IF(AND(OR(Engagés!$E50=1,Engagés!$E50=2,Engagés!$E50=3,Engagés!$E50="V"),'10ème'!$D50&gt;=$I$3),4,"")))))</f>
        <v/>
      </c>
      <c r="Y366" s="247"/>
      <c r="Z366" s="272"/>
      <c r="AA366" s="272"/>
      <c r="AB366" s="272"/>
      <c r="AC366" s="272"/>
      <c r="AD366" s="268"/>
    </row>
    <row r="367" spans="13:30" x14ac:dyDescent="0.25">
      <c r="M367" s="212" t="str">
        <f>IF(Engagés!A50="","",Engagés!A50)</f>
        <v/>
      </c>
      <c r="N367" s="196" t="str">
        <f>IF(M367="","",Engagés!E50)</f>
        <v/>
      </c>
      <c r="O367" s="276" t="str">
        <f>IF('1ér_Tour'!$D51="","",IF(AND(Engagés!$E51="M",'1ér_Tour'!$D51&gt;=$L$3),1,IF(AND(Engagés!$E51="C",'1ér_Tour'!$D51&gt;=$K$3),2,IF(AND(Engagés!$E51="J",'1ér_Tour'!$D51&gt;=$J$3),3,IF(AND(OR(Engagés!$E51=1,Engagés!$E51=2,Engagés!$E51=3,Engagés!$E51="V"),'1ér_Tour'!$D51&gt;=$I$3),4,"")))))</f>
        <v/>
      </c>
      <c r="P367" s="277" t="str">
        <f>IF('2ème'!$D51="","",IF(AND(Engagés!$E51="M",'2ème'!$D51&gt;=$L$3),1,IF(AND(Engagés!$E51="C",'2ème'!$D51&gt;=$K$3),2,IF(AND(Engagés!$E51="J",'2ème'!$D51&gt;=$J$3),3,IF(AND(OR(Engagés!$E51=1,Engagés!$E51=2,Engagés!$E51=3,Engagés!$E51="V"),'2ème'!$D51&gt;=$I$3),4,"")))))</f>
        <v/>
      </c>
      <c r="Q367" s="277" t="str">
        <f>IF('3ème'!$D51="","",IF(AND(Engagés!$E51="M",'3ème'!$D51&gt;=$L$3),1,IF(AND(Engagés!$E51="C",'3ème'!$D51&gt;=$K$3),2,IF(AND(Engagés!$E51="J",'3ème'!$D51&gt;=$J$3),3,IF(AND(OR(Engagés!$E51=1,Engagés!$E51=2,Engagés!$E51=3,Engagés!$E51="V"),'3ème'!$D51&gt;=$I$3),4,"")))))</f>
        <v/>
      </c>
      <c r="R367" s="277" t="str">
        <f>IF('4ème'!$D51="","",IF(AND(Engagés!$E51="M",'4ème'!$D51&gt;=$L$3),1,IF(AND(Engagés!$E51="C",'4ème'!$D51&gt;=$K$3),2,IF(AND(Engagés!$E51="J",'4ème'!$D51&gt;=$J$3),3,IF(AND(OR(Engagés!$E51=1,Engagés!$E51=2,Engagés!$E51=3,Engagés!$E51="V"),'4ème'!$D51&gt;=$I$3),4,"")))))</f>
        <v/>
      </c>
      <c r="S367" s="277" t="str">
        <f>IF('5ème'!$D51="","",IF(AND(Engagés!$E51="M",'5ème'!$D51&gt;=$L$3),1,IF(AND(Engagés!$E51="C",'5ème'!$D51&gt;=$K$3),2,IF(AND(Engagés!$E51="J",'5ème'!$D51&gt;=$J$3),3,IF(AND(OR(Engagés!$E51=1,Engagés!$E51=2,Engagés!$E51=3,Engagés!$E51="V"),'5ème'!$D51&gt;=$I$3),4,"")))))</f>
        <v/>
      </c>
      <c r="T367" s="277" t="str">
        <f>IF('6ème'!$D51="","",IF(AND(Engagés!$E51="M",'6ème'!$D51&gt;=$L$3),1,IF(AND(Engagés!$E51="C",'6ème'!$D51&gt;=$K$3),2,IF(AND(Engagés!$E51="J",'6ème'!$D51&gt;=$J$3),3,IF(AND(OR(Engagés!$E51=1,Engagés!$E51=2,Engagés!$E51=3,Engagés!$E51="V"),'6ème'!$D51&gt;=$I$3),4,"")))))</f>
        <v/>
      </c>
      <c r="U367" s="277" t="str">
        <f>IF('7ème'!D51="","",IF(AND(Engagés!$E51="M",'7ème'!D51&gt;=$L$3),1,IF(AND(Engagés!$E51="C",'7ème'!$D51&gt;=$K$3),2,IF(AND(Engagés!$E51="J",'7ème'!$D51&gt;=$J$3),3,IF(AND(OR(Engagés!$E51=1,Engagés!$E51=2,Engagés!$E51=3,Engagés!$E51="V"),'7ème'!$D51&gt;=$I$3),4,"")))))</f>
        <v/>
      </c>
      <c r="V367" s="277" t="str">
        <f>IF('8ème'!$D51="","",IF(AND(Engagés!$E51="M",'8ème'!$D51&gt;=$L$3),1,IF(AND(Engagés!$E51="C",'8ème'!$D51&gt;=$K$3),2,IF(AND(Engagés!$E51="J",'8ème'!$D51&gt;=$J$3),3,IF(AND(OR(Engagés!$E51=1,Engagés!$E51=2,Engagés!$E51=3,Engagés!$E51="V"),'8ème'!$D51&gt;=$I$3),4,"")))))</f>
        <v/>
      </c>
      <c r="W367" s="277" t="str">
        <f>IF('9ème'!$D51="","",IF(AND(Engagés!$E51="M",'9ème'!$D51&gt;=$L$3),1,IF(AND(Engagés!$E51="C",'9ème'!$D51&gt;=$K$3),2,IF(AND(Engagés!$E51="J",'9ème'!$D51&gt;=$J$3),3,IF(AND(OR(Engagés!$E51=1,Engagés!$E51=2,Engagés!$E51=3,Engagés!$E51="V"),'9ème'!$D51&gt;=$I$3),4,"")))))</f>
        <v/>
      </c>
      <c r="X367" s="278" t="str">
        <f>IF('10ème'!$D51="","",IF(AND(Engagés!$E51="M",'10ème'!$D51&gt;=$L$3),1,IF(AND(Engagés!$E51="C",'10ème'!$D51&gt;=$K$3),2,IF(AND(Engagés!$E51="J",'10ème'!$D51&gt;=$J$3),3,IF(AND(OR(Engagés!$E51=1,Engagés!$E51=2,Engagés!$E51=3,Engagés!$E51="V"),'10ème'!$D51&gt;=$I$3),4,"")))))</f>
        <v/>
      </c>
      <c r="Y367" s="247"/>
      <c r="Z367" s="272"/>
      <c r="AA367" s="272"/>
      <c r="AB367" s="272"/>
      <c r="AC367" s="272"/>
      <c r="AD367" s="268"/>
    </row>
    <row r="368" spans="13:30" x14ac:dyDescent="0.25">
      <c r="M368" s="212" t="str">
        <f>IF(Engagés!A51="","",Engagés!A51)</f>
        <v/>
      </c>
      <c r="N368" s="196" t="str">
        <f>IF(M368="","",Engagés!E51)</f>
        <v/>
      </c>
      <c r="O368" s="276" t="str">
        <f>IF('1ér_Tour'!$D52="","",IF(AND(Engagés!$E52="M",'1ér_Tour'!$D52&gt;=$L$3),1,IF(AND(Engagés!$E52="C",'1ér_Tour'!$D52&gt;=$K$3),2,IF(AND(Engagés!$E52="J",'1ér_Tour'!$D52&gt;=$J$3),3,IF(AND(OR(Engagés!$E52=1,Engagés!$E52=2,Engagés!$E52=3,Engagés!$E52="V"),'1ér_Tour'!$D52&gt;=$I$3),4,"")))))</f>
        <v/>
      </c>
      <c r="P368" s="277" t="str">
        <f>IF('2ème'!$D52="","",IF(AND(Engagés!$E52="M",'2ème'!$D52&gt;=$L$3),1,IF(AND(Engagés!$E52="C",'2ème'!$D52&gt;=$K$3),2,IF(AND(Engagés!$E52="J",'2ème'!$D52&gt;=$J$3),3,IF(AND(OR(Engagés!$E52=1,Engagés!$E52=2,Engagés!$E52=3,Engagés!$E52="V"),'2ème'!$D52&gt;=$I$3),4,"")))))</f>
        <v/>
      </c>
      <c r="Q368" s="277" t="str">
        <f>IF('3ème'!$D52="","",IF(AND(Engagés!$E52="M",'3ème'!$D52&gt;=$L$3),1,IF(AND(Engagés!$E52="C",'3ème'!$D52&gt;=$K$3),2,IF(AND(Engagés!$E52="J",'3ème'!$D52&gt;=$J$3),3,IF(AND(OR(Engagés!$E52=1,Engagés!$E52=2,Engagés!$E52=3,Engagés!$E52="V"),'3ème'!$D52&gt;=$I$3),4,"")))))</f>
        <v/>
      </c>
      <c r="R368" s="277" t="str">
        <f>IF('4ème'!$D52="","",IF(AND(Engagés!$E52="M",'4ème'!$D52&gt;=$L$3),1,IF(AND(Engagés!$E52="C",'4ème'!$D52&gt;=$K$3),2,IF(AND(Engagés!$E52="J",'4ème'!$D52&gt;=$J$3),3,IF(AND(OR(Engagés!$E52=1,Engagés!$E52=2,Engagés!$E52=3,Engagés!$E52="V"),'4ème'!$D52&gt;=$I$3),4,"")))))</f>
        <v/>
      </c>
      <c r="S368" s="277" t="str">
        <f>IF('5ème'!$D52="","",IF(AND(Engagés!$E52="M",'5ème'!$D52&gt;=$L$3),1,IF(AND(Engagés!$E52="C",'5ème'!$D52&gt;=$K$3),2,IF(AND(Engagés!$E52="J",'5ème'!$D52&gt;=$J$3),3,IF(AND(OR(Engagés!$E52=1,Engagés!$E52=2,Engagés!$E52=3,Engagés!$E52="V"),'5ème'!$D52&gt;=$I$3),4,"")))))</f>
        <v/>
      </c>
      <c r="T368" s="277" t="str">
        <f>IF('6ème'!$D52="","",IF(AND(Engagés!$E52="M",'6ème'!$D52&gt;=$L$3),1,IF(AND(Engagés!$E52="C",'6ème'!$D52&gt;=$K$3),2,IF(AND(Engagés!$E52="J",'6ème'!$D52&gt;=$J$3),3,IF(AND(OR(Engagés!$E52=1,Engagés!$E52=2,Engagés!$E52=3,Engagés!$E52="V"),'6ème'!$D52&gt;=$I$3),4,"")))))</f>
        <v/>
      </c>
      <c r="U368" s="277" t="str">
        <f>IF('7ème'!D52="","",IF(AND(Engagés!$E52="M",'7ème'!D52&gt;=$L$3),1,IF(AND(Engagés!$E52="C",'7ème'!$D52&gt;=$K$3),2,IF(AND(Engagés!$E52="J",'7ème'!$D52&gt;=$J$3),3,IF(AND(OR(Engagés!$E52=1,Engagés!$E52=2,Engagés!$E52=3,Engagés!$E52="V"),'7ème'!$D52&gt;=$I$3),4,"")))))</f>
        <v/>
      </c>
      <c r="V368" s="277" t="str">
        <f>IF('8ème'!$D52="","",IF(AND(Engagés!$E52="M",'8ème'!$D52&gt;=$L$3),1,IF(AND(Engagés!$E52="C",'8ème'!$D52&gt;=$K$3),2,IF(AND(Engagés!$E52="J",'8ème'!$D52&gt;=$J$3),3,IF(AND(OR(Engagés!$E52=1,Engagés!$E52=2,Engagés!$E52=3,Engagés!$E52="V"),'8ème'!$D52&gt;=$I$3),4,"")))))</f>
        <v/>
      </c>
      <c r="W368" s="277" t="str">
        <f>IF('9ème'!$D52="","",IF(AND(Engagés!$E52="M",'9ème'!$D52&gt;=$L$3),1,IF(AND(Engagés!$E52="C",'9ème'!$D52&gt;=$K$3),2,IF(AND(Engagés!$E52="J",'9ème'!$D52&gt;=$J$3),3,IF(AND(OR(Engagés!$E52=1,Engagés!$E52=2,Engagés!$E52=3,Engagés!$E52="V"),'9ème'!$D52&gt;=$I$3),4,"")))))</f>
        <v/>
      </c>
      <c r="X368" s="278" t="str">
        <f>IF('10ème'!$D52="","",IF(AND(Engagés!$E52="M",'10ème'!$D52&gt;=$L$3),1,IF(AND(Engagés!$E52="C",'10ème'!$D52&gt;=$K$3),2,IF(AND(Engagés!$E52="J",'10ème'!$D52&gt;=$J$3),3,IF(AND(OR(Engagés!$E52=1,Engagés!$E52=2,Engagés!$E52=3,Engagés!$E52="V"),'10ème'!$D52&gt;=$I$3),4,"")))))</f>
        <v/>
      </c>
      <c r="Y368" s="247"/>
      <c r="Z368" s="272"/>
      <c r="AA368" s="272"/>
      <c r="AB368" s="272"/>
      <c r="AC368" s="272"/>
      <c r="AD368" s="268"/>
    </row>
    <row r="369" spans="13:30" x14ac:dyDescent="0.25">
      <c r="M369" s="212" t="str">
        <f>IF(Engagés!A52="","",Engagés!A52)</f>
        <v/>
      </c>
      <c r="N369" s="196" t="str">
        <f>IF(M369="","",Engagés!E52)</f>
        <v/>
      </c>
      <c r="O369" s="276" t="str">
        <f>IF('1ér_Tour'!$D53="","",IF(AND(Engagés!$E53="M",'1ér_Tour'!$D53&gt;=$L$3),1,IF(AND(Engagés!$E53="C",'1ér_Tour'!$D53&gt;=$K$3),2,IF(AND(Engagés!$E53="J",'1ér_Tour'!$D53&gt;=$J$3),3,IF(AND(OR(Engagés!$E53=1,Engagés!$E53=2,Engagés!$E53=3,Engagés!$E53="V"),'1ér_Tour'!$D53&gt;=$I$3),4,"")))))</f>
        <v/>
      </c>
      <c r="P369" s="277" t="str">
        <f>IF('2ème'!$D53="","",IF(AND(Engagés!$E53="M",'2ème'!$D53&gt;=$L$3),1,IF(AND(Engagés!$E53="C",'2ème'!$D53&gt;=$K$3),2,IF(AND(Engagés!$E53="J",'2ème'!$D53&gt;=$J$3),3,IF(AND(OR(Engagés!$E53=1,Engagés!$E53=2,Engagés!$E53=3,Engagés!$E53="V"),'2ème'!$D53&gt;=$I$3),4,"")))))</f>
        <v/>
      </c>
      <c r="Q369" s="277" t="str">
        <f>IF('3ème'!$D53="","",IF(AND(Engagés!$E53="M",'3ème'!$D53&gt;=$L$3),1,IF(AND(Engagés!$E53="C",'3ème'!$D53&gt;=$K$3),2,IF(AND(Engagés!$E53="J",'3ème'!$D53&gt;=$J$3),3,IF(AND(OR(Engagés!$E53=1,Engagés!$E53=2,Engagés!$E53=3,Engagés!$E53="V"),'3ème'!$D53&gt;=$I$3),4,"")))))</f>
        <v/>
      </c>
      <c r="R369" s="277" t="str">
        <f>IF('4ème'!$D53="","",IF(AND(Engagés!$E53="M",'4ème'!$D53&gt;=$L$3),1,IF(AND(Engagés!$E53="C",'4ème'!$D53&gt;=$K$3),2,IF(AND(Engagés!$E53="J",'4ème'!$D53&gt;=$J$3),3,IF(AND(OR(Engagés!$E53=1,Engagés!$E53=2,Engagés!$E53=3,Engagés!$E53="V"),'4ème'!$D53&gt;=$I$3),4,"")))))</f>
        <v/>
      </c>
      <c r="S369" s="277" t="str">
        <f>IF('5ème'!$D53="","",IF(AND(Engagés!$E53="M",'5ème'!$D53&gt;=$L$3),1,IF(AND(Engagés!$E53="C",'5ème'!$D53&gt;=$K$3),2,IF(AND(Engagés!$E53="J",'5ème'!$D53&gt;=$J$3),3,IF(AND(OR(Engagés!$E53=1,Engagés!$E53=2,Engagés!$E53=3,Engagés!$E53="V"),'5ème'!$D53&gt;=$I$3),4,"")))))</f>
        <v/>
      </c>
      <c r="T369" s="277" t="str">
        <f>IF('6ème'!$D53="","",IF(AND(Engagés!$E53="M",'6ème'!$D53&gt;=$L$3),1,IF(AND(Engagés!$E53="C",'6ème'!$D53&gt;=$K$3),2,IF(AND(Engagés!$E53="J",'6ème'!$D53&gt;=$J$3),3,IF(AND(OR(Engagés!$E53=1,Engagés!$E53=2,Engagés!$E53=3,Engagés!$E53="V"),'6ème'!$D53&gt;=$I$3),4,"")))))</f>
        <v/>
      </c>
      <c r="U369" s="277" t="str">
        <f>IF('7ème'!D53="","",IF(AND(Engagés!$E53="M",'7ème'!D53&gt;=$L$3),1,IF(AND(Engagés!$E53="C",'7ème'!$D53&gt;=$K$3),2,IF(AND(Engagés!$E53="J",'7ème'!$D53&gt;=$J$3),3,IF(AND(OR(Engagés!$E53=1,Engagés!$E53=2,Engagés!$E53=3,Engagés!$E53="V"),'7ème'!$D53&gt;=$I$3),4,"")))))</f>
        <v/>
      </c>
      <c r="V369" s="277" t="str">
        <f>IF('8ème'!$D53="","",IF(AND(Engagés!$E53="M",'8ème'!$D53&gt;=$L$3),1,IF(AND(Engagés!$E53="C",'8ème'!$D53&gt;=$K$3),2,IF(AND(Engagés!$E53="J",'8ème'!$D53&gt;=$J$3),3,IF(AND(OR(Engagés!$E53=1,Engagés!$E53=2,Engagés!$E53=3,Engagés!$E53="V"),'8ème'!$D53&gt;=$I$3),4,"")))))</f>
        <v/>
      </c>
      <c r="W369" s="277" t="str">
        <f>IF('9ème'!$D53="","",IF(AND(Engagés!$E53="M",'9ème'!$D53&gt;=$L$3),1,IF(AND(Engagés!$E53="C",'9ème'!$D53&gt;=$K$3),2,IF(AND(Engagés!$E53="J",'9ème'!$D53&gt;=$J$3),3,IF(AND(OR(Engagés!$E53=1,Engagés!$E53=2,Engagés!$E53=3,Engagés!$E53="V"),'9ème'!$D53&gt;=$I$3),4,"")))))</f>
        <v/>
      </c>
      <c r="X369" s="278" t="str">
        <f>IF('10ème'!$D53="","",IF(AND(Engagés!$E53="M",'10ème'!$D53&gt;=$L$3),1,IF(AND(Engagés!$E53="C",'10ème'!$D53&gt;=$K$3),2,IF(AND(Engagés!$E53="J",'10ème'!$D53&gt;=$J$3),3,IF(AND(OR(Engagés!$E53=1,Engagés!$E53=2,Engagés!$E53=3,Engagés!$E53="V"),'10ème'!$D53&gt;=$I$3),4,"")))))</f>
        <v/>
      </c>
      <c r="Y369" s="247"/>
      <c r="Z369" s="272"/>
      <c r="AA369" s="272"/>
      <c r="AB369" s="272"/>
      <c r="AC369" s="272"/>
      <c r="AD369" s="268"/>
    </row>
    <row r="370" spans="13:30" x14ac:dyDescent="0.25">
      <c r="M370" s="212" t="str">
        <f>IF(Engagés!A53="","",Engagés!A53)</f>
        <v/>
      </c>
      <c r="N370" s="196" t="str">
        <f>IF(M370="","",Engagés!E53)</f>
        <v/>
      </c>
      <c r="O370" s="276" t="str">
        <f>IF('1ér_Tour'!$D54="","",IF(AND(Engagés!$E54="M",'1ér_Tour'!$D54&gt;=$L$3),1,IF(AND(Engagés!$E54="C",'1ér_Tour'!$D54&gt;=$K$3),2,IF(AND(Engagés!$E54="J",'1ér_Tour'!$D54&gt;=$J$3),3,IF(AND(OR(Engagés!$E54=1,Engagés!$E54=2,Engagés!$E54=3,Engagés!$E54="V"),'1ér_Tour'!$D54&gt;=$I$3),4,"")))))</f>
        <v/>
      </c>
      <c r="P370" s="277" t="str">
        <f>IF('2ème'!$D54="","",IF(AND(Engagés!$E54="M",'2ème'!$D54&gt;=$L$3),1,IF(AND(Engagés!$E54="C",'2ème'!$D54&gt;=$K$3),2,IF(AND(Engagés!$E54="J",'2ème'!$D54&gt;=$J$3),3,IF(AND(OR(Engagés!$E54=1,Engagés!$E54=2,Engagés!$E54=3,Engagés!$E54="V"),'2ème'!$D54&gt;=$I$3),4,"")))))</f>
        <v/>
      </c>
      <c r="Q370" s="277" t="str">
        <f>IF('3ème'!$D54="","",IF(AND(Engagés!$E54="M",'3ème'!$D54&gt;=$L$3),1,IF(AND(Engagés!$E54="C",'3ème'!$D54&gt;=$K$3),2,IF(AND(Engagés!$E54="J",'3ème'!$D54&gt;=$J$3),3,IF(AND(OR(Engagés!$E54=1,Engagés!$E54=2,Engagés!$E54=3,Engagés!$E54="V"),'3ème'!$D54&gt;=$I$3),4,"")))))</f>
        <v/>
      </c>
      <c r="R370" s="277" t="str">
        <f>IF('4ème'!$D54="","",IF(AND(Engagés!$E54="M",'4ème'!$D54&gt;=$L$3),1,IF(AND(Engagés!$E54="C",'4ème'!$D54&gt;=$K$3),2,IF(AND(Engagés!$E54="J",'4ème'!$D54&gt;=$J$3),3,IF(AND(OR(Engagés!$E54=1,Engagés!$E54=2,Engagés!$E54=3,Engagés!$E54="V"),'4ème'!$D54&gt;=$I$3),4,"")))))</f>
        <v/>
      </c>
      <c r="S370" s="277" t="str">
        <f>IF('5ème'!$D54="","",IF(AND(Engagés!$E54="M",'5ème'!$D54&gt;=$L$3),1,IF(AND(Engagés!$E54="C",'5ème'!$D54&gt;=$K$3),2,IF(AND(Engagés!$E54="J",'5ème'!$D54&gt;=$J$3),3,IF(AND(OR(Engagés!$E54=1,Engagés!$E54=2,Engagés!$E54=3,Engagés!$E54="V"),'5ème'!$D54&gt;=$I$3),4,"")))))</f>
        <v/>
      </c>
      <c r="T370" s="277" t="str">
        <f>IF('6ème'!$D54="","",IF(AND(Engagés!$E54="M",'6ème'!$D54&gt;=$L$3),1,IF(AND(Engagés!$E54="C",'6ème'!$D54&gt;=$K$3),2,IF(AND(Engagés!$E54="J",'6ème'!$D54&gt;=$J$3),3,IF(AND(OR(Engagés!$E54=1,Engagés!$E54=2,Engagés!$E54=3,Engagés!$E54="V"),'6ème'!$D54&gt;=$I$3),4,"")))))</f>
        <v/>
      </c>
      <c r="U370" s="277" t="str">
        <f>IF('7ème'!D54="","",IF(AND(Engagés!$E54="M",'7ème'!D54&gt;=$L$3),1,IF(AND(Engagés!$E54="C",'7ème'!$D54&gt;=$K$3),2,IF(AND(Engagés!$E54="J",'7ème'!$D54&gt;=$J$3),3,IF(AND(OR(Engagés!$E54=1,Engagés!$E54=2,Engagés!$E54=3,Engagés!$E54="V"),'7ème'!$D54&gt;=$I$3),4,"")))))</f>
        <v/>
      </c>
      <c r="V370" s="277" t="str">
        <f>IF('8ème'!$D54="","",IF(AND(Engagés!$E54="M",'8ème'!$D54&gt;=$L$3),1,IF(AND(Engagés!$E54="C",'8ème'!$D54&gt;=$K$3),2,IF(AND(Engagés!$E54="J",'8ème'!$D54&gt;=$J$3),3,IF(AND(OR(Engagés!$E54=1,Engagés!$E54=2,Engagés!$E54=3,Engagés!$E54="V"),'8ème'!$D54&gt;=$I$3),4,"")))))</f>
        <v/>
      </c>
      <c r="W370" s="277" t="str">
        <f>IF('9ème'!$D54="","",IF(AND(Engagés!$E54="M",'9ème'!$D54&gt;=$L$3),1,IF(AND(Engagés!$E54="C",'9ème'!$D54&gt;=$K$3),2,IF(AND(Engagés!$E54="J",'9ème'!$D54&gt;=$J$3),3,IF(AND(OR(Engagés!$E54=1,Engagés!$E54=2,Engagés!$E54=3,Engagés!$E54="V"),'9ème'!$D54&gt;=$I$3),4,"")))))</f>
        <v/>
      </c>
      <c r="X370" s="278" t="str">
        <f>IF('10ème'!$D54="","",IF(AND(Engagés!$E54="M",'10ème'!$D54&gt;=$L$3),1,IF(AND(Engagés!$E54="C",'10ème'!$D54&gt;=$K$3),2,IF(AND(Engagés!$E54="J",'10ème'!$D54&gt;=$J$3),3,IF(AND(OR(Engagés!$E54=1,Engagés!$E54=2,Engagés!$E54=3,Engagés!$E54="V"),'10ème'!$D54&gt;=$I$3),4,"")))))</f>
        <v/>
      </c>
      <c r="Y370" s="247"/>
      <c r="Z370" s="272"/>
      <c r="AA370" s="272"/>
      <c r="AB370" s="272"/>
      <c r="AC370" s="272"/>
      <c r="AD370" s="268"/>
    </row>
    <row r="371" spans="13:30" x14ac:dyDescent="0.25">
      <c r="M371" s="212" t="str">
        <f>IF(Engagés!A54="","",Engagés!A54)</f>
        <v/>
      </c>
      <c r="N371" s="196" t="str">
        <f>IF(M371="","",Engagés!E54)</f>
        <v/>
      </c>
      <c r="O371" s="276" t="str">
        <f>IF('1ér_Tour'!$D55="","",IF(AND(Engagés!$E55="M",'1ér_Tour'!$D55&gt;=$L$3),1,IF(AND(Engagés!$E55="C",'1ér_Tour'!$D55&gt;=$K$3),2,IF(AND(Engagés!$E55="J",'1ér_Tour'!$D55&gt;=$J$3),3,IF(AND(OR(Engagés!$E55=1,Engagés!$E55=2,Engagés!$E55=3,Engagés!$E55="V"),'1ér_Tour'!$D55&gt;=$I$3),4,"")))))</f>
        <v/>
      </c>
      <c r="P371" s="277" t="str">
        <f>IF('2ème'!$D55="","",IF(AND(Engagés!$E55="M",'2ème'!$D55&gt;=$L$3),1,IF(AND(Engagés!$E55="C",'2ème'!$D55&gt;=$K$3),2,IF(AND(Engagés!$E55="J",'2ème'!$D55&gt;=$J$3),3,IF(AND(OR(Engagés!$E55=1,Engagés!$E55=2,Engagés!$E55=3,Engagés!$E55="V"),'2ème'!$D55&gt;=$I$3),4,"")))))</f>
        <v/>
      </c>
      <c r="Q371" s="277" t="str">
        <f>IF('3ème'!$D55="","",IF(AND(Engagés!$E55="M",'3ème'!$D55&gt;=$L$3),1,IF(AND(Engagés!$E55="C",'3ème'!$D55&gt;=$K$3),2,IF(AND(Engagés!$E55="J",'3ème'!$D55&gt;=$J$3),3,IF(AND(OR(Engagés!$E55=1,Engagés!$E55=2,Engagés!$E55=3,Engagés!$E55="V"),'3ème'!$D55&gt;=$I$3),4,"")))))</f>
        <v/>
      </c>
      <c r="R371" s="277" t="str">
        <f>IF('4ème'!$D55="","",IF(AND(Engagés!$E55="M",'4ème'!$D55&gt;=$L$3),1,IF(AND(Engagés!$E55="C",'4ème'!$D55&gt;=$K$3),2,IF(AND(Engagés!$E55="J",'4ème'!$D55&gt;=$J$3),3,IF(AND(OR(Engagés!$E55=1,Engagés!$E55=2,Engagés!$E55=3,Engagés!$E55="V"),'4ème'!$D55&gt;=$I$3),4,"")))))</f>
        <v/>
      </c>
      <c r="S371" s="277" t="str">
        <f>IF('5ème'!$D55="","",IF(AND(Engagés!$E55="M",'5ème'!$D55&gt;=$L$3),1,IF(AND(Engagés!$E55="C",'5ème'!$D55&gt;=$K$3),2,IF(AND(Engagés!$E55="J",'5ème'!$D55&gt;=$J$3),3,IF(AND(OR(Engagés!$E55=1,Engagés!$E55=2,Engagés!$E55=3,Engagés!$E55="V"),'5ème'!$D55&gt;=$I$3),4,"")))))</f>
        <v/>
      </c>
      <c r="T371" s="277" t="str">
        <f>IF('6ème'!$D55="","",IF(AND(Engagés!$E55="M",'6ème'!$D55&gt;=$L$3),1,IF(AND(Engagés!$E55="C",'6ème'!$D55&gt;=$K$3),2,IF(AND(Engagés!$E55="J",'6ème'!$D55&gt;=$J$3),3,IF(AND(OR(Engagés!$E55=1,Engagés!$E55=2,Engagés!$E55=3,Engagés!$E55="V"),'6ème'!$D55&gt;=$I$3),4,"")))))</f>
        <v/>
      </c>
      <c r="U371" s="277" t="str">
        <f>IF('7ème'!D55="","",IF(AND(Engagés!$E55="M",'7ème'!D55&gt;=$L$3),1,IF(AND(Engagés!$E55="C",'7ème'!$D55&gt;=$K$3),2,IF(AND(Engagés!$E55="J",'7ème'!$D55&gt;=$J$3),3,IF(AND(OR(Engagés!$E55=1,Engagés!$E55=2,Engagés!$E55=3,Engagés!$E55="V"),'7ème'!$D55&gt;=$I$3),4,"")))))</f>
        <v/>
      </c>
      <c r="V371" s="277" t="str">
        <f>IF('8ème'!$D55="","",IF(AND(Engagés!$E55="M",'8ème'!$D55&gt;=$L$3),1,IF(AND(Engagés!$E55="C",'8ème'!$D55&gt;=$K$3),2,IF(AND(Engagés!$E55="J",'8ème'!$D55&gt;=$J$3),3,IF(AND(OR(Engagés!$E55=1,Engagés!$E55=2,Engagés!$E55=3,Engagés!$E55="V"),'8ème'!$D55&gt;=$I$3),4,"")))))</f>
        <v/>
      </c>
      <c r="W371" s="277" t="str">
        <f>IF('9ème'!$D55="","",IF(AND(Engagés!$E55="M",'9ème'!$D55&gt;=$L$3),1,IF(AND(Engagés!$E55="C",'9ème'!$D55&gt;=$K$3),2,IF(AND(Engagés!$E55="J",'9ème'!$D55&gt;=$J$3),3,IF(AND(OR(Engagés!$E55=1,Engagés!$E55=2,Engagés!$E55=3,Engagés!$E55="V"),'9ème'!$D55&gt;=$I$3),4,"")))))</f>
        <v/>
      </c>
      <c r="X371" s="278" t="str">
        <f>IF('10ème'!$D55="","",IF(AND(Engagés!$E55="M",'10ème'!$D55&gt;=$L$3),1,IF(AND(Engagés!$E55="C",'10ème'!$D55&gt;=$K$3),2,IF(AND(Engagés!$E55="J",'10ème'!$D55&gt;=$J$3),3,IF(AND(OR(Engagés!$E55=1,Engagés!$E55=2,Engagés!$E55=3,Engagés!$E55="V"),'10ème'!$D55&gt;=$I$3),4,"")))))</f>
        <v/>
      </c>
      <c r="Y371" s="247"/>
      <c r="Z371" s="272"/>
      <c r="AA371" s="272"/>
      <c r="AB371" s="272"/>
      <c r="AC371" s="272"/>
      <c r="AD371" s="268"/>
    </row>
    <row r="372" spans="13:30" x14ac:dyDescent="0.25">
      <c r="M372" s="212" t="str">
        <f>IF(Engagés!A55="","",Engagés!A55)</f>
        <v/>
      </c>
      <c r="N372" s="196" t="str">
        <f>IF(M372="","",Engagés!E55)</f>
        <v/>
      </c>
      <c r="O372" s="276" t="str">
        <f>IF('1ér_Tour'!$D56="","",IF(AND(Engagés!$E56="M",'1ér_Tour'!$D56&gt;=$L$3),1,IF(AND(Engagés!$E56="C",'1ér_Tour'!$D56&gt;=$K$3),2,IF(AND(Engagés!$E56="J",'1ér_Tour'!$D56&gt;=$J$3),3,IF(AND(OR(Engagés!$E56=1,Engagés!$E56=2,Engagés!$E56=3,Engagés!$E56="V"),'1ér_Tour'!$D56&gt;=$I$3),4,"")))))</f>
        <v/>
      </c>
      <c r="P372" s="277" t="str">
        <f>IF('2ème'!$D56="","",IF(AND(Engagés!$E56="M",'2ème'!$D56&gt;=$L$3),1,IF(AND(Engagés!$E56="C",'2ème'!$D56&gt;=$K$3),2,IF(AND(Engagés!$E56="J",'2ème'!$D56&gt;=$J$3),3,IF(AND(OR(Engagés!$E56=1,Engagés!$E56=2,Engagés!$E56=3,Engagés!$E56="V"),'2ème'!$D56&gt;=$I$3),4,"")))))</f>
        <v/>
      </c>
      <c r="Q372" s="277" t="str">
        <f>IF('3ème'!$D56="","",IF(AND(Engagés!$E56="M",'3ème'!$D56&gt;=$L$3),1,IF(AND(Engagés!$E56="C",'3ème'!$D56&gt;=$K$3),2,IF(AND(Engagés!$E56="J",'3ème'!$D56&gt;=$J$3),3,IF(AND(OR(Engagés!$E56=1,Engagés!$E56=2,Engagés!$E56=3,Engagés!$E56="V"),'3ème'!$D56&gt;=$I$3),4,"")))))</f>
        <v/>
      </c>
      <c r="R372" s="277" t="str">
        <f>IF('4ème'!$D56="","",IF(AND(Engagés!$E56="M",'4ème'!$D56&gt;=$L$3),1,IF(AND(Engagés!$E56="C",'4ème'!$D56&gt;=$K$3),2,IF(AND(Engagés!$E56="J",'4ème'!$D56&gt;=$J$3),3,IF(AND(OR(Engagés!$E56=1,Engagés!$E56=2,Engagés!$E56=3,Engagés!$E56="V"),'4ème'!$D56&gt;=$I$3),4,"")))))</f>
        <v/>
      </c>
      <c r="S372" s="277" t="str">
        <f>IF('5ème'!$D56="","",IF(AND(Engagés!$E56="M",'5ème'!$D56&gt;=$L$3),1,IF(AND(Engagés!$E56="C",'5ème'!$D56&gt;=$K$3),2,IF(AND(Engagés!$E56="J",'5ème'!$D56&gt;=$J$3),3,IF(AND(OR(Engagés!$E56=1,Engagés!$E56=2,Engagés!$E56=3,Engagés!$E56="V"),'5ème'!$D56&gt;=$I$3),4,"")))))</f>
        <v/>
      </c>
      <c r="T372" s="277" t="str">
        <f>IF('6ème'!$D56="","",IF(AND(Engagés!$E56="M",'6ème'!$D56&gt;=$L$3),1,IF(AND(Engagés!$E56="C",'6ème'!$D56&gt;=$K$3),2,IF(AND(Engagés!$E56="J",'6ème'!$D56&gt;=$J$3),3,IF(AND(OR(Engagés!$E56=1,Engagés!$E56=2,Engagés!$E56=3,Engagés!$E56="V"),'6ème'!$D56&gt;=$I$3),4,"")))))</f>
        <v/>
      </c>
      <c r="U372" s="277" t="str">
        <f>IF('7ème'!D56="","",IF(AND(Engagés!$E56="M",'7ème'!D56&gt;=$L$3),1,IF(AND(Engagés!$E56="C",'7ème'!$D56&gt;=$K$3),2,IF(AND(Engagés!$E56="J",'7ème'!$D56&gt;=$J$3),3,IF(AND(OR(Engagés!$E56=1,Engagés!$E56=2,Engagés!$E56=3,Engagés!$E56="V"),'7ème'!$D56&gt;=$I$3),4,"")))))</f>
        <v/>
      </c>
      <c r="V372" s="277" t="str">
        <f>IF('8ème'!$D56="","",IF(AND(Engagés!$E56="M",'8ème'!$D56&gt;=$L$3),1,IF(AND(Engagés!$E56="C",'8ème'!$D56&gt;=$K$3),2,IF(AND(Engagés!$E56="J",'8ème'!$D56&gt;=$J$3),3,IF(AND(OR(Engagés!$E56=1,Engagés!$E56=2,Engagés!$E56=3,Engagés!$E56="V"),'8ème'!$D56&gt;=$I$3),4,"")))))</f>
        <v/>
      </c>
      <c r="W372" s="277" t="str">
        <f>IF('9ème'!$D56="","",IF(AND(Engagés!$E56="M",'9ème'!$D56&gt;=$L$3),1,IF(AND(Engagés!$E56="C",'9ème'!$D56&gt;=$K$3),2,IF(AND(Engagés!$E56="J",'9ème'!$D56&gt;=$J$3),3,IF(AND(OR(Engagés!$E56=1,Engagés!$E56=2,Engagés!$E56=3,Engagés!$E56="V"),'9ème'!$D56&gt;=$I$3),4,"")))))</f>
        <v/>
      </c>
      <c r="X372" s="278" t="str">
        <f>IF('10ème'!$D56="","",IF(AND(Engagés!$E56="M",'10ème'!$D56&gt;=$L$3),1,IF(AND(Engagés!$E56="C",'10ème'!$D56&gt;=$K$3),2,IF(AND(Engagés!$E56="J",'10ème'!$D56&gt;=$J$3),3,IF(AND(OR(Engagés!$E56=1,Engagés!$E56=2,Engagés!$E56=3,Engagés!$E56="V"),'10ème'!$D56&gt;=$I$3),4,"")))))</f>
        <v/>
      </c>
      <c r="Y372" s="247"/>
      <c r="Z372" s="272"/>
      <c r="AA372" s="272"/>
      <c r="AB372" s="272"/>
      <c r="AC372" s="272"/>
      <c r="AD372" s="268"/>
    </row>
    <row r="373" spans="13:30" x14ac:dyDescent="0.25">
      <c r="M373" s="212" t="str">
        <f>IF(Engagés!A56="","",Engagés!A56)</f>
        <v/>
      </c>
      <c r="N373" s="196" t="str">
        <f>IF(M373="","",Engagés!E56)</f>
        <v/>
      </c>
      <c r="O373" s="276" t="str">
        <f>IF('1ér_Tour'!$D57="","",IF(AND(Engagés!$E57="M",'1ér_Tour'!$D57&gt;=$L$3),1,IF(AND(Engagés!$E57="C",'1ér_Tour'!$D57&gt;=$K$3),2,IF(AND(Engagés!$E57="J",'1ér_Tour'!$D57&gt;=$J$3),3,IF(AND(OR(Engagés!$E57=1,Engagés!$E57=2,Engagés!$E57=3,Engagés!$E57="V"),'1ér_Tour'!$D57&gt;=$I$3),4,"")))))</f>
        <v/>
      </c>
      <c r="P373" s="277" t="str">
        <f>IF('2ème'!$D57="","",IF(AND(Engagés!$E57="M",'2ème'!$D57&gt;=$L$3),1,IF(AND(Engagés!$E57="C",'2ème'!$D57&gt;=$K$3),2,IF(AND(Engagés!$E57="J",'2ème'!$D57&gt;=$J$3),3,IF(AND(OR(Engagés!$E57=1,Engagés!$E57=2,Engagés!$E57=3,Engagés!$E57="V"),'2ème'!$D57&gt;=$I$3),4,"")))))</f>
        <v/>
      </c>
      <c r="Q373" s="277" t="str">
        <f>IF('3ème'!$D57="","",IF(AND(Engagés!$E57="M",'3ème'!$D57&gt;=$L$3),1,IF(AND(Engagés!$E57="C",'3ème'!$D57&gt;=$K$3),2,IF(AND(Engagés!$E57="J",'3ème'!$D57&gt;=$J$3),3,IF(AND(OR(Engagés!$E57=1,Engagés!$E57=2,Engagés!$E57=3,Engagés!$E57="V"),'3ème'!$D57&gt;=$I$3),4,"")))))</f>
        <v/>
      </c>
      <c r="R373" s="277" t="str">
        <f>IF('4ème'!$D57="","",IF(AND(Engagés!$E57="M",'4ème'!$D57&gt;=$L$3),1,IF(AND(Engagés!$E57="C",'4ème'!$D57&gt;=$K$3),2,IF(AND(Engagés!$E57="J",'4ème'!$D57&gt;=$J$3),3,IF(AND(OR(Engagés!$E57=1,Engagés!$E57=2,Engagés!$E57=3,Engagés!$E57="V"),'4ème'!$D57&gt;=$I$3),4,"")))))</f>
        <v/>
      </c>
      <c r="S373" s="277" t="str">
        <f>IF('5ème'!$D57="","",IF(AND(Engagés!$E57="M",'5ème'!$D57&gt;=$L$3),1,IF(AND(Engagés!$E57="C",'5ème'!$D57&gt;=$K$3),2,IF(AND(Engagés!$E57="J",'5ème'!$D57&gt;=$J$3),3,IF(AND(OR(Engagés!$E57=1,Engagés!$E57=2,Engagés!$E57=3,Engagés!$E57="V"),'5ème'!$D57&gt;=$I$3),4,"")))))</f>
        <v/>
      </c>
      <c r="T373" s="277" t="str">
        <f>IF('6ème'!$D57="","",IF(AND(Engagés!$E57="M",'6ème'!$D57&gt;=$L$3),1,IF(AND(Engagés!$E57="C",'6ème'!$D57&gt;=$K$3),2,IF(AND(Engagés!$E57="J",'6ème'!$D57&gt;=$J$3),3,IF(AND(OR(Engagés!$E57=1,Engagés!$E57=2,Engagés!$E57=3,Engagés!$E57="V"),'6ème'!$D57&gt;=$I$3),4,"")))))</f>
        <v/>
      </c>
      <c r="U373" s="277" t="str">
        <f>IF('7ème'!D57="","",IF(AND(Engagés!$E57="M",'7ème'!D57&gt;=$L$3),1,IF(AND(Engagés!$E57="C",'7ème'!$D57&gt;=$K$3),2,IF(AND(Engagés!$E57="J",'7ème'!$D57&gt;=$J$3),3,IF(AND(OR(Engagés!$E57=1,Engagés!$E57=2,Engagés!$E57=3,Engagés!$E57="V"),'7ème'!$D57&gt;=$I$3),4,"")))))</f>
        <v/>
      </c>
      <c r="V373" s="277" t="str">
        <f>IF('8ème'!$D57="","",IF(AND(Engagés!$E57="M",'8ème'!$D57&gt;=$L$3),1,IF(AND(Engagés!$E57="C",'8ème'!$D57&gt;=$K$3),2,IF(AND(Engagés!$E57="J",'8ème'!$D57&gt;=$J$3),3,IF(AND(OR(Engagés!$E57=1,Engagés!$E57=2,Engagés!$E57=3,Engagés!$E57="V"),'8ème'!$D57&gt;=$I$3),4,"")))))</f>
        <v/>
      </c>
      <c r="W373" s="277" t="str">
        <f>IF('9ème'!$D57="","",IF(AND(Engagés!$E57="M",'9ème'!$D57&gt;=$L$3),1,IF(AND(Engagés!$E57="C",'9ème'!$D57&gt;=$K$3),2,IF(AND(Engagés!$E57="J",'9ème'!$D57&gt;=$J$3),3,IF(AND(OR(Engagés!$E57=1,Engagés!$E57=2,Engagés!$E57=3,Engagés!$E57="V"),'9ème'!$D57&gt;=$I$3),4,"")))))</f>
        <v/>
      </c>
      <c r="X373" s="278" t="str">
        <f>IF('10ème'!$D57="","",IF(AND(Engagés!$E57="M",'10ème'!$D57&gt;=$L$3),1,IF(AND(Engagés!$E57="C",'10ème'!$D57&gt;=$K$3),2,IF(AND(Engagés!$E57="J",'10ème'!$D57&gt;=$J$3),3,IF(AND(OR(Engagés!$E57=1,Engagés!$E57=2,Engagés!$E57=3,Engagés!$E57="V"),'10ème'!$D57&gt;=$I$3),4,"")))))</f>
        <v/>
      </c>
      <c r="Y373" s="247"/>
      <c r="Z373" s="272"/>
      <c r="AA373" s="272"/>
      <c r="AB373" s="272"/>
      <c r="AC373" s="272"/>
      <c r="AD373" s="268"/>
    </row>
    <row r="374" spans="13:30" x14ac:dyDescent="0.25">
      <c r="M374" s="212" t="str">
        <f>IF(Engagés!A57="","",Engagés!A57)</f>
        <v/>
      </c>
      <c r="N374" s="196" t="str">
        <f>IF(M374="","",Engagés!E57)</f>
        <v/>
      </c>
      <c r="O374" s="276" t="str">
        <f>IF('1ér_Tour'!$D58="","",IF(AND(Engagés!$E58="M",'1ér_Tour'!$D58&gt;=$L$3),1,IF(AND(Engagés!$E58="C",'1ér_Tour'!$D58&gt;=$K$3),2,IF(AND(Engagés!$E58="J",'1ér_Tour'!$D58&gt;=$J$3),3,IF(AND(OR(Engagés!$E58=1,Engagés!$E58=2,Engagés!$E58=3,Engagés!$E58="V"),'1ér_Tour'!$D58&gt;=$I$3),4,"")))))</f>
        <v/>
      </c>
      <c r="P374" s="277" t="str">
        <f>IF('2ème'!$D58="","",IF(AND(Engagés!$E58="M",'2ème'!$D58&gt;=$L$3),1,IF(AND(Engagés!$E58="C",'2ème'!$D58&gt;=$K$3),2,IF(AND(Engagés!$E58="J",'2ème'!$D58&gt;=$J$3),3,IF(AND(OR(Engagés!$E58=1,Engagés!$E58=2,Engagés!$E58=3,Engagés!$E58="V"),'2ème'!$D58&gt;=$I$3),4,"")))))</f>
        <v/>
      </c>
      <c r="Q374" s="277" t="str">
        <f>IF('3ème'!$D58="","",IF(AND(Engagés!$E58="M",'3ème'!$D58&gt;=$L$3),1,IF(AND(Engagés!$E58="C",'3ème'!$D58&gt;=$K$3),2,IF(AND(Engagés!$E58="J",'3ème'!$D58&gt;=$J$3),3,IF(AND(OR(Engagés!$E58=1,Engagés!$E58=2,Engagés!$E58=3,Engagés!$E58="V"),'3ème'!$D58&gt;=$I$3),4,"")))))</f>
        <v/>
      </c>
      <c r="R374" s="277" t="str">
        <f>IF('4ème'!$D58="","",IF(AND(Engagés!$E58="M",'4ème'!$D58&gt;=$L$3),1,IF(AND(Engagés!$E58="C",'4ème'!$D58&gt;=$K$3),2,IF(AND(Engagés!$E58="J",'4ème'!$D58&gt;=$J$3),3,IF(AND(OR(Engagés!$E58=1,Engagés!$E58=2,Engagés!$E58=3,Engagés!$E58="V"),'4ème'!$D58&gt;=$I$3),4,"")))))</f>
        <v/>
      </c>
      <c r="S374" s="277" t="str">
        <f>IF('5ème'!$D58="","",IF(AND(Engagés!$E58="M",'5ème'!$D58&gt;=$L$3),1,IF(AND(Engagés!$E58="C",'5ème'!$D58&gt;=$K$3),2,IF(AND(Engagés!$E58="J",'5ème'!$D58&gt;=$J$3),3,IF(AND(OR(Engagés!$E58=1,Engagés!$E58=2,Engagés!$E58=3,Engagés!$E58="V"),'5ème'!$D58&gt;=$I$3),4,"")))))</f>
        <v/>
      </c>
      <c r="T374" s="277" t="str">
        <f>IF('6ème'!$D58="","",IF(AND(Engagés!$E58="M",'6ème'!$D58&gt;=$L$3),1,IF(AND(Engagés!$E58="C",'6ème'!$D58&gt;=$K$3),2,IF(AND(Engagés!$E58="J",'6ème'!$D58&gt;=$J$3),3,IF(AND(OR(Engagés!$E58=1,Engagés!$E58=2,Engagés!$E58=3,Engagés!$E58="V"),'6ème'!$D58&gt;=$I$3),4,"")))))</f>
        <v/>
      </c>
      <c r="U374" s="277" t="str">
        <f>IF('7ème'!D58="","",IF(AND(Engagés!$E58="M",'7ème'!D58&gt;=$L$3),1,IF(AND(Engagés!$E58="C",'7ème'!$D58&gt;=$K$3),2,IF(AND(Engagés!$E58="J",'7ème'!$D58&gt;=$J$3),3,IF(AND(OR(Engagés!$E58=1,Engagés!$E58=2,Engagés!$E58=3,Engagés!$E58="V"),'7ème'!$D58&gt;=$I$3),4,"")))))</f>
        <v/>
      </c>
      <c r="V374" s="277" t="str">
        <f>IF('8ème'!$D58="","",IF(AND(Engagés!$E58="M",'8ème'!$D58&gt;=$L$3),1,IF(AND(Engagés!$E58="C",'8ème'!$D58&gt;=$K$3),2,IF(AND(Engagés!$E58="J",'8ème'!$D58&gt;=$J$3),3,IF(AND(OR(Engagés!$E58=1,Engagés!$E58=2,Engagés!$E58=3,Engagés!$E58="V"),'8ème'!$D58&gt;=$I$3),4,"")))))</f>
        <v/>
      </c>
      <c r="W374" s="277" t="str">
        <f>IF('9ème'!$D58="","",IF(AND(Engagés!$E58="M",'9ème'!$D58&gt;=$L$3),1,IF(AND(Engagés!$E58="C",'9ème'!$D58&gt;=$K$3),2,IF(AND(Engagés!$E58="J",'9ème'!$D58&gt;=$J$3),3,IF(AND(OR(Engagés!$E58=1,Engagés!$E58=2,Engagés!$E58=3,Engagés!$E58="V"),'9ème'!$D58&gt;=$I$3),4,"")))))</f>
        <v/>
      </c>
      <c r="X374" s="278" t="str">
        <f>IF('10ème'!$D58="","",IF(AND(Engagés!$E58="M",'10ème'!$D58&gt;=$L$3),1,IF(AND(Engagés!$E58="C",'10ème'!$D58&gt;=$K$3),2,IF(AND(Engagés!$E58="J",'10ème'!$D58&gt;=$J$3),3,IF(AND(OR(Engagés!$E58=1,Engagés!$E58=2,Engagés!$E58=3,Engagés!$E58="V"),'10ème'!$D58&gt;=$I$3),4,"")))))</f>
        <v/>
      </c>
      <c r="Y374" s="247"/>
      <c r="Z374" s="272"/>
      <c r="AA374" s="272"/>
      <c r="AB374" s="272"/>
      <c r="AC374" s="272"/>
      <c r="AD374" s="268"/>
    </row>
    <row r="375" spans="13:30" x14ac:dyDescent="0.25">
      <c r="M375" s="212" t="str">
        <f>IF(Engagés!A58="","",Engagés!A58)</f>
        <v/>
      </c>
      <c r="N375" s="196" t="str">
        <f>IF(M375="","",Engagés!E58)</f>
        <v/>
      </c>
      <c r="O375" s="276" t="str">
        <f>IF('1ér_Tour'!$D59="","",IF(AND(Engagés!$E59="M",'1ér_Tour'!$D59&gt;=$L$3),1,IF(AND(Engagés!$E59="C",'1ér_Tour'!$D59&gt;=$K$3),2,IF(AND(Engagés!$E59="J",'1ér_Tour'!$D59&gt;=$J$3),3,IF(AND(OR(Engagés!$E59=1,Engagés!$E59=2,Engagés!$E59=3,Engagés!$E59="V"),'1ér_Tour'!$D59&gt;=$I$3),4,"")))))</f>
        <v/>
      </c>
      <c r="P375" s="277" t="str">
        <f>IF('2ème'!$D59="","",IF(AND(Engagés!$E59="M",'2ème'!$D59&gt;=$L$3),1,IF(AND(Engagés!$E59="C",'2ème'!$D59&gt;=$K$3),2,IF(AND(Engagés!$E59="J",'2ème'!$D59&gt;=$J$3),3,IF(AND(OR(Engagés!$E59=1,Engagés!$E59=2,Engagés!$E59=3,Engagés!$E59="V"),'2ème'!$D59&gt;=$I$3),4,"")))))</f>
        <v/>
      </c>
      <c r="Q375" s="277" t="str">
        <f>IF('3ème'!$D59="","",IF(AND(Engagés!$E59="M",'3ème'!$D59&gt;=$L$3),1,IF(AND(Engagés!$E59="C",'3ème'!$D59&gt;=$K$3),2,IF(AND(Engagés!$E59="J",'3ème'!$D59&gt;=$J$3),3,IF(AND(OR(Engagés!$E59=1,Engagés!$E59=2,Engagés!$E59=3,Engagés!$E59="V"),'3ème'!$D59&gt;=$I$3),4,"")))))</f>
        <v/>
      </c>
      <c r="R375" s="277" t="str">
        <f>IF('4ème'!$D59="","",IF(AND(Engagés!$E59="M",'4ème'!$D59&gt;=$L$3),1,IF(AND(Engagés!$E59="C",'4ème'!$D59&gt;=$K$3),2,IF(AND(Engagés!$E59="J",'4ème'!$D59&gt;=$J$3),3,IF(AND(OR(Engagés!$E59=1,Engagés!$E59=2,Engagés!$E59=3,Engagés!$E59="V"),'4ème'!$D59&gt;=$I$3),4,"")))))</f>
        <v/>
      </c>
      <c r="S375" s="277" t="str">
        <f>IF('5ème'!$D59="","",IF(AND(Engagés!$E59="M",'5ème'!$D59&gt;=$L$3),1,IF(AND(Engagés!$E59="C",'5ème'!$D59&gt;=$K$3),2,IF(AND(Engagés!$E59="J",'5ème'!$D59&gt;=$J$3),3,IF(AND(OR(Engagés!$E59=1,Engagés!$E59=2,Engagés!$E59=3,Engagés!$E59="V"),'5ème'!$D59&gt;=$I$3),4,"")))))</f>
        <v/>
      </c>
      <c r="T375" s="277" t="str">
        <f>IF('6ème'!$D59="","",IF(AND(Engagés!$E59="M",'6ème'!$D59&gt;=$L$3),1,IF(AND(Engagés!$E59="C",'6ème'!$D59&gt;=$K$3),2,IF(AND(Engagés!$E59="J",'6ème'!$D59&gt;=$J$3),3,IF(AND(OR(Engagés!$E59=1,Engagés!$E59=2,Engagés!$E59=3,Engagés!$E59="V"),'6ème'!$D59&gt;=$I$3),4,"")))))</f>
        <v/>
      </c>
      <c r="U375" s="277" t="str">
        <f>IF('7ème'!D59="","",IF(AND(Engagés!$E59="M",'7ème'!D59&gt;=$L$3),1,IF(AND(Engagés!$E59="C",'7ème'!$D59&gt;=$K$3),2,IF(AND(Engagés!$E59="J",'7ème'!$D59&gt;=$J$3),3,IF(AND(OR(Engagés!$E59=1,Engagés!$E59=2,Engagés!$E59=3,Engagés!$E59="V"),'7ème'!$D59&gt;=$I$3),4,"")))))</f>
        <v/>
      </c>
      <c r="V375" s="277" t="str">
        <f>IF('8ème'!$D59="","",IF(AND(Engagés!$E59="M",'8ème'!$D59&gt;=$L$3),1,IF(AND(Engagés!$E59="C",'8ème'!$D59&gt;=$K$3),2,IF(AND(Engagés!$E59="J",'8ème'!$D59&gt;=$J$3),3,IF(AND(OR(Engagés!$E59=1,Engagés!$E59=2,Engagés!$E59=3,Engagés!$E59="V"),'8ème'!$D59&gt;=$I$3),4,"")))))</f>
        <v/>
      </c>
      <c r="W375" s="277" t="str">
        <f>IF('9ème'!$D59="","",IF(AND(Engagés!$E59="M",'9ème'!$D59&gt;=$L$3),1,IF(AND(Engagés!$E59="C",'9ème'!$D59&gt;=$K$3),2,IF(AND(Engagés!$E59="J",'9ème'!$D59&gt;=$J$3),3,IF(AND(OR(Engagés!$E59=1,Engagés!$E59=2,Engagés!$E59=3,Engagés!$E59="V"),'9ème'!$D59&gt;=$I$3),4,"")))))</f>
        <v/>
      </c>
      <c r="X375" s="278" t="str">
        <f>IF('10ème'!$D59="","",IF(AND(Engagés!$E59="M",'10ème'!$D59&gt;=$L$3),1,IF(AND(Engagés!$E59="C",'10ème'!$D59&gt;=$K$3),2,IF(AND(Engagés!$E59="J",'10ème'!$D59&gt;=$J$3),3,IF(AND(OR(Engagés!$E59=1,Engagés!$E59=2,Engagés!$E59=3,Engagés!$E59="V"),'10ème'!$D59&gt;=$I$3),4,"")))))</f>
        <v/>
      </c>
      <c r="Y375" s="247"/>
      <c r="Z375" s="272"/>
      <c r="AA375" s="272"/>
      <c r="AB375" s="272"/>
      <c r="AC375" s="272"/>
      <c r="AD375" s="268"/>
    </row>
    <row r="376" spans="13:30" x14ac:dyDescent="0.25">
      <c r="M376" s="212" t="str">
        <f>IF(Engagés!A59="","",Engagés!A59)</f>
        <v/>
      </c>
      <c r="N376" s="196" t="str">
        <f>IF(M376="","",Engagés!E59)</f>
        <v/>
      </c>
      <c r="O376" s="276" t="str">
        <f>IF('1ér_Tour'!$D60="","",IF(AND(Engagés!$E60="M",'1ér_Tour'!$D60&gt;=$L$3),1,IF(AND(Engagés!$E60="C",'1ér_Tour'!$D60&gt;=$K$3),2,IF(AND(Engagés!$E60="J",'1ér_Tour'!$D60&gt;=$J$3),3,IF(AND(OR(Engagés!$E60=1,Engagés!$E60=2,Engagés!$E60=3,Engagés!$E60="V"),'1ér_Tour'!$D60&gt;=$I$3),4,"")))))</f>
        <v/>
      </c>
      <c r="P376" s="277" t="str">
        <f>IF('2ème'!$D60="","",IF(AND(Engagés!$E60="M",'2ème'!$D60&gt;=$L$3),1,IF(AND(Engagés!$E60="C",'2ème'!$D60&gt;=$K$3),2,IF(AND(Engagés!$E60="J",'2ème'!$D60&gt;=$J$3),3,IF(AND(OR(Engagés!$E60=1,Engagés!$E60=2,Engagés!$E60=3,Engagés!$E60="V"),'2ème'!$D60&gt;=$I$3),4,"")))))</f>
        <v/>
      </c>
      <c r="Q376" s="277" t="str">
        <f>IF('3ème'!$D60="","",IF(AND(Engagés!$E60="M",'3ème'!$D60&gt;=$L$3),1,IF(AND(Engagés!$E60="C",'3ème'!$D60&gt;=$K$3),2,IF(AND(Engagés!$E60="J",'3ème'!$D60&gt;=$J$3),3,IF(AND(OR(Engagés!$E60=1,Engagés!$E60=2,Engagés!$E60=3,Engagés!$E60="V"),'3ème'!$D60&gt;=$I$3),4,"")))))</f>
        <v/>
      </c>
      <c r="R376" s="277" t="str">
        <f>IF('4ème'!$D60="","",IF(AND(Engagés!$E60="M",'4ème'!$D60&gt;=$L$3),1,IF(AND(Engagés!$E60="C",'4ème'!$D60&gt;=$K$3),2,IF(AND(Engagés!$E60="J",'4ème'!$D60&gt;=$J$3),3,IF(AND(OR(Engagés!$E60=1,Engagés!$E60=2,Engagés!$E60=3,Engagés!$E60="V"),'4ème'!$D60&gt;=$I$3),4,"")))))</f>
        <v/>
      </c>
      <c r="S376" s="277" t="str">
        <f>IF('5ème'!$D60="","",IF(AND(Engagés!$E60="M",'5ème'!$D60&gt;=$L$3),1,IF(AND(Engagés!$E60="C",'5ème'!$D60&gt;=$K$3),2,IF(AND(Engagés!$E60="J",'5ème'!$D60&gt;=$J$3),3,IF(AND(OR(Engagés!$E60=1,Engagés!$E60=2,Engagés!$E60=3,Engagés!$E60="V"),'5ème'!$D60&gt;=$I$3),4,"")))))</f>
        <v/>
      </c>
      <c r="T376" s="277" t="str">
        <f>IF('6ème'!$D60="","",IF(AND(Engagés!$E60="M",'6ème'!$D60&gt;=$L$3),1,IF(AND(Engagés!$E60="C",'6ème'!$D60&gt;=$K$3),2,IF(AND(Engagés!$E60="J",'6ème'!$D60&gt;=$J$3),3,IF(AND(OR(Engagés!$E60=1,Engagés!$E60=2,Engagés!$E60=3,Engagés!$E60="V"),'6ème'!$D60&gt;=$I$3),4,"")))))</f>
        <v/>
      </c>
      <c r="U376" s="277" t="str">
        <f>IF('7ème'!D60="","",IF(AND(Engagés!$E60="M",'7ème'!D60&gt;=$L$3),1,IF(AND(Engagés!$E60="C",'7ème'!$D60&gt;=$K$3),2,IF(AND(Engagés!$E60="J",'7ème'!$D60&gt;=$J$3),3,IF(AND(OR(Engagés!$E60=1,Engagés!$E60=2,Engagés!$E60=3,Engagés!$E60="V"),'7ème'!$D60&gt;=$I$3),4,"")))))</f>
        <v/>
      </c>
      <c r="V376" s="277" t="str">
        <f>IF('8ème'!$D60="","",IF(AND(Engagés!$E60="M",'8ème'!$D60&gt;=$L$3),1,IF(AND(Engagés!$E60="C",'8ème'!$D60&gt;=$K$3),2,IF(AND(Engagés!$E60="J",'8ème'!$D60&gt;=$J$3),3,IF(AND(OR(Engagés!$E60=1,Engagés!$E60=2,Engagés!$E60=3,Engagés!$E60="V"),'8ème'!$D60&gt;=$I$3),4,"")))))</f>
        <v/>
      </c>
      <c r="W376" s="277" t="str">
        <f>IF('9ème'!$D60="","",IF(AND(Engagés!$E60="M",'9ème'!$D60&gt;=$L$3),1,IF(AND(Engagés!$E60="C",'9ème'!$D60&gt;=$K$3),2,IF(AND(Engagés!$E60="J",'9ème'!$D60&gt;=$J$3),3,IF(AND(OR(Engagés!$E60=1,Engagés!$E60=2,Engagés!$E60=3,Engagés!$E60="V"),'9ème'!$D60&gt;=$I$3),4,"")))))</f>
        <v/>
      </c>
      <c r="X376" s="278" t="str">
        <f>IF('10ème'!$D60="","",IF(AND(Engagés!$E60="M",'10ème'!$D60&gt;=$L$3),1,IF(AND(Engagés!$E60="C",'10ème'!$D60&gt;=$K$3),2,IF(AND(Engagés!$E60="J",'10ème'!$D60&gt;=$J$3),3,IF(AND(OR(Engagés!$E60=1,Engagés!$E60=2,Engagés!$E60=3,Engagés!$E60="V"),'10ème'!$D60&gt;=$I$3),4,"")))))</f>
        <v/>
      </c>
      <c r="Y376" s="247"/>
      <c r="Z376" s="272"/>
      <c r="AA376" s="272"/>
      <c r="AB376" s="272"/>
      <c r="AC376" s="272"/>
      <c r="AD376" s="268"/>
    </row>
    <row r="377" spans="13:30" x14ac:dyDescent="0.25">
      <c r="M377" s="212" t="str">
        <f>IF(Engagés!A60="","",Engagés!A60)</f>
        <v/>
      </c>
      <c r="N377" s="196" t="str">
        <f>IF(M377="","",Engagés!E60)</f>
        <v/>
      </c>
      <c r="O377" s="276" t="str">
        <f>IF('1ér_Tour'!$D61="","",IF(AND(Engagés!$E61="M",'1ér_Tour'!$D61&gt;=$L$3),1,IF(AND(Engagés!$E61="C",'1ér_Tour'!$D61&gt;=$K$3),2,IF(AND(Engagés!$E61="J",'1ér_Tour'!$D61&gt;=$J$3),3,IF(AND(OR(Engagés!$E61=1,Engagés!$E61=2,Engagés!$E61=3,Engagés!$E61="V"),'1ér_Tour'!$D61&gt;=$I$3),4,"")))))</f>
        <v/>
      </c>
      <c r="P377" s="277" t="str">
        <f>IF('2ème'!$D61="","",IF(AND(Engagés!$E61="M",'2ème'!$D61&gt;=$L$3),1,IF(AND(Engagés!$E61="C",'2ème'!$D61&gt;=$K$3),2,IF(AND(Engagés!$E61="J",'2ème'!$D61&gt;=$J$3),3,IF(AND(OR(Engagés!$E61=1,Engagés!$E61=2,Engagés!$E61=3,Engagés!$E61="V"),'2ème'!$D61&gt;=$I$3),4,"")))))</f>
        <v/>
      </c>
      <c r="Q377" s="277" t="str">
        <f>IF('3ème'!$D61="","",IF(AND(Engagés!$E61="M",'3ème'!$D61&gt;=$L$3),1,IF(AND(Engagés!$E61="C",'3ème'!$D61&gt;=$K$3),2,IF(AND(Engagés!$E61="J",'3ème'!$D61&gt;=$J$3),3,IF(AND(OR(Engagés!$E61=1,Engagés!$E61=2,Engagés!$E61=3,Engagés!$E61="V"),'3ème'!$D61&gt;=$I$3),4,"")))))</f>
        <v/>
      </c>
      <c r="R377" s="277" t="str">
        <f>IF('4ème'!$D61="","",IF(AND(Engagés!$E61="M",'4ème'!$D61&gt;=$L$3),1,IF(AND(Engagés!$E61="C",'4ème'!$D61&gt;=$K$3),2,IF(AND(Engagés!$E61="J",'4ème'!$D61&gt;=$J$3),3,IF(AND(OR(Engagés!$E61=1,Engagés!$E61=2,Engagés!$E61=3,Engagés!$E61="V"),'4ème'!$D61&gt;=$I$3),4,"")))))</f>
        <v/>
      </c>
      <c r="S377" s="277" t="str">
        <f>IF('5ème'!$D61="","",IF(AND(Engagés!$E61="M",'5ème'!$D61&gt;=$L$3),1,IF(AND(Engagés!$E61="C",'5ème'!$D61&gt;=$K$3),2,IF(AND(Engagés!$E61="J",'5ème'!$D61&gt;=$J$3),3,IF(AND(OR(Engagés!$E61=1,Engagés!$E61=2,Engagés!$E61=3,Engagés!$E61="V"),'5ème'!$D61&gt;=$I$3),4,"")))))</f>
        <v/>
      </c>
      <c r="T377" s="277" t="str">
        <f>IF('6ème'!$D61="","",IF(AND(Engagés!$E61="M",'6ème'!$D61&gt;=$L$3),1,IF(AND(Engagés!$E61="C",'6ème'!$D61&gt;=$K$3),2,IF(AND(Engagés!$E61="J",'6ème'!$D61&gt;=$J$3),3,IF(AND(OR(Engagés!$E61=1,Engagés!$E61=2,Engagés!$E61=3,Engagés!$E61="V"),'6ème'!$D61&gt;=$I$3),4,"")))))</f>
        <v/>
      </c>
      <c r="U377" s="277" t="str">
        <f>IF('7ème'!D61="","",IF(AND(Engagés!$E61="M",'7ème'!D61&gt;=$L$3),1,IF(AND(Engagés!$E61="C",'7ème'!$D61&gt;=$K$3),2,IF(AND(Engagés!$E61="J",'7ème'!$D61&gt;=$J$3),3,IF(AND(OR(Engagés!$E61=1,Engagés!$E61=2,Engagés!$E61=3,Engagés!$E61="V"),'7ème'!$D61&gt;=$I$3),4,"")))))</f>
        <v/>
      </c>
      <c r="V377" s="277" t="str">
        <f>IF('8ème'!$D61="","",IF(AND(Engagés!$E61="M",'8ème'!$D61&gt;=$L$3),1,IF(AND(Engagés!$E61="C",'8ème'!$D61&gt;=$K$3),2,IF(AND(Engagés!$E61="J",'8ème'!$D61&gt;=$J$3),3,IF(AND(OR(Engagés!$E61=1,Engagés!$E61=2,Engagés!$E61=3,Engagés!$E61="V"),'8ème'!$D61&gt;=$I$3),4,"")))))</f>
        <v/>
      </c>
      <c r="W377" s="277" t="str">
        <f>IF('9ème'!$D61="","",IF(AND(Engagés!$E61="M",'9ème'!$D61&gt;=$L$3),1,IF(AND(Engagés!$E61="C",'9ème'!$D61&gt;=$K$3),2,IF(AND(Engagés!$E61="J",'9ème'!$D61&gt;=$J$3),3,IF(AND(OR(Engagés!$E61=1,Engagés!$E61=2,Engagés!$E61=3,Engagés!$E61="V"),'9ème'!$D61&gt;=$I$3),4,"")))))</f>
        <v/>
      </c>
      <c r="X377" s="278" t="str">
        <f>IF('10ème'!$D61="","",IF(AND(Engagés!$E61="M",'10ème'!$D61&gt;=$L$3),1,IF(AND(Engagés!$E61="C",'10ème'!$D61&gt;=$K$3),2,IF(AND(Engagés!$E61="J",'10ème'!$D61&gt;=$J$3),3,IF(AND(OR(Engagés!$E61=1,Engagés!$E61=2,Engagés!$E61=3,Engagés!$E61="V"),'10ème'!$D61&gt;=$I$3),4,"")))))</f>
        <v/>
      </c>
      <c r="Y377" s="247"/>
      <c r="Z377" s="272"/>
      <c r="AA377" s="272"/>
      <c r="AB377" s="272"/>
      <c r="AC377" s="272"/>
      <c r="AD377" s="268"/>
    </row>
    <row r="378" spans="13:30" x14ac:dyDescent="0.25">
      <c r="M378" s="212" t="str">
        <f>IF(Engagés!A61="","",Engagés!A61)</f>
        <v/>
      </c>
      <c r="N378" s="196" t="str">
        <f>IF(M378="","",Engagés!E61)</f>
        <v/>
      </c>
      <c r="O378" s="276" t="str">
        <f>IF('1ér_Tour'!$D62="","",IF(AND(Engagés!$E62="M",'1ér_Tour'!$D62&gt;=$L$3),1,IF(AND(Engagés!$E62="C",'1ér_Tour'!$D62&gt;=$K$3),2,IF(AND(Engagés!$E62="J",'1ér_Tour'!$D62&gt;=$J$3),3,IF(AND(OR(Engagés!$E62=1,Engagés!$E62=2,Engagés!$E62=3,Engagés!$E62="V"),'1ér_Tour'!$D62&gt;=$I$3),4,"")))))</f>
        <v/>
      </c>
      <c r="P378" s="277" t="str">
        <f>IF('2ème'!$D62="","",IF(AND(Engagés!$E62="M",'2ème'!$D62&gt;=$L$3),1,IF(AND(Engagés!$E62="C",'2ème'!$D62&gt;=$K$3),2,IF(AND(Engagés!$E62="J",'2ème'!$D62&gt;=$J$3),3,IF(AND(OR(Engagés!$E62=1,Engagés!$E62=2,Engagés!$E62=3,Engagés!$E62="V"),'2ème'!$D62&gt;=$I$3),4,"")))))</f>
        <v/>
      </c>
      <c r="Q378" s="277" t="str">
        <f>IF('3ème'!$D62="","",IF(AND(Engagés!$E62="M",'3ème'!$D62&gt;=$L$3),1,IF(AND(Engagés!$E62="C",'3ème'!$D62&gt;=$K$3),2,IF(AND(Engagés!$E62="J",'3ème'!$D62&gt;=$J$3),3,IF(AND(OR(Engagés!$E62=1,Engagés!$E62=2,Engagés!$E62=3,Engagés!$E62="V"),'3ème'!$D62&gt;=$I$3),4,"")))))</f>
        <v/>
      </c>
      <c r="R378" s="277" t="str">
        <f>IF('4ème'!$D62="","",IF(AND(Engagés!$E62="M",'4ème'!$D62&gt;=$L$3),1,IF(AND(Engagés!$E62="C",'4ème'!$D62&gt;=$K$3),2,IF(AND(Engagés!$E62="J",'4ème'!$D62&gt;=$J$3),3,IF(AND(OR(Engagés!$E62=1,Engagés!$E62=2,Engagés!$E62=3,Engagés!$E62="V"),'4ème'!$D62&gt;=$I$3),4,"")))))</f>
        <v/>
      </c>
      <c r="S378" s="277" t="str">
        <f>IF('5ème'!$D62="","",IF(AND(Engagés!$E62="M",'5ème'!$D62&gt;=$L$3),1,IF(AND(Engagés!$E62="C",'5ème'!$D62&gt;=$K$3),2,IF(AND(Engagés!$E62="J",'5ème'!$D62&gt;=$J$3),3,IF(AND(OR(Engagés!$E62=1,Engagés!$E62=2,Engagés!$E62=3,Engagés!$E62="V"),'5ème'!$D62&gt;=$I$3),4,"")))))</f>
        <v/>
      </c>
      <c r="T378" s="277" t="str">
        <f>IF('6ème'!$D62="","",IF(AND(Engagés!$E62="M",'6ème'!$D62&gt;=$L$3),1,IF(AND(Engagés!$E62="C",'6ème'!$D62&gt;=$K$3),2,IF(AND(Engagés!$E62="J",'6ème'!$D62&gt;=$J$3),3,IF(AND(OR(Engagés!$E62=1,Engagés!$E62=2,Engagés!$E62=3,Engagés!$E62="V"),'6ème'!$D62&gt;=$I$3),4,"")))))</f>
        <v/>
      </c>
      <c r="U378" s="277" t="str">
        <f>IF('7ème'!D62="","",IF(AND(Engagés!$E62="M",'7ème'!D62&gt;=$L$3),1,IF(AND(Engagés!$E62="C",'7ème'!$D62&gt;=$K$3),2,IF(AND(Engagés!$E62="J",'7ème'!$D62&gt;=$J$3),3,IF(AND(OR(Engagés!$E62=1,Engagés!$E62=2,Engagés!$E62=3,Engagés!$E62="V"),'7ème'!$D62&gt;=$I$3),4,"")))))</f>
        <v/>
      </c>
      <c r="V378" s="277" t="str">
        <f>IF('8ème'!$D62="","",IF(AND(Engagés!$E62="M",'8ème'!$D62&gt;=$L$3),1,IF(AND(Engagés!$E62="C",'8ème'!$D62&gt;=$K$3),2,IF(AND(Engagés!$E62="J",'8ème'!$D62&gt;=$J$3),3,IF(AND(OR(Engagés!$E62=1,Engagés!$E62=2,Engagés!$E62=3,Engagés!$E62="V"),'8ème'!$D62&gt;=$I$3),4,"")))))</f>
        <v/>
      </c>
      <c r="W378" s="277" t="str">
        <f>IF('9ème'!$D62="","",IF(AND(Engagés!$E62="M",'9ème'!$D62&gt;=$L$3),1,IF(AND(Engagés!$E62="C",'9ème'!$D62&gt;=$K$3),2,IF(AND(Engagés!$E62="J",'9ème'!$D62&gt;=$J$3),3,IF(AND(OR(Engagés!$E62=1,Engagés!$E62=2,Engagés!$E62=3,Engagés!$E62="V"),'9ème'!$D62&gt;=$I$3),4,"")))))</f>
        <v/>
      </c>
      <c r="X378" s="278" t="str">
        <f>IF('10ème'!$D62="","",IF(AND(Engagés!$E62="M",'10ème'!$D62&gt;=$L$3),1,IF(AND(Engagés!$E62="C",'10ème'!$D62&gt;=$K$3),2,IF(AND(Engagés!$E62="J",'10ème'!$D62&gt;=$J$3),3,IF(AND(OR(Engagés!$E62=1,Engagés!$E62=2,Engagés!$E62=3,Engagés!$E62="V"),'10ème'!$D62&gt;=$I$3),4,"")))))</f>
        <v/>
      </c>
      <c r="Y378" s="247"/>
      <c r="Z378" s="272"/>
      <c r="AA378" s="272"/>
      <c r="AB378" s="272"/>
      <c r="AC378" s="272"/>
      <c r="AD378" s="268"/>
    </row>
    <row r="379" spans="13:30" x14ac:dyDescent="0.25">
      <c r="M379" s="212" t="str">
        <f>IF(Engagés!A62="","",Engagés!A62)</f>
        <v/>
      </c>
      <c r="N379" s="196" t="str">
        <f>IF(M379="","",Engagés!E62)</f>
        <v/>
      </c>
      <c r="O379" s="276" t="str">
        <f>IF('1ér_Tour'!$D63="","",IF(AND(Engagés!$E63="M",'1ér_Tour'!$D63&gt;=$L$3),1,IF(AND(Engagés!$E63="C",'1ér_Tour'!$D63&gt;=$K$3),2,IF(AND(Engagés!$E63="J",'1ér_Tour'!$D63&gt;=$J$3),3,IF(AND(OR(Engagés!$E63=1,Engagés!$E63=2,Engagés!$E63=3,Engagés!$E63="V"),'1ér_Tour'!$D63&gt;=$I$3),4,"")))))</f>
        <v/>
      </c>
      <c r="P379" s="277" t="str">
        <f>IF('2ème'!$D63="","",IF(AND(Engagés!$E63="M",'2ème'!$D63&gt;=$L$3),1,IF(AND(Engagés!$E63="C",'2ème'!$D63&gt;=$K$3),2,IF(AND(Engagés!$E63="J",'2ème'!$D63&gt;=$J$3),3,IF(AND(OR(Engagés!$E63=1,Engagés!$E63=2,Engagés!$E63=3,Engagés!$E63="V"),'2ème'!$D63&gt;=$I$3),4,"")))))</f>
        <v/>
      </c>
      <c r="Q379" s="277" t="str">
        <f>IF('3ème'!$D63="","",IF(AND(Engagés!$E63="M",'3ème'!$D63&gt;=$L$3),1,IF(AND(Engagés!$E63="C",'3ème'!$D63&gt;=$K$3),2,IF(AND(Engagés!$E63="J",'3ème'!$D63&gt;=$J$3),3,IF(AND(OR(Engagés!$E63=1,Engagés!$E63=2,Engagés!$E63=3,Engagés!$E63="V"),'3ème'!$D63&gt;=$I$3),4,"")))))</f>
        <v/>
      </c>
      <c r="R379" s="277" t="str">
        <f>IF('4ème'!$D63="","",IF(AND(Engagés!$E63="M",'4ème'!$D63&gt;=$L$3),1,IF(AND(Engagés!$E63="C",'4ème'!$D63&gt;=$K$3),2,IF(AND(Engagés!$E63="J",'4ème'!$D63&gt;=$J$3),3,IF(AND(OR(Engagés!$E63=1,Engagés!$E63=2,Engagés!$E63=3,Engagés!$E63="V"),'4ème'!$D63&gt;=$I$3),4,"")))))</f>
        <v/>
      </c>
      <c r="S379" s="277" t="str">
        <f>IF('5ème'!$D63="","",IF(AND(Engagés!$E63="M",'5ème'!$D63&gt;=$L$3),1,IF(AND(Engagés!$E63="C",'5ème'!$D63&gt;=$K$3),2,IF(AND(Engagés!$E63="J",'5ème'!$D63&gt;=$J$3),3,IF(AND(OR(Engagés!$E63=1,Engagés!$E63=2,Engagés!$E63=3,Engagés!$E63="V"),'5ème'!$D63&gt;=$I$3),4,"")))))</f>
        <v/>
      </c>
      <c r="T379" s="277" t="str">
        <f>IF('6ème'!$D63="","",IF(AND(Engagés!$E63="M",'6ème'!$D63&gt;=$L$3),1,IF(AND(Engagés!$E63="C",'6ème'!$D63&gt;=$K$3),2,IF(AND(Engagés!$E63="J",'6ème'!$D63&gt;=$J$3),3,IF(AND(OR(Engagés!$E63=1,Engagés!$E63=2,Engagés!$E63=3,Engagés!$E63="V"),'6ème'!$D63&gt;=$I$3),4,"")))))</f>
        <v/>
      </c>
      <c r="U379" s="277" t="str">
        <f>IF('7ème'!D63="","",IF(AND(Engagés!$E63="M",'7ème'!D63&gt;=$L$3),1,IF(AND(Engagés!$E63="C",'7ème'!$D63&gt;=$K$3),2,IF(AND(Engagés!$E63="J",'7ème'!$D63&gt;=$J$3),3,IF(AND(OR(Engagés!$E63=1,Engagés!$E63=2,Engagés!$E63=3,Engagés!$E63="V"),'7ème'!$D63&gt;=$I$3),4,"")))))</f>
        <v/>
      </c>
      <c r="V379" s="277" t="str">
        <f>IF('8ème'!$D63="","",IF(AND(Engagés!$E63="M",'8ème'!$D63&gt;=$L$3),1,IF(AND(Engagés!$E63="C",'8ème'!$D63&gt;=$K$3),2,IF(AND(Engagés!$E63="J",'8ème'!$D63&gt;=$J$3),3,IF(AND(OR(Engagés!$E63=1,Engagés!$E63=2,Engagés!$E63=3,Engagés!$E63="V"),'8ème'!$D63&gt;=$I$3),4,"")))))</f>
        <v/>
      </c>
      <c r="W379" s="277" t="str">
        <f>IF('9ème'!$D63="","",IF(AND(Engagés!$E63="M",'9ème'!$D63&gt;=$L$3),1,IF(AND(Engagés!$E63="C",'9ème'!$D63&gt;=$K$3),2,IF(AND(Engagés!$E63="J",'9ème'!$D63&gt;=$J$3),3,IF(AND(OR(Engagés!$E63=1,Engagés!$E63=2,Engagés!$E63=3,Engagés!$E63="V"),'9ème'!$D63&gt;=$I$3),4,"")))))</f>
        <v/>
      </c>
      <c r="X379" s="278" t="str">
        <f>IF('10ème'!$D63="","",IF(AND(Engagés!$E63="M",'10ème'!$D63&gt;=$L$3),1,IF(AND(Engagés!$E63="C",'10ème'!$D63&gt;=$K$3),2,IF(AND(Engagés!$E63="J",'10ème'!$D63&gt;=$J$3),3,IF(AND(OR(Engagés!$E63=1,Engagés!$E63=2,Engagés!$E63=3,Engagés!$E63="V"),'10ème'!$D63&gt;=$I$3),4,"")))))</f>
        <v/>
      </c>
      <c r="Y379" s="247"/>
      <c r="Z379" s="272"/>
      <c r="AA379" s="272"/>
      <c r="AB379" s="272"/>
      <c r="AC379" s="272"/>
      <c r="AD379" s="268"/>
    </row>
    <row r="380" spans="13:30" x14ac:dyDescent="0.25">
      <c r="M380" s="212" t="str">
        <f>IF(Engagés!A63="","",Engagés!A63)</f>
        <v/>
      </c>
      <c r="N380" s="196" t="str">
        <f>IF(M380="","",Engagés!E63)</f>
        <v/>
      </c>
      <c r="O380" s="276" t="str">
        <f>IF('1ér_Tour'!$D64="","",IF(AND(Engagés!$E64="M",'1ér_Tour'!$D64&gt;=$L$3),1,IF(AND(Engagés!$E64="C",'1ér_Tour'!$D64&gt;=$K$3),2,IF(AND(Engagés!$E64="J",'1ér_Tour'!$D64&gt;=$J$3),3,IF(AND(OR(Engagés!$E64=1,Engagés!$E64=2,Engagés!$E64=3,Engagés!$E64="V"),'1ér_Tour'!$D64&gt;=$I$3),4,"")))))</f>
        <v/>
      </c>
      <c r="P380" s="277" t="str">
        <f>IF('2ème'!$D64="","",IF(AND(Engagés!$E64="M",'2ème'!$D64&gt;=$L$3),1,IF(AND(Engagés!$E64="C",'2ème'!$D64&gt;=$K$3),2,IF(AND(Engagés!$E64="J",'2ème'!$D64&gt;=$J$3),3,IF(AND(OR(Engagés!$E64=1,Engagés!$E64=2,Engagés!$E64=3,Engagés!$E64="V"),'2ème'!$D64&gt;=$I$3),4,"")))))</f>
        <v/>
      </c>
      <c r="Q380" s="277" t="str">
        <f>IF('3ème'!$D64="","",IF(AND(Engagés!$E64="M",'3ème'!$D64&gt;=$L$3),1,IF(AND(Engagés!$E64="C",'3ème'!$D64&gt;=$K$3),2,IF(AND(Engagés!$E64="J",'3ème'!$D64&gt;=$J$3),3,IF(AND(OR(Engagés!$E64=1,Engagés!$E64=2,Engagés!$E64=3,Engagés!$E64="V"),'3ème'!$D64&gt;=$I$3),4,"")))))</f>
        <v/>
      </c>
      <c r="R380" s="277" t="str">
        <f>IF('4ème'!$D64="","",IF(AND(Engagés!$E64="M",'4ème'!$D64&gt;=$L$3),1,IF(AND(Engagés!$E64="C",'4ème'!$D64&gt;=$K$3),2,IF(AND(Engagés!$E64="J",'4ème'!$D64&gt;=$J$3),3,IF(AND(OR(Engagés!$E64=1,Engagés!$E64=2,Engagés!$E64=3,Engagés!$E64="V"),'4ème'!$D64&gt;=$I$3),4,"")))))</f>
        <v/>
      </c>
      <c r="S380" s="277" t="str">
        <f>IF('5ème'!$D64="","",IF(AND(Engagés!$E64="M",'5ème'!$D64&gt;=$L$3),1,IF(AND(Engagés!$E64="C",'5ème'!$D64&gt;=$K$3),2,IF(AND(Engagés!$E64="J",'5ème'!$D64&gt;=$J$3),3,IF(AND(OR(Engagés!$E64=1,Engagés!$E64=2,Engagés!$E64=3,Engagés!$E64="V"),'5ème'!$D64&gt;=$I$3),4,"")))))</f>
        <v/>
      </c>
      <c r="T380" s="277" t="str">
        <f>IF('6ème'!$D64="","",IF(AND(Engagés!$E64="M",'6ème'!$D64&gt;=$L$3),1,IF(AND(Engagés!$E64="C",'6ème'!$D64&gt;=$K$3),2,IF(AND(Engagés!$E64="J",'6ème'!$D64&gt;=$J$3),3,IF(AND(OR(Engagés!$E64=1,Engagés!$E64=2,Engagés!$E64=3,Engagés!$E64="V"),'6ème'!$D64&gt;=$I$3),4,"")))))</f>
        <v/>
      </c>
      <c r="U380" s="277" t="str">
        <f>IF('7ème'!D64="","",IF(AND(Engagés!$E64="M",'7ème'!D64&gt;=$L$3),1,IF(AND(Engagés!$E64="C",'7ème'!$D64&gt;=$K$3),2,IF(AND(Engagés!$E64="J",'7ème'!$D64&gt;=$J$3),3,IF(AND(OR(Engagés!$E64=1,Engagés!$E64=2,Engagés!$E64=3,Engagés!$E64="V"),'7ème'!$D64&gt;=$I$3),4,"")))))</f>
        <v/>
      </c>
      <c r="V380" s="277" t="str">
        <f>IF('8ème'!$D64="","",IF(AND(Engagés!$E64="M",'8ème'!$D64&gt;=$L$3),1,IF(AND(Engagés!$E64="C",'8ème'!$D64&gt;=$K$3),2,IF(AND(Engagés!$E64="J",'8ème'!$D64&gt;=$J$3),3,IF(AND(OR(Engagés!$E64=1,Engagés!$E64=2,Engagés!$E64=3,Engagés!$E64="V"),'8ème'!$D64&gt;=$I$3),4,"")))))</f>
        <v/>
      </c>
      <c r="W380" s="277" t="str">
        <f>IF('9ème'!$D64="","",IF(AND(Engagés!$E64="M",'9ème'!$D64&gt;=$L$3),1,IF(AND(Engagés!$E64="C",'9ème'!$D64&gt;=$K$3),2,IF(AND(Engagés!$E64="J",'9ème'!$D64&gt;=$J$3),3,IF(AND(OR(Engagés!$E64=1,Engagés!$E64=2,Engagés!$E64=3,Engagés!$E64="V"),'9ème'!$D64&gt;=$I$3),4,"")))))</f>
        <v/>
      </c>
      <c r="X380" s="278" t="str">
        <f>IF('10ème'!$D64="","",IF(AND(Engagés!$E64="M",'10ème'!$D64&gt;=$L$3),1,IF(AND(Engagés!$E64="C",'10ème'!$D64&gt;=$K$3),2,IF(AND(Engagés!$E64="J",'10ème'!$D64&gt;=$J$3),3,IF(AND(OR(Engagés!$E64=1,Engagés!$E64=2,Engagés!$E64=3,Engagés!$E64="V"),'10ème'!$D64&gt;=$I$3),4,"")))))</f>
        <v/>
      </c>
      <c r="Y380" s="247"/>
      <c r="Z380" s="272"/>
      <c r="AA380" s="272"/>
      <c r="AB380" s="272"/>
      <c r="AC380" s="272"/>
      <c r="AD380" s="268"/>
    </row>
    <row r="381" spans="13:30" x14ac:dyDescent="0.25">
      <c r="M381" s="212" t="str">
        <f>IF(Engagés!A64="","",Engagés!A64)</f>
        <v/>
      </c>
      <c r="N381" s="196" t="str">
        <f>IF(M381="","",Engagés!E64)</f>
        <v/>
      </c>
      <c r="O381" s="276" t="str">
        <f>IF('1ér_Tour'!$D65="","",IF(AND(Engagés!$E65="M",'1ér_Tour'!$D65&gt;=$L$3),1,IF(AND(Engagés!$E65="C",'1ér_Tour'!$D65&gt;=$K$3),2,IF(AND(Engagés!$E65="J",'1ér_Tour'!$D65&gt;=$J$3),3,IF(AND(OR(Engagés!$E65=1,Engagés!$E65=2,Engagés!$E65=3,Engagés!$E65="V"),'1ér_Tour'!$D65&gt;=$I$3),4,"")))))</f>
        <v/>
      </c>
      <c r="P381" s="277" t="str">
        <f>IF('2ème'!$D65="","",IF(AND(Engagés!$E65="M",'2ème'!$D65&gt;=$L$3),1,IF(AND(Engagés!$E65="C",'2ème'!$D65&gt;=$K$3),2,IF(AND(Engagés!$E65="J",'2ème'!$D65&gt;=$J$3),3,IF(AND(OR(Engagés!$E65=1,Engagés!$E65=2,Engagés!$E65=3,Engagés!$E65="V"),'2ème'!$D65&gt;=$I$3),4,"")))))</f>
        <v/>
      </c>
      <c r="Q381" s="277" t="str">
        <f>IF('3ème'!$D65="","",IF(AND(Engagés!$E65="M",'3ème'!$D65&gt;=$L$3),1,IF(AND(Engagés!$E65="C",'3ème'!$D65&gt;=$K$3),2,IF(AND(Engagés!$E65="J",'3ème'!$D65&gt;=$J$3),3,IF(AND(OR(Engagés!$E65=1,Engagés!$E65=2,Engagés!$E65=3,Engagés!$E65="V"),'3ème'!$D65&gt;=$I$3),4,"")))))</f>
        <v/>
      </c>
      <c r="R381" s="277" t="str">
        <f>IF('4ème'!$D65="","",IF(AND(Engagés!$E65="M",'4ème'!$D65&gt;=$L$3),1,IF(AND(Engagés!$E65="C",'4ème'!$D65&gt;=$K$3),2,IF(AND(Engagés!$E65="J",'4ème'!$D65&gt;=$J$3),3,IF(AND(OR(Engagés!$E65=1,Engagés!$E65=2,Engagés!$E65=3,Engagés!$E65="V"),'4ème'!$D65&gt;=$I$3),4,"")))))</f>
        <v/>
      </c>
      <c r="S381" s="277" t="str">
        <f>IF('5ème'!$D65="","",IF(AND(Engagés!$E65="M",'5ème'!$D65&gt;=$L$3),1,IF(AND(Engagés!$E65="C",'5ème'!$D65&gt;=$K$3),2,IF(AND(Engagés!$E65="J",'5ème'!$D65&gt;=$J$3),3,IF(AND(OR(Engagés!$E65=1,Engagés!$E65=2,Engagés!$E65=3,Engagés!$E65="V"),'5ème'!$D65&gt;=$I$3),4,"")))))</f>
        <v/>
      </c>
      <c r="T381" s="277" t="str">
        <f>IF('6ème'!$D65="","",IF(AND(Engagés!$E65="M",'6ème'!$D65&gt;=$L$3),1,IF(AND(Engagés!$E65="C",'6ème'!$D65&gt;=$K$3),2,IF(AND(Engagés!$E65="J",'6ème'!$D65&gt;=$J$3),3,IF(AND(OR(Engagés!$E65=1,Engagés!$E65=2,Engagés!$E65=3,Engagés!$E65="V"),'6ème'!$D65&gt;=$I$3),4,"")))))</f>
        <v/>
      </c>
      <c r="U381" s="277" t="str">
        <f>IF('7ème'!D65="","",IF(AND(Engagés!$E65="M",'7ème'!D65&gt;=$L$3),1,IF(AND(Engagés!$E65="C",'7ème'!$D65&gt;=$K$3),2,IF(AND(Engagés!$E65="J",'7ème'!$D65&gt;=$J$3),3,IF(AND(OR(Engagés!$E65=1,Engagés!$E65=2,Engagés!$E65=3,Engagés!$E65="V"),'7ème'!$D65&gt;=$I$3),4,"")))))</f>
        <v/>
      </c>
      <c r="V381" s="277" t="str">
        <f>IF('8ème'!$D65="","",IF(AND(Engagés!$E65="M",'8ème'!$D65&gt;=$L$3),1,IF(AND(Engagés!$E65="C",'8ème'!$D65&gt;=$K$3),2,IF(AND(Engagés!$E65="J",'8ème'!$D65&gt;=$J$3),3,IF(AND(OR(Engagés!$E65=1,Engagés!$E65=2,Engagés!$E65=3,Engagés!$E65="V"),'8ème'!$D65&gt;=$I$3),4,"")))))</f>
        <v/>
      </c>
      <c r="W381" s="277" t="str">
        <f>IF('9ème'!$D65="","",IF(AND(Engagés!$E65="M",'9ème'!$D65&gt;=$L$3),1,IF(AND(Engagés!$E65="C",'9ème'!$D65&gt;=$K$3),2,IF(AND(Engagés!$E65="J",'9ème'!$D65&gt;=$J$3),3,IF(AND(OR(Engagés!$E65=1,Engagés!$E65=2,Engagés!$E65=3,Engagés!$E65="V"),'9ème'!$D65&gt;=$I$3),4,"")))))</f>
        <v/>
      </c>
      <c r="X381" s="278" t="str">
        <f>IF('10ème'!$D65="","",IF(AND(Engagés!$E65="M",'10ème'!$D65&gt;=$L$3),1,IF(AND(Engagés!$E65="C",'10ème'!$D65&gt;=$K$3),2,IF(AND(Engagés!$E65="J",'10ème'!$D65&gt;=$J$3),3,IF(AND(OR(Engagés!$E65=1,Engagés!$E65=2,Engagés!$E65=3,Engagés!$E65="V"),'10ème'!$D65&gt;=$I$3),4,"")))))</f>
        <v/>
      </c>
      <c r="Y381" s="247"/>
      <c r="Z381" s="272"/>
      <c r="AA381" s="272"/>
      <c r="AB381" s="272"/>
      <c r="AC381" s="272"/>
      <c r="AD381" s="268"/>
    </row>
    <row r="382" spans="13:30" x14ac:dyDescent="0.25">
      <c r="M382" s="212" t="str">
        <f>IF(Engagés!A65="","",Engagés!A65)</f>
        <v/>
      </c>
      <c r="N382" s="196" t="str">
        <f>IF(M382="","",Engagés!E65)</f>
        <v/>
      </c>
      <c r="O382" s="276" t="str">
        <f>IF('1ér_Tour'!$D66="","",IF(AND(Engagés!$E66="M",'1ér_Tour'!$D66&gt;=$L$3),1,IF(AND(Engagés!$E66="C",'1ér_Tour'!$D66&gt;=$K$3),2,IF(AND(Engagés!$E66="J",'1ér_Tour'!$D66&gt;=$J$3),3,IF(AND(OR(Engagés!$E66=1,Engagés!$E66=2,Engagés!$E66=3,Engagés!$E66="V"),'1ér_Tour'!$D66&gt;=$I$3),4,"")))))</f>
        <v/>
      </c>
      <c r="P382" s="277" t="str">
        <f>IF('2ème'!$D66="","",IF(AND(Engagés!$E66="M",'2ème'!$D66&gt;=$L$3),1,IF(AND(Engagés!$E66="C",'2ème'!$D66&gt;=$K$3),2,IF(AND(Engagés!$E66="J",'2ème'!$D66&gt;=$J$3),3,IF(AND(OR(Engagés!$E66=1,Engagés!$E66=2,Engagés!$E66=3,Engagés!$E66="V"),'2ème'!$D66&gt;=$I$3),4,"")))))</f>
        <v/>
      </c>
      <c r="Q382" s="277" t="str">
        <f>IF('3ème'!$D66="","",IF(AND(Engagés!$E66="M",'3ème'!$D66&gt;=$L$3),1,IF(AND(Engagés!$E66="C",'3ème'!$D66&gt;=$K$3),2,IF(AND(Engagés!$E66="J",'3ème'!$D66&gt;=$J$3),3,IF(AND(OR(Engagés!$E66=1,Engagés!$E66=2,Engagés!$E66=3,Engagés!$E66="V"),'3ème'!$D66&gt;=$I$3),4,"")))))</f>
        <v/>
      </c>
      <c r="R382" s="277" t="str">
        <f>IF('4ème'!$D66="","",IF(AND(Engagés!$E66="M",'4ème'!$D66&gt;=$L$3),1,IF(AND(Engagés!$E66="C",'4ème'!$D66&gt;=$K$3),2,IF(AND(Engagés!$E66="J",'4ème'!$D66&gt;=$J$3),3,IF(AND(OR(Engagés!$E66=1,Engagés!$E66=2,Engagés!$E66=3,Engagés!$E66="V"),'4ème'!$D66&gt;=$I$3),4,"")))))</f>
        <v/>
      </c>
      <c r="S382" s="277" t="str">
        <f>IF('5ème'!$D66="","",IF(AND(Engagés!$E66="M",'5ème'!$D66&gt;=$L$3),1,IF(AND(Engagés!$E66="C",'5ème'!$D66&gt;=$K$3),2,IF(AND(Engagés!$E66="J",'5ème'!$D66&gt;=$J$3),3,IF(AND(OR(Engagés!$E66=1,Engagés!$E66=2,Engagés!$E66=3,Engagés!$E66="V"),'5ème'!$D66&gt;=$I$3),4,"")))))</f>
        <v/>
      </c>
      <c r="T382" s="277" t="str">
        <f>IF('6ème'!$D66="","",IF(AND(Engagés!$E66="M",'6ème'!$D66&gt;=$L$3),1,IF(AND(Engagés!$E66="C",'6ème'!$D66&gt;=$K$3),2,IF(AND(Engagés!$E66="J",'6ème'!$D66&gt;=$J$3),3,IF(AND(OR(Engagés!$E66=1,Engagés!$E66=2,Engagés!$E66=3,Engagés!$E66="V"),'6ème'!$D66&gt;=$I$3),4,"")))))</f>
        <v/>
      </c>
      <c r="U382" s="277" t="str">
        <f>IF('7ème'!D66="","",IF(AND(Engagés!$E66="M",'7ème'!D66&gt;=$L$3),1,IF(AND(Engagés!$E66="C",'7ème'!$D66&gt;=$K$3),2,IF(AND(Engagés!$E66="J",'7ème'!$D66&gt;=$J$3),3,IF(AND(OR(Engagés!$E66=1,Engagés!$E66=2,Engagés!$E66=3,Engagés!$E66="V"),'7ème'!$D66&gt;=$I$3),4,"")))))</f>
        <v/>
      </c>
      <c r="V382" s="277" t="str">
        <f>IF('8ème'!$D66="","",IF(AND(Engagés!$E66="M",'8ème'!$D66&gt;=$L$3),1,IF(AND(Engagés!$E66="C",'8ème'!$D66&gt;=$K$3),2,IF(AND(Engagés!$E66="J",'8ème'!$D66&gt;=$J$3),3,IF(AND(OR(Engagés!$E66=1,Engagés!$E66=2,Engagés!$E66=3,Engagés!$E66="V"),'8ème'!$D66&gt;=$I$3),4,"")))))</f>
        <v/>
      </c>
      <c r="W382" s="277" t="str">
        <f>IF('9ème'!$D66="","",IF(AND(Engagés!$E66="M",'9ème'!$D66&gt;=$L$3),1,IF(AND(Engagés!$E66="C",'9ème'!$D66&gt;=$K$3),2,IF(AND(Engagés!$E66="J",'9ème'!$D66&gt;=$J$3),3,IF(AND(OR(Engagés!$E66=1,Engagés!$E66=2,Engagés!$E66=3,Engagés!$E66="V"),'9ème'!$D66&gt;=$I$3),4,"")))))</f>
        <v/>
      </c>
      <c r="X382" s="278" t="str">
        <f>IF('10ème'!$D66="","",IF(AND(Engagés!$E66="M",'10ème'!$D66&gt;=$L$3),1,IF(AND(Engagés!$E66="C",'10ème'!$D66&gt;=$K$3),2,IF(AND(Engagés!$E66="J",'10ème'!$D66&gt;=$J$3),3,IF(AND(OR(Engagés!$E66=1,Engagés!$E66=2,Engagés!$E66=3,Engagés!$E66="V"),'10ème'!$D66&gt;=$I$3),4,"")))))</f>
        <v/>
      </c>
      <c r="Y382" s="247"/>
      <c r="Z382" s="272"/>
      <c r="AA382" s="272"/>
      <c r="AB382" s="272"/>
      <c r="AC382" s="272"/>
      <c r="AD382" s="268"/>
    </row>
    <row r="383" spans="13:30" x14ac:dyDescent="0.25">
      <c r="M383" s="212" t="str">
        <f>IF(Engagés!A66="","",Engagés!A66)</f>
        <v/>
      </c>
      <c r="N383" s="196" t="str">
        <f>IF(M383="","",Engagés!E66)</f>
        <v/>
      </c>
      <c r="O383" s="276" t="str">
        <f>IF('1ér_Tour'!$D67="","",IF(AND(Engagés!$E67="M",'1ér_Tour'!$D67&gt;=$L$3),1,IF(AND(Engagés!$E67="C",'1ér_Tour'!$D67&gt;=$K$3),2,IF(AND(Engagés!$E67="J",'1ér_Tour'!$D67&gt;=$J$3),3,IF(AND(OR(Engagés!$E67=1,Engagés!$E67=2,Engagés!$E67=3,Engagés!$E67="V"),'1ér_Tour'!$D67&gt;=$I$3),4,"")))))</f>
        <v/>
      </c>
      <c r="P383" s="277" t="str">
        <f>IF('2ème'!$D67="","",IF(AND(Engagés!$E67="M",'2ème'!$D67&gt;=$L$3),1,IF(AND(Engagés!$E67="C",'2ème'!$D67&gt;=$K$3),2,IF(AND(Engagés!$E67="J",'2ème'!$D67&gt;=$J$3),3,IF(AND(OR(Engagés!$E67=1,Engagés!$E67=2,Engagés!$E67=3,Engagés!$E67="V"),'2ème'!$D67&gt;=$I$3),4,"")))))</f>
        <v/>
      </c>
      <c r="Q383" s="277" t="str">
        <f>IF('3ème'!$D67="","",IF(AND(Engagés!$E67="M",'3ème'!$D67&gt;=$L$3),1,IF(AND(Engagés!$E67="C",'3ème'!$D67&gt;=$K$3),2,IF(AND(Engagés!$E67="J",'3ème'!$D67&gt;=$J$3),3,IF(AND(OR(Engagés!$E67=1,Engagés!$E67=2,Engagés!$E67=3,Engagés!$E67="V"),'3ème'!$D67&gt;=$I$3),4,"")))))</f>
        <v/>
      </c>
      <c r="R383" s="277" t="str">
        <f>IF('4ème'!$D67="","",IF(AND(Engagés!$E67="M",'4ème'!$D67&gt;=$L$3),1,IF(AND(Engagés!$E67="C",'4ème'!$D67&gt;=$K$3),2,IF(AND(Engagés!$E67="J",'4ème'!$D67&gt;=$J$3),3,IF(AND(OR(Engagés!$E67=1,Engagés!$E67=2,Engagés!$E67=3,Engagés!$E67="V"),'4ème'!$D67&gt;=$I$3),4,"")))))</f>
        <v/>
      </c>
      <c r="S383" s="277" t="str">
        <f>IF('5ème'!$D67="","",IF(AND(Engagés!$E67="M",'5ème'!$D67&gt;=$L$3),1,IF(AND(Engagés!$E67="C",'5ème'!$D67&gt;=$K$3),2,IF(AND(Engagés!$E67="J",'5ème'!$D67&gt;=$J$3),3,IF(AND(OR(Engagés!$E67=1,Engagés!$E67=2,Engagés!$E67=3,Engagés!$E67="V"),'5ème'!$D67&gt;=$I$3),4,"")))))</f>
        <v/>
      </c>
      <c r="T383" s="277" t="str">
        <f>IF('6ème'!$D67="","",IF(AND(Engagés!$E67="M",'6ème'!$D67&gt;=$L$3),1,IF(AND(Engagés!$E67="C",'6ème'!$D67&gt;=$K$3),2,IF(AND(Engagés!$E67="J",'6ème'!$D67&gt;=$J$3),3,IF(AND(OR(Engagés!$E67=1,Engagés!$E67=2,Engagés!$E67=3,Engagés!$E67="V"),'6ème'!$D67&gt;=$I$3),4,"")))))</f>
        <v/>
      </c>
      <c r="U383" s="277" t="str">
        <f>IF('7ème'!D67="","",IF(AND(Engagés!$E67="M",'7ème'!D67&gt;=$L$3),1,IF(AND(Engagés!$E67="C",'7ème'!$D67&gt;=$K$3),2,IF(AND(Engagés!$E67="J",'7ème'!$D67&gt;=$J$3),3,IF(AND(OR(Engagés!$E67=1,Engagés!$E67=2,Engagés!$E67=3,Engagés!$E67="V"),'7ème'!$D67&gt;=$I$3),4,"")))))</f>
        <v/>
      </c>
      <c r="V383" s="277" t="str">
        <f>IF('8ème'!$D67="","",IF(AND(Engagés!$E67="M",'8ème'!$D67&gt;=$L$3),1,IF(AND(Engagés!$E67="C",'8ème'!$D67&gt;=$K$3),2,IF(AND(Engagés!$E67="J",'8ème'!$D67&gt;=$J$3),3,IF(AND(OR(Engagés!$E67=1,Engagés!$E67=2,Engagés!$E67=3,Engagés!$E67="V"),'8ème'!$D67&gt;=$I$3),4,"")))))</f>
        <v/>
      </c>
      <c r="W383" s="277" t="str">
        <f>IF('9ème'!$D67="","",IF(AND(Engagés!$E67="M",'9ème'!$D67&gt;=$L$3),1,IF(AND(Engagés!$E67="C",'9ème'!$D67&gt;=$K$3),2,IF(AND(Engagés!$E67="J",'9ème'!$D67&gt;=$J$3),3,IF(AND(OR(Engagés!$E67=1,Engagés!$E67=2,Engagés!$E67=3,Engagés!$E67="V"),'9ème'!$D67&gt;=$I$3),4,"")))))</f>
        <v/>
      </c>
      <c r="X383" s="278" t="str">
        <f>IF('10ème'!$D67="","",IF(AND(Engagés!$E67="M",'10ème'!$D67&gt;=$L$3),1,IF(AND(Engagés!$E67="C",'10ème'!$D67&gt;=$K$3),2,IF(AND(Engagés!$E67="J",'10ème'!$D67&gt;=$J$3),3,IF(AND(OR(Engagés!$E67=1,Engagés!$E67=2,Engagés!$E67=3,Engagés!$E67="V"),'10ème'!$D67&gt;=$I$3),4,"")))))</f>
        <v/>
      </c>
      <c r="Y383" s="247"/>
      <c r="Z383" s="272"/>
      <c r="AA383" s="272"/>
      <c r="AB383" s="272"/>
      <c r="AC383" s="272"/>
      <c r="AD383" s="268"/>
    </row>
    <row r="384" spans="13:30" x14ac:dyDescent="0.25">
      <c r="M384" s="212" t="str">
        <f>IF(Engagés!A67="","",Engagés!A67)</f>
        <v/>
      </c>
      <c r="N384" s="196" t="str">
        <f>IF(M384="","",Engagés!E67)</f>
        <v/>
      </c>
      <c r="O384" s="276" t="str">
        <f>IF('1ér_Tour'!$D68="","",IF(AND(Engagés!$E68="M",'1ér_Tour'!$D68&gt;=$L$3),1,IF(AND(Engagés!$E68="C",'1ér_Tour'!$D68&gt;=$K$3),2,IF(AND(Engagés!$E68="J",'1ér_Tour'!$D68&gt;=$J$3),3,IF(AND(OR(Engagés!$E68=1,Engagés!$E68=2,Engagés!$E68=3,Engagés!$E68="V"),'1ér_Tour'!$D68&gt;=$I$3),4,"")))))</f>
        <v/>
      </c>
      <c r="P384" s="277" t="str">
        <f>IF('2ème'!$D68="","",IF(AND(Engagés!$E68="M",'2ème'!$D68&gt;=$L$3),1,IF(AND(Engagés!$E68="C",'2ème'!$D68&gt;=$K$3),2,IF(AND(Engagés!$E68="J",'2ème'!$D68&gt;=$J$3),3,IF(AND(OR(Engagés!$E68=1,Engagés!$E68=2,Engagés!$E68=3,Engagés!$E68="V"),'2ème'!$D68&gt;=$I$3),4,"")))))</f>
        <v/>
      </c>
      <c r="Q384" s="277" t="str">
        <f>IF('3ème'!$D68="","",IF(AND(Engagés!$E68="M",'3ème'!$D68&gt;=$L$3),1,IF(AND(Engagés!$E68="C",'3ème'!$D68&gt;=$K$3),2,IF(AND(Engagés!$E68="J",'3ème'!$D68&gt;=$J$3),3,IF(AND(OR(Engagés!$E68=1,Engagés!$E68=2,Engagés!$E68=3,Engagés!$E68="V"),'3ème'!$D68&gt;=$I$3),4,"")))))</f>
        <v/>
      </c>
      <c r="R384" s="277" t="str">
        <f>IF('4ème'!$D68="","",IF(AND(Engagés!$E68="M",'4ème'!$D68&gt;=$L$3),1,IF(AND(Engagés!$E68="C",'4ème'!$D68&gt;=$K$3),2,IF(AND(Engagés!$E68="J",'4ème'!$D68&gt;=$J$3),3,IF(AND(OR(Engagés!$E68=1,Engagés!$E68=2,Engagés!$E68=3,Engagés!$E68="V"),'4ème'!$D68&gt;=$I$3),4,"")))))</f>
        <v/>
      </c>
      <c r="S384" s="277" t="str">
        <f>IF('5ème'!$D68="","",IF(AND(Engagés!$E68="M",'5ème'!$D68&gt;=$L$3),1,IF(AND(Engagés!$E68="C",'5ème'!$D68&gt;=$K$3),2,IF(AND(Engagés!$E68="J",'5ème'!$D68&gt;=$J$3),3,IF(AND(OR(Engagés!$E68=1,Engagés!$E68=2,Engagés!$E68=3,Engagés!$E68="V"),'5ème'!$D68&gt;=$I$3),4,"")))))</f>
        <v/>
      </c>
      <c r="T384" s="277" t="str">
        <f>IF('6ème'!$D68="","",IF(AND(Engagés!$E68="M",'6ème'!$D68&gt;=$L$3),1,IF(AND(Engagés!$E68="C",'6ème'!$D68&gt;=$K$3),2,IF(AND(Engagés!$E68="J",'6ème'!$D68&gt;=$J$3),3,IF(AND(OR(Engagés!$E68=1,Engagés!$E68=2,Engagés!$E68=3,Engagés!$E68="V"),'6ème'!$D68&gt;=$I$3),4,"")))))</f>
        <v/>
      </c>
      <c r="U384" s="277" t="str">
        <f>IF('7ème'!D68="","",IF(AND(Engagés!$E68="M",'7ème'!D68&gt;=$L$3),1,IF(AND(Engagés!$E68="C",'7ème'!$D68&gt;=$K$3),2,IF(AND(Engagés!$E68="J",'7ème'!$D68&gt;=$J$3),3,IF(AND(OR(Engagés!$E68=1,Engagés!$E68=2,Engagés!$E68=3,Engagés!$E68="V"),'7ème'!$D68&gt;=$I$3),4,"")))))</f>
        <v/>
      </c>
      <c r="V384" s="277" t="str">
        <f>IF('8ème'!$D68="","",IF(AND(Engagés!$E68="M",'8ème'!$D68&gt;=$L$3),1,IF(AND(Engagés!$E68="C",'8ème'!$D68&gt;=$K$3),2,IF(AND(Engagés!$E68="J",'8ème'!$D68&gt;=$J$3),3,IF(AND(OR(Engagés!$E68=1,Engagés!$E68=2,Engagés!$E68=3,Engagés!$E68="V"),'8ème'!$D68&gt;=$I$3),4,"")))))</f>
        <v/>
      </c>
      <c r="W384" s="277" t="str">
        <f>IF('9ème'!$D68="","",IF(AND(Engagés!$E68="M",'9ème'!$D68&gt;=$L$3),1,IF(AND(Engagés!$E68="C",'9ème'!$D68&gt;=$K$3),2,IF(AND(Engagés!$E68="J",'9ème'!$D68&gt;=$J$3),3,IF(AND(OR(Engagés!$E68=1,Engagés!$E68=2,Engagés!$E68=3,Engagés!$E68="V"),'9ème'!$D68&gt;=$I$3),4,"")))))</f>
        <v/>
      </c>
      <c r="X384" s="278" t="str">
        <f>IF('10ème'!$D68="","",IF(AND(Engagés!$E68="M",'10ème'!$D68&gt;=$L$3),1,IF(AND(Engagés!$E68="C",'10ème'!$D68&gt;=$K$3),2,IF(AND(Engagés!$E68="J",'10ème'!$D68&gt;=$J$3),3,IF(AND(OR(Engagés!$E68=1,Engagés!$E68=2,Engagés!$E68=3,Engagés!$E68="V"),'10ème'!$D68&gt;=$I$3),4,"")))))</f>
        <v/>
      </c>
      <c r="Y384" s="247"/>
      <c r="Z384" s="272"/>
      <c r="AA384" s="272"/>
      <c r="AB384" s="272"/>
      <c r="AC384" s="272"/>
      <c r="AD384" s="268"/>
    </row>
    <row r="385" spans="13:30" x14ac:dyDescent="0.25">
      <c r="M385" s="212" t="str">
        <f>IF(Engagés!A68="","",Engagés!A68)</f>
        <v/>
      </c>
      <c r="N385" s="196" t="str">
        <f>IF(M385="","",Engagés!E68)</f>
        <v/>
      </c>
      <c r="O385" s="276" t="str">
        <f>IF('1ér_Tour'!$D69="","",IF(AND(Engagés!$E69="M",'1ér_Tour'!$D69&gt;=$L$3),1,IF(AND(Engagés!$E69="C",'1ér_Tour'!$D69&gt;=$K$3),2,IF(AND(Engagés!$E69="J",'1ér_Tour'!$D69&gt;=$J$3),3,IF(AND(OR(Engagés!$E69=1,Engagés!$E69=2,Engagés!$E69=3,Engagés!$E69="V"),'1ér_Tour'!$D69&gt;=$I$3),4,"")))))</f>
        <v/>
      </c>
      <c r="P385" s="277" t="str">
        <f>IF('2ème'!$D69="","",IF(AND(Engagés!$E69="M",'2ème'!$D69&gt;=$L$3),1,IF(AND(Engagés!$E69="C",'2ème'!$D69&gt;=$K$3),2,IF(AND(Engagés!$E69="J",'2ème'!$D69&gt;=$J$3),3,IF(AND(OR(Engagés!$E69=1,Engagés!$E69=2,Engagés!$E69=3,Engagés!$E69="V"),'2ème'!$D69&gt;=$I$3),4,"")))))</f>
        <v/>
      </c>
      <c r="Q385" s="277" t="str">
        <f>IF('3ème'!$D69="","",IF(AND(Engagés!$E69="M",'3ème'!$D69&gt;=$L$3),1,IF(AND(Engagés!$E69="C",'3ème'!$D69&gt;=$K$3),2,IF(AND(Engagés!$E69="J",'3ème'!$D69&gt;=$J$3),3,IF(AND(OR(Engagés!$E69=1,Engagés!$E69=2,Engagés!$E69=3,Engagés!$E69="V"),'3ème'!$D69&gt;=$I$3),4,"")))))</f>
        <v/>
      </c>
      <c r="R385" s="277" t="str">
        <f>IF('4ème'!$D69="","",IF(AND(Engagés!$E69="M",'4ème'!$D69&gt;=$L$3),1,IF(AND(Engagés!$E69="C",'4ème'!$D69&gt;=$K$3),2,IF(AND(Engagés!$E69="J",'4ème'!$D69&gt;=$J$3),3,IF(AND(OR(Engagés!$E69=1,Engagés!$E69=2,Engagés!$E69=3,Engagés!$E69="V"),'4ème'!$D69&gt;=$I$3),4,"")))))</f>
        <v/>
      </c>
      <c r="S385" s="277" t="str">
        <f>IF('5ème'!$D69="","",IF(AND(Engagés!$E69="M",'5ème'!$D69&gt;=$L$3),1,IF(AND(Engagés!$E69="C",'5ème'!$D69&gt;=$K$3),2,IF(AND(Engagés!$E69="J",'5ème'!$D69&gt;=$J$3),3,IF(AND(OR(Engagés!$E69=1,Engagés!$E69=2,Engagés!$E69=3,Engagés!$E69="V"),'5ème'!$D69&gt;=$I$3),4,"")))))</f>
        <v/>
      </c>
      <c r="T385" s="277" t="str">
        <f>IF('6ème'!$D69="","",IF(AND(Engagés!$E69="M",'6ème'!$D69&gt;=$L$3),1,IF(AND(Engagés!$E69="C",'6ème'!$D69&gt;=$K$3),2,IF(AND(Engagés!$E69="J",'6ème'!$D69&gt;=$J$3),3,IF(AND(OR(Engagés!$E69=1,Engagés!$E69=2,Engagés!$E69=3,Engagés!$E69="V"),'6ème'!$D69&gt;=$I$3),4,"")))))</f>
        <v/>
      </c>
      <c r="U385" s="277" t="str">
        <f>IF('7ème'!D69="","",IF(AND(Engagés!$E69="M",'7ème'!D69&gt;=$L$3),1,IF(AND(Engagés!$E69="C",'7ème'!$D69&gt;=$K$3),2,IF(AND(Engagés!$E69="J",'7ème'!$D69&gt;=$J$3),3,IF(AND(OR(Engagés!$E69=1,Engagés!$E69=2,Engagés!$E69=3,Engagés!$E69="V"),'7ème'!$D69&gt;=$I$3),4,"")))))</f>
        <v/>
      </c>
      <c r="V385" s="277" t="str">
        <f>IF('8ème'!$D69="","",IF(AND(Engagés!$E69="M",'8ème'!$D69&gt;=$L$3),1,IF(AND(Engagés!$E69="C",'8ème'!$D69&gt;=$K$3),2,IF(AND(Engagés!$E69="J",'8ème'!$D69&gt;=$J$3),3,IF(AND(OR(Engagés!$E69=1,Engagés!$E69=2,Engagés!$E69=3,Engagés!$E69="V"),'8ème'!$D69&gt;=$I$3),4,"")))))</f>
        <v/>
      </c>
      <c r="W385" s="277" t="str">
        <f>IF('9ème'!$D69="","",IF(AND(Engagés!$E69="M",'9ème'!$D69&gt;=$L$3),1,IF(AND(Engagés!$E69="C",'9ème'!$D69&gt;=$K$3),2,IF(AND(Engagés!$E69="J",'9ème'!$D69&gt;=$J$3),3,IF(AND(OR(Engagés!$E69=1,Engagés!$E69=2,Engagés!$E69=3,Engagés!$E69="V"),'9ème'!$D69&gt;=$I$3),4,"")))))</f>
        <v/>
      </c>
      <c r="X385" s="278" t="str">
        <f>IF('10ème'!$D69="","",IF(AND(Engagés!$E69="M",'10ème'!$D69&gt;=$L$3),1,IF(AND(Engagés!$E69="C",'10ème'!$D69&gt;=$K$3),2,IF(AND(Engagés!$E69="J",'10ème'!$D69&gt;=$J$3),3,IF(AND(OR(Engagés!$E69=1,Engagés!$E69=2,Engagés!$E69=3,Engagés!$E69="V"),'10ème'!$D69&gt;=$I$3),4,"")))))</f>
        <v/>
      </c>
      <c r="Y385" s="247"/>
      <c r="Z385" s="272"/>
      <c r="AA385" s="272"/>
      <c r="AB385" s="272"/>
      <c r="AC385" s="272"/>
      <c r="AD385" s="268"/>
    </row>
    <row r="386" spans="13:30" x14ac:dyDescent="0.25">
      <c r="M386" s="212" t="str">
        <f>IF(Engagés!A69="","",Engagés!A69)</f>
        <v/>
      </c>
      <c r="N386" s="196" t="str">
        <f>IF(M386="","",Engagés!E69)</f>
        <v/>
      </c>
      <c r="O386" s="276" t="str">
        <f>IF('1ér_Tour'!$D70="","",IF(AND(Engagés!$E70="M",'1ér_Tour'!$D70&gt;=$L$3),1,IF(AND(Engagés!$E70="C",'1ér_Tour'!$D70&gt;=$K$3),2,IF(AND(Engagés!$E70="J",'1ér_Tour'!$D70&gt;=$J$3),3,IF(AND(OR(Engagés!$E70=1,Engagés!$E70=2,Engagés!$E70=3,Engagés!$E70="V"),'1ér_Tour'!$D70&gt;=$I$3),4,"")))))</f>
        <v/>
      </c>
      <c r="P386" s="277" t="str">
        <f>IF('2ème'!$D70="","",IF(AND(Engagés!$E70="M",'2ème'!$D70&gt;=$L$3),1,IF(AND(Engagés!$E70="C",'2ème'!$D70&gt;=$K$3),2,IF(AND(Engagés!$E70="J",'2ème'!$D70&gt;=$J$3),3,IF(AND(OR(Engagés!$E70=1,Engagés!$E70=2,Engagés!$E70=3,Engagés!$E70="V"),'2ème'!$D70&gt;=$I$3),4,"")))))</f>
        <v/>
      </c>
      <c r="Q386" s="277" t="str">
        <f>IF('3ème'!$D70="","",IF(AND(Engagés!$E70="M",'3ème'!$D70&gt;=$L$3),1,IF(AND(Engagés!$E70="C",'3ème'!$D70&gt;=$K$3),2,IF(AND(Engagés!$E70="J",'3ème'!$D70&gt;=$J$3),3,IF(AND(OR(Engagés!$E70=1,Engagés!$E70=2,Engagés!$E70=3,Engagés!$E70="V"),'3ème'!$D70&gt;=$I$3),4,"")))))</f>
        <v/>
      </c>
      <c r="R386" s="277" t="str">
        <f>IF('4ème'!$D70="","",IF(AND(Engagés!$E70="M",'4ème'!$D70&gt;=$L$3),1,IF(AND(Engagés!$E70="C",'4ème'!$D70&gt;=$K$3),2,IF(AND(Engagés!$E70="J",'4ème'!$D70&gt;=$J$3),3,IF(AND(OR(Engagés!$E70=1,Engagés!$E70=2,Engagés!$E70=3,Engagés!$E70="V"),'4ème'!$D70&gt;=$I$3),4,"")))))</f>
        <v/>
      </c>
      <c r="S386" s="277" t="str">
        <f>IF('5ème'!$D70="","",IF(AND(Engagés!$E70="M",'5ème'!$D70&gt;=$L$3),1,IF(AND(Engagés!$E70="C",'5ème'!$D70&gt;=$K$3),2,IF(AND(Engagés!$E70="J",'5ème'!$D70&gt;=$J$3),3,IF(AND(OR(Engagés!$E70=1,Engagés!$E70=2,Engagés!$E70=3,Engagés!$E70="V"),'5ème'!$D70&gt;=$I$3),4,"")))))</f>
        <v/>
      </c>
      <c r="T386" s="277" t="str">
        <f>IF('6ème'!$D70="","",IF(AND(Engagés!$E70="M",'6ème'!$D70&gt;=$L$3),1,IF(AND(Engagés!$E70="C",'6ème'!$D70&gt;=$K$3),2,IF(AND(Engagés!$E70="J",'6ème'!$D70&gt;=$J$3),3,IF(AND(OR(Engagés!$E70=1,Engagés!$E70=2,Engagés!$E70=3,Engagés!$E70="V"),'6ème'!$D70&gt;=$I$3),4,"")))))</f>
        <v/>
      </c>
      <c r="U386" s="277" t="str">
        <f>IF('7ème'!D70="","",IF(AND(Engagés!$E70="M",'7ème'!D70&gt;=$L$3),1,IF(AND(Engagés!$E70="C",'7ème'!$D70&gt;=$K$3),2,IF(AND(Engagés!$E70="J",'7ème'!$D70&gt;=$J$3),3,IF(AND(OR(Engagés!$E70=1,Engagés!$E70=2,Engagés!$E70=3,Engagés!$E70="V"),'7ème'!$D70&gt;=$I$3),4,"")))))</f>
        <v/>
      </c>
      <c r="V386" s="277" t="str">
        <f>IF('8ème'!$D70="","",IF(AND(Engagés!$E70="M",'8ème'!$D70&gt;=$L$3),1,IF(AND(Engagés!$E70="C",'8ème'!$D70&gt;=$K$3),2,IF(AND(Engagés!$E70="J",'8ème'!$D70&gt;=$J$3),3,IF(AND(OR(Engagés!$E70=1,Engagés!$E70=2,Engagés!$E70=3,Engagés!$E70="V"),'8ème'!$D70&gt;=$I$3),4,"")))))</f>
        <v/>
      </c>
      <c r="W386" s="277" t="str">
        <f>IF('9ème'!$D70="","",IF(AND(Engagés!$E70="M",'9ème'!$D70&gt;=$L$3),1,IF(AND(Engagés!$E70="C",'9ème'!$D70&gt;=$K$3),2,IF(AND(Engagés!$E70="J",'9ème'!$D70&gt;=$J$3),3,IF(AND(OR(Engagés!$E70=1,Engagés!$E70=2,Engagés!$E70=3,Engagés!$E70="V"),'9ème'!$D70&gt;=$I$3),4,"")))))</f>
        <v/>
      </c>
      <c r="X386" s="278" t="str">
        <f>IF('10ème'!$D70="","",IF(AND(Engagés!$E70="M",'10ème'!$D70&gt;=$L$3),1,IF(AND(Engagés!$E70="C",'10ème'!$D70&gt;=$K$3),2,IF(AND(Engagés!$E70="J",'10ème'!$D70&gt;=$J$3),3,IF(AND(OR(Engagés!$E70=1,Engagés!$E70=2,Engagés!$E70=3,Engagés!$E70="V"),'10ème'!$D70&gt;=$I$3),4,"")))))</f>
        <v/>
      </c>
      <c r="Y386" s="247"/>
      <c r="Z386" s="272"/>
      <c r="AA386" s="272"/>
      <c r="AB386" s="272"/>
      <c r="AC386" s="272"/>
      <c r="AD386" s="268"/>
    </row>
    <row r="387" spans="13:30" x14ac:dyDescent="0.25">
      <c r="M387" s="212" t="str">
        <f>IF(Engagés!A70="","",Engagés!A70)</f>
        <v/>
      </c>
      <c r="N387" s="196" t="str">
        <f>IF(M387="","",Engagés!E70)</f>
        <v/>
      </c>
      <c r="O387" s="276" t="str">
        <f>IF('1ér_Tour'!$D71="","",IF(AND(Engagés!$E71="M",'1ér_Tour'!$D71&gt;=$L$3),1,IF(AND(Engagés!$E71="C",'1ér_Tour'!$D71&gt;=$K$3),2,IF(AND(Engagés!$E71="J",'1ér_Tour'!$D71&gt;=$J$3),3,IF(AND(OR(Engagés!$E71=1,Engagés!$E71=2,Engagés!$E71=3,Engagés!$E71="V"),'1ér_Tour'!$D71&gt;=$I$3),4,"")))))</f>
        <v/>
      </c>
      <c r="P387" s="277" t="str">
        <f>IF('2ème'!$D71="","",IF(AND(Engagés!$E71="M",'2ème'!$D71&gt;=$L$3),1,IF(AND(Engagés!$E71="C",'2ème'!$D71&gt;=$K$3),2,IF(AND(Engagés!$E71="J",'2ème'!$D71&gt;=$J$3),3,IF(AND(OR(Engagés!$E71=1,Engagés!$E71=2,Engagés!$E71=3,Engagés!$E71="V"),'2ème'!$D71&gt;=$I$3),4,"")))))</f>
        <v/>
      </c>
      <c r="Q387" s="277" t="str">
        <f>IF('3ème'!$D71="","",IF(AND(Engagés!$E71="M",'3ème'!$D71&gt;=$L$3),1,IF(AND(Engagés!$E71="C",'3ème'!$D71&gt;=$K$3),2,IF(AND(Engagés!$E71="J",'3ème'!$D71&gt;=$J$3),3,IF(AND(OR(Engagés!$E71=1,Engagés!$E71=2,Engagés!$E71=3,Engagés!$E71="V"),'3ème'!$D71&gt;=$I$3),4,"")))))</f>
        <v/>
      </c>
      <c r="R387" s="277" t="str">
        <f>IF('4ème'!$D71="","",IF(AND(Engagés!$E71="M",'4ème'!$D71&gt;=$L$3),1,IF(AND(Engagés!$E71="C",'4ème'!$D71&gt;=$K$3),2,IF(AND(Engagés!$E71="J",'4ème'!$D71&gt;=$J$3),3,IF(AND(OR(Engagés!$E71=1,Engagés!$E71=2,Engagés!$E71=3,Engagés!$E71="V"),'4ème'!$D71&gt;=$I$3),4,"")))))</f>
        <v/>
      </c>
      <c r="S387" s="277" t="str">
        <f>IF('5ème'!$D71="","",IF(AND(Engagés!$E71="M",'5ème'!$D71&gt;=$L$3),1,IF(AND(Engagés!$E71="C",'5ème'!$D71&gt;=$K$3),2,IF(AND(Engagés!$E71="J",'5ème'!$D71&gt;=$J$3),3,IF(AND(OR(Engagés!$E71=1,Engagés!$E71=2,Engagés!$E71=3,Engagés!$E71="V"),'5ème'!$D71&gt;=$I$3),4,"")))))</f>
        <v/>
      </c>
      <c r="T387" s="277" t="str">
        <f>IF('6ème'!$D71="","",IF(AND(Engagés!$E71="M",'6ème'!$D71&gt;=$L$3),1,IF(AND(Engagés!$E71="C",'6ème'!$D71&gt;=$K$3),2,IF(AND(Engagés!$E71="J",'6ème'!$D71&gt;=$J$3),3,IF(AND(OR(Engagés!$E71=1,Engagés!$E71=2,Engagés!$E71=3,Engagés!$E71="V"),'6ème'!$D71&gt;=$I$3),4,"")))))</f>
        <v/>
      </c>
      <c r="U387" s="277" t="str">
        <f>IF('7ème'!D71="","",IF(AND(Engagés!$E71="M",'7ème'!D71&gt;=$L$3),1,IF(AND(Engagés!$E71="C",'7ème'!$D71&gt;=$K$3),2,IF(AND(Engagés!$E71="J",'7ème'!$D71&gt;=$J$3),3,IF(AND(OR(Engagés!$E71=1,Engagés!$E71=2,Engagés!$E71=3,Engagés!$E71="V"),'7ème'!$D71&gt;=$I$3),4,"")))))</f>
        <v/>
      </c>
      <c r="V387" s="277" t="str">
        <f>IF('8ème'!$D71="","",IF(AND(Engagés!$E71="M",'8ème'!$D71&gt;=$L$3),1,IF(AND(Engagés!$E71="C",'8ème'!$D71&gt;=$K$3),2,IF(AND(Engagés!$E71="J",'8ème'!$D71&gt;=$J$3),3,IF(AND(OR(Engagés!$E71=1,Engagés!$E71=2,Engagés!$E71=3,Engagés!$E71="V"),'8ème'!$D71&gt;=$I$3),4,"")))))</f>
        <v/>
      </c>
      <c r="W387" s="277" t="str">
        <f>IF('9ème'!$D71="","",IF(AND(Engagés!$E71="M",'9ème'!$D71&gt;=$L$3),1,IF(AND(Engagés!$E71="C",'9ème'!$D71&gt;=$K$3),2,IF(AND(Engagés!$E71="J",'9ème'!$D71&gt;=$J$3),3,IF(AND(OR(Engagés!$E71=1,Engagés!$E71=2,Engagés!$E71=3,Engagés!$E71="V"),'9ème'!$D71&gt;=$I$3),4,"")))))</f>
        <v/>
      </c>
      <c r="X387" s="278" t="str">
        <f>IF('10ème'!$D71="","",IF(AND(Engagés!$E71="M",'10ème'!$D71&gt;=$L$3),1,IF(AND(Engagés!$E71="C",'10ème'!$D71&gt;=$K$3),2,IF(AND(Engagés!$E71="J",'10ème'!$D71&gt;=$J$3),3,IF(AND(OR(Engagés!$E71=1,Engagés!$E71=2,Engagés!$E71=3,Engagés!$E71="V"),'10ème'!$D71&gt;=$I$3),4,"")))))</f>
        <v/>
      </c>
      <c r="Y387" s="247"/>
      <c r="Z387" s="272"/>
      <c r="AA387" s="272"/>
      <c r="AB387" s="272"/>
      <c r="AC387" s="272"/>
      <c r="AD387" s="268"/>
    </row>
    <row r="388" spans="13:30" x14ac:dyDescent="0.25">
      <c r="M388" s="212" t="str">
        <f>IF(Engagés!A71="","",Engagés!A71)</f>
        <v/>
      </c>
      <c r="N388" s="196" t="str">
        <f>IF(M388="","",Engagés!E71)</f>
        <v/>
      </c>
      <c r="O388" s="276" t="str">
        <f>IF('1ér_Tour'!$D72="","",IF(AND(Engagés!$E72="M",'1ér_Tour'!$D72&gt;=$L$3),1,IF(AND(Engagés!$E72="C",'1ér_Tour'!$D72&gt;=$K$3),2,IF(AND(Engagés!$E72="J",'1ér_Tour'!$D72&gt;=$J$3),3,IF(AND(OR(Engagés!$E72=1,Engagés!$E72=2,Engagés!$E72=3,Engagés!$E72="V"),'1ér_Tour'!$D72&gt;=$I$3),4,"")))))</f>
        <v/>
      </c>
      <c r="P388" s="277" t="str">
        <f>IF('2ème'!$D72="","",IF(AND(Engagés!$E72="M",'2ème'!$D72&gt;=$L$3),1,IF(AND(Engagés!$E72="C",'2ème'!$D72&gt;=$K$3),2,IF(AND(Engagés!$E72="J",'2ème'!$D72&gt;=$J$3),3,IF(AND(OR(Engagés!$E72=1,Engagés!$E72=2,Engagés!$E72=3,Engagés!$E72="V"),'2ème'!$D72&gt;=$I$3),4,"")))))</f>
        <v/>
      </c>
      <c r="Q388" s="277" t="str">
        <f>IF('3ème'!$D72="","",IF(AND(Engagés!$E72="M",'3ème'!$D72&gt;=$L$3),1,IF(AND(Engagés!$E72="C",'3ème'!$D72&gt;=$K$3),2,IF(AND(Engagés!$E72="J",'3ème'!$D72&gt;=$J$3),3,IF(AND(OR(Engagés!$E72=1,Engagés!$E72=2,Engagés!$E72=3,Engagés!$E72="V"),'3ème'!$D72&gt;=$I$3),4,"")))))</f>
        <v/>
      </c>
      <c r="R388" s="277" t="str">
        <f>IF('4ème'!$D72="","",IF(AND(Engagés!$E72="M",'4ème'!$D72&gt;=$L$3),1,IF(AND(Engagés!$E72="C",'4ème'!$D72&gt;=$K$3),2,IF(AND(Engagés!$E72="J",'4ème'!$D72&gt;=$J$3),3,IF(AND(OR(Engagés!$E72=1,Engagés!$E72=2,Engagés!$E72=3,Engagés!$E72="V"),'4ème'!$D72&gt;=$I$3),4,"")))))</f>
        <v/>
      </c>
      <c r="S388" s="277" t="str">
        <f>IF('5ème'!$D72="","",IF(AND(Engagés!$E72="M",'5ème'!$D72&gt;=$L$3),1,IF(AND(Engagés!$E72="C",'5ème'!$D72&gt;=$K$3),2,IF(AND(Engagés!$E72="J",'5ème'!$D72&gt;=$J$3),3,IF(AND(OR(Engagés!$E72=1,Engagés!$E72=2,Engagés!$E72=3,Engagés!$E72="V"),'5ème'!$D72&gt;=$I$3),4,"")))))</f>
        <v/>
      </c>
      <c r="T388" s="277" t="str">
        <f>IF('6ème'!$D72="","",IF(AND(Engagés!$E72="M",'6ème'!$D72&gt;=$L$3),1,IF(AND(Engagés!$E72="C",'6ème'!$D72&gt;=$K$3),2,IF(AND(Engagés!$E72="J",'6ème'!$D72&gt;=$J$3),3,IF(AND(OR(Engagés!$E72=1,Engagés!$E72=2,Engagés!$E72=3,Engagés!$E72="V"),'6ème'!$D72&gt;=$I$3),4,"")))))</f>
        <v/>
      </c>
      <c r="U388" s="277" t="str">
        <f>IF('7ème'!D72="","",IF(AND(Engagés!$E72="M",'7ème'!D72&gt;=$L$3),1,IF(AND(Engagés!$E72="C",'7ème'!$D72&gt;=$K$3),2,IF(AND(Engagés!$E72="J",'7ème'!$D72&gt;=$J$3),3,IF(AND(OR(Engagés!$E72=1,Engagés!$E72=2,Engagés!$E72=3,Engagés!$E72="V"),'7ème'!$D72&gt;=$I$3),4,"")))))</f>
        <v/>
      </c>
      <c r="V388" s="277" t="str">
        <f>IF('8ème'!$D72="","",IF(AND(Engagés!$E72="M",'8ème'!$D72&gt;=$L$3),1,IF(AND(Engagés!$E72="C",'8ème'!$D72&gt;=$K$3),2,IF(AND(Engagés!$E72="J",'8ème'!$D72&gt;=$J$3),3,IF(AND(OR(Engagés!$E72=1,Engagés!$E72=2,Engagés!$E72=3,Engagés!$E72="V"),'8ème'!$D72&gt;=$I$3),4,"")))))</f>
        <v/>
      </c>
      <c r="W388" s="277" t="str">
        <f>IF('9ème'!$D72="","",IF(AND(Engagés!$E72="M",'9ème'!$D72&gt;=$L$3),1,IF(AND(Engagés!$E72="C",'9ème'!$D72&gt;=$K$3),2,IF(AND(Engagés!$E72="J",'9ème'!$D72&gt;=$J$3),3,IF(AND(OR(Engagés!$E72=1,Engagés!$E72=2,Engagés!$E72=3,Engagés!$E72="V"),'9ème'!$D72&gt;=$I$3),4,"")))))</f>
        <v/>
      </c>
      <c r="X388" s="278" t="str">
        <f>IF('10ème'!$D72="","",IF(AND(Engagés!$E72="M",'10ème'!$D72&gt;=$L$3),1,IF(AND(Engagés!$E72="C",'10ème'!$D72&gt;=$K$3),2,IF(AND(Engagés!$E72="J",'10ème'!$D72&gt;=$J$3),3,IF(AND(OR(Engagés!$E72=1,Engagés!$E72=2,Engagés!$E72=3,Engagés!$E72="V"),'10ème'!$D72&gt;=$I$3),4,"")))))</f>
        <v/>
      </c>
      <c r="Y388" s="247"/>
      <c r="Z388" s="272"/>
      <c r="AA388" s="272"/>
      <c r="AB388" s="272"/>
      <c r="AC388" s="272"/>
      <c r="AD388" s="268"/>
    </row>
    <row r="389" spans="13:30" x14ac:dyDescent="0.25">
      <c r="M389" s="212" t="str">
        <f>IF(Engagés!A72="","",Engagés!A72)</f>
        <v/>
      </c>
      <c r="N389" s="196" t="str">
        <f>IF(M389="","",Engagés!E72)</f>
        <v/>
      </c>
      <c r="O389" s="276" t="str">
        <f>IF('1ér_Tour'!$D73="","",IF(AND(Engagés!$E73="M",'1ér_Tour'!$D73&gt;=$L$3),1,IF(AND(Engagés!$E73="C",'1ér_Tour'!$D73&gt;=$K$3),2,IF(AND(Engagés!$E73="J",'1ér_Tour'!$D73&gt;=$J$3),3,IF(AND(OR(Engagés!$E73=1,Engagés!$E73=2,Engagés!$E73=3,Engagés!$E73="V"),'1ér_Tour'!$D73&gt;=$I$3),4,"")))))</f>
        <v/>
      </c>
      <c r="P389" s="277" t="str">
        <f>IF('2ème'!$D73="","",IF(AND(Engagés!$E73="M",'2ème'!$D73&gt;=$L$3),1,IF(AND(Engagés!$E73="C",'2ème'!$D73&gt;=$K$3),2,IF(AND(Engagés!$E73="J",'2ème'!$D73&gt;=$J$3),3,IF(AND(OR(Engagés!$E73=1,Engagés!$E73=2,Engagés!$E73=3,Engagés!$E73="V"),'2ème'!$D73&gt;=$I$3),4,"")))))</f>
        <v/>
      </c>
      <c r="Q389" s="277" t="str">
        <f>IF('3ème'!$D73="","",IF(AND(Engagés!$E73="M",'3ème'!$D73&gt;=$L$3),1,IF(AND(Engagés!$E73="C",'3ème'!$D73&gt;=$K$3),2,IF(AND(Engagés!$E73="J",'3ème'!$D73&gt;=$J$3),3,IF(AND(OR(Engagés!$E73=1,Engagés!$E73=2,Engagés!$E73=3,Engagés!$E73="V"),'3ème'!$D73&gt;=$I$3),4,"")))))</f>
        <v/>
      </c>
      <c r="R389" s="277" t="str">
        <f>IF('4ème'!$D73="","",IF(AND(Engagés!$E73="M",'4ème'!$D73&gt;=$L$3),1,IF(AND(Engagés!$E73="C",'4ème'!$D73&gt;=$K$3),2,IF(AND(Engagés!$E73="J",'4ème'!$D73&gt;=$J$3),3,IF(AND(OR(Engagés!$E73=1,Engagés!$E73=2,Engagés!$E73=3,Engagés!$E73="V"),'4ème'!$D73&gt;=$I$3),4,"")))))</f>
        <v/>
      </c>
      <c r="S389" s="277" t="str">
        <f>IF('5ème'!$D73="","",IF(AND(Engagés!$E73="M",'5ème'!$D73&gt;=$L$3),1,IF(AND(Engagés!$E73="C",'5ème'!$D73&gt;=$K$3),2,IF(AND(Engagés!$E73="J",'5ème'!$D73&gt;=$J$3),3,IF(AND(OR(Engagés!$E73=1,Engagés!$E73=2,Engagés!$E73=3,Engagés!$E73="V"),'5ème'!$D73&gt;=$I$3),4,"")))))</f>
        <v/>
      </c>
      <c r="T389" s="277" t="str">
        <f>IF('6ème'!$D73="","",IF(AND(Engagés!$E73="M",'6ème'!$D73&gt;=$L$3),1,IF(AND(Engagés!$E73="C",'6ème'!$D73&gt;=$K$3),2,IF(AND(Engagés!$E73="J",'6ème'!$D73&gt;=$J$3),3,IF(AND(OR(Engagés!$E73=1,Engagés!$E73=2,Engagés!$E73=3,Engagés!$E73="V"),'6ème'!$D73&gt;=$I$3),4,"")))))</f>
        <v/>
      </c>
      <c r="U389" s="277" t="str">
        <f>IF('7ème'!D73="","",IF(AND(Engagés!$E73="M",'7ème'!D73&gt;=$L$3),1,IF(AND(Engagés!$E73="C",'7ème'!$D73&gt;=$K$3),2,IF(AND(Engagés!$E73="J",'7ème'!$D73&gt;=$J$3),3,IF(AND(OR(Engagés!$E73=1,Engagés!$E73=2,Engagés!$E73=3,Engagés!$E73="V"),'7ème'!$D73&gt;=$I$3),4,"")))))</f>
        <v/>
      </c>
      <c r="V389" s="277" t="str">
        <f>IF('8ème'!$D73="","",IF(AND(Engagés!$E73="M",'8ème'!$D73&gt;=$L$3),1,IF(AND(Engagés!$E73="C",'8ème'!$D73&gt;=$K$3),2,IF(AND(Engagés!$E73="J",'8ème'!$D73&gt;=$J$3),3,IF(AND(OR(Engagés!$E73=1,Engagés!$E73=2,Engagés!$E73=3,Engagés!$E73="V"),'8ème'!$D73&gt;=$I$3),4,"")))))</f>
        <v/>
      </c>
      <c r="W389" s="277" t="str">
        <f>IF('9ème'!$D73="","",IF(AND(Engagés!$E73="M",'9ème'!$D73&gt;=$L$3),1,IF(AND(Engagés!$E73="C",'9ème'!$D73&gt;=$K$3),2,IF(AND(Engagés!$E73="J",'9ème'!$D73&gt;=$J$3),3,IF(AND(OR(Engagés!$E73=1,Engagés!$E73=2,Engagés!$E73=3,Engagés!$E73="V"),'9ème'!$D73&gt;=$I$3),4,"")))))</f>
        <v/>
      </c>
      <c r="X389" s="278" t="str">
        <f>IF('10ème'!$D73="","",IF(AND(Engagés!$E73="M",'10ème'!$D73&gt;=$L$3),1,IF(AND(Engagés!$E73="C",'10ème'!$D73&gt;=$K$3),2,IF(AND(Engagés!$E73="J",'10ème'!$D73&gt;=$J$3),3,IF(AND(OR(Engagés!$E73=1,Engagés!$E73=2,Engagés!$E73=3,Engagés!$E73="V"),'10ème'!$D73&gt;=$I$3),4,"")))))</f>
        <v/>
      </c>
      <c r="Y389" s="247"/>
      <c r="Z389" s="272"/>
      <c r="AA389" s="272"/>
      <c r="AB389" s="272"/>
      <c r="AC389" s="272"/>
      <c r="AD389" s="268"/>
    </row>
    <row r="390" spans="13:30" x14ac:dyDescent="0.25">
      <c r="M390" s="212" t="str">
        <f>IF(Engagés!A73="","",Engagés!A73)</f>
        <v/>
      </c>
      <c r="N390" s="196" t="str">
        <f>IF(M390="","",Engagés!E73)</f>
        <v/>
      </c>
      <c r="O390" s="276" t="str">
        <f>IF('1ér_Tour'!$D74="","",IF(AND(Engagés!$E74="M",'1ér_Tour'!$D74&gt;=$L$3),1,IF(AND(Engagés!$E74="C",'1ér_Tour'!$D74&gt;=$K$3),2,IF(AND(Engagés!$E74="J",'1ér_Tour'!$D74&gt;=$J$3),3,IF(AND(OR(Engagés!$E74=1,Engagés!$E74=2,Engagés!$E74=3,Engagés!$E74="V"),'1ér_Tour'!$D74&gt;=$I$3),4,"")))))</f>
        <v/>
      </c>
      <c r="P390" s="277" t="str">
        <f>IF('2ème'!$D74="","",IF(AND(Engagés!$E74="M",'2ème'!$D74&gt;=$L$3),1,IF(AND(Engagés!$E74="C",'2ème'!$D74&gt;=$K$3),2,IF(AND(Engagés!$E74="J",'2ème'!$D74&gt;=$J$3),3,IF(AND(OR(Engagés!$E74=1,Engagés!$E74=2,Engagés!$E74=3,Engagés!$E74="V"),'2ème'!$D74&gt;=$I$3),4,"")))))</f>
        <v/>
      </c>
      <c r="Q390" s="277" t="str">
        <f>IF('3ème'!$D74="","",IF(AND(Engagés!$E74="M",'3ème'!$D74&gt;=$L$3),1,IF(AND(Engagés!$E74="C",'3ème'!$D74&gt;=$K$3),2,IF(AND(Engagés!$E74="J",'3ème'!$D74&gt;=$J$3),3,IF(AND(OR(Engagés!$E74=1,Engagés!$E74=2,Engagés!$E74=3,Engagés!$E74="V"),'3ème'!$D74&gt;=$I$3),4,"")))))</f>
        <v/>
      </c>
      <c r="R390" s="277" t="str">
        <f>IF('4ème'!$D74="","",IF(AND(Engagés!$E74="M",'4ème'!$D74&gt;=$L$3),1,IF(AND(Engagés!$E74="C",'4ème'!$D74&gt;=$K$3),2,IF(AND(Engagés!$E74="J",'4ème'!$D74&gt;=$J$3),3,IF(AND(OR(Engagés!$E74=1,Engagés!$E74=2,Engagés!$E74=3,Engagés!$E74="V"),'4ème'!$D74&gt;=$I$3),4,"")))))</f>
        <v/>
      </c>
      <c r="S390" s="277" t="str">
        <f>IF('5ème'!$D74="","",IF(AND(Engagés!$E74="M",'5ème'!$D74&gt;=$L$3),1,IF(AND(Engagés!$E74="C",'5ème'!$D74&gt;=$K$3),2,IF(AND(Engagés!$E74="J",'5ème'!$D74&gt;=$J$3),3,IF(AND(OR(Engagés!$E74=1,Engagés!$E74=2,Engagés!$E74=3,Engagés!$E74="V"),'5ème'!$D74&gt;=$I$3),4,"")))))</f>
        <v/>
      </c>
      <c r="T390" s="277" t="str">
        <f>IF('6ème'!$D74="","",IF(AND(Engagés!$E74="M",'6ème'!$D74&gt;=$L$3),1,IF(AND(Engagés!$E74="C",'6ème'!$D74&gt;=$K$3),2,IF(AND(Engagés!$E74="J",'6ème'!$D74&gt;=$J$3),3,IF(AND(OR(Engagés!$E74=1,Engagés!$E74=2,Engagés!$E74=3,Engagés!$E74="V"),'6ème'!$D74&gt;=$I$3),4,"")))))</f>
        <v/>
      </c>
      <c r="U390" s="277" t="str">
        <f>IF('7ème'!D74="","",IF(AND(Engagés!$E74="M",'7ème'!D74&gt;=$L$3),1,IF(AND(Engagés!$E74="C",'7ème'!$D74&gt;=$K$3),2,IF(AND(Engagés!$E74="J",'7ème'!$D74&gt;=$J$3),3,IF(AND(OR(Engagés!$E74=1,Engagés!$E74=2,Engagés!$E74=3,Engagés!$E74="V"),'7ème'!$D74&gt;=$I$3),4,"")))))</f>
        <v/>
      </c>
      <c r="V390" s="277" t="str">
        <f>IF('8ème'!$D74="","",IF(AND(Engagés!$E74="M",'8ème'!$D74&gt;=$L$3),1,IF(AND(Engagés!$E74="C",'8ème'!$D74&gt;=$K$3),2,IF(AND(Engagés!$E74="J",'8ème'!$D74&gt;=$J$3),3,IF(AND(OR(Engagés!$E74=1,Engagés!$E74=2,Engagés!$E74=3,Engagés!$E74="V"),'8ème'!$D74&gt;=$I$3),4,"")))))</f>
        <v/>
      </c>
      <c r="W390" s="277" t="str">
        <f>IF('9ème'!$D74="","",IF(AND(Engagés!$E74="M",'9ème'!$D74&gt;=$L$3),1,IF(AND(Engagés!$E74="C",'9ème'!$D74&gt;=$K$3),2,IF(AND(Engagés!$E74="J",'9ème'!$D74&gt;=$J$3),3,IF(AND(OR(Engagés!$E74=1,Engagés!$E74=2,Engagés!$E74=3,Engagés!$E74="V"),'9ème'!$D74&gt;=$I$3),4,"")))))</f>
        <v/>
      </c>
      <c r="X390" s="278" t="str">
        <f>IF('10ème'!$D74="","",IF(AND(Engagés!$E74="M",'10ème'!$D74&gt;=$L$3),1,IF(AND(Engagés!$E74="C",'10ème'!$D74&gt;=$K$3),2,IF(AND(Engagés!$E74="J",'10ème'!$D74&gt;=$J$3),3,IF(AND(OR(Engagés!$E74=1,Engagés!$E74=2,Engagés!$E74=3,Engagés!$E74="V"),'10ème'!$D74&gt;=$I$3),4,"")))))</f>
        <v/>
      </c>
      <c r="Y390" s="247"/>
      <c r="Z390" s="272"/>
      <c r="AA390" s="272"/>
      <c r="AB390" s="272"/>
      <c r="AC390" s="272"/>
      <c r="AD390" s="268"/>
    </row>
    <row r="391" spans="13:30" x14ac:dyDescent="0.25">
      <c r="M391" s="212" t="str">
        <f>IF(Engagés!A74="","",Engagés!A74)</f>
        <v/>
      </c>
      <c r="N391" s="196" t="str">
        <f>IF(M391="","",Engagés!E74)</f>
        <v/>
      </c>
      <c r="O391" s="276" t="str">
        <f>IF('1ér_Tour'!$D75="","",IF(AND(Engagés!$E75="M",'1ér_Tour'!$D75&gt;=$L$3),1,IF(AND(Engagés!$E75="C",'1ér_Tour'!$D75&gt;=$K$3),2,IF(AND(Engagés!$E75="J",'1ér_Tour'!$D75&gt;=$J$3),3,IF(AND(OR(Engagés!$E75=1,Engagés!$E75=2,Engagés!$E75=3,Engagés!$E75="V"),'1ér_Tour'!$D75&gt;=$I$3),4,"")))))</f>
        <v/>
      </c>
      <c r="P391" s="277" t="str">
        <f>IF('2ème'!$D75="","",IF(AND(Engagés!$E75="M",'2ème'!$D75&gt;=$L$3),1,IF(AND(Engagés!$E75="C",'2ème'!$D75&gt;=$K$3),2,IF(AND(Engagés!$E75="J",'2ème'!$D75&gt;=$J$3),3,IF(AND(OR(Engagés!$E75=1,Engagés!$E75=2,Engagés!$E75=3,Engagés!$E75="V"),'2ème'!$D75&gt;=$I$3),4,"")))))</f>
        <v/>
      </c>
      <c r="Q391" s="277" t="str">
        <f>IF('3ème'!$D75="","",IF(AND(Engagés!$E75="M",'3ème'!$D75&gt;=$L$3),1,IF(AND(Engagés!$E75="C",'3ème'!$D75&gt;=$K$3),2,IF(AND(Engagés!$E75="J",'3ème'!$D75&gt;=$J$3),3,IF(AND(OR(Engagés!$E75=1,Engagés!$E75=2,Engagés!$E75=3,Engagés!$E75="V"),'3ème'!$D75&gt;=$I$3),4,"")))))</f>
        <v/>
      </c>
      <c r="R391" s="277" t="str">
        <f>IF('4ème'!$D75="","",IF(AND(Engagés!$E75="M",'4ème'!$D75&gt;=$L$3),1,IF(AND(Engagés!$E75="C",'4ème'!$D75&gt;=$K$3),2,IF(AND(Engagés!$E75="J",'4ème'!$D75&gt;=$J$3),3,IF(AND(OR(Engagés!$E75=1,Engagés!$E75=2,Engagés!$E75=3,Engagés!$E75="V"),'4ème'!$D75&gt;=$I$3),4,"")))))</f>
        <v/>
      </c>
      <c r="S391" s="277" t="str">
        <f>IF('5ème'!$D75="","",IF(AND(Engagés!$E75="M",'5ème'!$D75&gt;=$L$3),1,IF(AND(Engagés!$E75="C",'5ème'!$D75&gt;=$K$3),2,IF(AND(Engagés!$E75="J",'5ème'!$D75&gt;=$J$3),3,IF(AND(OR(Engagés!$E75=1,Engagés!$E75=2,Engagés!$E75=3,Engagés!$E75="V"),'5ème'!$D75&gt;=$I$3),4,"")))))</f>
        <v/>
      </c>
      <c r="T391" s="277" t="str">
        <f>IF('6ème'!$D75="","",IF(AND(Engagés!$E75="M",'6ème'!$D75&gt;=$L$3),1,IF(AND(Engagés!$E75="C",'6ème'!$D75&gt;=$K$3),2,IF(AND(Engagés!$E75="J",'6ème'!$D75&gt;=$J$3),3,IF(AND(OR(Engagés!$E75=1,Engagés!$E75=2,Engagés!$E75=3,Engagés!$E75="V"),'6ème'!$D75&gt;=$I$3),4,"")))))</f>
        <v/>
      </c>
      <c r="U391" s="277" t="str">
        <f>IF('7ème'!D75="","",IF(AND(Engagés!$E75="M",'7ème'!D75&gt;=$L$3),1,IF(AND(Engagés!$E75="C",'7ème'!$D75&gt;=$K$3),2,IF(AND(Engagés!$E75="J",'7ème'!$D75&gt;=$J$3),3,IF(AND(OR(Engagés!$E75=1,Engagés!$E75=2,Engagés!$E75=3,Engagés!$E75="V"),'7ème'!$D75&gt;=$I$3),4,"")))))</f>
        <v/>
      </c>
      <c r="V391" s="277" t="str">
        <f>IF('8ème'!$D75="","",IF(AND(Engagés!$E75="M",'8ème'!$D75&gt;=$L$3),1,IF(AND(Engagés!$E75="C",'8ème'!$D75&gt;=$K$3),2,IF(AND(Engagés!$E75="J",'8ème'!$D75&gt;=$J$3),3,IF(AND(OR(Engagés!$E75=1,Engagés!$E75=2,Engagés!$E75=3,Engagés!$E75="V"),'8ème'!$D75&gt;=$I$3),4,"")))))</f>
        <v/>
      </c>
      <c r="W391" s="277" t="str">
        <f>IF('9ème'!$D75="","",IF(AND(Engagés!$E75="M",'9ème'!$D75&gt;=$L$3),1,IF(AND(Engagés!$E75="C",'9ème'!$D75&gt;=$K$3),2,IF(AND(Engagés!$E75="J",'9ème'!$D75&gt;=$J$3),3,IF(AND(OR(Engagés!$E75=1,Engagés!$E75=2,Engagés!$E75=3,Engagés!$E75="V"),'9ème'!$D75&gt;=$I$3),4,"")))))</f>
        <v/>
      </c>
      <c r="X391" s="278" t="str">
        <f>IF('10ème'!$D75="","",IF(AND(Engagés!$E75="M",'10ème'!$D75&gt;=$L$3),1,IF(AND(Engagés!$E75="C",'10ème'!$D75&gt;=$K$3),2,IF(AND(Engagés!$E75="J",'10ème'!$D75&gt;=$J$3),3,IF(AND(OR(Engagés!$E75=1,Engagés!$E75=2,Engagés!$E75=3,Engagés!$E75="V"),'10ème'!$D75&gt;=$I$3),4,"")))))</f>
        <v/>
      </c>
      <c r="Y391" s="247"/>
      <c r="Z391" s="272"/>
      <c r="AA391" s="272"/>
      <c r="AB391" s="272"/>
      <c r="AC391" s="272"/>
      <c r="AD391" s="268"/>
    </row>
    <row r="392" spans="13:30" x14ac:dyDescent="0.25">
      <c r="M392" s="212" t="str">
        <f>IF(Engagés!A75="","",Engagés!A75)</f>
        <v/>
      </c>
      <c r="N392" s="196" t="str">
        <f>IF(M392="","",Engagés!E75)</f>
        <v/>
      </c>
      <c r="O392" s="276" t="str">
        <f>IF('1ér_Tour'!$D76="","",IF(AND(Engagés!$E76="M",'1ér_Tour'!$D76&gt;=$L$3),1,IF(AND(Engagés!$E76="C",'1ér_Tour'!$D76&gt;=$K$3),2,IF(AND(Engagés!$E76="J",'1ér_Tour'!$D76&gt;=$J$3),3,IF(AND(OR(Engagés!$E76=1,Engagés!$E76=2,Engagés!$E76=3,Engagés!$E76="V"),'1ér_Tour'!$D76&gt;=$I$3),4,"")))))</f>
        <v/>
      </c>
      <c r="P392" s="277" t="str">
        <f>IF('2ème'!$D76="","",IF(AND(Engagés!$E76="M",'2ème'!$D76&gt;=$L$3),1,IF(AND(Engagés!$E76="C",'2ème'!$D76&gt;=$K$3),2,IF(AND(Engagés!$E76="J",'2ème'!$D76&gt;=$J$3),3,IF(AND(OR(Engagés!$E76=1,Engagés!$E76=2,Engagés!$E76=3,Engagés!$E76="V"),'2ème'!$D76&gt;=$I$3),4,"")))))</f>
        <v/>
      </c>
      <c r="Q392" s="277" t="str">
        <f>IF('3ème'!$D76="","",IF(AND(Engagés!$E76="M",'3ème'!$D76&gt;=$L$3),1,IF(AND(Engagés!$E76="C",'3ème'!$D76&gt;=$K$3),2,IF(AND(Engagés!$E76="J",'3ème'!$D76&gt;=$J$3),3,IF(AND(OR(Engagés!$E76=1,Engagés!$E76=2,Engagés!$E76=3,Engagés!$E76="V"),'3ème'!$D76&gt;=$I$3),4,"")))))</f>
        <v/>
      </c>
      <c r="R392" s="277" t="str">
        <f>IF('4ème'!$D76="","",IF(AND(Engagés!$E76="M",'4ème'!$D76&gt;=$L$3),1,IF(AND(Engagés!$E76="C",'4ème'!$D76&gt;=$K$3),2,IF(AND(Engagés!$E76="J",'4ème'!$D76&gt;=$J$3),3,IF(AND(OR(Engagés!$E76=1,Engagés!$E76=2,Engagés!$E76=3,Engagés!$E76="V"),'4ème'!$D76&gt;=$I$3),4,"")))))</f>
        <v/>
      </c>
      <c r="S392" s="277" t="str">
        <f>IF('5ème'!$D76="","",IF(AND(Engagés!$E76="M",'5ème'!$D76&gt;=$L$3),1,IF(AND(Engagés!$E76="C",'5ème'!$D76&gt;=$K$3),2,IF(AND(Engagés!$E76="J",'5ème'!$D76&gt;=$J$3),3,IF(AND(OR(Engagés!$E76=1,Engagés!$E76=2,Engagés!$E76=3,Engagés!$E76="V"),'5ème'!$D76&gt;=$I$3),4,"")))))</f>
        <v/>
      </c>
      <c r="T392" s="277" t="str">
        <f>IF('6ème'!$D76="","",IF(AND(Engagés!$E76="M",'6ème'!$D76&gt;=$L$3),1,IF(AND(Engagés!$E76="C",'6ème'!$D76&gt;=$K$3),2,IF(AND(Engagés!$E76="J",'6ème'!$D76&gt;=$J$3),3,IF(AND(OR(Engagés!$E76=1,Engagés!$E76=2,Engagés!$E76=3,Engagés!$E76="V"),'6ème'!$D76&gt;=$I$3),4,"")))))</f>
        <v/>
      </c>
      <c r="U392" s="277" t="str">
        <f>IF('7ème'!D76="","",IF(AND(Engagés!$E76="M",'7ème'!D76&gt;=$L$3),1,IF(AND(Engagés!$E76="C",'7ème'!$D76&gt;=$K$3),2,IF(AND(Engagés!$E76="J",'7ème'!$D76&gt;=$J$3),3,IF(AND(OR(Engagés!$E76=1,Engagés!$E76=2,Engagés!$E76=3,Engagés!$E76="V"),'7ème'!$D76&gt;=$I$3),4,"")))))</f>
        <v/>
      </c>
      <c r="V392" s="277" t="str">
        <f>IF('8ème'!$D76="","",IF(AND(Engagés!$E76="M",'8ème'!$D76&gt;=$L$3),1,IF(AND(Engagés!$E76="C",'8ème'!$D76&gt;=$K$3),2,IF(AND(Engagés!$E76="J",'8ème'!$D76&gt;=$J$3),3,IF(AND(OR(Engagés!$E76=1,Engagés!$E76=2,Engagés!$E76=3,Engagés!$E76="V"),'8ème'!$D76&gt;=$I$3),4,"")))))</f>
        <v/>
      </c>
      <c r="W392" s="277" t="str">
        <f>IF('9ème'!$D76="","",IF(AND(Engagés!$E76="M",'9ème'!$D76&gt;=$L$3),1,IF(AND(Engagés!$E76="C",'9ème'!$D76&gt;=$K$3),2,IF(AND(Engagés!$E76="J",'9ème'!$D76&gt;=$J$3),3,IF(AND(OR(Engagés!$E76=1,Engagés!$E76=2,Engagés!$E76=3,Engagés!$E76="V"),'9ème'!$D76&gt;=$I$3),4,"")))))</f>
        <v/>
      </c>
      <c r="X392" s="278" t="str">
        <f>IF('10ème'!$D76="","",IF(AND(Engagés!$E76="M",'10ème'!$D76&gt;=$L$3),1,IF(AND(Engagés!$E76="C",'10ème'!$D76&gt;=$K$3),2,IF(AND(Engagés!$E76="J",'10ème'!$D76&gt;=$J$3),3,IF(AND(OR(Engagés!$E76=1,Engagés!$E76=2,Engagés!$E76=3,Engagés!$E76="V"),'10ème'!$D76&gt;=$I$3),4,"")))))</f>
        <v/>
      </c>
      <c r="Y392" s="247"/>
      <c r="Z392" s="272"/>
      <c r="AA392" s="272"/>
      <c r="AB392" s="272"/>
      <c r="AC392" s="272"/>
      <c r="AD392" s="268"/>
    </row>
    <row r="393" spans="13:30" x14ac:dyDescent="0.25">
      <c r="M393" s="212" t="str">
        <f>IF(Engagés!A76="","",Engagés!A76)</f>
        <v/>
      </c>
      <c r="N393" s="196" t="str">
        <f>IF(M393="","",Engagés!E76)</f>
        <v/>
      </c>
      <c r="O393" s="276" t="str">
        <f>IF('1ér_Tour'!$D77="","",IF(AND(Engagés!$E77="M",'1ér_Tour'!$D77&gt;=$L$3),1,IF(AND(Engagés!$E77="C",'1ér_Tour'!$D77&gt;=$K$3),2,IF(AND(Engagés!$E77="J",'1ér_Tour'!$D77&gt;=$J$3),3,IF(AND(OR(Engagés!$E77=1,Engagés!$E77=2,Engagés!$E77=3,Engagés!$E77="V"),'1ér_Tour'!$D77&gt;=$I$3),4,"")))))</f>
        <v/>
      </c>
      <c r="P393" s="277" t="str">
        <f>IF('2ème'!$D77="","",IF(AND(Engagés!$E77="M",'2ème'!$D77&gt;=$L$3),1,IF(AND(Engagés!$E77="C",'2ème'!$D77&gt;=$K$3),2,IF(AND(Engagés!$E77="J",'2ème'!$D77&gt;=$J$3),3,IF(AND(OR(Engagés!$E77=1,Engagés!$E77=2,Engagés!$E77=3,Engagés!$E77="V"),'2ème'!$D77&gt;=$I$3),4,"")))))</f>
        <v/>
      </c>
      <c r="Q393" s="277" t="str">
        <f>IF('3ème'!$D77="","",IF(AND(Engagés!$E77="M",'3ème'!$D77&gt;=$L$3),1,IF(AND(Engagés!$E77="C",'3ème'!$D77&gt;=$K$3),2,IF(AND(Engagés!$E77="J",'3ème'!$D77&gt;=$J$3),3,IF(AND(OR(Engagés!$E77=1,Engagés!$E77=2,Engagés!$E77=3,Engagés!$E77="V"),'3ème'!$D77&gt;=$I$3),4,"")))))</f>
        <v/>
      </c>
      <c r="R393" s="277" t="str">
        <f>IF('4ème'!$D77="","",IF(AND(Engagés!$E77="M",'4ème'!$D77&gt;=$L$3),1,IF(AND(Engagés!$E77="C",'4ème'!$D77&gt;=$K$3),2,IF(AND(Engagés!$E77="J",'4ème'!$D77&gt;=$J$3),3,IF(AND(OR(Engagés!$E77=1,Engagés!$E77=2,Engagés!$E77=3,Engagés!$E77="V"),'4ème'!$D77&gt;=$I$3),4,"")))))</f>
        <v/>
      </c>
      <c r="S393" s="277" t="str">
        <f>IF('5ème'!$D77="","",IF(AND(Engagés!$E77="M",'5ème'!$D77&gt;=$L$3),1,IF(AND(Engagés!$E77="C",'5ème'!$D77&gt;=$K$3),2,IF(AND(Engagés!$E77="J",'5ème'!$D77&gt;=$J$3),3,IF(AND(OR(Engagés!$E77=1,Engagés!$E77=2,Engagés!$E77=3,Engagés!$E77="V"),'5ème'!$D77&gt;=$I$3),4,"")))))</f>
        <v/>
      </c>
      <c r="T393" s="277" t="str">
        <f>IF('6ème'!$D77="","",IF(AND(Engagés!$E77="M",'6ème'!$D77&gt;=$L$3),1,IF(AND(Engagés!$E77="C",'6ème'!$D77&gt;=$K$3),2,IF(AND(Engagés!$E77="J",'6ème'!$D77&gt;=$J$3),3,IF(AND(OR(Engagés!$E77=1,Engagés!$E77=2,Engagés!$E77=3,Engagés!$E77="V"),'6ème'!$D77&gt;=$I$3),4,"")))))</f>
        <v/>
      </c>
      <c r="U393" s="277" t="str">
        <f>IF('7ème'!D77="","",IF(AND(Engagés!$E77="M",'7ème'!D77&gt;=$L$3),1,IF(AND(Engagés!$E77="C",'7ème'!$D77&gt;=$K$3),2,IF(AND(Engagés!$E77="J",'7ème'!$D77&gt;=$J$3),3,IF(AND(OR(Engagés!$E77=1,Engagés!$E77=2,Engagés!$E77=3,Engagés!$E77="V"),'7ème'!$D77&gt;=$I$3),4,"")))))</f>
        <v/>
      </c>
      <c r="V393" s="277" t="str">
        <f>IF('8ème'!$D77="","",IF(AND(Engagés!$E77="M",'8ème'!$D77&gt;=$L$3),1,IF(AND(Engagés!$E77="C",'8ème'!$D77&gt;=$K$3),2,IF(AND(Engagés!$E77="J",'8ème'!$D77&gt;=$J$3),3,IF(AND(OR(Engagés!$E77=1,Engagés!$E77=2,Engagés!$E77=3,Engagés!$E77="V"),'8ème'!$D77&gt;=$I$3),4,"")))))</f>
        <v/>
      </c>
      <c r="W393" s="277" t="str">
        <f>IF('9ème'!$D77="","",IF(AND(Engagés!$E77="M",'9ème'!$D77&gt;=$L$3),1,IF(AND(Engagés!$E77="C",'9ème'!$D77&gt;=$K$3),2,IF(AND(Engagés!$E77="J",'9ème'!$D77&gt;=$J$3),3,IF(AND(OR(Engagés!$E77=1,Engagés!$E77=2,Engagés!$E77=3,Engagés!$E77="V"),'9ème'!$D77&gt;=$I$3),4,"")))))</f>
        <v/>
      </c>
      <c r="X393" s="278" t="str">
        <f>IF('10ème'!$D77="","",IF(AND(Engagés!$E77="M",'10ème'!$D77&gt;=$L$3),1,IF(AND(Engagés!$E77="C",'10ème'!$D77&gt;=$K$3),2,IF(AND(Engagés!$E77="J",'10ème'!$D77&gt;=$J$3),3,IF(AND(OR(Engagés!$E77=1,Engagés!$E77=2,Engagés!$E77=3,Engagés!$E77="V"),'10ème'!$D77&gt;=$I$3),4,"")))))</f>
        <v/>
      </c>
      <c r="Y393" s="247"/>
      <c r="Z393" s="272"/>
      <c r="AA393" s="272"/>
      <c r="AB393" s="272"/>
      <c r="AC393" s="272"/>
      <c r="AD393" s="268"/>
    </row>
    <row r="394" spans="13:30" x14ac:dyDescent="0.25">
      <c r="M394" s="212" t="str">
        <f>IF(Engagés!A77="","",Engagés!A77)</f>
        <v/>
      </c>
      <c r="N394" s="196" t="str">
        <f>IF(M394="","",Engagés!E77)</f>
        <v/>
      </c>
      <c r="O394" s="276" t="str">
        <f>IF('1ér_Tour'!$D78="","",IF(AND(Engagés!$E78="M",'1ér_Tour'!$D78&gt;=$L$3),1,IF(AND(Engagés!$E78="C",'1ér_Tour'!$D78&gt;=$K$3),2,IF(AND(Engagés!$E78="J",'1ér_Tour'!$D78&gt;=$J$3),3,IF(AND(OR(Engagés!$E78=1,Engagés!$E78=2,Engagés!$E78=3,Engagés!$E78="V"),'1ér_Tour'!$D78&gt;=$I$3),4,"")))))</f>
        <v/>
      </c>
      <c r="P394" s="277" t="str">
        <f>IF('2ème'!$D78="","",IF(AND(Engagés!$E78="M",'2ème'!$D78&gt;=$L$3),1,IF(AND(Engagés!$E78="C",'2ème'!$D78&gt;=$K$3),2,IF(AND(Engagés!$E78="J",'2ème'!$D78&gt;=$J$3),3,IF(AND(OR(Engagés!$E78=1,Engagés!$E78=2,Engagés!$E78=3,Engagés!$E78="V"),'2ème'!$D78&gt;=$I$3),4,"")))))</f>
        <v/>
      </c>
      <c r="Q394" s="277" t="str">
        <f>IF('3ème'!$D78="","",IF(AND(Engagés!$E78="M",'3ème'!$D78&gt;=$L$3),1,IF(AND(Engagés!$E78="C",'3ème'!$D78&gt;=$K$3),2,IF(AND(Engagés!$E78="J",'3ème'!$D78&gt;=$J$3),3,IF(AND(OR(Engagés!$E78=1,Engagés!$E78=2,Engagés!$E78=3,Engagés!$E78="V"),'3ème'!$D78&gt;=$I$3),4,"")))))</f>
        <v/>
      </c>
      <c r="R394" s="277" t="str">
        <f>IF('4ème'!$D78="","",IF(AND(Engagés!$E78="M",'4ème'!$D78&gt;=$L$3),1,IF(AND(Engagés!$E78="C",'4ème'!$D78&gt;=$K$3),2,IF(AND(Engagés!$E78="J",'4ème'!$D78&gt;=$J$3),3,IF(AND(OR(Engagés!$E78=1,Engagés!$E78=2,Engagés!$E78=3,Engagés!$E78="V"),'4ème'!$D78&gt;=$I$3),4,"")))))</f>
        <v/>
      </c>
      <c r="S394" s="277" t="str">
        <f>IF('5ème'!$D78="","",IF(AND(Engagés!$E78="M",'5ème'!$D78&gt;=$L$3),1,IF(AND(Engagés!$E78="C",'5ème'!$D78&gt;=$K$3),2,IF(AND(Engagés!$E78="J",'5ème'!$D78&gt;=$J$3),3,IF(AND(OR(Engagés!$E78=1,Engagés!$E78=2,Engagés!$E78=3,Engagés!$E78="V"),'5ème'!$D78&gt;=$I$3),4,"")))))</f>
        <v/>
      </c>
      <c r="T394" s="277" t="str">
        <f>IF('6ème'!$D78="","",IF(AND(Engagés!$E78="M",'6ème'!$D78&gt;=$L$3),1,IF(AND(Engagés!$E78="C",'6ème'!$D78&gt;=$K$3),2,IF(AND(Engagés!$E78="J",'6ème'!$D78&gt;=$J$3),3,IF(AND(OR(Engagés!$E78=1,Engagés!$E78=2,Engagés!$E78=3,Engagés!$E78="V"),'6ème'!$D78&gt;=$I$3),4,"")))))</f>
        <v/>
      </c>
      <c r="U394" s="277" t="str">
        <f>IF('7ème'!D78="","",IF(AND(Engagés!$E78="M",'7ème'!D78&gt;=$L$3),1,IF(AND(Engagés!$E78="C",'7ème'!$D78&gt;=$K$3),2,IF(AND(Engagés!$E78="J",'7ème'!$D78&gt;=$J$3),3,IF(AND(OR(Engagés!$E78=1,Engagés!$E78=2,Engagés!$E78=3,Engagés!$E78="V"),'7ème'!$D78&gt;=$I$3),4,"")))))</f>
        <v/>
      </c>
      <c r="V394" s="277" t="str">
        <f>IF('8ème'!$D78="","",IF(AND(Engagés!$E78="M",'8ème'!$D78&gt;=$L$3),1,IF(AND(Engagés!$E78="C",'8ème'!$D78&gt;=$K$3),2,IF(AND(Engagés!$E78="J",'8ème'!$D78&gt;=$J$3),3,IF(AND(OR(Engagés!$E78=1,Engagés!$E78=2,Engagés!$E78=3,Engagés!$E78="V"),'8ème'!$D78&gt;=$I$3),4,"")))))</f>
        <v/>
      </c>
      <c r="W394" s="277" t="str">
        <f>IF('9ème'!$D78="","",IF(AND(Engagés!$E78="M",'9ème'!$D78&gt;=$L$3),1,IF(AND(Engagés!$E78="C",'9ème'!$D78&gt;=$K$3),2,IF(AND(Engagés!$E78="J",'9ème'!$D78&gt;=$J$3),3,IF(AND(OR(Engagés!$E78=1,Engagés!$E78=2,Engagés!$E78=3,Engagés!$E78="V"),'9ème'!$D78&gt;=$I$3),4,"")))))</f>
        <v/>
      </c>
      <c r="X394" s="278" t="str">
        <f>IF('10ème'!$D78="","",IF(AND(Engagés!$E78="M",'10ème'!$D78&gt;=$L$3),1,IF(AND(Engagés!$E78="C",'10ème'!$D78&gt;=$K$3),2,IF(AND(Engagés!$E78="J",'10ème'!$D78&gt;=$J$3),3,IF(AND(OR(Engagés!$E78=1,Engagés!$E78=2,Engagés!$E78=3,Engagés!$E78="V"),'10ème'!$D78&gt;=$I$3),4,"")))))</f>
        <v/>
      </c>
      <c r="Y394" s="247"/>
      <c r="Z394" s="272"/>
      <c r="AA394" s="272"/>
      <c r="AB394" s="272"/>
      <c r="AC394" s="272"/>
      <c r="AD394" s="268"/>
    </row>
    <row r="395" spans="13:30" x14ac:dyDescent="0.25">
      <c r="M395" s="212" t="str">
        <f>IF(Engagés!A78="","",Engagés!A78)</f>
        <v/>
      </c>
      <c r="N395" s="196" t="str">
        <f>IF(M395="","",Engagés!E78)</f>
        <v/>
      </c>
      <c r="O395" s="276" t="str">
        <f>IF('1ér_Tour'!$D79="","",IF(AND(Engagés!$E79="M",'1ér_Tour'!$D79&gt;=$L$3),1,IF(AND(Engagés!$E79="C",'1ér_Tour'!$D79&gt;=$K$3),2,IF(AND(Engagés!$E79="J",'1ér_Tour'!$D79&gt;=$J$3),3,IF(AND(OR(Engagés!$E79=1,Engagés!$E79=2,Engagés!$E79=3,Engagés!$E79="V"),'1ér_Tour'!$D79&gt;=$I$3),4,"")))))</f>
        <v/>
      </c>
      <c r="P395" s="277" t="str">
        <f>IF('2ème'!$D79="","",IF(AND(Engagés!$E79="M",'2ème'!$D79&gt;=$L$3),1,IF(AND(Engagés!$E79="C",'2ème'!$D79&gt;=$K$3),2,IF(AND(Engagés!$E79="J",'2ème'!$D79&gt;=$J$3),3,IF(AND(OR(Engagés!$E79=1,Engagés!$E79=2,Engagés!$E79=3,Engagés!$E79="V"),'2ème'!$D79&gt;=$I$3),4,"")))))</f>
        <v/>
      </c>
      <c r="Q395" s="277" t="str">
        <f>IF('3ème'!$D79="","",IF(AND(Engagés!$E79="M",'3ème'!$D79&gt;=$L$3),1,IF(AND(Engagés!$E79="C",'3ème'!$D79&gt;=$K$3),2,IF(AND(Engagés!$E79="J",'3ème'!$D79&gt;=$J$3),3,IF(AND(OR(Engagés!$E79=1,Engagés!$E79=2,Engagés!$E79=3,Engagés!$E79="V"),'3ème'!$D79&gt;=$I$3),4,"")))))</f>
        <v/>
      </c>
      <c r="R395" s="277" t="str">
        <f>IF('4ème'!$D79="","",IF(AND(Engagés!$E79="M",'4ème'!$D79&gt;=$L$3),1,IF(AND(Engagés!$E79="C",'4ème'!$D79&gt;=$K$3),2,IF(AND(Engagés!$E79="J",'4ème'!$D79&gt;=$J$3),3,IF(AND(OR(Engagés!$E79=1,Engagés!$E79=2,Engagés!$E79=3,Engagés!$E79="V"),'4ème'!$D79&gt;=$I$3),4,"")))))</f>
        <v/>
      </c>
      <c r="S395" s="277" t="str">
        <f>IF('5ème'!$D79="","",IF(AND(Engagés!$E79="M",'5ème'!$D79&gt;=$L$3),1,IF(AND(Engagés!$E79="C",'5ème'!$D79&gt;=$K$3),2,IF(AND(Engagés!$E79="J",'5ème'!$D79&gt;=$J$3),3,IF(AND(OR(Engagés!$E79=1,Engagés!$E79=2,Engagés!$E79=3,Engagés!$E79="V"),'5ème'!$D79&gt;=$I$3),4,"")))))</f>
        <v/>
      </c>
      <c r="T395" s="277" t="str">
        <f>IF('6ème'!$D79="","",IF(AND(Engagés!$E79="M",'6ème'!$D79&gt;=$L$3),1,IF(AND(Engagés!$E79="C",'6ème'!$D79&gt;=$K$3),2,IF(AND(Engagés!$E79="J",'6ème'!$D79&gt;=$J$3),3,IF(AND(OR(Engagés!$E79=1,Engagés!$E79=2,Engagés!$E79=3,Engagés!$E79="V"),'6ème'!$D79&gt;=$I$3),4,"")))))</f>
        <v/>
      </c>
      <c r="U395" s="277" t="str">
        <f>IF('7ème'!D79="","",IF(AND(Engagés!$E79="M",'7ème'!D79&gt;=$L$3),1,IF(AND(Engagés!$E79="C",'7ème'!$D79&gt;=$K$3),2,IF(AND(Engagés!$E79="J",'7ème'!$D79&gt;=$J$3),3,IF(AND(OR(Engagés!$E79=1,Engagés!$E79=2,Engagés!$E79=3,Engagés!$E79="V"),'7ème'!$D79&gt;=$I$3),4,"")))))</f>
        <v/>
      </c>
      <c r="V395" s="277" t="str">
        <f>IF('8ème'!$D79="","",IF(AND(Engagés!$E79="M",'8ème'!$D79&gt;=$L$3),1,IF(AND(Engagés!$E79="C",'8ème'!$D79&gt;=$K$3),2,IF(AND(Engagés!$E79="J",'8ème'!$D79&gt;=$J$3),3,IF(AND(OR(Engagés!$E79=1,Engagés!$E79=2,Engagés!$E79=3,Engagés!$E79="V"),'8ème'!$D79&gt;=$I$3),4,"")))))</f>
        <v/>
      </c>
      <c r="W395" s="277" t="str">
        <f>IF('9ème'!$D79="","",IF(AND(Engagés!$E79="M",'9ème'!$D79&gt;=$L$3),1,IF(AND(Engagés!$E79="C",'9ème'!$D79&gt;=$K$3),2,IF(AND(Engagés!$E79="J",'9ème'!$D79&gt;=$J$3),3,IF(AND(OR(Engagés!$E79=1,Engagés!$E79=2,Engagés!$E79=3,Engagés!$E79="V"),'9ème'!$D79&gt;=$I$3),4,"")))))</f>
        <v/>
      </c>
      <c r="X395" s="278" t="str">
        <f>IF('10ème'!$D79="","",IF(AND(Engagés!$E79="M",'10ème'!$D79&gt;=$L$3),1,IF(AND(Engagés!$E79="C",'10ème'!$D79&gt;=$K$3),2,IF(AND(Engagés!$E79="J",'10ème'!$D79&gt;=$J$3),3,IF(AND(OR(Engagés!$E79=1,Engagés!$E79=2,Engagés!$E79=3,Engagés!$E79="V"),'10ème'!$D79&gt;=$I$3),4,"")))))</f>
        <v/>
      </c>
      <c r="Y395" s="247"/>
      <c r="Z395" s="272"/>
      <c r="AA395" s="272"/>
      <c r="AB395" s="272"/>
      <c r="AC395" s="272"/>
      <c r="AD395" s="268"/>
    </row>
    <row r="396" spans="13:30" x14ac:dyDescent="0.25">
      <c r="M396" s="212" t="str">
        <f>IF(Engagés!A79="","",Engagés!A79)</f>
        <v/>
      </c>
      <c r="N396" s="196" t="str">
        <f>IF(M396="","",Engagés!E79)</f>
        <v/>
      </c>
      <c r="O396" s="276" t="str">
        <f>IF('1ér_Tour'!$D80="","",IF(AND(Engagés!$E80="M",'1ér_Tour'!$D80&gt;=$L$3),1,IF(AND(Engagés!$E80="C",'1ér_Tour'!$D80&gt;=$K$3),2,IF(AND(Engagés!$E80="J",'1ér_Tour'!$D80&gt;=$J$3),3,IF(AND(OR(Engagés!$E80=1,Engagés!$E80=2,Engagés!$E80=3,Engagés!$E80="V"),'1ér_Tour'!$D80&gt;=$I$3),4,"")))))</f>
        <v/>
      </c>
      <c r="P396" s="277" t="str">
        <f>IF('2ème'!$D80="","",IF(AND(Engagés!$E80="M",'2ème'!$D80&gt;=$L$3),1,IF(AND(Engagés!$E80="C",'2ème'!$D80&gt;=$K$3),2,IF(AND(Engagés!$E80="J",'2ème'!$D80&gt;=$J$3),3,IF(AND(OR(Engagés!$E80=1,Engagés!$E80=2,Engagés!$E80=3,Engagés!$E80="V"),'2ème'!$D80&gt;=$I$3),4,"")))))</f>
        <v/>
      </c>
      <c r="Q396" s="277" t="str">
        <f>IF('3ème'!$D80="","",IF(AND(Engagés!$E80="M",'3ème'!$D80&gt;=$L$3),1,IF(AND(Engagés!$E80="C",'3ème'!$D80&gt;=$K$3),2,IF(AND(Engagés!$E80="J",'3ème'!$D80&gt;=$J$3),3,IF(AND(OR(Engagés!$E80=1,Engagés!$E80=2,Engagés!$E80=3,Engagés!$E80="V"),'3ème'!$D80&gt;=$I$3),4,"")))))</f>
        <v/>
      </c>
      <c r="R396" s="277" t="str">
        <f>IF('4ème'!$D80="","",IF(AND(Engagés!$E80="M",'4ème'!$D80&gt;=$L$3),1,IF(AND(Engagés!$E80="C",'4ème'!$D80&gt;=$K$3),2,IF(AND(Engagés!$E80="J",'4ème'!$D80&gt;=$J$3),3,IF(AND(OR(Engagés!$E80=1,Engagés!$E80=2,Engagés!$E80=3,Engagés!$E80="V"),'4ème'!$D80&gt;=$I$3),4,"")))))</f>
        <v/>
      </c>
      <c r="S396" s="277" t="str">
        <f>IF('5ème'!$D80="","",IF(AND(Engagés!$E80="M",'5ème'!$D80&gt;=$L$3),1,IF(AND(Engagés!$E80="C",'5ème'!$D80&gt;=$K$3),2,IF(AND(Engagés!$E80="J",'5ème'!$D80&gt;=$J$3),3,IF(AND(OR(Engagés!$E80=1,Engagés!$E80=2,Engagés!$E80=3,Engagés!$E80="V"),'5ème'!$D80&gt;=$I$3),4,"")))))</f>
        <v/>
      </c>
      <c r="T396" s="277" t="str">
        <f>IF('6ème'!$D80="","",IF(AND(Engagés!$E80="M",'6ème'!$D80&gt;=$L$3),1,IF(AND(Engagés!$E80="C",'6ème'!$D80&gt;=$K$3),2,IF(AND(Engagés!$E80="J",'6ème'!$D80&gt;=$J$3),3,IF(AND(OR(Engagés!$E80=1,Engagés!$E80=2,Engagés!$E80=3,Engagés!$E80="V"),'6ème'!$D80&gt;=$I$3),4,"")))))</f>
        <v/>
      </c>
      <c r="U396" s="277" t="str">
        <f>IF('7ème'!D80="","",IF(AND(Engagés!$E80="M",'7ème'!D80&gt;=$L$3),1,IF(AND(Engagés!$E80="C",'7ème'!$D80&gt;=$K$3),2,IF(AND(Engagés!$E80="J",'7ème'!$D80&gt;=$J$3),3,IF(AND(OR(Engagés!$E80=1,Engagés!$E80=2,Engagés!$E80=3,Engagés!$E80="V"),'7ème'!$D80&gt;=$I$3),4,"")))))</f>
        <v/>
      </c>
      <c r="V396" s="277" t="str">
        <f>IF('8ème'!$D80="","",IF(AND(Engagés!$E80="M",'8ème'!$D80&gt;=$L$3),1,IF(AND(Engagés!$E80="C",'8ème'!$D80&gt;=$K$3),2,IF(AND(Engagés!$E80="J",'8ème'!$D80&gt;=$J$3),3,IF(AND(OR(Engagés!$E80=1,Engagés!$E80=2,Engagés!$E80=3,Engagés!$E80="V"),'8ème'!$D80&gt;=$I$3),4,"")))))</f>
        <v/>
      </c>
      <c r="W396" s="277" t="str">
        <f>IF('9ème'!$D80="","",IF(AND(Engagés!$E80="M",'9ème'!$D80&gt;=$L$3),1,IF(AND(Engagés!$E80="C",'9ème'!$D80&gt;=$K$3),2,IF(AND(Engagés!$E80="J",'9ème'!$D80&gt;=$J$3),3,IF(AND(OR(Engagés!$E80=1,Engagés!$E80=2,Engagés!$E80=3,Engagés!$E80="V"),'9ème'!$D80&gt;=$I$3),4,"")))))</f>
        <v/>
      </c>
      <c r="X396" s="278" t="str">
        <f>IF('10ème'!$D80="","",IF(AND(Engagés!$E80="M",'10ème'!$D80&gt;=$L$3),1,IF(AND(Engagés!$E80="C",'10ème'!$D80&gt;=$K$3),2,IF(AND(Engagés!$E80="J",'10ème'!$D80&gt;=$J$3),3,IF(AND(OR(Engagés!$E80=1,Engagés!$E80=2,Engagés!$E80=3,Engagés!$E80="V"),'10ème'!$D80&gt;=$I$3),4,"")))))</f>
        <v/>
      </c>
      <c r="Y396" s="247"/>
      <c r="Z396" s="272"/>
      <c r="AA396" s="272"/>
      <c r="AB396" s="272"/>
      <c r="AC396" s="272"/>
      <c r="AD396" s="268"/>
    </row>
    <row r="397" spans="13:30" x14ac:dyDescent="0.25">
      <c r="M397" s="212" t="str">
        <f>IF(Engagés!A80="","",Engagés!A80)</f>
        <v/>
      </c>
      <c r="N397" s="196" t="str">
        <f>IF(M397="","",Engagés!E80)</f>
        <v/>
      </c>
      <c r="O397" s="276" t="str">
        <f>IF('1ér_Tour'!$D81="","",IF(AND(Engagés!$E81="M",'1ér_Tour'!$D81&gt;=$L$3),1,IF(AND(Engagés!$E81="C",'1ér_Tour'!$D81&gt;=$K$3),2,IF(AND(Engagés!$E81="J",'1ér_Tour'!$D81&gt;=$J$3),3,IF(AND(OR(Engagés!$E81=1,Engagés!$E81=2,Engagés!$E81=3,Engagés!$E81="V"),'1ér_Tour'!$D81&gt;=$I$3),4,"")))))</f>
        <v/>
      </c>
      <c r="P397" s="277" t="str">
        <f>IF('2ème'!$D81="","",IF(AND(Engagés!$E81="M",'2ème'!$D81&gt;=$L$3),1,IF(AND(Engagés!$E81="C",'2ème'!$D81&gt;=$K$3),2,IF(AND(Engagés!$E81="J",'2ème'!$D81&gt;=$J$3),3,IF(AND(OR(Engagés!$E81=1,Engagés!$E81=2,Engagés!$E81=3,Engagés!$E81="V"),'2ème'!$D81&gt;=$I$3),4,"")))))</f>
        <v/>
      </c>
      <c r="Q397" s="277" t="str">
        <f>IF('3ème'!$D81="","",IF(AND(Engagés!$E81="M",'3ème'!$D81&gt;=$L$3),1,IF(AND(Engagés!$E81="C",'3ème'!$D81&gt;=$K$3),2,IF(AND(Engagés!$E81="J",'3ème'!$D81&gt;=$J$3),3,IF(AND(OR(Engagés!$E81=1,Engagés!$E81=2,Engagés!$E81=3,Engagés!$E81="V"),'3ème'!$D81&gt;=$I$3),4,"")))))</f>
        <v/>
      </c>
      <c r="R397" s="277" t="str">
        <f>IF('4ème'!$D81="","",IF(AND(Engagés!$E81="M",'4ème'!$D81&gt;=$L$3),1,IF(AND(Engagés!$E81="C",'4ème'!$D81&gt;=$K$3),2,IF(AND(Engagés!$E81="J",'4ème'!$D81&gt;=$J$3),3,IF(AND(OR(Engagés!$E81=1,Engagés!$E81=2,Engagés!$E81=3,Engagés!$E81="V"),'4ème'!$D81&gt;=$I$3),4,"")))))</f>
        <v/>
      </c>
      <c r="S397" s="277" t="str">
        <f>IF('5ème'!$D81="","",IF(AND(Engagés!$E81="M",'5ème'!$D81&gt;=$L$3),1,IF(AND(Engagés!$E81="C",'5ème'!$D81&gt;=$K$3),2,IF(AND(Engagés!$E81="J",'5ème'!$D81&gt;=$J$3),3,IF(AND(OR(Engagés!$E81=1,Engagés!$E81=2,Engagés!$E81=3,Engagés!$E81="V"),'5ème'!$D81&gt;=$I$3),4,"")))))</f>
        <v/>
      </c>
      <c r="T397" s="277" t="str">
        <f>IF('6ème'!$D81="","",IF(AND(Engagés!$E81="M",'6ème'!$D81&gt;=$L$3),1,IF(AND(Engagés!$E81="C",'6ème'!$D81&gt;=$K$3),2,IF(AND(Engagés!$E81="J",'6ème'!$D81&gt;=$J$3),3,IF(AND(OR(Engagés!$E81=1,Engagés!$E81=2,Engagés!$E81=3,Engagés!$E81="V"),'6ème'!$D81&gt;=$I$3),4,"")))))</f>
        <v/>
      </c>
      <c r="U397" s="277" t="str">
        <f>IF('7ème'!D81="","",IF(AND(Engagés!$E81="M",'7ème'!D81&gt;=$L$3),1,IF(AND(Engagés!$E81="C",'7ème'!$D81&gt;=$K$3),2,IF(AND(Engagés!$E81="J",'7ème'!$D81&gt;=$J$3),3,IF(AND(OR(Engagés!$E81=1,Engagés!$E81=2,Engagés!$E81=3,Engagés!$E81="V"),'7ème'!$D81&gt;=$I$3),4,"")))))</f>
        <v/>
      </c>
      <c r="V397" s="277" t="str">
        <f>IF('8ème'!$D81="","",IF(AND(Engagés!$E81="M",'8ème'!$D81&gt;=$L$3),1,IF(AND(Engagés!$E81="C",'8ème'!$D81&gt;=$K$3),2,IF(AND(Engagés!$E81="J",'8ème'!$D81&gt;=$J$3),3,IF(AND(OR(Engagés!$E81=1,Engagés!$E81=2,Engagés!$E81=3,Engagés!$E81="V"),'8ème'!$D81&gt;=$I$3),4,"")))))</f>
        <v/>
      </c>
      <c r="W397" s="277" t="str">
        <f>IF('9ème'!$D81="","",IF(AND(Engagés!$E81="M",'9ème'!$D81&gt;=$L$3),1,IF(AND(Engagés!$E81="C",'9ème'!$D81&gt;=$K$3),2,IF(AND(Engagés!$E81="J",'9ème'!$D81&gt;=$J$3),3,IF(AND(OR(Engagés!$E81=1,Engagés!$E81=2,Engagés!$E81=3,Engagés!$E81="V"),'9ème'!$D81&gt;=$I$3),4,"")))))</f>
        <v/>
      </c>
      <c r="X397" s="278" t="str">
        <f>IF('10ème'!$D81="","",IF(AND(Engagés!$E81="M",'10ème'!$D81&gt;=$L$3),1,IF(AND(Engagés!$E81="C",'10ème'!$D81&gt;=$K$3),2,IF(AND(Engagés!$E81="J",'10ème'!$D81&gt;=$J$3),3,IF(AND(OR(Engagés!$E81=1,Engagés!$E81=2,Engagés!$E81=3,Engagés!$E81="V"),'10ème'!$D81&gt;=$I$3),4,"")))))</f>
        <v/>
      </c>
      <c r="Y397" s="247"/>
      <c r="Z397" s="272"/>
      <c r="AA397" s="272"/>
      <c r="AB397" s="272"/>
      <c r="AC397" s="272"/>
      <c r="AD397" s="268"/>
    </row>
    <row r="398" spans="13:30" x14ac:dyDescent="0.25">
      <c r="M398" s="212" t="str">
        <f>IF(Engagés!A81="","",Engagés!A81)</f>
        <v/>
      </c>
      <c r="N398" s="196" t="str">
        <f>IF(M398="","",Engagés!E81)</f>
        <v/>
      </c>
      <c r="O398" s="276" t="str">
        <f>IF('1ér_Tour'!$D82="","",IF(AND(Engagés!$E82="M",'1ér_Tour'!$D82&gt;=$L$3),1,IF(AND(Engagés!$E82="C",'1ér_Tour'!$D82&gt;=$K$3),2,IF(AND(Engagés!$E82="J",'1ér_Tour'!$D82&gt;=$J$3),3,IF(AND(OR(Engagés!$E82=1,Engagés!$E82=2,Engagés!$E82=3,Engagés!$E82="V"),'1ér_Tour'!$D82&gt;=$I$3),4,"")))))</f>
        <v/>
      </c>
      <c r="P398" s="277" t="str">
        <f>IF('2ème'!$D82="","",IF(AND(Engagés!$E82="M",'2ème'!$D82&gt;=$L$3),1,IF(AND(Engagés!$E82="C",'2ème'!$D82&gt;=$K$3),2,IF(AND(Engagés!$E82="J",'2ème'!$D82&gt;=$J$3),3,IF(AND(OR(Engagés!$E82=1,Engagés!$E82=2,Engagés!$E82=3,Engagés!$E82="V"),'2ème'!$D82&gt;=$I$3),4,"")))))</f>
        <v/>
      </c>
      <c r="Q398" s="277" t="str">
        <f>IF('3ème'!$D82="","",IF(AND(Engagés!$E82="M",'3ème'!$D82&gt;=$L$3),1,IF(AND(Engagés!$E82="C",'3ème'!$D82&gt;=$K$3),2,IF(AND(Engagés!$E82="J",'3ème'!$D82&gt;=$J$3),3,IF(AND(OR(Engagés!$E82=1,Engagés!$E82=2,Engagés!$E82=3,Engagés!$E82="V"),'3ème'!$D82&gt;=$I$3),4,"")))))</f>
        <v/>
      </c>
      <c r="R398" s="277" t="str">
        <f>IF('4ème'!$D82="","",IF(AND(Engagés!$E82="M",'4ème'!$D82&gt;=$L$3),1,IF(AND(Engagés!$E82="C",'4ème'!$D82&gt;=$K$3),2,IF(AND(Engagés!$E82="J",'4ème'!$D82&gt;=$J$3),3,IF(AND(OR(Engagés!$E82=1,Engagés!$E82=2,Engagés!$E82=3,Engagés!$E82="V"),'4ème'!$D82&gt;=$I$3),4,"")))))</f>
        <v/>
      </c>
      <c r="S398" s="277" t="str">
        <f>IF('5ème'!$D82="","",IF(AND(Engagés!$E82="M",'5ème'!$D82&gt;=$L$3),1,IF(AND(Engagés!$E82="C",'5ème'!$D82&gt;=$K$3),2,IF(AND(Engagés!$E82="J",'5ème'!$D82&gt;=$J$3),3,IF(AND(OR(Engagés!$E82=1,Engagés!$E82=2,Engagés!$E82=3,Engagés!$E82="V"),'5ème'!$D82&gt;=$I$3),4,"")))))</f>
        <v/>
      </c>
      <c r="T398" s="277" t="str">
        <f>IF('6ème'!$D82="","",IF(AND(Engagés!$E82="M",'6ème'!$D82&gt;=$L$3),1,IF(AND(Engagés!$E82="C",'6ème'!$D82&gt;=$K$3),2,IF(AND(Engagés!$E82="J",'6ème'!$D82&gt;=$J$3),3,IF(AND(OR(Engagés!$E82=1,Engagés!$E82=2,Engagés!$E82=3,Engagés!$E82="V"),'6ème'!$D82&gt;=$I$3),4,"")))))</f>
        <v/>
      </c>
      <c r="U398" s="277" t="str">
        <f>IF('7ème'!D82="","",IF(AND(Engagés!$E82="M",'7ème'!D82&gt;=$L$3),1,IF(AND(Engagés!$E82="C",'7ème'!$D82&gt;=$K$3),2,IF(AND(Engagés!$E82="J",'7ème'!$D82&gt;=$J$3),3,IF(AND(OR(Engagés!$E82=1,Engagés!$E82=2,Engagés!$E82=3,Engagés!$E82="V"),'7ème'!$D82&gt;=$I$3),4,"")))))</f>
        <v/>
      </c>
      <c r="V398" s="277" t="str">
        <f>IF('8ème'!$D82="","",IF(AND(Engagés!$E82="M",'8ème'!$D82&gt;=$L$3),1,IF(AND(Engagés!$E82="C",'8ème'!$D82&gt;=$K$3),2,IF(AND(Engagés!$E82="J",'8ème'!$D82&gt;=$J$3),3,IF(AND(OR(Engagés!$E82=1,Engagés!$E82=2,Engagés!$E82=3,Engagés!$E82="V"),'8ème'!$D82&gt;=$I$3),4,"")))))</f>
        <v/>
      </c>
      <c r="W398" s="277" t="str">
        <f>IF('9ème'!$D82="","",IF(AND(Engagés!$E82="M",'9ème'!$D82&gt;=$L$3),1,IF(AND(Engagés!$E82="C",'9ème'!$D82&gt;=$K$3),2,IF(AND(Engagés!$E82="J",'9ème'!$D82&gt;=$J$3),3,IF(AND(OR(Engagés!$E82=1,Engagés!$E82=2,Engagés!$E82=3,Engagés!$E82="V"),'9ème'!$D82&gt;=$I$3),4,"")))))</f>
        <v/>
      </c>
      <c r="X398" s="278" t="str">
        <f>IF('10ème'!$D82="","",IF(AND(Engagés!$E82="M",'10ème'!$D82&gt;=$L$3),1,IF(AND(Engagés!$E82="C",'10ème'!$D82&gt;=$K$3),2,IF(AND(Engagés!$E82="J",'10ème'!$D82&gt;=$J$3),3,IF(AND(OR(Engagés!$E82=1,Engagés!$E82=2,Engagés!$E82=3,Engagés!$E82="V"),'10ème'!$D82&gt;=$I$3),4,"")))))</f>
        <v/>
      </c>
      <c r="Y398" s="247"/>
      <c r="Z398" s="272"/>
      <c r="AA398" s="272"/>
      <c r="AB398" s="272"/>
      <c r="AC398" s="272"/>
      <c r="AD398" s="268"/>
    </row>
    <row r="399" spans="13:30" x14ac:dyDescent="0.25">
      <c r="M399" s="212" t="str">
        <f>IF(Engagés!A82="","",Engagés!A82)</f>
        <v/>
      </c>
      <c r="N399" s="196" t="str">
        <f>IF(M399="","",Engagés!E82)</f>
        <v/>
      </c>
      <c r="O399" s="276" t="str">
        <f>IF('1ér_Tour'!$D83="","",IF(AND(Engagés!$E83="M",'1ér_Tour'!$D83&gt;=$L$3),1,IF(AND(Engagés!$E83="C",'1ér_Tour'!$D83&gt;=$K$3),2,IF(AND(Engagés!$E83="J",'1ér_Tour'!$D83&gt;=$J$3),3,IF(AND(OR(Engagés!$E83=1,Engagés!$E83=2,Engagés!$E83=3,Engagés!$E83="V"),'1ér_Tour'!$D83&gt;=$I$3),4,"")))))</f>
        <v/>
      </c>
      <c r="P399" s="277" t="str">
        <f>IF('2ème'!$D83="","",IF(AND(Engagés!$E83="M",'2ème'!$D83&gt;=$L$3),1,IF(AND(Engagés!$E83="C",'2ème'!$D83&gt;=$K$3),2,IF(AND(Engagés!$E83="J",'2ème'!$D83&gt;=$J$3),3,IF(AND(OR(Engagés!$E83=1,Engagés!$E83=2,Engagés!$E83=3,Engagés!$E83="V"),'2ème'!$D83&gt;=$I$3),4,"")))))</f>
        <v/>
      </c>
      <c r="Q399" s="277" t="str">
        <f>IF('3ème'!$D83="","",IF(AND(Engagés!$E83="M",'3ème'!$D83&gt;=$L$3),1,IF(AND(Engagés!$E83="C",'3ème'!$D83&gt;=$K$3),2,IF(AND(Engagés!$E83="J",'3ème'!$D83&gt;=$J$3),3,IF(AND(OR(Engagés!$E83=1,Engagés!$E83=2,Engagés!$E83=3,Engagés!$E83="V"),'3ème'!$D83&gt;=$I$3),4,"")))))</f>
        <v/>
      </c>
      <c r="R399" s="277" t="str">
        <f>IF('4ème'!$D83="","",IF(AND(Engagés!$E83="M",'4ème'!$D83&gt;=$L$3),1,IF(AND(Engagés!$E83="C",'4ème'!$D83&gt;=$K$3),2,IF(AND(Engagés!$E83="J",'4ème'!$D83&gt;=$J$3),3,IF(AND(OR(Engagés!$E83=1,Engagés!$E83=2,Engagés!$E83=3,Engagés!$E83="V"),'4ème'!$D83&gt;=$I$3),4,"")))))</f>
        <v/>
      </c>
      <c r="S399" s="277" t="str">
        <f>IF('5ème'!$D83="","",IF(AND(Engagés!$E83="M",'5ème'!$D83&gt;=$L$3),1,IF(AND(Engagés!$E83="C",'5ème'!$D83&gt;=$K$3),2,IF(AND(Engagés!$E83="J",'5ème'!$D83&gt;=$J$3),3,IF(AND(OR(Engagés!$E83=1,Engagés!$E83=2,Engagés!$E83=3,Engagés!$E83="V"),'5ème'!$D83&gt;=$I$3),4,"")))))</f>
        <v/>
      </c>
      <c r="T399" s="277" t="str">
        <f>IF('6ème'!$D83="","",IF(AND(Engagés!$E83="M",'6ème'!$D83&gt;=$L$3),1,IF(AND(Engagés!$E83="C",'6ème'!$D83&gt;=$K$3),2,IF(AND(Engagés!$E83="J",'6ème'!$D83&gt;=$J$3),3,IF(AND(OR(Engagés!$E83=1,Engagés!$E83=2,Engagés!$E83=3,Engagés!$E83="V"),'6ème'!$D83&gt;=$I$3),4,"")))))</f>
        <v/>
      </c>
      <c r="U399" s="277" t="str">
        <f>IF('7ème'!D83="","",IF(AND(Engagés!$E83="M",'7ème'!D83&gt;=$L$3),1,IF(AND(Engagés!$E83="C",'7ème'!$D83&gt;=$K$3),2,IF(AND(Engagés!$E83="J",'7ème'!$D83&gt;=$J$3),3,IF(AND(OR(Engagés!$E83=1,Engagés!$E83=2,Engagés!$E83=3,Engagés!$E83="V"),'7ème'!$D83&gt;=$I$3),4,"")))))</f>
        <v/>
      </c>
      <c r="V399" s="277" t="str">
        <f>IF('8ème'!$D83="","",IF(AND(Engagés!$E83="M",'8ème'!$D83&gt;=$L$3),1,IF(AND(Engagés!$E83="C",'8ème'!$D83&gt;=$K$3),2,IF(AND(Engagés!$E83="J",'8ème'!$D83&gt;=$J$3),3,IF(AND(OR(Engagés!$E83=1,Engagés!$E83=2,Engagés!$E83=3,Engagés!$E83="V"),'8ème'!$D83&gt;=$I$3),4,"")))))</f>
        <v/>
      </c>
      <c r="W399" s="277" t="str">
        <f>IF('9ème'!$D83="","",IF(AND(Engagés!$E83="M",'9ème'!$D83&gt;=$L$3),1,IF(AND(Engagés!$E83="C",'9ème'!$D83&gt;=$K$3),2,IF(AND(Engagés!$E83="J",'9ème'!$D83&gt;=$J$3),3,IF(AND(OR(Engagés!$E83=1,Engagés!$E83=2,Engagés!$E83=3,Engagés!$E83="V"),'9ème'!$D83&gt;=$I$3),4,"")))))</f>
        <v/>
      </c>
      <c r="X399" s="278" t="str">
        <f>IF('10ème'!$D83="","",IF(AND(Engagés!$E83="M",'10ème'!$D83&gt;=$L$3),1,IF(AND(Engagés!$E83="C",'10ème'!$D83&gt;=$K$3),2,IF(AND(Engagés!$E83="J",'10ème'!$D83&gt;=$J$3),3,IF(AND(OR(Engagés!$E83=1,Engagés!$E83=2,Engagés!$E83=3,Engagés!$E83="V"),'10ème'!$D83&gt;=$I$3),4,"")))))</f>
        <v/>
      </c>
      <c r="Y399" s="247"/>
      <c r="Z399" s="272"/>
      <c r="AA399" s="272"/>
      <c r="AB399" s="272"/>
      <c r="AC399" s="272"/>
      <c r="AD399" s="268"/>
    </row>
    <row r="400" spans="13:30" x14ac:dyDescent="0.25">
      <c r="M400" s="212" t="str">
        <f>IF(Engagés!A83="","",Engagés!A83)</f>
        <v/>
      </c>
      <c r="N400" s="196" t="str">
        <f>IF(M400="","",Engagés!E83)</f>
        <v/>
      </c>
      <c r="O400" s="276" t="str">
        <f>IF('1ér_Tour'!$D84="","",IF(AND(Engagés!$E84="M",'1ér_Tour'!$D84&gt;=$L$3),1,IF(AND(Engagés!$E84="C",'1ér_Tour'!$D84&gt;=$K$3),2,IF(AND(Engagés!$E84="J",'1ér_Tour'!$D84&gt;=$J$3),3,IF(AND(OR(Engagés!$E84=1,Engagés!$E84=2,Engagés!$E84=3,Engagés!$E84="V"),'1ér_Tour'!$D84&gt;=$I$3),4,"")))))</f>
        <v/>
      </c>
      <c r="P400" s="277" t="str">
        <f>IF('2ème'!$D84="","",IF(AND(Engagés!$E84="M",'2ème'!$D84&gt;=$L$3),1,IF(AND(Engagés!$E84="C",'2ème'!$D84&gt;=$K$3),2,IF(AND(Engagés!$E84="J",'2ème'!$D84&gt;=$J$3),3,IF(AND(OR(Engagés!$E84=1,Engagés!$E84=2,Engagés!$E84=3,Engagés!$E84="V"),'2ème'!$D84&gt;=$I$3),4,"")))))</f>
        <v/>
      </c>
      <c r="Q400" s="277" t="str">
        <f>IF('3ème'!$D84="","",IF(AND(Engagés!$E84="M",'3ème'!$D84&gt;=$L$3),1,IF(AND(Engagés!$E84="C",'3ème'!$D84&gt;=$K$3),2,IF(AND(Engagés!$E84="J",'3ème'!$D84&gt;=$J$3),3,IF(AND(OR(Engagés!$E84=1,Engagés!$E84=2,Engagés!$E84=3,Engagés!$E84="V"),'3ème'!$D84&gt;=$I$3),4,"")))))</f>
        <v/>
      </c>
      <c r="R400" s="277" t="str">
        <f>IF('4ème'!$D84="","",IF(AND(Engagés!$E84="M",'4ème'!$D84&gt;=$L$3),1,IF(AND(Engagés!$E84="C",'4ème'!$D84&gt;=$K$3),2,IF(AND(Engagés!$E84="J",'4ème'!$D84&gt;=$J$3),3,IF(AND(OR(Engagés!$E84=1,Engagés!$E84=2,Engagés!$E84=3,Engagés!$E84="V"),'4ème'!$D84&gt;=$I$3),4,"")))))</f>
        <v/>
      </c>
      <c r="S400" s="277" t="str">
        <f>IF('5ème'!$D84="","",IF(AND(Engagés!$E84="M",'5ème'!$D84&gt;=$L$3),1,IF(AND(Engagés!$E84="C",'5ème'!$D84&gt;=$K$3),2,IF(AND(Engagés!$E84="J",'5ème'!$D84&gt;=$J$3),3,IF(AND(OR(Engagés!$E84=1,Engagés!$E84=2,Engagés!$E84=3,Engagés!$E84="V"),'5ème'!$D84&gt;=$I$3),4,"")))))</f>
        <v/>
      </c>
      <c r="T400" s="277" t="str">
        <f>IF('6ème'!$D84="","",IF(AND(Engagés!$E84="M",'6ème'!$D84&gt;=$L$3),1,IF(AND(Engagés!$E84="C",'6ème'!$D84&gt;=$K$3),2,IF(AND(Engagés!$E84="J",'6ème'!$D84&gt;=$J$3),3,IF(AND(OR(Engagés!$E84=1,Engagés!$E84=2,Engagés!$E84=3,Engagés!$E84="V"),'6ème'!$D84&gt;=$I$3),4,"")))))</f>
        <v/>
      </c>
      <c r="U400" s="277" t="str">
        <f>IF('7ème'!D84="","",IF(AND(Engagés!$E84="M",'7ème'!D84&gt;=$L$3),1,IF(AND(Engagés!$E84="C",'7ème'!$D84&gt;=$K$3),2,IF(AND(Engagés!$E84="J",'7ème'!$D84&gt;=$J$3),3,IF(AND(OR(Engagés!$E84=1,Engagés!$E84=2,Engagés!$E84=3,Engagés!$E84="V"),'7ème'!$D84&gt;=$I$3),4,"")))))</f>
        <v/>
      </c>
      <c r="V400" s="277" t="str">
        <f>IF('8ème'!$D84="","",IF(AND(Engagés!$E84="M",'8ème'!$D84&gt;=$L$3),1,IF(AND(Engagés!$E84="C",'8ème'!$D84&gt;=$K$3),2,IF(AND(Engagés!$E84="J",'8ème'!$D84&gt;=$J$3),3,IF(AND(OR(Engagés!$E84=1,Engagés!$E84=2,Engagés!$E84=3,Engagés!$E84="V"),'8ème'!$D84&gt;=$I$3),4,"")))))</f>
        <v/>
      </c>
      <c r="W400" s="277" t="str">
        <f>IF('9ème'!$D84="","",IF(AND(Engagés!$E84="M",'9ème'!$D84&gt;=$L$3),1,IF(AND(Engagés!$E84="C",'9ème'!$D84&gt;=$K$3),2,IF(AND(Engagés!$E84="J",'9ème'!$D84&gt;=$J$3),3,IF(AND(OR(Engagés!$E84=1,Engagés!$E84=2,Engagés!$E84=3,Engagés!$E84="V"),'9ème'!$D84&gt;=$I$3),4,"")))))</f>
        <v/>
      </c>
      <c r="X400" s="278" t="str">
        <f>IF('10ème'!$D84="","",IF(AND(Engagés!$E84="M",'10ème'!$D84&gt;=$L$3),1,IF(AND(Engagés!$E84="C",'10ème'!$D84&gt;=$K$3),2,IF(AND(Engagés!$E84="J",'10ème'!$D84&gt;=$J$3),3,IF(AND(OR(Engagés!$E84=1,Engagés!$E84=2,Engagés!$E84=3,Engagés!$E84="V"),'10ème'!$D84&gt;=$I$3),4,"")))))</f>
        <v/>
      </c>
      <c r="Y400" s="247"/>
      <c r="Z400" s="272"/>
      <c r="AA400" s="272"/>
      <c r="AB400" s="272"/>
      <c r="AC400" s="272"/>
      <c r="AD400" s="268"/>
    </row>
    <row r="401" spans="13:30" x14ac:dyDescent="0.25">
      <c r="M401" s="212" t="str">
        <f>IF(Engagés!A84="","",Engagés!A84)</f>
        <v/>
      </c>
      <c r="N401" s="196" t="str">
        <f>IF(M401="","",Engagés!E84)</f>
        <v/>
      </c>
      <c r="O401" s="276" t="str">
        <f>IF('1ér_Tour'!$D85="","",IF(AND(Engagés!$E85="M",'1ér_Tour'!$D85&gt;=$L$3),1,IF(AND(Engagés!$E85="C",'1ér_Tour'!$D85&gt;=$K$3),2,IF(AND(Engagés!$E85="J",'1ér_Tour'!$D85&gt;=$J$3),3,IF(AND(OR(Engagés!$E85=1,Engagés!$E85=2,Engagés!$E85=3,Engagés!$E85="V"),'1ér_Tour'!$D85&gt;=$I$3),4,"")))))</f>
        <v/>
      </c>
      <c r="P401" s="277" t="str">
        <f>IF('2ème'!$D85="","",IF(AND(Engagés!$E85="M",'2ème'!$D85&gt;=$L$3),1,IF(AND(Engagés!$E85="C",'2ème'!$D85&gt;=$K$3),2,IF(AND(Engagés!$E85="J",'2ème'!$D85&gt;=$J$3),3,IF(AND(OR(Engagés!$E85=1,Engagés!$E85=2,Engagés!$E85=3,Engagés!$E85="V"),'2ème'!$D85&gt;=$I$3),4,"")))))</f>
        <v/>
      </c>
      <c r="Q401" s="277" t="str">
        <f>IF('3ème'!$D85="","",IF(AND(Engagés!$E85="M",'3ème'!$D85&gt;=$L$3),1,IF(AND(Engagés!$E85="C",'3ème'!$D85&gt;=$K$3),2,IF(AND(Engagés!$E85="J",'3ème'!$D85&gt;=$J$3),3,IF(AND(OR(Engagés!$E85=1,Engagés!$E85=2,Engagés!$E85=3,Engagés!$E85="V"),'3ème'!$D85&gt;=$I$3),4,"")))))</f>
        <v/>
      </c>
      <c r="R401" s="277" t="str">
        <f>IF('4ème'!$D85="","",IF(AND(Engagés!$E85="M",'4ème'!$D85&gt;=$L$3),1,IF(AND(Engagés!$E85="C",'4ème'!$D85&gt;=$K$3),2,IF(AND(Engagés!$E85="J",'4ème'!$D85&gt;=$J$3),3,IF(AND(OR(Engagés!$E85=1,Engagés!$E85=2,Engagés!$E85=3,Engagés!$E85="V"),'4ème'!$D85&gt;=$I$3),4,"")))))</f>
        <v/>
      </c>
      <c r="S401" s="277" t="str">
        <f>IF('5ème'!$D85="","",IF(AND(Engagés!$E85="M",'5ème'!$D85&gt;=$L$3),1,IF(AND(Engagés!$E85="C",'5ème'!$D85&gt;=$K$3),2,IF(AND(Engagés!$E85="J",'5ème'!$D85&gt;=$J$3),3,IF(AND(OR(Engagés!$E85=1,Engagés!$E85=2,Engagés!$E85=3,Engagés!$E85="V"),'5ème'!$D85&gt;=$I$3),4,"")))))</f>
        <v/>
      </c>
      <c r="T401" s="277" t="str">
        <f>IF('6ème'!$D85="","",IF(AND(Engagés!$E85="M",'6ème'!$D85&gt;=$L$3),1,IF(AND(Engagés!$E85="C",'6ème'!$D85&gt;=$K$3),2,IF(AND(Engagés!$E85="J",'6ème'!$D85&gt;=$J$3),3,IF(AND(OR(Engagés!$E85=1,Engagés!$E85=2,Engagés!$E85=3,Engagés!$E85="V"),'6ème'!$D85&gt;=$I$3),4,"")))))</f>
        <v/>
      </c>
      <c r="U401" s="277" t="str">
        <f>IF('7ème'!D85="","",IF(AND(Engagés!$E85="M",'7ème'!D85&gt;=$L$3),1,IF(AND(Engagés!$E85="C",'7ème'!$D85&gt;=$K$3),2,IF(AND(Engagés!$E85="J",'7ème'!$D85&gt;=$J$3),3,IF(AND(OR(Engagés!$E85=1,Engagés!$E85=2,Engagés!$E85=3,Engagés!$E85="V"),'7ème'!$D85&gt;=$I$3),4,"")))))</f>
        <v/>
      </c>
      <c r="V401" s="277" t="str">
        <f>IF('8ème'!$D85="","",IF(AND(Engagés!$E85="M",'8ème'!$D85&gt;=$L$3),1,IF(AND(Engagés!$E85="C",'8ème'!$D85&gt;=$K$3),2,IF(AND(Engagés!$E85="J",'8ème'!$D85&gt;=$J$3),3,IF(AND(OR(Engagés!$E85=1,Engagés!$E85=2,Engagés!$E85=3,Engagés!$E85="V"),'8ème'!$D85&gt;=$I$3),4,"")))))</f>
        <v/>
      </c>
      <c r="W401" s="277" t="str">
        <f>IF('9ème'!$D85="","",IF(AND(Engagés!$E85="M",'9ème'!$D85&gt;=$L$3),1,IF(AND(Engagés!$E85="C",'9ème'!$D85&gt;=$K$3),2,IF(AND(Engagés!$E85="J",'9ème'!$D85&gt;=$J$3),3,IF(AND(OR(Engagés!$E85=1,Engagés!$E85=2,Engagés!$E85=3,Engagés!$E85="V"),'9ème'!$D85&gt;=$I$3),4,"")))))</f>
        <v/>
      </c>
      <c r="X401" s="278" t="str">
        <f>IF('10ème'!$D85="","",IF(AND(Engagés!$E85="M",'10ème'!$D85&gt;=$L$3),1,IF(AND(Engagés!$E85="C",'10ème'!$D85&gt;=$K$3),2,IF(AND(Engagés!$E85="J",'10ème'!$D85&gt;=$J$3),3,IF(AND(OR(Engagés!$E85=1,Engagés!$E85=2,Engagés!$E85=3,Engagés!$E85="V"),'10ème'!$D85&gt;=$I$3),4,"")))))</f>
        <v/>
      </c>
      <c r="Y401" s="247"/>
      <c r="Z401" s="272"/>
      <c r="AA401" s="272"/>
      <c r="AB401" s="272"/>
      <c r="AC401" s="272"/>
      <c r="AD401" s="268"/>
    </row>
    <row r="402" spans="13:30" x14ac:dyDescent="0.25">
      <c r="M402" s="212" t="str">
        <f>IF(Engagés!A85="","",Engagés!A85)</f>
        <v/>
      </c>
      <c r="N402" s="196" t="str">
        <f>IF(M402="","",Engagés!E85)</f>
        <v/>
      </c>
      <c r="O402" s="276" t="str">
        <f>IF('1ér_Tour'!$D86="","",IF(AND(Engagés!$E86="M",'1ér_Tour'!$D86&gt;=$L$3),1,IF(AND(Engagés!$E86="C",'1ér_Tour'!$D86&gt;=$K$3),2,IF(AND(Engagés!$E86="J",'1ér_Tour'!$D86&gt;=$J$3),3,IF(AND(OR(Engagés!$E86=1,Engagés!$E86=2,Engagés!$E86=3,Engagés!$E86="V"),'1ér_Tour'!$D86&gt;=$I$3),4,"")))))</f>
        <v/>
      </c>
      <c r="P402" s="277" t="str">
        <f>IF('2ème'!$D86="","",IF(AND(Engagés!$E86="M",'2ème'!$D86&gt;=$L$3),1,IF(AND(Engagés!$E86="C",'2ème'!$D86&gt;=$K$3),2,IF(AND(Engagés!$E86="J",'2ème'!$D86&gt;=$J$3),3,IF(AND(OR(Engagés!$E86=1,Engagés!$E86=2,Engagés!$E86=3,Engagés!$E86="V"),'2ème'!$D86&gt;=$I$3),4,"")))))</f>
        <v/>
      </c>
      <c r="Q402" s="277" t="str">
        <f>IF('3ème'!$D86="","",IF(AND(Engagés!$E86="M",'3ème'!$D86&gt;=$L$3),1,IF(AND(Engagés!$E86="C",'3ème'!$D86&gt;=$K$3),2,IF(AND(Engagés!$E86="J",'3ème'!$D86&gt;=$J$3),3,IF(AND(OR(Engagés!$E86=1,Engagés!$E86=2,Engagés!$E86=3,Engagés!$E86="V"),'3ème'!$D86&gt;=$I$3),4,"")))))</f>
        <v/>
      </c>
      <c r="R402" s="277" t="str">
        <f>IF('4ème'!$D86="","",IF(AND(Engagés!$E86="M",'4ème'!$D86&gt;=$L$3),1,IF(AND(Engagés!$E86="C",'4ème'!$D86&gt;=$K$3),2,IF(AND(Engagés!$E86="J",'4ème'!$D86&gt;=$J$3),3,IF(AND(OR(Engagés!$E86=1,Engagés!$E86=2,Engagés!$E86=3,Engagés!$E86="V"),'4ème'!$D86&gt;=$I$3),4,"")))))</f>
        <v/>
      </c>
      <c r="S402" s="277" t="str">
        <f>IF('5ème'!$D86="","",IF(AND(Engagés!$E86="M",'5ème'!$D86&gt;=$L$3),1,IF(AND(Engagés!$E86="C",'5ème'!$D86&gt;=$K$3),2,IF(AND(Engagés!$E86="J",'5ème'!$D86&gt;=$J$3),3,IF(AND(OR(Engagés!$E86=1,Engagés!$E86=2,Engagés!$E86=3,Engagés!$E86="V"),'5ème'!$D86&gt;=$I$3),4,"")))))</f>
        <v/>
      </c>
      <c r="T402" s="277" t="str">
        <f>IF('6ème'!$D86="","",IF(AND(Engagés!$E86="M",'6ème'!$D86&gt;=$L$3),1,IF(AND(Engagés!$E86="C",'6ème'!$D86&gt;=$K$3),2,IF(AND(Engagés!$E86="J",'6ème'!$D86&gt;=$J$3),3,IF(AND(OR(Engagés!$E86=1,Engagés!$E86=2,Engagés!$E86=3,Engagés!$E86="V"),'6ème'!$D86&gt;=$I$3),4,"")))))</f>
        <v/>
      </c>
      <c r="U402" s="277" t="str">
        <f>IF('7ème'!D86="","",IF(AND(Engagés!$E86="M",'7ème'!D86&gt;=$L$3),1,IF(AND(Engagés!$E86="C",'7ème'!$D86&gt;=$K$3),2,IF(AND(Engagés!$E86="J",'7ème'!$D86&gt;=$J$3),3,IF(AND(OR(Engagés!$E86=1,Engagés!$E86=2,Engagés!$E86=3,Engagés!$E86="V"),'7ème'!$D86&gt;=$I$3),4,"")))))</f>
        <v/>
      </c>
      <c r="V402" s="277" t="str">
        <f>IF('8ème'!$D86="","",IF(AND(Engagés!$E86="M",'8ème'!$D86&gt;=$L$3),1,IF(AND(Engagés!$E86="C",'8ème'!$D86&gt;=$K$3),2,IF(AND(Engagés!$E86="J",'8ème'!$D86&gt;=$J$3),3,IF(AND(OR(Engagés!$E86=1,Engagés!$E86=2,Engagés!$E86=3,Engagés!$E86="V"),'8ème'!$D86&gt;=$I$3),4,"")))))</f>
        <v/>
      </c>
      <c r="W402" s="277" t="str">
        <f>IF('9ème'!$D86="","",IF(AND(Engagés!$E86="M",'9ème'!$D86&gt;=$L$3),1,IF(AND(Engagés!$E86="C",'9ème'!$D86&gt;=$K$3),2,IF(AND(Engagés!$E86="J",'9ème'!$D86&gt;=$J$3),3,IF(AND(OR(Engagés!$E86=1,Engagés!$E86=2,Engagés!$E86=3,Engagés!$E86="V"),'9ème'!$D86&gt;=$I$3),4,"")))))</f>
        <v/>
      </c>
      <c r="X402" s="278" t="str">
        <f>IF('10ème'!$D86="","",IF(AND(Engagés!$E86="M",'10ème'!$D86&gt;=$L$3),1,IF(AND(Engagés!$E86="C",'10ème'!$D86&gt;=$K$3),2,IF(AND(Engagés!$E86="J",'10ème'!$D86&gt;=$J$3),3,IF(AND(OR(Engagés!$E86=1,Engagés!$E86=2,Engagés!$E86=3,Engagés!$E86="V"),'10ème'!$D86&gt;=$I$3),4,"")))))</f>
        <v/>
      </c>
      <c r="Y402" s="247"/>
      <c r="Z402" s="272"/>
      <c r="AA402" s="272"/>
      <c r="AB402" s="272"/>
      <c r="AC402" s="272"/>
      <c r="AD402" s="268"/>
    </row>
    <row r="403" spans="13:30" x14ac:dyDescent="0.25">
      <c r="M403" s="212" t="str">
        <f>IF(Engagés!A86="","",Engagés!A86)</f>
        <v/>
      </c>
      <c r="N403" s="196" t="str">
        <f>IF(M403="","",Engagés!E86)</f>
        <v/>
      </c>
      <c r="O403" s="276" t="str">
        <f>IF('1ér_Tour'!$D87="","",IF(AND(Engagés!$E87="M",'1ér_Tour'!$D87&gt;=$L$3),1,IF(AND(Engagés!$E87="C",'1ér_Tour'!$D87&gt;=$K$3),2,IF(AND(Engagés!$E87="J",'1ér_Tour'!$D87&gt;=$J$3),3,IF(AND(OR(Engagés!$E87=1,Engagés!$E87=2,Engagés!$E87=3,Engagés!$E87="V"),'1ér_Tour'!$D87&gt;=$I$3),4,"")))))</f>
        <v/>
      </c>
      <c r="P403" s="277" t="str">
        <f>IF('2ème'!$D87="","",IF(AND(Engagés!$E87="M",'2ème'!$D87&gt;=$L$3),1,IF(AND(Engagés!$E87="C",'2ème'!$D87&gt;=$K$3),2,IF(AND(Engagés!$E87="J",'2ème'!$D87&gt;=$J$3),3,IF(AND(OR(Engagés!$E87=1,Engagés!$E87=2,Engagés!$E87=3,Engagés!$E87="V"),'2ème'!$D87&gt;=$I$3),4,"")))))</f>
        <v/>
      </c>
      <c r="Q403" s="277" t="str">
        <f>IF('3ème'!$D87="","",IF(AND(Engagés!$E87="M",'3ème'!$D87&gt;=$L$3),1,IF(AND(Engagés!$E87="C",'3ème'!$D87&gt;=$K$3),2,IF(AND(Engagés!$E87="J",'3ème'!$D87&gt;=$J$3),3,IF(AND(OR(Engagés!$E87=1,Engagés!$E87=2,Engagés!$E87=3,Engagés!$E87="V"),'3ème'!$D87&gt;=$I$3),4,"")))))</f>
        <v/>
      </c>
      <c r="R403" s="277" t="str">
        <f>IF('4ème'!$D87="","",IF(AND(Engagés!$E87="M",'4ème'!$D87&gt;=$L$3),1,IF(AND(Engagés!$E87="C",'4ème'!$D87&gt;=$K$3),2,IF(AND(Engagés!$E87="J",'4ème'!$D87&gt;=$J$3),3,IF(AND(OR(Engagés!$E87=1,Engagés!$E87=2,Engagés!$E87=3,Engagés!$E87="V"),'4ème'!$D87&gt;=$I$3),4,"")))))</f>
        <v/>
      </c>
      <c r="S403" s="277" t="str">
        <f>IF('5ème'!$D87="","",IF(AND(Engagés!$E87="M",'5ème'!$D87&gt;=$L$3),1,IF(AND(Engagés!$E87="C",'5ème'!$D87&gt;=$K$3),2,IF(AND(Engagés!$E87="J",'5ème'!$D87&gt;=$J$3),3,IF(AND(OR(Engagés!$E87=1,Engagés!$E87=2,Engagés!$E87=3,Engagés!$E87="V"),'5ème'!$D87&gt;=$I$3),4,"")))))</f>
        <v/>
      </c>
      <c r="T403" s="277" t="str">
        <f>IF('6ème'!$D87="","",IF(AND(Engagés!$E87="M",'6ème'!$D87&gt;=$L$3),1,IF(AND(Engagés!$E87="C",'6ème'!$D87&gt;=$K$3),2,IF(AND(Engagés!$E87="J",'6ème'!$D87&gt;=$J$3),3,IF(AND(OR(Engagés!$E87=1,Engagés!$E87=2,Engagés!$E87=3,Engagés!$E87="V"),'6ème'!$D87&gt;=$I$3),4,"")))))</f>
        <v/>
      </c>
      <c r="U403" s="277" t="str">
        <f>IF('7ème'!D87="","",IF(AND(Engagés!$E87="M",'7ème'!D87&gt;=$L$3),1,IF(AND(Engagés!$E87="C",'7ème'!$D87&gt;=$K$3),2,IF(AND(Engagés!$E87="J",'7ème'!$D87&gt;=$J$3),3,IF(AND(OR(Engagés!$E87=1,Engagés!$E87=2,Engagés!$E87=3,Engagés!$E87="V"),'7ème'!$D87&gt;=$I$3),4,"")))))</f>
        <v/>
      </c>
      <c r="V403" s="277" t="str">
        <f>IF('8ème'!$D87="","",IF(AND(Engagés!$E87="M",'8ème'!$D87&gt;=$L$3),1,IF(AND(Engagés!$E87="C",'8ème'!$D87&gt;=$K$3),2,IF(AND(Engagés!$E87="J",'8ème'!$D87&gt;=$J$3),3,IF(AND(OR(Engagés!$E87=1,Engagés!$E87=2,Engagés!$E87=3,Engagés!$E87="V"),'8ème'!$D87&gt;=$I$3),4,"")))))</f>
        <v/>
      </c>
      <c r="W403" s="277" t="str">
        <f>IF('9ème'!$D87="","",IF(AND(Engagés!$E87="M",'9ème'!$D87&gt;=$L$3),1,IF(AND(Engagés!$E87="C",'9ème'!$D87&gt;=$K$3),2,IF(AND(Engagés!$E87="J",'9ème'!$D87&gt;=$J$3),3,IF(AND(OR(Engagés!$E87=1,Engagés!$E87=2,Engagés!$E87=3,Engagés!$E87="V"),'9ème'!$D87&gt;=$I$3),4,"")))))</f>
        <v/>
      </c>
      <c r="X403" s="278" t="str">
        <f>IF('10ème'!$D87="","",IF(AND(Engagés!$E87="M",'10ème'!$D87&gt;=$L$3),1,IF(AND(Engagés!$E87="C",'10ème'!$D87&gt;=$K$3),2,IF(AND(Engagés!$E87="J",'10ème'!$D87&gt;=$J$3),3,IF(AND(OR(Engagés!$E87=1,Engagés!$E87=2,Engagés!$E87=3,Engagés!$E87="V"),'10ème'!$D87&gt;=$I$3),4,"")))))</f>
        <v/>
      </c>
      <c r="Y403" s="247"/>
      <c r="Z403" s="272"/>
      <c r="AA403" s="272"/>
      <c r="AB403" s="272"/>
      <c r="AC403" s="272"/>
      <c r="AD403" s="268"/>
    </row>
    <row r="404" spans="13:30" x14ac:dyDescent="0.25">
      <c r="M404" s="212" t="str">
        <f>IF(Engagés!A87="","",Engagés!A87)</f>
        <v/>
      </c>
      <c r="N404" s="196" t="str">
        <f>IF(M404="","",Engagés!E87)</f>
        <v/>
      </c>
      <c r="O404" s="276" t="str">
        <f>IF('1ér_Tour'!$D88="","",IF(AND(Engagés!$E88="M",'1ér_Tour'!$D88&gt;=$L$3),1,IF(AND(Engagés!$E88="C",'1ér_Tour'!$D88&gt;=$K$3),2,IF(AND(Engagés!$E88="J",'1ér_Tour'!$D88&gt;=$J$3),3,IF(AND(OR(Engagés!$E88=1,Engagés!$E88=2,Engagés!$E88=3,Engagés!$E88="V"),'1ér_Tour'!$D88&gt;=$I$3),4,"")))))</f>
        <v/>
      </c>
      <c r="P404" s="277" t="str">
        <f>IF('2ème'!$D88="","",IF(AND(Engagés!$E88="M",'2ème'!$D88&gt;=$L$3),1,IF(AND(Engagés!$E88="C",'2ème'!$D88&gt;=$K$3),2,IF(AND(Engagés!$E88="J",'2ème'!$D88&gt;=$J$3),3,IF(AND(OR(Engagés!$E88=1,Engagés!$E88=2,Engagés!$E88=3,Engagés!$E88="V"),'2ème'!$D88&gt;=$I$3),4,"")))))</f>
        <v/>
      </c>
      <c r="Q404" s="277" t="str">
        <f>IF('3ème'!$D88="","",IF(AND(Engagés!$E88="M",'3ème'!$D88&gt;=$L$3),1,IF(AND(Engagés!$E88="C",'3ème'!$D88&gt;=$K$3),2,IF(AND(Engagés!$E88="J",'3ème'!$D88&gt;=$J$3),3,IF(AND(OR(Engagés!$E88=1,Engagés!$E88=2,Engagés!$E88=3,Engagés!$E88="V"),'3ème'!$D88&gt;=$I$3),4,"")))))</f>
        <v/>
      </c>
      <c r="R404" s="277" t="str">
        <f>IF('4ème'!$D88="","",IF(AND(Engagés!$E88="M",'4ème'!$D88&gt;=$L$3),1,IF(AND(Engagés!$E88="C",'4ème'!$D88&gt;=$K$3),2,IF(AND(Engagés!$E88="J",'4ème'!$D88&gt;=$J$3),3,IF(AND(OR(Engagés!$E88=1,Engagés!$E88=2,Engagés!$E88=3,Engagés!$E88="V"),'4ème'!$D88&gt;=$I$3),4,"")))))</f>
        <v/>
      </c>
      <c r="S404" s="277" t="str">
        <f>IF('5ème'!$D88="","",IF(AND(Engagés!$E88="M",'5ème'!$D88&gt;=$L$3),1,IF(AND(Engagés!$E88="C",'5ème'!$D88&gt;=$K$3),2,IF(AND(Engagés!$E88="J",'5ème'!$D88&gt;=$J$3),3,IF(AND(OR(Engagés!$E88=1,Engagés!$E88=2,Engagés!$E88=3,Engagés!$E88="V"),'5ème'!$D88&gt;=$I$3),4,"")))))</f>
        <v/>
      </c>
      <c r="T404" s="277" t="str">
        <f>IF('6ème'!$D88="","",IF(AND(Engagés!$E88="M",'6ème'!$D88&gt;=$L$3),1,IF(AND(Engagés!$E88="C",'6ème'!$D88&gt;=$K$3),2,IF(AND(Engagés!$E88="J",'6ème'!$D88&gt;=$J$3),3,IF(AND(OR(Engagés!$E88=1,Engagés!$E88=2,Engagés!$E88=3,Engagés!$E88="V"),'6ème'!$D88&gt;=$I$3),4,"")))))</f>
        <v/>
      </c>
      <c r="U404" s="277" t="str">
        <f>IF('7ème'!D88="","",IF(AND(Engagés!$E88="M",'7ème'!D88&gt;=$L$3),1,IF(AND(Engagés!$E88="C",'7ème'!$D88&gt;=$K$3),2,IF(AND(Engagés!$E88="J",'7ème'!$D88&gt;=$J$3),3,IF(AND(OR(Engagés!$E88=1,Engagés!$E88=2,Engagés!$E88=3,Engagés!$E88="V"),'7ème'!$D88&gt;=$I$3),4,"")))))</f>
        <v/>
      </c>
      <c r="V404" s="277" t="str">
        <f>IF('8ème'!$D88="","",IF(AND(Engagés!$E88="M",'8ème'!$D88&gt;=$L$3),1,IF(AND(Engagés!$E88="C",'8ème'!$D88&gt;=$K$3),2,IF(AND(Engagés!$E88="J",'8ème'!$D88&gt;=$J$3),3,IF(AND(OR(Engagés!$E88=1,Engagés!$E88=2,Engagés!$E88=3,Engagés!$E88="V"),'8ème'!$D88&gt;=$I$3),4,"")))))</f>
        <v/>
      </c>
      <c r="W404" s="277" t="str">
        <f>IF('9ème'!$D88="","",IF(AND(Engagés!$E88="M",'9ème'!$D88&gt;=$L$3),1,IF(AND(Engagés!$E88="C",'9ème'!$D88&gt;=$K$3),2,IF(AND(Engagés!$E88="J",'9ème'!$D88&gt;=$J$3),3,IF(AND(OR(Engagés!$E88=1,Engagés!$E88=2,Engagés!$E88=3,Engagés!$E88="V"),'9ème'!$D88&gt;=$I$3),4,"")))))</f>
        <v/>
      </c>
      <c r="X404" s="278" t="str">
        <f>IF('10ème'!$D88="","",IF(AND(Engagés!$E88="M",'10ème'!$D88&gt;=$L$3),1,IF(AND(Engagés!$E88="C",'10ème'!$D88&gt;=$K$3),2,IF(AND(Engagés!$E88="J",'10ème'!$D88&gt;=$J$3),3,IF(AND(OR(Engagés!$E88=1,Engagés!$E88=2,Engagés!$E88=3,Engagés!$E88="V"),'10ème'!$D88&gt;=$I$3),4,"")))))</f>
        <v/>
      </c>
      <c r="Y404" s="247"/>
      <c r="Z404" s="272"/>
      <c r="AA404" s="272"/>
      <c r="AB404" s="272"/>
      <c r="AC404" s="272"/>
      <c r="AD404" s="268"/>
    </row>
    <row r="405" spans="13:30" x14ac:dyDescent="0.25">
      <c r="M405" s="212" t="str">
        <f>IF(Engagés!A88="","",Engagés!A88)</f>
        <v/>
      </c>
      <c r="N405" s="196" t="str">
        <f>IF(M405="","",Engagés!E88)</f>
        <v/>
      </c>
      <c r="O405" s="276" t="str">
        <f>IF('1ér_Tour'!$D89="","",IF(AND(Engagés!$E89="M",'1ér_Tour'!$D89&gt;=$L$3),1,IF(AND(Engagés!$E89="C",'1ér_Tour'!$D89&gt;=$K$3),2,IF(AND(Engagés!$E89="J",'1ér_Tour'!$D89&gt;=$J$3),3,IF(AND(OR(Engagés!$E89=1,Engagés!$E89=2,Engagés!$E89=3,Engagés!$E89="V"),'1ér_Tour'!$D89&gt;=$I$3),4,"")))))</f>
        <v/>
      </c>
      <c r="P405" s="277" t="str">
        <f>IF('2ème'!$D89="","",IF(AND(Engagés!$E89="M",'2ème'!$D89&gt;=$L$3),1,IF(AND(Engagés!$E89="C",'2ème'!$D89&gt;=$K$3),2,IF(AND(Engagés!$E89="J",'2ème'!$D89&gt;=$J$3),3,IF(AND(OR(Engagés!$E89=1,Engagés!$E89=2,Engagés!$E89=3,Engagés!$E89="V"),'2ème'!$D89&gt;=$I$3),4,"")))))</f>
        <v/>
      </c>
      <c r="Q405" s="277" t="str">
        <f>IF('3ème'!$D89="","",IF(AND(Engagés!$E89="M",'3ème'!$D89&gt;=$L$3),1,IF(AND(Engagés!$E89="C",'3ème'!$D89&gt;=$K$3),2,IF(AND(Engagés!$E89="J",'3ème'!$D89&gt;=$J$3),3,IF(AND(OR(Engagés!$E89=1,Engagés!$E89=2,Engagés!$E89=3,Engagés!$E89="V"),'3ème'!$D89&gt;=$I$3),4,"")))))</f>
        <v/>
      </c>
      <c r="R405" s="277" t="str">
        <f>IF('4ème'!$D89="","",IF(AND(Engagés!$E89="M",'4ème'!$D89&gt;=$L$3),1,IF(AND(Engagés!$E89="C",'4ème'!$D89&gt;=$K$3),2,IF(AND(Engagés!$E89="J",'4ème'!$D89&gt;=$J$3),3,IF(AND(OR(Engagés!$E89=1,Engagés!$E89=2,Engagés!$E89=3,Engagés!$E89="V"),'4ème'!$D89&gt;=$I$3),4,"")))))</f>
        <v/>
      </c>
      <c r="S405" s="277" t="str">
        <f>IF('5ème'!$D89="","",IF(AND(Engagés!$E89="M",'5ème'!$D89&gt;=$L$3),1,IF(AND(Engagés!$E89="C",'5ème'!$D89&gt;=$K$3),2,IF(AND(Engagés!$E89="J",'5ème'!$D89&gt;=$J$3),3,IF(AND(OR(Engagés!$E89=1,Engagés!$E89=2,Engagés!$E89=3,Engagés!$E89="V"),'5ème'!$D89&gt;=$I$3),4,"")))))</f>
        <v/>
      </c>
      <c r="T405" s="277" t="str">
        <f>IF('6ème'!$D89="","",IF(AND(Engagés!$E89="M",'6ème'!$D89&gt;=$L$3),1,IF(AND(Engagés!$E89="C",'6ème'!$D89&gt;=$K$3),2,IF(AND(Engagés!$E89="J",'6ème'!$D89&gt;=$J$3),3,IF(AND(OR(Engagés!$E89=1,Engagés!$E89=2,Engagés!$E89=3,Engagés!$E89="V"),'6ème'!$D89&gt;=$I$3),4,"")))))</f>
        <v/>
      </c>
      <c r="U405" s="277" t="str">
        <f>IF('7ème'!D89="","",IF(AND(Engagés!$E89="M",'7ème'!D89&gt;=$L$3),1,IF(AND(Engagés!$E89="C",'7ème'!$D89&gt;=$K$3),2,IF(AND(Engagés!$E89="J",'7ème'!$D89&gt;=$J$3),3,IF(AND(OR(Engagés!$E89=1,Engagés!$E89=2,Engagés!$E89=3,Engagés!$E89="V"),'7ème'!$D89&gt;=$I$3),4,"")))))</f>
        <v/>
      </c>
      <c r="V405" s="277" t="str">
        <f>IF('8ème'!$D89="","",IF(AND(Engagés!$E89="M",'8ème'!$D89&gt;=$L$3),1,IF(AND(Engagés!$E89="C",'8ème'!$D89&gt;=$K$3),2,IF(AND(Engagés!$E89="J",'8ème'!$D89&gt;=$J$3),3,IF(AND(OR(Engagés!$E89=1,Engagés!$E89=2,Engagés!$E89=3,Engagés!$E89="V"),'8ème'!$D89&gt;=$I$3),4,"")))))</f>
        <v/>
      </c>
      <c r="W405" s="277" t="str">
        <f>IF('9ème'!$D89="","",IF(AND(Engagés!$E89="M",'9ème'!$D89&gt;=$L$3),1,IF(AND(Engagés!$E89="C",'9ème'!$D89&gt;=$K$3),2,IF(AND(Engagés!$E89="J",'9ème'!$D89&gt;=$J$3),3,IF(AND(OR(Engagés!$E89=1,Engagés!$E89=2,Engagés!$E89=3,Engagés!$E89="V"),'9ème'!$D89&gt;=$I$3),4,"")))))</f>
        <v/>
      </c>
      <c r="X405" s="278" t="str">
        <f>IF('10ème'!$D89="","",IF(AND(Engagés!$E89="M",'10ème'!$D89&gt;=$L$3),1,IF(AND(Engagés!$E89="C",'10ème'!$D89&gt;=$K$3),2,IF(AND(Engagés!$E89="J",'10ème'!$D89&gt;=$J$3),3,IF(AND(OR(Engagés!$E89=1,Engagés!$E89=2,Engagés!$E89=3,Engagés!$E89="V"),'10ème'!$D89&gt;=$I$3),4,"")))))</f>
        <v/>
      </c>
      <c r="Y405" s="247"/>
      <c r="Z405" s="272"/>
      <c r="AA405" s="272"/>
      <c r="AB405" s="272"/>
      <c r="AC405" s="272"/>
      <c r="AD405" s="268"/>
    </row>
    <row r="406" spans="13:30" x14ac:dyDescent="0.25">
      <c r="M406" s="212" t="str">
        <f>IF(Engagés!A89="","",Engagés!A89)</f>
        <v/>
      </c>
      <c r="N406" s="196" t="str">
        <f>IF(M406="","",Engagés!E89)</f>
        <v/>
      </c>
      <c r="O406" s="276" t="str">
        <f>IF('1ér_Tour'!$D90="","",IF(AND(Engagés!$E90="M",'1ér_Tour'!$D90&gt;=$L$3),1,IF(AND(Engagés!$E90="C",'1ér_Tour'!$D90&gt;=$K$3),2,IF(AND(Engagés!$E90="J",'1ér_Tour'!$D90&gt;=$J$3),3,IF(AND(OR(Engagés!$E90=1,Engagés!$E90=2,Engagés!$E90=3,Engagés!$E90="V"),'1ér_Tour'!$D90&gt;=$I$3),4,"")))))</f>
        <v/>
      </c>
      <c r="P406" s="277" t="str">
        <f>IF('2ème'!$D90="","",IF(AND(Engagés!$E90="M",'2ème'!$D90&gt;=$L$3),1,IF(AND(Engagés!$E90="C",'2ème'!$D90&gt;=$K$3),2,IF(AND(Engagés!$E90="J",'2ème'!$D90&gt;=$J$3),3,IF(AND(OR(Engagés!$E90=1,Engagés!$E90=2,Engagés!$E90=3,Engagés!$E90="V"),'2ème'!$D90&gt;=$I$3),4,"")))))</f>
        <v/>
      </c>
      <c r="Q406" s="277" t="str">
        <f>IF('3ème'!$D90="","",IF(AND(Engagés!$E90="M",'3ème'!$D90&gt;=$L$3),1,IF(AND(Engagés!$E90="C",'3ème'!$D90&gt;=$K$3),2,IF(AND(Engagés!$E90="J",'3ème'!$D90&gt;=$J$3),3,IF(AND(OR(Engagés!$E90=1,Engagés!$E90=2,Engagés!$E90=3,Engagés!$E90="V"),'3ème'!$D90&gt;=$I$3),4,"")))))</f>
        <v/>
      </c>
      <c r="R406" s="277" t="str">
        <f>IF('4ème'!$D90="","",IF(AND(Engagés!$E90="M",'4ème'!$D90&gt;=$L$3),1,IF(AND(Engagés!$E90="C",'4ème'!$D90&gt;=$K$3),2,IF(AND(Engagés!$E90="J",'4ème'!$D90&gt;=$J$3),3,IF(AND(OR(Engagés!$E90=1,Engagés!$E90=2,Engagés!$E90=3,Engagés!$E90="V"),'4ème'!$D90&gt;=$I$3),4,"")))))</f>
        <v/>
      </c>
      <c r="S406" s="277" t="str">
        <f>IF('5ème'!$D90="","",IF(AND(Engagés!$E90="M",'5ème'!$D90&gt;=$L$3),1,IF(AND(Engagés!$E90="C",'5ème'!$D90&gt;=$K$3),2,IF(AND(Engagés!$E90="J",'5ème'!$D90&gt;=$J$3),3,IF(AND(OR(Engagés!$E90=1,Engagés!$E90=2,Engagés!$E90=3,Engagés!$E90="V"),'5ème'!$D90&gt;=$I$3),4,"")))))</f>
        <v/>
      </c>
      <c r="T406" s="277" t="str">
        <f>IF('6ème'!$D90="","",IF(AND(Engagés!$E90="M",'6ème'!$D90&gt;=$L$3),1,IF(AND(Engagés!$E90="C",'6ème'!$D90&gt;=$K$3),2,IF(AND(Engagés!$E90="J",'6ème'!$D90&gt;=$J$3),3,IF(AND(OR(Engagés!$E90=1,Engagés!$E90=2,Engagés!$E90=3,Engagés!$E90="V"),'6ème'!$D90&gt;=$I$3),4,"")))))</f>
        <v/>
      </c>
      <c r="U406" s="277" t="str">
        <f>IF('7ème'!D90="","",IF(AND(Engagés!$E90="M",'7ème'!D90&gt;=$L$3),1,IF(AND(Engagés!$E90="C",'7ème'!$D90&gt;=$K$3),2,IF(AND(Engagés!$E90="J",'7ème'!$D90&gt;=$J$3),3,IF(AND(OR(Engagés!$E90=1,Engagés!$E90=2,Engagés!$E90=3,Engagés!$E90="V"),'7ème'!$D90&gt;=$I$3),4,"")))))</f>
        <v/>
      </c>
      <c r="V406" s="277" t="str">
        <f>IF('8ème'!$D90="","",IF(AND(Engagés!$E90="M",'8ème'!$D90&gt;=$L$3),1,IF(AND(Engagés!$E90="C",'8ème'!$D90&gt;=$K$3),2,IF(AND(Engagés!$E90="J",'8ème'!$D90&gt;=$J$3),3,IF(AND(OR(Engagés!$E90=1,Engagés!$E90=2,Engagés!$E90=3,Engagés!$E90="V"),'8ème'!$D90&gt;=$I$3),4,"")))))</f>
        <v/>
      </c>
      <c r="W406" s="277" t="str">
        <f>IF('9ème'!$D90="","",IF(AND(Engagés!$E90="M",'9ème'!$D90&gt;=$L$3),1,IF(AND(Engagés!$E90="C",'9ème'!$D90&gt;=$K$3),2,IF(AND(Engagés!$E90="J",'9ème'!$D90&gt;=$J$3),3,IF(AND(OR(Engagés!$E90=1,Engagés!$E90=2,Engagés!$E90=3,Engagés!$E90="V"),'9ème'!$D90&gt;=$I$3),4,"")))))</f>
        <v/>
      </c>
      <c r="X406" s="278" t="str">
        <f>IF('10ème'!$D90="","",IF(AND(Engagés!$E90="M",'10ème'!$D90&gt;=$L$3),1,IF(AND(Engagés!$E90="C",'10ème'!$D90&gt;=$K$3),2,IF(AND(Engagés!$E90="J",'10ème'!$D90&gt;=$J$3),3,IF(AND(OR(Engagés!$E90=1,Engagés!$E90=2,Engagés!$E90=3,Engagés!$E90="V"),'10ème'!$D90&gt;=$I$3),4,"")))))</f>
        <v/>
      </c>
      <c r="Y406" s="247"/>
      <c r="Z406" s="272"/>
      <c r="AA406" s="272"/>
      <c r="AB406" s="272"/>
      <c r="AC406" s="272"/>
      <c r="AD406" s="268"/>
    </row>
    <row r="407" spans="13:30" x14ac:dyDescent="0.25">
      <c r="M407" s="212" t="str">
        <f>IF(Engagés!A90="","",Engagés!A90)</f>
        <v/>
      </c>
      <c r="N407" s="196" t="str">
        <f>IF(M407="","",Engagés!E90)</f>
        <v/>
      </c>
      <c r="O407" s="276" t="str">
        <f>IF('1ér_Tour'!$D91="","",IF(AND(Engagés!$E91="M",'1ér_Tour'!$D91&gt;=$L$3),1,IF(AND(Engagés!$E91="C",'1ér_Tour'!$D91&gt;=$K$3),2,IF(AND(Engagés!$E91="J",'1ér_Tour'!$D91&gt;=$J$3),3,IF(AND(OR(Engagés!$E91=1,Engagés!$E91=2,Engagés!$E91=3,Engagés!$E91="V"),'1ér_Tour'!$D91&gt;=$I$3),4,"")))))</f>
        <v/>
      </c>
      <c r="P407" s="277" t="str">
        <f>IF('2ème'!$D91="","",IF(AND(Engagés!$E91="M",'2ème'!$D91&gt;=$L$3),1,IF(AND(Engagés!$E91="C",'2ème'!$D91&gt;=$K$3),2,IF(AND(Engagés!$E91="J",'2ème'!$D91&gt;=$J$3),3,IF(AND(OR(Engagés!$E91=1,Engagés!$E91=2,Engagés!$E91=3,Engagés!$E91="V"),'2ème'!$D91&gt;=$I$3),4,"")))))</f>
        <v/>
      </c>
      <c r="Q407" s="277" t="str">
        <f>IF('3ème'!$D91="","",IF(AND(Engagés!$E91="M",'3ème'!$D91&gt;=$L$3),1,IF(AND(Engagés!$E91="C",'3ème'!$D91&gt;=$K$3),2,IF(AND(Engagés!$E91="J",'3ème'!$D91&gt;=$J$3),3,IF(AND(OR(Engagés!$E91=1,Engagés!$E91=2,Engagés!$E91=3,Engagés!$E91="V"),'3ème'!$D91&gt;=$I$3),4,"")))))</f>
        <v/>
      </c>
      <c r="R407" s="277" t="str">
        <f>IF('4ème'!$D91="","",IF(AND(Engagés!$E91="M",'4ème'!$D91&gt;=$L$3),1,IF(AND(Engagés!$E91="C",'4ème'!$D91&gt;=$K$3),2,IF(AND(Engagés!$E91="J",'4ème'!$D91&gt;=$J$3),3,IF(AND(OR(Engagés!$E91=1,Engagés!$E91=2,Engagés!$E91=3,Engagés!$E91="V"),'4ème'!$D91&gt;=$I$3),4,"")))))</f>
        <v/>
      </c>
      <c r="S407" s="277" t="str">
        <f>IF('5ème'!$D91="","",IF(AND(Engagés!$E91="M",'5ème'!$D91&gt;=$L$3),1,IF(AND(Engagés!$E91="C",'5ème'!$D91&gt;=$K$3),2,IF(AND(Engagés!$E91="J",'5ème'!$D91&gt;=$J$3),3,IF(AND(OR(Engagés!$E91=1,Engagés!$E91=2,Engagés!$E91=3,Engagés!$E91="V"),'5ème'!$D91&gt;=$I$3),4,"")))))</f>
        <v/>
      </c>
      <c r="T407" s="277" t="str">
        <f>IF('6ème'!$D91="","",IF(AND(Engagés!$E91="M",'6ème'!$D91&gt;=$L$3),1,IF(AND(Engagés!$E91="C",'6ème'!$D91&gt;=$K$3),2,IF(AND(Engagés!$E91="J",'6ème'!$D91&gt;=$J$3),3,IF(AND(OR(Engagés!$E91=1,Engagés!$E91=2,Engagés!$E91=3,Engagés!$E91="V"),'6ème'!$D91&gt;=$I$3),4,"")))))</f>
        <v/>
      </c>
      <c r="U407" s="277" t="str">
        <f>IF('7ème'!D91="","",IF(AND(Engagés!$E91="M",'7ème'!D91&gt;=$L$3),1,IF(AND(Engagés!$E91="C",'7ème'!$D91&gt;=$K$3),2,IF(AND(Engagés!$E91="J",'7ème'!$D91&gt;=$J$3),3,IF(AND(OR(Engagés!$E91=1,Engagés!$E91=2,Engagés!$E91=3,Engagés!$E91="V"),'7ème'!$D91&gt;=$I$3),4,"")))))</f>
        <v/>
      </c>
      <c r="V407" s="277" t="str">
        <f>IF('8ème'!$D91="","",IF(AND(Engagés!$E91="M",'8ème'!$D91&gt;=$L$3),1,IF(AND(Engagés!$E91="C",'8ème'!$D91&gt;=$K$3),2,IF(AND(Engagés!$E91="J",'8ème'!$D91&gt;=$J$3),3,IF(AND(OR(Engagés!$E91=1,Engagés!$E91=2,Engagés!$E91=3,Engagés!$E91="V"),'8ème'!$D91&gt;=$I$3),4,"")))))</f>
        <v/>
      </c>
      <c r="W407" s="277" t="str">
        <f>IF('9ème'!$D91="","",IF(AND(Engagés!$E91="M",'9ème'!$D91&gt;=$L$3),1,IF(AND(Engagés!$E91="C",'9ème'!$D91&gt;=$K$3),2,IF(AND(Engagés!$E91="J",'9ème'!$D91&gt;=$J$3),3,IF(AND(OR(Engagés!$E91=1,Engagés!$E91=2,Engagés!$E91=3,Engagés!$E91="V"),'9ème'!$D91&gt;=$I$3),4,"")))))</f>
        <v/>
      </c>
      <c r="X407" s="278" t="str">
        <f>IF('10ème'!$D91="","",IF(AND(Engagés!$E91="M",'10ème'!$D91&gt;=$L$3),1,IF(AND(Engagés!$E91="C",'10ème'!$D91&gt;=$K$3),2,IF(AND(Engagés!$E91="J",'10ème'!$D91&gt;=$J$3),3,IF(AND(OR(Engagés!$E91=1,Engagés!$E91=2,Engagés!$E91=3,Engagés!$E91="V"),'10ème'!$D91&gt;=$I$3),4,"")))))</f>
        <v/>
      </c>
      <c r="Y407" s="247"/>
      <c r="Z407" s="272"/>
      <c r="AA407" s="272"/>
      <c r="AB407" s="272"/>
      <c r="AC407" s="272"/>
      <c r="AD407" s="268"/>
    </row>
    <row r="408" spans="13:30" x14ac:dyDescent="0.25">
      <c r="M408" s="212" t="str">
        <f>IF(Engagés!A91="","",Engagés!A91)</f>
        <v/>
      </c>
      <c r="N408" s="196" t="str">
        <f>IF(M408="","",Engagés!E91)</f>
        <v/>
      </c>
      <c r="O408" s="276" t="str">
        <f>IF('1ér_Tour'!$D92="","",IF(AND(Engagés!$E92="M",'1ér_Tour'!$D92&gt;=$L$3),1,IF(AND(Engagés!$E92="C",'1ér_Tour'!$D92&gt;=$K$3),2,IF(AND(Engagés!$E92="J",'1ér_Tour'!$D92&gt;=$J$3),3,IF(AND(OR(Engagés!$E92=1,Engagés!$E92=2,Engagés!$E92=3,Engagés!$E92="V"),'1ér_Tour'!$D92&gt;=$I$3),4,"")))))</f>
        <v/>
      </c>
      <c r="P408" s="277" t="str">
        <f>IF('2ème'!$D92="","",IF(AND(Engagés!$E92="M",'2ème'!$D92&gt;=$L$3),1,IF(AND(Engagés!$E92="C",'2ème'!$D92&gt;=$K$3),2,IF(AND(Engagés!$E92="J",'2ème'!$D92&gt;=$J$3),3,IF(AND(OR(Engagés!$E92=1,Engagés!$E92=2,Engagés!$E92=3,Engagés!$E92="V"),'2ème'!$D92&gt;=$I$3),4,"")))))</f>
        <v/>
      </c>
      <c r="Q408" s="277" t="str">
        <f>IF('3ème'!$D92="","",IF(AND(Engagés!$E92="M",'3ème'!$D92&gt;=$L$3),1,IF(AND(Engagés!$E92="C",'3ème'!$D92&gt;=$K$3),2,IF(AND(Engagés!$E92="J",'3ème'!$D92&gt;=$J$3),3,IF(AND(OR(Engagés!$E92=1,Engagés!$E92=2,Engagés!$E92=3,Engagés!$E92="V"),'3ème'!$D92&gt;=$I$3),4,"")))))</f>
        <v/>
      </c>
      <c r="R408" s="277" t="str">
        <f>IF('4ème'!$D92="","",IF(AND(Engagés!$E92="M",'4ème'!$D92&gt;=$L$3),1,IF(AND(Engagés!$E92="C",'4ème'!$D92&gt;=$K$3),2,IF(AND(Engagés!$E92="J",'4ème'!$D92&gt;=$J$3),3,IF(AND(OR(Engagés!$E92=1,Engagés!$E92=2,Engagés!$E92=3,Engagés!$E92="V"),'4ème'!$D92&gt;=$I$3),4,"")))))</f>
        <v/>
      </c>
      <c r="S408" s="277" t="str">
        <f>IF('5ème'!$D92="","",IF(AND(Engagés!$E92="M",'5ème'!$D92&gt;=$L$3),1,IF(AND(Engagés!$E92="C",'5ème'!$D92&gt;=$K$3),2,IF(AND(Engagés!$E92="J",'5ème'!$D92&gt;=$J$3),3,IF(AND(OR(Engagés!$E92=1,Engagés!$E92=2,Engagés!$E92=3,Engagés!$E92="V"),'5ème'!$D92&gt;=$I$3),4,"")))))</f>
        <v/>
      </c>
      <c r="T408" s="277" t="str">
        <f>IF('6ème'!$D92="","",IF(AND(Engagés!$E92="M",'6ème'!$D92&gt;=$L$3),1,IF(AND(Engagés!$E92="C",'6ème'!$D92&gt;=$K$3),2,IF(AND(Engagés!$E92="J",'6ème'!$D92&gt;=$J$3),3,IF(AND(OR(Engagés!$E92=1,Engagés!$E92=2,Engagés!$E92=3,Engagés!$E92="V"),'6ème'!$D92&gt;=$I$3),4,"")))))</f>
        <v/>
      </c>
      <c r="U408" s="277" t="str">
        <f>IF('7ème'!D92="","",IF(AND(Engagés!$E92="M",'7ème'!D92&gt;=$L$3),1,IF(AND(Engagés!$E92="C",'7ème'!$D92&gt;=$K$3),2,IF(AND(Engagés!$E92="J",'7ème'!$D92&gt;=$J$3),3,IF(AND(OR(Engagés!$E92=1,Engagés!$E92=2,Engagés!$E92=3,Engagés!$E92="V"),'7ème'!$D92&gt;=$I$3),4,"")))))</f>
        <v/>
      </c>
      <c r="V408" s="277" t="str">
        <f>IF('8ème'!$D92="","",IF(AND(Engagés!$E92="M",'8ème'!$D92&gt;=$L$3),1,IF(AND(Engagés!$E92="C",'8ème'!$D92&gt;=$K$3),2,IF(AND(Engagés!$E92="J",'8ème'!$D92&gt;=$J$3),3,IF(AND(OR(Engagés!$E92=1,Engagés!$E92=2,Engagés!$E92=3,Engagés!$E92="V"),'8ème'!$D92&gt;=$I$3),4,"")))))</f>
        <v/>
      </c>
      <c r="W408" s="277" t="str">
        <f>IF('9ème'!$D92="","",IF(AND(Engagés!$E92="M",'9ème'!$D92&gt;=$L$3),1,IF(AND(Engagés!$E92="C",'9ème'!$D92&gt;=$K$3),2,IF(AND(Engagés!$E92="J",'9ème'!$D92&gt;=$J$3),3,IF(AND(OR(Engagés!$E92=1,Engagés!$E92=2,Engagés!$E92=3,Engagés!$E92="V"),'9ème'!$D92&gt;=$I$3),4,"")))))</f>
        <v/>
      </c>
      <c r="X408" s="278" t="str">
        <f>IF('10ème'!$D92="","",IF(AND(Engagés!$E92="M",'10ème'!$D92&gt;=$L$3),1,IF(AND(Engagés!$E92="C",'10ème'!$D92&gt;=$K$3),2,IF(AND(Engagés!$E92="J",'10ème'!$D92&gt;=$J$3),3,IF(AND(OR(Engagés!$E92=1,Engagés!$E92=2,Engagés!$E92=3,Engagés!$E92="V"),'10ème'!$D92&gt;=$I$3),4,"")))))</f>
        <v/>
      </c>
      <c r="Y408" s="247"/>
      <c r="Z408" s="272"/>
      <c r="AA408" s="272"/>
      <c r="AB408" s="272"/>
      <c r="AC408" s="272"/>
      <c r="AD408" s="268"/>
    </row>
    <row r="409" spans="13:30" x14ac:dyDescent="0.25">
      <c r="M409" s="212" t="str">
        <f>IF(Engagés!A92="","",Engagés!A92)</f>
        <v/>
      </c>
      <c r="N409" s="196" t="str">
        <f>IF(M409="","",Engagés!E92)</f>
        <v/>
      </c>
      <c r="O409" s="276" t="str">
        <f>IF('1ér_Tour'!$D93="","",IF(AND(Engagés!$E93="M",'1ér_Tour'!$D93&gt;=$L$3),1,IF(AND(Engagés!$E93="C",'1ér_Tour'!$D93&gt;=$K$3),2,IF(AND(Engagés!$E93="J",'1ér_Tour'!$D93&gt;=$J$3),3,IF(AND(OR(Engagés!$E93=1,Engagés!$E93=2,Engagés!$E93=3,Engagés!$E93="V"),'1ér_Tour'!$D93&gt;=$I$3),4,"")))))</f>
        <v/>
      </c>
      <c r="P409" s="277" t="str">
        <f>IF('2ème'!$D93="","",IF(AND(Engagés!$E93="M",'2ème'!$D93&gt;=$L$3),1,IF(AND(Engagés!$E93="C",'2ème'!$D93&gt;=$K$3),2,IF(AND(Engagés!$E93="J",'2ème'!$D93&gt;=$J$3),3,IF(AND(OR(Engagés!$E93=1,Engagés!$E93=2,Engagés!$E93=3,Engagés!$E93="V"),'2ème'!$D93&gt;=$I$3),4,"")))))</f>
        <v/>
      </c>
      <c r="Q409" s="277" t="str">
        <f>IF('3ème'!$D93="","",IF(AND(Engagés!$E93="M",'3ème'!$D93&gt;=$L$3),1,IF(AND(Engagés!$E93="C",'3ème'!$D93&gt;=$K$3),2,IF(AND(Engagés!$E93="J",'3ème'!$D93&gt;=$J$3),3,IF(AND(OR(Engagés!$E93=1,Engagés!$E93=2,Engagés!$E93=3,Engagés!$E93="V"),'3ème'!$D93&gt;=$I$3),4,"")))))</f>
        <v/>
      </c>
      <c r="R409" s="277" t="str">
        <f>IF('4ème'!$D93="","",IF(AND(Engagés!$E93="M",'4ème'!$D93&gt;=$L$3),1,IF(AND(Engagés!$E93="C",'4ème'!$D93&gt;=$K$3),2,IF(AND(Engagés!$E93="J",'4ème'!$D93&gt;=$J$3),3,IF(AND(OR(Engagés!$E93=1,Engagés!$E93=2,Engagés!$E93=3,Engagés!$E93="V"),'4ème'!$D93&gt;=$I$3),4,"")))))</f>
        <v/>
      </c>
      <c r="S409" s="277" t="str">
        <f>IF('5ème'!$D93="","",IF(AND(Engagés!$E93="M",'5ème'!$D93&gt;=$L$3),1,IF(AND(Engagés!$E93="C",'5ème'!$D93&gt;=$K$3),2,IF(AND(Engagés!$E93="J",'5ème'!$D93&gt;=$J$3),3,IF(AND(OR(Engagés!$E93=1,Engagés!$E93=2,Engagés!$E93=3,Engagés!$E93="V"),'5ème'!$D93&gt;=$I$3),4,"")))))</f>
        <v/>
      </c>
      <c r="T409" s="277" t="str">
        <f>IF('6ème'!$D93="","",IF(AND(Engagés!$E93="M",'6ème'!$D93&gt;=$L$3),1,IF(AND(Engagés!$E93="C",'6ème'!$D93&gt;=$K$3),2,IF(AND(Engagés!$E93="J",'6ème'!$D93&gt;=$J$3),3,IF(AND(OR(Engagés!$E93=1,Engagés!$E93=2,Engagés!$E93=3,Engagés!$E93="V"),'6ème'!$D93&gt;=$I$3),4,"")))))</f>
        <v/>
      </c>
      <c r="U409" s="277" t="str">
        <f>IF('7ème'!D93="","",IF(AND(Engagés!$E93="M",'7ème'!D93&gt;=$L$3),1,IF(AND(Engagés!$E93="C",'7ème'!$D93&gt;=$K$3),2,IF(AND(Engagés!$E93="J",'7ème'!$D93&gt;=$J$3),3,IF(AND(OR(Engagés!$E93=1,Engagés!$E93=2,Engagés!$E93=3,Engagés!$E93="V"),'7ème'!$D93&gt;=$I$3),4,"")))))</f>
        <v/>
      </c>
      <c r="V409" s="277" t="str">
        <f>IF('8ème'!$D93="","",IF(AND(Engagés!$E93="M",'8ème'!$D93&gt;=$L$3),1,IF(AND(Engagés!$E93="C",'8ème'!$D93&gt;=$K$3),2,IF(AND(Engagés!$E93="J",'8ème'!$D93&gt;=$J$3),3,IF(AND(OR(Engagés!$E93=1,Engagés!$E93=2,Engagés!$E93=3,Engagés!$E93="V"),'8ème'!$D93&gt;=$I$3),4,"")))))</f>
        <v/>
      </c>
      <c r="W409" s="277" t="str">
        <f>IF('9ème'!$D93="","",IF(AND(Engagés!$E93="M",'9ème'!$D93&gt;=$L$3),1,IF(AND(Engagés!$E93="C",'9ème'!$D93&gt;=$K$3),2,IF(AND(Engagés!$E93="J",'9ème'!$D93&gt;=$J$3),3,IF(AND(OR(Engagés!$E93=1,Engagés!$E93=2,Engagés!$E93=3,Engagés!$E93="V"),'9ème'!$D93&gt;=$I$3),4,"")))))</f>
        <v/>
      </c>
      <c r="X409" s="278" t="str">
        <f>IF('10ème'!$D93="","",IF(AND(Engagés!$E93="M",'10ème'!$D93&gt;=$L$3),1,IF(AND(Engagés!$E93="C",'10ème'!$D93&gt;=$K$3),2,IF(AND(Engagés!$E93="J",'10ème'!$D93&gt;=$J$3),3,IF(AND(OR(Engagés!$E93=1,Engagés!$E93=2,Engagés!$E93=3,Engagés!$E93="V"),'10ème'!$D93&gt;=$I$3),4,"")))))</f>
        <v/>
      </c>
      <c r="Y409" s="247"/>
      <c r="Z409" s="272"/>
      <c r="AA409" s="272"/>
      <c r="AB409" s="272"/>
      <c r="AC409" s="272"/>
      <c r="AD409" s="268"/>
    </row>
    <row r="410" spans="13:30" x14ac:dyDescent="0.25">
      <c r="M410" s="212" t="str">
        <f>IF(Engagés!A93="","",Engagés!A93)</f>
        <v/>
      </c>
      <c r="N410" s="196" t="str">
        <f>IF(M410="","",Engagés!E93)</f>
        <v/>
      </c>
      <c r="O410" s="276" t="str">
        <f>IF('1ér_Tour'!$D94="","",IF(AND(Engagés!$E94="M",'1ér_Tour'!$D94&gt;=$L$3),1,IF(AND(Engagés!$E94="C",'1ér_Tour'!$D94&gt;=$K$3),2,IF(AND(Engagés!$E94="J",'1ér_Tour'!$D94&gt;=$J$3),3,IF(AND(OR(Engagés!$E94=1,Engagés!$E94=2,Engagés!$E94=3,Engagés!$E94="V"),'1ér_Tour'!$D94&gt;=$I$3),4,"")))))</f>
        <v/>
      </c>
      <c r="P410" s="277" t="str">
        <f>IF('2ème'!$D94="","",IF(AND(Engagés!$E94="M",'2ème'!$D94&gt;=$L$3),1,IF(AND(Engagés!$E94="C",'2ème'!$D94&gt;=$K$3),2,IF(AND(Engagés!$E94="J",'2ème'!$D94&gt;=$J$3),3,IF(AND(OR(Engagés!$E94=1,Engagés!$E94=2,Engagés!$E94=3,Engagés!$E94="V"),'2ème'!$D94&gt;=$I$3),4,"")))))</f>
        <v/>
      </c>
      <c r="Q410" s="277" t="str">
        <f>IF('3ème'!$D94="","",IF(AND(Engagés!$E94="M",'3ème'!$D94&gt;=$L$3),1,IF(AND(Engagés!$E94="C",'3ème'!$D94&gt;=$K$3),2,IF(AND(Engagés!$E94="J",'3ème'!$D94&gt;=$J$3),3,IF(AND(OR(Engagés!$E94=1,Engagés!$E94=2,Engagés!$E94=3,Engagés!$E94="V"),'3ème'!$D94&gt;=$I$3),4,"")))))</f>
        <v/>
      </c>
      <c r="R410" s="277" t="str">
        <f>IF('4ème'!$D94="","",IF(AND(Engagés!$E94="M",'4ème'!$D94&gt;=$L$3),1,IF(AND(Engagés!$E94="C",'4ème'!$D94&gt;=$K$3),2,IF(AND(Engagés!$E94="J",'4ème'!$D94&gt;=$J$3),3,IF(AND(OR(Engagés!$E94=1,Engagés!$E94=2,Engagés!$E94=3,Engagés!$E94="V"),'4ème'!$D94&gt;=$I$3),4,"")))))</f>
        <v/>
      </c>
      <c r="S410" s="277" t="str">
        <f>IF('5ème'!$D94="","",IF(AND(Engagés!$E94="M",'5ème'!$D94&gt;=$L$3),1,IF(AND(Engagés!$E94="C",'5ème'!$D94&gt;=$K$3),2,IF(AND(Engagés!$E94="J",'5ème'!$D94&gt;=$J$3),3,IF(AND(OR(Engagés!$E94=1,Engagés!$E94=2,Engagés!$E94=3,Engagés!$E94="V"),'5ème'!$D94&gt;=$I$3),4,"")))))</f>
        <v/>
      </c>
      <c r="T410" s="277" t="str">
        <f>IF('6ème'!$D94="","",IF(AND(Engagés!$E94="M",'6ème'!$D94&gt;=$L$3),1,IF(AND(Engagés!$E94="C",'6ème'!$D94&gt;=$K$3),2,IF(AND(Engagés!$E94="J",'6ème'!$D94&gt;=$J$3),3,IF(AND(OR(Engagés!$E94=1,Engagés!$E94=2,Engagés!$E94=3,Engagés!$E94="V"),'6ème'!$D94&gt;=$I$3),4,"")))))</f>
        <v/>
      </c>
      <c r="U410" s="277" t="str">
        <f>IF('7ème'!D94="","",IF(AND(Engagés!$E94="M",'7ème'!D94&gt;=$L$3),1,IF(AND(Engagés!$E94="C",'7ème'!$D94&gt;=$K$3),2,IF(AND(Engagés!$E94="J",'7ème'!$D94&gt;=$J$3),3,IF(AND(OR(Engagés!$E94=1,Engagés!$E94=2,Engagés!$E94=3,Engagés!$E94="V"),'7ème'!$D94&gt;=$I$3),4,"")))))</f>
        <v/>
      </c>
      <c r="V410" s="277" t="str">
        <f>IF('8ème'!$D94="","",IF(AND(Engagés!$E94="M",'8ème'!$D94&gt;=$L$3),1,IF(AND(Engagés!$E94="C",'8ème'!$D94&gt;=$K$3),2,IF(AND(Engagés!$E94="J",'8ème'!$D94&gt;=$J$3),3,IF(AND(OR(Engagés!$E94=1,Engagés!$E94=2,Engagés!$E94=3,Engagés!$E94="V"),'8ème'!$D94&gt;=$I$3),4,"")))))</f>
        <v/>
      </c>
      <c r="W410" s="277" t="str">
        <f>IF('9ème'!$D94="","",IF(AND(Engagés!$E94="M",'9ème'!$D94&gt;=$L$3),1,IF(AND(Engagés!$E94="C",'9ème'!$D94&gt;=$K$3),2,IF(AND(Engagés!$E94="J",'9ème'!$D94&gt;=$J$3),3,IF(AND(OR(Engagés!$E94=1,Engagés!$E94=2,Engagés!$E94=3,Engagés!$E94="V"),'9ème'!$D94&gt;=$I$3),4,"")))))</f>
        <v/>
      </c>
      <c r="X410" s="278" t="str">
        <f>IF('10ème'!$D94="","",IF(AND(Engagés!$E94="M",'10ème'!$D94&gt;=$L$3),1,IF(AND(Engagés!$E94="C",'10ème'!$D94&gt;=$K$3),2,IF(AND(Engagés!$E94="J",'10ème'!$D94&gt;=$J$3),3,IF(AND(OR(Engagés!$E94=1,Engagés!$E94=2,Engagés!$E94=3,Engagés!$E94="V"),'10ème'!$D94&gt;=$I$3),4,"")))))</f>
        <v/>
      </c>
      <c r="Y410" s="247"/>
      <c r="Z410" s="272"/>
      <c r="AA410" s="272"/>
      <c r="AB410" s="272"/>
      <c r="AC410" s="272"/>
      <c r="AD410" s="268"/>
    </row>
    <row r="411" spans="13:30" x14ac:dyDescent="0.25">
      <c r="M411" s="212" t="str">
        <f>IF(Engagés!A94="","",Engagés!A94)</f>
        <v/>
      </c>
      <c r="N411" s="196" t="str">
        <f>IF(M411="","",Engagés!E94)</f>
        <v/>
      </c>
      <c r="O411" s="276" t="str">
        <f>IF('1ér_Tour'!$D95="","",IF(AND(Engagés!$E95="M",'1ér_Tour'!$D95&gt;=$L$3),1,IF(AND(Engagés!$E95="C",'1ér_Tour'!$D95&gt;=$K$3),2,IF(AND(Engagés!$E95="J",'1ér_Tour'!$D95&gt;=$J$3),3,IF(AND(OR(Engagés!$E95=1,Engagés!$E95=2,Engagés!$E95=3,Engagés!$E95="V"),'1ér_Tour'!$D95&gt;=$I$3),4,"")))))</f>
        <v/>
      </c>
      <c r="P411" s="277" t="str">
        <f>IF('2ème'!$D95="","",IF(AND(Engagés!$E95="M",'2ème'!$D95&gt;=$L$3),1,IF(AND(Engagés!$E95="C",'2ème'!$D95&gt;=$K$3),2,IF(AND(Engagés!$E95="J",'2ème'!$D95&gt;=$J$3),3,IF(AND(OR(Engagés!$E95=1,Engagés!$E95=2,Engagés!$E95=3,Engagés!$E95="V"),'2ème'!$D95&gt;=$I$3),4,"")))))</f>
        <v/>
      </c>
      <c r="Q411" s="277" t="str">
        <f>IF('3ème'!$D95="","",IF(AND(Engagés!$E95="M",'3ème'!$D95&gt;=$L$3),1,IF(AND(Engagés!$E95="C",'3ème'!$D95&gt;=$K$3),2,IF(AND(Engagés!$E95="J",'3ème'!$D95&gt;=$J$3),3,IF(AND(OR(Engagés!$E95=1,Engagés!$E95=2,Engagés!$E95=3,Engagés!$E95="V"),'3ème'!$D95&gt;=$I$3),4,"")))))</f>
        <v/>
      </c>
      <c r="R411" s="277" t="str">
        <f>IF('4ème'!$D95="","",IF(AND(Engagés!$E95="M",'4ème'!$D95&gt;=$L$3),1,IF(AND(Engagés!$E95="C",'4ème'!$D95&gt;=$K$3),2,IF(AND(Engagés!$E95="J",'4ème'!$D95&gt;=$J$3),3,IF(AND(OR(Engagés!$E95=1,Engagés!$E95=2,Engagés!$E95=3,Engagés!$E95="V"),'4ème'!$D95&gt;=$I$3),4,"")))))</f>
        <v/>
      </c>
      <c r="S411" s="277" t="str">
        <f>IF('5ème'!$D95="","",IF(AND(Engagés!$E95="M",'5ème'!$D95&gt;=$L$3),1,IF(AND(Engagés!$E95="C",'5ème'!$D95&gt;=$K$3),2,IF(AND(Engagés!$E95="J",'5ème'!$D95&gt;=$J$3),3,IF(AND(OR(Engagés!$E95=1,Engagés!$E95=2,Engagés!$E95=3,Engagés!$E95="V"),'5ème'!$D95&gt;=$I$3),4,"")))))</f>
        <v/>
      </c>
      <c r="T411" s="277" t="str">
        <f>IF('6ème'!$D95="","",IF(AND(Engagés!$E95="M",'6ème'!$D95&gt;=$L$3),1,IF(AND(Engagés!$E95="C",'6ème'!$D95&gt;=$K$3),2,IF(AND(Engagés!$E95="J",'6ème'!$D95&gt;=$J$3),3,IF(AND(OR(Engagés!$E95=1,Engagés!$E95=2,Engagés!$E95=3,Engagés!$E95="V"),'6ème'!$D95&gt;=$I$3),4,"")))))</f>
        <v/>
      </c>
      <c r="U411" s="277" t="str">
        <f>IF('7ème'!D95="","",IF(AND(Engagés!$E95="M",'7ème'!D95&gt;=$L$3),1,IF(AND(Engagés!$E95="C",'7ème'!$D95&gt;=$K$3),2,IF(AND(Engagés!$E95="J",'7ème'!$D95&gt;=$J$3),3,IF(AND(OR(Engagés!$E95=1,Engagés!$E95=2,Engagés!$E95=3,Engagés!$E95="V"),'7ème'!$D95&gt;=$I$3),4,"")))))</f>
        <v/>
      </c>
      <c r="V411" s="277" t="str">
        <f>IF('8ème'!$D95="","",IF(AND(Engagés!$E95="M",'8ème'!$D95&gt;=$L$3),1,IF(AND(Engagés!$E95="C",'8ème'!$D95&gt;=$K$3),2,IF(AND(Engagés!$E95="J",'8ème'!$D95&gt;=$J$3),3,IF(AND(OR(Engagés!$E95=1,Engagés!$E95=2,Engagés!$E95=3,Engagés!$E95="V"),'8ème'!$D95&gt;=$I$3),4,"")))))</f>
        <v/>
      </c>
      <c r="W411" s="277" t="str">
        <f>IF('9ème'!$D95="","",IF(AND(Engagés!$E95="M",'9ème'!$D95&gt;=$L$3),1,IF(AND(Engagés!$E95="C",'9ème'!$D95&gt;=$K$3),2,IF(AND(Engagés!$E95="J",'9ème'!$D95&gt;=$J$3),3,IF(AND(OR(Engagés!$E95=1,Engagés!$E95=2,Engagés!$E95=3,Engagés!$E95="V"),'9ème'!$D95&gt;=$I$3),4,"")))))</f>
        <v/>
      </c>
      <c r="X411" s="278" t="str">
        <f>IF('10ème'!$D95="","",IF(AND(Engagés!$E95="M",'10ème'!$D95&gt;=$L$3),1,IF(AND(Engagés!$E95="C",'10ème'!$D95&gt;=$K$3),2,IF(AND(Engagés!$E95="J",'10ème'!$D95&gt;=$J$3),3,IF(AND(OR(Engagés!$E95=1,Engagés!$E95=2,Engagés!$E95=3,Engagés!$E95="V"),'10ème'!$D95&gt;=$I$3),4,"")))))</f>
        <v/>
      </c>
      <c r="Y411" s="247"/>
      <c r="Z411" s="272"/>
      <c r="AA411" s="272"/>
      <c r="AB411" s="272"/>
      <c r="AC411" s="272"/>
      <c r="AD411" s="268"/>
    </row>
    <row r="412" spans="13:30" x14ac:dyDescent="0.25">
      <c r="M412" s="212" t="str">
        <f>IF(Engagés!A95="","",Engagés!A95)</f>
        <v/>
      </c>
      <c r="N412" s="196" t="str">
        <f>IF(M412="","",Engagés!E95)</f>
        <v/>
      </c>
      <c r="O412" s="276" t="str">
        <f>IF('1ér_Tour'!$D96="","",IF(AND(Engagés!$E96="M",'1ér_Tour'!$D96&gt;=$L$3),1,IF(AND(Engagés!$E96="C",'1ér_Tour'!$D96&gt;=$K$3),2,IF(AND(Engagés!$E96="J",'1ér_Tour'!$D96&gt;=$J$3),3,IF(AND(OR(Engagés!$E96=1,Engagés!$E96=2,Engagés!$E96=3,Engagés!$E96="V"),'1ér_Tour'!$D96&gt;=$I$3),4,"")))))</f>
        <v/>
      </c>
      <c r="P412" s="277" t="str">
        <f>IF('2ème'!$D96="","",IF(AND(Engagés!$E96="M",'2ème'!$D96&gt;=$L$3),1,IF(AND(Engagés!$E96="C",'2ème'!$D96&gt;=$K$3),2,IF(AND(Engagés!$E96="J",'2ème'!$D96&gt;=$J$3),3,IF(AND(OR(Engagés!$E96=1,Engagés!$E96=2,Engagés!$E96=3,Engagés!$E96="V"),'2ème'!$D96&gt;=$I$3),4,"")))))</f>
        <v/>
      </c>
      <c r="Q412" s="277" t="str">
        <f>IF('3ème'!$D96="","",IF(AND(Engagés!$E96="M",'3ème'!$D96&gt;=$L$3),1,IF(AND(Engagés!$E96="C",'3ème'!$D96&gt;=$K$3),2,IF(AND(Engagés!$E96="J",'3ème'!$D96&gt;=$J$3),3,IF(AND(OR(Engagés!$E96=1,Engagés!$E96=2,Engagés!$E96=3,Engagés!$E96="V"),'3ème'!$D96&gt;=$I$3),4,"")))))</f>
        <v/>
      </c>
      <c r="R412" s="277" t="str">
        <f>IF('4ème'!$D96="","",IF(AND(Engagés!$E96="M",'4ème'!$D96&gt;=$L$3),1,IF(AND(Engagés!$E96="C",'4ème'!$D96&gt;=$K$3),2,IF(AND(Engagés!$E96="J",'4ème'!$D96&gt;=$J$3),3,IF(AND(OR(Engagés!$E96=1,Engagés!$E96=2,Engagés!$E96=3,Engagés!$E96="V"),'4ème'!$D96&gt;=$I$3),4,"")))))</f>
        <v/>
      </c>
      <c r="S412" s="277" t="str">
        <f>IF('5ème'!$D96="","",IF(AND(Engagés!$E96="M",'5ème'!$D96&gt;=$L$3),1,IF(AND(Engagés!$E96="C",'5ème'!$D96&gt;=$K$3),2,IF(AND(Engagés!$E96="J",'5ème'!$D96&gt;=$J$3),3,IF(AND(OR(Engagés!$E96=1,Engagés!$E96=2,Engagés!$E96=3,Engagés!$E96="V"),'5ème'!$D96&gt;=$I$3),4,"")))))</f>
        <v/>
      </c>
      <c r="T412" s="277" t="str">
        <f>IF('6ème'!$D96="","",IF(AND(Engagés!$E96="M",'6ème'!$D96&gt;=$L$3),1,IF(AND(Engagés!$E96="C",'6ème'!$D96&gt;=$K$3),2,IF(AND(Engagés!$E96="J",'6ème'!$D96&gt;=$J$3),3,IF(AND(OR(Engagés!$E96=1,Engagés!$E96=2,Engagés!$E96=3,Engagés!$E96="V"),'6ème'!$D96&gt;=$I$3),4,"")))))</f>
        <v/>
      </c>
      <c r="U412" s="277" t="str">
        <f>IF('7ème'!D96="","",IF(AND(Engagés!$E96="M",'7ème'!D96&gt;=$L$3),1,IF(AND(Engagés!$E96="C",'7ème'!$D96&gt;=$K$3),2,IF(AND(Engagés!$E96="J",'7ème'!$D96&gt;=$J$3),3,IF(AND(OR(Engagés!$E96=1,Engagés!$E96=2,Engagés!$E96=3,Engagés!$E96="V"),'7ème'!$D96&gt;=$I$3),4,"")))))</f>
        <v/>
      </c>
      <c r="V412" s="277" t="str">
        <f>IF('8ème'!$D96="","",IF(AND(Engagés!$E96="M",'8ème'!$D96&gt;=$L$3),1,IF(AND(Engagés!$E96="C",'8ème'!$D96&gt;=$K$3),2,IF(AND(Engagés!$E96="J",'8ème'!$D96&gt;=$J$3),3,IF(AND(OR(Engagés!$E96=1,Engagés!$E96=2,Engagés!$E96=3,Engagés!$E96="V"),'8ème'!$D96&gt;=$I$3),4,"")))))</f>
        <v/>
      </c>
      <c r="W412" s="277" t="str">
        <f>IF('9ème'!$D96="","",IF(AND(Engagés!$E96="M",'9ème'!$D96&gt;=$L$3),1,IF(AND(Engagés!$E96="C",'9ème'!$D96&gt;=$K$3),2,IF(AND(Engagés!$E96="J",'9ème'!$D96&gt;=$J$3),3,IF(AND(OR(Engagés!$E96=1,Engagés!$E96=2,Engagés!$E96=3,Engagés!$E96="V"),'9ème'!$D96&gt;=$I$3),4,"")))))</f>
        <v/>
      </c>
      <c r="X412" s="278" t="str">
        <f>IF('10ème'!$D96="","",IF(AND(Engagés!$E96="M",'10ème'!$D96&gt;=$L$3),1,IF(AND(Engagés!$E96="C",'10ème'!$D96&gt;=$K$3),2,IF(AND(Engagés!$E96="J",'10ème'!$D96&gt;=$J$3),3,IF(AND(OR(Engagés!$E96=1,Engagés!$E96=2,Engagés!$E96=3,Engagés!$E96="V"),'10ème'!$D96&gt;=$I$3),4,"")))))</f>
        <v/>
      </c>
      <c r="Y412" s="247"/>
      <c r="Z412" s="272"/>
      <c r="AA412" s="272"/>
      <c r="AB412" s="272"/>
      <c r="AC412" s="272"/>
      <c r="AD412" s="268"/>
    </row>
    <row r="413" spans="13:30" x14ac:dyDescent="0.25">
      <c r="M413" s="212" t="str">
        <f>IF(Engagés!A96="","",Engagés!A96)</f>
        <v/>
      </c>
      <c r="N413" s="196" t="str">
        <f>IF(M413="","",Engagés!E96)</f>
        <v/>
      </c>
      <c r="O413" s="276" t="str">
        <f>IF('1ér_Tour'!$D97="","",IF(AND(Engagés!$E97="M",'1ér_Tour'!$D97&gt;=$L$3),1,IF(AND(Engagés!$E97="C",'1ér_Tour'!$D97&gt;=$K$3),2,IF(AND(Engagés!$E97="J",'1ér_Tour'!$D97&gt;=$J$3),3,IF(AND(OR(Engagés!$E97=1,Engagés!$E97=2,Engagés!$E97=3,Engagés!$E97="V"),'1ér_Tour'!$D97&gt;=$I$3),4,"")))))</f>
        <v/>
      </c>
      <c r="P413" s="277" t="str">
        <f>IF('2ème'!$D97="","",IF(AND(Engagés!$E97="M",'2ème'!$D97&gt;=$L$3),1,IF(AND(Engagés!$E97="C",'2ème'!$D97&gt;=$K$3),2,IF(AND(Engagés!$E97="J",'2ème'!$D97&gt;=$J$3),3,IF(AND(OR(Engagés!$E97=1,Engagés!$E97=2,Engagés!$E97=3,Engagés!$E97="V"),'2ème'!$D97&gt;=$I$3),4,"")))))</f>
        <v/>
      </c>
      <c r="Q413" s="277" t="str">
        <f>IF('3ème'!$D97="","",IF(AND(Engagés!$E97="M",'3ème'!$D97&gt;=$L$3),1,IF(AND(Engagés!$E97="C",'3ème'!$D97&gt;=$K$3),2,IF(AND(Engagés!$E97="J",'3ème'!$D97&gt;=$J$3),3,IF(AND(OR(Engagés!$E97=1,Engagés!$E97=2,Engagés!$E97=3,Engagés!$E97="V"),'3ème'!$D97&gt;=$I$3),4,"")))))</f>
        <v/>
      </c>
      <c r="R413" s="277" t="str">
        <f>IF('4ème'!$D97="","",IF(AND(Engagés!$E97="M",'4ème'!$D97&gt;=$L$3),1,IF(AND(Engagés!$E97="C",'4ème'!$D97&gt;=$K$3),2,IF(AND(Engagés!$E97="J",'4ème'!$D97&gt;=$J$3),3,IF(AND(OR(Engagés!$E97=1,Engagés!$E97=2,Engagés!$E97=3,Engagés!$E97="V"),'4ème'!$D97&gt;=$I$3),4,"")))))</f>
        <v/>
      </c>
      <c r="S413" s="277" t="str">
        <f>IF('5ème'!$D97="","",IF(AND(Engagés!$E97="M",'5ème'!$D97&gt;=$L$3),1,IF(AND(Engagés!$E97="C",'5ème'!$D97&gt;=$K$3),2,IF(AND(Engagés!$E97="J",'5ème'!$D97&gt;=$J$3),3,IF(AND(OR(Engagés!$E97=1,Engagés!$E97=2,Engagés!$E97=3,Engagés!$E97="V"),'5ème'!$D97&gt;=$I$3),4,"")))))</f>
        <v/>
      </c>
      <c r="T413" s="277" t="str">
        <f>IF('6ème'!$D97="","",IF(AND(Engagés!$E97="M",'6ème'!$D97&gt;=$L$3),1,IF(AND(Engagés!$E97="C",'6ème'!$D97&gt;=$K$3),2,IF(AND(Engagés!$E97="J",'6ème'!$D97&gt;=$J$3),3,IF(AND(OR(Engagés!$E97=1,Engagés!$E97=2,Engagés!$E97=3,Engagés!$E97="V"),'6ème'!$D97&gt;=$I$3),4,"")))))</f>
        <v/>
      </c>
      <c r="U413" s="277" t="str">
        <f>IF('7ème'!D97="","",IF(AND(Engagés!$E97="M",'7ème'!D97&gt;=$L$3),1,IF(AND(Engagés!$E97="C",'7ème'!$D97&gt;=$K$3),2,IF(AND(Engagés!$E97="J",'7ème'!$D97&gt;=$J$3),3,IF(AND(OR(Engagés!$E97=1,Engagés!$E97=2,Engagés!$E97=3,Engagés!$E97="V"),'7ème'!$D97&gt;=$I$3),4,"")))))</f>
        <v/>
      </c>
      <c r="V413" s="277" t="str">
        <f>IF('8ème'!$D97="","",IF(AND(Engagés!$E97="M",'8ème'!$D97&gt;=$L$3),1,IF(AND(Engagés!$E97="C",'8ème'!$D97&gt;=$K$3),2,IF(AND(Engagés!$E97="J",'8ème'!$D97&gt;=$J$3),3,IF(AND(OR(Engagés!$E97=1,Engagés!$E97=2,Engagés!$E97=3,Engagés!$E97="V"),'8ème'!$D97&gt;=$I$3),4,"")))))</f>
        <v/>
      </c>
      <c r="W413" s="277" t="str">
        <f>IF('9ème'!$D97="","",IF(AND(Engagés!$E97="M",'9ème'!$D97&gt;=$L$3),1,IF(AND(Engagés!$E97="C",'9ème'!$D97&gt;=$K$3),2,IF(AND(Engagés!$E97="J",'9ème'!$D97&gt;=$J$3),3,IF(AND(OR(Engagés!$E97=1,Engagés!$E97=2,Engagés!$E97=3,Engagés!$E97="V"),'9ème'!$D97&gt;=$I$3),4,"")))))</f>
        <v/>
      </c>
      <c r="X413" s="278" t="str">
        <f>IF('10ème'!$D97="","",IF(AND(Engagés!$E97="M",'10ème'!$D97&gt;=$L$3),1,IF(AND(Engagés!$E97="C",'10ème'!$D97&gt;=$K$3),2,IF(AND(Engagés!$E97="J",'10ème'!$D97&gt;=$J$3),3,IF(AND(OR(Engagés!$E97=1,Engagés!$E97=2,Engagés!$E97=3,Engagés!$E97="V"),'10ème'!$D97&gt;=$I$3),4,"")))))</f>
        <v/>
      </c>
      <c r="Y413" s="247"/>
      <c r="Z413" s="272"/>
      <c r="AA413" s="272"/>
      <c r="AB413" s="272"/>
      <c r="AC413" s="272"/>
      <c r="AD413" s="268"/>
    </row>
    <row r="414" spans="13:30" x14ac:dyDescent="0.25">
      <c r="M414" s="212" t="str">
        <f>IF(Engagés!A97="","",Engagés!A97)</f>
        <v/>
      </c>
      <c r="N414" s="196" t="str">
        <f>IF(M414="","",Engagés!E97)</f>
        <v/>
      </c>
      <c r="O414" s="276" t="str">
        <f>IF('1ér_Tour'!$D98="","",IF(AND(Engagés!$E98="M",'1ér_Tour'!$D98&gt;=$L$3),1,IF(AND(Engagés!$E98="C",'1ér_Tour'!$D98&gt;=$K$3),2,IF(AND(Engagés!$E98="J",'1ér_Tour'!$D98&gt;=$J$3),3,IF(AND(OR(Engagés!$E98=1,Engagés!$E98=2,Engagés!$E98=3,Engagés!$E98="V"),'1ér_Tour'!$D98&gt;=$I$3),4,"")))))</f>
        <v/>
      </c>
      <c r="P414" s="277" t="str">
        <f>IF('2ème'!$D98="","",IF(AND(Engagés!$E98="M",'2ème'!$D98&gt;=$L$3),1,IF(AND(Engagés!$E98="C",'2ème'!$D98&gt;=$K$3),2,IF(AND(Engagés!$E98="J",'2ème'!$D98&gt;=$J$3),3,IF(AND(OR(Engagés!$E98=1,Engagés!$E98=2,Engagés!$E98=3,Engagés!$E98="V"),'2ème'!$D98&gt;=$I$3),4,"")))))</f>
        <v/>
      </c>
      <c r="Q414" s="277" t="str">
        <f>IF('3ème'!$D98="","",IF(AND(Engagés!$E98="M",'3ème'!$D98&gt;=$L$3),1,IF(AND(Engagés!$E98="C",'3ème'!$D98&gt;=$K$3),2,IF(AND(Engagés!$E98="J",'3ème'!$D98&gt;=$J$3),3,IF(AND(OR(Engagés!$E98=1,Engagés!$E98=2,Engagés!$E98=3,Engagés!$E98="V"),'3ème'!$D98&gt;=$I$3),4,"")))))</f>
        <v/>
      </c>
      <c r="R414" s="277" t="str">
        <f>IF('4ème'!$D98="","",IF(AND(Engagés!$E98="M",'4ème'!$D98&gt;=$L$3),1,IF(AND(Engagés!$E98="C",'4ème'!$D98&gt;=$K$3),2,IF(AND(Engagés!$E98="J",'4ème'!$D98&gt;=$J$3),3,IF(AND(OR(Engagés!$E98=1,Engagés!$E98=2,Engagés!$E98=3,Engagés!$E98="V"),'4ème'!$D98&gt;=$I$3),4,"")))))</f>
        <v/>
      </c>
      <c r="S414" s="277" t="str">
        <f>IF('5ème'!$D98="","",IF(AND(Engagés!$E98="M",'5ème'!$D98&gt;=$L$3),1,IF(AND(Engagés!$E98="C",'5ème'!$D98&gt;=$K$3),2,IF(AND(Engagés!$E98="J",'5ème'!$D98&gt;=$J$3),3,IF(AND(OR(Engagés!$E98=1,Engagés!$E98=2,Engagés!$E98=3,Engagés!$E98="V"),'5ème'!$D98&gt;=$I$3),4,"")))))</f>
        <v/>
      </c>
      <c r="T414" s="277" t="str">
        <f>IF('6ème'!$D98="","",IF(AND(Engagés!$E98="M",'6ème'!$D98&gt;=$L$3),1,IF(AND(Engagés!$E98="C",'6ème'!$D98&gt;=$K$3),2,IF(AND(Engagés!$E98="J",'6ème'!$D98&gt;=$J$3),3,IF(AND(OR(Engagés!$E98=1,Engagés!$E98=2,Engagés!$E98=3,Engagés!$E98="V"),'6ème'!$D98&gt;=$I$3),4,"")))))</f>
        <v/>
      </c>
      <c r="U414" s="277" t="str">
        <f>IF('7ème'!D98="","",IF(AND(Engagés!$E98="M",'7ème'!D98&gt;=$L$3),1,IF(AND(Engagés!$E98="C",'7ème'!$D98&gt;=$K$3),2,IF(AND(Engagés!$E98="J",'7ème'!$D98&gt;=$J$3),3,IF(AND(OR(Engagés!$E98=1,Engagés!$E98=2,Engagés!$E98=3,Engagés!$E98="V"),'7ème'!$D98&gt;=$I$3),4,"")))))</f>
        <v/>
      </c>
      <c r="V414" s="277" t="str">
        <f>IF('8ème'!$D98="","",IF(AND(Engagés!$E98="M",'8ème'!$D98&gt;=$L$3),1,IF(AND(Engagés!$E98="C",'8ème'!$D98&gt;=$K$3),2,IF(AND(Engagés!$E98="J",'8ème'!$D98&gt;=$J$3),3,IF(AND(OR(Engagés!$E98=1,Engagés!$E98=2,Engagés!$E98=3,Engagés!$E98="V"),'8ème'!$D98&gt;=$I$3),4,"")))))</f>
        <v/>
      </c>
      <c r="W414" s="277" t="str">
        <f>IF('9ème'!$D98="","",IF(AND(Engagés!$E98="M",'9ème'!$D98&gt;=$L$3),1,IF(AND(Engagés!$E98="C",'9ème'!$D98&gt;=$K$3),2,IF(AND(Engagés!$E98="J",'9ème'!$D98&gt;=$J$3),3,IF(AND(OR(Engagés!$E98=1,Engagés!$E98=2,Engagés!$E98=3,Engagés!$E98="V"),'9ème'!$D98&gt;=$I$3),4,"")))))</f>
        <v/>
      </c>
      <c r="X414" s="278" t="str">
        <f>IF('10ème'!$D98="","",IF(AND(Engagés!$E98="M",'10ème'!$D98&gt;=$L$3),1,IF(AND(Engagés!$E98="C",'10ème'!$D98&gt;=$K$3),2,IF(AND(Engagés!$E98="J",'10ème'!$D98&gt;=$J$3),3,IF(AND(OR(Engagés!$E98=1,Engagés!$E98=2,Engagés!$E98=3,Engagés!$E98="V"),'10ème'!$D98&gt;=$I$3),4,"")))))</f>
        <v/>
      </c>
      <c r="Y414" s="247"/>
      <c r="Z414" s="272"/>
      <c r="AA414" s="272"/>
      <c r="AB414" s="272"/>
      <c r="AC414" s="272"/>
      <c r="AD414" s="268"/>
    </row>
    <row r="415" spans="13:30" x14ac:dyDescent="0.25">
      <c r="M415" s="212" t="str">
        <f>IF(Engagés!A98="","",Engagés!A98)</f>
        <v/>
      </c>
      <c r="N415" s="196" t="str">
        <f>IF(M415="","",Engagés!E98)</f>
        <v/>
      </c>
      <c r="O415" s="276" t="str">
        <f>IF('1ér_Tour'!$D99="","",IF(AND(Engagés!$E99="M",'1ér_Tour'!$D99&gt;=$L$3),1,IF(AND(Engagés!$E99="C",'1ér_Tour'!$D99&gt;=$K$3),2,IF(AND(Engagés!$E99="J",'1ér_Tour'!$D99&gt;=$J$3),3,IF(AND(OR(Engagés!$E99=1,Engagés!$E99=2,Engagés!$E99=3,Engagés!$E99="V"),'1ér_Tour'!$D99&gt;=$I$3),4,"")))))</f>
        <v/>
      </c>
      <c r="P415" s="277" t="str">
        <f>IF('2ème'!$D99="","",IF(AND(Engagés!$E99="M",'2ème'!$D99&gt;=$L$3),1,IF(AND(Engagés!$E99="C",'2ème'!$D99&gt;=$K$3),2,IF(AND(Engagés!$E99="J",'2ème'!$D99&gt;=$J$3),3,IF(AND(OR(Engagés!$E99=1,Engagés!$E99=2,Engagés!$E99=3,Engagés!$E99="V"),'2ème'!$D99&gt;=$I$3),4,"")))))</f>
        <v/>
      </c>
      <c r="Q415" s="277" t="str">
        <f>IF('3ème'!$D99="","",IF(AND(Engagés!$E99="M",'3ème'!$D99&gt;=$L$3),1,IF(AND(Engagés!$E99="C",'3ème'!$D99&gt;=$K$3),2,IF(AND(Engagés!$E99="J",'3ème'!$D99&gt;=$J$3),3,IF(AND(OR(Engagés!$E99=1,Engagés!$E99=2,Engagés!$E99=3,Engagés!$E99="V"),'3ème'!$D99&gt;=$I$3),4,"")))))</f>
        <v/>
      </c>
      <c r="R415" s="277" t="str">
        <f>IF('4ème'!$D99="","",IF(AND(Engagés!$E99="M",'4ème'!$D99&gt;=$L$3),1,IF(AND(Engagés!$E99="C",'4ème'!$D99&gt;=$K$3),2,IF(AND(Engagés!$E99="J",'4ème'!$D99&gt;=$J$3),3,IF(AND(OR(Engagés!$E99=1,Engagés!$E99=2,Engagés!$E99=3,Engagés!$E99="V"),'4ème'!$D99&gt;=$I$3),4,"")))))</f>
        <v/>
      </c>
      <c r="S415" s="277" t="str">
        <f>IF('5ème'!$D99="","",IF(AND(Engagés!$E99="M",'5ème'!$D99&gt;=$L$3),1,IF(AND(Engagés!$E99="C",'5ème'!$D99&gt;=$K$3),2,IF(AND(Engagés!$E99="J",'5ème'!$D99&gt;=$J$3),3,IF(AND(OR(Engagés!$E99=1,Engagés!$E99=2,Engagés!$E99=3,Engagés!$E99="V"),'5ème'!$D99&gt;=$I$3),4,"")))))</f>
        <v/>
      </c>
      <c r="T415" s="277" t="str">
        <f>IF('6ème'!$D99="","",IF(AND(Engagés!$E99="M",'6ème'!$D99&gt;=$L$3),1,IF(AND(Engagés!$E99="C",'6ème'!$D99&gt;=$K$3),2,IF(AND(Engagés!$E99="J",'6ème'!$D99&gt;=$J$3),3,IF(AND(OR(Engagés!$E99=1,Engagés!$E99=2,Engagés!$E99=3,Engagés!$E99="V"),'6ème'!$D99&gt;=$I$3),4,"")))))</f>
        <v/>
      </c>
      <c r="U415" s="277" t="str">
        <f>IF('7ème'!D99="","",IF(AND(Engagés!$E99="M",'7ème'!D99&gt;=$L$3),1,IF(AND(Engagés!$E99="C",'7ème'!$D99&gt;=$K$3),2,IF(AND(Engagés!$E99="J",'7ème'!$D99&gt;=$J$3),3,IF(AND(OR(Engagés!$E99=1,Engagés!$E99=2,Engagés!$E99=3,Engagés!$E99="V"),'7ème'!$D99&gt;=$I$3),4,"")))))</f>
        <v/>
      </c>
      <c r="V415" s="277" t="str">
        <f>IF('8ème'!$D99="","",IF(AND(Engagés!$E99="M",'8ème'!$D99&gt;=$L$3),1,IF(AND(Engagés!$E99="C",'8ème'!$D99&gt;=$K$3),2,IF(AND(Engagés!$E99="J",'8ème'!$D99&gt;=$J$3),3,IF(AND(OR(Engagés!$E99=1,Engagés!$E99=2,Engagés!$E99=3,Engagés!$E99="V"),'8ème'!$D99&gt;=$I$3),4,"")))))</f>
        <v/>
      </c>
      <c r="W415" s="277" t="str">
        <f>IF('9ème'!$D99="","",IF(AND(Engagés!$E99="M",'9ème'!$D99&gt;=$L$3),1,IF(AND(Engagés!$E99="C",'9ème'!$D99&gt;=$K$3),2,IF(AND(Engagés!$E99="J",'9ème'!$D99&gt;=$J$3),3,IF(AND(OR(Engagés!$E99=1,Engagés!$E99=2,Engagés!$E99=3,Engagés!$E99="V"),'9ème'!$D99&gt;=$I$3),4,"")))))</f>
        <v/>
      </c>
      <c r="X415" s="278" t="str">
        <f>IF('10ème'!$D99="","",IF(AND(Engagés!$E99="M",'10ème'!$D99&gt;=$L$3),1,IF(AND(Engagés!$E99="C",'10ème'!$D99&gt;=$K$3),2,IF(AND(Engagés!$E99="J",'10ème'!$D99&gt;=$J$3),3,IF(AND(OR(Engagés!$E99=1,Engagés!$E99=2,Engagés!$E99=3,Engagés!$E99="V"),'10ème'!$D99&gt;=$I$3),4,"")))))</f>
        <v/>
      </c>
      <c r="Y415" s="247"/>
      <c r="Z415" s="272"/>
      <c r="AA415" s="272"/>
      <c r="AB415" s="272"/>
      <c r="AC415" s="272"/>
      <c r="AD415" s="268"/>
    </row>
    <row r="416" spans="13:30" x14ac:dyDescent="0.25">
      <c r="M416" s="212" t="str">
        <f>IF(Engagés!A99="","",Engagés!A99)</f>
        <v/>
      </c>
      <c r="N416" s="196" t="str">
        <f>IF(M416="","",Engagés!E99)</f>
        <v/>
      </c>
      <c r="O416" s="276" t="str">
        <f>IF('1ér_Tour'!$D100="","",IF(AND(Engagés!$E100="M",'1ér_Tour'!$D100&gt;=$L$3),1,IF(AND(Engagés!$E100="C",'1ér_Tour'!$D100&gt;=$K$3),2,IF(AND(Engagés!$E100="J",'1ér_Tour'!$D100&gt;=$J$3),3,IF(AND(OR(Engagés!$E100=1,Engagés!$E100=2,Engagés!$E100=3,Engagés!$E100="V"),'1ér_Tour'!$D100&gt;=$I$3),4,"")))))</f>
        <v/>
      </c>
      <c r="P416" s="277" t="str">
        <f>IF('2ème'!$D100="","",IF(AND(Engagés!$E100="M",'2ème'!$D100&gt;=$L$3),1,IF(AND(Engagés!$E100="C",'2ème'!$D100&gt;=$K$3),2,IF(AND(Engagés!$E100="J",'2ème'!$D100&gt;=$J$3),3,IF(AND(OR(Engagés!$E100=1,Engagés!$E100=2,Engagés!$E100=3,Engagés!$E100="V"),'2ème'!$D100&gt;=$I$3),4,"")))))</f>
        <v/>
      </c>
      <c r="Q416" s="277" t="str">
        <f>IF('3ème'!$D100="","",IF(AND(Engagés!$E100="M",'3ème'!$D100&gt;=$L$3),1,IF(AND(Engagés!$E100="C",'3ème'!$D100&gt;=$K$3),2,IF(AND(Engagés!$E100="J",'3ème'!$D100&gt;=$J$3),3,IF(AND(OR(Engagés!$E100=1,Engagés!$E100=2,Engagés!$E100=3,Engagés!$E100="V"),'3ème'!$D100&gt;=$I$3),4,"")))))</f>
        <v/>
      </c>
      <c r="R416" s="277" t="str">
        <f>IF('4ème'!$D100="","",IF(AND(Engagés!$E100="M",'4ème'!$D100&gt;=$L$3),1,IF(AND(Engagés!$E100="C",'4ème'!$D100&gt;=$K$3),2,IF(AND(Engagés!$E100="J",'4ème'!$D100&gt;=$J$3),3,IF(AND(OR(Engagés!$E100=1,Engagés!$E100=2,Engagés!$E100=3,Engagés!$E100="V"),'4ème'!$D100&gt;=$I$3),4,"")))))</f>
        <v/>
      </c>
      <c r="S416" s="277" t="str">
        <f>IF('5ème'!$D100="","",IF(AND(Engagés!$E100="M",'5ème'!$D100&gt;=$L$3),1,IF(AND(Engagés!$E100="C",'5ème'!$D100&gt;=$K$3),2,IF(AND(Engagés!$E100="J",'5ème'!$D100&gt;=$J$3),3,IF(AND(OR(Engagés!$E100=1,Engagés!$E100=2,Engagés!$E100=3,Engagés!$E100="V"),'5ème'!$D100&gt;=$I$3),4,"")))))</f>
        <v/>
      </c>
      <c r="T416" s="277" t="str">
        <f>IF('6ème'!$D100="","",IF(AND(Engagés!$E100="M",'6ème'!$D100&gt;=$L$3),1,IF(AND(Engagés!$E100="C",'6ème'!$D100&gt;=$K$3),2,IF(AND(Engagés!$E100="J",'6ème'!$D100&gt;=$J$3),3,IF(AND(OR(Engagés!$E100=1,Engagés!$E100=2,Engagés!$E100=3,Engagés!$E100="V"),'6ème'!$D100&gt;=$I$3),4,"")))))</f>
        <v/>
      </c>
      <c r="U416" s="277" t="str">
        <f>IF('7ème'!D100="","",IF(AND(Engagés!$E100="M",'7ème'!D100&gt;=$L$3),1,IF(AND(Engagés!$E100="C",'7ème'!$D100&gt;=$K$3),2,IF(AND(Engagés!$E100="J",'7ème'!$D100&gt;=$J$3),3,IF(AND(OR(Engagés!$E100=1,Engagés!$E100=2,Engagés!$E100=3,Engagés!$E100="V"),'7ème'!$D100&gt;=$I$3),4,"")))))</f>
        <v/>
      </c>
      <c r="V416" s="277" t="str">
        <f>IF('8ème'!$D100="","",IF(AND(Engagés!$E100="M",'8ème'!$D100&gt;=$L$3),1,IF(AND(Engagés!$E100="C",'8ème'!$D100&gt;=$K$3),2,IF(AND(Engagés!$E100="J",'8ème'!$D100&gt;=$J$3),3,IF(AND(OR(Engagés!$E100=1,Engagés!$E100=2,Engagés!$E100=3,Engagés!$E100="V"),'8ème'!$D100&gt;=$I$3),4,"")))))</f>
        <v/>
      </c>
      <c r="W416" s="277" t="str">
        <f>IF('9ème'!$D100="","",IF(AND(Engagés!$E100="M",'9ème'!$D100&gt;=$L$3),1,IF(AND(Engagés!$E100="C",'9ème'!$D100&gt;=$K$3),2,IF(AND(Engagés!$E100="J",'9ème'!$D100&gt;=$J$3),3,IF(AND(OR(Engagés!$E100=1,Engagés!$E100=2,Engagés!$E100=3,Engagés!$E100="V"),'9ème'!$D100&gt;=$I$3),4,"")))))</f>
        <v/>
      </c>
      <c r="X416" s="278" t="str">
        <f>IF('10ème'!$D100="","",IF(AND(Engagés!$E100="M",'10ème'!$D100&gt;=$L$3),1,IF(AND(Engagés!$E100="C",'10ème'!$D100&gt;=$K$3),2,IF(AND(Engagés!$E100="J",'10ème'!$D100&gt;=$J$3),3,IF(AND(OR(Engagés!$E100=1,Engagés!$E100=2,Engagés!$E100=3,Engagés!$E100="V"),'10ème'!$D100&gt;=$I$3),4,"")))))</f>
        <v/>
      </c>
      <c r="Y416" s="247"/>
      <c r="Z416" s="272"/>
      <c r="AA416" s="272"/>
      <c r="AB416" s="272"/>
      <c r="AC416" s="272"/>
      <c r="AD416" s="268"/>
    </row>
    <row r="417" spans="13:30" x14ac:dyDescent="0.25">
      <c r="M417" s="212" t="str">
        <f>IF(Engagés!A100="","",Engagés!A100)</f>
        <v/>
      </c>
      <c r="N417" s="196" t="str">
        <f>IF(M417="","",Engagés!E100)</f>
        <v/>
      </c>
      <c r="O417" s="276" t="str">
        <f>IF('1ér_Tour'!$D101="","",IF(AND(Engagés!$E101="M",'1ér_Tour'!$D101&gt;=$L$3),1,IF(AND(Engagés!$E101="C",'1ér_Tour'!$D101&gt;=$K$3),2,IF(AND(Engagés!$E101="J",'1ér_Tour'!$D101&gt;=$J$3),3,IF(AND(OR(Engagés!$E101=1,Engagés!$E101=2,Engagés!$E101=3,Engagés!$E101="V"),'1ér_Tour'!$D101&gt;=$I$3),4,"")))))</f>
        <v/>
      </c>
      <c r="P417" s="277" t="str">
        <f>IF('2ème'!$D101="","",IF(AND(Engagés!$E101="M",'2ème'!$D101&gt;=$L$3),1,IF(AND(Engagés!$E101="C",'2ème'!$D101&gt;=$K$3),2,IF(AND(Engagés!$E101="J",'2ème'!$D101&gt;=$J$3),3,IF(AND(OR(Engagés!$E101=1,Engagés!$E101=2,Engagés!$E101=3,Engagés!$E101="V"),'2ème'!$D101&gt;=$I$3),4,"")))))</f>
        <v/>
      </c>
      <c r="Q417" s="277" t="str">
        <f>IF('3ème'!$D101="","",IF(AND(Engagés!$E101="M",'3ème'!$D101&gt;=$L$3),1,IF(AND(Engagés!$E101="C",'3ème'!$D101&gt;=$K$3),2,IF(AND(Engagés!$E101="J",'3ème'!$D101&gt;=$J$3),3,IF(AND(OR(Engagés!$E101=1,Engagés!$E101=2,Engagés!$E101=3,Engagés!$E101="V"),'3ème'!$D101&gt;=$I$3),4,"")))))</f>
        <v/>
      </c>
      <c r="R417" s="277" t="str">
        <f>IF('4ème'!$D101="","",IF(AND(Engagés!$E101="M",'4ème'!$D101&gt;=$L$3),1,IF(AND(Engagés!$E101="C",'4ème'!$D101&gt;=$K$3),2,IF(AND(Engagés!$E101="J",'4ème'!$D101&gt;=$J$3),3,IF(AND(OR(Engagés!$E101=1,Engagés!$E101=2,Engagés!$E101=3,Engagés!$E101="V"),'4ème'!$D101&gt;=$I$3),4,"")))))</f>
        <v/>
      </c>
      <c r="S417" s="277" t="str">
        <f>IF('5ème'!$D101="","",IF(AND(Engagés!$E101="M",'5ème'!$D101&gt;=$L$3),1,IF(AND(Engagés!$E101="C",'5ème'!$D101&gt;=$K$3),2,IF(AND(Engagés!$E101="J",'5ème'!$D101&gt;=$J$3),3,IF(AND(OR(Engagés!$E101=1,Engagés!$E101=2,Engagés!$E101=3,Engagés!$E101="V"),'5ème'!$D101&gt;=$I$3),4,"")))))</f>
        <v/>
      </c>
      <c r="T417" s="277" t="str">
        <f>IF('6ème'!$D101="","",IF(AND(Engagés!$E101="M",'6ème'!$D101&gt;=$L$3),1,IF(AND(Engagés!$E101="C",'6ème'!$D101&gt;=$K$3),2,IF(AND(Engagés!$E101="J",'6ème'!$D101&gt;=$J$3),3,IF(AND(OR(Engagés!$E101=1,Engagés!$E101=2,Engagés!$E101=3,Engagés!$E101="V"),'6ème'!$D101&gt;=$I$3),4,"")))))</f>
        <v/>
      </c>
      <c r="U417" s="277" t="str">
        <f>IF('7ème'!D101="","",IF(AND(Engagés!$E101="M",'7ème'!D101&gt;=$L$3),1,IF(AND(Engagés!$E101="C",'7ème'!$D101&gt;=$K$3),2,IF(AND(Engagés!$E101="J",'7ème'!$D101&gt;=$J$3),3,IF(AND(OR(Engagés!$E101=1,Engagés!$E101=2,Engagés!$E101=3,Engagés!$E101="V"),'7ème'!$D101&gt;=$I$3),4,"")))))</f>
        <v/>
      </c>
      <c r="V417" s="277" t="str">
        <f>IF('8ème'!$D101="","",IF(AND(Engagés!$E101="M",'8ème'!$D101&gt;=$L$3),1,IF(AND(Engagés!$E101="C",'8ème'!$D101&gt;=$K$3),2,IF(AND(Engagés!$E101="J",'8ème'!$D101&gt;=$J$3),3,IF(AND(OR(Engagés!$E101=1,Engagés!$E101=2,Engagés!$E101=3,Engagés!$E101="V"),'8ème'!$D101&gt;=$I$3),4,"")))))</f>
        <v/>
      </c>
      <c r="W417" s="277" t="str">
        <f>IF('9ème'!$D101="","",IF(AND(Engagés!$E101="M",'9ème'!$D101&gt;=$L$3),1,IF(AND(Engagés!$E101="C",'9ème'!$D101&gt;=$K$3),2,IF(AND(Engagés!$E101="J",'9ème'!$D101&gt;=$J$3),3,IF(AND(OR(Engagés!$E101=1,Engagés!$E101=2,Engagés!$E101=3,Engagés!$E101="V"),'9ème'!$D101&gt;=$I$3),4,"")))))</f>
        <v/>
      </c>
      <c r="X417" s="278" t="str">
        <f>IF('10ème'!$D101="","",IF(AND(Engagés!$E101="M",'10ème'!$D101&gt;=$L$3),1,IF(AND(Engagés!$E101="C",'10ème'!$D101&gt;=$K$3),2,IF(AND(Engagés!$E101="J",'10ème'!$D101&gt;=$J$3),3,IF(AND(OR(Engagés!$E101=1,Engagés!$E101=2,Engagés!$E101=3,Engagés!$E101="V"),'10ème'!$D101&gt;=$I$3),4,"")))))</f>
        <v/>
      </c>
      <c r="Y417" s="247"/>
      <c r="Z417" s="272"/>
      <c r="AA417" s="272"/>
      <c r="AB417" s="272"/>
      <c r="AC417" s="272"/>
      <c r="AD417" s="268"/>
    </row>
    <row r="418" spans="13:30" x14ac:dyDescent="0.25">
      <c r="M418" s="212" t="str">
        <f>IF(Engagés!A101="","",Engagés!A101)</f>
        <v/>
      </c>
      <c r="N418" s="196" t="str">
        <f>IF(M418="","",Engagés!E101)</f>
        <v/>
      </c>
      <c r="O418" s="276" t="str">
        <f>IF('1ér_Tour'!$D102="","",IF(AND(Engagés!$E102="M",'1ér_Tour'!$D102&gt;=$L$3),1,IF(AND(Engagés!$E102="C",'1ér_Tour'!$D102&gt;=$K$3),2,IF(AND(Engagés!$E102="J",'1ér_Tour'!$D102&gt;=$J$3),3,IF(AND(OR(Engagés!$E102=1,Engagés!$E102=2,Engagés!$E102=3,Engagés!$E102="V"),'1ér_Tour'!$D102&gt;=$I$3),4,"")))))</f>
        <v/>
      </c>
      <c r="P418" s="277" t="str">
        <f>IF('2ème'!$D102="","",IF(AND(Engagés!$E102="M",'2ème'!$D102&gt;=$L$3),1,IF(AND(Engagés!$E102="C",'2ème'!$D102&gt;=$K$3),2,IF(AND(Engagés!$E102="J",'2ème'!$D102&gt;=$J$3),3,IF(AND(OR(Engagés!$E102=1,Engagés!$E102=2,Engagés!$E102=3,Engagés!$E102="V"),'2ème'!$D102&gt;=$I$3),4,"")))))</f>
        <v/>
      </c>
      <c r="Q418" s="277" t="str">
        <f>IF('3ème'!$D102="","",IF(AND(Engagés!$E102="M",'3ème'!$D102&gt;=$L$3),1,IF(AND(Engagés!$E102="C",'3ème'!$D102&gt;=$K$3),2,IF(AND(Engagés!$E102="J",'3ème'!$D102&gt;=$J$3),3,IF(AND(OR(Engagés!$E102=1,Engagés!$E102=2,Engagés!$E102=3,Engagés!$E102="V"),'3ème'!$D102&gt;=$I$3),4,"")))))</f>
        <v/>
      </c>
      <c r="R418" s="277" t="str">
        <f>IF('4ème'!$D102="","",IF(AND(Engagés!$E102="M",'4ème'!$D102&gt;=$L$3),1,IF(AND(Engagés!$E102="C",'4ème'!$D102&gt;=$K$3),2,IF(AND(Engagés!$E102="J",'4ème'!$D102&gt;=$J$3),3,IF(AND(OR(Engagés!$E102=1,Engagés!$E102=2,Engagés!$E102=3,Engagés!$E102="V"),'4ème'!$D102&gt;=$I$3),4,"")))))</f>
        <v/>
      </c>
      <c r="S418" s="277" t="str">
        <f>IF('5ème'!$D102="","",IF(AND(Engagés!$E102="M",'5ème'!$D102&gt;=$L$3),1,IF(AND(Engagés!$E102="C",'5ème'!$D102&gt;=$K$3),2,IF(AND(Engagés!$E102="J",'5ème'!$D102&gt;=$J$3),3,IF(AND(OR(Engagés!$E102=1,Engagés!$E102=2,Engagés!$E102=3,Engagés!$E102="V"),'5ème'!$D102&gt;=$I$3),4,"")))))</f>
        <v/>
      </c>
      <c r="T418" s="277" t="str">
        <f>IF('6ème'!$D102="","",IF(AND(Engagés!$E102="M",'6ème'!$D102&gt;=$L$3),1,IF(AND(Engagés!$E102="C",'6ème'!$D102&gt;=$K$3),2,IF(AND(Engagés!$E102="J",'6ème'!$D102&gt;=$J$3),3,IF(AND(OR(Engagés!$E102=1,Engagés!$E102=2,Engagés!$E102=3,Engagés!$E102="V"),'6ème'!$D102&gt;=$I$3),4,"")))))</f>
        <v/>
      </c>
      <c r="U418" s="277" t="str">
        <f>IF('7ème'!D102="","",IF(AND(Engagés!$E102="M",'7ème'!D102&gt;=$L$3),1,IF(AND(Engagés!$E102="C",'7ème'!$D102&gt;=$K$3),2,IF(AND(Engagés!$E102="J",'7ème'!$D102&gt;=$J$3),3,IF(AND(OR(Engagés!$E102=1,Engagés!$E102=2,Engagés!$E102=3,Engagés!$E102="V"),'7ème'!$D102&gt;=$I$3),4,"")))))</f>
        <v/>
      </c>
      <c r="V418" s="277" t="str">
        <f>IF('8ème'!$D102="","",IF(AND(Engagés!$E102="M",'8ème'!$D102&gt;=$L$3),1,IF(AND(Engagés!$E102="C",'8ème'!$D102&gt;=$K$3),2,IF(AND(Engagés!$E102="J",'8ème'!$D102&gt;=$J$3),3,IF(AND(OR(Engagés!$E102=1,Engagés!$E102=2,Engagés!$E102=3,Engagés!$E102="V"),'8ème'!$D102&gt;=$I$3),4,"")))))</f>
        <v/>
      </c>
      <c r="W418" s="277" t="str">
        <f>IF('9ème'!$D102="","",IF(AND(Engagés!$E102="M",'9ème'!$D102&gt;=$L$3),1,IF(AND(Engagés!$E102="C",'9ème'!$D102&gt;=$K$3),2,IF(AND(Engagés!$E102="J",'9ème'!$D102&gt;=$J$3),3,IF(AND(OR(Engagés!$E102=1,Engagés!$E102=2,Engagés!$E102=3,Engagés!$E102="V"),'9ème'!$D102&gt;=$I$3),4,"")))))</f>
        <v/>
      </c>
      <c r="X418" s="278" t="str">
        <f>IF('10ème'!$D102="","",IF(AND(Engagés!$E102="M",'10ème'!$D102&gt;=$L$3),1,IF(AND(Engagés!$E102="C",'10ème'!$D102&gt;=$K$3),2,IF(AND(Engagés!$E102="J",'10ème'!$D102&gt;=$J$3),3,IF(AND(OR(Engagés!$E102=1,Engagés!$E102=2,Engagés!$E102=3,Engagés!$E102="V"),'10ème'!$D102&gt;=$I$3),4,"")))))</f>
        <v/>
      </c>
      <c r="Y418" s="247"/>
      <c r="Z418" s="272"/>
      <c r="AA418" s="272"/>
      <c r="AB418" s="272"/>
      <c r="AC418" s="272"/>
      <c r="AD418" s="268"/>
    </row>
    <row r="419" spans="13:30" ht="13.8" thickBot="1" x14ac:dyDescent="0.3">
      <c r="M419" s="212" t="str">
        <f>IF(Engagés!A102="","",Engagés!A102)</f>
        <v/>
      </c>
      <c r="N419" s="196" t="str">
        <f>IF(M419="","",Engagés!E102)</f>
        <v/>
      </c>
      <c r="O419" s="279" t="str">
        <f>IF('1ér_Tour'!$D103="","",IF(AND(Engagés!$E103="M",'1ér_Tour'!$D103&gt;=$L$3),1,IF(AND(Engagés!$E103="C",'1ér_Tour'!$D103&gt;=$K$3),2,IF(AND(Engagés!$E103="J",'1ér_Tour'!$D103&gt;=$J$3),3,IF(AND(OR(Engagés!$E103=1,Engagés!$E103=2,Engagés!$E103=3,Engagés!$E103="V"),'1ér_Tour'!$D103&gt;=$I$3),4,"")))))</f>
        <v/>
      </c>
      <c r="P419" s="280" t="str">
        <f>IF('2ème'!$D103="","",IF(AND(Engagés!$E103="M",'2ème'!$D103&gt;=$L$3),1,IF(AND(Engagés!$E103="C",'2ème'!$D103&gt;=$K$3),2,IF(AND(Engagés!$E103="J",'2ème'!$D103&gt;=$J$3),3,IF(AND(OR(Engagés!$E103=1,Engagés!$E103=2,Engagés!$E103=3,Engagés!$E103="V"),'2ème'!$D103&gt;=$I$3),4,"")))))</f>
        <v/>
      </c>
      <c r="Q419" s="280" t="str">
        <f>IF('3ème'!$D103="","",IF(AND(Engagés!$E103="M",'3ème'!$D103&gt;=$L$3),1,IF(AND(Engagés!$E103="C",'3ème'!$D103&gt;=$K$3),2,IF(AND(Engagés!$E103="J",'3ème'!$D103&gt;=$J$3),3,IF(AND(OR(Engagés!$E103=1,Engagés!$E103=2,Engagés!$E103=3,Engagés!$E103="V"),'3ème'!$D103&gt;=$I$3),4,"")))))</f>
        <v/>
      </c>
      <c r="R419" s="280" t="str">
        <f>IF('4ème'!$D103="","",IF(AND(Engagés!$E103="M",'4ème'!$D103&gt;=$L$3),1,IF(AND(Engagés!$E103="C",'4ème'!$D103&gt;=$K$3),2,IF(AND(Engagés!$E103="J",'4ème'!$D103&gt;=$J$3),3,IF(AND(OR(Engagés!$E103=1,Engagés!$E103=2,Engagés!$E103=3,Engagés!$E103="V"),'4ème'!$D103&gt;=$I$3),4,"")))))</f>
        <v/>
      </c>
      <c r="S419" s="280" t="str">
        <f>IF('5ème'!$D103="","",IF(AND(Engagés!$E103="M",'5ème'!$D103&gt;=$L$3),1,IF(AND(Engagés!$E103="C",'5ème'!$D103&gt;=$K$3),2,IF(AND(Engagés!$E103="J",'5ème'!$D103&gt;=$J$3),3,IF(AND(OR(Engagés!$E103=1,Engagés!$E103=2,Engagés!$E103=3,Engagés!$E103="V"),'5ème'!$D103&gt;=$I$3),4,"")))))</f>
        <v/>
      </c>
      <c r="T419" s="280" t="str">
        <f>IF('6ème'!$D103="","",IF(AND(Engagés!$E103="M",'6ème'!$D103&gt;=$L$3),1,IF(AND(Engagés!$E103="C",'6ème'!$D103&gt;=$K$3),2,IF(AND(Engagés!$E103="J",'6ème'!$D103&gt;=$J$3),3,IF(AND(OR(Engagés!$E103=1,Engagés!$E103=2,Engagés!$E103=3,Engagés!$E103="V"),'6ème'!$D103&gt;=$I$3),4,"")))))</f>
        <v/>
      </c>
      <c r="U419" s="280" t="str">
        <f>IF('7ème'!D103="","",IF(AND(Engagés!$E103="M",'7ème'!D103&gt;=$L$3),1,IF(AND(Engagés!$E103="C",'7ème'!$D103&gt;=$K$3),2,IF(AND(Engagés!$E103="J",'7ème'!$D103&gt;=$J$3),3,IF(AND(OR(Engagés!$E103=1,Engagés!$E103=2,Engagés!$E103=3,Engagés!$E103="V"),'7ème'!$D103&gt;=$I$3),4,"")))))</f>
        <v/>
      </c>
      <c r="V419" s="280" t="str">
        <f>IF('8ème'!$D103="","",IF(AND(Engagés!$E103="M",'8ème'!$D103&gt;=$L$3),1,IF(AND(Engagés!$E103="C",'8ème'!$D103&gt;=$K$3),2,IF(AND(Engagés!$E103="J",'8ème'!$D103&gt;=$J$3),3,IF(AND(OR(Engagés!$E103=1,Engagés!$E103=2,Engagés!$E103=3,Engagés!$E103="V"),'8ème'!$D103&gt;=$I$3),4,"")))))</f>
        <v/>
      </c>
      <c r="W419" s="280" t="str">
        <f>IF('9ème'!$D103="","",IF(AND(Engagés!$E103="M",'9ème'!$D103&gt;=$L$3),1,IF(AND(Engagés!$E103="C",'9ème'!$D103&gt;=$K$3),2,IF(AND(Engagés!$E103="J",'9ème'!$D103&gt;=$J$3),3,IF(AND(OR(Engagés!$E103=1,Engagés!$E103=2,Engagés!$E103=3,Engagés!$E103="V"),'9ème'!$D103&gt;=$I$3),4,"")))))</f>
        <v/>
      </c>
      <c r="X419" s="281" t="str">
        <f>IF('10ème'!$D103="","",IF(AND(Engagés!$E103="M",'10ème'!$D103&gt;=$L$3),1,IF(AND(Engagés!$E103="C",'10ème'!$D103&gt;=$K$3),2,IF(AND(Engagés!$E103="J",'10ème'!$D103&gt;=$J$3),3,IF(AND(OR(Engagés!$E103=1,Engagés!$E103=2,Engagés!$E103=3,Engagés!$E103="V"),'10ème'!$D103&gt;=$I$3),4,"")))))</f>
        <v/>
      </c>
      <c r="Y419" s="247"/>
      <c r="Z419" s="272"/>
      <c r="AA419" s="272"/>
      <c r="AB419" s="272"/>
      <c r="AC419" s="272"/>
      <c r="AD419" s="268"/>
    </row>
    <row r="420" spans="13:30" x14ac:dyDescent="0.25">
      <c r="M420" s="212" t="str">
        <f>IF(Engagés!A210="","",Engagés!A210)</f>
        <v/>
      </c>
      <c r="N420" s="196" t="str">
        <f>IF(M420="","",Engagés!E210)</f>
        <v/>
      </c>
      <c r="O420" s="282"/>
      <c r="P420" s="282"/>
      <c r="Q420" s="282"/>
      <c r="R420" s="282"/>
      <c r="S420" s="282"/>
      <c r="T420" s="282"/>
      <c r="U420" s="282"/>
      <c r="V420" s="282"/>
      <c r="W420" s="282"/>
      <c r="X420" s="282"/>
      <c r="Y420" s="247"/>
    </row>
    <row r="421" spans="13:30" x14ac:dyDescent="0.25">
      <c r="O421" s="282"/>
      <c r="P421" s="282"/>
      <c r="Q421" s="282"/>
      <c r="R421" s="282"/>
      <c r="S421" s="282"/>
      <c r="T421" s="282"/>
      <c r="U421" s="282"/>
      <c r="V421" s="282"/>
      <c r="W421" s="282"/>
      <c r="X421" s="282"/>
      <c r="Y421" s="247"/>
    </row>
    <row r="422" spans="13:30" x14ac:dyDescent="0.25"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2"/>
    </row>
    <row r="423" spans="13:30" x14ac:dyDescent="0.25">
      <c r="O423" s="667" t="s">
        <v>89</v>
      </c>
      <c r="P423" s="668"/>
      <c r="Q423" s="668"/>
      <c r="R423" s="668"/>
      <c r="S423" s="668"/>
      <c r="T423" s="668"/>
      <c r="U423" s="668"/>
      <c r="V423" s="668"/>
      <c r="W423" s="668"/>
      <c r="X423" s="668"/>
      <c r="Y423" s="668"/>
    </row>
    <row r="424" spans="13:30" ht="13.8" thickBot="1" x14ac:dyDescent="0.3">
      <c r="O424" s="283">
        <v>1</v>
      </c>
      <c r="P424" s="284">
        <v>2</v>
      </c>
      <c r="Q424" s="284">
        <v>3</v>
      </c>
      <c r="R424" s="284">
        <v>4</v>
      </c>
      <c r="S424" s="284">
        <v>5</v>
      </c>
      <c r="T424" s="284">
        <v>6</v>
      </c>
      <c r="U424" s="284">
        <v>7</v>
      </c>
      <c r="V424" s="284">
        <v>8</v>
      </c>
      <c r="W424" s="284">
        <v>9</v>
      </c>
      <c r="X424" s="285">
        <v>10</v>
      </c>
      <c r="Y424" s="286" t="s">
        <v>90</v>
      </c>
    </row>
    <row r="425" spans="13:30" x14ac:dyDescent="0.25">
      <c r="O425" s="287">
        <f>'1ér_Tour'!D4</f>
        <v>4.4444444444444731E-3</v>
      </c>
      <c r="P425" s="287">
        <f>IF(AND(OR($N214=1,$N214=2,$N214=3,$N214="V"),'2ème'!D4=""),'1ér_Tour'!$D4,'2ème'!$D4)</f>
        <v>7.3379629629630183E-3</v>
      </c>
      <c r="Q425" s="287">
        <f>IF(AND(OR($N214=1,$N214=2,$N214=3,$N214="V"),'3ème'!$D4=""),'2ème'!$D4,'3ème'!$D4)</f>
        <v>1.0787037037037095E-2</v>
      </c>
      <c r="R425" s="287">
        <f>IF(AND(OR($N214=1,$N214=2,$N214=3,$N214="V"),'4ème'!$D4=""),'3ème'!$D4,'4ème'!$D4)</f>
        <v>1.4571759259259298E-2</v>
      </c>
      <c r="S425" s="287">
        <f>IF(AND(OR($N214=1,$N214=2,$N214=3,$N214="V"),'5ème'!$D4=""),'4ème'!$D4,'5ème'!$D4)</f>
        <v>1.8043981481481508E-2</v>
      </c>
      <c r="T425" s="287">
        <f>IF(AND(OR($N214=1,$N214=2,$N214=3,$N214="V"),'6ème'!$D4=""),'5ème'!$D4,'6ème'!$D4)</f>
        <v>2.1111111111111136E-2</v>
      </c>
      <c r="U425" s="287">
        <f>IF(AND(OR($N214=1,$N214=2,$N214=3,$N214="V"),'7ème'!$D4=""),'6ème'!$D4,'7ème'!$D4)</f>
        <v>2.626157407407409E-2</v>
      </c>
      <c r="V425" s="287">
        <f>IF(AND(OR($N214=1,$N214=2,$N214=3,$N214="V"),'8ème'!$D4=""),'7ème'!$D4,'8ème'!$D4)</f>
        <v>2.7939814814814834E-2</v>
      </c>
      <c r="W425" s="287">
        <f>IF(AND(OR($N214=1,$N214=2,$N214=3,$N214="V"),'9ème'!$D4=""),'8ème'!$D4,'9ème'!$D4)</f>
        <v>3.1261574074074094E-2</v>
      </c>
      <c r="X425" s="288" t="str">
        <f>IF(AND(OR($N214=1,$N214=2,$N214=3,$N214="V"),'9ème'!$D4=""),'9ème'!$D4,'10ème'!$D4)</f>
        <v/>
      </c>
      <c r="Y425" s="289">
        <f>IFERROR(LOOKUP(9^9,O425:X425),"")</f>
        <v>3.1261574074074094E-2</v>
      </c>
    </row>
    <row r="426" spans="13:30" x14ac:dyDescent="0.25">
      <c r="O426" s="290">
        <f>'1ér_Tour'!D5</f>
        <v>4.4328703703704342E-3</v>
      </c>
      <c r="P426" s="290">
        <f>IF(AND(OR($N215=1,$N215=2,$N215=3,$N215="V"),'2ème'!D5=""),'1ér_Tour'!$D5,'2ème'!$D5)</f>
        <v>7.3263888888888684E-3</v>
      </c>
      <c r="Q426" s="290">
        <f>IF(AND(OR($N215=1,$N215=2,$N215=3,$N215="V"),'3ème'!$D5=""),'2ème'!$D5,'3ème'!$D5)</f>
        <v>1.0775462962963001E-2</v>
      </c>
      <c r="R426" s="290">
        <f>IF(AND(OR($N215=1,$N215=2,$N215=3,$N215="V"),'4ème'!$D5=""),'3ème'!$D5,'4ème'!$D5)</f>
        <v>1.4560185185185259E-2</v>
      </c>
      <c r="S426" s="290">
        <f>IF(AND(OR($N215=1,$N215=2,$N215=3,$N215="V"),'5ème'!$D5=""),'4ème'!$D5,'5ème'!$D5)</f>
        <v>1.8020833333333375E-2</v>
      </c>
      <c r="T426" s="290">
        <f>IF(AND(OR($N215=1,$N215=2,$N215=3,$N215="V"),'6ème'!$D5=""),'5ème'!$D5,'6ème'!$D5)</f>
        <v>2.1111111111111136E-2</v>
      </c>
      <c r="U426" s="290">
        <f>IF(AND(OR($N215=1,$N215=2,$N215=3,$N215="V"),'7ème'!$D5=""),'6ème'!$D5,'7ème'!$D5)</f>
        <v>2.626157407407409E-2</v>
      </c>
      <c r="V426" s="290">
        <f>IF(AND(OR($N215=1,$N215=2,$N215=3,$N215="V"),'8ème'!$D5=""),'7ème'!$D5,'8ème'!$D5)</f>
        <v>2.7928240740740795E-2</v>
      </c>
      <c r="W426" s="290" t="str">
        <f>IF(AND(OR($N215=1,$N215=2,$N215=3,$N215="V"),'9ème'!$D5=""),'8ème'!$D5,'9ème'!$D5)</f>
        <v/>
      </c>
      <c r="X426" s="291" t="str">
        <f>IF(AND(OR($N215=1,$N215=2,$N215=3,$N215="V"),'9ème'!$D5=""),'9ème'!$D5,'10ème'!$D5)</f>
        <v/>
      </c>
      <c r="Y426" s="289">
        <f t="shared" ref="Y426:Y489" si="73">IFERROR(LOOKUP(9^9,O426:X426),"")</f>
        <v>2.7928240740740795E-2</v>
      </c>
    </row>
    <row r="427" spans="13:30" x14ac:dyDescent="0.25">
      <c r="O427" s="290">
        <f>'1ér_Tour'!D6</f>
        <v>4.4212962962963398E-3</v>
      </c>
      <c r="P427" s="290">
        <f>IF(AND(OR($N216=1,$N216=2,$N216=3,$N216="V"),'2ème'!D6=""),'1ér_Tour'!$D6,'2ème'!$D6)</f>
        <v>7.3148148148148295E-3</v>
      </c>
      <c r="Q427" s="290">
        <f>IF(AND(OR($N216=1,$N216=2,$N216=3,$N216="V"),'3ème'!$D6=""),'2ème'!$D6,'3ème'!$D6)</f>
        <v>1.0763888888888962E-2</v>
      </c>
      <c r="R427" s="290">
        <f>IF(AND(OR($N216=1,$N216=2,$N216=3,$N216="V"),'4ème'!$D6=""),'3ème'!$D6,'4ème'!$D6)</f>
        <v>1.4548611111111109E-2</v>
      </c>
      <c r="S427" s="290">
        <f>IF(AND(OR($N216=1,$N216=2,$N216=3,$N216="V"),'5ème'!$D6=""),'4ème'!$D6,'5ème'!$D6)</f>
        <v>1.800925925925928E-2</v>
      </c>
      <c r="T427" s="290">
        <f>IF(AND(OR($N216=1,$N216=2,$N216=3,$N216="V"),'6ème'!$D6=""),'5ème'!$D6,'6ème'!$D6)</f>
        <v>2.1099537037037042E-2</v>
      </c>
      <c r="U427" s="290" t="str">
        <f>IF(AND(OR($N216=1,$N216=2,$N216=3,$N216="V"),'7ème'!$D6=""),'6ème'!$D6,'7ème'!$D6)</f>
        <v/>
      </c>
      <c r="V427" s="290" t="str">
        <f>IF(AND(OR($N216=1,$N216=2,$N216=3,$N216="V"),'8ème'!$D6=""),'7ème'!$D6,'8ème'!$D6)</f>
        <v/>
      </c>
      <c r="W427" s="290" t="str">
        <f>IF(AND(OR($N216=1,$N216=2,$N216=3,$N216="V"),'9ème'!$D6=""),'8ème'!$D6,'9ème'!$D6)</f>
        <v/>
      </c>
      <c r="X427" s="291" t="str">
        <f>IF(AND(OR($N216=1,$N216=2,$N216=3,$N216="V"),'9ème'!$D6=""),'9ème'!$D6,'10ème'!$D6)</f>
        <v/>
      </c>
      <c r="Y427" s="289">
        <f t="shared" si="73"/>
        <v>2.1099537037037042E-2</v>
      </c>
    </row>
    <row r="428" spans="13:30" x14ac:dyDescent="0.25">
      <c r="O428" s="290">
        <f>'1ér_Tour'!D7</f>
        <v>4.4097222222223009E-3</v>
      </c>
      <c r="P428" s="290">
        <f>IF(AND(OR($N217=1,$N217=2,$N217=3,$N217="V"),'2ème'!D7=""),'1ér_Tour'!$D7,'2ème'!$D7)</f>
        <v>7.3032407407407351E-3</v>
      </c>
      <c r="Q428" s="290">
        <f>IF(AND(OR($N217=1,$N217=2,$N217=3,$N217="V"),'3ème'!$D7=""),'2ème'!$D7,'3ème'!$D7)</f>
        <v>1.0752314814814812E-2</v>
      </c>
      <c r="R428" s="290">
        <f>IF(AND(OR($N217=1,$N217=2,$N217=3,$N217="V"),'4ème'!$D7=""),'3ème'!$D7,'4ème'!$D7)</f>
        <v>1.4548611111111109E-2</v>
      </c>
      <c r="S428" s="290">
        <f>IF(AND(OR($N217=1,$N217=2,$N217=3,$N217="V"),'5ème'!$D7=""),'4ème'!$D7,'5ème'!$D7)</f>
        <v>1.7997685185185242E-2</v>
      </c>
      <c r="T428" s="290" t="str">
        <f>IF(AND(OR($N217=1,$N217=2,$N217=3,$N217="V"),'6ème'!$D7=""),'5ème'!$D7,'6ème'!$D7)</f>
        <v/>
      </c>
      <c r="U428" s="290" t="str">
        <f>IF(AND(OR($N217=1,$N217=2,$N217=3,$N217="V"),'7ème'!$D7=""),'6ème'!$D7,'7ème'!$D7)</f>
        <v/>
      </c>
      <c r="V428" s="290" t="str">
        <f>IF(AND(OR($N217=1,$N217=2,$N217=3,$N217="V"),'8ème'!$D7=""),'7ème'!$D7,'8ème'!$D7)</f>
        <v/>
      </c>
      <c r="W428" s="290" t="str">
        <f>IF(AND(OR($N217=1,$N217=2,$N217=3,$N217="V"),'9ème'!$D7=""),'8ème'!$D7,'9ème'!$D7)</f>
        <v/>
      </c>
      <c r="X428" s="291" t="str">
        <f>IF(AND(OR($N217=1,$N217=2,$N217=3,$N217="V"),'9ème'!$D7=""),'9ème'!$D7,'10ème'!$D7)</f>
        <v/>
      </c>
      <c r="Y428" s="289">
        <f t="shared" si="73"/>
        <v>1.7997685185185242E-2</v>
      </c>
    </row>
    <row r="429" spans="13:30" x14ac:dyDescent="0.25">
      <c r="O429" s="290">
        <f>'1ér_Tour'!D8</f>
        <v>4.3865740740741122E-3</v>
      </c>
      <c r="P429" s="290">
        <f>IF(AND(OR($N218=1,$N218=2,$N218=3,$N218="V"),'2ème'!D8=""),'1ér_Tour'!$D8,'2ème'!$D8)</f>
        <v>7.2916666666666963E-3</v>
      </c>
      <c r="Q429" s="290">
        <f>IF(AND(OR($N218=1,$N218=2,$N218=3,$N218="V"),'3ème'!$D8=""),'2ème'!$D8,'3ème'!$D8)</f>
        <v>1.0752314814814812E-2</v>
      </c>
      <c r="R429" s="290" t="str">
        <f>IF(AND(OR($N218=1,$N218=2,$N218=3,$N218="V"),'4ème'!$D8=""),'3ème'!$D8,'4ème'!$D8)</f>
        <v/>
      </c>
      <c r="S429" s="290" t="str">
        <f>IF(AND(OR($N218=1,$N218=2,$N218=3,$N218="V"),'5ème'!$D8=""),'4ème'!$D8,'5ème'!$D8)</f>
        <v/>
      </c>
      <c r="T429" s="290" t="str">
        <f>IF(AND(OR($N218=1,$N218=2,$N218=3,$N218="V"),'6ème'!$D8=""),'5ème'!$D8,'6ème'!$D8)</f>
        <v/>
      </c>
      <c r="U429" s="290" t="str">
        <f>IF(AND(OR($N218=1,$N218=2,$N218=3,$N218="V"),'7ème'!$D8=""),'6ème'!$D8,'7ème'!$D8)</f>
        <v/>
      </c>
      <c r="V429" s="290" t="str">
        <f>IF(AND(OR($N218=1,$N218=2,$N218=3,$N218="V"),'8ème'!$D8=""),'7ème'!$D8,'8ème'!$D8)</f>
        <v/>
      </c>
      <c r="W429" s="290" t="str">
        <f>IF(AND(OR($N218=1,$N218=2,$N218=3,$N218="V"),'9ème'!$D8=""),'8ème'!$D8,'9ème'!$D8)</f>
        <v/>
      </c>
      <c r="X429" s="291" t="str">
        <f>IF(AND(OR($N218=1,$N218=2,$N218=3,$N218="V"),'9ème'!$D8=""),'9ème'!$D8,'10ème'!$D8)</f>
        <v/>
      </c>
      <c r="Y429" s="289">
        <f t="shared" si="73"/>
        <v>1.0752314814814812E-2</v>
      </c>
    </row>
    <row r="430" spans="13:30" x14ac:dyDescent="0.25">
      <c r="O430" s="290">
        <f>'1ér_Tour'!D9</f>
        <v>4.3750000000000178E-3</v>
      </c>
      <c r="P430" s="290">
        <f>IF(AND(OR($N219=1,$N219=2,$N219=3,$N219="V"),'2ème'!D9=""),'1ér_Tour'!$D9,'2ème'!$D9)</f>
        <v>7.2916666666666963E-3</v>
      </c>
      <c r="Q430" s="290">
        <f>IF(AND(OR($N219=1,$N219=2,$N219=3,$N219="V"),'3ème'!$D9=""),'2ème'!$D9,'3ème'!$D9)</f>
        <v>1.0740740740740773E-2</v>
      </c>
      <c r="R430" s="290">
        <f>IF(AND(OR($N219=1,$N219=2,$N219=3,$N219="V"),'4ème'!$D9=""),'3ème'!$D9,'4ème'!$D9)</f>
        <v>1.4537037037037071E-2</v>
      </c>
      <c r="S430" s="290">
        <f>IF(AND(OR($N219=1,$N219=2,$N219=3,$N219="V"),'5ème'!$D9=""),'4ème'!$D9,'5ème'!$D9)</f>
        <v>1.7997685185185242E-2</v>
      </c>
      <c r="T430" s="290">
        <f>IF(AND(OR($N219=1,$N219=2,$N219=3,$N219="V"),'6ème'!$D9=""),'5ème'!$D9,'6ème'!$D9)</f>
        <v>2.105324074074072E-2</v>
      </c>
      <c r="U430" s="290">
        <f>IF(AND(OR($N219=1,$N219=2,$N219=3,$N219="V"),'7ème'!$D9=""),'6ème'!$D9,'7ème'!$D9)</f>
        <v>2.6284722222222223E-2</v>
      </c>
      <c r="V430" s="290">
        <f>IF(AND(OR($N219=1,$N219=2,$N219=3,$N219="V"),'8ème'!$D9=""),'7ème'!$D9,'8ème'!$D9)</f>
        <v>2.7986111111111101E-2</v>
      </c>
      <c r="W430" s="290" t="str">
        <f>IF(AND(OR($N219=1,$N219=2,$N219=3,$N219="V"),'9ème'!$D9=""),'8ème'!$D9,'9ème'!$D9)</f>
        <v/>
      </c>
      <c r="X430" s="291" t="str">
        <f>IF(AND(OR($N219=1,$N219=2,$N219=3,$N219="V"),'9ème'!$D9=""),'9ème'!$D9,'10ème'!$D9)</f>
        <v/>
      </c>
      <c r="Y430" s="289">
        <f t="shared" si="73"/>
        <v>2.7986111111111101E-2</v>
      </c>
    </row>
    <row r="431" spans="13:30" x14ac:dyDescent="0.25">
      <c r="O431" s="290">
        <f>'1ér_Tour'!D10</f>
        <v>4.3750000000000178E-3</v>
      </c>
      <c r="P431" s="290">
        <f>IF(AND(OR($N220=1,$N220=2,$N220=3,$N220="V"),'2ème'!D10=""),'1ér_Tour'!$D10,'2ème'!$D10)</f>
        <v>7.2800925925926574E-3</v>
      </c>
      <c r="Q431" s="290">
        <f>IF(AND(OR($N220=1,$N220=2,$N220=3,$N220="V"),'3ème'!$D10=""),'2ème'!$D10,'3ème'!$D10)</f>
        <v>1.0729166666666679E-2</v>
      </c>
      <c r="R431" s="290">
        <f>IF(AND(OR($N220=1,$N220=2,$N220=3,$N220="V"),'4ème'!$D10=""),'3ème'!$D10,'4ème'!$D10)</f>
        <v>1.4525462962962976E-2</v>
      </c>
      <c r="S431" s="290">
        <f>IF(AND(OR($N220=1,$N220=2,$N220=3,$N220="V"),'5ème'!$D10=""),'4ème'!$D10,'5ème'!$D10)</f>
        <v>1.7986111111111092E-2</v>
      </c>
      <c r="T431" s="290">
        <f>IF(AND(OR($N220=1,$N220=2,$N220=3,$N220="V"),'6ème'!$D10=""),'5ème'!$D10,'6ème'!$D10)</f>
        <v>2.1041666666666681E-2</v>
      </c>
      <c r="U431" s="290">
        <f>IF(AND(OR($N220=1,$N220=2,$N220=3,$N220="V"),'7ème'!$D10=""),'6ème'!$D10,'7ème'!$D10)</f>
        <v>2.6296296296296318E-2</v>
      </c>
      <c r="V431" s="290">
        <f>IF(AND(OR($N220=1,$N220=2,$N220=3,$N220="V"),'8ème'!$D10=""),'7ème'!$D10,'8ème'!$D10)</f>
        <v>2.7986111111111101E-2</v>
      </c>
      <c r="W431" s="290">
        <f>IF(AND(OR($N220=1,$N220=2,$N220=3,$N220="V"),'9ème'!$D10=""),'8ème'!$D10,'9ème'!$D10)</f>
        <v>3.1296296296296322E-2</v>
      </c>
      <c r="X431" s="291" t="str">
        <f>IF(AND(OR($N220=1,$N220=2,$N220=3,$N220="V"),'9ème'!$D10=""),'9ème'!$D10,'10ème'!$D10)</f>
        <v/>
      </c>
      <c r="Y431" s="289">
        <f t="shared" si="73"/>
        <v>3.1296296296296322E-2</v>
      </c>
    </row>
    <row r="432" spans="13:30" x14ac:dyDescent="0.25">
      <c r="O432" s="290">
        <f>'1ér_Tour'!D11</f>
        <v>4.3634259259259789E-3</v>
      </c>
      <c r="P432" s="290">
        <f>IF(AND(OR($N221=1,$N221=2,$N221=3,$N221="V"),'2ème'!D11=""),'1ér_Tour'!$D11,'2ème'!$D11)</f>
        <v>7.268518518518563E-3</v>
      </c>
      <c r="Q432" s="290">
        <f>IF(AND(OR($N221=1,$N221=2,$N221=3,$N221="V"),'3ème'!$D11=""),'2ème'!$D11,'3ème'!$D11)</f>
        <v>1.071759259259264E-2</v>
      </c>
      <c r="R432" s="290">
        <f>IF(AND(OR($N221=1,$N221=2,$N221=3,$N221="V"),'4ème'!$D11=""),'3ème'!$D11,'4ème'!$D11)</f>
        <v>1.4513888888888937E-2</v>
      </c>
      <c r="S432" s="290">
        <f>IF(AND(OR($N221=1,$N221=2,$N221=3,$N221="V"),'5ème'!$D11=""),'4ème'!$D11,'5ème'!$D11)</f>
        <v>1.7974537037037053E-2</v>
      </c>
      <c r="T432" s="290">
        <f>IF(AND(OR($N221=1,$N221=2,$N221=3,$N221="V"),'6ème'!$D11=""),'5ème'!$D11,'6ème'!$D11)</f>
        <v>2.1030092592592586E-2</v>
      </c>
      <c r="U432" s="290">
        <f>IF(AND(OR($N221=1,$N221=2,$N221=3,$N221="V"),'7ème'!$D11=""),'6ème'!$D11,'7ème'!$D11)</f>
        <v>2.6307870370370356E-2</v>
      </c>
      <c r="V432" s="290">
        <f>IF(AND(OR($N221=1,$N221=2,$N221=3,$N221="V"),'8ème'!$D11=""),'7ème'!$D11,'8ème'!$D11)</f>
        <v>2.8009259259259289E-2</v>
      </c>
      <c r="W432" s="290">
        <f>IF(AND(OR($N221=1,$N221=2,$N221=3,$N221="V"),'9ème'!$D11=""),'8ème'!$D11,'9ème'!$D11)</f>
        <v>3.1365740740740777E-2</v>
      </c>
      <c r="X432" s="291" t="str">
        <f>IF(AND(OR($N221=1,$N221=2,$N221=3,$N221="V"),'9ème'!$D11=""),'9ème'!$D11,'10ème'!$D11)</f>
        <v/>
      </c>
      <c r="Y432" s="289">
        <f t="shared" si="73"/>
        <v>3.1365740740740777E-2</v>
      </c>
    </row>
    <row r="433" spans="15:25" x14ac:dyDescent="0.25">
      <c r="O433" s="290">
        <f>'1ér_Tour'!D12</f>
        <v>4.3402777777778456E-3</v>
      </c>
      <c r="P433" s="290">
        <f>IF(AND(OR($N222=1,$N222=2,$N222=3,$N222="V"),'2ème'!D12=""),'1ér_Tour'!$D12,'2ème'!$D12)</f>
        <v>7.2569444444445241E-3</v>
      </c>
      <c r="Q433" s="290">
        <f>IF(AND(OR($N222=1,$N222=2,$N222=3,$N222="V"),'3ème'!$D12=""),'2ème'!$D12,'3ème'!$D12)</f>
        <v>1.0706018518518545E-2</v>
      </c>
      <c r="R433" s="290">
        <f>IF(AND(OR($N222=1,$N222=2,$N222=3,$N222="V"),'4ème'!$D12=""),'3ème'!$D12,'4ème'!$D12)</f>
        <v>1.4513888888888937E-2</v>
      </c>
      <c r="S433" s="290">
        <f>IF(AND(OR($N222=1,$N222=2,$N222=3,$N222="V"),'5ème'!$D12=""),'4ème'!$D12,'5ème'!$D12)</f>
        <v>1.7939814814814881E-2</v>
      </c>
      <c r="T433" s="290">
        <f>IF(AND(OR($N222=1,$N222=2,$N222=3,$N222="V"),'6ème'!$D12=""),'5ème'!$D12,'6ème'!$D12)</f>
        <v>2.1018518518518547E-2</v>
      </c>
      <c r="U433" s="290">
        <f>IF(AND(OR($N222=1,$N222=2,$N222=3,$N222="V"),'7ème'!$D12=""),'6ème'!$D12,'7ème'!$D12)</f>
        <v>2.6331018518518545E-2</v>
      </c>
      <c r="V433" s="290">
        <f>IF(AND(OR($N222=1,$N222=2,$N222=3,$N222="V"),'8ème'!$D12=""),'7ème'!$D12,'8ème'!$D12)</f>
        <v>2.8009259259259289E-2</v>
      </c>
      <c r="W433" s="290">
        <f>IF(AND(OR($N222=1,$N222=2,$N222=3,$N222="V"),'9ème'!$D12=""),'8ème'!$D12,'9ème'!$D12)</f>
        <v>3.1319444444444455E-2</v>
      </c>
      <c r="X433" s="291" t="str">
        <f>IF(AND(OR($N222=1,$N222=2,$N222=3,$N222="V"),'9ème'!$D12=""),'9ème'!$D12,'10ème'!$D12)</f>
        <v/>
      </c>
      <c r="Y433" s="289">
        <f t="shared" si="73"/>
        <v>3.1319444444444455E-2</v>
      </c>
    </row>
    <row r="434" spans="15:25" x14ac:dyDescent="0.25">
      <c r="O434" s="290">
        <f>'1ér_Tour'!D13</f>
        <v>4.3055555555555625E-3</v>
      </c>
      <c r="P434" s="290">
        <f>IF(AND(OR($N223=1,$N223=2,$N223=3,$N223="V"),'2ème'!D13=""),'1ér_Tour'!$D13,'2ème'!$D13)</f>
        <v>7.2337962962963354E-3</v>
      </c>
      <c r="Q434" s="290">
        <f>IF(AND(OR($N223=1,$N223=2,$N223=3,$N223="V"),'3ème'!$D13=""),'2ème'!$D13,'3ème'!$D13)</f>
        <v>1.0682870370370356E-2</v>
      </c>
      <c r="R434" s="290">
        <f>IF(AND(OR($N223=1,$N223=2,$N223=3,$N223="V"),'4ème'!$D13=""),'3ème'!$D13,'4ème'!$D13)</f>
        <v>1.3912037037037084E-2</v>
      </c>
      <c r="S434" s="290">
        <f>IF(AND(OR($N223=1,$N223=2,$N223=3,$N223="V"),'5ème'!$D13=""),'4ème'!$D13,'5ème'!$D13)</f>
        <v>1.7905092592592597E-2</v>
      </c>
      <c r="T434" s="290">
        <f>IF(AND(OR($N223=1,$N223=2,$N223=3,$N223="V"),'6ème'!$D13=""),'5ème'!$D13,'6ème'!$D13)</f>
        <v>2.1018518518518547E-2</v>
      </c>
      <c r="U434" s="290">
        <f>IF(AND(OR($N223=1,$N223=2,$N223=3,$N223="V"),'7ème'!$D13=""),'6ème'!$D13,'7ème'!$D13)</f>
        <v>2.634259259259264E-2</v>
      </c>
      <c r="V434" s="290">
        <f>IF(AND(OR($N223=1,$N223=2,$N223=3,$N223="V"),'8ème'!$D13=""),'7ème'!$D13,'8ème'!$D13)</f>
        <v>2.8032407407407423E-2</v>
      </c>
      <c r="W434" s="290" t="str">
        <f>IF(AND(OR($N223=1,$N223=2,$N223=3,$N223="V"),'9ème'!$D13=""),'8ème'!$D13,'9ème'!$D13)</f>
        <v/>
      </c>
      <c r="X434" s="291" t="str">
        <f>IF(AND(OR($N223=1,$N223=2,$N223=3,$N223="V"),'9ème'!$D13=""),'9ème'!$D13,'10ème'!$D13)</f>
        <v/>
      </c>
      <c r="Y434" s="289">
        <f t="shared" si="73"/>
        <v>2.8032407407407423E-2</v>
      </c>
    </row>
    <row r="435" spans="15:25" x14ac:dyDescent="0.25">
      <c r="O435" s="290">
        <f>'1ér_Tour'!D14</f>
        <v>4.4791666666666452E-3</v>
      </c>
      <c r="P435" s="290">
        <f>IF(AND(OR($N224=1,$N224=2,$N224=3,$N224="V"),'2ème'!D14=""),'1ér_Tour'!$D14,'2ème'!$D14)</f>
        <v>7.3726851851851904E-3</v>
      </c>
      <c r="Q435" s="290">
        <f>IF(AND(OR($N224=1,$N224=2,$N224=3,$N224="V"),'3ème'!$D14=""),'2ème'!$D14,'3ème'!$D14)</f>
        <v>1.0810185185185228E-2</v>
      </c>
      <c r="R435" s="290">
        <f>IF(AND(OR($N224=1,$N224=2,$N224=3,$N224="V",$N224="J",$N224="M",),'4ème'!$D14=""),'3ème'!$D14,'4ème'!$D14)</f>
        <v>1.3923611111111178E-2</v>
      </c>
      <c r="S435" s="290">
        <f>IF(AND(OR($N224=1,$N224=2,$N224=3,$N224="V"),'5ème'!$D14=""),'4ème'!$D14,'5ème'!$D14)</f>
        <v>1.8078703703703736E-2</v>
      </c>
      <c r="T435" s="290">
        <f>IF(AND(OR($N224=1,$N224=2,$N224=3,$N224="V"),'6ème'!$D14=""),'5ème'!$D14,'6ème'!$D14)</f>
        <v>2.2314814814814843E-2</v>
      </c>
      <c r="U435" s="290" t="str">
        <f>IF(AND(OR($N224=1,$N224=2,$N224=3,$N224="V"),'7ème'!$D14=""),'6ème'!$D14,'7ème'!$D14)</f>
        <v/>
      </c>
      <c r="V435" s="290" t="str">
        <f>IF(AND(OR($N224=1,$N224=2,$N224=3,$N224="V"),'8ème'!$D14=""),'7ème'!$D14,'8ème'!$D14)</f>
        <v/>
      </c>
      <c r="W435" s="290" t="str">
        <f>IF(AND(OR($N224=1,$N224=2,$N224=3,$N224="V"),'9ème'!$D14=""),'8ème'!$D14,'9ème'!$D14)</f>
        <v/>
      </c>
      <c r="X435" s="291" t="str">
        <f>IF(AND(OR($N224=1,$N224=2,$N224=3,$N224="V"),'9ème'!$D14=""),'9ème'!$D14,'10ème'!$D14)</f>
        <v/>
      </c>
      <c r="Y435" s="289">
        <f t="shared" si="73"/>
        <v>2.2314814814814843E-2</v>
      </c>
    </row>
    <row r="436" spans="15:25" x14ac:dyDescent="0.25">
      <c r="O436" s="290">
        <f>'1ér_Tour'!D15</f>
        <v>4.502314814814834E-3</v>
      </c>
      <c r="P436" s="290">
        <f>IF(AND(OR($N225=1,$N225=2,$N225=3,$N225="V"),'2ème'!D15=""),'1ér_Tour'!$D15,'2ème'!$D15)</f>
        <v>7.3842592592592848E-3</v>
      </c>
      <c r="Q436" s="290">
        <f>IF(AND(OR($N225=1,$N225=2,$N225=3,$N225="V"),'3ème'!$D15=""),'2ème'!$D15,'3ème'!$D15)</f>
        <v>1.0821759259259267E-2</v>
      </c>
      <c r="R436" s="290">
        <f>IF(AND(OR($N225=1,$N225=2,$N225=3,$N225="V",$N225="J",$N225="M",),'4ème'!$D15=""),'3ème'!$D15,'4ème'!$D15)</f>
        <v>1.4699074074074059E-2</v>
      </c>
      <c r="S436" s="290">
        <f>IF(AND(OR($N225=1,$N225=2,$N225=3,$N225="V"),'5ème'!$D15=""),'4ème'!$D15,'5ème'!$D15)</f>
        <v>1.809027777777783E-2</v>
      </c>
      <c r="T436" s="290" t="str">
        <f>IF(AND(OR($N225=1,$N225=2,$N225=3,$N225="V"),'6ème'!$D15=""),'5ème'!$D15,'6ème'!$D15)</f>
        <v/>
      </c>
      <c r="U436" s="290" t="str">
        <f>IF(AND(OR($N225=1,$N225=2,$N225=3,$N225="V"),'7ème'!$D15=""),'6ème'!$D15,'7ème'!$D15)</f>
        <v/>
      </c>
      <c r="V436" s="290" t="str">
        <f>IF(AND(OR($N225=1,$N225=2,$N225=3,$N225="V"),'8ème'!$D15=""),'7ème'!$D15,'8ème'!$D15)</f>
        <v/>
      </c>
      <c r="W436" s="290" t="str">
        <f>IF(AND(OR($N225=1,$N225=2,$N225=3,$N225="V"),'9ème'!$D15=""),'8ème'!$D15,'9ème'!$D15)</f>
        <v/>
      </c>
      <c r="X436" s="291" t="str">
        <f>IF(AND(OR($N225=1,$N225=2,$N225=3,$N225="V"),'9ème'!$D15=""),'9ème'!$D15,'10ème'!$D15)</f>
        <v/>
      </c>
      <c r="Y436" s="289">
        <f t="shared" si="73"/>
        <v>1.809027777777783E-2</v>
      </c>
    </row>
    <row r="437" spans="15:25" x14ac:dyDescent="0.25">
      <c r="O437" s="290">
        <f>'1ér_Tour'!D16</f>
        <v>4.5138888888889284E-3</v>
      </c>
      <c r="P437" s="290">
        <f>IF(AND(OR($N226=1,$N226=2,$N226=3,$N226="V"),'2ème'!D16=""),'1ér_Tour'!$D16,'2ème'!$D16)</f>
        <v>7.3958333333333237E-3</v>
      </c>
      <c r="Q437" s="290">
        <f>IF(AND(OR($N226=1,$N226=2,$N226=3,$N226="V"),'3ème'!$D16=""),'2ème'!$D16,'3ème'!$D16)</f>
        <v>1.0833333333333417E-2</v>
      </c>
      <c r="R437" s="290">
        <f>IF(AND(OR($N226=1,$N226=2,$N226=3,$N226="V",$N226="J",$N226="M",),'4ème'!$D16=""),'3ème'!$D16,'4ème'!$D16)</f>
        <v>1.4710648148148209E-2</v>
      </c>
      <c r="S437" s="290">
        <f>IF(AND(OR($N226=1,$N226=2,$N226=3,$N226="V"),'5ème'!$D16=""),'4ème'!$D16,'5ème'!$D16)</f>
        <v>1.8101851851851869E-2</v>
      </c>
      <c r="T437" s="290">
        <f>IF(AND(OR($N226=1,$N226=2,$N226=3,$N226="V"),'6ème'!$D16=""),'5ème'!$D16,'6ème'!$D16)</f>
        <v>2.1805555555555578E-2</v>
      </c>
      <c r="U437" s="290">
        <f>IF(AND(OR($N226=1,$N226=2,$N226=3,$N226="V"),'7ème'!$D16=""),'6ème'!$D16,'7ème'!$D16)</f>
        <v>2.6365740740740773E-2</v>
      </c>
      <c r="V437" s="290">
        <f>IF(AND(OR($N226=1,$N226=2,$N226=3,$N226="V"),'8ème'!$D16=""),'7ème'!$D16,'8ème'!$D16)</f>
        <v>2.8055555555555556E-2</v>
      </c>
      <c r="W437" s="290">
        <f>IF(AND(OR($N226=1,$N226=2,$N226=3,$N226="V"),'9ème'!$D16=""),'8ème'!$D16,'9ème'!$D16)</f>
        <v>3.1354166666666738E-2</v>
      </c>
      <c r="X437" s="291" t="str">
        <f>IF(AND(OR($N226=1,$N226=2,$N226=3,$N226="V"),'9ème'!$D16=""),'9ème'!$D16,'10ème'!$D16)</f>
        <v/>
      </c>
      <c r="Y437" s="289">
        <f t="shared" si="73"/>
        <v>3.1354166666666738E-2</v>
      </c>
    </row>
    <row r="438" spans="15:25" x14ac:dyDescent="0.25">
      <c r="O438" s="290">
        <f>'1ér_Tour'!D17</f>
        <v>4.5254629629629672E-3</v>
      </c>
      <c r="P438" s="290">
        <f>IF(AND(OR($N227=1,$N227=2,$N227=3,$N227="V"),'2ème'!D17=""),'1ér_Tour'!$D17,'2ème'!$D17)</f>
        <v>7.4074074074074736E-3</v>
      </c>
      <c r="Q438" s="290">
        <f>IF(AND(OR($N227=1,$N227=2,$N227=3,$N227="V"),'3ème'!$D17=""),'2ème'!$D17,'3ème'!$D17)</f>
        <v>1.0844907407407456E-2</v>
      </c>
      <c r="R438" s="290">
        <f>IF(AND(OR($N227=1,$N227=2,$N227=3,$N227="V",$N227="J",$N227="M",),'4ème'!$D17=""),'3ème'!$D17,'4ème'!$D17)</f>
        <v>1.4722222222222248E-2</v>
      </c>
      <c r="S438" s="290">
        <f>IF(AND(OR($N227=1,$N227=2,$N227=3,$N227="V"),'5ème'!$D17=""),'4ème'!$D17,'5ème'!$D17)</f>
        <v>1.8101851851851869E-2</v>
      </c>
      <c r="T438" s="290">
        <f>IF(AND(OR($N227=1,$N227=2,$N227=3,$N227="V"),'6ème'!$D17=""),'5ème'!$D17,'6ème'!$D17)</f>
        <v>2.1817129629629672E-2</v>
      </c>
      <c r="U438" s="290">
        <f>IF(AND(OR($N227=1,$N227=2,$N227=3,$N227="V"),'7ème'!$D17=""),'6ème'!$D17,'7ème'!$D17)</f>
        <v>2.6377314814814812E-2</v>
      </c>
      <c r="V438" s="290">
        <f>IF(AND(OR($N227=1,$N227=2,$N227=3,$N227="V"),'8ème'!$D17=""),'7ème'!$D17,'8ème'!$D17)</f>
        <v>2.8067129629629706E-2</v>
      </c>
      <c r="W438" s="290" t="str">
        <f>IF(AND(OR($N227=1,$N227=2,$N227=3,$N227="V"),'9ème'!$D17=""),'8ème'!$D17,'9ème'!$D17)</f>
        <v/>
      </c>
      <c r="X438" s="291" t="str">
        <f>IF(AND(OR($N227=1,$N227=2,$N227=3,$N227="V"),'9ème'!$D17=""),'9ème'!$D17,'10ème'!$D17)</f>
        <v/>
      </c>
      <c r="Y438" s="289">
        <f t="shared" si="73"/>
        <v>2.8067129629629706E-2</v>
      </c>
    </row>
    <row r="439" spans="15:25" x14ac:dyDescent="0.25">
      <c r="O439" s="290">
        <f>'1ér_Tour'!D18</f>
        <v>4.5370370370370616E-3</v>
      </c>
      <c r="P439" s="290">
        <f>IF(AND(OR($N228=1,$N228=2,$N228=3,$N228="V"),'2ème'!D18=""),'1ér_Tour'!$D18,'2ème'!$D18)</f>
        <v>7.4189814814815125E-3</v>
      </c>
      <c r="Q439" s="290">
        <f>IF(AND(OR($N228=1,$N228=2,$N228=3,$N228="V"),'3ème'!$D18=""),'2ème'!$D18,'3ème'!$D18)</f>
        <v>1.0856481481481495E-2</v>
      </c>
      <c r="R439" s="290">
        <f>IF(AND(OR($N228=1,$N228=2,$N228=3,$N228="V",$N228="J",$N228="M",),'4ème'!$D18=""),'3ème'!$D18,'4ème'!$D18)</f>
        <v>1.4722222222222248E-2</v>
      </c>
      <c r="S439" s="290">
        <f>IF(AND(OR($N228=1,$N228=2,$N228=3,$N228="V"),'5ème'!$D18=""),'4ème'!$D18,'5ème'!$D18)</f>
        <v>1.8113425925925963E-2</v>
      </c>
      <c r="T439" s="290">
        <f>IF(AND(OR($N228=1,$N228=2,$N228=3,$N228="V"),'6ème'!$D18=""),'5ème'!$D18,'6ème'!$D18)</f>
        <v>2.1828703703703711E-2</v>
      </c>
      <c r="U439" s="290" t="str">
        <f>IF(AND(OR($N228=1,$N228=2,$N228=3,$N228="V"),'7ème'!$D18=""),'6ème'!$D18,'7ème'!$D18)</f>
        <v/>
      </c>
      <c r="V439" s="290" t="str">
        <f>IF(AND(OR($N228=1,$N228=2,$N228=3,$N228="V"),'8ème'!$D18=""),'7ème'!$D18,'8ème'!$D18)</f>
        <v/>
      </c>
      <c r="W439" s="290" t="str">
        <f>IF(AND(OR($N228=1,$N228=2,$N228=3,$N228="V"),'9ème'!$D18=""),'8ème'!$D18,'9ème'!$D18)</f>
        <v/>
      </c>
      <c r="X439" s="291" t="str">
        <f>IF(AND(OR($N228=1,$N228=2,$N228=3,$N228="V"),'9ème'!$D18=""),'9ème'!$D18,'10ème'!$D18)</f>
        <v/>
      </c>
      <c r="Y439" s="289">
        <f t="shared" si="73"/>
        <v>2.1828703703703711E-2</v>
      </c>
    </row>
    <row r="440" spans="15:25" x14ac:dyDescent="0.25">
      <c r="O440" s="290">
        <f>'1ér_Tour'!D19</f>
        <v>4.5949074074074225E-3</v>
      </c>
      <c r="P440" s="290">
        <f>IF(AND(OR($N229=1,$N229=2,$N229=3,$N229="V"),'2ème'!D19=""),'1ér_Tour'!$D19,'2ème'!$D19)</f>
        <v>7.465277777777779E-3</v>
      </c>
      <c r="Q440" s="290">
        <f>IF(AND(OR($N229=1,$N229=2,$N229=3,$N229="V"),'3ème'!$D19=""),'2ème'!$D19,'3ème'!$D19)</f>
        <v>1.0879629629629628E-2</v>
      </c>
      <c r="R440" s="290">
        <f>IF(AND(OR($N229=1,$N229=2,$N229=3,$N229="V",$N229="J",$N229="M",),'4ème'!$D19=""),'3ème'!$D19,'4ème'!$D19)</f>
        <v>1.4733796296296342E-2</v>
      </c>
      <c r="S440" s="290">
        <f>IF(AND(OR($N229=1,$N229=2,$N229=3,$N229="V"),'5ème'!$D19=""),'4ème'!$D19,'5ème'!$D19)</f>
        <v>1.8206018518518496E-2</v>
      </c>
      <c r="T440" s="290">
        <f>IF(AND(OR($N229=1,$N229=2,$N229=3,$N229="V"),'6ème'!$D19=""),'5ème'!$D19,'6ème'!$D19)</f>
        <v>2.1840277777777806E-2</v>
      </c>
      <c r="U440" s="290">
        <f>IF(AND(OR($N229=1,$N229=2,$N229=3,$N229="V"),'7ème'!$D19=""),'6ème'!$D19,'7ème'!$D19)</f>
        <v>2.6400462962963001E-2</v>
      </c>
      <c r="V440" s="290">
        <f>IF(AND(OR($N229=1,$N229=2,$N229=3,$N229="V"),'8ème'!$D19=""),'7ème'!$D19,'8ème'!$D19)</f>
        <v>2.8113425925925972E-2</v>
      </c>
      <c r="W440" s="290">
        <f>IF(AND(OR($N229=1,$N229=2,$N229=3,$N229="V"),'9ème'!$D19=""),'8ème'!$D19,'9ème'!$D19)</f>
        <v>3.1400462962963005E-2</v>
      </c>
      <c r="X440" s="291" t="str">
        <f>IF(AND(OR($N229=1,$N229=2,$N229=3,$N229="V"),'9ème'!$D19=""),'9ème'!$D19,'10ème'!$D19)</f>
        <v/>
      </c>
      <c r="Y440" s="289">
        <f t="shared" si="73"/>
        <v>3.1400462962963005E-2</v>
      </c>
    </row>
    <row r="441" spans="15:25" x14ac:dyDescent="0.25">
      <c r="O441" s="290">
        <f>'1ér_Tour'!D20</f>
        <v>4.5833333333333837E-3</v>
      </c>
      <c r="P441" s="290">
        <f>IF(AND(OR($N230=1,$N230=2,$N230=3,$N230="V"),'2ème'!D20=""),'1ér_Tour'!$D20,'2ème'!$D20)</f>
        <v>7.4768518518519289E-3</v>
      </c>
      <c r="Q441" s="290">
        <f>IF(AND(OR($N230=1,$N230=2,$N230=3,$N230="V"),'3ème'!$D20=""),'2ème'!$D20,'3ème'!$D20)</f>
        <v>1.0891203703703722E-2</v>
      </c>
      <c r="R441" s="290">
        <f>IF(AND(OR($N230=1,$N230=2,$N230=3,$N230="V",$N230="J",$N230="M",),'4ème'!$D20=""),'3ème'!$D20,'4ème'!$D20)</f>
        <v>1.4745370370370381E-2</v>
      </c>
      <c r="S441" s="290">
        <f>IF(AND(OR($N230=1,$N230=2,$N230=3,$N230="V"),'5ème'!$D20=""),'4ème'!$D20,'5ème'!$D20)</f>
        <v>1.8182870370370419E-2</v>
      </c>
      <c r="T441" s="290">
        <f>IF(AND(OR($N230=1,$N230=2,$N230=3,$N230="V"),'6ème'!$D20=""),'5ème'!$D20,'6ème'!$D20)</f>
        <v>2.1863425925925994E-2</v>
      </c>
      <c r="U441" s="290">
        <f>IF(AND(OR($N230=1,$N230=2,$N230=3,$N230="V"),'7ème'!$D20=""),'6ème'!$D20,'7ème'!$D20)</f>
        <v>2.6412037037037095E-2</v>
      </c>
      <c r="V441" s="290">
        <f>IF(AND(OR($N230=1,$N230=2,$N230=3,$N230="V"),'8ème'!$D20=""),'7ème'!$D20,'8ème'!$D20)</f>
        <v>2.8101851851851878E-2</v>
      </c>
      <c r="W441" s="290" t="str">
        <f>IF(AND(OR($N230=1,$N230=2,$N230=3,$N230="V"),'9ème'!$D20=""),'8ème'!$D20,'9ème'!$D20)</f>
        <v/>
      </c>
      <c r="X441" s="291" t="str">
        <f>IF(AND(OR($N230=1,$N230=2,$N230=3,$N230="V"),'9ème'!$D20=""),'9ème'!$D20,'10ème'!$D20)</f>
        <v/>
      </c>
      <c r="Y441" s="289">
        <f t="shared" si="73"/>
        <v>2.8101851851851878E-2</v>
      </c>
    </row>
    <row r="442" spans="15:25" x14ac:dyDescent="0.25">
      <c r="O442" s="290">
        <f>'1ér_Tour'!D21</f>
        <v>4.9421296296296435E-3</v>
      </c>
      <c r="P442" s="290">
        <f>IF(AND(OR($N231=1,$N231=2,$N231=3,$N231="V"),'2ème'!D21=""),'1ér_Tour'!$D21,'2ème'!$D21)</f>
        <v>7.4884259259259678E-3</v>
      </c>
      <c r="Q442" s="290">
        <f>IF(AND(OR($N231=1,$N231=2,$N231=3,$N231="V"),'3ème'!$D21=""),'2ème'!$D21,'3ème'!$D21)</f>
        <v>1.0902777777777761E-2</v>
      </c>
      <c r="R442" s="290">
        <f>IF(AND(OR($N231=1,$N231=2,$N231=3,$N231="V",$N231="J",$N231="M",),'4ème'!$D21=""),'3ème'!$D21,'4ème'!$D21)</f>
        <v>1.4756944444444475E-2</v>
      </c>
      <c r="S442" s="290">
        <f>IF(AND(OR($N231=1,$N231=2,$N231=3,$N231="V"),'5ème'!$D21=""),'4ème'!$D21,'5ème'!$D21)</f>
        <v>1.8171296296296324E-2</v>
      </c>
      <c r="T442" s="290">
        <f>IF(AND(OR($N231=1,$N231=2,$N231=3,$N231="V"),'6ème'!$D21=""),'5ème'!$D21,'6ème'!$D21)</f>
        <v>2.1886574074074128E-2</v>
      </c>
      <c r="U442" s="290">
        <f>IF(AND(OR($N231=1,$N231=2,$N231=3,$N231="V"),'7ème'!$D21=""),'6ème'!$D21,'7ème'!$D21)</f>
        <v>2.6423611111111134E-2</v>
      </c>
      <c r="V442" s="290">
        <f>IF(AND(OR($N231=1,$N231=2,$N231=3,$N231="V"),'8ème'!$D21=""),'7ème'!$D21,'8ème'!$D21)</f>
        <v>2.8125000000000011E-2</v>
      </c>
      <c r="W442" s="290">
        <f>IF(AND(OR($N231=1,$N231=2,$N231=3,$N231="V"),'9ème'!$D21=""),'8ème'!$D21,'9ème'!$D21)</f>
        <v>3.1435185185185233E-2</v>
      </c>
      <c r="X442" s="291" t="str">
        <f>IF(AND(OR($N231=1,$N231=2,$N231=3,$N231="V"),'9ème'!$D21=""),'9ème'!$D21,'10ème'!$D21)</f>
        <v/>
      </c>
      <c r="Y442" s="289">
        <f t="shared" si="73"/>
        <v>3.1435185185185233E-2</v>
      </c>
    </row>
    <row r="443" spans="15:25" x14ac:dyDescent="0.25">
      <c r="O443" s="290">
        <f>'1ér_Tour'!D22</f>
        <v>4.9305555555556047E-3</v>
      </c>
      <c r="P443" s="290">
        <f>IF(AND(OR($N232=1,$N232=2,$N232=3,$N232="V"),'2ème'!D22=""),'1ér_Tour'!$D22,'2ème'!$D22)</f>
        <v>7.511574074074101E-3</v>
      </c>
      <c r="Q443" s="290">
        <f>IF(AND(OR($N232=1,$N232=2,$N232=3,$N232="V"),'3ème'!$D22=""),'2ème'!$D22,'3ème'!$D22)</f>
        <v>1.0914351851851911E-2</v>
      </c>
      <c r="R443" s="290">
        <f>IF(AND(OR($N232=1,$N232=2,$N232=3,$N232="V",$N232="J",$N232="M",),'4ème'!$D22=""),'3ème'!$D22,'4ème'!$D22)</f>
        <v>1.4768518518518514E-2</v>
      </c>
      <c r="S443" s="290">
        <f>IF(AND(OR($N232=1,$N232=2,$N232=3,$N232="V"),'5ème'!$D22=""),'4ème'!$D22,'5ème'!$D22)</f>
        <v>1.8171296296296324E-2</v>
      </c>
      <c r="T443" s="290">
        <f>IF(AND(OR($N232=1,$N232=2,$N232=3,$N232="V"),'6ème'!$D22=""),'5ème'!$D22,'6ème'!$D22)</f>
        <v>2.1898148148148167E-2</v>
      </c>
      <c r="U443" s="290" t="str">
        <f>IF(AND(OR($N232=1,$N232=2,$N232=3,$N232="V"),'7ème'!$D22=""),'6ème'!$D22,'7ème'!$D22)</f>
        <v/>
      </c>
      <c r="V443" s="290" t="str">
        <f>IF(AND(OR($N232=1,$N232=2,$N232=3,$N232="V"),'8ème'!$D22=""),'7ème'!$D22,'8ème'!$D22)</f>
        <v/>
      </c>
      <c r="W443" s="290" t="str">
        <f>IF(AND(OR($N232=1,$N232=2,$N232=3,$N232="V"),'9ème'!$D22=""),'8ème'!$D22,'9ème'!$D22)</f>
        <v/>
      </c>
      <c r="X443" s="291" t="str">
        <f>IF(AND(OR($N232=1,$N232=2,$N232=3,$N232="V"),'9ème'!$D22=""),'9ème'!$D22,'10ème'!$D22)</f>
        <v/>
      </c>
      <c r="Y443" s="289">
        <f t="shared" si="73"/>
        <v>2.1898148148148167E-2</v>
      </c>
    </row>
    <row r="444" spans="15:25" x14ac:dyDescent="0.25">
      <c r="O444" s="290">
        <f>'1ér_Tour'!D23</f>
        <v>4.5486111111111005E-3</v>
      </c>
      <c r="P444" s="290">
        <f>IF(AND(OR($N233=1,$N233=2,$N233=3,$N233="V"),'2ème'!D23=""),'1ér_Tour'!$D23,'2ème'!$D23)</f>
        <v>7.5231481481481954E-3</v>
      </c>
      <c r="Q444" s="290">
        <f>IF(AND(OR($N233=1,$N233=2,$N233=3,$N233="V"),'3ème'!$D23=""),'2ème'!$D23,'3ème'!$D23)</f>
        <v>1.092592592592595E-2</v>
      </c>
      <c r="R444" s="290" t="str">
        <f>IF(AND(OR($N233=1,$N233=2,$N233=3,$N233="V",$N233="J",$N233="M",),'4ème'!$D23=""),'3ème'!$D23,'4ème'!$D23)</f>
        <v/>
      </c>
      <c r="S444" s="290">
        <f>IF(AND(OR($N233=1,$N233=2,$N233=3,$N233="V"),'5ème'!$D23=""),'4ème'!$D23,'5ème'!$D23)</f>
        <v>1.8125000000000002E-2</v>
      </c>
      <c r="T444" s="290" t="str">
        <f>IF(AND(OR($N233=1,$N233=2,$N233=3,$N233="V"),'6ème'!$D23=""),'5ème'!$D23,'6ème'!$D23)</f>
        <v/>
      </c>
      <c r="U444" s="290" t="str">
        <f>IF(AND(OR($N233=1,$N233=2,$N233=3,$N233="V"),'7ème'!$D23=""),'6ème'!$D23,'7ème'!$D23)</f>
        <v/>
      </c>
      <c r="V444" s="290" t="str">
        <f>IF(AND(OR($N233=1,$N233=2,$N233=3,$N233="V"),'8ème'!$D23=""),'7ème'!$D23,'8ème'!$D23)</f>
        <v/>
      </c>
      <c r="W444" s="290" t="str">
        <f>IF(AND(OR($N233=1,$N233=2,$N233=3,$N233="V"),'9ème'!$D23=""),'8ème'!$D23,'9ème'!$D23)</f>
        <v/>
      </c>
      <c r="X444" s="291" t="str">
        <f>IF(AND(OR($N233=1,$N233=2,$N233=3,$N233="V"),'9ème'!$D23=""),'9ème'!$D23,'10ème'!$D23)</f>
        <v/>
      </c>
      <c r="Y444" s="289">
        <f t="shared" si="73"/>
        <v>1.8125000000000002E-2</v>
      </c>
    </row>
    <row r="445" spans="15:25" x14ac:dyDescent="0.25">
      <c r="O445" s="290">
        <f>'1ér_Tour'!D24</f>
        <v>4.6064814814815169E-3</v>
      </c>
      <c r="P445" s="290">
        <f>IF(AND(OR($N234=1,$N234=2,$N234=3,$N234="V"),'2ème'!D24=""),'1ér_Tour'!$D24,'2ème'!$D24)</f>
        <v>7.5925925925925952E-3</v>
      </c>
      <c r="Q445" s="290">
        <f>IF(AND(OR($N234=1,$N234=2,$N234=3,$N234="V"),'3ème'!$D24=""),'2ème'!$D24,'3ème'!$D24)</f>
        <v>1.1076388888888955E-2</v>
      </c>
      <c r="R445" s="290">
        <f>IF(AND(OR($N234=1,$N234=2,$N234=3,$N234="V",$N234="J",$N234="M",),'4ème'!$D24=""),'3ème'!$D24,'4ème'!$D24)</f>
        <v>1.497685185185188E-2</v>
      </c>
      <c r="S445" s="290">
        <f>IF(AND(OR($N234=1,$N234=2,$N234=3,$N234="V"),'5ème'!$D24=""),'4ème'!$D24,'5ème'!$D24)</f>
        <v>1.8136574074074152E-2</v>
      </c>
      <c r="T445" s="290">
        <f>IF(AND(OR($N234=1,$N234=2,$N234=3,$N234="V"),'6ème'!$D24=""),'5ème'!$D24,'6ème'!$D24)</f>
        <v>2.1944444444444489E-2</v>
      </c>
      <c r="U445" s="290">
        <f>IF(AND(OR($N234=1,$N234=2,$N234=3,$N234="V"),'7ème'!$D24=""),'6ème'!$D24,'7ème'!$D24)</f>
        <v>2.6446759259259267E-2</v>
      </c>
      <c r="V445" s="290">
        <f>IF(AND(OR($N234=1,$N234=2,$N234=3,$N234="V"),'8ème'!$D24=""),'7ème'!$D24,'8ème'!$D24)</f>
        <v>2.81481481481482E-2</v>
      </c>
      <c r="W445" s="290">
        <f>IF(AND(OR($N234=1,$N234=2,$N234=3,$N234="V"),'9ème'!$D24=""),'8ème'!$D24,'9ème'!$D24)</f>
        <v>3.1481481481481499E-2</v>
      </c>
      <c r="X445" s="291" t="str">
        <f>IF(AND(OR($N234=1,$N234=2,$N234=3,$N234="V"),'9ème'!$D24=""),'9ème'!$D24,'10ème'!$D24)</f>
        <v/>
      </c>
      <c r="Y445" s="289">
        <f t="shared" si="73"/>
        <v>3.1481481481481499E-2</v>
      </c>
    </row>
    <row r="446" spans="15:25" x14ac:dyDescent="0.25">
      <c r="O446" s="290">
        <f>'1ér_Tour'!D25</f>
        <v>4.6180555555555558E-3</v>
      </c>
      <c r="P446" s="290">
        <f>IF(AND(OR($N235=1,$N235=2,$N235=3,$N235="V"),'2ème'!D25=""),'1ér_Tour'!$D25,'2ème'!$D25)</f>
        <v>7.5810185185185563E-3</v>
      </c>
      <c r="Q446" s="290">
        <f>IF(AND(OR($N235=1,$N235=2,$N235=3,$N235="V"),'3ème'!$D25=""),'2ème'!$D25,'3ème'!$D25)</f>
        <v>1.1064814814814861E-2</v>
      </c>
      <c r="R446" s="290">
        <f>IF(AND(OR($N235=1,$N235=2,$N235=3,$N235="V",$N235="J",$N235="M",),'4ème'!$D25=""),'3ème'!$D25,'4ème'!$D25)</f>
        <v>1.4965277777777786E-2</v>
      </c>
      <c r="S446" s="290">
        <f>IF(AND(OR($N235=1,$N235=2,$N235=3,$N235="V"),'5ème'!$D25=""),'4ème'!$D25,'5ème'!$D25)</f>
        <v>1.837962962962969E-2</v>
      </c>
      <c r="T446" s="290">
        <f>IF(AND(OR($N235=1,$N235=2,$N235=3,$N235="V"),'6ème'!$D25=""),'5ème'!$D25,'6ème'!$D25)</f>
        <v>2.193287037037045E-2</v>
      </c>
      <c r="U446" s="290">
        <f>IF(AND(OR($N235=1,$N235=2,$N235=3,$N235="V"),'7ème'!$D25=""),'6ème'!$D25,'7ème'!$D25)</f>
        <v>2.6516203703703722E-2</v>
      </c>
      <c r="V446" s="290">
        <f>IF(AND(OR($N235=1,$N235=2,$N235=3,$N235="V"),'8ème'!$D25=""),'7ème'!$D25,'8ème'!$D25)</f>
        <v>2.8159722222222239E-2</v>
      </c>
      <c r="W446" s="290" t="str">
        <f>IF(AND(OR($N235=1,$N235=2,$N235=3,$N235="V"),'9ème'!$D25=""),'8ème'!$D25,'9ème'!$D25)</f>
        <v/>
      </c>
      <c r="X446" s="291" t="str">
        <f>IF(AND(OR($N235=1,$N235=2,$N235=3,$N235="V"),'9ème'!$D25=""),'9ème'!$D25,'10ème'!$D25)</f>
        <v/>
      </c>
      <c r="Y446" s="289">
        <f t="shared" si="73"/>
        <v>2.8159722222222239E-2</v>
      </c>
    </row>
    <row r="447" spans="15:25" x14ac:dyDescent="0.25">
      <c r="O447" s="290">
        <f>'1ér_Tour'!D26</f>
        <v>4.6296296296297057E-3</v>
      </c>
      <c r="P447" s="290">
        <f>IF(AND(OR($N236=1,$N236=2,$N236=3,$N236="V"),'2ème'!D26=""),'1ér_Tour'!$D26,'2ème'!$D26)</f>
        <v>7.569444444444462E-3</v>
      </c>
      <c r="Q447" s="290">
        <f>IF(AND(OR($N236=1,$N236=2,$N236=3,$N236="V"),'3ème'!$D26=""),'2ème'!$D26,'3ème'!$D26)</f>
        <v>1.1041666666666672E-2</v>
      </c>
      <c r="R447" s="290">
        <f>IF(AND(OR($N236=1,$N236=2,$N236=3,$N236="V",$N236="J",$N236="M",),'4ème'!$D26=""),'3ème'!$D26,'4ème'!$D26)</f>
        <v>1.4942129629629652E-2</v>
      </c>
      <c r="S447" s="290">
        <f>IF(AND(OR($N236=1,$N236=2,$N236=3,$N236="V"),'5ème'!$D26=""),'4ème'!$D26,'5ème'!$D26)</f>
        <v>1.8391203703703729E-2</v>
      </c>
      <c r="T447" s="290">
        <f>IF(AND(OR($N236=1,$N236=2,$N236=3,$N236="V"),'6ème'!$D26=""),'5ème'!$D26,'6ème'!$D26)</f>
        <v>2.19212962962963E-2</v>
      </c>
      <c r="U447" s="290" t="str">
        <f>IF(AND(OR($N236=1,$N236=2,$N236=3,$N236="V"),'7ème'!$D26=""),'6ème'!$D26,'7ème'!$D26)</f>
        <v/>
      </c>
      <c r="V447" s="290" t="str">
        <f>IF(AND(OR($N236=1,$N236=2,$N236=3,$N236="V"),'8ème'!$D26=""),'7ème'!$D26,'8ème'!$D26)</f>
        <v/>
      </c>
      <c r="W447" s="290" t="str">
        <f>IF(AND(OR($N236=1,$N236=2,$N236=3,$N236="V"),'9ème'!$D26=""),'8ème'!$D26,'9ème'!$D26)</f>
        <v/>
      </c>
      <c r="X447" s="291" t="str">
        <f>IF(AND(OR($N236=1,$N236=2,$N236=3,$N236="V"),'9ème'!$D26=""),'9ème'!$D26,'10ème'!$D26)</f>
        <v/>
      </c>
      <c r="Y447" s="289">
        <f t="shared" si="73"/>
        <v>2.19212962962963E-2</v>
      </c>
    </row>
    <row r="448" spans="15:25" x14ac:dyDescent="0.25">
      <c r="O448" s="290">
        <f>'1ér_Tour'!D27</f>
        <v>4.6412037037037446E-3</v>
      </c>
      <c r="P448" s="290">
        <f>IF(AND(OR($N237=1,$N237=2,$N237=3,$N237="V"),'2ème'!D27=""),'1ér_Tour'!$D27,'2ème'!$D27)</f>
        <v>7.569444444444462E-3</v>
      </c>
      <c r="Q448" s="290">
        <f>IF(AND(OR($N237=1,$N237=2,$N237=3,$N237="V"),'3ème'!$D27=""),'2ème'!$D27,'3ème'!$D27)</f>
        <v>1.1030092592592633E-2</v>
      </c>
      <c r="R448" s="290">
        <f>IF(AND(OR($N237=1,$N237=2,$N237=3,$N237="V",$N237="J",$N237="M",),'4ème'!$D27=""),'3ème'!$D27,'4ème'!$D27)</f>
        <v>1.4930555555555614E-2</v>
      </c>
      <c r="S448" s="290">
        <f>IF(AND(OR($N237=1,$N237=2,$N237=3,$N237="V"),'5ème'!$D27=""),'4ème'!$D27,'5ème'!$D27)</f>
        <v>1.8518518518518545E-2</v>
      </c>
      <c r="T448" s="290" t="str">
        <f>IF(AND(OR($N237=1,$N237=2,$N237=3,$N237="V"),'6ème'!$D27=""),'5ème'!$D27,'6ème'!$D27)</f>
        <v/>
      </c>
      <c r="U448" s="290" t="str">
        <f>IF(AND(OR($N237=1,$N237=2,$N237=3,$N237="V"),'7ème'!$D27=""),'6ème'!$D27,'7ème'!$D27)</f>
        <v/>
      </c>
      <c r="V448" s="290" t="str">
        <f>IF(AND(OR($N237=1,$N237=2,$N237=3,$N237="V"),'8ème'!$D27=""),'7ème'!$D27,'8ème'!$D27)</f>
        <v/>
      </c>
      <c r="W448" s="290" t="str">
        <f>IF(AND(OR($N237=1,$N237=2,$N237=3,$N237="V"),'9ème'!$D27=""),'8ème'!$D27,'9ème'!$D27)</f>
        <v/>
      </c>
      <c r="X448" s="291" t="str">
        <f>IF(AND(OR($N237=1,$N237=2,$N237=3,$N237="V"),'9ème'!$D27=""),'9ème'!$D27,'10ème'!$D27)</f>
        <v/>
      </c>
      <c r="Y448" s="289">
        <f t="shared" si="73"/>
        <v>1.8518518518518545E-2</v>
      </c>
    </row>
    <row r="449" spans="15:25" x14ac:dyDescent="0.25">
      <c r="O449" s="290">
        <f>'1ér_Tour'!D28</f>
        <v>4.6412037037037446E-3</v>
      </c>
      <c r="P449" s="290">
        <f>IF(AND(OR($N238=1,$N238=2,$N238=3,$N238="V"),'2ème'!D28=""),'1ér_Tour'!$D28,'2ème'!$D28)</f>
        <v>7.5462962962962732E-3</v>
      </c>
      <c r="Q449" s="290">
        <f>IF(AND(OR($N238=1,$N238=2,$N238=3,$N238="V"),'3ème'!$D28=""),'2ème'!$D28,'3ème'!$D28)</f>
        <v>1.1018518518518539E-2</v>
      </c>
      <c r="R449" s="290">
        <f>IF(AND(OR($N238=1,$N238=2,$N238=3,$N238="V",$N238="J",$N238="M",),'4ème'!$D28=""),'3ème'!$D28,'4ème'!$D28)</f>
        <v>1.4884259259259291E-2</v>
      </c>
      <c r="S449" s="290">
        <f>IF(AND(OR($N238=1,$N238=2,$N238=3,$N238="V"),'5ème'!$D28=""),'4ème'!$D28,'5ème'!$D28)</f>
        <v>1.8437500000000051E-2</v>
      </c>
      <c r="T449" s="290">
        <f>IF(AND(OR($N238=1,$N238=2,$N238=3,$N238="V"),'6ème'!$D28=""),'5ème'!$D28,'6ème'!$D28)</f>
        <v>2.1990740740740755E-2</v>
      </c>
      <c r="U449" s="290">
        <f>IF(AND(OR($N238=1,$N238=2,$N238=3,$N238="V"),'7ème'!$D28=""),'6ème'!$D28,'7ème'!$D28)</f>
        <v>2.648148148148155E-2</v>
      </c>
      <c r="V449" s="290">
        <f>IF(AND(OR($N238=1,$N238=2,$N238=3,$N238="V"),'8ème'!$D28=""),'7ème'!$D28,'8ème'!$D28)</f>
        <v>2.8229166666666694E-2</v>
      </c>
      <c r="W449" s="290">
        <f>IF(AND(OR($N238=1,$N238=2,$N238=3,$N238="V"),'9ème'!$D28=""),'8ème'!$D28,'9ème'!$D28)</f>
        <v>3.1516203703703727E-2</v>
      </c>
      <c r="X449" s="291" t="str">
        <f>IF(AND(OR($N238=1,$N238=2,$N238=3,$N238="V"),'9ème'!$D28=""),'9ème'!$D28,'10ème'!$D28)</f>
        <v/>
      </c>
      <c r="Y449" s="289">
        <f t="shared" si="73"/>
        <v>3.1516203703703727E-2</v>
      </c>
    </row>
    <row r="450" spans="15:25" x14ac:dyDescent="0.25">
      <c r="O450" s="290">
        <f>'1ér_Tour'!D29</f>
        <v>4.8263888888889217E-3</v>
      </c>
      <c r="P450" s="290">
        <f>IF(AND(OR($N239=1,$N239=2,$N239=3,$N239="V"),'2ème'!D29=""),'1ér_Tour'!$D29,'2ème'!$D29)</f>
        <v>7.7083333333333726E-3</v>
      </c>
      <c r="Q450" s="290">
        <f>IF(AND(OR($N239=1,$N239=2,$N239=3,$N239="V"),'3ème'!$D29=""),'2ème'!$D29,'3ème'!$D29)</f>
        <v>1.10069444444445E-2</v>
      </c>
      <c r="R450" s="290">
        <f>IF(AND(OR($N239=1,$N239=2,$N239=3,$N239="V",$N239="J",$N239="M",),'4ème'!$D29=""),'3ème'!$D29,'4ème'!$D29)</f>
        <v>1.5000000000000069E-2</v>
      </c>
      <c r="S450" s="290">
        <f>IF(AND(OR($N239=1,$N239=2,$N239=3,$N239="V"),'5ème'!$D29=""),'4ème'!$D29,'5ème'!$D29)</f>
        <v>1.8576388888888962E-2</v>
      </c>
      <c r="T450" s="290">
        <f>IF(AND(OR($N239=1,$N239=2,$N239=3,$N239="V"),'6ème'!$D29=""),'5ème'!$D29,'6ème'!$D29)</f>
        <v>2.1979166666666716E-2</v>
      </c>
      <c r="U450" s="290" t="str">
        <f>IF(AND(OR($N239=1,$N239=2,$N239=3,$N239="V"),'7ème'!$D29=""),'6ème'!$D29,'7ème'!$D29)</f>
        <v/>
      </c>
      <c r="V450" s="290">
        <f>IF(AND(OR($N239=1,$N239=2,$N239=3,$N239="V"),'8ème'!$D29=""),'7ème'!$D29,'8ème'!$D29)</f>
        <v>2.8240740740740788E-2</v>
      </c>
      <c r="W450" s="290" t="str">
        <f>IF(AND(OR($N239=1,$N239=2,$N239=3,$N239="V"),'9ème'!$D29=""),'8ème'!$D29,'9ème'!$D29)</f>
        <v/>
      </c>
      <c r="X450" s="291" t="str">
        <f>IF(AND(OR($N239=1,$N239=2,$N239=3,$N239="V"),'9ème'!$D29=""),'9ème'!$D29,'10ème'!$D29)</f>
        <v/>
      </c>
      <c r="Y450" s="289">
        <f t="shared" si="73"/>
        <v>2.8240740740740788E-2</v>
      </c>
    </row>
    <row r="451" spans="15:25" x14ac:dyDescent="0.25">
      <c r="O451" s="290">
        <f>'1ér_Tour'!D30</f>
        <v>4.8148148148148273E-3</v>
      </c>
      <c r="P451" s="290">
        <f>IF(AND(OR($N240=1,$N240=2,$N240=3,$N240="V"),'2ème'!D30=""),'1ér_Tour'!$D30,'2ème'!$D30)</f>
        <v>7.6504629629630116E-3</v>
      </c>
      <c r="Q451" s="290">
        <f>IF(AND(OR($N240=1,$N240=2,$N240=3,$N240="V"),'3ème'!$D30=""),'2ème'!$D30,'3ème'!$D30)</f>
        <v>1.0995370370370405E-2</v>
      </c>
      <c r="R451" s="290">
        <f>IF(AND(OR($N240=1,$N240=2,$N240=3,$N240="V",$N240="J",$N240="M",),'4ème'!$D30=""),'3ème'!$D30,'4ème'!$D30)</f>
        <v>1.5011574074074108E-2</v>
      </c>
      <c r="S451" s="290">
        <f>IF(AND(OR($N240=1,$N240=2,$N240=3,$N240="V"),'5ème'!$D30=""),'4ème'!$D30,'5ème'!$D30)</f>
        <v>1.8587962962963001E-2</v>
      </c>
      <c r="T451" s="290">
        <f>IF(AND(OR($N240=1,$N240=2,$N240=3,$N240="V"),'6ème'!$D30=""),'5ème'!$D30,'6ème'!$D30)</f>
        <v>2.2002314814814794E-2</v>
      </c>
      <c r="U451" s="290" t="str">
        <f>IF(AND(OR($N240=1,$N240=2,$N240=3,$N240="V"),'7ème'!$D30=""),'6ème'!$D30,'7ème'!$D30)</f>
        <v/>
      </c>
      <c r="V451" s="290" t="str">
        <f>IF(AND(OR($N240=1,$N240=2,$N240=3,$N240="V"),'8ème'!$D30=""),'7ème'!$D30,'8ème'!$D30)</f>
        <v/>
      </c>
      <c r="W451" s="290" t="str">
        <f>IF(AND(OR($N240=1,$N240=2,$N240=3,$N240="V"),'9ème'!$D30=""),'8ème'!$D30,'9ème'!$D30)</f>
        <v/>
      </c>
      <c r="X451" s="291" t="str">
        <f>IF(AND(OR($N240=1,$N240=2,$N240=3,$N240="V"),'9ème'!$D30=""),'9ème'!$D30,'10ème'!$D30)</f>
        <v/>
      </c>
      <c r="Y451" s="289">
        <f t="shared" si="73"/>
        <v>2.2002314814814794E-2</v>
      </c>
    </row>
    <row r="452" spans="15:25" x14ac:dyDescent="0.25">
      <c r="O452" s="290">
        <f>'1ér_Tour'!D31</f>
        <v>4.7337962962963331E-3</v>
      </c>
      <c r="P452" s="290">
        <f>IF(AND(OR($N241=1,$N241=2,$N241=3,$N241="V"),'2ème'!D31=""),'1ér_Tour'!$D31,'2ème'!$D31)</f>
        <v>7.6620370370370505E-3</v>
      </c>
      <c r="Q452" s="290">
        <f>IF(AND(OR($N241=1,$N241=2,$N241=3,$N241="V"),'3ème'!$D31=""),'2ème'!$D31,'3ème'!$D31)</f>
        <v>1.0983796296296366E-2</v>
      </c>
      <c r="R452" s="290">
        <f>IF(AND(OR($N241=1,$N241=2,$N241=3,$N241="V",$N241="J",$N241="M",),'4ème'!$D31=""),'3ème'!$D31,'4ème'!$D31)</f>
        <v>1.5023148148148202E-2</v>
      </c>
      <c r="S452" s="290" t="str">
        <f>IF(AND(OR($N241=1,$N241=2,$N241=3,$N241="V"),'5ème'!$D31=""),'4ème'!$D31,'5ème'!$D31)</f>
        <v/>
      </c>
      <c r="T452" s="290" t="str">
        <f>IF(AND(OR($N241=1,$N241=2,$N241=3,$N241="V"),'6ème'!$D31=""),'5ème'!$D31,'6ème'!$D31)</f>
        <v/>
      </c>
      <c r="U452" s="290" t="str">
        <f>IF(AND(OR($N241=1,$N241=2,$N241=3,$N241="V"),'7ème'!$D31=""),'6ème'!$D31,'7ème'!$D31)</f>
        <v/>
      </c>
      <c r="V452" s="290" t="str">
        <f>IF(AND(OR($N241=1,$N241=2,$N241=3,$N241="V"),'8ème'!$D31=""),'7ème'!$D31,'8ème'!$D31)</f>
        <v/>
      </c>
      <c r="W452" s="290" t="str">
        <f>IF(AND(OR($N241=1,$N241=2,$N241=3,$N241="V"),'9ème'!$D31=""),'8ème'!$D31,'9ème'!$D31)</f>
        <v/>
      </c>
      <c r="X452" s="291" t="str">
        <f>IF(AND(OR($N241=1,$N241=2,$N241=3,$N241="V"),'9ème'!$D31=""),'9ème'!$D31,'10ème'!$D31)</f>
        <v/>
      </c>
      <c r="Y452" s="289">
        <f t="shared" si="73"/>
        <v>1.5023148148148202E-2</v>
      </c>
    </row>
    <row r="453" spans="15:25" x14ac:dyDescent="0.25">
      <c r="O453" s="290">
        <f>'1ér_Tour'!D32</f>
        <v>4.7800925925926552E-3</v>
      </c>
      <c r="P453" s="290">
        <f>IF(AND(OR($N242=1,$N242=2,$N242=3,$N242="V"),'2ème'!D32=""),'1ér_Tour'!$D32,'2ème'!$D32)</f>
        <v>7.6736111111111449E-3</v>
      </c>
      <c r="Q453" s="290">
        <f>IF(AND(OR($N242=1,$N242=2,$N242=3,$N242="V"),'3ème'!$D32=""),'2ème'!$D32,'3ème'!$D32)</f>
        <v>1.0972222222222217E-2</v>
      </c>
      <c r="R453" s="290">
        <f>IF(AND(OR($N242=1,$N242=2,$N242=3,$N242="V",$N242="J",$N242="M",),'4ème'!$D32=""),'3ème'!$D32,'4ème'!$D32)</f>
        <v>1.5034722222222241E-2</v>
      </c>
      <c r="S453" s="290">
        <f>IF(AND(OR($N242=1,$N242=2,$N242=3,$N242="V"),'5ème'!$D32=""),'4ème'!$D32,'5ème'!$D32)</f>
        <v>1.8634259259259267E-2</v>
      </c>
      <c r="T453" s="290">
        <f>IF(AND(OR($N242=1,$N242=2,$N242=3,$N242="V"),'6ème'!$D32=""),'5ème'!$D32,'6ème'!$D32)</f>
        <v>2.206018518518521E-2</v>
      </c>
      <c r="U453" s="290">
        <f>IF(AND(OR($N242=1,$N242=2,$N242=3,$N242="V"),'7ème'!$D32=""),'6ème'!$D32,'7ème'!$D32)</f>
        <v>2.655092592592595E-2</v>
      </c>
      <c r="V453" s="290">
        <f>IF(AND(OR($N242=1,$N242=2,$N242=3,$N242="V"),'8ème'!$D32=""),'7ème'!$D32,'8ème'!$D32)</f>
        <v>2.8321759259259283E-2</v>
      </c>
      <c r="W453" s="290">
        <f>IF(AND(OR($N242=1,$N242=2,$N242=3,$N242="V"),'9ème'!$D32=""),'8ème'!$D32,'9ème'!$D32)</f>
        <v>3.153935185185186E-2</v>
      </c>
      <c r="X453" s="291" t="str">
        <f>IF(AND(OR($N242=1,$N242=2,$N242=3,$N242="V"),'9ème'!$D32=""),'9ème'!$D32,'10ème'!$D32)</f>
        <v/>
      </c>
      <c r="Y453" s="289">
        <f t="shared" si="73"/>
        <v>3.153935185185186E-2</v>
      </c>
    </row>
    <row r="454" spans="15:25" x14ac:dyDescent="0.25">
      <c r="O454" s="290">
        <f>'1ér_Tour'!D33</f>
        <v>4.5717592592592893E-3</v>
      </c>
      <c r="P454" s="290">
        <f>IF(AND(OR($N243=1,$N243=2,$N243=3,$N243="V"),'2ème'!D33=""),'1ér_Tour'!$D33,'2ème'!$D33)</f>
        <v>7.6851851851851838E-3</v>
      </c>
      <c r="Q454" s="290">
        <f>IF(AND(OR($N243=1,$N243=2,$N243=3,$N243="V"),'3ème'!$D33=""),'2ème'!$D33,'3ème'!$D33)</f>
        <v>1.0949074074074083E-2</v>
      </c>
      <c r="R454" s="290">
        <f>IF(AND(OR($N243=1,$N243=2,$N243=3,$N243="V",$N243="J",$N243="M",),'4ème'!$D33=""),'3ème'!$D33,'4ème'!$D33)</f>
        <v>1.5046296296296335E-2</v>
      </c>
      <c r="S454" s="290">
        <f>IF(AND(OR($N243=1,$N243=2,$N243=3,$N243="V"),'5ème'!$D33=""),'4ème'!$D33,'5ème'!$D33)</f>
        <v>1.8611111111111134E-2</v>
      </c>
      <c r="T454" s="290">
        <f>IF(AND(OR($N243=1,$N243=2,$N243=3,$N243="V"),'6ème'!$D33=""),'5ème'!$D33,'6ème'!$D33)</f>
        <v>2.2025462962962983E-2</v>
      </c>
      <c r="U454" s="290" t="str">
        <f>IF(AND(OR($N243=1,$N243=2,$N243=3,$N243="V"),'7ème'!$D33=""),'6ème'!$D33,'7ème'!$D33)</f>
        <v/>
      </c>
      <c r="V454" s="290" t="str">
        <f>IF(AND(OR($N243=1,$N243=2,$N243=3,$N243="V"),'8ème'!$D33=""),'7ème'!$D33,'8ème'!$D33)</f>
        <v/>
      </c>
      <c r="W454" s="290" t="str">
        <f>IF(AND(OR($N243=1,$N243=2,$N243=3,$N243="V"),'9ème'!$D33=""),'8ème'!$D33,'9ème'!$D33)</f>
        <v/>
      </c>
      <c r="X454" s="291" t="str">
        <f>IF(AND(OR($N243=1,$N243=2,$N243=3,$N243="V"),'9ème'!$D33=""),'9ème'!$D33,'10ème'!$D33)</f>
        <v/>
      </c>
      <c r="Y454" s="289">
        <f t="shared" si="73"/>
        <v>2.2025462962962983E-2</v>
      </c>
    </row>
    <row r="455" spans="15:25" x14ac:dyDescent="0.25">
      <c r="O455" s="290" t="str">
        <f>'1ér_Tour'!D34</f>
        <v/>
      </c>
      <c r="P455" s="290" t="str">
        <f>IF(AND(OR($N244=1,$N244=2,$N244=3,$N244="V"),'2ème'!D34=""),'1ér_Tour'!$D34,'2ème'!$D34)</f>
        <v/>
      </c>
      <c r="Q455" s="290" t="str">
        <f>IF(AND(OR($N244=1,$N244=2,$N244=3,$N244="V"),'3ème'!$D34=""),'2ème'!$D34,'3ème'!$D34)</f>
        <v/>
      </c>
      <c r="R455" s="290" t="str">
        <f>IF(AND(OR($N244=1,$N244=2,$N244=3,$N244="V",$N244="J",$N244="M",),'4ème'!$D34=""),'3ème'!$D34,'4ème'!$D34)</f>
        <v/>
      </c>
      <c r="S455" s="290" t="str">
        <f>IF(AND(OR($N244=1,$N244=2,$N244=3,$N244="V"),'5ème'!$D34=""),'4ème'!$D34,'5ème'!$D34)</f>
        <v/>
      </c>
      <c r="T455" s="290" t="str">
        <f>IF(AND(OR($N244=1,$N244=2,$N244=3,$N244="V"),'6ème'!$D34=""),'5ème'!$D34,'6ème'!$D34)</f>
        <v/>
      </c>
      <c r="U455" s="290" t="str">
        <f>IF(AND(OR($N244=1,$N244=2,$N244=3,$N244="V"),'7ème'!$D34=""),'6ème'!$D34,'7ème'!$D34)</f>
        <v/>
      </c>
      <c r="V455" s="290" t="str">
        <f>IF(AND(OR($N244=1,$N244=2,$N244=3,$N244="V"),'8ème'!$D34=""),'7ème'!$D34,'8ème'!$D34)</f>
        <v/>
      </c>
      <c r="W455" s="290" t="str">
        <f>IF(AND(OR($N244=1,$N244=2,$N244=3,$N244="V"),'9ème'!$D34=""),'8ème'!$D34,'9ème'!$D34)</f>
        <v/>
      </c>
      <c r="X455" s="291" t="str">
        <f>IF(AND(OR($N244=1,$N244=2,$N244=3,$N244="V"),'9ème'!$D34=""),'9ème'!$D34,'10ème'!$D34)</f>
        <v/>
      </c>
      <c r="Y455" s="289" t="str">
        <f t="shared" si="73"/>
        <v/>
      </c>
    </row>
    <row r="456" spans="15:25" x14ac:dyDescent="0.25">
      <c r="O456" s="290" t="str">
        <f>'1ér_Tour'!D35</f>
        <v/>
      </c>
      <c r="P456" s="290" t="str">
        <f>IF(AND(OR($N245=1,$N245=2,$N245=3,$N245="V"),'2ème'!D35=""),'1ér_Tour'!$D35,'2ème'!$D35)</f>
        <v/>
      </c>
      <c r="Q456" s="290" t="str">
        <f>IF(AND(OR($N245=1,$N245=2,$N245=3,$N245="V"),'3ème'!$D35=""),'2ème'!$D35,'3ème'!$D35)</f>
        <v/>
      </c>
      <c r="R456" s="290" t="str">
        <f>IF(AND(OR($N245=1,$N245=2,$N245=3,$N245="V",$N245="J",$N245="M",),'4ème'!$D35=""),'3ème'!$D35,'4ème'!$D35)</f>
        <v/>
      </c>
      <c r="S456" s="290" t="str">
        <f>IF(AND(OR($N245=1,$N245=2,$N245=3,$N245="V"),'5ème'!$D35=""),'4ème'!$D35,'5ème'!$D35)</f>
        <v/>
      </c>
      <c r="T456" s="290" t="str">
        <f>IF(AND(OR($N245=1,$N245=2,$N245=3,$N245="V"),'6ème'!$D35=""),'5ème'!$D35,'6ème'!$D35)</f>
        <v/>
      </c>
      <c r="U456" s="290" t="str">
        <f>IF(AND(OR($N245=1,$N245=2,$N245=3,$N245="V"),'7ème'!$D35=""),'6ème'!$D35,'7ème'!$D35)</f>
        <v/>
      </c>
      <c r="V456" s="290" t="str">
        <f>IF(AND(OR($N245=1,$N245=2,$N245=3,$N245="V"),'8ème'!$D35=""),'7ème'!$D35,'8ème'!$D35)</f>
        <v/>
      </c>
      <c r="W456" s="290" t="str">
        <f>IF(AND(OR($N245=1,$N245=2,$N245=3,$N245="V"),'9ème'!$D35=""),'8ème'!$D35,'9ème'!$D35)</f>
        <v/>
      </c>
      <c r="X456" s="291" t="str">
        <f>IF(AND(OR($N245=1,$N245=2,$N245=3,$N245="V"),'9ème'!$D35=""),'9ème'!$D35,'10ème'!$D35)</f>
        <v/>
      </c>
      <c r="Y456" s="289" t="str">
        <f t="shared" si="73"/>
        <v/>
      </c>
    </row>
    <row r="457" spans="15:25" x14ac:dyDescent="0.25">
      <c r="O457" s="290" t="str">
        <f>'1ér_Tour'!D36</f>
        <v/>
      </c>
      <c r="P457" s="290" t="str">
        <f>IF(AND(OR($N246=1,$N246=2,$N246=3,$N246="V"),'2ème'!D36=""),'1ér_Tour'!$D36,'2ème'!$D36)</f>
        <v/>
      </c>
      <c r="Q457" s="290" t="str">
        <f>IF(AND(OR($N246=1,$N246=2,$N246=3,$N246="V"),'3ème'!$D36=""),'2ème'!$D36,'3ème'!$D36)</f>
        <v/>
      </c>
      <c r="R457" s="290" t="str">
        <f>IF(AND(OR($N246=1,$N246=2,$N246=3,$N246="V",$N246="J",$N246="M",),'4ème'!$D36=""),'3ème'!$D36,'4ème'!$D36)</f>
        <v/>
      </c>
      <c r="S457" s="290" t="str">
        <f>IF(AND(OR($N246=1,$N246=2,$N246=3,$N246="V"),'5ème'!$D36=""),'4ème'!$D36,'5ème'!$D36)</f>
        <v/>
      </c>
      <c r="T457" s="290" t="str">
        <f>IF(AND(OR($N246=1,$N246=2,$N246=3,$N246="V"),'6ème'!$D36=""),'5ème'!$D36,'6ème'!$D36)</f>
        <v/>
      </c>
      <c r="U457" s="290" t="str">
        <f>IF(AND(OR($N246=1,$N246=2,$N246=3,$N246="V"),'7ème'!$D36=""),'6ème'!$D36,'7ème'!$D36)</f>
        <v/>
      </c>
      <c r="V457" s="290" t="str">
        <f>IF(AND(OR($N246=1,$N246=2,$N246=3,$N246="V"),'8ème'!$D36=""),'7ème'!$D36,'8ème'!$D36)</f>
        <v/>
      </c>
      <c r="W457" s="290" t="str">
        <f>IF(AND(OR($N246=1,$N246=2,$N246=3,$N246="V"),'9ème'!$D36=""),'8ème'!$D36,'9ème'!$D36)</f>
        <v/>
      </c>
      <c r="X457" s="291" t="str">
        <f>IF(AND(OR($N246=1,$N246=2,$N246=3,$N246="V"),'9ème'!$D36=""),'9ème'!$D36,'10ème'!$D36)</f>
        <v/>
      </c>
      <c r="Y457" s="289" t="str">
        <f t="shared" si="73"/>
        <v/>
      </c>
    </row>
    <row r="458" spans="15:25" x14ac:dyDescent="0.25">
      <c r="O458" s="290" t="str">
        <f>'1ér_Tour'!D37</f>
        <v/>
      </c>
      <c r="P458" s="290" t="str">
        <f>IF(AND(OR($N247=1,$N247=2,$N247=3,$N247="V"),'2ème'!D37=""),'1ér_Tour'!$D37,'2ème'!$D37)</f>
        <v/>
      </c>
      <c r="Q458" s="290" t="str">
        <f>IF(AND(OR($N247=1,$N247=2,$N247=3,$N247="V"),'3ème'!$D37=""),'2ème'!$D37,'3ème'!$D37)</f>
        <v/>
      </c>
      <c r="R458" s="290" t="str">
        <f>IF(AND(OR($N247=1,$N247=2,$N247=3,$N247="V",$N247="J",$N247="M",),'4ème'!$D37=""),'3ème'!$D37,'4ème'!$D37)</f>
        <v/>
      </c>
      <c r="S458" s="290" t="str">
        <f>IF(AND(OR($N247=1,$N247=2,$N247=3,$N247="V"),'5ème'!$D37=""),'4ème'!$D37,'5ème'!$D37)</f>
        <v/>
      </c>
      <c r="T458" s="290" t="str">
        <f>IF(AND(OR($N247=1,$N247=2,$N247=3,$N247="V"),'6ème'!$D37=""),'5ème'!$D37,'6ème'!$D37)</f>
        <v/>
      </c>
      <c r="U458" s="290" t="str">
        <f>IF(AND(OR($N247=1,$N247=2,$N247=3,$N247="V"),'7ème'!$D37=""),'6ème'!$D37,'7ème'!$D37)</f>
        <v/>
      </c>
      <c r="V458" s="290" t="str">
        <f>IF(AND(OR($N247=1,$N247=2,$N247=3,$N247="V"),'8ème'!$D37=""),'7ème'!$D37,'8ème'!$D37)</f>
        <v/>
      </c>
      <c r="W458" s="290" t="str">
        <f>IF(AND(OR($N247=1,$N247=2,$N247=3,$N247="V"),'9ème'!$D37=""),'8ème'!$D37,'9ème'!$D37)</f>
        <v/>
      </c>
      <c r="X458" s="291" t="str">
        <f>IF(AND(OR($N247=1,$N247=2,$N247=3,$N247="V"),'9ème'!$D37=""),'9ème'!$D37,'10ème'!$D37)</f>
        <v/>
      </c>
      <c r="Y458" s="289" t="str">
        <f t="shared" si="73"/>
        <v/>
      </c>
    </row>
    <row r="459" spans="15:25" x14ac:dyDescent="0.25">
      <c r="O459" s="290" t="str">
        <f>'1ér_Tour'!D38</f>
        <v/>
      </c>
      <c r="P459" s="290" t="str">
        <f>IF(AND(OR($N248=1,$N248=2,$N248=3,$N248="V"),'2ème'!D38=""),'1ér_Tour'!$D38,'2ème'!$D38)</f>
        <v/>
      </c>
      <c r="Q459" s="290" t="str">
        <f>IF(AND(OR($N248=1,$N248=2,$N248=3,$N248="V"),'3ème'!$D38=""),'2ème'!$D38,'3ème'!$D38)</f>
        <v/>
      </c>
      <c r="R459" s="290" t="str">
        <f>IF(AND(OR($N248=1,$N248=2,$N248=3,$N248="V",$N248="J",$N248="M",),'4ème'!$D38=""),'3ème'!$D38,'4ème'!$D38)</f>
        <v/>
      </c>
      <c r="S459" s="290" t="str">
        <f>IF(AND(OR($N248=1,$N248=2,$N248=3,$N248="V"),'5ème'!$D38=""),'4ème'!$D38,'5ème'!$D38)</f>
        <v/>
      </c>
      <c r="T459" s="290" t="str">
        <f>IF(AND(OR($N248=1,$N248=2,$N248=3,$N248="V"),'6ème'!$D38=""),'5ème'!$D38,'6ème'!$D38)</f>
        <v/>
      </c>
      <c r="U459" s="290" t="str">
        <f>IF(AND(OR($N248=1,$N248=2,$N248=3,$N248="V"),'7ème'!$D38=""),'6ème'!$D38,'7ème'!$D38)</f>
        <v/>
      </c>
      <c r="V459" s="290" t="str">
        <f>IF(AND(OR($N248=1,$N248=2,$N248=3,$N248="V"),'8ème'!$D38=""),'7ème'!$D38,'8ème'!$D38)</f>
        <v/>
      </c>
      <c r="W459" s="290" t="str">
        <f>IF(AND(OR($N248=1,$N248=2,$N248=3,$N248="V"),'9ème'!$D38=""),'8ème'!$D38,'9ème'!$D38)</f>
        <v/>
      </c>
      <c r="X459" s="291" t="str">
        <f>IF(AND(OR($N248=1,$N248=2,$N248=3,$N248="V"),'9ème'!$D38=""),'9ème'!$D38,'10ème'!$D38)</f>
        <v/>
      </c>
      <c r="Y459" s="289" t="str">
        <f t="shared" si="73"/>
        <v/>
      </c>
    </row>
    <row r="460" spans="15:25" x14ac:dyDescent="0.25">
      <c r="O460" s="290" t="str">
        <f>'1ér_Tour'!D39</f>
        <v/>
      </c>
      <c r="P460" s="290" t="str">
        <f>IF(AND(OR($N249=1,$N249=2,$N249=3,$N249="V"),'2ème'!D39=""),'1ér_Tour'!$D39,'2ème'!$D39)</f>
        <v/>
      </c>
      <c r="Q460" s="290" t="str">
        <f>IF(AND(OR($N249=1,$N249=2,$N249=3,$N249="V"),'3ème'!$D39=""),'2ème'!$D39,'3ème'!$D39)</f>
        <v/>
      </c>
      <c r="R460" s="290" t="str">
        <f>IF(AND(OR($N249=1,$N249=2,$N249=3,$N249="V",$N249="J",$N249="M",),'4ème'!$D39=""),'3ème'!$D39,'4ème'!$D39)</f>
        <v/>
      </c>
      <c r="S460" s="290" t="str">
        <f>IF(AND(OR($N249=1,$N249=2,$N249=3,$N249="V"),'5ème'!$D39=""),'4ème'!$D39,'5ème'!$D39)</f>
        <v/>
      </c>
      <c r="T460" s="290" t="str">
        <f>IF(AND(OR($N249=1,$N249=2,$N249=3,$N249="V"),'6ème'!$D39=""),'5ème'!$D39,'6ème'!$D39)</f>
        <v/>
      </c>
      <c r="U460" s="290" t="str">
        <f>IF(AND(OR($N249=1,$N249=2,$N249=3,$N249="V"),'7ème'!$D39=""),'6ème'!$D39,'7ème'!$D39)</f>
        <v/>
      </c>
      <c r="V460" s="290" t="str">
        <f>IF(AND(OR($N249=1,$N249=2,$N249=3,$N249="V"),'8ème'!$D39=""),'7ème'!$D39,'8ème'!$D39)</f>
        <v/>
      </c>
      <c r="W460" s="290" t="str">
        <f>IF(AND(OR($N249=1,$N249=2,$N249=3,$N249="V"),'9ème'!$D39=""),'8ème'!$D39,'9ème'!$D39)</f>
        <v/>
      </c>
      <c r="X460" s="291" t="str">
        <f>IF(AND(OR($N249=1,$N249=2,$N249=3,$N249="V"),'9ème'!$D39=""),'9ème'!$D39,'10ème'!$D39)</f>
        <v/>
      </c>
      <c r="Y460" s="289" t="str">
        <f t="shared" si="73"/>
        <v/>
      </c>
    </row>
    <row r="461" spans="15:25" x14ac:dyDescent="0.25">
      <c r="O461" s="290" t="str">
        <f>'1ér_Tour'!D40</f>
        <v/>
      </c>
      <c r="P461" s="290" t="str">
        <f>IF(AND(OR($N250=1,$N250=2,$N250=3,$N250="V"),'2ème'!D40=""),'1ér_Tour'!$D40,'2ème'!$D40)</f>
        <v/>
      </c>
      <c r="Q461" s="290" t="str">
        <f>IF(AND(OR($N250=1,$N250=2,$N250=3,$N250="V"),'3ème'!$D40=""),'2ème'!$D40,'3ème'!$D40)</f>
        <v/>
      </c>
      <c r="R461" s="290" t="str">
        <f>IF(AND(OR($N250=1,$N250=2,$N250=3,$N250="V",$N250="J",$N250="M",),'4ème'!$D40=""),'3ème'!$D40,'4ème'!$D40)</f>
        <v/>
      </c>
      <c r="S461" s="290" t="str">
        <f>IF(AND(OR($N250=1,$N250=2,$N250=3,$N250="V"),'5ème'!$D40=""),'4ème'!$D40,'5ème'!$D40)</f>
        <v/>
      </c>
      <c r="T461" s="290" t="str">
        <f>IF(AND(OR($N250=1,$N250=2,$N250=3,$N250="V"),'6ème'!$D40=""),'5ème'!$D40,'6ème'!$D40)</f>
        <v/>
      </c>
      <c r="U461" s="290" t="str">
        <f>IF(AND(OR($N250=1,$N250=2,$N250=3,$N250="V"),'7ème'!$D40=""),'6ème'!$D40,'7ème'!$D40)</f>
        <v/>
      </c>
      <c r="V461" s="290" t="str">
        <f>IF(AND(OR($N250=1,$N250=2,$N250=3,$N250="V"),'8ème'!$D40=""),'7ème'!$D40,'8ème'!$D40)</f>
        <v/>
      </c>
      <c r="W461" s="290" t="str">
        <f>IF(AND(OR($N250=1,$N250=2,$N250=3,$N250="V"),'9ème'!$D40=""),'8ème'!$D40,'9ème'!$D40)</f>
        <v/>
      </c>
      <c r="X461" s="291" t="str">
        <f>IF(AND(OR($N250=1,$N250=2,$N250=3,$N250="V"),'9ème'!$D40=""),'9ème'!$D40,'10ème'!$D40)</f>
        <v/>
      </c>
      <c r="Y461" s="289" t="str">
        <f t="shared" si="73"/>
        <v/>
      </c>
    </row>
    <row r="462" spans="15:25" x14ac:dyDescent="0.25">
      <c r="O462" s="290" t="str">
        <f>'1ér_Tour'!D41</f>
        <v/>
      </c>
      <c r="P462" s="290" t="str">
        <f>IF(AND(OR($N251=1,$N251=2,$N251=3,$N251="V"),'2ème'!D41=""),'1ér_Tour'!$D41,'2ème'!$D41)</f>
        <v/>
      </c>
      <c r="Q462" s="290" t="str">
        <f>IF(AND(OR($N251=1,$N251=2,$N251=3,$N251="V"),'3ème'!$D41=""),'2ème'!$D41,'3ème'!$D41)</f>
        <v/>
      </c>
      <c r="R462" s="290" t="str">
        <f>IF(AND(OR($N251=1,$N251=2,$N251=3,$N251="V",$N251="J",$N251="M",),'4ème'!$D41=""),'3ème'!$D41,'4ème'!$D41)</f>
        <v/>
      </c>
      <c r="S462" s="290" t="str">
        <f>IF(AND(OR($N251=1,$N251=2,$N251=3,$N251="V"),'5ème'!$D41=""),'4ème'!$D41,'5ème'!$D41)</f>
        <v/>
      </c>
      <c r="T462" s="290" t="str">
        <f>IF(AND(OR($N251=1,$N251=2,$N251=3,$N251="V"),'6ème'!$D41=""),'5ème'!$D41,'6ème'!$D41)</f>
        <v/>
      </c>
      <c r="U462" s="290" t="str">
        <f>IF(AND(OR($N251=1,$N251=2,$N251=3,$N251="V"),'7ème'!$D41=""),'6ème'!$D41,'7ème'!$D41)</f>
        <v/>
      </c>
      <c r="V462" s="290" t="str">
        <f>IF(AND(OR($N251=1,$N251=2,$N251=3,$N251="V"),'8ème'!$D41=""),'7ème'!$D41,'8ème'!$D41)</f>
        <v/>
      </c>
      <c r="W462" s="290" t="str">
        <f>IF(AND(OR($N251=1,$N251=2,$N251=3,$N251="V"),'9ème'!$D41=""),'8ème'!$D41,'9ème'!$D41)</f>
        <v/>
      </c>
      <c r="X462" s="291" t="str">
        <f>IF(AND(OR($N251=1,$N251=2,$N251=3,$N251="V"),'9ème'!$D41=""),'9ème'!$D41,'10ème'!$D41)</f>
        <v/>
      </c>
      <c r="Y462" s="289" t="str">
        <f t="shared" si="73"/>
        <v/>
      </c>
    </row>
    <row r="463" spans="15:25" x14ac:dyDescent="0.25">
      <c r="O463" s="290" t="str">
        <f>'1ér_Tour'!D42</f>
        <v/>
      </c>
      <c r="P463" s="290" t="str">
        <f>IF(AND(OR($N252=1,$N252=2,$N252=3,$N252="V"),'2ème'!D42=""),'1ér_Tour'!$D42,'2ème'!$D42)</f>
        <v/>
      </c>
      <c r="Q463" s="290" t="str">
        <f>IF(AND(OR($N252=1,$N252=2,$N252=3,$N252="V"),'3ème'!$D42=""),'2ème'!$D42,'3ème'!$D42)</f>
        <v/>
      </c>
      <c r="R463" s="290" t="str">
        <f>IF(AND(OR($N252=1,$N252=2,$N252=3,$N252="V",$N252="J",$N252="M",),'4ème'!$D42=""),'3ème'!$D42,'4ème'!$D42)</f>
        <v/>
      </c>
      <c r="S463" s="290" t="str">
        <f>IF(AND(OR($N252=1,$N252=2,$N252=3,$N252="V"),'5ème'!$D42=""),'4ème'!$D42,'5ème'!$D42)</f>
        <v/>
      </c>
      <c r="T463" s="290" t="str">
        <f>IF(AND(OR($N252=1,$N252=2,$N252=3,$N252="V"),'6ème'!$D42=""),'5ème'!$D42,'6ème'!$D42)</f>
        <v/>
      </c>
      <c r="U463" s="290" t="str">
        <f>IF(AND(OR($N252=1,$N252=2,$N252=3,$N252="V"),'7ème'!$D42=""),'6ème'!$D42,'7ème'!$D42)</f>
        <v/>
      </c>
      <c r="V463" s="290" t="str">
        <f>IF(AND(OR($N252=1,$N252=2,$N252=3,$N252="V"),'8ème'!$D42=""),'7ème'!$D42,'8ème'!$D42)</f>
        <v/>
      </c>
      <c r="W463" s="290" t="str">
        <f>IF(AND(OR($N252=1,$N252=2,$N252=3,$N252="V"),'9ème'!$D42=""),'8ème'!$D42,'9ème'!$D42)</f>
        <v/>
      </c>
      <c r="X463" s="291" t="str">
        <f>IF(AND(OR($N252=1,$N252=2,$N252=3,$N252="V"),'9ème'!$D42=""),'9ème'!$D42,'10ème'!$D42)</f>
        <v/>
      </c>
      <c r="Y463" s="289" t="str">
        <f t="shared" si="73"/>
        <v/>
      </c>
    </row>
    <row r="464" spans="15:25" x14ac:dyDescent="0.25">
      <c r="O464" s="290" t="str">
        <f>'1ér_Tour'!D43</f>
        <v/>
      </c>
      <c r="P464" s="290" t="str">
        <f>IF(AND(OR($N253=1,$N253=2,$N253=3,$N253="V"),'2ème'!D43=""),'1ér_Tour'!$D43,'2ème'!$D43)</f>
        <v/>
      </c>
      <c r="Q464" s="290" t="str">
        <f>IF(AND(OR($N253=1,$N253=2,$N253=3,$N253="V"),'3ème'!$D43=""),'2ème'!$D43,'3ème'!$D43)</f>
        <v/>
      </c>
      <c r="R464" s="290" t="str">
        <f>IF(AND(OR($N253=1,$N253=2,$N253=3,$N253="V",$N253="J",$N253="M",),'4ème'!$D43=""),'3ème'!$D43,'4ème'!$D43)</f>
        <v/>
      </c>
      <c r="S464" s="290" t="str">
        <f>IF(AND(OR($N253=1,$N253=2,$N253=3,$N253="V"),'5ème'!$D43=""),'4ème'!$D43,'5ème'!$D43)</f>
        <v/>
      </c>
      <c r="T464" s="290" t="str">
        <f>IF(AND(OR($N253=1,$N253=2,$N253=3,$N253="V"),'6ème'!$D43=""),'5ème'!$D43,'6ème'!$D43)</f>
        <v/>
      </c>
      <c r="U464" s="290" t="str">
        <f>IF(AND(OR($N253=1,$N253=2,$N253=3,$N253="V"),'7ème'!$D43=""),'6ème'!$D43,'7ème'!$D43)</f>
        <v/>
      </c>
      <c r="V464" s="290" t="str">
        <f>IF(AND(OR($N253=1,$N253=2,$N253=3,$N253="V"),'8ème'!$D43=""),'7ème'!$D43,'8ème'!$D43)</f>
        <v/>
      </c>
      <c r="W464" s="290" t="str">
        <f>IF(AND(OR($N253=1,$N253=2,$N253=3,$N253="V"),'9ème'!$D43=""),'8ème'!$D43,'9ème'!$D43)</f>
        <v/>
      </c>
      <c r="X464" s="291" t="str">
        <f>IF(AND(OR($N253=1,$N253=2,$N253=3,$N253="V"),'9ème'!$D43=""),'9ème'!$D43,'10ème'!$D43)</f>
        <v/>
      </c>
      <c r="Y464" s="289" t="str">
        <f t="shared" si="73"/>
        <v/>
      </c>
    </row>
    <row r="465" spans="15:25" x14ac:dyDescent="0.25">
      <c r="O465" s="290" t="str">
        <f>'1ér_Tour'!D44</f>
        <v/>
      </c>
      <c r="P465" s="290" t="str">
        <f>IF(AND(OR($N254=1,$N254=2,$N254=3,$N254="V"),'2ème'!D44=""),'1ér_Tour'!$D44,'2ème'!$D44)</f>
        <v/>
      </c>
      <c r="Q465" s="290" t="str">
        <f>IF(AND(OR($N254=1,$N254=2,$N254=3,$N254="V"),'3ème'!$D44=""),'2ème'!$D44,'3ème'!$D44)</f>
        <v/>
      </c>
      <c r="R465" s="290" t="str">
        <f>IF(AND(OR($N254=1,$N254=2,$N254=3,$N254="V",$N254="J",$N254="M",),'4ème'!$D44=""),'3ème'!$D44,'4ème'!$D44)</f>
        <v/>
      </c>
      <c r="S465" s="290" t="str">
        <f>IF(AND(OR($N254=1,$N254=2,$N254=3,$N254="V"),'5ème'!$D44=""),'4ème'!$D44,'5ème'!$D44)</f>
        <v/>
      </c>
      <c r="T465" s="290" t="str">
        <f>IF(AND(OR($N254=1,$N254=2,$N254=3,$N254="V"),'6ème'!$D44=""),'5ème'!$D44,'6ème'!$D44)</f>
        <v/>
      </c>
      <c r="U465" s="290" t="str">
        <f>IF(AND(OR($N254=1,$N254=2,$N254=3,$N254="V"),'7ème'!$D44=""),'6ème'!$D44,'7ème'!$D44)</f>
        <v/>
      </c>
      <c r="V465" s="290" t="str">
        <f>IF(AND(OR($N254=1,$N254=2,$N254=3,$N254="V"),'8ème'!$D44=""),'7ème'!$D44,'8ème'!$D44)</f>
        <v/>
      </c>
      <c r="W465" s="290" t="str">
        <f>IF(AND(OR($N254=1,$N254=2,$N254=3,$N254="V"),'9ème'!$D44=""),'8ème'!$D44,'9ème'!$D44)</f>
        <v/>
      </c>
      <c r="X465" s="291" t="str">
        <f>IF(AND(OR($N254=1,$N254=2,$N254=3,$N254="V"),'9ème'!$D44=""),'9ème'!$D44,'10ème'!$D44)</f>
        <v/>
      </c>
      <c r="Y465" s="289" t="str">
        <f t="shared" si="73"/>
        <v/>
      </c>
    </row>
    <row r="466" spans="15:25" x14ac:dyDescent="0.25">
      <c r="O466" s="290" t="str">
        <f>'1ér_Tour'!D45</f>
        <v/>
      </c>
      <c r="P466" s="290" t="str">
        <f>IF(AND(OR($N255=1,$N255=2,$N255=3,$N255="V"),'2ème'!D45=""),'1ér_Tour'!$D45,'2ème'!$D45)</f>
        <v/>
      </c>
      <c r="Q466" s="290" t="str">
        <f>IF(AND(OR($N255=1,$N255=2,$N255=3,$N255="V"),'3ème'!$D45=""),'2ème'!$D45,'3ème'!$D45)</f>
        <v/>
      </c>
      <c r="R466" s="290" t="str">
        <f>IF(AND(OR($N255=1,$N255=2,$N255=3,$N255="V",$N255="J",$N255="M",),'4ème'!$D45=""),'3ème'!$D45,'4ème'!$D45)</f>
        <v/>
      </c>
      <c r="S466" s="290" t="str">
        <f>IF(AND(OR($N255=1,$N255=2,$N255=3,$N255="V"),'5ème'!$D45=""),'4ème'!$D45,'5ème'!$D45)</f>
        <v/>
      </c>
      <c r="T466" s="290" t="str">
        <f>IF(AND(OR($N255=1,$N255=2,$N255=3,$N255="V"),'6ème'!$D45=""),'5ème'!$D45,'6ème'!$D45)</f>
        <v/>
      </c>
      <c r="U466" s="290" t="str">
        <f>IF(AND(OR($N255=1,$N255=2,$N255=3,$N255="V"),'7ème'!$D45=""),'6ème'!$D45,'7ème'!$D45)</f>
        <v/>
      </c>
      <c r="V466" s="290" t="str">
        <f>IF(AND(OR($N255=1,$N255=2,$N255=3,$N255="V"),'8ème'!$D45=""),'7ème'!$D45,'8ème'!$D45)</f>
        <v/>
      </c>
      <c r="W466" s="290" t="str">
        <f>IF(AND(OR($N255=1,$N255=2,$N255=3,$N255="V"),'9ème'!$D45=""),'8ème'!$D45,'9ème'!$D45)</f>
        <v/>
      </c>
      <c r="X466" s="291" t="str">
        <f>IF(AND(OR($N255=1,$N255=2,$N255=3,$N255="V"),'9ème'!$D45=""),'9ème'!$D45,'10ème'!$D45)</f>
        <v/>
      </c>
      <c r="Y466" s="289" t="str">
        <f t="shared" si="73"/>
        <v/>
      </c>
    </row>
    <row r="467" spans="15:25" x14ac:dyDescent="0.25">
      <c r="O467" s="290" t="str">
        <f>'1ér_Tour'!D46</f>
        <v/>
      </c>
      <c r="P467" s="290" t="str">
        <f>IF(AND(OR($N256=1,$N256=2,$N256=3,$N256="V"),'2ème'!D46=""),'1ér_Tour'!$D46,'2ème'!$D46)</f>
        <v/>
      </c>
      <c r="Q467" s="290" t="str">
        <f>IF(AND(OR($N256=1,$N256=2,$N256=3,$N256="V"),'3ème'!$D46=""),'2ème'!$D46,'3ème'!$D46)</f>
        <v/>
      </c>
      <c r="R467" s="290" t="str">
        <f>IF(AND(OR($N256=1,$N256=2,$N256=3,$N256="V",$N256="J",$N256="M",),'4ème'!$D46=""),'3ème'!$D46,'4ème'!$D46)</f>
        <v/>
      </c>
      <c r="S467" s="290" t="str">
        <f>IF(AND(OR($N256=1,$N256=2,$N256=3,$N256="V"),'5ème'!$D46=""),'4ème'!$D46,'5ème'!$D46)</f>
        <v/>
      </c>
      <c r="T467" s="290" t="str">
        <f>IF(AND(OR($N256=1,$N256=2,$N256=3,$N256="V"),'6ème'!$D46=""),'5ème'!$D46,'6ème'!$D46)</f>
        <v/>
      </c>
      <c r="U467" s="290" t="str">
        <f>IF(AND(OR($N256=1,$N256=2,$N256=3,$N256="V"),'7ème'!$D46=""),'6ème'!$D46,'7ème'!$D46)</f>
        <v/>
      </c>
      <c r="V467" s="290" t="str">
        <f>IF(AND(OR($N256=1,$N256=2,$N256=3,$N256="V"),'8ème'!$D46=""),'7ème'!$D46,'8ème'!$D46)</f>
        <v/>
      </c>
      <c r="W467" s="290" t="str">
        <f>IF(AND(OR($N256=1,$N256=2,$N256=3,$N256="V"),'9ème'!$D46=""),'8ème'!$D46,'9ème'!$D46)</f>
        <v/>
      </c>
      <c r="X467" s="291" t="str">
        <f>IF(AND(OR($N256=1,$N256=2,$N256=3,$N256="V"),'9ème'!$D46=""),'9ème'!$D46,'10ème'!$D46)</f>
        <v/>
      </c>
      <c r="Y467" s="289" t="str">
        <f t="shared" si="73"/>
        <v/>
      </c>
    </row>
    <row r="468" spans="15:25" x14ac:dyDescent="0.25">
      <c r="O468" s="290" t="str">
        <f>'1ér_Tour'!D47</f>
        <v/>
      </c>
      <c r="P468" s="290" t="str">
        <f>IF(AND(OR($N257=1,$N257=2,$N257=3,$N257="V"),'2ème'!D47=""),'1ér_Tour'!$D47,'2ème'!$D47)</f>
        <v/>
      </c>
      <c r="Q468" s="290" t="str">
        <f>IF(AND(OR($N257=1,$N257=2,$N257=3,$N257="V"),'3ème'!$D47=""),'2ème'!$D47,'3ème'!$D47)</f>
        <v/>
      </c>
      <c r="R468" s="290" t="str">
        <f>IF(AND(OR($N257=1,$N257=2,$N257=3,$N257="V",$N257="J",$N257="M",),'4ème'!$D47=""),'3ème'!$D47,'4ème'!$D47)</f>
        <v/>
      </c>
      <c r="S468" s="290" t="str">
        <f>IF(AND(OR($N257=1,$N257=2,$N257=3,$N257="V"),'5ème'!$D47=""),'4ème'!$D47,'5ème'!$D47)</f>
        <v/>
      </c>
      <c r="T468" s="290" t="str">
        <f>IF(AND(OR($N257=1,$N257=2,$N257=3,$N257="V"),'6ème'!$D47=""),'5ème'!$D47,'6ème'!$D47)</f>
        <v/>
      </c>
      <c r="U468" s="290" t="str">
        <f>IF(AND(OR($N257=1,$N257=2,$N257=3,$N257="V"),'7ème'!$D47=""),'6ème'!$D47,'7ème'!$D47)</f>
        <v/>
      </c>
      <c r="V468" s="290" t="str">
        <f>IF(AND(OR($N257=1,$N257=2,$N257=3,$N257="V"),'8ème'!$D47=""),'7ème'!$D47,'8ème'!$D47)</f>
        <v/>
      </c>
      <c r="W468" s="290" t="str">
        <f>IF(AND(OR($N257=1,$N257=2,$N257=3,$N257="V"),'9ème'!$D47=""),'8ème'!$D47,'9ème'!$D47)</f>
        <v/>
      </c>
      <c r="X468" s="291" t="str">
        <f>IF(AND(OR($N257=1,$N257=2,$N257=3,$N257="V"),'9ème'!$D47=""),'9ème'!$D47,'10ème'!$D47)</f>
        <v/>
      </c>
      <c r="Y468" s="289" t="str">
        <f t="shared" si="73"/>
        <v/>
      </c>
    </row>
    <row r="469" spans="15:25" x14ac:dyDescent="0.25">
      <c r="O469" s="290" t="str">
        <f>'1ér_Tour'!D48</f>
        <v/>
      </c>
      <c r="P469" s="290" t="str">
        <f>IF(AND(OR($N258=1,$N258=2,$N258=3,$N258="V"),'2ème'!D48=""),'1ér_Tour'!$D48,'2ème'!$D48)</f>
        <v/>
      </c>
      <c r="Q469" s="290" t="str">
        <f>IF(AND(OR($N258=1,$N258=2,$N258=3,$N258="V"),'3ème'!$D48=""),'2ème'!$D48,'3ème'!$D48)</f>
        <v/>
      </c>
      <c r="R469" s="290" t="str">
        <f>IF(AND(OR($N258=1,$N258=2,$N258=3,$N258="V",$N258="J",$N258="M",),'4ème'!$D48=""),'3ème'!$D48,'4ème'!$D48)</f>
        <v/>
      </c>
      <c r="S469" s="290" t="str">
        <f>IF(AND(OR($N258=1,$N258=2,$N258=3,$N258="V"),'5ème'!$D48=""),'4ème'!$D48,'5ème'!$D48)</f>
        <v/>
      </c>
      <c r="T469" s="290" t="str">
        <f>IF(AND(OR($N258=1,$N258=2,$N258=3,$N258="V"),'6ème'!$D48=""),'5ème'!$D48,'6ème'!$D48)</f>
        <v/>
      </c>
      <c r="U469" s="290" t="str">
        <f>IF(AND(OR($N258=1,$N258=2,$N258=3,$N258="V"),'7ème'!$D48=""),'6ème'!$D48,'7ème'!$D48)</f>
        <v/>
      </c>
      <c r="V469" s="290" t="str">
        <f>IF(AND(OR($N258=1,$N258=2,$N258=3,$N258="V"),'8ème'!$D48=""),'7ème'!$D48,'8ème'!$D48)</f>
        <v/>
      </c>
      <c r="W469" s="290" t="str">
        <f>IF(AND(OR($N258=1,$N258=2,$N258=3,$N258="V"),'9ème'!$D48=""),'8ème'!$D48,'9ème'!$D48)</f>
        <v/>
      </c>
      <c r="X469" s="291" t="str">
        <f>IF(AND(OR($N258=1,$N258=2,$N258=3,$N258="V"),'9ème'!$D48=""),'9ème'!$D48,'10ème'!$D48)</f>
        <v/>
      </c>
      <c r="Y469" s="289" t="str">
        <f t="shared" si="73"/>
        <v/>
      </c>
    </row>
    <row r="470" spans="15:25" x14ac:dyDescent="0.25">
      <c r="O470" s="290" t="str">
        <f>'1ér_Tour'!D49</f>
        <v/>
      </c>
      <c r="P470" s="290" t="str">
        <f>IF(AND(OR($N259=1,$N259=2,$N259=3,$N259="V"),'2ème'!D49=""),'1ér_Tour'!$D49,'2ème'!$D49)</f>
        <v/>
      </c>
      <c r="Q470" s="290" t="str">
        <f>IF(AND(OR($N259=1,$N259=2,$N259=3,$N259="V"),'3ème'!$D49=""),'2ème'!$D49,'3ème'!$D49)</f>
        <v/>
      </c>
      <c r="R470" s="290" t="str">
        <f>IF(AND(OR($N259=1,$N259=2,$N259=3,$N259="V",$N259="J",$N259="M",),'4ème'!$D49=""),'3ème'!$D49,'4ème'!$D49)</f>
        <v/>
      </c>
      <c r="S470" s="290" t="str">
        <f>IF(AND(OR($N259=1,$N259=2,$N259=3,$N259="V"),'5ème'!$D49=""),'4ème'!$D49,'5ème'!$D49)</f>
        <v/>
      </c>
      <c r="T470" s="290" t="str">
        <f>IF(AND(OR($N259=1,$N259=2,$N259=3,$N259="V"),'6ème'!$D49=""),'5ème'!$D49,'6ème'!$D49)</f>
        <v/>
      </c>
      <c r="U470" s="290" t="str">
        <f>IF(AND(OR($N259=1,$N259=2,$N259=3,$N259="V"),'7ème'!$D49=""),'6ème'!$D49,'7ème'!$D49)</f>
        <v/>
      </c>
      <c r="V470" s="290" t="str">
        <f>IF(AND(OR($N259=1,$N259=2,$N259=3,$N259="V"),'8ème'!$D49=""),'7ème'!$D49,'8ème'!$D49)</f>
        <v/>
      </c>
      <c r="W470" s="290" t="str">
        <f>IF(AND(OR($N259=1,$N259=2,$N259=3,$N259="V"),'9ème'!$D49=""),'8ème'!$D49,'9ème'!$D49)</f>
        <v/>
      </c>
      <c r="X470" s="291" t="str">
        <f>IF(AND(OR($N259=1,$N259=2,$N259=3,$N259="V"),'9ème'!$D49=""),'9ème'!$D49,'10ème'!$D49)</f>
        <v/>
      </c>
      <c r="Y470" s="289" t="str">
        <f t="shared" si="73"/>
        <v/>
      </c>
    </row>
    <row r="471" spans="15:25" x14ac:dyDescent="0.25">
      <c r="O471" s="290" t="str">
        <f>'1ér_Tour'!D50</f>
        <v/>
      </c>
      <c r="P471" s="290" t="str">
        <f>IF(AND(OR($N260=1,$N260=2,$N260=3,$N260="V"),'2ème'!D50=""),'1ér_Tour'!$D50,'2ème'!$D50)</f>
        <v/>
      </c>
      <c r="Q471" s="290" t="str">
        <f>IF(AND(OR($N260=1,$N260=2,$N260=3,$N260="V"),'3ème'!$D50=""),'2ème'!$D50,'3ème'!$D50)</f>
        <v/>
      </c>
      <c r="R471" s="290" t="str">
        <f>IF(AND(OR($N260=1,$N260=2,$N260=3,$N260="V",$N260="J",$N260="M",),'4ème'!$D50=""),'3ème'!$D50,'4ème'!$D50)</f>
        <v/>
      </c>
      <c r="S471" s="290" t="str">
        <f>IF(AND(OR($N260=1,$N260=2,$N260=3,$N260="V"),'5ème'!$D50=""),'4ème'!$D50,'5ème'!$D50)</f>
        <v/>
      </c>
      <c r="T471" s="290" t="str">
        <f>IF(AND(OR($N260=1,$N260=2,$N260=3,$N260="V"),'6ème'!$D50=""),'5ème'!$D50,'6ème'!$D50)</f>
        <v/>
      </c>
      <c r="U471" s="290" t="str">
        <f>IF(AND(OR($N260=1,$N260=2,$N260=3,$N260="V"),'7ème'!$D50=""),'6ème'!$D50,'7ème'!$D50)</f>
        <v/>
      </c>
      <c r="V471" s="290" t="str">
        <f>IF(AND(OR($N260=1,$N260=2,$N260=3,$N260="V"),'8ème'!$D50=""),'7ème'!$D50,'8ème'!$D50)</f>
        <v/>
      </c>
      <c r="W471" s="290" t="str">
        <f>IF(AND(OR($N260=1,$N260=2,$N260=3,$N260="V"),'9ème'!$D50=""),'8ème'!$D50,'9ème'!$D50)</f>
        <v/>
      </c>
      <c r="X471" s="291" t="str">
        <f>IF(AND(OR($N260=1,$N260=2,$N260=3,$N260="V"),'9ème'!$D50=""),'9ème'!$D50,'10ème'!$D50)</f>
        <v/>
      </c>
      <c r="Y471" s="289" t="str">
        <f t="shared" si="73"/>
        <v/>
      </c>
    </row>
    <row r="472" spans="15:25" x14ac:dyDescent="0.25">
      <c r="O472" s="290" t="str">
        <f>'1ér_Tour'!D51</f>
        <v/>
      </c>
      <c r="P472" s="290" t="str">
        <f>IF(AND(OR($N261=1,$N261=2,$N261=3,$N261="V"),'2ème'!D51=""),'1ér_Tour'!$D51,'2ème'!$D51)</f>
        <v/>
      </c>
      <c r="Q472" s="290" t="str">
        <f>IF(AND(OR($N261=1,$N261=2,$N261=3,$N261="V"),'3ème'!$D51=""),'2ème'!$D51,'3ème'!$D51)</f>
        <v/>
      </c>
      <c r="R472" s="290" t="str">
        <f>IF(AND(OR($N261=1,$N261=2,$N261=3,$N261="V",$N261="J",$N261="M",),'4ème'!$D51=""),'3ème'!$D51,'4ème'!$D51)</f>
        <v/>
      </c>
      <c r="S472" s="290" t="str">
        <f>IF(AND(OR($N261=1,$N261=2,$N261=3,$N261="V"),'5ème'!$D51=""),'4ème'!$D51,'5ème'!$D51)</f>
        <v/>
      </c>
      <c r="T472" s="290" t="str">
        <f>IF(AND(OR($N261=1,$N261=2,$N261=3,$N261="V"),'6ème'!$D51=""),'5ème'!$D51,'6ème'!$D51)</f>
        <v/>
      </c>
      <c r="U472" s="290" t="str">
        <f>IF(AND(OR($N261=1,$N261=2,$N261=3,$N261="V"),'7ème'!$D51=""),'6ème'!$D51,'7ème'!$D51)</f>
        <v/>
      </c>
      <c r="V472" s="290" t="str">
        <f>IF(AND(OR($N261=1,$N261=2,$N261=3,$N261="V"),'8ème'!$D51=""),'7ème'!$D51,'8ème'!$D51)</f>
        <v/>
      </c>
      <c r="W472" s="290" t="str">
        <f>IF(AND(OR($N261=1,$N261=2,$N261=3,$N261="V"),'9ème'!$D51=""),'8ème'!$D51,'9ème'!$D51)</f>
        <v/>
      </c>
      <c r="X472" s="291" t="str">
        <f>IF(AND(OR($N261=1,$N261=2,$N261=3,$N261="V"),'9ème'!$D51=""),'9ème'!$D51,'10ème'!$D51)</f>
        <v/>
      </c>
      <c r="Y472" s="289" t="str">
        <f t="shared" si="73"/>
        <v/>
      </c>
    </row>
    <row r="473" spans="15:25" x14ac:dyDescent="0.25">
      <c r="O473" s="290" t="str">
        <f>'1ér_Tour'!D52</f>
        <v/>
      </c>
      <c r="P473" s="290" t="str">
        <f>IF(AND(OR($N262=1,$N262=2,$N262=3,$N262="V"),'2ème'!D52=""),'1ér_Tour'!$D52,'2ème'!$D52)</f>
        <v/>
      </c>
      <c r="Q473" s="290" t="str">
        <f>IF(AND(OR($N262=1,$N262=2,$N262=3,$N262="V"),'3ème'!$D52=""),'2ème'!$D52,'3ème'!$D52)</f>
        <v/>
      </c>
      <c r="R473" s="290" t="str">
        <f>IF(AND(OR($N262=1,$N262=2,$N262=3,$N262="V",$N262="J",$N262="M",),'4ème'!$D52=""),'3ème'!$D52,'4ème'!$D52)</f>
        <v/>
      </c>
      <c r="S473" s="290" t="str">
        <f>IF(AND(OR($N262=1,$N262=2,$N262=3,$N262="V"),'5ème'!$D52=""),'4ème'!$D52,'5ème'!$D52)</f>
        <v/>
      </c>
      <c r="T473" s="290" t="str">
        <f>IF(AND(OR($N262=1,$N262=2,$N262=3,$N262="V"),'6ème'!$D52=""),'5ème'!$D52,'6ème'!$D52)</f>
        <v/>
      </c>
      <c r="U473" s="290" t="str">
        <f>IF(AND(OR($N262=1,$N262=2,$N262=3,$N262="V"),'7ème'!$D52=""),'6ème'!$D52,'7ème'!$D52)</f>
        <v/>
      </c>
      <c r="V473" s="290" t="str">
        <f>IF(AND(OR($N262=1,$N262=2,$N262=3,$N262="V"),'8ème'!$D52=""),'7ème'!$D52,'8ème'!$D52)</f>
        <v/>
      </c>
      <c r="W473" s="290" t="str">
        <f>IF(AND(OR($N262=1,$N262=2,$N262=3,$N262="V"),'9ème'!$D52=""),'8ème'!$D52,'9ème'!$D52)</f>
        <v/>
      </c>
      <c r="X473" s="291" t="str">
        <f>IF(AND(OR($N262=1,$N262=2,$N262=3,$N262="V"),'9ème'!$D52=""),'9ème'!$D52,'10ème'!$D52)</f>
        <v/>
      </c>
      <c r="Y473" s="289" t="str">
        <f t="shared" si="73"/>
        <v/>
      </c>
    </row>
    <row r="474" spans="15:25" x14ac:dyDescent="0.25">
      <c r="O474" s="290" t="str">
        <f>'1ér_Tour'!D53</f>
        <v/>
      </c>
      <c r="P474" s="290" t="str">
        <f>IF(AND(OR($N263=1,$N263=2,$N263=3,$N263="V"),'2ème'!D53=""),'1ér_Tour'!$D53,'2ème'!$D53)</f>
        <v/>
      </c>
      <c r="Q474" s="290" t="str">
        <f>IF(AND(OR($N263=1,$N263=2,$N263=3,$N263="V"),'3ème'!$D53=""),'2ème'!$D53,'3ème'!$D53)</f>
        <v/>
      </c>
      <c r="R474" s="290" t="str">
        <f>IF(AND(OR($N263=1,$N263=2,$N263=3,$N263="V",$N263="J",$N263="M",),'4ème'!$D53=""),'3ème'!$D53,'4ème'!$D53)</f>
        <v/>
      </c>
      <c r="S474" s="290" t="str">
        <f>IF(AND(OR($N263=1,$N263=2,$N263=3,$N263="V"),'5ème'!$D53=""),'4ème'!$D53,'5ème'!$D53)</f>
        <v/>
      </c>
      <c r="T474" s="290" t="str">
        <f>IF(AND(OR($N263=1,$N263=2,$N263=3,$N263="V"),'6ème'!$D53=""),'5ème'!$D53,'6ème'!$D53)</f>
        <v/>
      </c>
      <c r="U474" s="290" t="str">
        <f>IF(AND(OR($N263=1,$N263=2,$N263=3,$N263="V"),'7ème'!$D53=""),'6ème'!$D53,'7ème'!$D53)</f>
        <v/>
      </c>
      <c r="V474" s="290" t="str">
        <f>IF(AND(OR($N263=1,$N263=2,$N263=3,$N263="V"),'8ème'!$D53=""),'7ème'!$D53,'8ème'!$D53)</f>
        <v/>
      </c>
      <c r="W474" s="290" t="str">
        <f>IF(AND(OR($N263=1,$N263=2,$N263=3,$N263="V"),'9ème'!$D53=""),'8ème'!$D53,'9ème'!$D53)</f>
        <v/>
      </c>
      <c r="X474" s="291" t="str">
        <f>IF(AND(OR($N263=1,$N263=2,$N263=3,$N263="V"),'9ème'!$D53=""),'9ème'!$D53,'10ème'!$D53)</f>
        <v/>
      </c>
      <c r="Y474" s="289" t="str">
        <f t="shared" si="73"/>
        <v/>
      </c>
    </row>
    <row r="475" spans="15:25" x14ac:dyDescent="0.25">
      <c r="O475" s="290" t="str">
        <f>'1ér_Tour'!D54</f>
        <v/>
      </c>
      <c r="P475" s="290" t="str">
        <f>IF(AND(OR($N264=1,$N264=2,$N264=3,$N264="V"),'2ème'!D54=""),'1ér_Tour'!$D54,'2ème'!$D54)</f>
        <v/>
      </c>
      <c r="Q475" s="290" t="str">
        <f>IF(AND(OR($N264=1,$N264=2,$N264=3,$N264="V"),'3ème'!$D54=""),'2ème'!$D54,'3ème'!$D54)</f>
        <v/>
      </c>
      <c r="R475" s="290" t="str">
        <f>IF(AND(OR($N264=1,$N264=2,$N264=3,$N264="V",$N264="J",$N264="M",),'4ème'!$D54=""),'3ème'!$D54,'4ème'!$D54)</f>
        <v/>
      </c>
      <c r="S475" s="290" t="str">
        <f>IF(AND(OR($N264=1,$N264=2,$N264=3,$N264="V"),'5ème'!$D54=""),'4ème'!$D54,'5ème'!$D54)</f>
        <v/>
      </c>
      <c r="T475" s="290" t="str">
        <f>IF(AND(OR($N264=1,$N264=2,$N264=3,$N264="V"),'6ème'!$D54=""),'5ème'!$D54,'6ème'!$D54)</f>
        <v/>
      </c>
      <c r="U475" s="290" t="str">
        <f>IF(AND(OR($N264=1,$N264=2,$N264=3,$N264="V"),'7ème'!$D54=""),'6ème'!$D54,'7ème'!$D54)</f>
        <v/>
      </c>
      <c r="V475" s="290" t="str">
        <f>IF(AND(OR($N264=1,$N264=2,$N264=3,$N264="V"),'8ème'!$D54=""),'7ème'!$D54,'8ème'!$D54)</f>
        <v/>
      </c>
      <c r="W475" s="290" t="str">
        <f>IF(AND(OR($N264=1,$N264=2,$N264=3,$N264="V"),'9ème'!$D54=""),'8ème'!$D54,'9ème'!$D54)</f>
        <v/>
      </c>
      <c r="X475" s="291" t="str">
        <f>IF(AND(OR($N264=1,$N264=2,$N264=3,$N264="V"),'9ème'!$D54=""),'9ème'!$D54,'10ème'!$D54)</f>
        <v/>
      </c>
      <c r="Y475" s="289" t="str">
        <f t="shared" si="73"/>
        <v/>
      </c>
    </row>
    <row r="476" spans="15:25" x14ac:dyDescent="0.25">
      <c r="O476" s="290" t="str">
        <f>'1ér_Tour'!D55</f>
        <v/>
      </c>
      <c r="P476" s="290" t="str">
        <f>IF(AND(OR($N265=1,$N265=2,$N265=3,$N265="V"),'2ème'!D55=""),'1ér_Tour'!$D55,'2ème'!$D55)</f>
        <v/>
      </c>
      <c r="Q476" s="290" t="str">
        <f>IF(AND(OR($N265=1,$N265=2,$N265=3,$N265="V"),'3ème'!$D55=""),'2ème'!$D55,'3ème'!$D55)</f>
        <v/>
      </c>
      <c r="R476" s="290" t="str">
        <f>IF(AND(OR($N265=1,$N265=2,$N265=3,$N265="V",$N265="J",$N265="M",),'4ème'!$D55=""),'3ème'!$D55,'4ème'!$D55)</f>
        <v/>
      </c>
      <c r="S476" s="290" t="str">
        <f>IF(AND(OR($N265=1,$N265=2,$N265=3,$N265="V"),'5ème'!$D55=""),'4ème'!$D55,'5ème'!$D55)</f>
        <v/>
      </c>
      <c r="T476" s="290" t="str">
        <f>IF(AND(OR($N265=1,$N265=2,$N265=3,$N265="V"),'6ème'!$D55=""),'5ème'!$D55,'6ème'!$D55)</f>
        <v/>
      </c>
      <c r="U476" s="290" t="str">
        <f>IF(AND(OR($N265=1,$N265=2,$N265=3,$N265="V"),'7ème'!$D55=""),'6ème'!$D55,'7ème'!$D55)</f>
        <v/>
      </c>
      <c r="V476" s="290" t="str">
        <f>IF(AND(OR($N265=1,$N265=2,$N265=3,$N265="V"),'8ème'!$D55=""),'7ème'!$D55,'8ème'!$D55)</f>
        <v/>
      </c>
      <c r="W476" s="290" t="str">
        <f>IF(AND(OR($N265=1,$N265=2,$N265=3,$N265="V"),'9ème'!$D55=""),'8ème'!$D55,'9ème'!$D55)</f>
        <v/>
      </c>
      <c r="X476" s="291" t="str">
        <f>IF(AND(OR($N265=1,$N265=2,$N265=3,$N265="V"),'9ème'!$D55=""),'9ème'!$D55,'10ème'!$D55)</f>
        <v/>
      </c>
      <c r="Y476" s="289" t="str">
        <f t="shared" si="73"/>
        <v/>
      </c>
    </row>
    <row r="477" spans="15:25" x14ac:dyDescent="0.25">
      <c r="O477" s="290" t="str">
        <f>'1ér_Tour'!D56</f>
        <v/>
      </c>
      <c r="P477" s="290" t="str">
        <f>IF(AND(OR($N266=1,$N266=2,$N266=3,$N266="V"),'2ème'!D56=""),'1ér_Tour'!$D56,'2ème'!$D56)</f>
        <v/>
      </c>
      <c r="Q477" s="290" t="str">
        <f>IF(AND(OR($N266=1,$N266=2,$N266=3,$N266="V"),'3ème'!$D56=""),'2ème'!$D56,'3ème'!$D56)</f>
        <v/>
      </c>
      <c r="R477" s="290" t="str">
        <f>IF(AND(OR($N266=1,$N266=2,$N266=3,$N266="V",$N266="J",$N266="M",),'4ème'!$D56=""),'3ème'!$D56,'4ème'!$D56)</f>
        <v/>
      </c>
      <c r="S477" s="290" t="str">
        <f>IF(AND(OR($N266=1,$N266=2,$N266=3,$N266="V"),'5ème'!$D56=""),'4ème'!$D56,'5ème'!$D56)</f>
        <v/>
      </c>
      <c r="T477" s="290" t="str">
        <f>IF(AND(OR($N266=1,$N266=2,$N266=3,$N266="V"),'6ème'!$D56=""),'5ème'!$D56,'6ème'!$D56)</f>
        <v/>
      </c>
      <c r="U477" s="290" t="str">
        <f>IF(AND(OR($N266=1,$N266=2,$N266=3,$N266="V"),'7ème'!$D56=""),'6ème'!$D56,'7ème'!$D56)</f>
        <v/>
      </c>
      <c r="V477" s="290" t="str">
        <f>IF(AND(OR($N266=1,$N266=2,$N266=3,$N266="V"),'8ème'!$D56=""),'7ème'!$D56,'8ème'!$D56)</f>
        <v/>
      </c>
      <c r="W477" s="290" t="str">
        <f>IF(AND(OR($N266=1,$N266=2,$N266=3,$N266="V"),'9ème'!$D56=""),'8ème'!$D56,'9ème'!$D56)</f>
        <v/>
      </c>
      <c r="X477" s="291" t="str">
        <f>IF(AND(OR($N266=1,$N266=2,$N266=3,$N266="V"),'9ème'!$D56=""),'9ème'!$D56,'10ème'!$D56)</f>
        <v/>
      </c>
      <c r="Y477" s="289" t="str">
        <f t="shared" si="73"/>
        <v/>
      </c>
    </row>
    <row r="478" spans="15:25" x14ac:dyDescent="0.25">
      <c r="O478" s="290" t="str">
        <f>'1ér_Tour'!D57</f>
        <v/>
      </c>
      <c r="P478" s="290" t="str">
        <f>IF(AND(OR($N267=1,$N267=2,$N267=3,$N267="V"),'2ème'!D57=""),'1ér_Tour'!$D57,'2ème'!$D57)</f>
        <v/>
      </c>
      <c r="Q478" s="290" t="str">
        <f>IF(AND(OR($N267=1,$N267=2,$N267=3,$N267="V"),'3ème'!$D57=""),'2ème'!$D57,'3ème'!$D57)</f>
        <v/>
      </c>
      <c r="R478" s="290" t="str">
        <f>IF(AND(OR($N267=1,$N267=2,$N267=3,$N267="V",$N267="J",$N267="M",),'4ème'!$D57=""),'3ème'!$D57,'4ème'!$D57)</f>
        <v/>
      </c>
      <c r="S478" s="290" t="str">
        <f>IF(AND(OR($N267=1,$N267=2,$N267=3,$N267="V"),'5ème'!$D57=""),'4ème'!$D57,'5ème'!$D57)</f>
        <v/>
      </c>
      <c r="T478" s="290" t="str">
        <f>IF(AND(OR($N267=1,$N267=2,$N267=3,$N267="V"),'6ème'!$D57=""),'5ème'!$D57,'6ème'!$D57)</f>
        <v/>
      </c>
      <c r="U478" s="290" t="str">
        <f>IF(AND(OR($N267=1,$N267=2,$N267=3,$N267="V"),'7ème'!$D57=""),'6ème'!$D57,'7ème'!$D57)</f>
        <v/>
      </c>
      <c r="V478" s="290" t="str">
        <f>IF(AND(OR($N267=1,$N267=2,$N267=3,$N267="V"),'8ème'!$D57=""),'7ème'!$D57,'8ème'!$D57)</f>
        <v/>
      </c>
      <c r="W478" s="290" t="str">
        <f>IF(AND(OR($N267=1,$N267=2,$N267=3,$N267="V"),'9ème'!$D57=""),'8ème'!$D57,'9ème'!$D57)</f>
        <v/>
      </c>
      <c r="X478" s="291" t="str">
        <f>IF(AND(OR($N267=1,$N267=2,$N267=3,$N267="V"),'9ème'!$D57=""),'9ème'!$D57,'10ème'!$D57)</f>
        <v/>
      </c>
      <c r="Y478" s="289" t="str">
        <f t="shared" si="73"/>
        <v/>
      </c>
    </row>
    <row r="479" spans="15:25" x14ac:dyDescent="0.25">
      <c r="O479" s="290" t="str">
        <f>'1ér_Tour'!D58</f>
        <v/>
      </c>
      <c r="P479" s="290" t="str">
        <f>IF(AND(OR($N268=1,$N268=2,$N268=3,$N268="V"),'2ème'!D58=""),'1ér_Tour'!$D58,'2ème'!$D58)</f>
        <v/>
      </c>
      <c r="Q479" s="290" t="str">
        <f>IF(AND(OR($N268=1,$N268=2,$N268=3,$N268="V"),'3ème'!$D58=""),'2ème'!$D58,'3ème'!$D58)</f>
        <v/>
      </c>
      <c r="R479" s="290" t="str">
        <f>IF(AND(OR($N268=1,$N268=2,$N268=3,$N268="V",$N268="J",$N268="M",),'4ème'!$D58=""),'3ème'!$D58,'4ème'!$D58)</f>
        <v/>
      </c>
      <c r="S479" s="290" t="str">
        <f>IF(AND(OR($N268=1,$N268=2,$N268=3,$N268="V"),'5ème'!$D58=""),'4ème'!$D58,'5ème'!$D58)</f>
        <v/>
      </c>
      <c r="T479" s="290" t="str">
        <f>IF(AND(OR($N268=1,$N268=2,$N268=3,$N268="V"),'6ème'!$D58=""),'5ème'!$D58,'6ème'!$D58)</f>
        <v/>
      </c>
      <c r="U479" s="290" t="str">
        <f>IF(AND(OR($N268=1,$N268=2,$N268=3,$N268="V"),'7ème'!$D58=""),'6ème'!$D58,'7ème'!$D58)</f>
        <v/>
      </c>
      <c r="V479" s="290" t="str">
        <f>IF(AND(OR($N268=1,$N268=2,$N268=3,$N268="V"),'8ème'!$D58=""),'7ème'!$D58,'8ème'!$D58)</f>
        <v/>
      </c>
      <c r="W479" s="290" t="str">
        <f>IF(AND(OR($N268=1,$N268=2,$N268=3,$N268="V"),'9ème'!$D58=""),'8ème'!$D58,'9ème'!$D58)</f>
        <v/>
      </c>
      <c r="X479" s="291" t="str">
        <f>IF(AND(OR($N268=1,$N268=2,$N268=3,$N268="V"),'9ème'!$D58=""),'9ème'!$D58,'10ème'!$D58)</f>
        <v/>
      </c>
      <c r="Y479" s="289" t="str">
        <f t="shared" si="73"/>
        <v/>
      </c>
    </row>
    <row r="480" spans="15:25" x14ac:dyDescent="0.25">
      <c r="O480" s="290" t="str">
        <f>'1ér_Tour'!D59</f>
        <v/>
      </c>
      <c r="P480" s="290" t="str">
        <f>IF(AND(OR($N269=1,$N269=2,$N269=3,$N269="V"),'2ème'!D59=""),'1ér_Tour'!$D59,'2ème'!$D59)</f>
        <v/>
      </c>
      <c r="Q480" s="290" t="str">
        <f>IF(AND(OR($N269=1,$N269=2,$N269=3,$N269="V"),'3ème'!$D59=""),'2ème'!$D59,'3ème'!$D59)</f>
        <v/>
      </c>
      <c r="R480" s="290" t="str">
        <f>IF(AND(OR($N269=1,$N269=2,$N269=3,$N269="V",$N269="J",$N269="M",),'4ème'!$D59=""),'3ème'!$D59,'4ème'!$D59)</f>
        <v/>
      </c>
      <c r="S480" s="290" t="str">
        <f>IF(AND(OR($N269=1,$N269=2,$N269=3,$N269="V"),'5ème'!$D59=""),'4ème'!$D59,'5ème'!$D59)</f>
        <v/>
      </c>
      <c r="T480" s="290" t="str">
        <f>IF(AND(OR($N269=1,$N269=2,$N269=3,$N269="V"),'6ème'!$D59=""),'5ème'!$D59,'6ème'!$D59)</f>
        <v/>
      </c>
      <c r="U480" s="290" t="str">
        <f>IF(AND(OR($N269=1,$N269=2,$N269=3,$N269="V"),'7ème'!$D59=""),'6ème'!$D59,'7ème'!$D59)</f>
        <v/>
      </c>
      <c r="V480" s="290" t="str">
        <f>IF(AND(OR($N269=1,$N269=2,$N269=3,$N269="V"),'8ème'!$D59=""),'7ème'!$D59,'8ème'!$D59)</f>
        <v/>
      </c>
      <c r="W480" s="290" t="str">
        <f>IF(AND(OR($N269=1,$N269=2,$N269=3,$N269="V"),'9ème'!$D59=""),'8ème'!$D59,'9ème'!$D59)</f>
        <v/>
      </c>
      <c r="X480" s="291" t="str">
        <f>IF(AND(OR($N269=1,$N269=2,$N269=3,$N269="V"),'9ème'!$D59=""),'9ème'!$D59,'10ème'!$D59)</f>
        <v/>
      </c>
      <c r="Y480" s="289" t="str">
        <f t="shared" si="73"/>
        <v/>
      </c>
    </row>
    <row r="481" spans="15:25" x14ac:dyDescent="0.25">
      <c r="O481" s="290" t="str">
        <f>'1ér_Tour'!D60</f>
        <v/>
      </c>
      <c r="P481" s="290" t="str">
        <f>IF(AND(OR($N270=1,$N270=2,$N270=3,$N270="V"),'2ème'!D60=""),'1ér_Tour'!$D60,'2ème'!$D60)</f>
        <v/>
      </c>
      <c r="Q481" s="290" t="str">
        <f>IF(AND(OR($N270=1,$N270=2,$N270=3,$N270="V"),'3ème'!$D60=""),'2ème'!$D60,'3ème'!$D60)</f>
        <v/>
      </c>
      <c r="R481" s="290" t="str">
        <f>IF(AND(OR($N270=1,$N270=2,$N270=3,$N270="V",$N270="J",$N270="M",),'4ème'!$D60=""),'3ème'!$D60,'4ème'!$D60)</f>
        <v/>
      </c>
      <c r="S481" s="290" t="str">
        <f>IF(AND(OR($N270=1,$N270=2,$N270=3,$N270="V"),'5ème'!$D60=""),'4ème'!$D60,'5ème'!$D60)</f>
        <v/>
      </c>
      <c r="T481" s="290" t="str">
        <f>IF(AND(OR($N270=1,$N270=2,$N270=3,$N270="V"),'6ème'!$D60=""),'5ème'!$D60,'6ème'!$D60)</f>
        <v/>
      </c>
      <c r="U481" s="290" t="str">
        <f>IF(AND(OR($N270=1,$N270=2,$N270=3,$N270="V"),'7ème'!$D60=""),'6ème'!$D60,'7ème'!$D60)</f>
        <v/>
      </c>
      <c r="V481" s="290" t="str">
        <f>IF(AND(OR($N270=1,$N270=2,$N270=3,$N270="V"),'8ème'!$D60=""),'7ème'!$D60,'8ème'!$D60)</f>
        <v/>
      </c>
      <c r="W481" s="290" t="str">
        <f>IF(AND(OR($N270=1,$N270=2,$N270=3,$N270="V"),'9ème'!$D60=""),'8ème'!$D60,'9ème'!$D60)</f>
        <v/>
      </c>
      <c r="X481" s="291" t="str">
        <f>IF(AND(OR($N270=1,$N270=2,$N270=3,$N270="V"),'9ème'!$D60=""),'9ème'!$D60,'10ème'!$D60)</f>
        <v/>
      </c>
      <c r="Y481" s="289" t="str">
        <f t="shared" si="73"/>
        <v/>
      </c>
    </row>
    <row r="482" spans="15:25" x14ac:dyDescent="0.25">
      <c r="O482" s="290" t="str">
        <f>'1ér_Tour'!D61</f>
        <v/>
      </c>
      <c r="P482" s="290" t="str">
        <f>IF(AND(OR($N271=1,$N271=2,$N271=3,$N271="V"),'2ème'!D61=""),'1ér_Tour'!$D61,'2ème'!$D61)</f>
        <v/>
      </c>
      <c r="Q482" s="290" t="str">
        <f>IF(AND(OR($N271=1,$N271=2,$N271=3,$N271="V"),'3ème'!$D61=""),'2ème'!$D61,'3ème'!$D61)</f>
        <v/>
      </c>
      <c r="R482" s="290" t="str">
        <f>IF(AND(OR($N271=1,$N271=2,$N271=3,$N271="V",$N271="J",$N271="M",),'4ème'!$D61=""),'3ème'!$D61,'4ème'!$D61)</f>
        <v/>
      </c>
      <c r="S482" s="290" t="str">
        <f>IF(AND(OR($N271=1,$N271=2,$N271=3,$N271="V"),'5ème'!$D61=""),'4ème'!$D61,'5ème'!$D61)</f>
        <v/>
      </c>
      <c r="T482" s="290" t="str">
        <f>IF(AND(OR($N271=1,$N271=2,$N271=3,$N271="V"),'6ème'!$D61=""),'5ème'!$D61,'6ème'!$D61)</f>
        <v/>
      </c>
      <c r="U482" s="290" t="str">
        <f>IF(AND(OR($N271=1,$N271=2,$N271=3,$N271="V"),'7ème'!$D61=""),'6ème'!$D61,'7ème'!$D61)</f>
        <v/>
      </c>
      <c r="V482" s="290" t="str">
        <f>IF(AND(OR($N271=1,$N271=2,$N271=3,$N271="V"),'8ème'!$D61=""),'7ème'!$D61,'8ème'!$D61)</f>
        <v/>
      </c>
      <c r="W482" s="290" t="str">
        <f>IF(AND(OR($N271=1,$N271=2,$N271=3,$N271="V"),'9ème'!$D61=""),'8ème'!$D61,'9ème'!$D61)</f>
        <v/>
      </c>
      <c r="X482" s="291" t="str">
        <f>IF(AND(OR($N271=1,$N271=2,$N271=3,$N271="V"),'9ème'!$D61=""),'9ème'!$D61,'10ème'!$D61)</f>
        <v/>
      </c>
      <c r="Y482" s="289" t="str">
        <f t="shared" si="73"/>
        <v/>
      </c>
    </row>
    <row r="483" spans="15:25" x14ac:dyDescent="0.25">
      <c r="O483" s="290" t="str">
        <f>'1ér_Tour'!D62</f>
        <v/>
      </c>
      <c r="P483" s="290" t="str">
        <f>IF(AND(OR($N272=1,$N272=2,$N272=3,$N272="V"),'2ème'!D62=""),'1ér_Tour'!$D62,'2ème'!$D62)</f>
        <v/>
      </c>
      <c r="Q483" s="290" t="str">
        <f>IF(AND(OR($N272=1,$N272=2,$N272=3,$N272="V"),'3ème'!$D62=""),'2ème'!$D62,'3ème'!$D62)</f>
        <v/>
      </c>
      <c r="R483" s="290" t="str">
        <f>IF(AND(OR($N272=1,$N272=2,$N272=3,$N272="V",$N272="J",$N272="M",),'4ème'!$D62=""),'3ème'!$D62,'4ème'!$D62)</f>
        <v/>
      </c>
      <c r="S483" s="290" t="str">
        <f>IF(AND(OR($N272=1,$N272=2,$N272=3,$N272="V"),'5ème'!$D62=""),'4ème'!$D62,'5ème'!$D62)</f>
        <v/>
      </c>
      <c r="T483" s="290" t="str">
        <f>IF(AND(OR($N272=1,$N272=2,$N272=3,$N272="V"),'6ème'!$D62=""),'5ème'!$D62,'6ème'!$D62)</f>
        <v/>
      </c>
      <c r="U483" s="290" t="str">
        <f>IF(AND(OR($N272=1,$N272=2,$N272=3,$N272="V"),'7ème'!$D62=""),'6ème'!$D62,'7ème'!$D62)</f>
        <v/>
      </c>
      <c r="V483" s="290" t="str">
        <f>IF(AND(OR($N272=1,$N272=2,$N272=3,$N272="V"),'8ème'!$D62=""),'7ème'!$D62,'8ème'!$D62)</f>
        <v/>
      </c>
      <c r="W483" s="290" t="str">
        <f>IF(AND(OR($N272=1,$N272=2,$N272=3,$N272="V"),'9ème'!$D62=""),'8ème'!$D62,'9ème'!$D62)</f>
        <v/>
      </c>
      <c r="X483" s="291" t="str">
        <f>IF(AND(OR($N272=1,$N272=2,$N272=3,$N272="V"),'9ème'!$D62=""),'9ème'!$D62,'10ème'!$D62)</f>
        <v/>
      </c>
      <c r="Y483" s="289" t="str">
        <f t="shared" si="73"/>
        <v/>
      </c>
    </row>
    <row r="484" spans="15:25" x14ac:dyDescent="0.25">
      <c r="O484" s="290" t="str">
        <f>'1ér_Tour'!D63</f>
        <v/>
      </c>
      <c r="P484" s="290" t="str">
        <f>IF(AND(OR($N273=1,$N273=2,$N273=3,$N273="V"),'2ème'!D63=""),'1ér_Tour'!$D63,'2ème'!$D63)</f>
        <v/>
      </c>
      <c r="Q484" s="290" t="str">
        <f>IF(AND(OR($N273=1,$N273=2,$N273=3,$N273="V"),'3ème'!$D63=""),'2ème'!$D63,'3ème'!$D63)</f>
        <v/>
      </c>
      <c r="R484" s="290" t="str">
        <f>IF(AND(OR($N273=1,$N273=2,$N273=3,$N273="V",$N273="J",$N273="M",),'4ème'!$D63=""),'3ème'!$D63,'4ème'!$D63)</f>
        <v/>
      </c>
      <c r="S484" s="290" t="str">
        <f>IF(AND(OR($N273=1,$N273=2,$N273=3,$N273="V"),'5ème'!$D63=""),'4ème'!$D63,'5ème'!$D63)</f>
        <v/>
      </c>
      <c r="T484" s="290" t="str">
        <f>IF(AND(OR($N273=1,$N273=2,$N273=3,$N273="V"),'6ème'!$D63=""),'5ème'!$D63,'6ème'!$D63)</f>
        <v/>
      </c>
      <c r="U484" s="290" t="str">
        <f>IF(AND(OR($N273=1,$N273=2,$N273=3,$N273="V"),'7ème'!$D63=""),'6ème'!$D63,'7ème'!$D63)</f>
        <v/>
      </c>
      <c r="V484" s="290" t="str">
        <f>IF(AND(OR($N273=1,$N273=2,$N273=3,$N273="V"),'8ème'!$D63=""),'7ème'!$D63,'8ème'!$D63)</f>
        <v/>
      </c>
      <c r="W484" s="290" t="str">
        <f>IF(AND(OR($N273=1,$N273=2,$N273=3,$N273="V"),'9ème'!$D63=""),'8ème'!$D63,'9ème'!$D63)</f>
        <v/>
      </c>
      <c r="X484" s="291" t="str">
        <f>IF(AND(OR($N273=1,$N273=2,$N273=3,$N273="V"),'9ème'!$D63=""),'9ème'!$D63,'10ème'!$D63)</f>
        <v/>
      </c>
      <c r="Y484" s="289" t="str">
        <f t="shared" si="73"/>
        <v/>
      </c>
    </row>
    <row r="485" spans="15:25" x14ac:dyDescent="0.25">
      <c r="O485" s="290" t="str">
        <f>'1ér_Tour'!D64</f>
        <v/>
      </c>
      <c r="P485" s="290" t="str">
        <f>IF(AND(OR($N274=1,$N274=2,$N274=3,$N274="V"),'2ème'!D64=""),'1ér_Tour'!$D64,'2ème'!$D64)</f>
        <v/>
      </c>
      <c r="Q485" s="290" t="str">
        <f>IF(AND(OR($N274=1,$N274=2,$N274=3,$N274="V"),'3ème'!$D64=""),'2ème'!$D64,'3ème'!$D64)</f>
        <v/>
      </c>
      <c r="R485" s="290" t="str">
        <f>IF(AND(OR($N274=1,$N274=2,$N274=3,$N274="V",$N274="J",$N274="M",),'4ème'!$D64=""),'3ème'!$D64,'4ème'!$D64)</f>
        <v/>
      </c>
      <c r="S485" s="290" t="str">
        <f>IF(AND(OR($N274=1,$N274=2,$N274=3,$N274="V"),'5ème'!$D64=""),'4ème'!$D64,'5ème'!$D64)</f>
        <v/>
      </c>
      <c r="T485" s="290" t="str">
        <f>IF(AND(OR($N274=1,$N274=2,$N274=3,$N274="V"),'6ème'!$D64=""),'5ème'!$D64,'6ème'!$D64)</f>
        <v/>
      </c>
      <c r="U485" s="290" t="str">
        <f>IF(AND(OR($N274=1,$N274=2,$N274=3,$N274="V"),'7ème'!$D64=""),'6ème'!$D64,'7ème'!$D64)</f>
        <v/>
      </c>
      <c r="V485" s="290" t="str">
        <f>IF(AND(OR($N274=1,$N274=2,$N274=3,$N274="V"),'8ème'!$D64=""),'7ème'!$D64,'8ème'!$D64)</f>
        <v/>
      </c>
      <c r="W485" s="290" t="str">
        <f>IF(AND(OR($N274=1,$N274=2,$N274=3,$N274="V"),'9ème'!$D64=""),'8ème'!$D64,'9ème'!$D64)</f>
        <v/>
      </c>
      <c r="X485" s="291" t="str">
        <f>IF(AND(OR($N274=1,$N274=2,$N274=3,$N274="V"),'9ème'!$D64=""),'9ème'!$D64,'10ème'!$D64)</f>
        <v/>
      </c>
      <c r="Y485" s="289" t="str">
        <f t="shared" si="73"/>
        <v/>
      </c>
    </row>
    <row r="486" spans="15:25" x14ac:dyDescent="0.25">
      <c r="O486" s="290" t="str">
        <f>'1ér_Tour'!D65</f>
        <v/>
      </c>
      <c r="P486" s="290" t="str">
        <f>IF(AND(OR($N275=1,$N275=2,$N275=3,$N275="V"),'2ème'!D65=""),'1ér_Tour'!$D65,'2ème'!$D65)</f>
        <v/>
      </c>
      <c r="Q486" s="290" t="str">
        <f>IF(AND(OR($N275=1,$N275=2,$N275=3,$N275="V"),'3ème'!$D65=""),'2ème'!$D65,'3ème'!$D65)</f>
        <v/>
      </c>
      <c r="R486" s="290" t="str">
        <f>IF(AND(OR($N275=1,$N275=2,$N275=3,$N275="V",$N275="J",$N275="M",),'4ème'!$D65=""),'3ème'!$D65,'4ème'!$D65)</f>
        <v/>
      </c>
      <c r="S486" s="290" t="str">
        <f>IF(AND(OR($N275=1,$N275=2,$N275=3,$N275="V"),'5ème'!$D65=""),'4ème'!$D65,'5ème'!$D65)</f>
        <v/>
      </c>
      <c r="T486" s="290" t="str">
        <f>IF(AND(OR($N275=1,$N275=2,$N275=3,$N275="V"),'6ème'!$D65=""),'5ème'!$D65,'6ème'!$D65)</f>
        <v/>
      </c>
      <c r="U486" s="290" t="str">
        <f>IF(AND(OR($N275=1,$N275=2,$N275=3,$N275="V"),'7ème'!$D65=""),'6ème'!$D65,'7ème'!$D65)</f>
        <v/>
      </c>
      <c r="V486" s="290" t="str">
        <f>IF(AND(OR($N275=1,$N275=2,$N275=3,$N275="V"),'8ème'!$D65=""),'7ème'!$D65,'8ème'!$D65)</f>
        <v/>
      </c>
      <c r="W486" s="290" t="str">
        <f>IF(AND(OR($N275=1,$N275=2,$N275=3,$N275="V"),'9ème'!$D65=""),'8ème'!$D65,'9ème'!$D65)</f>
        <v/>
      </c>
      <c r="X486" s="291" t="str">
        <f>IF(AND(OR($N275=1,$N275=2,$N275=3,$N275="V"),'9ème'!$D65=""),'9ème'!$D65,'10ème'!$D65)</f>
        <v/>
      </c>
      <c r="Y486" s="289" t="str">
        <f t="shared" si="73"/>
        <v/>
      </c>
    </row>
    <row r="487" spans="15:25" x14ac:dyDescent="0.25">
      <c r="O487" s="290" t="str">
        <f>'1ér_Tour'!D66</f>
        <v/>
      </c>
      <c r="P487" s="290" t="str">
        <f>IF(AND(OR($N276=1,$N276=2,$N276=3,$N276="V"),'2ème'!D66=""),'1ér_Tour'!$D66,'2ème'!$D66)</f>
        <v/>
      </c>
      <c r="Q487" s="290" t="str">
        <f>IF(AND(OR($N276=1,$N276=2,$N276=3,$N276="V"),'3ème'!$D66=""),'2ème'!$D66,'3ème'!$D66)</f>
        <v/>
      </c>
      <c r="R487" s="290" t="str">
        <f>IF(AND(OR($N276=1,$N276=2,$N276=3,$N276="V",$N276="J",$N276="M",),'4ème'!$D66=""),'3ème'!$D66,'4ème'!$D66)</f>
        <v/>
      </c>
      <c r="S487" s="290" t="str">
        <f>IF(AND(OR($N276=1,$N276=2,$N276=3,$N276="V"),'5ème'!$D66=""),'4ème'!$D66,'5ème'!$D66)</f>
        <v/>
      </c>
      <c r="T487" s="290" t="str">
        <f>IF(AND(OR($N276=1,$N276=2,$N276=3,$N276="V"),'6ème'!$D66=""),'5ème'!$D66,'6ème'!$D66)</f>
        <v/>
      </c>
      <c r="U487" s="290" t="str">
        <f>IF(AND(OR($N276=1,$N276=2,$N276=3,$N276="V"),'7ème'!$D66=""),'6ème'!$D66,'7ème'!$D66)</f>
        <v/>
      </c>
      <c r="V487" s="290" t="str">
        <f>IF(AND(OR($N276=1,$N276=2,$N276=3,$N276="V"),'8ème'!$D66=""),'7ème'!$D66,'8ème'!$D66)</f>
        <v/>
      </c>
      <c r="W487" s="290" t="str">
        <f>IF(AND(OR($N276=1,$N276=2,$N276=3,$N276="V"),'9ème'!$D66=""),'8ème'!$D66,'9ème'!$D66)</f>
        <v/>
      </c>
      <c r="X487" s="291" t="str">
        <f>IF(AND(OR($N276=1,$N276=2,$N276=3,$N276="V"),'9ème'!$D66=""),'9ème'!$D66,'10ème'!$D66)</f>
        <v/>
      </c>
      <c r="Y487" s="289" t="str">
        <f t="shared" si="73"/>
        <v/>
      </c>
    </row>
    <row r="488" spans="15:25" x14ac:dyDescent="0.25">
      <c r="O488" s="290" t="str">
        <f>'1ér_Tour'!D67</f>
        <v/>
      </c>
      <c r="P488" s="290" t="str">
        <f>IF(AND(OR($N277=1,$N277=2,$N277=3,$N277="V"),'2ème'!D67=""),'1ér_Tour'!$D67,'2ème'!$D67)</f>
        <v/>
      </c>
      <c r="Q488" s="290" t="str">
        <f>IF(AND(OR($N277=1,$N277=2,$N277=3,$N277="V"),'3ème'!$D67=""),'2ème'!$D67,'3ème'!$D67)</f>
        <v/>
      </c>
      <c r="R488" s="290" t="str">
        <f>IF(AND(OR($N277=1,$N277=2,$N277=3,$N277="V",$N277="J",$N277="M",),'4ème'!$D67=""),'3ème'!$D67,'4ème'!$D67)</f>
        <v/>
      </c>
      <c r="S488" s="290" t="str">
        <f>IF(AND(OR($N277=1,$N277=2,$N277=3,$N277="V"),'5ème'!$D67=""),'4ème'!$D67,'5ème'!$D67)</f>
        <v/>
      </c>
      <c r="T488" s="290" t="str">
        <f>IF(AND(OR($N277=1,$N277=2,$N277=3,$N277="V"),'6ème'!$D67=""),'5ème'!$D67,'6ème'!$D67)</f>
        <v/>
      </c>
      <c r="U488" s="290" t="str">
        <f>IF(AND(OR($N277=1,$N277=2,$N277=3,$N277="V"),'7ème'!$D67=""),'6ème'!$D67,'7ème'!$D67)</f>
        <v/>
      </c>
      <c r="V488" s="290" t="str">
        <f>IF(AND(OR($N277=1,$N277=2,$N277=3,$N277="V"),'8ème'!$D67=""),'7ème'!$D67,'8ème'!$D67)</f>
        <v/>
      </c>
      <c r="W488" s="290" t="str">
        <f>IF(AND(OR($N277=1,$N277=2,$N277=3,$N277="V"),'9ème'!$D67=""),'8ème'!$D67,'9ème'!$D67)</f>
        <v/>
      </c>
      <c r="X488" s="291" t="str">
        <f>IF(AND(OR($N277=1,$N277=2,$N277=3,$N277="V"),'9ème'!$D67=""),'9ème'!$D67,'10ème'!$D67)</f>
        <v/>
      </c>
      <c r="Y488" s="289" t="str">
        <f t="shared" si="73"/>
        <v/>
      </c>
    </row>
    <row r="489" spans="15:25" x14ac:dyDescent="0.25">
      <c r="O489" s="290" t="str">
        <f>'1ér_Tour'!D68</f>
        <v/>
      </c>
      <c r="P489" s="290" t="str">
        <f>IF(AND(OR($N278=1,$N278=2,$N278=3,$N278="V"),'2ème'!D68=""),'1ér_Tour'!$D68,'2ème'!$D68)</f>
        <v/>
      </c>
      <c r="Q489" s="290" t="str">
        <f>IF(AND(OR($N278=1,$N278=2,$N278=3,$N278="V"),'3ème'!$D68=""),'2ème'!$D68,'3ème'!$D68)</f>
        <v/>
      </c>
      <c r="R489" s="290" t="str">
        <f>IF(AND(OR($N278=1,$N278=2,$N278=3,$N278="V",$N278="J",$N278="M",),'4ème'!$D68=""),'3ème'!$D68,'4ème'!$D68)</f>
        <v/>
      </c>
      <c r="S489" s="290" t="str">
        <f>IF(AND(OR($N278=1,$N278=2,$N278=3,$N278="V"),'5ème'!$D68=""),'4ème'!$D68,'5ème'!$D68)</f>
        <v/>
      </c>
      <c r="T489" s="290" t="str">
        <f>IF(AND(OR($N278=1,$N278=2,$N278=3,$N278="V"),'6ème'!$D68=""),'5ème'!$D68,'6ème'!$D68)</f>
        <v/>
      </c>
      <c r="U489" s="290" t="str">
        <f>IF(AND(OR($N278=1,$N278=2,$N278=3,$N278="V"),'7ème'!$D68=""),'6ème'!$D68,'7ème'!$D68)</f>
        <v/>
      </c>
      <c r="V489" s="290" t="str">
        <f>IF(AND(OR($N278=1,$N278=2,$N278=3,$N278="V"),'8ème'!$D68=""),'7ème'!$D68,'8ème'!$D68)</f>
        <v/>
      </c>
      <c r="W489" s="290" t="str">
        <f>IF(AND(OR($N278=1,$N278=2,$N278=3,$N278="V"),'9ème'!$D68=""),'8ème'!$D68,'9ème'!$D68)</f>
        <v/>
      </c>
      <c r="X489" s="291" t="str">
        <f>IF(AND(OR($N278=1,$N278=2,$N278=3,$N278="V"),'9ème'!$D68=""),'9ème'!$D68,'10ème'!$D68)</f>
        <v/>
      </c>
      <c r="Y489" s="289" t="str">
        <f t="shared" si="73"/>
        <v/>
      </c>
    </row>
    <row r="490" spans="15:25" x14ac:dyDescent="0.25">
      <c r="O490" s="290" t="str">
        <f>'1ér_Tour'!D69</f>
        <v/>
      </c>
      <c r="P490" s="290" t="str">
        <f>IF(AND(OR($N279=1,$N279=2,$N279=3,$N279="V"),'2ème'!D69=""),'1ér_Tour'!$D69,'2ème'!$D69)</f>
        <v/>
      </c>
      <c r="Q490" s="290" t="str">
        <f>IF(AND(OR($N279=1,$N279=2,$N279=3,$N279="V"),'3ème'!$D69=""),'2ème'!$D69,'3ème'!$D69)</f>
        <v/>
      </c>
      <c r="R490" s="290" t="str">
        <f>IF(AND(OR($N279=1,$N279=2,$N279=3,$N279="V",$N279="J",$N279="M",),'4ème'!$D69=""),'3ème'!$D69,'4ème'!$D69)</f>
        <v/>
      </c>
      <c r="S490" s="290" t="str">
        <f>IF(AND(OR($N279=1,$N279=2,$N279=3,$N279="V"),'5ème'!$D69=""),'4ème'!$D69,'5ème'!$D69)</f>
        <v/>
      </c>
      <c r="T490" s="290" t="str">
        <f>IF(AND(OR($N279=1,$N279=2,$N279=3,$N279="V"),'6ème'!$D69=""),'5ème'!$D69,'6ème'!$D69)</f>
        <v/>
      </c>
      <c r="U490" s="290" t="str">
        <f>IF(AND(OR($N279=1,$N279=2,$N279=3,$N279="V"),'7ème'!$D69=""),'6ème'!$D69,'7ème'!$D69)</f>
        <v/>
      </c>
      <c r="V490" s="290" t="str">
        <f>IF(AND(OR($N279=1,$N279=2,$N279=3,$N279="V"),'8ème'!$D69=""),'7ème'!$D69,'8ème'!$D69)</f>
        <v/>
      </c>
      <c r="W490" s="290" t="str">
        <f>IF(AND(OR($N279=1,$N279=2,$N279=3,$N279="V"),'9ème'!$D69=""),'8ème'!$D69,'9ème'!$D69)</f>
        <v/>
      </c>
      <c r="X490" s="291" t="str">
        <f>IF(AND(OR($N279=1,$N279=2,$N279=3,$N279="V"),'9ème'!$D69=""),'9ème'!$D69,'10ème'!$D69)</f>
        <v/>
      </c>
      <c r="Y490" s="289" t="str">
        <f t="shared" ref="Y490:Y524" si="74">IFERROR(LOOKUP(9^9,O490:X490),"")</f>
        <v/>
      </c>
    </row>
    <row r="491" spans="15:25" x14ac:dyDescent="0.25">
      <c r="O491" s="290" t="str">
        <f>'1ér_Tour'!D70</f>
        <v/>
      </c>
      <c r="P491" s="290" t="str">
        <f>IF(AND(OR($N280=1,$N280=2,$N280=3,$N280="V"),'2ème'!D70=""),'1ér_Tour'!$D70,'2ème'!$D70)</f>
        <v/>
      </c>
      <c r="Q491" s="290" t="str">
        <f>IF(AND(OR($N280=1,$N280=2,$N280=3,$N280="V"),'3ème'!$D70=""),'2ème'!$D70,'3ème'!$D70)</f>
        <v/>
      </c>
      <c r="R491" s="290" t="str">
        <f>IF(AND(OR($N280=1,$N280=2,$N280=3,$N280="V",$N280="J",$N280="M",),'4ème'!$D70=""),'3ème'!$D70,'4ème'!$D70)</f>
        <v/>
      </c>
      <c r="S491" s="290" t="str">
        <f>IF(AND(OR($N280=1,$N280=2,$N280=3,$N280="V"),'5ème'!$D70=""),'4ème'!$D70,'5ème'!$D70)</f>
        <v/>
      </c>
      <c r="T491" s="290" t="str">
        <f>IF(AND(OR($N280=1,$N280=2,$N280=3,$N280="V"),'6ème'!$D70=""),'5ème'!$D70,'6ème'!$D70)</f>
        <v/>
      </c>
      <c r="U491" s="290" t="str">
        <f>IF(AND(OR($N280=1,$N280=2,$N280=3,$N280="V"),'7ème'!$D70=""),'6ème'!$D70,'7ème'!$D70)</f>
        <v/>
      </c>
      <c r="V491" s="290" t="str">
        <f>IF(AND(OR($N280=1,$N280=2,$N280=3,$N280="V"),'8ème'!$D70=""),'7ème'!$D70,'8ème'!$D70)</f>
        <v/>
      </c>
      <c r="W491" s="290" t="str">
        <f>IF(AND(OR($N280=1,$N280=2,$N280=3,$N280="V"),'9ème'!$D70=""),'8ème'!$D70,'9ème'!$D70)</f>
        <v/>
      </c>
      <c r="X491" s="291" t="str">
        <f>IF(AND(OR($N280=1,$N280=2,$N280=3,$N280="V"),'9ème'!$D70=""),'9ème'!$D70,'10ème'!$D70)</f>
        <v/>
      </c>
      <c r="Y491" s="289" t="str">
        <f t="shared" si="74"/>
        <v/>
      </c>
    </row>
    <row r="492" spans="15:25" x14ac:dyDescent="0.25">
      <c r="O492" s="290" t="str">
        <f>'1ér_Tour'!D71</f>
        <v/>
      </c>
      <c r="P492" s="290" t="str">
        <f>IF(AND(OR($N281=1,$N281=2,$N281=3,$N281="V"),'2ème'!D71=""),'1ér_Tour'!$D71,'2ème'!$D71)</f>
        <v/>
      </c>
      <c r="Q492" s="290" t="str">
        <f>IF(AND(OR($N281=1,$N281=2,$N281=3,$N281="V"),'3ème'!$D71=""),'2ème'!$D71,'3ème'!$D71)</f>
        <v/>
      </c>
      <c r="R492" s="290" t="str">
        <f>IF(AND(OR($N281=1,$N281=2,$N281=3,$N281="V",$N281="J",$N281="M",),'4ème'!$D71=""),'3ème'!$D71,'4ème'!$D71)</f>
        <v/>
      </c>
      <c r="S492" s="290" t="str">
        <f>IF(AND(OR($N281=1,$N281=2,$N281=3,$N281="V"),'5ème'!$D71=""),'4ème'!$D71,'5ème'!$D71)</f>
        <v/>
      </c>
      <c r="T492" s="290" t="str">
        <f>IF(AND(OR($N281=1,$N281=2,$N281=3,$N281="V"),'6ème'!$D71=""),'5ème'!$D71,'6ème'!$D71)</f>
        <v/>
      </c>
      <c r="U492" s="290" t="str">
        <f>IF(AND(OR($N281=1,$N281=2,$N281=3,$N281="V"),'7ème'!$D71=""),'6ème'!$D71,'7ème'!$D71)</f>
        <v/>
      </c>
      <c r="V492" s="290" t="str">
        <f>IF(AND(OR($N281=1,$N281=2,$N281=3,$N281="V"),'8ème'!$D71=""),'7ème'!$D71,'8ème'!$D71)</f>
        <v/>
      </c>
      <c r="W492" s="290" t="str">
        <f>IF(AND(OR($N281=1,$N281=2,$N281=3,$N281="V"),'9ème'!$D71=""),'8ème'!$D71,'9ème'!$D71)</f>
        <v/>
      </c>
      <c r="X492" s="291" t="str">
        <f>IF(AND(OR($N281=1,$N281=2,$N281=3,$N281="V"),'9ème'!$D71=""),'9ème'!$D71,'10ème'!$D71)</f>
        <v/>
      </c>
      <c r="Y492" s="289" t="str">
        <f t="shared" si="74"/>
        <v/>
      </c>
    </row>
    <row r="493" spans="15:25" x14ac:dyDescent="0.25">
      <c r="O493" s="290" t="str">
        <f>'1ér_Tour'!D72</f>
        <v/>
      </c>
      <c r="P493" s="290" t="str">
        <f>IF(AND(OR($N282=1,$N282=2,$N282=3,$N282="V"),'2ème'!D72=""),'1ér_Tour'!$D72,'2ème'!$D72)</f>
        <v/>
      </c>
      <c r="Q493" s="290" t="str">
        <f>IF(AND(OR($N282=1,$N282=2,$N282=3,$N282="V"),'3ème'!$D72=""),'2ème'!$D72,'3ème'!$D72)</f>
        <v/>
      </c>
      <c r="R493" s="290" t="str">
        <f>IF(AND(OR($N282=1,$N282=2,$N282=3,$N282="V",$N282="J",$N282="M",),'4ème'!$D72=""),'3ème'!$D72,'4ème'!$D72)</f>
        <v/>
      </c>
      <c r="S493" s="290" t="str">
        <f>IF(AND(OR($N282=1,$N282=2,$N282=3,$N282="V"),'5ème'!$D72=""),'4ème'!$D72,'5ème'!$D72)</f>
        <v/>
      </c>
      <c r="T493" s="290" t="str">
        <f>IF(AND(OR($N282=1,$N282=2,$N282=3,$N282="V"),'6ème'!$D72=""),'5ème'!$D72,'6ème'!$D72)</f>
        <v/>
      </c>
      <c r="U493" s="290" t="str">
        <f>IF(AND(OR($N282=1,$N282=2,$N282=3,$N282="V"),'7ème'!$D72=""),'6ème'!$D72,'7ème'!$D72)</f>
        <v/>
      </c>
      <c r="V493" s="290" t="str">
        <f>IF(AND(OR($N282=1,$N282=2,$N282=3,$N282="V"),'8ème'!$D72=""),'7ème'!$D72,'8ème'!$D72)</f>
        <v/>
      </c>
      <c r="W493" s="290" t="str">
        <f>IF(AND(OR($N282=1,$N282=2,$N282=3,$N282="V"),'9ème'!$D72=""),'8ème'!$D72,'9ème'!$D72)</f>
        <v/>
      </c>
      <c r="X493" s="291" t="str">
        <f>IF(AND(OR($N282=1,$N282=2,$N282=3,$N282="V"),'9ème'!$D72=""),'9ème'!$D72,'10ème'!$D72)</f>
        <v/>
      </c>
      <c r="Y493" s="289" t="str">
        <f t="shared" si="74"/>
        <v/>
      </c>
    </row>
    <row r="494" spans="15:25" x14ac:dyDescent="0.25">
      <c r="O494" s="290" t="str">
        <f>'1ér_Tour'!D73</f>
        <v/>
      </c>
      <c r="P494" s="290" t="str">
        <f>IF(AND(OR($N283=1,$N283=2,$N283=3,$N283="V"),'2ème'!D73=""),'1ér_Tour'!$D73,'2ème'!$D73)</f>
        <v/>
      </c>
      <c r="Q494" s="290" t="str">
        <f>IF(AND(OR($N283=1,$N283=2,$N283=3,$N283="V"),'3ème'!$D73=""),'2ème'!$D73,'3ème'!$D73)</f>
        <v/>
      </c>
      <c r="R494" s="290" t="str">
        <f>IF(AND(OR($N283=1,$N283=2,$N283=3,$N283="V",$N283="J",$N283="M",),'4ème'!$D73=""),'3ème'!$D73,'4ème'!$D73)</f>
        <v/>
      </c>
      <c r="S494" s="290" t="str">
        <f>IF(AND(OR($N283=1,$N283=2,$N283=3,$N283="V"),'5ème'!$D73=""),'4ème'!$D73,'5ème'!$D73)</f>
        <v/>
      </c>
      <c r="T494" s="290" t="str">
        <f>IF(AND(OR($N283=1,$N283=2,$N283=3,$N283="V"),'6ème'!$D73=""),'5ème'!$D73,'6ème'!$D73)</f>
        <v/>
      </c>
      <c r="U494" s="290" t="str">
        <f>IF(AND(OR($N283=1,$N283=2,$N283=3,$N283="V"),'7ème'!$D73=""),'6ème'!$D73,'7ème'!$D73)</f>
        <v/>
      </c>
      <c r="V494" s="290" t="str">
        <f>IF(AND(OR($N283=1,$N283=2,$N283=3,$N283="V"),'8ème'!$D73=""),'7ème'!$D73,'8ème'!$D73)</f>
        <v/>
      </c>
      <c r="W494" s="290" t="str">
        <f>IF(AND(OR($N283=1,$N283=2,$N283=3,$N283="V"),'9ème'!$D73=""),'8ème'!$D73,'9ème'!$D73)</f>
        <v/>
      </c>
      <c r="X494" s="291" t="str">
        <f>IF(AND(OR($N283=1,$N283=2,$N283=3,$N283="V"),'9ème'!$D73=""),'9ème'!$D73,'10ème'!$D73)</f>
        <v/>
      </c>
      <c r="Y494" s="289" t="str">
        <f t="shared" si="74"/>
        <v/>
      </c>
    </row>
    <row r="495" spans="15:25" x14ac:dyDescent="0.25">
      <c r="O495" s="290" t="str">
        <f>'1ér_Tour'!D74</f>
        <v/>
      </c>
      <c r="P495" s="290" t="str">
        <f>IF(AND(OR($N284=1,$N284=2,$N284=3,$N284="V"),'2ème'!D74=""),'1ér_Tour'!$D74,'2ème'!$D74)</f>
        <v/>
      </c>
      <c r="Q495" s="290" t="str">
        <f>IF(AND(OR($N284=1,$N284=2,$N284=3,$N284="V"),'3ème'!$D74=""),'2ème'!$D74,'3ème'!$D74)</f>
        <v/>
      </c>
      <c r="R495" s="290" t="str">
        <f>IF(AND(OR($N284=1,$N284=2,$N284=3,$N284="V",$N284="J",$N284="M",),'4ème'!$D74=""),'3ème'!$D74,'4ème'!$D74)</f>
        <v/>
      </c>
      <c r="S495" s="290" t="str">
        <f>IF(AND(OR($N284=1,$N284=2,$N284=3,$N284="V"),'5ème'!$D74=""),'4ème'!$D74,'5ème'!$D74)</f>
        <v/>
      </c>
      <c r="T495" s="290" t="str">
        <f>IF(AND(OR($N284=1,$N284=2,$N284=3,$N284="V"),'6ème'!$D74=""),'5ème'!$D74,'6ème'!$D74)</f>
        <v/>
      </c>
      <c r="U495" s="290" t="str">
        <f>IF(AND(OR($N284=1,$N284=2,$N284=3,$N284="V"),'7ème'!$D74=""),'6ème'!$D74,'7ème'!$D74)</f>
        <v/>
      </c>
      <c r="V495" s="290" t="str">
        <f>IF(AND(OR($N284=1,$N284=2,$N284=3,$N284="V"),'8ème'!$D74=""),'7ème'!$D74,'8ème'!$D74)</f>
        <v/>
      </c>
      <c r="W495" s="290" t="str">
        <f>IF(AND(OR($N284=1,$N284=2,$N284=3,$N284="V"),'9ème'!$D74=""),'8ème'!$D74,'9ème'!$D74)</f>
        <v/>
      </c>
      <c r="X495" s="291" t="str">
        <f>IF(AND(OR($N284=1,$N284=2,$N284=3,$N284="V"),'9ème'!$D74=""),'9ème'!$D74,'10ème'!$D74)</f>
        <v/>
      </c>
      <c r="Y495" s="289" t="str">
        <f t="shared" si="74"/>
        <v/>
      </c>
    </row>
    <row r="496" spans="15:25" x14ac:dyDescent="0.25">
      <c r="O496" s="290" t="str">
        <f>'1ér_Tour'!D75</f>
        <v/>
      </c>
      <c r="P496" s="290" t="str">
        <f>IF(AND(OR($N285=1,$N285=2,$N285=3,$N285="V"),'2ème'!D75=""),'1ér_Tour'!$D75,'2ème'!$D75)</f>
        <v/>
      </c>
      <c r="Q496" s="290" t="str">
        <f>IF(AND(OR($N285=1,$N285=2,$N285=3,$N285="V"),'3ème'!$D75=""),'2ème'!$D75,'3ème'!$D75)</f>
        <v/>
      </c>
      <c r="R496" s="290" t="str">
        <f>IF(AND(OR($N285=1,$N285=2,$N285=3,$N285="V",$N285="J",$N285="M",),'4ème'!$D75=""),'3ème'!$D75,'4ème'!$D75)</f>
        <v/>
      </c>
      <c r="S496" s="290" t="str">
        <f>IF(AND(OR($N285=1,$N285=2,$N285=3,$N285="V"),'5ème'!$D75=""),'4ème'!$D75,'5ème'!$D75)</f>
        <v/>
      </c>
      <c r="T496" s="290" t="str">
        <f>IF(AND(OR($N285=1,$N285=2,$N285=3,$N285="V"),'6ème'!$D75=""),'5ème'!$D75,'6ème'!$D75)</f>
        <v/>
      </c>
      <c r="U496" s="290" t="str">
        <f>IF(AND(OR($N285=1,$N285=2,$N285=3,$N285="V"),'7ème'!$D75=""),'6ème'!$D75,'7ème'!$D75)</f>
        <v/>
      </c>
      <c r="V496" s="290" t="str">
        <f>IF(AND(OR($N285=1,$N285=2,$N285=3,$N285="V"),'8ème'!$D75=""),'7ème'!$D75,'8ème'!$D75)</f>
        <v/>
      </c>
      <c r="W496" s="290" t="str">
        <f>IF(AND(OR($N285=1,$N285=2,$N285=3,$N285="V"),'9ème'!$D75=""),'8ème'!$D75,'9ème'!$D75)</f>
        <v/>
      </c>
      <c r="X496" s="291" t="str">
        <f>IF(AND(OR($N285=1,$N285=2,$N285=3,$N285="V"),'9ème'!$D75=""),'9ème'!$D75,'10ème'!$D75)</f>
        <v/>
      </c>
      <c r="Y496" s="289" t="str">
        <f t="shared" si="74"/>
        <v/>
      </c>
    </row>
    <row r="497" spans="15:25" x14ac:dyDescent="0.25">
      <c r="O497" s="290" t="str">
        <f>'1ér_Tour'!D76</f>
        <v/>
      </c>
      <c r="P497" s="290" t="str">
        <f>IF(AND(OR($N286=1,$N286=2,$N286=3,$N286="V"),'2ème'!D76=""),'1ér_Tour'!$D76,'2ème'!$D76)</f>
        <v/>
      </c>
      <c r="Q497" s="290" t="str">
        <f>IF(AND(OR($N286=1,$N286=2,$N286=3,$N286="V"),'3ème'!$D76=""),'2ème'!$D76,'3ème'!$D76)</f>
        <v/>
      </c>
      <c r="R497" s="290" t="str">
        <f>IF(AND(OR($N286=1,$N286=2,$N286=3,$N286="V",$N286="J",$N286="M",),'4ème'!$D76=""),'3ème'!$D76,'4ème'!$D76)</f>
        <v/>
      </c>
      <c r="S497" s="290" t="str">
        <f>IF(AND(OR($N286=1,$N286=2,$N286=3,$N286="V"),'5ème'!$D76=""),'4ème'!$D76,'5ème'!$D76)</f>
        <v/>
      </c>
      <c r="T497" s="290" t="str">
        <f>IF(AND(OR($N286=1,$N286=2,$N286=3,$N286="V"),'6ème'!$D76=""),'5ème'!$D76,'6ème'!$D76)</f>
        <v/>
      </c>
      <c r="U497" s="290" t="str">
        <f>IF(AND(OR($N286=1,$N286=2,$N286=3,$N286="V"),'7ème'!$D76=""),'6ème'!$D76,'7ème'!$D76)</f>
        <v/>
      </c>
      <c r="V497" s="290" t="str">
        <f>IF(AND(OR($N286=1,$N286=2,$N286=3,$N286="V"),'8ème'!$D76=""),'7ème'!$D76,'8ème'!$D76)</f>
        <v/>
      </c>
      <c r="W497" s="290" t="str">
        <f>IF(AND(OR($N286=1,$N286=2,$N286=3,$N286="V"),'9ème'!$D76=""),'8ème'!$D76,'9ème'!$D76)</f>
        <v/>
      </c>
      <c r="X497" s="291" t="str">
        <f>IF(AND(OR($N286=1,$N286=2,$N286=3,$N286="V"),'9ème'!$D76=""),'9ème'!$D76,'10ème'!$D76)</f>
        <v/>
      </c>
      <c r="Y497" s="289" t="str">
        <f t="shared" si="74"/>
        <v/>
      </c>
    </row>
    <row r="498" spans="15:25" x14ac:dyDescent="0.25">
      <c r="O498" s="290" t="str">
        <f>'1ér_Tour'!D77</f>
        <v/>
      </c>
      <c r="P498" s="290" t="str">
        <f>IF(AND(OR($N287=1,$N287=2,$N287=3,$N287="V"),'2ème'!D77=""),'1ér_Tour'!$D77,'2ème'!$D77)</f>
        <v/>
      </c>
      <c r="Q498" s="290" t="str">
        <f>IF(AND(OR($N287=1,$N287=2,$N287=3,$N287="V"),'3ème'!$D77=""),'2ème'!$D77,'3ème'!$D77)</f>
        <v/>
      </c>
      <c r="R498" s="290" t="str">
        <f>IF(AND(OR($N287=1,$N287=2,$N287=3,$N287="V",$N287="J",$N287="M",),'4ème'!$D77=""),'3ème'!$D77,'4ème'!$D77)</f>
        <v/>
      </c>
      <c r="S498" s="290" t="str">
        <f>IF(AND(OR($N287=1,$N287=2,$N287=3,$N287="V"),'5ème'!$D77=""),'4ème'!$D77,'5ème'!$D77)</f>
        <v/>
      </c>
      <c r="T498" s="290" t="str">
        <f>IF(AND(OR($N287=1,$N287=2,$N287=3,$N287="V"),'6ème'!$D77=""),'5ème'!$D77,'6ème'!$D77)</f>
        <v/>
      </c>
      <c r="U498" s="290" t="str">
        <f>IF(AND(OR($N287=1,$N287=2,$N287=3,$N287="V"),'7ème'!$D77=""),'6ème'!$D77,'7ème'!$D77)</f>
        <v/>
      </c>
      <c r="V498" s="290" t="str">
        <f>IF(AND(OR($N287=1,$N287=2,$N287=3,$N287="V"),'8ème'!$D77=""),'7ème'!$D77,'8ème'!$D77)</f>
        <v/>
      </c>
      <c r="W498" s="290" t="str">
        <f>IF(AND(OR($N287=1,$N287=2,$N287=3,$N287="V"),'9ème'!$D77=""),'8ème'!$D77,'9ème'!$D77)</f>
        <v/>
      </c>
      <c r="X498" s="291" t="str">
        <f>IF(AND(OR($N287=1,$N287=2,$N287=3,$N287="V"),'9ème'!$D77=""),'9ème'!$D77,'10ème'!$D77)</f>
        <v/>
      </c>
      <c r="Y498" s="289" t="str">
        <f t="shared" si="74"/>
        <v/>
      </c>
    </row>
    <row r="499" spans="15:25" x14ac:dyDescent="0.25">
      <c r="O499" s="290" t="str">
        <f>'1ér_Tour'!D78</f>
        <v/>
      </c>
      <c r="P499" s="290" t="str">
        <f>IF(AND(OR($N288=1,$N288=2,$N288=3,$N288="V"),'2ème'!D78=""),'1ér_Tour'!$D78,'2ème'!$D78)</f>
        <v/>
      </c>
      <c r="Q499" s="290" t="str">
        <f>IF(AND(OR($N288=1,$N288=2,$N288=3,$N288="V"),'3ème'!$D78=""),'2ème'!$D78,'3ème'!$D78)</f>
        <v/>
      </c>
      <c r="R499" s="290" t="str">
        <f>IF(AND(OR($N288=1,$N288=2,$N288=3,$N288="V",$N288="J",$N288="M",),'4ème'!$D78=""),'3ème'!$D78,'4ème'!$D78)</f>
        <v/>
      </c>
      <c r="S499" s="290" t="str">
        <f>IF(AND(OR($N288=1,$N288=2,$N288=3,$N288="V"),'5ème'!$D78=""),'4ème'!$D78,'5ème'!$D78)</f>
        <v/>
      </c>
      <c r="T499" s="290" t="str">
        <f>IF(AND(OR($N288=1,$N288=2,$N288=3,$N288="V"),'6ème'!$D78=""),'5ème'!$D78,'6ème'!$D78)</f>
        <v/>
      </c>
      <c r="U499" s="290" t="str">
        <f>IF(AND(OR($N288=1,$N288=2,$N288=3,$N288="V"),'7ème'!$D78=""),'6ème'!$D78,'7ème'!$D78)</f>
        <v/>
      </c>
      <c r="V499" s="290" t="str">
        <f>IF(AND(OR($N288=1,$N288=2,$N288=3,$N288="V"),'8ème'!$D78=""),'7ème'!$D78,'8ème'!$D78)</f>
        <v/>
      </c>
      <c r="W499" s="290" t="str">
        <f>IF(AND(OR($N288=1,$N288=2,$N288=3,$N288="V"),'9ème'!$D78=""),'8ème'!$D78,'9ème'!$D78)</f>
        <v/>
      </c>
      <c r="X499" s="291" t="str">
        <f>IF(AND(OR($N288=1,$N288=2,$N288=3,$N288="V"),'9ème'!$D78=""),'9ème'!$D78,'10ème'!$D78)</f>
        <v/>
      </c>
      <c r="Y499" s="289" t="str">
        <f t="shared" si="74"/>
        <v/>
      </c>
    </row>
    <row r="500" spans="15:25" x14ac:dyDescent="0.25">
      <c r="O500" s="290" t="str">
        <f>'1ér_Tour'!D79</f>
        <v/>
      </c>
      <c r="P500" s="290" t="str">
        <f>IF(AND(OR($N289=1,$N289=2,$N289=3,$N289="V"),'2ème'!D79=""),'1ér_Tour'!$D79,'2ème'!$D79)</f>
        <v/>
      </c>
      <c r="Q500" s="290" t="str">
        <f>IF(AND(OR($N289=1,$N289=2,$N289=3,$N289="V"),'3ème'!$D79=""),'2ème'!$D79,'3ème'!$D79)</f>
        <v/>
      </c>
      <c r="R500" s="290" t="str">
        <f>IF(AND(OR($N289=1,$N289=2,$N289=3,$N289="V",$N289="J",$N289="M",),'4ème'!$D79=""),'3ème'!$D79,'4ème'!$D79)</f>
        <v/>
      </c>
      <c r="S500" s="290" t="str">
        <f>IF(AND(OR($N289=1,$N289=2,$N289=3,$N289="V"),'5ème'!$D79=""),'4ème'!$D79,'5ème'!$D79)</f>
        <v/>
      </c>
      <c r="T500" s="290" t="str">
        <f>IF(AND(OR($N289=1,$N289=2,$N289=3,$N289="V"),'6ème'!$D79=""),'5ème'!$D79,'6ème'!$D79)</f>
        <v/>
      </c>
      <c r="U500" s="290" t="str">
        <f>IF(AND(OR($N289=1,$N289=2,$N289=3,$N289="V"),'7ème'!$D79=""),'6ème'!$D79,'7ème'!$D79)</f>
        <v/>
      </c>
      <c r="V500" s="290" t="str">
        <f>IF(AND(OR($N289=1,$N289=2,$N289=3,$N289="V"),'8ème'!$D79=""),'7ème'!$D79,'8ème'!$D79)</f>
        <v/>
      </c>
      <c r="W500" s="290" t="str">
        <f>IF(AND(OR($N289=1,$N289=2,$N289=3,$N289="V"),'9ème'!$D79=""),'8ème'!$D79,'9ème'!$D79)</f>
        <v/>
      </c>
      <c r="X500" s="291" t="str">
        <f>IF(AND(OR($N289=1,$N289=2,$N289=3,$N289="V"),'9ème'!$D79=""),'9ème'!$D79,'10ème'!$D79)</f>
        <v/>
      </c>
      <c r="Y500" s="289" t="str">
        <f t="shared" si="74"/>
        <v/>
      </c>
    </row>
    <row r="501" spans="15:25" x14ac:dyDescent="0.25">
      <c r="O501" s="290" t="str">
        <f>'1ér_Tour'!D80</f>
        <v/>
      </c>
      <c r="P501" s="290" t="str">
        <f>IF(AND(OR($N290=1,$N290=2,$N290=3,$N290="V"),'2ème'!D80=""),'1ér_Tour'!$D80,'2ème'!$D80)</f>
        <v/>
      </c>
      <c r="Q501" s="290" t="str">
        <f>IF(AND(OR($N290=1,$N290=2,$N290=3,$N290="V"),'3ème'!$D80=""),'2ème'!$D80,'3ème'!$D80)</f>
        <v/>
      </c>
      <c r="R501" s="290" t="str">
        <f>IF(AND(OR($N290=1,$N290=2,$N290=3,$N290="V",$N290="J",$N290="M",),'4ème'!$D80=""),'3ème'!$D80,'4ème'!$D80)</f>
        <v/>
      </c>
      <c r="S501" s="290" t="str">
        <f>IF(AND(OR($N290=1,$N290=2,$N290=3,$N290="V"),'5ème'!$D80=""),'4ème'!$D80,'5ème'!$D80)</f>
        <v/>
      </c>
      <c r="T501" s="290" t="str">
        <f>IF(AND(OR($N290=1,$N290=2,$N290=3,$N290="V"),'6ème'!$D80=""),'5ème'!$D80,'6ème'!$D80)</f>
        <v/>
      </c>
      <c r="U501" s="290" t="str">
        <f>IF(AND(OR($N290=1,$N290=2,$N290=3,$N290="V"),'7ème'!$D80=""),'6ème'!$D80,'7ème'!$D80)</f>
        <v/>
      </c>
      <c r="V501" s="290" t="str">
        <f>IF(AND(OR($N290=1,$N290=2,$N290=3,$N290="V"),'8ème'!$D80=""),'7ème'!$D80,'8ème'!$D80)</f>
        <v/>
      </c>
      <c r="W501" s="290" t="str">
        <f>IF(AND(OR($N290=1,$N290=2,$N290=3,$N290="V"),'9ème'!$D80=""),'8ème'!$D80,'9ème'!$D80)</f>
        <v/>
      </c>
      <c r="X501" s="291" t="str">
        <f>IF(AND(OR($N290=1,$N290=2,$N290=3,$N290="V"),'9ème'!$D80=""),'9ème'!$D80,'10ème'!$D80)</f>
        <v/>
      </c>
      <c r="Y501" s="289" t="str">
        <f t="shared" si="74"/>
        <v/>
      </c>
    </row>
    <row r="502" spans="15:25" x14ac:dyDescent="0.25">
      <c r="O502" s="290" t="str">
        <f>'1ér_Tour'!D81</f>
        <v/>
      </c>
      <c r="P502" s="290" t="str">
        <f>IF(AND(OR($N291=1,$N291=2,$N291=3,$N291="V"),'2ème'!D81=""),'1ér_Tour'!$D81,'2ème'!$D81)</f>
        <v/>
      </c>
      <c r="Q502" s="290" t="str">
        <f>IF(AND(OR($N291=1,$N291=2,$N291=3,$N291="V"),'3ème'!$D81=""),'2ème'!$D81,'3ème'!$D81)</f>
        <v/>
      </c>
      <c r="R502" s="290" t="str">
        <f>IF(AND(OR($N291=1,$N291=2,$N291=3,$N291="V",$N291="J",$N291="M",),'4ème'!$D81=""),'3ème'!$D81,'4ème'!$D81)</f>
        <v/>
      </c>
      <c r="S502" s="290" t="str">
        <f>IF(AND(OR($N291=1,$N291=2,$N291=3,$N291="V"),'5ème'!$D81=""),'4ème'!$D81,'5ème'!$D81)</f>
        <v/>
      </c>
      <c r="T502" s="290" t="str">
        <f>IF(AND(OR($N291=1,$N291=2,$N291=3,$N291="V"),'6ème'!$D81=""),'5ème'!$D81,'6ème'!$D81)</f>
        <v/>
      </c>
      <c r="U502" s="290" t="str">
        <f>IF(AND(OR($N291=1,$N291=2,$N291=3,$N291="V"),'7ème'!$D81=""),'6ème'!$D81,'7ème'!$D81)</f>
        <v/>
      </c>
      <c r="V502" s="290" t="str">
        <f>IF(AND(OR($N291=1,$N291=2,$N291=3,$N291="V"),'8ème'!$D81=""),'7ème'!$D81,'8ème'!$D81)</f>
        <v/>
      </c>
      <c r="W502" s="290" t="str">
        <f>IF(AND(OR($N291=1,$N291=2,$N291=3,$N291="V"),'9ème'!$D81=""),'8ème'!$D81,'9ème'!$D81)</f>
        <v/>
      </c>
      <c r="X502" s="291" t="str">
        <f>IF(AND(OR($N291=1,$N291=2,$N291=3,$N291="V"),'9ème'!$D81=""),'9ème'!$D81,'10ème'!$D81)</f>
        <v/>
      </c>
      <c r="Y502" s="289" t="str">
        <f t="shared" si="74"/>
        <v/>
      </c>
    </row>
    <row r="503" spans="15:25" x14ac:dyDescent="0.25">
      <c r="O503" s="290" t="str">
        <f>'1ér_Tour'!D82</f>
        <v/>
      </c>
      <c r="P503" s="290" t="str">
        <f>IF(AND(OR($N292=1,$N292=2,$N292=3,$N292="V"),'2ème'!D82=""),'1ér_Tour'!$D82,'2ème'!$D82)</f>
        <v/>
      </c>
      <c r="Q503" s="290" t="str">
        <f>IF(AND(OR($N292=1,$N292=2,$N292=3,$N292="V"),'3ème'!$D82=""),'2ème'!$D82,'3ème'!$D82)</f>
        <v/>
      </c>
      <c r="R503" s="290" t="str">
        <f>IF(AND(OR($N292=1,$N292=2,$N292=3,$N292="V",$N292="J",$N292="M",),'4ème'!$D82=""),'3ème'!$D82,'4ème'!$D82)</f>
        <v/>
      </c>
      <c r="S503" s="290" t="str">
        <f>IF(AND(OR($N292=1,$N292=2,$N292=3,$N292="V"),'5ème'!$D82=""),'4ème'!$D82,'5ème'!$D82)</f>
        <v/>
      </c>
      <c r="T503" s="290" t="str">
        <f>IF(AND(OR($N292=1,$N292=2,$N292=3,$N292="V"),'6ème'!$D82=""),'5ème'!$D82,'6ème'!$D82)</f>
        <v/>
      </c>
      <c r="U503" s="290" t="str">
        <f>IF(AND(OR($N292=1,$N292=2,$N292=3,$N292="V"),'7ème'!$D82=""),'6ème'!$D82,'7ème'!$D82)</f>
        <v/>
      </c>
      <c r="V503" s="290" t="str">
        <f>IF(AND(OR($N292=1,$N292=2,$N292=3,$N292="V"),'8ème'!$D82=""),'7ème'!$D82,'8ème'!$D82)</f>
        <v/>
      </c>
      <c r="W503" s="290" t="str">
        <f>IF(AND(OR($N292=1,$N292=2,$N292=3,$N292="V"),'9ème'!$D82=""),'8ème'!$D82,'9ème'!$D82)</f>
        <v/>
      </c>
      <c r="X503" s="291" t="str">
        <f>IF(AND(OR($N292=1,$N292=2,$N292=3,$N292="V"),'9ème'!$D82=""),'9ème'!$D82,'10ème'!$D82)</f>
        <v/>
      </c>
      <c r="Y503" s="289" t="str">
        <f t="shared" si="74"/>
        <v/>
      </c>
    </row>
    <row r="504" spans="15:25" x14ac:dyDescent="0.25">
      <c r="O504" s="290" t="str">
        <f>'1ér_Tour'!D83</f>
        <v/>
      </c>
      <c r="P504" s="290" t="str">
        <f>IF(AND(OR($N293=1,$N293=2,$N293=3,$N293="V"),'2ème'!D83=""),'1ér_Tour'!$D83,'2ème'!$D83)</f>
        <v/>
      </c>
      <c r="Q504" s="290" t="str">
        <f>IF(AND(OR($N293=1,$N293=2,$N293=3,$N293="V"),'3ème'!$D83=""),'2ème'!$D83,'3ème'!$D83)</f>
        <v/>
      </c>
      <c r="R504" s="290" t="str">
        <f>IF(AND(OR($N293=1,$N293=2,$N293=3,$N293="V",$N293="J",$N293="M",),'4ème'!$D83=""),'3ème'!$D83,'4ème'!$D83)</f>
        <v/>
      </c>
      <c r="S504" s="290" t="str">
        <f>IF(AND(OR($N293=1,$N293=2,$N293=3,$N293="V"),'5ème'!$D83=""),'4ème'!$D83,'5ème'!$D83)</f>
        <v/>
      </c>
      <c r="T504" s="290" t="str">
        <f>IF(AND(OR($N293=1,$N293=2,$N293=3,$N293="V"),'6ème'!$D83=""),'5ème'!$D83,'6ème'!$D83)</f>
        <v/>
      </c>
      <c r="U504" s="290" t="str">
        <f>IF(AND(OR($N293=1,$N293=2,$N293=3,$N293="V"),'7ème'!$D83=""),'6ème'!$D83,'7ème'!$D83)</f>
        <v/>
      </c>
      <c r="V504" s="290" t="str">
        <f>IF(AND(OR($N293=1,$N293=2,$N293=3,$N293="V"),'8ème'!$D83=""),'7ème'!$D83,'8ème'!$D83)</f>
        <v/>
      </c>
      <c r="W504" s="290" t="str">
        <f>IF(AND(OR($N293=1,$N293=2,$N293=3,$N293="V"),'9ème'!$D83=""),'8ème'!$D83,'9ème'!$D83)</f>
        <v/>
      </c>
      <c r="X504" s="291" t="str">
        <f>IF(AND(OR($N293=1,$N293=2,$N293=3,$N293="V"),'9ème'!$D83=""),'9ème'!$D83,'10ème'!$D83)</f>
        <v/>
      </c>
      <c r="Y504" s="289" t="str">
        <f t="shared" si="74"/>
        <v/>
      </c>
    </row>
    <row r="505" spans="15:25" x14ac:dyDescent="0.25">
      <c r="O505" s="290" t="str">
        <f>'1ér_Tour'!D84</f>
        <v/>
      </c>
      <c r="P505" s="290" t="str">
        <f>IF(AND(OR($N294=1,$N294=2,$N294=3,$N294="V"),'2ème'!D84=""),'1ér_Tour'!$D84,'2ème'!$D84)</f>
        <v/>
      </c>
      <c r="Q505" s="290" t="str">
        <f>IF(AND(OR($N294=1,$N294=2,$N294=3,$N294="V"),'3ème'!$D84=""),'2ème'!$D84,'3ème'!$D84)</f>
        <v/>
      </c>
      <c r="R505" s="290" t="str">
        <f>IF(AND(OR($N294=1,$N294=2,$N294=3,$N294="V",$N294="J",$N294="M",),'4ème'!$D84=""),'3ème'!$D84,'4ème'!$D84)</f>
        <v/>
      </c>
      <c r="S505" s="290" t="str">
        <f>IF(AND(OR($N294=1,$N294=2,$N294=3,$N294="V"),'5ème'!$D84=""),'4ème'!$D84,'5ème'!$D84)</f>
        <v/>
      </c>
      <c r="T505" s="290" t="str">
        <f>IF(AND(OR($N294=1,$N294=2,$N294=3,$N294="V"),'6ème'!$D84=""),'5ème'!$D84,'6ème'!$D84)</f>
        <v/>
      </c>
      <c r="U505" s="290" t="str">
        <f>IF(AND(OR($N294=1,$N294=2,$N294=3,$N294="V"),'7ème'!$D84=""),'6ème'!$D84,'7ème'!$D84)</f>
        <v/>
      </c>
      <c r="V505" s="290" t="str">
        <f>IF(AND(OR($N294=1,$N294=2,$N294=3,$N294="V"),'8ème'!$D84=""),'7ème'!$D84,'8ème'!$D84)</f>
        <v/>
      </c>
      <c r="W505" s="290" t="str">
        <f>IF(AND(OR($N294=1,$N294=2,$N294=3,$N294="V"),'9ème'!$D84=""),'8ème'!$D84,'9ème'!$D84)</f>
        <v/>
      </c>
      <c r="X505" s="291" t="str">
        <f>IF(AND(OR($N294=1,$N294=2,$N294=3,$N294="V"),'9ème'!$D84=""),'9ème'!$D84,'10ème'!$D84)</f>
        <v/>
      </c>
      <c r="Y505" s="289" t="str">
        <f t="shared" si="74"/>
        <v/>
      </c>
    </row>
    <row r="506" spans="15:25" x14ac:dyDescent="0.25">
      <c r="O506" s="290" t="str">
        <f>'1ér_Tour'!D85</f>
        <v/>
      </c>
      <c r="P506" s="290" t="str">
        <f>IF(AND(OR($N295=1,$N295=2,$N295=3,$N295="V"),'2ème'!D85=""),'1ér_Tour'!$D85,'2ème'!$D85)</f>
        <v/>
      </c>
      <c r="Q506" s="290" t="str">
        <f>IF(AND(OR($N295=1,$N295=2,$N295=3,$N295="V"),'3ème'!$D85=""),'2ème'!$D85,'3ème'!$D85)</f>
        <v/>
      </c>
      <c r="R506" s="290" t="str">
        <f>IF(AND(OR($N295=1,$N295=2,$N295=3,$N295="V",$N295="J",$N295="M",),'4ème'!$D85=""),'3ème'!$D85,'4ème'!$D85)</f>
        <v/>
      </c>
      <c r="S506" s="290" t="str">
        <f>IF(AND(OR($N295=1,$N295=2,$N295=3,$N295="V"),'5ème'!$D85=""),'4ème'!$D85,'5ème'!$D85)</f>
        <v/>
      </c>
      <c r="T506" s="290" t="str">
        <f>IF(AND(OR($N295=1,$N295=2,$N295=3,$N295="V"),'6ème'!$D85=""),'5ème'!$D85,'6ème'!$D85)</f>
        <v/>
      </c>
      <c r="U506" s="290" t="str">
        <f>IF(AND(OR($N295=1,$N295=2,$N295=3,$N295="V"),'7ème'!$D85=""),'6ème'!$D85,'7ème'!$D85)</f>
        <v/>
      </c>
      <c r="V506" s="290" t="str">
        <f>IF(AND(OR($N295=1,$N295=2,$N295=3,$N295="V"),'8ème'!$D85=""),'7ème'!$D85,'8ème'!$D85)</f>
        <v/>
      </c>
      <c r="W506" s="290" t="str">
        <f>IF(AND(OR($N295=1,$N295=2,$N295=3,$N295="V"),'9ème'!$D85=""),'8ème'!$D85,'9ème'!$D85)</f>
        <v/>
      </c>
      <c r="X506" s="291" t="str">
        <f>IF(AND(OR($N295=1,$N295=2,$N295=3,$N295="V"),'9ème'!$D85=""),'9ème'!$D85,'10ème'!$D85)</f>
        <v/>
      </c>
      <c r="Y506" s="289" t="str">
        <f t="shared" si="74"/>
        <v/>
      </c>
    </row>
    <row r="507" spans="15:25" x14ac:dyDescent="0.25">
      <c r="O507" s="290" t="str">
        <f>'1ér_Tour'!D86</f>
        <v/>
      </c>
      <c r="P507" s="290" t="str">
        <f>IF(AND(OR($N296=1,$N296=2,$N296=3,$N296="V"),'2ème'!D86=""),'1ér_Tour'!$D86,'2ème'!$D86)</f>
        <v/>
      </c>
      <c r="Q507" s="290" t="str">
        <f>IF(AND(OR($N296=1,$N296=2,$N296=3,$N296="V"),'3ème'!$D86=""),'2ème'!$D86,'3ème'!$D86)</f>
        <v/>
      </c>
      <c r="R507" s="290" t="str">
        <f>IF(AND(OR($N296=1,$N296=2,$N296=3,$N296="V",$N296="J",$N296="M",),'4ème'!$D86=""),'3ème'!$D86,'4ème'!$D86)</f>
        <v/>
      </c>
      <c r="S507" s="290" t="str">
        <f>IF(AND(OR($N296=1,$N296=2,$N296=3,$N296="V"),'5ème'!$D86=""),'4ème'!$D86,'5ème'!$D86)</f>
        <v/>
      </c>
      <c r="T507" s="290" t="str">
        <f>IF(AND(OR($N296=1,$N296=2,$N296=3,$N296="V"),'6ème'!$D86=""),'5ème'!$D86,'6ème'!$D86)</f>
        <v/>
      </c>
      <c r="U507" s="290" t="str">
        <f>IF(AND(OR($N296=1,$N296=2,$N296=3,$N296="V"),'7ème'!$D86=""),'6ème'!$D86,'7ème'!$D86)</f>
        <v/>
      </c>
      <c r="V507" s="290" t="str">
        <f>IF(AND(OR($N296=1,$N296=2,$N296=3,$N296="V"),'8ème'!$D86=""),'7ème'!$D86,'8ème'!$D86)</f>
        <v/>
      </c>
      <c r="W507" s="290" t="str">
        <f>IF(AND(OR($N296=1,$N296=2,$N296=3,$N296="V"),'9ème'!$D86=""),'8ème'!$D86,'9ème'!$D86)</f>
        <v/>
      </c>
      <c r="X507" s="291" t="str">
        <f>IF(AND(OR($N296=1,$N296=2,$N296=3,$N296="V"),'9ème'!$D86=""),'9ème'!$D86,'10ème'!$D86)</f>
        <v/>
      </c>
      <c r="Y507" s="289" t="str">
        <f t="shared" si="74"/>
        <v/>
      </c>
    </row>
    <row r="508" spans="15:25" x14ac:dyDescent="0.25">
      <c r="O508" s="290" t="str">
        <f>'1ér_Tour'!D87</f>
        <v/>
      </c>
      <c r="P508" s="290" t="str">
        <f>IF(AND(OR($N297=1,$N297=2,$N297=3,$N297="V"),'2ème'!D87=""),'1ér_Tour'!$D87,'2ème'!$D87)</f>
        <v/>
      </c>
      <c r="Q508" s="290" t="str">
        <f>IF(AND(OR($N297=1,$N297=2,$N297=3,$N297="V"),'3ème'!$D87=""),'2ème'!$D87,'3ème'!$D87)</f>
        <v/>
      </c>
      <c r="R508" s="290" t="str">
        <f>IF(AND(OR($N297=1,$N297=2,$N297=3,$N297="V",$N297="J",$N297="M",),'4ème'!$D87=""),'3ème'!$D87,'4ème'!$D87)</f>
        <v/>
      </c>
      <c r="S508" s="290" t="str">
        <f>IF(AND(OR($N297=1,$N297=2,$N297=3,$N297="V"),'5ème'!$D87=""),'4ème'!$D87,'5ème'!$D87)</f>
        <v/>
      </c>
      <c r="T508" s="290" t="str">
        <f>IF(AND(OR($N297=1,$N297=2,$N297=3,$N297="V"),'6ème'!$D87=""),'5ème'!$D87,'6ème'!$D87)</f>
        <v/>
      </c>
      <c r="U508" s="290" t="str">
        <f>IF(AND(OR($N297=1,$N297=2,$N297=3,$N297="V"),'7ème'!$D87=""),'6ème'!$D87,'7ème'!$D87)</f>
        <v/>
      </c>
      <c r="V508" s="290" t="str">
        <f>IF(AND(OR($N297=1,$N297=2,$N297=3,$N297="V"),'8ème'!$D87=""),'7ème'!$D87,'8ème'!$D87)</f>
        <v/>
      </c>
      <c r="W508" s="290" t="str">
        <f>IF(AND(OR($N297=1,$N297=2,$N297=3,$N297="V"),'9ème'!$D87=""),'8ème'!$D87,'9ème'!$D87)</f>
        <v/>
      </c>
      <c r="X508" s="291" t="str">
        <f>IF(AND(OR($N297=1,$N297=2,$N297=3,$N297="V"),'9ème'!$D87=""),'9ème'!$D87,'10ème'!$D87)</f>
        <v/>
      </c>
      <c r="Y508" s="289" t="str">
        <f t="shared" si="74"/>
        <v/>
      </c>
    </row>
    <row r="509" spans="15:25" x14ac:dyDescent="0.25">
      <c r="O509" s="290" t="str">
        <f>'1ér_Tour'!D88</f>
        <v/>
      </c>
      <c r="P509" s="290" t="str">
        <f>IF(AND(OR($N298=1,$N298=2,$N298=3,$N298="V"),'2ème'!D88=""),'1ér_Tour'!$D88,'2ème'!$D88)</f>
        <v/>
      </c>
      <c r="Q509" s="290" t="str">
        <f>IF(AND(OR($N298=1,$N298=2,$N298=3,$N298="V"),'3ème'!$D88=""),'2ème'!$D88,'3ème'!$D88)</f>
        <v/>
      </c>
      <c r="R509" s="290" t="str">
        <f>IF(AND(OR($N298=1,$N298=2,$N298=3,$N298="V",$N298="J",$N298="M",),'4ème'!$D88=""),'3ème'!$D88,'4ème'!$D88)</f>
        <v/>
      </c>
      <c r="S509" s="290" t="str">
        <f>IF(AND(OR($N298=1,$N298=2,$N298=3,$N298="V"),'5ème'!$D88=""),'4ème'!$D88,'5ème'!$D88)</f>
        <v/>
      </c>
      <c r="T509" s="290" t="str">
        <f>IF(AND(OR($N298=1,$N298=2,$N298=3,$N298="V"),'6ème'!$D88=""),'5ème'!$D88,'6ème'!$D88)</f>
        <v/>
      </c>
      <c r="U509" s="290" t="str">
        <f>IF(AND(OR($N298=1,$N298=2,$N298=3,$N298="V"),'7ème'!$D88=""),'6ème'!$D88,'7ème'!$D88)</f>
        <v/>
      </c>
      <c r="V509" s="290" t="str">
        <f>IF(AND(OR($N298=1,$N298=2,$N298=3,$N298="V"),'8ème'!$D88=""),'7ème'!$D88,'8ème'!$D88)</f>
        <v/>
      </c>
      <c r="W509" s="290" t="str">
        <f>IF(AND(OR($N298=1,$N298=2,$N298=3,$N298="V"),'9ème'!$D88=""),'8ème'!$D88,'9ème'!$D88)</f>
        <v/>
      </c>
      <c r="X509" s="291" t="str">
        <f>IF(AND(OR($N298=1,$N298=2,$N298=3,$N298="V"),'9ème'!$D88=""),'9ème'!$D88,'10ème'!$D88)</f>
        <v/>
      </c>
      <c r="Y509" s="289" t="str">
        <f t="shared" si="74"/>
        <v/>
      </c>
    </row>
    <row r="510" spans="15:25" x14ac:dyDescent="0.25">
      <c r="O510" s="290" t="str">
        <f>'1ér_Tour'!D89</f>
        <v/>
      </c>
      <c r="P510" s="290" t="str">
        <f>IF(AND(OR($N299=1,$N299=2,$N299=3,$N299="V"),'2ème'!D89=""),'1ér_Tour'!$D89,'2ème'!$D89)</f>
        <v/>
      </c>
      <c r="Q510" s="290" t="str">
        <f>IF(AND(OR($N299=1,$N299=2,$N299=3,$N299="V"),'3ème'!$D89=""),'2ème'!$D89,'3ème'!$D89)</f>
        <v/>
      </c>
      <c r="R510" s="290" t="str">
        <f>IF(AND(OR($N299=1,$N299=2,$N299=3,$N299="V",$N299="J",$N299="M",),'4ème'!$D89=""),'3ème'!$D89,'4ème'!$D89)</f>
        <v/>
      </c>
      <c r="S510" s="290" t="str">
        <f>IF(AND(OR($N299=1,$N299=2,$N299=3,$N299="V"),'5ème'!$D89=""),'4ème'!$D89,'5ème'!$D89)</f>
        <v/>
      </c>
      <c r="T510" s="290" t="str">
        <f>IF(AND(OR($N299=1,$N299=2,$N299=3,$N299="V"),'6ème'!$D89=""),'5ème'!$D89,'6ème'!$D89)</f>
        <v/>
      </c>
      <c r="U510" s="290" t="str">
        <f>IF(AND(OR($N299=1,$N299=2,$N299=3,$N299="V"),'7ème'!$D89=""),'6ème'!$D89,'7ème'!$D89)</f>
        <v/>
      </c>
      <c r="V510" s="290" t="str">
        <f>IF(AND(OR($N299=1,$N299=2,$N299=3,$N299="V"),'8ème'!$D89=""),'7ème'!$D89,'8ème'!$D89)</f>
        <v/>
      </c>
      <c r="W510" s="290" t="str">
        <f>IF(AND(OR($N299=1,$N299=2,$N299=3,$N299="V"),'9ème'!$D89=""),'8ème'!$D89,'9ème'!$D89)</f>
        <v/>
      </c>
      <c r="X510" s="291" t="str">
        <f>IF(AND(OR($N299=1,$N299=2,$N299=3,$N299="V"),'9ème'!$D89=""),'9ème'!$D89,'10ème'!$D89)</f>
        <v/>
      </c>
      <c r="Y510" s="289" t="str">
        <f t="shared" si="74"/>
        <v/>
      </c>
    </row>
    <row r="511" spans="15:25" x14ac:dyDescent="0.25">
      <c r="O511" s="290" t="str">
        <f>'1ér_Tour'!D90</f>
        <v/>
      </c>
      <c r="P511" s="290" t="str">
        <f>IF(AND(OR($N300=1,$N300=2,$N300=3,$N300="V"),'2ème'!D90=""),'1ér_Tour'!$D90,'2ème'!$D90)</f>
        <v/>
      </c>
      <c r="Q511" s="290" t="str">
        <f>IF(AND(OR($N300=1,$N300=2,$N300=3,$N300="V"),'3ème'!$D90=""),'2ème'!$D90,'3ème'!$D90)</f>
        <v/>
      </c>
      <c r="R511" s="290" t="str">
        <f>IF(AND(OR($N300=1,$N300=2,$N300=3,$N300="V",$N300="J",$N300="M",),'4ème'!$D90=""),'3ème'!$D90,'4ème'!$D90)</f>
        <v/>
      </c>
      <c r="S511" s="290" t="str">
        <f>IF(AND(OR($N300=1,$N300=2,$N300=3,$N300="V"),'5ème'!$D90=""),'4ème'!$D90,'5ème'!$D90)</f>
        <v/>
      </c>
      <c r="T511" s="290" t="str">
        <f>IF(AND(OR($N300=1,$N300=2,$N300=3,$N300="V"),'6ème'!$D90=""),'5ème'!$D90,'6ème'!$D90)</f>
        <v/>
      </c>
      <c r="U511" s="290" t="str">
        <f>IF(AND(OR($N300=1,$N300=2,$N300=3,$N300="V"),'7ème'!$D90=""),'6ème'!$D90,'7ème'!$D90)</f>
        <v/>
      </c>
      <c r="V511" s="290" t="str">
        <f>IF(AND(OR($N300=1,$N300=2,$N300=3,$N300="V"),'8ème'!$D90=""),'7ème'!$D90,'8ème'!$D90)</f>
        <v/>
      </c>
      <c r="W511" s="290" t="str">
        <f>IF(AND(OR($N300=1,$N300=2,$N300=3,$N300="V"),'9ème'!$D90=""),'8ème'!$D90,'9ème'!$D90)</f>
        <v/>
      </c>
      <c r="X511" s="291" t="str">
        <f>IF(AND(OR($N300=1,$N300=2,$N300=3,$N300="V"),'9ème'!$D90=""),'9ème'!$D90,'10ème'!$D90)</f>
        <v/>
      </c>
      <c r="Y511" s="289" t="str">
        <f t="shared" si="74"/>
        <v/>
      </c>
    </row>
    <row r="512" spans="15:25" x14ac:dyDescent="0.25">
      <c r="O512" s="290" t="str">
        <f>'1ér_Tour'!D91</f>
        <v/>
      </c>
      <c r="P512" s="290" t="str">
        <f>IF(AND(OR($N301=1,$N301=2,$N301=3,$N301="V"),'2ème'!D91=""),'1ér_Tour'!$D91,'2ème'!$D91)</f>
        <v/>
      </c>
      <c r="Q512" s="290" t="str">
        <f>IF(AND(OR($N301=1,$N301=2,$N301=3,$N301="V"),'3ème'!$D91=""),'2ème'!$D91,'3ème'!$D91)</f>
        <v/>
      </c>
      <c r="R512" s="290" t="str">
        <f>IF(AND(OR($N301=1,$N301=2,$N301=3,$N301="V",$N301="J",$N301="M",),'4ème'!$D91=""),'3ème'!$D91,'4ème'!$D91)</f>
        <v/>
      </c>
      <c r="S512" s="290" t="str">
        <f>IF(AND(OR($N301=1,$N301=2,$N301=3,$N301="V"),'5ème'!$D91=""),'4ème'!$D91,'5ème'!$D91)</f>
        <v/>
      </c>
      <c r="T512" s="290" t="str">
        <f>IF(AND(OR($N301=1,$N301=2,$N301=3,$N301="V"),'6ème'!$D91=""),'5ème'!$D91,'6ème'!$D91)</f>
        <v/>
      </c>
      <c r="U512" s="290" t="str">
        <f>IF(AND(OR($N301=1,$N301=2,$N301=3,$N301="V"),'7ème'!$D91=""),'6ème'!$D91,'7ème'!$D91)</f>
        <v/>
      </c>
      <c r="V512" s="290" t="str">
        <f>IF(AND(OR($N301=1,$N301=2,$N301=3,$N301="V"),'8ème'!$D91=""),'7ème'!$D91,'8ème'!$D91)</f>
        <v/>
      </c>
      <c r="W512" s="290" t="str">
        <f>IF(AND(OR($N301=1,$N301=2,$N301=3,$N301="V"),'9ème'!$D91=""),'8ème'!$D91,'9ème'!$D91)</f>
        <v/>
      </c>
      <c r="X512" s="291" t="str">
        <f>IF(AND(OR($N301=1,$N301=2,$N301=3,$N301="V"),'9ème'!$D91=""),'9ème'!$D91,'10ème'!$D91)</f>
        <v/>
      </c>
      <c r="Y512" s="289" t="str">
        <f t="shared" si="74"/>
        <v/>
      </c>
    </row>
    <row r="513" spans="15:25" x14ac:dyDescent="0.25">
      <c r="O513" s="290" t="str">
        <f>'1ér_Tour'!D92</f>
        <v/>
      </c>
      <c r="P513" s="290" t="str">
        <f>IF(AND(OR($N302=1,$N302=2,$N302=3,$N302="V"),'2ème'!D92=""),'1ér_Tour'!$D92,'2ème'!$D92)</f>
        <v/>
      </c>
      <c r="Q513" s="290" t="str">
        <f>IF(AND(OR($N302=1,$N302=2,$N302=3,$N302="V"),'3ème'!$D92=""),'2ème'!$D92,'3ème'!$D92)</f>
        <v/>
      </c>
      <c r="R513" s="290" t="str">
        <f>IF(AND(OR($N302=1,$N302=2,$N302=3,$N302="V",$N302="J",$N302="M",),'4ème'!$D92=""),'3ème'!$D92,'4ème'!$D92)</f>
        <v/>
      </c>
      <c r="S513" s="290" t="str">
        <f>IF(AND(OR($N302=1,$N302=2,$N302=3,$N302="V"),'5ème'!$D92=""),'4ème'!$D92,'5ème'!$D92)</f>
        <v/>
      </c>
      <c r="T513" s="290" t="str">
        <f>IF(AND(OR($N302=1,$N302=2,$N302=3,$N302="V"),'6ème'!$D92=""),'5ème'!$D92,'6ème'!$D92)</f>
        <v/>
      </c>
      <c r="U513" s="290" t="str">
        <f>IF(AND(OR($N302=1,$N302=2,$N302=3,$N302="V"),'7ème'!$D92=""),'6ème'!$D92,'7ème'!$D92)</f>
        <v/>
      </c>
      <c r="V513" s="290" t="str">
        <f>IF(AND(OR($N302=1,$N302=2,$N302=3,$N302="V"),'8ème'!$D92=""),'7ème'!$D92,'8ème'!$D92)</f>
        <v/>
      </c>
      <c r="W513" s="290" t="str">
        <f>IF(AND(OR($N302=1,$N302=2,$N302=3,$N302="V"),'9ème'!$D92=""),'8ème'!$D92,'9ème'!$D92)</f>
        <v/>
      </c>
      <c r="X513" s="291" t="str">
        <f>IF(AND(OR($N302=1,$N302=2,$N302=3,$N302="V"),'9ème'!$D92=""),'9ème'!$D92,'10ème'!$D92)</f>
        <v/>
      </c>
      <c r="Y513" s="289" t="str">
        <f t="shared" si="74"/>
        <v/>
      </c>
    </row>
    <row r="514" spans="15:25" x14ac:dyDescent="0.25">
      <c r="O514" s="290" t="str">
        <f>'1ér_Tour'!D93</f>
        <v/>
      </c>
      <c r="P514" s="290" t="str">
        <f>IF(AND(OR($N303=1,$N303=2,$N303=3,$N303="V"),'2ème'!D93=""),'1ér_Tour'!$D93,'2ème'!$D93)</f>
        <v/>
      </c>
      <c r="Q514" s="290" t="str">
        <f>IF(AND(OR($N303=1,$N303=2,$N303=3,$N303="V"),'3ème'!$D93=""),'2ème'!$D93,'3ème'!$D93)</f>
        <v/>
      </c>
      <c r="R514" s="290" t="str">
        <f>IF(AND(OR($N303=1,$N303=2,$N303=3,$N303="V",$N303="J",$N303="M",),'4ème'!$D93=""),'3ème'!$D93,'4ème'!$D93)</f>
        <v/>
      </c>
      <c r="S514" s="290" t="str">
        <f>IF(AND(OR($N303=1,$N303=2,$N303=3,$N303="V"),'5ème'!$D93=""),'4ème'!$D93,'5ème'!$D93)</f>
        <v/>
      </c>
      <c r="T514" s="290" t="str">
        <f>IF(AND(OR($N303=1,$N303=2,$N303=3,$N303="V"),'6ème'!$D93=""),'5ème'!$D93,'6ème'!$D93)</f>
        <v/>
      </c>
      <c r="U514" s="290" t="str">
        <f>IF(AND(OR($N303=1,$N303=2,$N303=3,$N303="V"),'7ème'!$D93=""),'6ème'!$D93,'7ème'!$D93)</f>
        <v/>
      </c>
      <c r="V514" s="290" t="str">
        <f>IF(AND(OR($N303=1,$N303=2,$N303=3,$N303="V"),'8ème'!$D93=""),'7ème'!$D93,'8ème'!$D93)</f>
        <v/>
      </c>
      <c r="W514" s="290" t="str">
        <f>IF(AND(OR($N303=1,$N303=2,$N303=3,$N303="V"),'9ème'!$D93=""),'8ème'!$D93,'9ème'!$D93)</f>
        <v/>
      </c>
      <c r="X514" s="291" t="str">
        <f>IF(AND(OR($N303=1,$N303=2,$N303=3,$N303="V"),'9ème'!$D93=""),'9ème'!$D93,'10ème'!$D93)</f>
        <v/>
      </c>
      <c r="Y514" s="289" t="str">
        <f t="shared" si="74"/>
        <v/>
      </c>
    </row>
    <row r="515" spans="15:25" x14ac:dyDescent="0.25">
      <c r="O515" s="290" t="str">
        <f>'1ér_Tour'!D94</f>
        <v/>
      </c>
      <c r="P515" s="290" t="str">
        <f>IF(AND(OR($N304=1,$N304=2,$N304=3,$N304="V"),'2ème'!D94=""),'1ér_Tour'!$D94,'2ème'!$D94)</f>
        <v/>
      </c>
      <c r="Q515" s="290" t="str">
        <f>IF(AND(OR($N304=1,$N304=2,$N304=3,$N304="V"),'3ème'!$D94=""),'2ème'!$D94,'3ème'!$D94)</f>
        <v/>
      </c>
      <c r="R515" s="290" t="str">
        <f>IF(AND(OR($N304=1,$N304=2,$N304=3,$N304="V",$N304="J",$N304="M",),'4ème'!$D94=""),'3ème'!$D94,'4ème'!$D94)</f>
        <v/>
      </c>
      <c r="S515" s="290" t="str">
        <f>IF(AND(OR($N304=1,$N304=2,$N304=3,$N304="V"),'5ème'!$D94=""),'4ème'!$D94,'5ème'!$D94)</f>
        <v/>
      </c>
      <c r="T515" s="290" t="str">
        <f>IF(AND(OR($N304=1,$N304=2,$N304=3,$N304="V"),'6ème'!$D94=""),'5ème'!$D94,'6ème'!$D94)</f>
        <v/>
      </c>
      <c r="U515" s="290" t="str">
        <f>IF(AND(OR($N304=1,$N304=2,$N304=3,$N304="V"),'7ème'!$D94=""),'6ème'!$D94,'7ème'!$D94)</f>
        <v/>
      </c>
      <c r="V515" s="290" t="str">
        <f>IF(AND(OR($N304=1,$N304=2,$N304=3,$N304="V"),'8ème'!$D94=""),'7ème'!$D94,'8ème'!$D94)</f>
        <v/>
      </c>
      <c r="W515" s="290" t="str">
        <f>IF(AND(OR($N304=1,$N304=2,$N304=3,$N304="V"),'9ème'!$D94=""),'8ème'!$D94,'9ème'!$D94)</f>
        <v/>
      </c>
      <c r="X515" s="291" t="str">
        <f>IF(AND(OR($N304=1,$N304=2,$N304=3,$N304="V"),'9ème'!$D94=""),'9ème'!$D94,'10ème'!$D94)</f>
        <v/>
      </c>
      <c r="Y515" s="289" t="str">
        <f t="shared" si="74"/>
        <v/>
      </c>
    </row>
    <row r="516" spans="15:25" x14ac:dyDescent="0.25">
      <c r="O516" s="290" t="str">
        <f>'1ér_Tour'!D95</f>
        <v/>
      </c>
      <c r="P516" s="290" t="str">
        <f>IF(AND(OR($N305=1,$N305=2,$N305=3,$N305="V"),'2ème'!D95=""),'1ér_Tour'!$D95,'2ème'!$D95)</f>
        <v/>
      </c>
      <c r="Q516" s="290" t="str">
        <f>IF(AND(OR($N305=1,$N305=2,$N305=3,$N305="V"),'3ème'!$D95=""),'2ème'!$D95,'3ème'!$D95)</f>
        <v/>
      </c>
      <c r="R516" s="290" t="str">
        <f>IF(AND(OR($N305=1,$N305=2,$N305=3,$N305="V",$N305="J",$N305="M",),'4ème'!$D95=""),'3ème'!$D95,'4ème'!$D95)</f>
        <v/>
      </c>
      <c r="S516" s="290" t="str">
        <f>IF(AND(OR($N305=1,$N305=2,$N305=3,$N305="V"),'5ème'!$D95=""),'4ème'!$D95,'5ème'!$D95)</f>
        <v/>
      </c>
      <c r="T516" s="290" t="str">
        <f>IF(AND(OR($N305=1,$N305=2,$N305=3,$N305="V"),'6ème'!$D95=""),'5ème'!$D95,'6ème'!$D95)</f>
        <v/>
      </c>
      <c r="U516" s="290" t="str">
        <f>IF(AND(OR($N305=1,$N305=2,$N305=3,$N305="V"),'7ème'!$D95=""),'6ème'!$D95,'7ème'!$D95)</f>
        <v/>
      </c>
      <c r="V516" s="290" t="str">
        <f>IF(AND(OR($N305=1,$N305=2,$N305=3,$N305="V"),'8ème'!$D95=""),'7ème'!$D95,'8ème'!$D95)</f>
        <v/>
      </c>
      <c r="W516" s="290" t="str">
        <f>IF(AND(OR($N305=1,$N305=2,$N305=3,$N305="V"),'9ème'!$D95=""),'8ème'!$D95,'9ème'!$D95)</f>
        <v/>
      </c>
      <c r="X516" s="291" t="str">
        <f>IF(AND(OR($N305=1,$N305=2,$N305=3,$N305="V"),'9ème'!$D95=""),'9ème'!$D95,'10ème'!$D95)</f>
        <v/>
      </c>
      <c r="Y516" s="289" t="str">
        <f t="shared" si="74"/>
        <v/>
      </c>
    </row>
    <row r="517" spans="15:25" x14ac:dyDescent="0.25">
      <c r="O517" s="290" t="str">
        <f>'1ér_Tour'!D96</f>
        <v/>
      </c>
      <c r="P517" s="290" t="str">
        <f>IF(AND(OR($N306=1,$N306=2,$N306=3,$N306="V"),'2ème'!D96=""),'1ér_Tour'!$D96,'2ème'!$D96)</f>
        <v/>
      </c>
      <c r="Q517" s="290" t="str">
        <f>IF(AND(OR($N306=1,$N306=2,$N306=3,$N306="V"),'3ème'!$D96=""),'2ème'!$D96,'3ème'!$D96)</f>
        <v/>
      </c>
      <c r="R517" s="290" t="str">
        <f>IF(AND(OR($N306=1,$N306=2,$N306=3,$N306="V",$N306="J",$N306="M",),'4ème'!$D96=""),'3ème'!$D96,'4ème'!$D96)</f>
        <v/>
      </c>
      <c r="S517" s="290" t="str">
        <f>IF(AND(OR($N306=1,$N306=2,$N306=3,$N306="V"),'5ème'!$D96=""),'4ème'!$D96,'5ème'!$D96)</f>
        <v/>
      </c>
      <c r="T517" s="290" t="str">
        <f>IF(AND(OR($N306=1,$N306=2,$N306=3,$N306="V"),'6ème'!$D96=""),'5ème'!$D96,'6ème'!$D96)</f>
        <v/>
      </c>
      <c r="U517" s="290" t="str">
        <f>IF(AND(OR($N306=1,$N306=2,$N306=3,$N306="V"),'7ème'!$D96=""),'6ème'!$D96,'7ème'!$D96)</f>
        <v/>
      </c>
      <c r="V517" s="290" t="str">
        <f>IF(AND(OR($N306=1,$N306=2,$N306=3,$N306="V"),'8ème'!$D96=""),'7ème'!$D96,'8ème'!$D96)</f>
        <v/>
      </c>
      <c r="W517" s="290" t="str">
        <f>IF(AND(OR($N306=1,$N306=2,$N306=3,$N306="V"),'9ème'!$D96=""),'8ème'!$D96,'9ème'!$D96)</f>
        <v/>
      </c>
      <c r="X517" s="291" t="str">
        <f>IF(AND(OR($N306=1,$N306=2,$N306=3,$N306="V"),'9ème'!$D96=""),'9ème'!$D96,'10ème'!$D96)</f>
        <v/>
      </c>
      <c r="Y517" s="289" t="str">
        <f t="shared" si="74"/>
        <v/>
      </c>
    </row>
    <row r="518" spans="15:25" x14ac:dyDescent="0.25">
      <c r="O518" s="290" t="str">
        <f>'1ér_Tour'!D97</f>
        <v/>
      </c>
      <c r="P518" s="290" t="str">
        <f>IF(AND(OR($N307=1,$N307=2,$N307=3,$N307="V"),'2ème'!D97=""),'1ér_Tour'!$D97,'2ème'!$D97)</f>
        <v/>
      </c>
      <c r="Q518" s="290" t="str">
        <f>IF(AND(OR($N307=1,$N307=2,$N307=3,$N307="V"),'3ème'!$D97=""),'2ème'!$D97,'3ème'!$D97)</f>
        <v/>
      </c>
      <c r="R518" s="290" t="str">
        <f>IF(AND(OR($N307=1,$N307=2,$N307=3,$N307="V",$N307="J",$N307="M",),'4ème'!$D97=""),'3ème'!$D97,'4ème'!$D97)</f>
        <v/>
      </c>
      <c r="S518" s="290" t="str">
        <f>IF(AND(OR($N307=1,$N307=2,$N307=3,$N307="V"),'5ème'!$D97=""),'4ème'!$D97,'5ème'!$D97)</f>
        <v/>
      </c>
      <c r="T518" s="290" t="str">
        <f>IF(AND(OR($N307=1,$N307=2,$N307=3,$N307="V"),'6ème'!$D97=""),'5ème'!$D97,'6ème'!$D97)</f>
        <v/>
      </c>
      <c r="U518" s="290" t="str">
        <f>IF(AND(OR($N307=1,$N307=2,$N307=3,$N307="V"),'7ème'!$D97=""),'6ème'!$D97,'7ème'!$D97)</f>
        <v/>
      </c>
      <c r="V518" s="290" t="str">
        <f>IF(AND(OR($N307=1,$N307=2,$N307=3,$N307="V"),'8ème'!$D97=""),'7ème'!$D97,'8ème'!$D97)</f>
        <v/>
      </c>
      <c r="W518" s="290" t="str">
        <f>IF(AND(OR($N307=1,$N307=2,$N307=3,$N307="V"),'9ème'!$D97=""),'8ème'!$D97,'9ème'!$D97)</f>
        <v/>
      </c>
      <c r="X518" s="291" t="str">
        <f>IF(AND(OR($N307=1,$N307=2,$N307=3,$N307="V"),'9ème'!$D97=""),'9ème'!$D97,'10ème'!$D97)</f>
        <v/>
      </c>
      <c r="Y518" s="289" t="str">
        <f t="shared" si="74"/>
        <v/>
      </c>
    </row>
    <row r="519" spans="15:25" x14ac:dyDescent="0.25">
      <c r="O519" s="290" t="str">
        <f>'1ér_Tour'!D98</f>
        <v/>
      </c>
      <c r="P519" s="290" t="str">
        <f>IF(AND(OR($N308=1,$N308=2,$N308=3,$N308="V"),'2ème'!D98=""),'1ér_Tour'!$D98,'2ème'!$D98)</f>
        <v/>
      </c>
      <c r="Q519" s="290" t="str">
        <f>IF(AND(OR($N308=1,$N308=2,$N308=3,$N308="V"),'3ème'!$D98=""),'2ème'!$D98,'3ème'!$D98)</f>
        <v/>
      </c>
      <c r="R519" s="290" t="str">
        <f>IF(AND(OR($N308=1,$N308=2,$N308=3,$N308="V",$N308="J",$N308="M",),'4ème'!$D98=""),'3ème'!$D98,'4ème'!$D98)</f>
        <v/>
      </c>
      <c r="S519" s="290" t="str">
        <f>IF(AND(OR($N308=1,$N308=2,$N308=3,$N308="V"),'5ème'!$D98=""),'4ème'!$D98,'5ème'!$D98)</f>
        <v/>
      </c>
      <c r="T519" s="290" t="str">
        <f>IF(AND(OR($N308=1,$N308=2,$N308=3,$N308="V"),'6ème'!$D98=""),'5ème'!$D98,'6ème'!$D98)</f>
        <v/>
      </c>
      <c r="U519" s="290" t="str">
        <f>IF(AND(OR($N308=1,$N308=2,$N308=3,$N308="V"),'7ème'!$D98=""),'6ème'!$D98,'7ème'!$D98)</f>
        <v/>
      </c>
      <c r="V519" s="290" t="str">
        <f>IF(AND(OR($N308=1,$N308=2,$N308=3,$N308="V"),'8ème'!$D98=""),'7ème'!$D98,'8ème'!$D98)</f>
        <v/>
      </c>
      <c r="W519" s="290" t="str">
        <f>IF(AND(OR($N308=1,$N308=2,$N308=3,$N308="V"),'9ème'!$D98=""),'8ème'!$D98,'9ème'!$D98)</f>
        <v/>
      </c>
      <c r="X519" s="291" t="str">
        <f>IF(AND(OR($N308=1,$N308=2,$N308=3,$N308="V"),'9ème'!$D98=""),'9ème'!$D98,'10ème'!$D98)</f>
        <v/>
      </c>
      <c r="Y519" s="289" t="str">
        <f t="shared" si="74"/>
        <v/>
      </c>
    </row>
    <row r="520" spans="15:25" x14ac:dyDescent="0.25">
      <c r="O520" s="290" t="str">
        <f>'1ér_Tour'!D99</f>
        <v/>
      </c>
      <c r="P520" s="290" t="str">
        <f>IF(AND(OR($N309=1,$N309=2,$N309=3,$N309="V"),'2ème'!D99=""),'1ér_Tour'!$D99,'2ème'!$D99)</f>
        <v/>
      </c>
      <c r="Q520" s="290" t="str">
        <f>IF(AND(OR($N309=1,$N309=2,$N309=3,$N309="V"),'3ème'!$D99=""),'2ème'!$D99,'3ème'!$D99)</f>
        <v/>
      </c>
      <c r="R520" s="290" t="str">
        <f>IF(AND(OR($N309=1,$N309=2,$N309=3,$N309="V",$N309="J",$N309="M",),'4ème'!$D99=""),'3ème'!$D99,'4ème'!$D99)</f>
        <v/>
      </c>
      <c r="S520" s="290" t="str">
        <f>IF(AND(OR($N309=1,$N309=2,$N309=3,$N309="V"),'5ème'!$D99=""),'4ème'!$D99,'5ème'!$D99)</f>
        <v/>
      </c>
      <c r="T520" s="290" t="str">
        <f>IF(AND(OR($N309=1,$N309=2,$N309=3,$N309="V"),'6ème'!$D99=""),'5ème'!$D99,'6ème'!$D99)</f>
        <v/>
      </c>
      <c r="U520" s="290" t="str">
        <f>IF(AND(OR($N309=1,$N309=2,$N309=3,$N309="V"),'7ème'!$D99=""),'6ème'!$D99,'7ème'!$D99)</f>
        <v/>
      </c>
      <c r="V520" s="290" t="str">
        <f>IF(AND(OR($N309=1,$N309=2,$N309=3,$N309="V"),'8ème'!$D99=""),'7ème'!$D99,'8ème'!$D99)</f>
        <v/>
      </c>
      <c r="W520" s="290" t="str">
        <f>IF(AND(OR($N309=1,$N309=2,$N309=3,$N309="V"),'9ème'!$D99=""),'8ème'!$D99,'9ème'!$D99)</f>
        <v/>
      </c>
      <c r="X520" s="291" t="str">
        <f>IF(AND(OR($N309=1,$N309=2,$N309=3,$N309="V"),'9ème'!$D99=""),'9ème'!$D99,'10ème'!$D99)</f>
        <v/>
      </c>
      <c r="Y520" s="289" t="str">
        <f t="shared" si="74"/>
        <v/>
      </c>
    </row>
    <row r="521" spans="15:25" x14ac:dyDescent="0.25">
      <c r="O521" s="290" t="str">
        <f>'1ér_Tour'!D100</f>
        <v/>
      </c>
      <c r="P521" s="290" t="str">
        <f>IF(AND(OR($N310=1,$N310=2,$N310=3,$N310="V"),'2ème'!D100=""),'1ér_Tour'!$D100,'2ème'!$D100)</f>
        <v/>
      </c>
      <c r="Q521" s="290" t="str">
        <f>IF(AND(OR($N310=1,$N310=2,$N310=3,$N310="V"),'3ème'!$D100=""),'2ème'!$D100,'3ème'!$D100)</f>
        <v/>
      </c>
      <c r="R521" s="290" t="str">
        <f>IF(AND(OR($N310=1,$N310=2,$N310=3,$N310="V",$N310="J",$N310="M",),'4ème'!$D100=""),'3ème'!$D100,'4ème'!$D100)</f>
        <v/>
      </c>
      <c r="S521" s="290" t="str">
        <f>IF(AND(OR($N310=1,$N310=2,$N310=3,$N310="V"),'5ème'!$D100=""),'4ème'!$D100,'5ème'!$D100)</f>
        <v/>
      </c>
      <c r="T521" s="290" t="str">
        <f>IF(AND(OR($N310=1,$N310=2,$N310=3,$N310="V"),'6ème'!$D100=""),'5ème'!$D100,'6ème'!$D100)</f>
        <v/>
      </c>
      <c r="U521" s="290" t="str">
        <f>IF(AND(OR($N310=1,$N310=2,$N310=3,$N310="V"),'7ème'!$D100=""),'6ème'!$D100,'7ème'!$D100)</f>
        <v/>
      </c>
      <c r="V521" s="290" t="str">
        <f>IF(AND(OR($N310=1,$N310=2,$N310=3,$N310="V"),'8ème'!$D100=""),'7ème'!$D100,'8ème'!$D100)</f>
        <v/>
      </c>
      <c r="W521" s="290" t="str">
        <f>IF(AND(OR($N310=1,$N310=2,$N310=3,$N310="V"),'9ème'!$D100=""),'8ème'!$D100,'9ème'!$D100)</f>
        <v/>
      </c>
      <c r="X521" s="291" t="str">
        <f>IF(AND(OR($N310=1,$N310=2,$N310=3,$N310="V"),'9ème'!$D100=""),'9ème'!$D100,'10ème'!$D100)</f>
        <v/>
      </c>
      <c r="Y521" s="289" t="str">
        <f t="shared" si="74"/>
        <v/>
      </c>
    </row>
    <row r="522" spans="15:25" x14ac:dyDescent="0.25">
      <c r="O522" s="290" t="str">
        <f>'1ér_Tour'!D101</f>
        <v/>
      </c>
      <c r="P522" s="290" t="str">
        <f>IF(AND(OR($N311=1,$N311=2,$N311=3,$N311="V"),'2ème'!D101=""),'1ér_Tour'!$D101,'2ème'!$D101)</f>
        <v/>
      </c>
      <c r="Q522" s="290" t="str">
        <f>IF(AND(OR($N311=1,$N311=2,$N311=3,$N311="V"),'3ème'!$D101=""),'2ème'!$D101,'3ème'!$D101)</f>
        <v/>
      </c>
      <c r="R522" s="290" t="str">
        <f>IF(AND(OR($N311=1,$N311=2,$N311=3,$N311="V",$N311="J",$N311="M",),'4ème'!$D101=""),'3ème'!$D101,'4ème'!$D101)</f>
        <v/>
      </c>
      <c r="S522" s="290" t="str">
        <f>IF(AND(OR($N311=1,$N311=2,$N311=3,$N311="V"),'5ème'!$D101=""),'4ème'!$D101,'5ème'!$D101)</f>
        <v/>
      </c>
      <c r="T522" s="290" t="str">
        <f>IF(AND(OR($N311=1,$N311=2,$N311=3,$N311="V"),'6ème'!$D101=""),'5ème'!$D101,'6ème'!$D101)</f>
        <v/>
      </c>
      <c r="U522" s="290" t="str">
        <f>IF(AND(OR($N311=1,$N311=2,$N311=3,$N311="V"),'7ème'!$D101=""),'6ème'!$D101,'7ème'!$D101)</f>
        <v/>
      </c>
      <c r="V522" s="290" t="str">
        <f>IF(AND(OR($N311=1,$N311=2,$N311=3,$N311="V"),'8ème'!$D101=""),'7ème'!$D101,'8ème'!$D101)</f>
        <v/>
      </c>
      <c r="W522" s="290" t="str">
        <f>IF(AND(OR($N311=1,$N311=2,$N311=3,$N311="V"),'9ème'!$D101=""),'8ème'!$D101,'9ème'!$D101)</f>
        <v/>
      </c>
      <c r="X522" s="291" t="str">
        <f>IF(AND(OR($N311=1,$N311=2,$N311=3,$N311="V"),'9ème'!$D101=""),'9ème'!$D101,'10ème'!$D101)</f>
        <v/>
      </c>
      <c r="Y522" s="289" t="str">
        <f t="shared" si="74"/>
        <v/>
      </c>
    </row>
    <row r="523" spans="15:25" x14ac:dyDescent="0.25">
      <c r="O523" s="290" t="str">
        <f>'1ér_Tour'!D102</f>
        <v/>
      </c>
      <c r="P523" s="290" t="str">
        <f>IF(AND(OR($N312=1,$N312=2,$N312=3,$N312="V"),'2ème'!D102=""),'1ér_Tour'!$D102,'2ème'!$D102)</f>
        <v/>
      </c>
      <c r="Q523" s="290" t="str">
        <f>IF(AND(OR($N312=1,$N312=2,$N312=3,$N312="V"),'3ème'!$D102=""),'2ème'!$D102,'3ème'!$D102)</f>
        <v/>
      </c>
      <c r="R523" s="290" t="str">
        <f>IF(AND(OR($N312=1,$N312=2,$N312=3,$N312="V",$N312="J",$N312="M",),'4ème'!$D102=""),'3ème'!$D102,'4ème'!$D102)</f>
        <v/>
      </c>
      <c r="S523" s="290" t="str">
        <f>IF(AND(OR($N312=1,$N312=2,$N312=3,$N312="V"),'5ème'!$D102=""),'4ème'!$D102,'5ème'!$D102)</f>
        <v/>
      </c>
      <c r="T523" s="290" t="str">
        <f>IF(AND(OR($N312=1,$N312=2,$N312=3,$N312="V"),'6ème'!$D102=""),'5ème'!$D102,'6ème'!$D102)</f>
        <v/>
      </c>
      <c r="U523" s="290" t="str">
        <f>IF(AND(OR($N312=1,$N312=2,$N312=3,$N312="V"),'7ème'!$D102=""),'6ème'!$D102,'7ème'!$D102)</f>
        <v/>
      </c>
      <c r="V523" s="290" t="str">
        <f>IF(AND(OR($N312=1,$N312=2,$N312=3,$N312="V"),'8ème'!$D102=""),'7ème'!$D102,'8ème'!$D102)</f>
        <v/>
      </c>
      <c r="W523" s="290" t="str">
        <f>IF(AND(OR($N312=1,$N312=2,$N312=3,$N312="V"),'9ème'!$D102=""),'8ème'!$D102,'9ème'!$D102)</f>
        <v/>
      </c>
      <c r="X523" s="291" t="str">
        <f>IF(AND(OR($N312=1,$N312=2,$N312=3,$N312="V"),'9ème'!$D102=""),'9ème'!$D102,'10ème'!$D102)</f>
        <v/>
      </c>
      <c r="Y523" s="289" t="str">
        <f t="shared" si="74"/>
        <v/>
      </c>
    </row>
    <row r="524" spans="15:25" x14ac:dyDescent="0.25">
      <c r="O524" s="290" t="str">
        <f>'1ér_Tour'!D103</f>
        <v/>
      </c>
      <c r="P524" s="290" t="str">
        <f>IF(AND(OR($N313=1,$N313=2,$N313=3,$N313="V"),'2ème'!D103=""),'1ér_Tour'!$D103,'2ème'!$D103)</f>
        <v/>
      </c>
      <c r="Q524" s="290" t="str">
        <f>IF(AND(OR($N313=1,$N313=2,$N313=3,$N313="V"),'3ème'!$D103=""),'2ème'!$D103,'3ème'!$D103)</f>
        <v/>
      </c>
      <c r="R524" s="290" t="str">
        <f>IF(AND(OR($N313=1,$N313=2,$N313=3,$N313="V",$N313="J",$N313="M",),'4ème'!$D103=""),'3ème'!$D103,'4ème'!$D103)</f>
        <v/>
      </c>
      <c r="S524" s="290" t="str">
        <f>IF(AND(OR($N313=1,$N313=2,$N313=3,$N313="V"),'5ème'!$D103=""),'4ème'!$D103,'5ème'!$D103)</f>
        <v/>
      </c>
      <c r="T524" s="290" t="str">
        <f>IF(AND(OR($N313=1,$N313=2,$N313=3,$N313="V"),'6ème'!$D103=""),'5ème'!$D103,'6ème'!$D103)</f>
        <v/>
      </c>
      <c r="U524" s="290" t="str">
        <f>IF(AND(OR($N313=1,$N313=2,$N313=3,$N313="V"),'7ème'!$D103=""),'6ème'!$D103,'7ème'!$D103)</f>
        <v/>
      </c>
      <c r="V524" s="290" t="str">
        <f>IF(AND(OR($N313=1,$N313=2,$N313=3,$N313="V"),'8ème'!$D103=""),'7ème'!$D103,'8ème'!$D103)</f>
        <v/>
      </c>
      <c r="W524" s="290" t="str">
        <f>IF(AND(OR($N313=1,$N313=2,$N313=3,$N313="V"),'9ème'!$D103=""),'8ème'!$D103,'9ème'!$D103)</f>
        <v/>
      </c>
      <c r="X524" s="291" t="str">
        <f>IF(AND(OR($N313=1,$N313=2,$N313=3,$N313="V"),'9ème'!$D103=""),'9ème'!$D103,'10ème'!$D103)</f>
        <v/>
      </c>
      <c r="Y524" s="289" t="str">
        <f t="shared" si="74"/>
        <v/>
      </c>
    </row>
  </sheetData>
  <mergeCells count="18">
    <mergeCell ref="BK1:BW2"/>
    <mergeCell ref="AU1:BG2"/>
    <mergeCell ref="O423:Y423"/>
    <mergeCell ref="BH107:BI107"/>
    <mergeCell ref="BY107:BZ107"/>
    <mergeCell ref="BK105:BZ106"/>
    <mergeCell ref="AU105:BI106"/>
    <mergeCell ref="B1:B2"/>
    <mergeCell ref="AC212:AC213"/>
    <mergeCell ref="O318:X318"/>
    <mergeCell ref="O212:X212"/>
    <mergeCell ref="AR107:AS107"/>
    <mergeCell ref="AB107:AC107"/>
    <mergeCell ref="O105:AC106"/>
    <mergeCell ref="AE105:AS106"/>
    <mergeCell ref="F2:F3"/>
    <mergeCell ref="AE1:AP2"/>
    <mergeCell ref="O1:Y2"/>
  </mergeCells>
  <conditionalFormatting sqref="J5:J101">
    <cfRule type="cellIs" dxfId="4" priority="288" operator="equal">
      <formula>$L$3</formula>
    </cfRule>
    <cfRule type="cellIs" dxfId="3" priority="289" operator="equal">
      <formula>$I$3</formula>
    </cfRule>
    <cfRule type="cellIs" dxfId="2" priority="290" operator="equal">
      <formula>$K$3</formula>
    </cfRule>
  </conditionalFormatting>
  <conditionalFormatting sqref="J5:J101">
    <cfRule type="cellIs" dxfId="1" priority="291" operator="equal">
      <formula>$J$3</formula>
    </cfRule>
  </conditionalFormatting>
  <conditionalFormatting sqref="J5:J101">
    <cfRule type="cellIs" dxfId="0" priority="292" operator="equal">
      <formula>$J$3</formula>
    </cfRule>
  </conditionalFormatting>
  <pageMargins left="0.7" right="0.7" top="0.75" bottom="0.75" header="0.3" footer="0.3"/>
  <pageSetup paperSize="9" orientation="portrait" r:id="rId1"/>
  <ignoredErrors>
    <ignoredError sqref="B5 B6:B103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25</vt:i4>
      </vt:variant>
    </vt:vector>
  </HeadingPairs>
  <TitlesOfParts>
    <vt:vector size="40" baseType="lpstr">
      <vt:lpstr>Accueil</vt:lpstr>
      <vt:lpstr>Engagés</vt:lpstr>
      <vt:lpstr>Résultats</vt:lpstr>
      <vt:lpstr>Dép_Arr</vt:lpstr>
      <vt:lpstr>1ér_Tour</vt:lpstr>
      <vt:lpstr>2ème</vt:lpstr>
      <vt:lpstr>3ème</vt:lpstr>
      <vt:lpstr>4ème</vt:lpstr>
      <vt:lpstr>5ème</vt:lpstr>
      <vt:lpstr>6ème</vt:lpstr>
      <vt:lpstr>7ème</vt:lpstr>
      <vt:lpstr>8ème</vt:lpstr>
      <vt:lpstr>9ème</vt:lpstr>
      <vt:lpstr>10ème</vt:lpstr>
      <vt:lpstr>Récap</vt:lpstr>
      <vt:lpstr>Abandon_s</vt:lpstr>
      <vt:lpstr>Récap!AM</vt:lpstr>
      <vt:lpstr>CAT_Age</vt:lpstr>
      <vt:lpstr>Cat_de_Valeur</vt:lpstr>
      <vt:lpstr>Cat_Valeur</vt:lpstr>
      <vt:lpstr>CF</vt:lpstr>
      <vt:lpstr>Class_Géné</vt:lpstr>
      <vt:lpstr>Class_par__Catégorie</vt:lpstr>
      <vt:lpstr>Classe_d_age</vt:lpstr>
      <vt:lpstr>Ecart_1er</vt:lpstr>
      <vt:lpstr>Engagés</vt:lpstr>
      <vt:lpstr>JS</vt:lpstr>
      <vt:lpstr>MJ</vt:lpstr>
      <vt:lpstr>N°_DOS</vt:lpstr>
      <vt:lpstr>N°_Dossard</vt:lpstr>
      <vt:lpstr>Nb_Tour_s__par_Coureur</vt:lpstr>
      <vt:lpstr>NOM</vt:lpstr>
      <vt:lpstr>PRENOM</vt:lpstr>
      <vt:lpstr>Sexe</vt:lpstr>
      <vt:lpstr>Temps__chrono</vt:lpstr>
      <vt:lpstr>Temps_Corrigé</vt:lpstr>
      <vt:lpstr>Temps_Max</vt:lpstr>
      <vt:lpstr>Temps_Max_Cad</vt:lpstr>
      <vt:lpstr>Temps_Max_Min</vt:lpstr>
      <vt:lpstr>Résultats!Zone_d_impression</vt:lpstr>
    </vt:vector>
  </TitlesOfParts>
  <Company>meudon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Jean-Yves Huguet</cp:lastModifiedBy>
  <cp:lastPrinted>2018-05-03T16:06:49Z</cp:lastPrinted>
  <dcterms:created xsi:type="dcterms:W3CDTF">2008-03-29T11:17:54Z</dcterms:created>
  <dcterms:modified xsi:type="dcterms:W3CDTF">2018-05-04T12:40:18Z</dcterms:modified>
</cp:coreProperties>
</file>