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408" activeTab="1"/>
  </bookViews>
  <sheets>
    <sheet name="PIC FAB" sheetId="1" r:id="rId1"/>
    <sheet name="PIC FAB (2)" sheetId="2" r:id="rId2"/>
  </sheets>
  <definedNames>
    <definedName name="_xlnm._FilterDatabase" localSheetId="0" hidden="1">'PIC FAB'!$B$8:$F$8</definedName>
    <definedName name="_xlnm._FilterDatabase" localSheetId="1" hidden="1">'PIC FAB (2)'!$B$8:$F$8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0" i="2" l="1"/>
  <c r="AL11" i="2"/>
  <c r="AL12" i="2"/>
  <c r="AL9" i="2"/>
  <c r="AJ12" i="2"/>
  <c r="AJ11" i="2"/>
  <c r="AJ10" i="2"/>
  <c r="AJ9" i="2"/>
  <c r="AH12" i="2"/>
  <c r="AH11" i="2"/>
  <c r="AH10" i="2"/>
  <c r="AH9" i="2"/>
  <c r="AF12" i="2"/>
  <c r="AF11" i="2"/>
  <c r="AF10" i="2"/>
  <c r="AF9" i="2"/>
  <c r="AD12" i="2"/>
  <c r="AD11" i="2"/>
  <c r="AD10" i="2"/>
  <c r="AD9" i="2"/>
  <c r="AB12" i="2"/>
  <c r="AB11" i="2"/>
  <c r="AB10" i="2"/>
  <c r="AB9" i="2"/>
  <c r="Z12" i="2"/>
  <c r="Z11" i="2"/>
  <c r="Z10" i="2"/>
  <c r="Z9" i="2"/>
  <c r="X12" i="2"/>
  <c r="X11" i="2"/>
  <c r="X10" i="2"/>
  <c r="X9" i="2"/>
  <c r="V12" i="2"/>
  <c r="V11" i="2"/>
  <c r="V10" i="2"/>
  <c r="V9" i="2"/>
  <c r="T12" i="2"/>
  <c r="T11" i="2"/>
  <c r="T10" i="2"/>
  <c r="T9" i="2"/>
  <c r="R12" i="2"/>
  <c r="R11" i="2"/>
  <c r="R10" i="2"/>
  <c r="R9" i="2"/>
  <c r="P12" i="2"/>
  <c r="P11" i="2"/>
  <c r="P10" i="2"/>
  <c r="P9" i="2"/>
  <c r="N12" i="2"/>
  <c r="N11" i="2"/>
  <c r="N10" i="2"/>
  <c r="N9" i="2"/>
  <c r="J22" i="2"/>
  <c r="I22" i="2"/>
  <c r="M12" i="2"/>
  <c r="L12" i="2"/>
  <c r="K12" i="2"/>
  <c r="F12" i="2"/>
  <c r="E12" i="2"/>
  <c r="D12" i="2"/>
  <c r="C12" i="2"/>
  <c r="B12" i="2"/>
  <c r="M11" i="2"/>
  <c r="L11" i="2"/>
  <c r="K11" i="2"/>
  <c r="F11" i="2"/>
  <c r="E11" i="2"/>
  <c r="D11" i="2"/>
  <c r="C11" i="2"/>
  <c r="B11" i="2"/>
  <c r="M10" i="2"/>
  <c r="L10" i="2"/>
  <c r="K10" i="2"/>
  <c r="F10" i="2"/>
  <c r="E10" i="2"/>
  <c r="D10" i="2"/>
  <c r="C10" i="2"/>
  <c r="B10" i="2"/>
  <c r="M9" i="2"/>
  <c r="L9" i="2"/>
  <c r="K9" i="2"/>
  <c r="T12" i="1"/>
  <c r="T11" i="1"/>
  <c r="T10" i="1"/>
  <c r="T9" i="1"/>
  <c r="R12" i="1"/>
  <c r="R11" i="1"/>
  <c r="R10" i="1"/>
  <c r="R9" i="1"/>
  <c r="P12" i="1"/>
  <c r="P11" i="1"/>
  <c r="P10" i="1"/>
  <c r="P9" i="1"/>
  <c r="N12" i="1"/>
  <c r="N11" i="1"/>
  <c r="N10" i="1"/>
  <c r="N9" i="1"/>
  <c r="M12" i="1"/>
  <c r="L12" i="1"/>
  <c r="M11" i="1"/>
  <c r="L11" i="1"/>
  <c r="M10" i="1"/>
  <c r="L10" i="1"/>
  <c r="M9" i="1"/>
  <c r="L9" i="1"/>
  <c r="J22" i="1"/>
  <c r="I22" i="1"/>
  <c r="K10" i="1"/>
  <c r="K11" i="1"/>
  <c r="K12" i="1"/>
  <c r="K9" i="1"/>
  <c r="B10" i="1" l="1"/>
  <c r="B11" i="1"/>
  <c r="B12" i="1"/>
  <c r="C10" i="1" l="1"/>
  <c r="D10" i="1"/>
  <c r="E10" i="1"/>
  <c r="F10" i="1"/>
  <c r="C11" i="1"/>
  <c r="D11" i="1"/>
  <c r="E11" i="1"/>
  <c r="F11" i="1"/>
  <c r="C12" i="1"/>
  <c r="D12" i="1"/>
  <c r="E12" i="1"/>
  <c r="F12" i="1"/>
</calcChain>
</file>

<file path=xl/sharedStrings.xml><?xml version="1.0" encoding="utf-8"?>
<sst xmlns="http://schemas.openxmlformats.org/spreadsheetml/2006/main" count="106" uniqueCount="28">
  <si>
    <t>PROGRAMME</t>
  </si>
  <si>
    <t>PROJET</t>
  </si>
  <si>
    <t>TYPE</t>
  </si>
  <si>
    <t>N° PCS</t>
  </si>
  <si>
    <t>CA</t>
  </si>
  <si>
    <t>FAMILLE OMP PIC</t>
  </si>
  <si>
    <t>Prév</t>
  </si>
  <si>
    <t>Réal</t>
  </si>
  <si>
    <t>PIC</t>
  </si>
  <si>
    <t>PEM_MOTEUR EXP DELESTAGE</t>
  </si>
  <si>
    <t>DEMO</t>
  </si>
  <si>
    <t>PEM_MOTEUR EXP FA</t>
  </si>
  <si>
    <t>PEM_MOTEUR EXP MECA 802</t>
  </si>
  <si>
    <t>PEM_MOTEUR EXP MECA 803</t>
  </si>
  <si>
    <t>IMPUT BAAN</t>
  </si>
  <si>
    <t>INTERACTION OUTIL</t>
  </si>
  <si>
    <t>TYPE PROJET</t>
  </si>
  <si>
    <t>ESTIMATION (heures)</t>
  </si>
  <si>
    <t>valeur seuil</t>
  </si>
  <si>
    <t>type projet</t>
  </si>
  <si>
    <t>P</t>
  </si>
  <si>
    <t>M</t>
  </si>
  <si>
    <t>G</t>
  </si>
  <si>
    <t>A</t>
  </si>
  <si>
    <t>B</t>
  </si>
  <si>
    <t>Y=Ax²+Bx</t>
  </si>
  <si>
    <t>Valeur de A</t>
  </si>
  <si>
    <t>Valeur 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</si>
</sst>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8" xfId="0" applyFill="1" applyBorder="1"/>
    <xf numFmtId="0" fontId="4" fillId="0" borderId="8" xfId="0" applyFont="1" applyBorder="1"/>
    <xf numFmtId="0" fontId="0" fillId="0" borderId="8" xfId="0" applyBorder="1"/>
    <xf numFmtId="0" fontId="0" fillId="2" borderId="0" xfId="0" applyFill="1" applyBorder="1"/>
    <xf numFmtId="0" fontId="4" fillId="0" borderId="0" xfId="0" applyFont="1" applyBorder="1"/>
    <xf numFmtId="0" fontId="0" fillId="0" borderId="0" xfId="0" applyBorder="1"/>
    <xf numFmtId="0" fontId="0" fillId="3" borderId="0" xfId="0" applyFill="1" applyBorder="1"/>
    <xf numFmtId="0" fontId="0" fillId="4" borderId="11" xfId="0" applyFill="1" applyBorder="1"/>
    <xf numFmtId="0" fontId="4" fillId="0" borderId="11" xfId="0" applyFont="1" applyBorder="1"/>
    <xf numFmtId="0" fontId="0" fillId="0" borderId="11" xfId="0" applyBorder="1"/>
    <xf numFmtId="0" fontId="1" fillId="0" borderId="0" xfId="0" applyFont="1" applyAlignment="1"/>
    <xf numFmtId="0" fontId="1" fillId="0" borderId="0" xfId="0" applyFont="1"/>
    <xf numFmtId="0" fontId="5" fillId="0" borderId="7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5" fillId="0" borderId="7" xfId="0" applyNumberFormat="1" applyFont="1" applyBorder="1" applyAlignment="1">
      <alignment horizontal="left" vertical="center" wrapText="1"/>
    </xf>
    <xf numFmtId="0" fontId="5" fillId="0" borderId="9" xfId="0" applyNumberFormat="1" applyFont="1" applyBorder="1" applyAlignment="1">
      <alignment horizontal="left" vertical="center"/>
    </xf>
    <xf numFmtId="0" fontId="5" fillId="0" borderId="10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14" xfId="0" applyNumberFormat="1" applyFont="1" applyBorder="1" applyAlignment="1">
      <alignment vertical="center" wrapText="1"/>
    </xf>
    <xf numFmtId="0" fontId="0" fillId="0" borderId="15" xfId="0" applyBorder="1"/>
    <xf numFmtId="0" fontId="5" fillId="0" borderId="12" xfId="0" applyNumberFormat="1" applyFont="1" applyBorder="1" applyAlignment="1">
      <alignment vertical="center"/>
    </xf>
    <xf numFmtId="0" fontId="0" fillId="0" borderId="13" xfId="0" applyBorder="1"/>
    <xf numFmtId="0" fontId="5" fillId="0" borderId="16" xfId="0" applyNumberFormat="1" applyFont="1" applyBorder="1" applyAlignment="1">
      <alignment vertical="center"/>
    </xf>
    <xf numFmtId="0" fontId="0" fillId="0" borderId="17" xfId="0" applyBorder="1"/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Fill="1" applyBorder="1"/>
    <xf numFmtId="0" fontId="4" fillId="0" borderId="0" xfId="0" applyFont="1" applyFill="1" applyBorder="1"/>
    <xf numFmtId="3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0</xdr:rowOff>
    </xdr:from>
    <xdr:to>
      <xdr:col>4</xdr:col>
      <xdr:colOff>662940</xdr:colOff>
      <xdr:row>3</xdr:row>
      <xdr:rowOff>66240</xdr:rowOff>
    </xdr:to>
    <xdr:sp macro="[0]!testttt" textlink="">
      <xdr:nvSpPr>
        <xdr:cNvPr id="4" name="Rectangle 3"/>
        <xdr:cNvSpPr/>
      </xdr:nvSpPr>
      <xdr:spPr>
        <a:xfrm>
          <a:off x="2621280" y="182880"/>
          <a:ext cx="144780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AJOUTER</a:t>
          </a:r>
          <a:r>
            <a:rPr lang="fr-FR" sz="1200" baseline="0"/>
            <a:t> PROJET</a:t>
          </a:r>
        </a:p>
      </xdr:txBody>
    </xdr:sp>
    <xdr:clientData/>
  </xdr:twoCellAnchor>
  <xdr:twoCellAnchor>
    <xdr:from>
      <xdr:col>7</xdr:col>
      <xdr:colOff>358140</xdr:colOff>
      <xdr:row>0</xdr:row>
      <xdr:rowOff>60960</xdr:rowOff>
    </xdr:from>
    <xdr:to>
      <xdr:col>9</xdr:col>
      <xdr:colOff>491220</xdr:colOff>
      <xdr:row>2</xdr:row>
      <xdr:rowOff>127200</xdr:rowOff>
    </xdr:to>
    <xdr:sp macro="" textlink="">
      <xdr:nvSpPr>
        <xdr:cNvPr id="5" name="Rectangle 4"/>
        <xdr:cNvSpPr/>
      </xdr:nvSpPr>
      <xdr:spPr>
        <a:xfrm>
          <a:off x="7178040" y="6096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COMPILER</a:t>
          </a:r>
          <a:r>
            <a:rPr lang="fr-FR" sz="1050" baseline="0"/>
            <a:t> </a:t>
          </a:r>
        </a:p>
        <a:p>
          <a:pPr algn="ctr"/>
          <a:r>
            <a:rPr lang="fr-FR" sz="1050" baseline="0"/>
            <a:t>1ère ESTIMATION</a:t>
          </a:r>
        </a:p>
      </xdr:txBody>
    </xdr:sp>
    <xdr:clientData/>
  </xdr:twoCellAnchor>
  <xdr:twoCellAnchor>
    <xdr:from>
      <xdr:col>7</xdr:col>
      <xdr:colOff>358140</xdr:colOff>
      <xdr:row>3</xdr:row>
      <xdr:rowOff>22860</xdr:rowOff>
    </xdr:from>
    <xdr:to>
      <xdr:col>9</xdr:col>
      <xdr:colOff>491220</xdr:colOff>
      <xdr:row>5</xdr:row>
      <xdr:rowOff>89100</xdr:rowOff>
    </xdr:to>
    <xdr:sp macro="" textlink="">
      <xdr:nvSpPr>
        <xdr:cNvPr id="6" name="Rectangle 5"/>
        <xdr:cNvSpPr/>
      </xdr:nvSpPr>
      <xdr:spPr>
        <a:xfrm>
          <a:off x="7178040" y="57150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RECOMPILER</a:t>
          </a:r>
          <a:r>
            <a:rPr lang="fr-FR" sz="1050" baseline="0"/>
            <a:t> SI NOUVELLE ESTIMATION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0</xdr:rowOff>
    </xdr:from>
    <xdr:to>
      <xdr:col>4</xdr:col>
      <xdr:colOff>662940</xdr:colOff>
      <xdr:row>3</xdr:row>
      <xdr:rowOff>66240</xdr:rowOff>
    </xdr:to>
    <xdr:sp macro="[0]!testttt" textlink="">
      <xdr:nvSpPr>
        <xdr:cNvPr id="2" name="Rectangle 1"/>
        <xdr:cNvSpPr/>
      </xdr:nvSpPr>
      <xdr:spPr>
        <a:xfrm>
          <a:off x="2621280" y="182880"/>
          <a:ext cx="144780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AJOUTER</a:t>
          </a:r>
          <a:r>
            <a:rPr lang="fr-FR" sz="1200" baseline="0"/>
            <a:t> PROJET</a:t>
          </a:r>
        </a:p>
      </xdr:txBody>
    </xdr:sp>
    <xdr:clientData/>
  </xdr:twoCellAnchor>
  <xdr:twoCellAnchor>
    <xdr:from>
      <xdr:col>7</xdr:col>
      <xdr:colOff>358140</xdr:colOff>
      <xdr:row>0</xdr:row>
      <xdr:rowOff>60960</xdr:rowOff>
    </xdr:from>
    <xdr:to>
      <xdr:col>9</xdr:col>
      <xdr:colOff>491220</xdr:colOff>
      <xdr:row>2</xdr:row>
      <xdr:rowOff>127200</xdr:rowOff>
    </xdr:to>
    <xdr:sp macro="" textlink="">
      <xdr:nvSpPr>
        <xdr:cNvPr id="3" name="Rectangle 2"/>
        <xdr:cNvSpPr/>
      </xdr:nvSpPr>
      <xdr:spPr>
        <a:xfrm>
          <a:off x="7178040" y="6096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COMPILER</a:t>
          </a:r>
          <a:r>
            <a:rPr lang="fr-FR" sz="1050" baseline="0"/>
            <a:t> </a:t>
          </a:r>
        </a:p>
        <a:p>
          <a:pPr algn="ctr"/>
          <a:r>
            <a:rPr lang="fr-FR" sz="1050" baseline="0"/>
            <a:t>1ère ESTIMATION</a:t>
          </a:r>
        </a:p>
      </xdr:txBody>
    </xdr:sp>
    <xdr:clientData/>
  </xdr:twoCellAnchor>
  <xdr:twoCellAnchor>
    <xdr:from>
      <xdr:col>7</xdr:col>
      <xdr:colOff>358140</xdr:colOff>
      <xdr:row>3</xdr:row>
      <xdr:rowOff>22860</xdr:rowOff>
    </xdr:from>
    <xdr:to>
      <xdr:col>9</xdr:col>
      <xdr:colOff>491220</xdr:colOff>
      <xdr:row>5</xdr:row>
      <xdr:rowOff>89100</xdr:rowOff>
    </xdr:to>
    <xdr:sp macro="" textlink="">
      <xdr:nvSpPr>
        <xdr:cNvPr id="4" name="Rectangle 3"/>
        <xdr:cNvSpPr/>
      </xdr:nvSpPr>
      <xdr:spPr>
        <a:xfrm>
          <a:off x="7178040" y="57150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RECOMPILER</a:t>
          </a:r>
          <a:r>
            <a:rPr lang="fr-FR" sz="1050" baseline="0"/>
            <a:t> SI NOUVELLE ESTIMATION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K23"/>
  <sheetViews>
    <sheetView workbookViewId="0">
      <pane xSplit="6" ySplit="8" topLeftCell="H9" activePane="bottomRight" state="frozen"/>
      <selection pane="topRight" activeCell="G1" sqref="G1"/>
      <selection pane="bottomLeft" activeCell="A7" sqref="A7"/>
      <selection pane="bottomRight" activeCell="T9" sqref="T9:T12"/>
    </sheetView>
  </sheetViews>
  <sheetFormatPr baseColWidth="10" defaultRowHeight="14.4" x14ac:dyDescent="0.3"/>
  <cols>
    <col min="2" max="2" width="13.44140625" customWidth="1"/>
    <col min="3" max="3" width="13.109375" bestFit="1" customWidth="1"/>
    <col min="7" max="7" width="26.6640625" bestFit="1" customWidth="1"/>
    <col min="8" max="8" width="14.33203125" style="3" bestFit="1" customWidth="1"/>
    <col min="9" max="9" width="15.33203125" style="3" bestFit="1" customWidth="1"/>
    <col min="10" max="10" width="15.6640625" style="3" bestFit="1" customWidth="1"/>
    <col min="11" max="11" width="10.6640625" style="3" bestFit="1" customWidth="1"/>
    <col min="12" max="13" width="10.6640625" style="3" customWidth="1"/>
  </cols>
  <sheetData>
    <row r="2" spans="2:37" x14ac:dyDescent="0.3">
      <c r="B2" s="16" t="s">
        <v>15</v>
      </c>
      <c r="C2" s="16"/>
      <c r="D2" s="16"/>
      <c r="E2" s="16"/>
      <c r="F2" s="16">
        <v>1</v>
      </c>
      <c r="G2">
        <v>2</v>
      </c>
    </row>
    <row r="4" spans="2:37" x14ac:dyDescent="0.3">
      <c r="G4">
        <v>3</v>
      </c>
    </row>
    <row r="6" spans="2:37" ht="15" thickBot="1" x14ac:dyDescent="0.35"/>
    <row r="7" spans="2:37" x14ac:dyDescent="0.3">
      <c r="B7" s="37" t="s">
        <v>1</v>
      </c>
      <c r="C7" s="38"/>
      <c r="D7" s="38"/>
      <c r="E7" s="38"/>
      <c r="F7" s="39"/>
      <c r="G7" s="37" t="s">
        <v>8</v>
      </c>
      <c r="H7" s="38"/>
      <c r="I7" s="38"/>
      <c r="J7" s="39"/>
      <c r="K7" s="27"/>
      <c r="L7" s="35"/>
      <c r="M7" s="35"/>
      <c r="N7" s="42">
        <v>43101</v>
      </c>
      <c r="O7" s="43"/>
      <c r="P7" s="42">
        <v>43132</v>
      </c>
      <c r="Q7" s="43"/>
      <c r="R7" s="42">
        <v>43160</v>
      </c>
      <c r="S7" s="43"/>
      <c r="T7" s="42">
        <v>43191</v>
      </c>
      <c r="U7" s="43"/>
      <c r="V7" s="42">
        <v>43221</v>
      </c>
      <c r="W7" s="43"/>
      <c r="X7" s="42">
        <v>43252</v>
      </c>
      <c r="Y7" s="43"/>
      <c r="Z7" s="42">
        <v>43282</v>
      </c>
      <c r="AA7" s="43"/>
      <c r="AB7" s="42">
        <v>43313</v>
      </c>
      <c r="AC7" s="43"/>
      <c r="AD7" s="42">
        <v>43344</v>
      </c>
      <c r="AE7" s="43"/>
      <c r="AF7" s="42">
        <v>43374</v>
      </c>
      <c r="AG7" s="43"/>
      <c r="AH7" s="42">
        <v>43405</v>
      </c>
      <c r="AI7" s="43"/>
      <c r="AJ7" s="42">
        <v>43435</v>
      </c>
      <c r="AK7" s="43"/>
    </row>
    <row r="8" spans="2:37" s="1" customFormat="1" ht="15" thickBot="1" x14ac:dyDescent="0.35">
      <c r="B8" s="21" t="s">
        <v>0</v>
      </c>
      <c r="C8" s="22" t="s">
        <v>10</v>
      </c>
      <c r="D8" s="22" t="s">
        <v>2</v>
      </c>
      <c r="E8" s="22" t="s">
        <v>3</v>
      </c>
      <c r="F8" s="23" t="s">
        <v>4</v>
      </c>
      <c r="G8" s="2" t="s">
        <v>5</v>
      </c>
      <c r="H8" s="40" t="s">
        <v>17</v>
      </c>
      <c r="I8" s="40"/>
      <c r="J8" s="41"/>
      <c r="K8" s="28" t="s">
        <v>16</v>
      </c>
      <c r="L8" s="36" t="s">
        <v>26</v>
      </c>
      <c r="M8" s="36" t="s">
        <v>27</v>
      </c>
      <c r="N8" s="4" t="s">
        <v>6</v>
      </c>
      <c r="O8" s="5" t="s">
        <v>7</v>
      </c>
      <c r="P8" s="4" t="s">
        <v>6</v>
      </c>
      <c r="Q8" s="5" t="s">
        <v>7</v>
      </c>
      <c r="R8" s="4" t="s">
        <v>6</v>
      </c>
      <c r="S8" s="5" t="s">
        <v>7</v>
      </c>
      <c r="T8" s="4" t="s">
        <v>6</v>
      </c>
      <c r="U8" s="5" t="s">
        <v>7</v>
      </c>
      <c r="V8" s="4" t="s">
        <v>6</v>
      </c>
      <c r="W8" s="5" t="s">
        <v>7</v>
      </c>
      <c r="X8" s="4" t="s">
        <v>6</v>
      </c>
      <c r="Y8" s="5" t="s">
        <v>7</v>
      </c>
      <c r="Z8" s="4" t="s">
        <v>6</v>
      </c>
      <c r="AA8" s="5" t="s">
        <v>7</v>
      </c>
      <c r="AB8" s="4" t="s">
        <v>6</v>
      </c>
      <c r="AC8" s="5" t="s">
        <v>7</v>
      </c>
      <c r="AD8" s="4" t="s">
        <v>6</v>
      </c>
      <c r="AE8" s="5" t="s">
        <v>7</v>
      </c>
      <c r="AF8" s="4" t="s">
        <v>6</v>
      </c>
      <c r="AG8" s="5" t="s">
        <v>7</v>
      </c>
      <c r="AH8" s="4" t="s">
        <v>6</v>
      </c>
      <c r="AI8" s="5" t="s">
        <v>7</v>
      </c>
      <c r="AJ8" s="4" t="s">
        <v>6</v>
      </c>
      <c r="AK8" s="5" t="s">
        <v>7</v>
      </c>
    </row>
    <row r="9" spans="2:37" ht="14.4" customHeight="1" x14ac:dyDescent="0.3">
      <c r="B9" s="29"/>
      <c r="C9" s="18"/>
      <c r="D9" s="18"/>
      <c r="E9" s="24"/>
      <c r="F9" s="18"/>
      <c r="G9" s="6" t="s">
        <v>12</v>
      </c>
      <c r="H9" s="7">
        <v>2550</v>
      </c>
      <c r="I9" s="45"/>
      <c r="J9" s="45"/>
      <c r="K9" s="7" t="str">
        <f>VLOOKUP(H9,$G$17:$H$19,2,TRUE)</f>
        <v>P</v>
      </c>
      <c r="L9" s="3">
        <f>VLOOKUP(H9,$G$17:$J$19,3,TRUE)</f>
        <v>-4.7077999999999998</v>
      </c>
      <c r="M9" s="3">
        <f>VLOOKUP(H9,$G$17:$J$19,4,TRUE)</f>
        <v>63.792000000000002</v>
      </c>
      <c r="N9" s="8">
        <f>$L9*$H9^2+$H9*$M9</f>
        <v>-30449799.899999999</v>
      </c>
      <c r="O9" s="8" t="s">
        <v>14</v>
      </c>
      <c r="P9" s="8">
        <f>$L9*$H9^2+$H9*$M9</f>
        <v>-30449799.899999999</v>
      </c>
      <c r="Q9" s="8"/>
      <c r="R9" s="8">
        <f>$L9*$H9^2+$H9*$M9</f>
        <v>-30449799.899999999</v>
      </c>
      <c r="S9" s="8"/>
      <c r="T9" s="8">
        <f>$L9*$H9^2+$H9*$M9</f>
        <v>-30449799.899999999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30"/>
    </row>
    <row r="10" spans="2:37" x14ac:dyDescent="0.3">
      <c r="B10" s="31" t="str">
        <f>IF(B9="","",B9)</f>
        <v/>
      </c>
      <c r="C10" s="19" t="str">
        <f t="shared" ref="C10:F10" si="0">IF(C9="","",C9)</f>
        <v/>
      </c>
      <c r="D10" s="19" t="str">
        <f t="shared" si="0"/>
        <v/>
      </c>
      <c r="E10" s="25" t="str">
        <f t="shared" si="0"/>
        <v/>
      </c>
      <c r="F10" s="19" t="str">
        <f t="shared" si="0"/>
        <v/>
      </c>
      <c r="G10" s="9" t="s">
        <v>13</v>
      </c>
      <c r="H10" s="10">
        <v>6425</v>
      </c>
      <c r="I10" s="46"/>
      <c r="J10" s="46"/>
      <c r="K10" s="10" t="str">
        <f t="shared" ref="K10:K12" si="1">VLOOKUP(H10,$G$17:$H$19,2,TRUE)</f>
        <v>M</v>
      </c>
      <c r="L10" s="10">
        <f t="shared" ref="L10:L12" si="2">VLOOKUP(H10,$G$17:$J$19,3,TRUE)</f>
        <v>-2.3658999999999999</v>
      </c>
      <c r="M10" s="10">
        <f t="shared" ref="M10:M12" si="3">VLOOKUP(H10,$G$17:$J$19,4,TRUE)</f>
        <v>45.231000000000002</v>
      </c>
      <c r="N10" s="11">
        <f t="shared" ref="N10:T12" si="4">$L10*$H10^2+$H10*$M10</f>
        <v>-97375221.512500003</v>
      </c>
      <c r="O10" s="11" t="s">
        <v>14</v>
      </c>
      <c r="P10" s="11">
        <f t="shared" si="4"/>
        <v>-97375221.512500003</v>
      </c>
      <c r="Q10" s="11"/>
      <c r="R10" s="11">
        <f t="shared" si="4"/>
        <v>-97375221.512500003</v>
      </c>
      <c r="S10" s="11"/>
      <c r="T10" s="11">
        <f t="shared" si="4"/>
        <v>-97375221.512500003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32"/>
    </row>
    <row r="11" spans="2:37" x14ac:dyDescent="0.3">
      <c r="B11" s="31" t="str">
        <f>IF(B9="","",B9)</f>
        <v/>
      </c>
      <c r="C11" s="19" t="str">
        <f t="shared" ref="C11:F11" si="5">IF(C9="","",C9)</f>
        <v/>
      </c>
      <c r="D11" s="19" t="str">
        <f t="shared" si="5"/>
        <v/>
      </c>
      <c r="E11" s="25" t="str">
        <f t="shared" si="5"/>
        <v/>
      </c>
      <c r="F11" s="19" t="str">
        <f t="shared" si="5"/>
        <v/>
      </c>
      <c r="G11" s="12" t="s">
        <v>11</v>
      </c>
      <c r="H11" s="10">
        <v>12563</v>
      </c>
      <c r="I11" s="46"/>
      <c r="J11" s="46"/>
      <c r="K11" s="10" t="str">
        <f t="shared" si="1"/>
        <v>G</v>
      </c>
      <c r="L11" s="10">
        <f t="shared" si="2"/>
        <v>1.2568999999999999</v>
      </c>
      <c r="M11" s="10">
        <f t="shared" si="3"/>
        <v>-5.6319999999999997</v>
      </c>
      <c r="N11" s="11">
        <f t="shared" si="4"/>
        <v>198304476.32009998</v>
      </c>
      <c r="O11" s="11" t="s">
        <v>14</v>
      </c>
      <c r="P11" s="11">
        <f t="shared" si="4"/>
        <v>198304476.32009998</v>
      </c>
      <c r="Q11" s="11"/>
      <c r="R11" s="11">
        <f t="shared" si="4"/>
        <v>198304476.32009998</v>
      </c>
      <c r="S11" s="11"/>
      <c r="T11" s="11">
        <f t="shared" si="4"/>
        <v>198304476.32009998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32"/>
    </row>
    <row r="12" spans="2:37" x14ac:dyDescent="0.3">
      <c r="B12" s="33" t="str">
        <f>IF(B9="","",B9)</f>
        <v/>
      </c>
      <c r="C12" s="20" t="str">
        <f t="shared" ref="C12:F12" si="6">IF(C9="","",C9)</f>
        <v/>
      </c>
      <c r="D12" s="20" t="str">
        <f t="shared" si="6"/>
        <v/>
      </c>
      <c r="E12" s="26" t="str">
        <f t="shared" si="6"/>
        <v/>
      </c>
      <c r="F12" s="20" t="str">
        <f t="shared" si="6"/>
        <v/>
      </c>
      <c r="G12" s="13" t="s">
        <v>9</v>
      </c>
      <c r="H12" s="14">
        <v>7435</v>
      </c>
      <c r="I12" s="46"/>
      <c r="J12" s="46"/>
      <c r="K12" s="14" t="str">
        <f t="shared" si="1"/>
        <v>M</v>
      </c>
      <c r="L12" s="14">
        <f t="shared" si="2"/>
        <v>-2.3658999999999999</v>
      </c>
      <c r="M12" s="14">
        <f t="shared" si="3"/>
        <v>45.231000000000002</v>
      </c>
      <c r="N12" s="15">
        <f t="shared" si="4"/>
        <v>-130448825.9425</v>
      </c>
      <c r="O12" s="15" t="s">
        <v>14</v>
      </c>
      <c r="P12" s="15">
        <f t="shared" si="4"/>
        <v>-130448825.9425</v>
      </c>
      <c r="Q12" s="15"/>
      <c r="R12" s="15">
        <f t="shared" si="4"/>
        <v>-130448825.9425</v>
      </c>
      <c r="S12" s="15"/>
      <c r="T12" s="15">
        <f t="shared" si="4"/>
        <v>-130448825.9425</v>
      </c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34"/>
    </row>
    <row r="15" spans="2:37" x14ac:dyDescent="0.3">
      <c r="I15" s="44" t="s">
        <v>25</v>
      </c>
      <c r="J15" s="44"/>
    </row>
    <row r="16" spans="2:37" x14ac:dyDescent="0.3">
      <c r="G16" t="s">
        <v>18</v>
      </c>
      <c r="H16" s="3" t="s">
        <v>19</v>
      </c>
      <c r="I16" s="3" t="s">
        <v>23</v>
      </c>
      <c r="J16" s="3" t="s">
        <v>24</v>
      </c>
    </row>
    <row r="17" spans="2:10" x14ac:dyDescent="0.3">
      <c r="G17">
        <v>0</v>
      </c>
      <c r="H17" s="3" t="s">
        <v>20</v>
      </c>
      <c r="I17" s="3">
        <v>-4.7077999999999998</v>
      </c>
      <c r="J17" s="3">
        <v>63.792000000000002</v>
      </c>
    </row>
    <row r="18" spans="2:10" x14ac:dyDescent="0.3">
      <c r="G18">
        <v>3000</v>
      </c>
      <c r="H18" s="3" t="s">
        <v>21</v>
      </c>
      <c r="I18" s="3">
        <v>-2.3658999999999999</v>
      </c>
      <c r="J18" s="3">
        <v>45.231000000000002</v>
      </c>
    </row>
    <row r="19" spans="2:10" x14ac:dyDescent="0.3">
      <c r="G19">
        <v>10000</v>
      </c>
      <c r="H19" s="3" t="s">
        <v>22</v>
      </c>
      <c r="I19" s="3">
        <v>1.2568999999999999</v>
      </c>
      <c r="J19" s="3">
        <v>-5.6319999999999997</v>
      </c>
    </row>
    <row r="22" spans="2:10" x14ac:dyDescent="0.3">
      <c r="I22" s="3">
        <f>VLOOKUP(H22,$G$17:$J$19,3,TRUE)</f>
        <v>-4.7077999999999998</v>
      </c>
      <c r="J22" s="3">
        <f>VLOOKUP(H22,$G$17:$J$19,4,TRUE)</f>
        <v>63.792000000000002</v>
      </c>
    </row>
    <row r="23" spans="2:10" x14ac:dyDescent="0.3">
      <c r="B23" s="17"/>
    </row>
  </sheetData>
  <autoFilter ref="B8:F8"/>
  <mergeCells count="16">
    <mergeCell ref="I15:J15"/>
    <mergeCell ref="AD7:AE7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7:F7"/>
    <mergeCell ref="G7:J7"/>
    <mergeCell ref="H8:J8"/>
    <mergeCell ref="Z7:AA7"/>
    <mergeCell ref="AB7:AC7"/>
  </mergeCells>
  <conditionalFormatting sqref="H9:I9 I10:I12">
    <cfRule type="duplicateValues" dxfId="1" priority="4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L23"/>
  <sheetViews>
    <sheetView tabSelected="1" workbookViewId="0">
      <pane xSplit="6" ySplit="8" topLeftCell="G9" activePane="bottomRight" state="frozen"/>
      <selection pane="topRight" activeCell="G1" sqref="G1"/>
      <selection pane="bottomLeft" activeCell="A7" sqref="A7"/>
      <selection pane="bottomRight" activeCell="AL9" sqref="AL9:AL12"/>
    </sheetView>
  </sheetViews>
  <sheetFormatPr baseColWidth="10" defaultRowHeight="14.4" x14ac:dyDescent="0.3"/>
  <cols>
    <col min="2" max="2" width="13.44140625" customWidth="1"/>
    <col min="3" max="3" width="13.109375" bestFit="1" customWidth="1"/>
    <col min="7" max="7" width="26.6640625" bestFit="1" customWidth="1"/>
    <col min="8" max="8" width="14.33203125" style="3" bestFit="1" customWidth="1"/>
    <col min="9" max="9" width="15.33203125" style="3" bestFit="1" customWidth="1"/>
    <col min="10" max="10" width="15.6640625" style="3" bestFit="1" customWidth="1"/>
    <col min="11" max="11" width="10.6640625" style="3" bestFit="1" customWidth="1"/>
    <col min="12" max="13" width="10.6640625" style="3" customWidth="1"/>
  </cols>
  <sheetData>
    <row r="2" spans="2:38" x14ac:dyDescent="0.3">
      <c r="B2" s="16" t="s">
        <v>15</v>
      </c>
      <c r="C2" s="16"/>
      <c r="D2" s="16"/>
      <c r="E2" s="16"/>
      <c r="F2" s="16">
        <v>1</v>
      </c>
      <c r="G2">
        <v>2</v>
      </c>
    </row>
    <row r="4" spans="2:38" x14ac:dyDescent="0.3">
      <c r="G4">
        <v>3</v>
      </c>
    </row>
    <row r="6" spans="2:38" ht="15" thickBot="1" x14ac:dyDescent="0.35"/>
    <row r="7" spans="2:38" x14ac:dyDescent="0.3">
      <c r="B7" s="37" t="s">
        <v>1</v>
      </c>
      <c r="C7" s="38"/>
      <c r="D7" s="38"/>
      <c r="E7" s="38"/>
      <c r="F7" s="39"/>
      <c r="G7" s="37" t="s">
        <v>8</v>
      </c>
      <c r="H7" s="38"/>
      <c r="I7" s="38"/>
      <c r="J7" s="39"/>
      <c r="K7" s="35"/>
      <c r="L7" s="35"/>
      <c r="M7" s="35"/>
      <c r="N7" s="42">
        <v>43101</v>
      </c>
      <c r="O7" s="43"/>
      <c r="P7" s="42">
        <v>43132</v>
      </c>
      <c r="Q7" s="43"/>
      <c r="R7" s="42">
        <v>43160</v>
      </c>
      <c r="S7" s="43"/>
      <c r="T7" s="42">
        <v>43191</v>
      </c>
      <c r="U7" s="43"/>
      <c r="V7" s="42">
        <v>43221</v>
      </c>
      <c r="W7" s="43"/>
      <c r="X7" s="42">
        <v>43252</v>
      </c>
      <c r="Y7" s="43"/>
      <c r="Z7" s="42">
        <v>43282</v>
      </c>
      <c r="AA7" s="43"/>
      <c r="AB7" s="42">
        <v>43313</v>
      </c>
      <c r="AC7" s="43"/>
      <c r="AD7" s="42">
        <v>43344</v>
      </c>
      <c r="AE7" s="43"/>
      <c r="AF7" s="42">
        <v>43374</v>
      </c>
      <c r="AG7" s="43"/>
      <c r="AH7" s="42">
        <v>43405</v>
      </c>
      <c r="AI7" s="43"/>
      <c r="AJ7" s="42">
        <v>43435</v>
      </c>
      <c r="AK7" s="43"/>
    </row>
    <row r="8" spans="2:38" s="1" customFormat="1" ht="15" thickBot="1" x14ac:dyDescent="0.35">
      <c r="B8" s="21" t="s">
        <v>0</v>
      </c>
      <c r="C8" s="22" t="s">
        <v>10</v>
      </c>
      <c r="D8" s="22" t="s">
        <v>2</v>
      </c>
      <c r="E8" s="22" t="s">
        <v>3</v>
      </c>
      <c r="F8" s="23" t="s">
        <v>4</v>
      </c>
      <c r="G8" s="2" t="s">
        <v>5</v>
      </c>
      <c r="H8" s="40" t="s">
        <v>17</v>
      </c>
      <c r="I8" s="40"/>
      <c r="J8" s="41"/>
      <c r="K8" s="36" t="s">
        <v>16</v>
      </c>
      <c r="L8" s="36" t="s">
        <v>26</v>
      </c>
      <c r="M8" s="36" t="s">
        <v>27</v>
      </c>
      <c r="N8" s="4" t="s">
        <v>6</v>
      </c>
      <c r="O8" s="5" t="s">
        <v>7</v>
      </c>
      <c r="P8" s="4" t="s">
        <v>6</v>
      </c>
      <c r="Q8" s="5" t="s">
        <v>7</v>
      </c>
      <c r="R8" s="4" t="s">
        <v>6</v>
      </c>
      <c r="S8" s="5" t="s">
        <v>7</v>
      </c>
      <c r="T8" s="4" t="s">
        <v>6</v>
      </c>
      <c r="U8" s="5" t="s">
        <v>7</v>
      </c>
      <c r="V8" s="4" t="s">
        <v>6</v>
      </c>
      <c r="W8" s="5" t="s">
        <v>7</v>
      </c>
      <c r="X8" s="4" t="s">
        <v>6</v>
      </c>
      <c r="Y8" s="5" t="s">
        <v>7</v>
      </c>
      <c r="Z8" s="4" t="s">
        <v>6</v>
      </c>
      <c r="AA8" s="5" t="s">
        <v>7</v>
      </c>
      <c r="AB8" s="4" t="s">
        <v>6</v>
      </c>
      <c r="AC8" s="5" t="s">
        <v>7</v>
      </c>
      <c r="AD8" s="4" t="s">
        <v>6</v>
      </c>
      <c r="AE8" s="5" t="s">
        <v>7</v>
      </c>
      <c r="AF8" s="4" t="s">
        <v>6</v>
      </c>
      <c r="AG8" s="5" t="s">
        <v>7</v>
      </c>
      <c r="AH8" s="4" t="s">
        <v>6</v>
      </c>
      <c r="AI8" s="5" t="s">
        <v>7</v>
      </c>
      <c r="AJ8" s="4" t="s">
        <v>6</v>
      </c>
      <c r="AK8" s="5" t="s">
        <v>7</v>
      </c>
    </row>
    <row r="9" spans="2:38" ht="14.4" customHeight="1" x14ac:dyDescent="0.3">
      <c r="B9" s="29"/>
      <c r="C9" s="18"/>
      <c r="D9" s="18"/>
      <c r="E9" s="24"/>
      <c r="F9" s="18"/>
      <c r="G9" s="6" t="s">
        <v>12</v>
      </c>
      <c r="H9" s="7">
        <v>2550</v>
      </c>
      <c r="I9" s="45"/>
      <c r="J9" s="45"/>
      <c r="K9" s="7" t="str">
        <f>VLOOKUP(H9,$G$17:$H$19,2,TRUE)</f>
        <v>P</v>
      </c>
      <c r="L9" s="3">
        <f>VLOOKUP(H9,$G$17:$J$19,3,TRUE)</f>
        <v>-4.7077999999999998</v>
      </c>
      <c r="M9" s="3">
        <f>VLOOKUP(H9,$G$17:$J$19,4,TRUE)</f>
        <v>63.792000000000002</v>
      </c>
      <c r="N9" s="8">
        <f>$L9*MONTH(N$7)^2+$H9*MONTH(N$7)</f>
        <v>2545.2921999999999</v>
      </c>
      <c r="O9" s="8" t="s">
        <v>14</v>
      </c>
      <c r="P9" s="8">
        <f>$L9*MONTH(P$7)^2+$H9*MONTH(P$7)</f>
        <v>5081.1688000000004</v>
      </c>
      <c r="Q9" s="8"/>
      <c r="R9" s="8">
        <f>$L9*MONTH(R$7)^2+$H9*MONTH(R$7)</f>
        <v>7607.6297999999997</v>
      </c>
      <c r="S9" s="8"/>
      <c r="T9" s="8">
        <f>$L9*MONTH(T$7)^2+$H9*MONTH(T$7)</f>
        <v>10124.6752</v>
      </c>
      <c r="U9" s="8"/>
      <c r="V9" s="8">
        <f>$L9*MONTH(V$7)^2+$H9*MONTH(V$7)</f>
        <v>12632.305</v>
      </c>
      <c r="W9" s="8"/>
      <c r="X9" s="8">
        <f>$L9*MONTH(X$7)^2+$H9*MONTH(X$7)</f>
        <v>15130.519200000001</v>
      </c>
      <c r="Y9" s="8"/>
      <c r="Z9" s="8">
        <f>$L9*MONTH(Z$7)^2+$H9*MONTH(Z$7)</f>
        <v>17619.317800000001</v>
      </c>
      <c r="AA9" s="8"/>
      <c r="AB9" s="8">
        <f>$L9*MONTH(AB$7)^2+$H9*MONTH(AB$7)</f>
        <v>20098.700799999999</v>
      </c>
      <c r="AC9" s="8"/>
      <c r="AD9" s="8">
        <f>$L9*MONTH(AD$7)^2+$H9*MONTH(AD$7)</f>
        <v>22568.6682</v>
      </c>
      <c r="AE9" s="8"/>
      <c r="AF9" s="8">
        <f>$L9*MONTH(AF$7)^2+$H9*MONTH(AF$7)</f>
        <v>25029.22</v>
      </c>
      <c r="AG9" s="8"/>
      <c r="AH9" s="8">
        <f>$L9*MONTH(AH$7)^2+$H9*MONTH(AH$7)</f>
        <v>27480.356199999998</v>
      </c>
      <c r="AI9" s="8"/>
      <c r="AJ9" s="8">
        <f>$L9*MONTH(AJ$7)^2+$H9*MONTH(AJ$7)</f>
        <v>29922.076799999999</v>
      </c>
      <c r="AK9" s="30"/>
      <c r="AL9" s="47">
        <f>SUMIF($N$8:$AK$8,"prév",$N9:$AK9)</f>
        <v>195839.93</v>
      </c>
    </row>
    <row r="10" spans="2:38" x14ac:dyDescent="0.3">
      <c r="B10" s="31" t="str">
        <f>IF(B9="","",B9)</f>
        <v/>
      </c>
      <c r="C10" s="19" t="str">
        <f t="shared" ref="C10:F10" si="0">IF(C9="","",C9)</f>
        <v/>
      </c>
      <c r="D10" s="19" t="str">
        <f t="shared" si="0"/>
        <v/>
      </c>
      <c r="E10" s="25" t="str">
        <f t="shared" si="0"/>
        <v/>
      </c>
      <c r="F10" s="19" t="str">
        <f t="shared" si="0"/>
        <v/>
      </c>
      <c r="G10" s="9" t="s">
        <v>13</v>
      </c>
      <c r="H10" s="10">
        <v>6425</v>
      </c>
      <c r="I10" s="46"/>
      <c r="J10" s="46"/>
      <c r="K10" s="10" t="str">
        <f t="shared" ref="K10:K12" si="1">VLOOKUP(H10,$G$17:$H$19,2,TRUE)</f>
        <v>M</v>
      </c>
      <c r="L10" s="10">
        <f t="shared" ref="L10:L12" si="2">VLOOKUP(H10,$G$17:$J$19,3,TRUE)</f>
        <v>-2.3658999999999999</v>
      </c>
      <c r="M10" s="10">
        <f t="shared" ref="M10:M12" si="3">VLOOKUP(H10,$G$17:$J$19,4,TRUE)</f>
        <v>45.231000000000002</v>
      </c>
      <c r="N10" s="11">
        <f t="shared" ref="N10:AJ12" si="4">$L10*MONTH(N$7)^2+$H10*MONTH(N$7)</f>
        <v>6422.6341000000002</v>
      </c>
      <c r="O10" s="11" t="s">
        <v>14</v>
      </c>
      <c r="P10" s="11">
        <f t="shared" si="4"/>
        <v>12840.536400000001</v>
      </c>
      <c r="Q10" s="11"/>
      <c r="R10" s="11">
        <f t="shared" si="4"/>
        <v>19253.706900000001</v>
      </c>
      <c r="S10" s="11"/>
      <c r="T10" s="11">
        <f t="shared" si="4"/>
        <v>25662.1456</v>
      </c>
      <c r="U10" s="11"/>
      <c r="V10" s="11">
        <f t="shared" si="4"/>
        <v>32065.852500000001</v>
      </c>
      <c r="W10" s="11"/>
      <c r="X10" s="11">
        <f t="shared" si="4"/>
        <v>38464.827599999997</v>
      </c>
      <c r="Y10" s="11"/>
      <c r="Z10" s="11">
        <f t="shared" si="4"/>
        <v>44859.070899999999</v>
      </c>
      <c r="AA10" s="11"/>
      <c r="AB10" s="11">
        <f t="shared" si="4"/>
        <v>51248.582399999999</v>
      </c>
      <c r="AC10" s="11"/>
      <c r="AD10" s="11">
        <f t="shared" si="4"/>
        <v>57633.362099999998</v>
      </c>
      <c r="AE10" s="11"/>
      <c r="AF10" s="11">
        <f t="shared" si="4"/>
        <v>64013.41</v>
      </c>
      <c r="AG10" s="11"/>
      <c r="AH10" s="11">
        <f t="shared" si="4"/>
        <v>70388.7261</v>
      </c>
      <c r="AI10" s="11"/>
      <c r="AJ10" s="11">
        <f t="shared" si="4"/>
        <v>76759.310400000002</v>
      </c>
      <c r="AK10" s="32"/>
      <c r="AL10" s="47">
        <f t="shared" ref="AL10:AL12" si="5">SUMIF($N$8:$AK$8,"prév",$N10:$AK10)</f>
        <v>499612.16499999998</v>
      </c>
    </row>
    <row r="11" spans="2:38" x14ac:dyDescent="0.3">
      <c r="B11" s="31" t="str">
        <f>IF(B9="","",B9)</f>
        <v/>
      </c>
      <c r="C11" s="19" t="str">
        <f t="shared" ref="C11:F11" si="6">IF(C9="","",C9)</f>
        <v/>
      </c>
      <c r="D11" s="19" t="str">
        <f t="shared" si="6"/>
        <v/>
      </c>
      <c r="E11" s="25" t="str">
        <f t="shared" si="6"/>
        <v/>
      </c>
      <c r="F11" s="19" t="str">
        <f t="shared" si="6"/>
        <v/>
      </c>
      <c r="G11" s="12" t="s">
        <v>11</v>
      </c>
      <c r="H11" s="10">
        <v>12563</v>
      </c>
      <c r="I11" s="46"/>
      <c r="J11" s="46"/>
      <c r="K11" s="10" t="str">
        <f t="shared" si="1"/>
        <v>G</v>
      </c>
      <c r="L11" s="10">
        <f t="shared" si="2"/>
        <v>1.2568999999999999</v>
      </c>
      <c r="M11" s="10">
        <f t="shared" si="3"/>
        <v>-5.6319999999999997</v>
      </c>
      <c r="N11" s="11">
        <f t="shared" si="4"/>
        <v>12564.2569</v>
      </c>
      <c r="O11" s="11" t="s">
        <v>14</v>
      </c>
      <c r="P11" s="11">
        <f t="shared" si="4"/>
        <v>25131.027600000001</v>
      </c>
      <c r="Q11" s="11"/>
      <c r="R11" s="11">
        <f t="shared" si="4"/>
        <v>37700.312100000003</v>
      </c>
      <c r="S11" s="11"/>
      <c r="T11" s="11">
        <f t="shared" si="4"/>
        <v>50272.110399999998</v>
      </c>
      <c r="U11" s="11"/>
      <c r="V11" s="11">
        <f t="shared" si="4"/>
        <v>62846.422500000001</v>
      </c>
      <c r="W11" s="11"/>
      <c r="X11" s="11">
        <f t="shared" si="4"/>
        <v>75423.248399999997</v>
      </c>
      <c r="Y11" s="11"/>
      <c r="Z11" s="11">
        <f t="shared" si="4"/>
        <v>88002.588099999994</v>
      </c>
      <c r="AA11" s="11"/>
      <c r="AB11" s="11">
        <f t="shared" si="4"/>
        <v>100584.44160000001</v>
      </c>
      <c r="AC11" s="11"/>
      <c r="AD11" s="11">
        <f t="shared" si="4"/>
        <v>113168.8089</v>
      </c>
      <c r="AE11" s="11"/>
      <c r="AF11" s="11">
        <f t="shared" si="4"/>
        <v>125755.69</v>
      </c>
      <c r="AG11" s="11"/>
      <c r="AH11" s="11">
        <f t="shared" si="4"/>
        <v>138345.08489999999</v>
      </c>
      <c r="AI11" s="11"/>
      <c r="AJ11" s="11">
        <f t="shared" si="4"/>
        <v>150936.99359999999</v>
      </c>
      <c r="AK11" s="32"/>
      <c r="AL11" s="47">
        <f t="shared" si="5"/>
        <v>980730.9850000001</v>
      </c>
    </row>
    <row r="12" spans="2:38" x14ac:dyDescent="0.3">
      <c r="B12" s="33" t="str">
        <f>IF(B9="","",B9)</f>
        <v/>
      </c>
      <c r="C12" s="20" t="str">
        <f t="shared" ref="C12:F12" si="7">IF(C9="","",C9)</f>
        <v/>
      </c>
      <c r="D12" s="20" t="str">
        <f t="shared" si="7"/>
        <v/>
      </c>
      <c r="E12" s="26" t="str">
        <f t="shared" si="7"/>
        <v/>
      </c>
      <c r="F12" s="20" t="str">
        <f t="shared" si="7"/>
        <v/>
      </c>
      <c r="G12" s="13" t="s">
        <v>9</v>
      </c>
      <c r="H12" s="14">
        <v>7435</v>
      </c>
      <c r="I12" s="46"/>
      <c r="J12" s="46"/>
      <c r="K12" s="14" t="str">
        <f t="shared" si="1"/>
        <v>M</v>
      </c>
      <c r="L12" s="14">
        <f t="shared" si="2"/>
        <v>-2.3658999999999999</v>
      </c>
      <c r="M12" s="14">
        <f t="shared" si="3"/>
        <v>45.231000000000002</v>
      </c>
      <c r="N12" s="15">
        <f t="shared" si="4"/>
        <v>7432.6341000000002</v>
      </c>
      <c r="O12" s="15" t="s">
        <v>14</v>
      </c>
      <c r="P12" s="15">
        <f t="shared" si="4"/>
        <v>14860.536400000001</v>
      </c>
      <c r="Q12" s="15"/>
      <c r="R12" s="15">
        <f t="shared" si="4"/>
        <v>22283.706900000001</v>
      </c>
      <c r="S12" s="15"/>
      <c r="T12" s="15">
        <f t="shared" si="4"/>
        <v>29702.1456</v>
      </c>
      <c r="U12" s="15"/>
      <c r="V12" s="15">
        <f t="shared" si="4"/>
        <v>37115.852500000001</v>
      </c>
      <c r="W12" s="15"/>
      <c r="X12" s="15">
        <f t="shared" si="4"/>
        <v>44524.827599999997</v>
      </c>
      <c r="Y12" s="15"/>
      <c r="Z12" s="15">
        <f t="shared" si="4"/>
        <v>51929.070899999999</v>
      </c>
      <c r="AA12" s="15"/>
      <c r="AB12" s="15">
        <f t="shared" si="4"/>
        <v>59328.582399999999</v>
      </c>
      <c r="AC12" s="15"/>
      <c r="AD12" s="15">
        <f t="shared" si="4"/>
        <v>66723.362099999998</v>
      </c>
      <c r="AE12" s="15"/>
      <c r="AF12" s="15">
        <f t="shared" si="4"/>
        <v>74113.41</v>
      </c>
      <c r="AG12" s="15"/>
      <c r="AH12" s="15">
        <f t="shared" si="4"/>
        <v>81498.7261</v>
      </c>
      <c r="AI12" s="15"/>
      <c r="AJ12" s="15">
        <f t="shared" si="4"/>
        <v>88879.310400000002</v>
      </c>
      <c r="AK12" s="34"/>
      <c r="AL12" s="47">
        <f t="shared" si="5"/>
        <v>578392.16499999992</v>
      </c>
    </row>
    <row r="15" spans="2:38" x14ac:dyDescent="0.3">
      <c r="I15" s="44" t="s">
        <v>25</v>
      </c>
      <c r="J15" s="44"/>
    </row>
    <row r="16" spans="2:38" x14ac:dyDescent="0.3">
      <c r="G16" t="s">
        <v>18</v>
      </c>
      <c r="H16" s="3" t="s">
        <v>19</v>
      </c>
      <c r="I16" s="3" t="s">
        <v>23</v>
      </c>
      <c r="J16" s="3" t="s">
        <v>24</v>
      </c>
    </row>
    <row r="17" spans="2:10" x14ac:dyDescent="0.3">
      <c r="G17">
        <v>0</v>
      </c>
      <c r="H17" s="3" t="s">
        <v>20</v>
      </c>
      <c r="I17" s="3">
        <v>-4.7077999999999998</v>
      </c>
      <c r="J17" s="3">
        <v>63.792000000000002</v>
      </c>
    </row>
    <row r="18" spans="2:10" x14ac:dyDescent="0.3">
      <c r="G18">
        <v>3000</v>
      </c>
      <c r="H18" s="3" t="s">
        <v>21</v>
      </c>
      <c r="I18" s="3">
        <v>-2.3658999999999999</v>
      </c>
      <c r="J18" s="3">
        <v>45.231000000000002</v>
      </c>
    </row>
    <row r="19" spans="2:10" x14ac:dyDescent="0.3">
      <c r="G19">
        <v>10000</v>
      </c>
      <c r="H19" s="3" t="s">
        <v>22</v>
      </c>
      <c r="I19" s="3">
        <v>1.2568999999999999</v>
      </c>
      <c r="J19" s="3">
        <v>-5.6319999999999997</v>
      </c>
    </row>
    <row r="22" spans="2:10" x14ac:dyDescent="0.3">
      <c r="I22" s="3">
        <f>VLOOKUP(H22,$G$17:$J$19,3,TRUE)</f>
        <v>-4.7077999999999998</v>
      </c>
      <c r="J22" s="3">
        <f>VLOOKUP(H22,$G$17:$J$19,4,TRUE)</f>
        <v>63.792000000000002</v>
      </c>
    </row>
    <row r="23" spans="2:10" x14ac:dyDescent="0.3">
      <c r="B23" s="17"/>
    </row>
  </sheetData>
  <autoFilter ref="B8:F8"/>
  <mergeCells count="16">
    <mergeCell ref="AH7:AI7"/>
    <mergeCell ref="AJ7:AK7"/>
    <mergeCell ref="H8:J8"/>
    <mergeCell ref="I15:J15"/>
    <mergeCell ref="V7:W7"/>
    <mergeCell ref="X7:Y7"/>
    <mergeCell ref="Z7:AA7"/>
    <mergeCell ref="AB7:AC7"/>
    <mergeCell ref="AD7:AE7"/>
    <mergeCell ref="AF7:AG7"/>
    <mergeCell ref="B7:F7"/>
    <mergeCell ref="G7:J7"/>
    <mergeCell ref="N7:O7"/>
    <mergeCell ref="P7:Q7"/>
    <mergeCell ref="R7:S7"/>
    <mergeCell ref="T7:U7"/>
  </mergeCells>
  <conditionalFormatting sqref="H9:I9 I10:I12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PIC FAB</vt:lpstr>
      <vt:lpstr>PIC FAB (2)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BERNADAC Lucile (SAFRAN AIRCRAFT ENGINES)</dc:creator>
  <cp:lastModifiedBy>Jean-Yves Huguet</cp:lastModifiedBy>
  <dcterms:created xsi:type="dcterms:W3CDTF">2018-04-18T12:45:27Z</dcterms:created>
  <dcterms:modified xsi:type="dcterms:W3CDTF">2018-04-25T10:09:41Z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-1113799058</vt:i4>
  </property>
  <property fmtid="{D5CDD505-2E9C-101B-9397-08002B2CF9AE}" pid="3" name="_NewReviewCycle">
    <vt:lpwstr/>
  </property>
  <property fmtid="{D5CDD505-2E9C-101B-9397-08002B2CF9AE}" pid="4" name="_EmailSubject">
    <vt:lpwstr>PERSO</vt:lpwstr>
  </property>
  <property fmtid="{D5CDD505-2E9C-101B-9397-08002B2CF9AE}" pid="5" name="_AuthorEmail">
    <vt:lpwstr>lucile.bernadac@safrangroup.com</vt:lpwstr>
  </property>
  <property fmtid="{D5CDD505-2E9C-101B-9397-08002B2CF9AE}" pid="6" name="_AuthorEmailDisplayName">
    <vt:lpwstr>BERNADAC Lucile (SAFRAN AIRCRAFT ENGINES)</vt:lpwstr>
  </property>
  <property fmtid="{D5CDD505-2E9C-101B-9397-08002B2CF9AE}" pid="7" name="_ReviewingToolsShownOnce">
    <vt:lpwstr/>
  </property>
</Properties>
</file>