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01"/>
  <workbookPr/>
  <mc:AlternateContent xmlns:mc="http://schemas.openxmlformats.org/markup-compatibility/2006">
    <mc:Choice Requires="x15">
      <x15ac:absPath xmlns:x15ac="http://schemas.microsoft.com/office/spreadsheetml/2010/11/ac" url="C:\Users\t.dury\Documents\Zebre\00 a remettre dans Arbo\AIrbus Staff\"/>
    </mc:Choice>
  </mc:AlternateContent>
  <bookViews>
    <workbookView xWindow="1455" yWindow="0" windowWidth="28800" windowHeight="11835"/>
  </bookViews>
  <sheets>
    <sheet name="Master budget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7" i="1" l="1"/>
  <c r="D35" i="1"/>
  <c r="D36" i="1"/>
  <c r="D32" i="1"/>
  <c r="D33" i="1"/>
  <c r="D34" i="1"/>
  <c r="D31" i="1"/>
  <c r="D28" i="1"/>
  <c r="D24" i="1"/>
  <c r="D19" i="1"/>
  <c r="D18" i="1"/>
  <c r="D17" i="1"/>
  <c r="D16" i="1"/>
  <c r="C44" i="1"/>
  <c r="D23" i="1" l="1"/>
  <c r="D22" i="1"/>
  <c r="C10" i="1" l="1"/>
  <c r="D15" i="1" l="1"/>
  <c r="D38" i="1" l="1"/>
  <c r="D39" i="1"/>
  <c r="E39" i="1" s="1"/>
  <c r="D40" i="1"/>
  <c r="E40" i="1" s="1"/>
  <c r="D41" i="1"/>
  <c r="E41" i="1" s="1"/>
  <c r="E34" i="1"/>
  <c r="D26" i="1"/>
  <c r="E26" i="1" s="1"/>
  <c r="E27" i="1"/>
  <c r="F27" i="1" s="1"/>
  <c r="F8" i="1"/>
  <c r="F41" i="1" l="1"/>
  <c r="F26" i="1"/>
  <c r="F40" i="1"/>
  <c r="F39" i="1"/>
  <c r="F34" i="1"/>
  <c r="G104" i="1"/>
  <c r="E91" i="1"/>
  <c r="C90" i="1"/>
  <c r="H69" i="1"/>
  <c r="C69" i="1"/>
  <c r="C68" i="1"/>
  <c r="D67" i="1"/>
  <c r="D51" i="1"/>
  <c r="C51" i="1"/>
  <c r="H46" i="1"/>
  <c r="D42" i="1"/>
  <c r="E42" i="1" s="1"/>
  <c r="E37" i="1"/>
  <c r="E35" i="1"/>
  <c r="E33" i="1"/>
  <c r="E32" i="1"/>
  <c r="E31" i="1"/>
  <c r="E30" i="1"/>
  <c r="E29" i="1"/>
  <c r="E23" i="1"/>
  <c r="E22" i="1"/>
  <c r="E21" i="1"/>
  <c r="E19" i="1"/>
  <c r="E18" i="1"/>
  <c r="E17" i="1"/>
  <c r="E16" i="1"/>
  <c r="H15" i="1"/>
  <c r="D9" i="1"/>
  <c r="D10" i="1" s="1"/>
  <c r="D7" i="1"/>
  <c r="E7" i="1" s="1"/>
  <c r="D6" i="1"/>
  <c r="E6" i="1" s="1"/>
  <c r="F23" i="1" l="1"/>
  <c r="G23" i="1"/>
  <c r="G19" i="1"/>
  <c r="F19" i="1"/>
  <c r="G16" i="1"/>
  <c r="F16" i="1"/>
  <c r="E77" i="1"/>
  <c r="G21" i="1"/>
  <c r="F21" i="1"/>
  <c r="F18" i="1"/>
  <c r="G18" i="1"/>
  <c r="G17" i="1"/>
  <c r="F17" i="1"/>
  <c r="F22" i="1"/>
  <c r="G22" i="1"/>
  <c r="G29" i="1"/>
  <c r="F29" i="1"/>
  <c r="E89" i="1"/>
  <c r="G33" i="1"/>
  <c r="F33" i="1"/>
  <c r="D46" i="1"/>
  <c r="E46" i="1" s="1"/>
  <c r="G27" i="1"/>
  <c r="G30" i="1"/>
  <c r="F30" i="1"/>
  <c r="G41" i="1"/>
  <c r="F31" i="1"/>
  <c r="G31" i="1"/>
  <c r="G37" i="1"/>
  <c r="F37" i="1"/>
  <c r="G26" i="1"/>
  <c r="G34" i="1"/>
  <c r="F35" i="1"/>
  <c r="G35" i="1"/>
  <c r="G40" i="1"/>
  <c r="G32" i="1"/>
  <c r="F32" i="1"/>
  <c r="G42" i="1"/>
  <c r="F42" i="1"/>
  <c r="G39" i="1"/>
  <c r="D44" i="1"/>
  <c r="C45" i="1" s="1"/>
  <c r="E51" i="1"/>
  <c r="H25" i="1"/>
  <c r="E78" i="1"/>
  <c r="E36" i="1"/>
  <c r="D45" i="1"/>
  <c r="G51" i="1" l="1"/>
  <c r="G50" i="1" s="1"/>
  <c r="F51" i="1"/>
  <c r="F50" i="1" s="1"/>
  <c r="H51" i="1"/>
  <c r="H50" i="1" s="1"/>
  <c r="G46" i="1"/>
  <c r="F46" i="1"/>
  <c r="E50" i="1"/>
  <c r="G36" i="1"/>
  <c r="F36" i="1"/>
  <c r="E28" i="1"/>
  <c r="E24" i="1"/>
  <c r="E45" i="1"/>
  <c r="H45" i="1" s="1"/>
  <c r="E44" i="1"/>
  <c r="E20" i="1"/>
  <c r="E38" i="1"/>
  <c r="E90" i="1"/>
  <c r="G20" i="1" l="1"/>
  <c r="F20" i="1"/>
  <c r="E25" i="1"/>
  <c r="F24" i="1"/>
  <c r="G24" i="1"/>
  <c r="G15" i="1" s="1"/>
  <c r="E15" i="1"/>
  <c r="G28" i="1"/>
  <c r="F28" i="1"/>
  <c r="G38" i="1"/>
  <c r="G44" i="1"/>
  <c r="F44" i="1"/>
  <c r="F45" i="1"/>
  <c r="G45" i="1"/>
  <c r="H44" i="1"/>
  <c r="H43" i="1" s="1"/>
  <c r="E43" i="1"/>
  <c r="E74" i="1"/>
  <c r="E82" i="1"/>
  <c r="F38" i="1"/>
  <c r="G43" i="1" l="1"/>
  <c r="G25" i="1"/>
  <c r="F15" i="1"/>
  <c r="E55" i="1"/>
  <c r="F25" i="1"/>
  <c r="F43" i="1"/>
  <c r="E104" i="1"/>
  <c r="G6" i="1"/>
  <c r="F6" i="1"/>
  <c r="C48" i="1"/>
  <c r="E48" i="1" s="1"/>
  <c r="E47" i="1" l="1"/>
  <c r="F48" i="1"/>
  <c r="G48" i="1"/>
  <c r="E53" i="1"/>
  <c r="E54" i="1"/>
  <c r="F47" i="1"/>
  <c r="F53" i="1" s="1"/>
  <c r="F58" i="1" s="1"/>
  <c r="G47" i="1"/>
  <c r="G53" i="1" s="1"/>
  <c r="G58" i="1" s="1"/>
  <c r="H48" i="1"/>
  <c r="H47" i="1" s="1"/>
  <c r="H54" i="1" l="1"/>
  <c r="H53" i="1"/>
  <c r="E56" i="1"/>
  <c r="E57" i="1" s="1"/>
  <c r="E58" i="1"/>
  <c r="F54" i="1"/>
  <c r="F56" i="1"/>
  <c r="H56" i="1"/>
  <c r="G56" i="1"/>
  <c r="G54" i="1"/>
  <c r="E59" i="1" l="1"/>
  <c r="E60" i="1" s="1"/>
  <c r="H5" i="1" s="1"/>
  <c r="F59" i="1"/>
  <c r="F60" i="1" s="1"/>
  <c r="F57" i="1"/>
  <c r="G59" i="1"/>
  <c r="G60" i="1" s="1"/>
  <c r="G57" i="1"/>
  <c r="H59" i="1"/>
  <c r="H60" i="1" s="1"/>
  <c r="H57" i="1"/>
</calcChain>
</file>

<file path=xl/sharedStrings.xml><?xml version="1.0" encoding="utf-8"?>
<sst xmlns="http://schemas.openxmlformats.org/spreadsheetml/2006/main" count="112" uniqueCount="102">
  <si>
    <t xml:space="preserve">BUDGET PREVISIONNEL D'UN SEJOUR </t>
  </si>
  <si>
    <t>REEL</t>
  </si>
  <si>
    <t>RUBRIQUES</t>
  </si>
  <si>
    <t>PX VENTE</t>
  </si>
  <si>
    <t>NBRE UNITES</t>
  </si>
  <si>
    <t>RECETTES</t>
  </si>
  <si>
    <t>RECETTE</t>
  </si>
  <si>
    <t>UNITAIRE</t>
  </si>
  <si>
    <t>TOTALES</t>
  </si>
  <si>
    <t>SEJOUR</t>
  </si>
  <si>
    <t>JOUR</t>
  </si>
  <si>
    <t>taxes aéroport</t>
  </si>
  <si>
    <t>NBRE PARTICIPANTS</t>
  </si>
  <si>
    <t>NBRE ENCADREMENT</t>
  </si>
  <si>
    <t>DATES</t>
  </si>
  <si>
    <t>NBRE JOURS GESTION</t>
  </si>
  <si>
    <t xml:space="preserve">JOURS GEST </t>
  </si>
  <si>
    <t>DIRECTEUR</t>
  </si>
  <si>
    <t>RECETTE TRANSPORT</t>
  </si>
  <si>
    <t>PRIX</t>
  </si>
  <si>
    <t>COUT</t>
  </si>
  <si>
    <t>COUT PAR</t>
  </si>
  <si>
    <t>COUT UNITAIRE</t>
  </si>
  <si>
    <t>ACHAT</t>
  </si>
  <si>
    <t>TOTAL</t>
  </si>
  <si>
    <t>PENSION</t>
  </si>
  <si>
    <t>ANIMATION</t>
  </si>
  <si>
    <t xml:space="preserve">Transports </t>
  </si>
  <si>
    <t>Divers pédagog</t>
  </si>
  <si>
    <t>Educatif siège</t>
  </si>
  <si>
    <t>Transport local</t>
  </si>
  <si>
    <t>ENCADREMENT</t>
  </si>
  <si>
    <t>Salaires</t>
  </si>
  <si>
    <t>Charges</t>
  </si>
  <si>
    <t>Frais déplacements</t>
  </si>
  <si>
    <t>ASSURANCE</t>
  </si>
  <si>
    <t>1% du CA</t>
  </si>
  <si>
    <t>PREPA SEJOUR</t>
  </si>
  <si>
    <t>Ratio unitaire</t>
  </si>
  <si>
    <t>COUT TOTAL DU SEJOUR</t>
  </si>
  <si>
    <t>COUT TOTAL DU SEJOUR HORS ENCADREMENT</t>
  </si>
  <si>
    <t>MARGE BRUTE COMPTABLE</t>
  </si>
  <si>
    <t>MARGE BRUTE TTC</t>
  </si>
  <si>
    <t>% DE MARGE BRUTE</t>
  </si>
  <si>
    <t>TVA SUR LA MARGE 19, 6 %</t>
  </si>
  <si>
    <t xml:space="preserve">MARGE NETTE </t>
  </si>
  <si>
    <t>% DE MARGE NETTE</t>
  </si>
  <si>
    <t>BUDGET PREVISIONNEL DE SEJOUR ETE 2013</t>
  </si>
  <si>
    <t xml:space="preserve">NOM DU DIRECTEUR : </t>
  </si>
  <si>
    <t>DATES SEJOUR :</t>
  </si>
  <si>
    <t xml:space="preserve">CODES SEJOUR : </t>
  </si>
  <si>
    <t>ETHA</t>
  </si>
  <si>
    <t>N.ENCADREMENT :</t>
  </si>
  <si>
    <t>N.PARTICIPANTS :</t>
  </si>
  <si>
    <t>DEPENSES</t>
  </si>
  <si>
    <t>REGIE D AVANCE</t>
  </si>
  <si>
    <t>DEVISES</t>
  </si>
  <si>
    <t>ALIMENTATION :</t>
  </si>
  <si>
    <t>EUROS :</t>
  </si>
  <si>
    <t xml:space="preserve">HEBERGEMENT : </t>
  </si>
  <si>
    <t>sukhotthai</t>
  </si>
  <si>
    <t>KOH phi phi</t>
  </si>
  <si>
    <t>TRANSPORT:</t>
  </si>
  <si>
    <t>Locaux :</t>
  </si>
  <si>
    <t>Carburant :</t>
  </si>
  <si>
    <t>Bateaux :</t>
  </si>
  <si>
    <t>EDUCATIF :</t>
  </si>
  <si>
    <t>plongée</t>
  </si>
  <si>
    <t xml:space="preserve">Divers pédagogique : </t>
  </si>
  <si>
    <t>x J/jeune</t>
  </si>
  <si>
    <t>massage</t>
  </si>
  <si>
    <t>AUTRES ACHATS :</t>
  </si>
  <si>
    <t>TELEPHONE / PTT :</t>
  </si>
  <si>
    <t>PHARMACIE SEJOUR :</t>
  </si>
  <si>
    <t>ENVELOPPE DE SECOURS :</t>
  </si>
  <si>
    <t>A utiliser pour les frais médicaux</t>
  </si>
  <si>
    <t>remboursables. Pour les autres dépenses</t>
  </si>
  <si>
    <t>accord du siège obligatoire.</t>
  </si>
  <si>
    <t>TOTAL DEPENSES</t>
  </si>
  <si>
    <t>TOTAL RECETTES</t>
  </si>
  <si>
    <t>Je soussigné………………………………….atteste avoir bien reçu la somme de………..€ et m'engage</t>
  </si>
  <si>
    <r>
      <t xml:space="preserve">à retourner le solde de mon séjour dès mon retour aux </t>
    </r>
    <r>
      <rPr>
        <sz val="10"/>
        <rFont val="Birdland Aeroplane"/>
      </rPr>
      <t>Vacances du Zèbre</t>
    </r>
    <r>
      <rPr>
        <sz val="10"/>
        <rFont val="Arial"/>
      </rPr>
      <t>.</t>
    </r>
  </si>
  <si>
    <t>Date et signature :</t>
  </si>
  <si>
    <t>ALIMENTATION</t>
  </si>
  <si>
    <t>transfert aéroport</t>
  </si>
  <si>
    <t>marge nette</t>
  </si>
  <si>
    <t>verif nuit (colorié en rouge si diff nb de j de gestion</t>
  </si>
  <si>
    <t>nom prix de celui de l'onglet</t>
  </si>
  <si>
    <t>Voir calcul auto par rapport au date?</t>
  </si>
  <si>
    <t>mettre plusieurs ligne pour prix différents CE?, indiv…</t>
  </si>
  <si>
    <t>santiago</t>
  </si>
  <si>
    <t>valparaiso</t>
  </si>
  <si>
    <t>Iquique</t>
  </si>
  <si>
    <t>San pedro</t>
  </si>
  <si>
    <t>B.VERDE</t>
  </si>
  <si>
    <t>Transfert Santiago Valpa + aéro A/R</t>
  </si>
  <si>
    <t>Bus Valpo Iquiqué</t>
  </si>
  <si>
    <t>Transfert Iquiqué / San Pedro De Ataca</t>
  </si>
  <si>
    <t>Transfert San Pedro / Santiago</t>
  </si>
  <si>
    <t>Tour Hulberstone</t>
  </si>
  <si>
    <t>Etape Bolivie 4 jours 3 nuits</t>
  </si>
  <si>
    <t>Entrées et taxes Bolivie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</si>
</sst>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\ [$€-1]_-;\-* #,##0.00\ [$€-1]_-;_-* &quot;-&quot;??\ [$€-1]_-"/>
    <numFmt numFmtId="165" formatCode="_-* #,##0.00\ &quot;F&quot;_-;\-* #,##0.00\ &quot;F&quot;_-;_-* &quot;-&quot;??\ &quot;F&quot;_-;_-@_-"/>
    <numFmt numFmtId="166" formatCode="#,##0.00\ [$€-1];\-#,##0.00\ [$€-1]"/>
    <numFmt numFmtId="167" formatCode="#,##0.00\ &quot;F&quot;;[Red]\-#,##0.00\ &quot;F&quot;"/>
    <numFmt numFmtId="168" formatCode="#,##0.00\ &quot;€&quot;"/>
    <numFmt numFmtId="169" formatCode="#,##0.00\ [$€-1]"/>
  </numFmts>
  <fonts count="20">
    <font>
      <sz val="10"/>
      <name val="Arial"/>
    </font>
    <font>
      <sz val="10"/>
      <name val="Arial"/>
    </font>
    <font>
      <b/>
      <sz val="14"/>
      <name val="Arial"/>
      <family val="2"/>
    </font>
    <font>
      <sz val="10"/>
      <name val="Arial"/>
      <family val="2"/>
    </font>
    <font>
      <b/>
      <sz val="14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b/>
      <i/>
      <sz val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sz val="8"/>
      <color rgb="FF0070C0"/>
      <name val="Arial"/>
      <family val="2"/>
    </font>
    <font>
      <sz val="8"/>
      <color theme="4" tint="-0.249977111117893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sz val="14"/>
      <name val="Arial"/>
      <family val="2"/>
    </font>
    <font>
      <sz val="10"/>
      <name val="Birdland Aeroplane"/>
    </font>
  </fonts>
  <fills count="10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83">
    <xf numFmtId="0" fontId="0" fillId="0" borderId="0" xfId="0"/>
    <xf numFmtId="0" fontId="7" fillId="0" borderId="0" xfId="0" applyFont="1" applyBorder="1"/>
    <xf numFmtId="0" fontId="3" fillId="0" borderId="0" xfId="0" applyFont="1"/>
    <xf numFmtId="0" fontId="18" fillId="0" borderId="0" xfId="0" applyFont="1" applyBorder="1" applyAlignment="1">
      <alignment horizontal="center"/>
    </xf>
    <xf numFmtId="0" fontId="7" fillId="0" borderId="19" xfId="0" applyFont="1" applyBorder="1"/>
    <xf numFmtId="0" fontId="7" fillId="0" borderId="20" xfId="0" applyFont="1" applyBorder="1"/>
    <xf numFmtId="0" fontId="7" fillId="0" borderId="21" xfId="0" applyFont="1" applyBorder="1"/>
    <xf numFmtId="0" fontId="7" fillId="0" borderId="15" xfId="0" applyFont="1" applyBorder="1"/>
    <xf numFmtId="17" fontId="7" fillId="0" borderId="0" xfId="0" applyNumberFormat="1" applyFont="1" applyBorder="1"/>
    <xf numFmtId="0" fontId="7" fillId="0" borderId="22" xfId="0" applyFont="1" applyBorder="1"/>
    <xf numFmtId="0" fontId="7" fillId="0" borderId="22" xfId="0" applyFont="1" applyBorder="1" applyAlignment="1">
      <alignment horizontal="left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6" xfId="0" applyBorder="1" applyAlignment="1">
      <alignment horizontal="center"/>
    </xf>
    <xf numFmtId="0" fontId="7" fillId="0" borderId="16" xfId="0" applyFont="1" applyBorder="1"/>
    <xf numFmtId="169" fontId="0" fillId="0" borderId="12" xfId="0" applyNumberFormat="1" applyBorder="1" applyAlignment="1">
      <alignment horizontal="center"/>
    </xf>
    <xf numFmtId="0" fontId="7" fillId="0" borderId="12" xfId="0" applyFont="1" applyBorder="1"/>
    <xf numFmtId="0" fontId="0" fillId="0" borderId="12" xfId="0" applyBorder="1" applyAlignment="1">
      <alignment horizontal="center"/>
    </xf>
    <xf numFmtId="0" fontId="0" fillId="0" borderId="12" xfId="0" applyBorder="1"/>
    <xf numFmtId="169" fontId="3" fillId="0" borderId="12" xfId="0" applyNumberFormat="1" applyFont="1" applyBorder="1" applyAlignment="1">
      <alignment horizontal="center"/>
    </xf>
    <xf numFmtId="0" fontId="3" fillId="0" borderId="1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168" fontId="0" fillId="0" borderId="15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2" xfId="0" applyBorder="1" applyAlignment="1">
      <alignment horizontal="left"/>
    </xf>
    <xf numFmtId="0" fontId="7" fillId="0" borderId="0" xfId="0" applyFont="1"/>
    <xf numFmtId="166" fontId="0" fillId="0" borderId="12" xfId="0" applyNumberFormat="1" applyBorder="1" applyAlignment="1">
      <alignment horizontal="center"/>
    </xf>
    <xf numFmtId="164" fontId="0" fillId="0" borderId="0" xfId="0" applyNumberFormat="1" applyBorder="1" applyAlignment="1">
      <alignment horizontal="right"/>
    </xf>
    <xf numFmtId="168" fontId="0" fillId="0" borderId="0" xfId="0" applyNumberFormat="1"/>
    <xf numFmtId="0" fontId="0" fillId="0" borderId="0" xfId="0" applyNumberFormat="1"/>
    <xf numFmtId="169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164" fontId="0" fillId="0" borderId="0" xfId="1" applyFont="1"/>
    <xf numFmtId="0" fontId="0" fillId="0" borderId="0" xfId="0" applyProtection="1">
      <protection locked="0"/>
    </xf>
    <xf numFmtId="0" fontId="5" fillId="0" borderId="0" xfId="0" applyFont="1" applyAlignment="1" applyProtection="1">
      <alignment horizontal="center"/>
      <protection locked="0"/>
    </xf>
    <xf numFmtId="164" fontId="0" fillId="0" borderId="0" xfId="1" applyFont="1" applyAlignment="1" applyProtection="1">
      <alignment horizontal="right"/>
      <protection locked="0"/>
    </xf>
    <xf numFmtId="164" fontId="5" fillId="0" borderId="0" xfId="1" applyFont="1" applyAlignment="1" applyProtection="1">
      <alignment horizontal="right"/>
      <protection locked="0"/>
    </xf>
    <xf numFmtId="164" fontId="5" fillId="0" borderId="0" xfId="1" applyFont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0" fontId="6" fillId="2" borderId="4" xfId="0" applyFont="1" applyFill="1" applyBorder="1" applyProtection="1">
      <protection locked="0"/>
    </xf>
    <xf numFmtId="0" fontId="5" fillId="0" borderId="2" xfId="0" applyFont="1" applyBorder="1" applyAlignment="1" applyProtection="1">
      <alignment horizontal="left"/>
      <protection locked="0"/>
    </xf>
    <xf numFmtId="0" fontId="5" fillId="0" borderId="3" xfId="0" applyFont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5" fillId="0" borderId="9" xfId="0" applyFont="1" applyBorder="1" applyProtection="1">
      <protection locked="0"/>
    </xf>
    <xf numFmtId="0" fontId="5" fillId="0" borderId="4" xfId="0" applyFont="1" applyBorder="1" applyAlignment="1" applyProtection="1">
      <alignment horizontal="left"/>
      <protection locked="0"/>
    </xf>
    <xf numFmtId="0" fontId="5" fillId="0" borderId="5" xfId="0" applyFont="1" applyBorder="1" applyAlignment="1" applyProtection="1">
      <alignment horizontal="left"/>
      <protection locked="0"/>
    </xf>
    <xf numFmtId="14" fontId="5" fillId="0" borderId="4" xfId="0" applyNumberFormat="1" applyFont="1" applyBorder="1" applyProtection="1">
      <protection locked="0"/>
    </xf>
    <xf numFmtId="14" fontId="5" fillId="0" borderId="9" xfId="0" applyNumberFormat="1" applyFont="1" applyBorder="1" applyProtection="1">
      <protection locked="0"/>
    </xf>
    <xf numFmtId="164" fontId="0" fillId="4" borderId="0" xfId="1" applyFont="1" applyFill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6" xfId="0" applyFont="1" applyFill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6" fillId="0" borderId="0" xfId="0" applyFont="1" applyFill="1" applyBorder="1" applyProtection="1">
      <protection locked="0"/>
    </xf>
    <xf numFmtId="0" fontId="6" fillId="0" borderId="2" xfId="0" applyFont="1" applyFill="1" applyBorder="1" applyAlignment="1" applyProtection="1">
      <alignment horizontal="center"/>
      <protection locked="0"/>
    </xf>
    <xf numFmtId="0" fontId="6" fillId="0" borderId="3" xfId="0" applyFont="1" applyFill="1" applyBorder="1" applyAlignment="1" applyProtection="1">
      <alignment horizontal="center"/>
      <protection locked="0"/>
    </xf>
    <xf numFmtId="164" fontId="0" fillId="0" borderId="12" xfId="1" applyFont="1" applyBorder="1" applyAlignment="1" applyProtection="1">
      <alignment horizontal="right"/>
      <protection locked="0"/>
    </xf>
    <xf numFmtId="0" fontId="6" fillId="0" borderId="6" xfId="0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5" fillId="0" borderId="4" xfId="0" applyFont="1" applyBorder="1" applyProtection="1">
      <protection locked="0"/>
    </xf>
    <xf numFmtId="164" fontId="5" fillId="0" borderId="4" xfId="1" applyFont="1" applyBorder="1" applyProtection="1">
      <protection locked="0"/>
    </xf>
    <xf numFmtId="164" fontId="5" fillId="7" borderId="12" xfId="1" applyFont="1" applyFill="1" applyBorder="1" applyAlignment="1" applyProtection="1">
      <alignment horizontal="right"/>
      <protection locked="0"/>
    </xf>
    <xf numFmtId="164" fontId="5" fillId="0" borderId="4" xfId="1" applyFont="1" applyBorder="1" applyAlignment="1" applyProtection="1">
      <alignment horizontal="right"/>
      <protection locked="0"/>
    </xf>
    <xf numFmtId="164" fontId="9" fillId="7" borderId="12" xfId="1" applyFont="1" applyFill="1" applyBorder="1" applyAlignment="1" applyProtection="1">
      <alignment horizontal="right"/>
      <protection locked="0"/>
    </xf>
    <xf numFmtId="0" fontId="0" fillId="9" borderId="4" xfId="0" applyFill="1" applyBorder="1" applyProtection="1">
      <protection locked="0"/>
    </xf>
    <xf numFmtId="164" fontId="0" fillId="9" borderId="4" xfId="1" applyFont="1" applyFill="1" applyBorder="1" applyProtection="1">
      <protection locked="0"/>
    </xf>
    <xf numFmtId="164" fontId="5" fillId="7" borderId="14" xfId="1" applyFont="1" applyFill="1" applyBorder="1" applyAlignment="1" applyProtection="1">
      <alignment horizontal="right"/>
      <protection locked="0"/>
    </xf>
    <xf numFmtId="0" fontId="10" fillId="0" borderId="4" xfId="0" applyFont="1" applyBorder="1" applyProtection="1">
      <protection locked="0"/>
    </xf>
    <xf numFmtId="164" fontId="11" fillId="7" borderId="12" xfId="1" applyFont="1" applyFill="1" applyBorder="1" applyAlignment="1" applyProtection="1">
      <alignment horizontal="right"/>
      <protection locked="0"/>
    </xf>
    <xf numFmtId="0" fontId="6" fillId="0" borderId="4" xfId="0" applyFont="1" applyBorder="1" applyProtection="1">
      <protection locked="0"/>
    </xf>
    <xf numFmtId="0" fontId="13" fillId="0" borderId="4" xfId="0" applyFont="1" applyBorder="1" applyProtection="1">
      <protection locked="0"/>
    </xf>
    <xf numFmtId="164" fontId="13" fillId="0" borderId="4" xfId="1" applyFont="1" applyBorder="1" applyProtection="1">
      <protection locked="0"/>
    </xf>
    <xf numFmtId="0" fontId="14" fillId="0" borderId="4" xfId="0" applyFont="1" applyBorder="1" applyProtection="1">
      <protection locked="0"/>
    </xf>
    <xf numFmtId="164" fontId="14" fillId="0" borderId="4" xfId="1" applyFont="1" applyBorder="1" applyProtection="1">
      <protection locked="0"/>
    </xf>
    <xf numFmtId="0" fontId="5" fillId="0" borderId="4" xfId="2" applyNumberFormat="1" applyFont="1" applyBorder="1" applyProtection="1">
      <protection locked="0"/>
    </xf>
    <xf numFmtId="164" fontId="5" fillId="7" borderId="12" xfId="1" applyFont="1" applyFill="1" applyBorder="1" applyProtection="1">
      <protection locked="0"/>
    </xf>
    <xf numFmtId="0" fontId="0" fillId="0" borderId="4" xfId="0" applyBorder="1" applyProtection="1">
      <protection locked="0"/>
    </xf>
    <xf numFmtId="164" fontId="0" fillId="0" borderId="4" xfId="1" applyFont="1" applyBorder="1" applyProtection="1">
      <protection locked="0"/>
    </xf>
    <xf numFmtId="0" fontId="6" fillId="0" borderId="4" xfId="0" applyFont="1" applyBorder="1" applyAlignment="1" applyProtection="1">
      <alignment horizontal="center"/>
      <protection locked="0"/>
    </xf>
    <xf numFmtId="0" fontId="6" fillId="0" borderId="4" xfId="0" applyFont="1" applyFill="1" applyBorder="1" applyProtection="1"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164" fontId="0" fillId="0" borderId="6" xfId="1" applyFont="1" applyBorder="1" applyProtection="1">
      <protection locked="0"/>
    </xf>
    <xf numFmtId="0" fontId="0" fillId="0" borderId="0" xfId="0" applyProtection="1"/>
    <xf numFmtId="0" fontId="15" fillId="2" borderId="4" xfId="0" applyFont="1" applyFill="1" applyBorder="1" applyProtection="1"/>
    <xf numFmtId="0" fontId="15" fillId="2" borderId="0" xfId="0" applyFont="1" applyFill="1" applyBorder="1" applyProtection="1"/>
    <xf numFmtId="164" fontId="15" fillId="0" borderId="3" xfId="1" applyFont="1" applyFill="1" applyBorder="1" applyProtection="1"/>
    <xf numFmtId="164" fontId="15" fillId="0" borderId="2" xfId="1" applyFont="1" applyFill="1" applyBorder="1" applyProtection="1"/>
    <xf numFmtId="164" fontId="15" fillId="0" borderId="16" xfId="1" applyFont="1" applyFill="1" applyBorder="1" applyProtection="1"/>
    <xf numFmtId="164" fontId="15" fillId="0" borderId="5" xfId="1" applyFont="1" applyFill="1" applyBorder="1" applyProtection="1"/>
    <xf numFmtId="164" fontId="15" fillId="0" borderId="4" xfId="1" applyFont="1" applyFill="1" applyBorder="1" applyProtection="1"/>
    <xf numFmtId="164" fontId="15" fillId="0" borderId="12" xfId="1" applyFont="1" applyFill="1" applyBorder="1" applyProtection="1"/>
    <xf numFmtId="0" fontId="16" fillId="8" borderId="4" xfId="0" applyFont="1" applyFill="1" applyBorder="1" applyProtection="1"/>
    <xf numFmtId="0" fontId="17" fillId="8" borderId="0" xfId="0" applyFont="1" applyFill="1" applyBorder="1" applyProtection="1"/>
    <xf numFmtId="164" fontId="16" fillId="8" borderId="5" xfId="0" applyNumberFormat="1" applyFont="1" applyFill="1" applyBorder="1" applyProtection="1"/>
    <xf numFmtId="164" fontId="17" fillId="0" borderId="5" xfId="1" applyFont="1" applyBorder="1" applyProtection="1"/>
    <xf numFmtId="164" fontId="17" fillId="0" borderId="4" xfId="1" applyFont="1" applyBorder="1" applyProtection="1"/>
    <xf numFmtId="164" fontId="17" fillId="0" borderId="12" xfId="1" applyFont="1" applyBorder="1" applyProtection="1"/>
    <xf numFmtId="10" fontId="15" fillId="0" borderId="5" xfId="0" applyNumberFormat="1" applyFont="1" applyFill="1" applyBorder="1" applyProtection="1"/>
    <xf numFmtId="10" fontId="15" fillId="0" borderId="4" xfId="0" applyNumberFormat="1" applyFont="1" applyFill="1" applyBorder="1" applyProtection="1"/>
    <xf numFmtId="10" fontId="15" fillId="0" borderId="12" xfId="0" applyNumberFormat="1" applyFont="1" applyFill="1" applyBorder="1" applyProtection="1"/>
    <xf numFmtId="0" fontId="15" fillId="2" borderId="6" xfId="0" applyFont="1" applyFill="1" applyBorder="1" applyProtection="1"/>
    <xf numFmtId="0" fontId="15" fillId="2" borderId="17" xfId="0" applyFont="1" applyFill="1" applyBorder="1" applyProtection="1"/>
    <xf numFmtId="10" fontId="15" fillId="0" borderId="7" xfId="0" applyNumberFormat="1" applyFont="1" applyFill="1" applyBorder="1" applyAlignment="1" applyProtection="1">
      <alignment horizontal="right"/>
    </xf>
    <xf numFmtId="10" fontId="15" fillId="0" borderId="6" xfId="0" applyNumberFormat="1" applyFont="1" applyFill="1" applyBorder="1" applyAlignment="1" applyProtection="1">
      <alignment horizontal="right"/>
    </xf>
    <xf numFmtId="10" fontId="15" fillId="0" borderId="18" xfId="0" applyNumberFormat="1" applyFont="1" applyFill="1" applyBorder="1" applyAlignment="1" applyProtection="1">
      <alignment horizontal="right"/>
    </xf>
    <xf numFmtId="0" fontId="7" fillId="0" borderId="4" xfId="0" applyFont="1" applyBorder="1" applyAlignment="1" applyProtection="1">
      <alignment horizontal="center"/>
    </xf>
    <xf numFmtId="0" fontId="7" fillId="2" borderId="4" xfId="0" applyFont="1" applyFill="1" applyBorder="1" applyProtection="1"/>
    <xf numFmtId="164" fontId="3" fillId="2" borderId="4" xfId="1" applyFont="1" applyFill="1" applyBorder="1" applyProtection="1"/>
    <xf numFmtId="0" fontId="3" fillId="2" borderId="4" xfId="0" applyFont="1" applyFill="1" applyBorder="1" applyProtection="1"/>
    <xf numFmtId="164" fontId="7" fillId="2" borderId="4" xfId="1" applyFont="1" applyFill="1" applyBorder="1" applyProtection="1"/>
    <xf numFmtId="164" fontId="6" fillId="3" borderId="13" xfId="1" applyFont="1" applyFill="1" applyBorder="1" applyAlignment="1" applyProtection="1">
      <alignment horizontal="right"/>
    </xf>
    <xf numFmtId="0" fontId="7" fillId="0" borderId="4" xfId="0" applyFont="1" applyFill="1" applyBorder="1" applyAlignment="1" applyProtection="1">
      <alignment horizontal="center"/>
    </xf>
    <xf numFmtId="0" fontId="7" fillId="0" borderId="2" xfId="0" applyFont="1" applyBorder="1" applyAlignment="1" applyProtection="1">
      <alignment horizontal="center"/>
    </xf>
    <xf numFmtId="0" fontId="7" fillId="2" borderId="2" xfId="0" applyFont="1" applyFill="1" applyBorder="1" applyProtection="1"/>
    <xf numFmtId="0" fontId="3" fillId="2" borderId="2" xfId="0" applyFont="1" applyFill="1" applyBorder="1" applyProtection="1"/>
    <xf numFmtId="164" fontId="7" fillId="2" borderId="2" xfId="1" applyFont="1" applyFill="1" applyBorder="1" applyProtection="1"/>
    <xf numFmtId="0" fontId="6" fillId="3" borderId="6" xfId="0" applyFont="1" applyFill="1" applyBorder="1" applyAlignment="1" applyProtection="1">
      <alignment horizontal="center"/>
    </xf>
    <xf numFmtId="165" fontId="5" fillId="0" borderId="6" xfId="2" applyFont="1" applyBorder="1" applyProtection="1"/>
    <xf numFmtId="0" fontId="7" fillId="0" borderId="0" xfId="0" applyFont="1" applyBorder="1" applyProtection="1"/>
    <xf numFmtId="167" fontId="8" fillId="0" borderId="0" xfId="0" applyNumberFormat="1" applyFont="1" applyFill="1" applyBorder="1" applyProtection="1"/>
    <xf numFmtId="0" fontId="0" fillId="0" borderId="0" xfId="0" applyBorder="1" applyProtection="1"/>
    <xf numFmtId="164" fontId="7" fillId="3" borderId="11" xfId="1" applyFont="1" applyFill="1" applyBorder="1" applyAlignment="1" applyProtection="1">
      <alignment horizontal="right"/>
    </xf>
    <xf numFmtId="0" fontId="6" fillId="5" borderId="1" xfId="0" applyFont="1" applyFill="1" applyBorder="1" applyAlignment="1" applyProtection="1">
      <alignment horizontal="center"/>
    </xf>
    <xf numFmtId="0" fontId="6" fillId="2" borderId="4" xfId="0" applyFont="1" applyFill="1" applyBorder="1" applyProtection="1"/>
    <xf numFmtId="0" fontId="6" fillId="2" borderId="6" xfId="0" applyFont="1" applyFill="1" applyBorder="1" applyProtection="1"/>
    <xf numFmtId="164" fontId="4" fillId="3" borderId="1" xfId="1" applyFont="1" applyFill="1" applyBorder="1" applyAlignment="1" applyProtection="1">
      <alignment horizontal="center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164" fontId="0" fillId="0" borderId="0" xfId="1" applyFont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0" fontId="6" fillId="2" borderId="3" xfId="0" applyFont="1" applyFill="1" applyBorder="1" applyAlignment="1" applyProtection="1">
      <alignment horizontal="center"/>
    </xf>
    <xf numFmtId="164" fontId="0" fillId="4" borderId="0" xfId="1" applyFont="1" applyFill="1" applyBorder="1" applyAlignment="1" applyProtection="1">
      <alignment horizontal="right"/>
    </xf>
    <xf numFmtId="0" fontId="6" fillId="2" borderId="4" xfId="0" applyFont="1" applyFill="1" applyBorder="1" applyAlignment="1" applyProtection="1">
      <alignment horizontal="center"/>
    </xf>
    <xf numFmtId="0" fontId="6" fillId="2" borderId="5" xfId="0" applyFont="1" applyFill="1" applyBorder="1" applyAlignment="1" applyProtection="1">
      <alignment horizontal="center"/>
    </xf>
    <xf numFmtId="0" fontId="6" fillId="2" borderId="6" xfId="0" applyFont="1" applyFill="1" applyBorder="1" applyAlignment="1" applyProtection="1">
      <alignment horizontal="center"/>
    </xf>
    <xf numFmtId="0" fontId="6" fillId="2" borderId="7" xfId="0" applyFont="1" applyFill="1" applyBorder="1" applyAlignment="1" applyProtection="1">
      <alignment horizontal="center"/>
    </xf>
    <xf numFmtId="10" fontId="0" fillId="4" borderId="0" xfId="1" applyNumberFormat="1" applyFont="1" applyFill="1" applyBorder="1" applyAlignment="1" applyProtection="1">
      <alignment horizontal="right"/>
    </xf>
    <xf numFmtId="166" fontId="5" fillId="0" borderId="6" xfId="2" applyNumberFormat="1" applyFont="1" applyBorder="1" applyProtection="1"/>
    <xf numFmtId="0" fontId="5" fillId="5" borderId="6" xfId="0" applyFont="1" applyFill="1" applyBorder="1" applyAlignment="1" applyProtection="1">
      <alignment horizontal="center"/>
    </xf>
    <xf numFmtId="166" fontId="5" fillId="0" borderId="6" xfId="0" applyNumberFormat="1" applyFont="1" applyBorder="1" applyProtection="1"/>
    <xf numFmtId="164" fontId="7" fillId="6" borderId="1" xfId="1" applyFont="1" applyFill="1" applyBorder="1" applyAlignment="1" applyProtection="1">
      <alignment horizontal="right"/>
    </xf>
    <xf numFmtId="164" fontId="5" fillId="0" borderId="4" xfId="1" applyFont="1" applyBorder="1" applyProtection="1"/>
    <xf numFmtId="164" fontId="5" fillId="9" borderId="4" xfId="1" applyFont="1" applyFill="1" applyBorder="1" applyProtection="1"/>
    <xf numFmtId="164" fontId="5" fillId="0" borderId="6" xfId="1" applyFont="1" applyBorder="1" applyProtection="1"/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168" fontId="0" fillId="0" borderId="19" xfId="0" applyNumberFormat="1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0" fontId="2" fillId="2" borderId="0" xfId="0" applyFont="1" applyFill="1" applyAlignment="1" applyProtection="1">
      <alignment horizontal="center"/>
    </xf>
    <xf numFmtId="0" fontId="12" fillId="0" borderId="15" xfId="0" applyFont="1" applyBorder="1" applyAlignment="1">
      <alignment horizontal="left" vertical="center" wrapText="1"/>
    </xf>
    <xf numFmtId="0" fontId="18" fillId="0" borderId="0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/>
    </xf>
    <xf numFmtId="0" fontId="7" fillId="0" borderId="28" xfId="0" applyFont="1" applyBorder="1" applyAlignment="1">
      <alignment horizontal="center"/>
    </xf>
    <xf numFmtId="0" fontId="7" fillId="0" borderId="1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7" fillId="0" borderId="22" xfId="0" applyFont="1" applyBorder="1" applyAlignment="1">
      <alignment horizontal="left"/>
    </xf>
    <xf numFmtId="168" fontId="0" fillId="0" borderId="15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0" fontId="0" fillId="0" borderId="1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2" xfId="0" applyBorder="1" applyAlignment="1">
      <alignment horizontal="left"/>
    </xf>
    <xf numFmtId="0" fontId="3" fillId="0" borderId="15" xfId="0" applyFont="1" applyBorder="1" applyAlignment="1">
      <alignment horizontal="left"/>
    </xf>
    <xf numFmtId="168" fontId="3" fillId="0" borderId="15" xfId="1" applyNumberFormat="1" applyFont="1" applyBorder="1" applyAlignment="1">
      <alignment horizontal="center"/>
    </xf>
    <xf numFmtId="168" fontId="3" fillId="0" borderId="22" xfId="0" applyNumberFormat="1" applyFont="1" applyBorder="1"/>
    <xf numFmtId="168" fontId="7" fillId="0" borderId="15" xfId="0" applyNumberFormat="1" applyFont="1" applyBorder="1" applyAlignment="1">
      <alignment horizontal="center"/>
    </xf>
    <xf numFmtId="168" fontId="7" fillId="0" borderId="22" xfId="0" applyNumberFormat="1" applyFont="1" applyBorder="1" applyAlignment="1">
      <alignment horizontal="center"/>
    </xf>
    <xf numFmtId="169" fontId="7" fillId="0" borderId="26" xfId="0" applyNumberFormat="1" applyFont="1" applyBorder="1" applyAlignment="1">
      <alignment horizontal="center"/>
    </xf>
    <xf numFmtId="169" fontId="7" fillId="0" borderId="28" xfId="0" applyNumberFormat="1" applyFont="1" applyBorder="1" applyAlignment="1">
      <alignment horizontal="center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168" fontId="0" fillId="0" borderId="23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</cellXfs>
  <cellStyles count="4">
    <cellStyle name="Euro" xfId="3"/>
    <cellStyle name="Euro 2" xfId="1"/>
    <cellStyle name="Monétaire 2" xfId="2"/>
    <cellStyle name="Normal" xfId="0" builtinId="0"/>
  </cellStyles>
  <dxfs count="1"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876300</xdr:colOff>
      <xdr:row>61</xdr:row>
      <xdr:rowOff>95250</xdr:rowOff>
    </xdr:from>
    <xdr:to>
      <xdr:col>7</xdr:col>
      <xdr:colOff>333375</xdr:colOff>
      <xdr:row>65</xdr:row>
      <xdr:rowOff>114300</xdr:rowOff>
    </xdr:to>
    <xdr:pic>
      <xdr:nvPicPr>
        <xdr:cNvPr id="2" name="Image 2" descr="logo le zebre small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7300" y="10267950"/>
          <a:ext cx="1152525" cy="733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2k8-zebre\d\Users\Transport\ZEBRE%20&amp;%20CO\2013\ETE%202013\FACTURATION\FRAIS%20RBST%20ANIM%20E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FRANCE JUILLET 14 JOURS"/>
      <sheetName val="FRAIS FRANCE AOUT 14 JOURS"/>
      <sheetName val="FRAIS FRANCE JUILLET 19 JOURS"/>
      <sheetName val="FRAIS FRANCE AOUT 19 JOURS"/>
      <sheetName val="FRAIS OLMETO"/>
      <sheetName val="FRAIS ETRANGER JUILLET"/>
      <sheetName val="FRAIS ETRANGER AOUT"/>
    </sheetNames>
    <sheetDataSet>
      <sheetData sheetId="0"/>
      <sheetData sheetId="1"/>
      <sheetData sheetId="2"/>
      <sheetData sheetId="3"/>
      <sheetData sheetId="4"/>
      <sheetData sheetId="5">
        <row r="2">
          <cell r="H2">
            <v>218.8</v>
          </cell>
        </row>
        <row r="26">
          <cell r="H26">
            <v>184</v>
          </cell>
        </row>
        <row r="27">
          <cell r="H27">
            <v>184</v>
          </cell>
        </row>
      </sheetData>
      <sheetData sheetId="6">
        <row r="2">
          <cell r="H2">
            <v>308.14999999999998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8"/>
  <sheetViews>
    <sheetView tabSelected="1" zoomScaleNormal="100" workbookViewId="0">
      <pane ySplit="6" topLeftCell="A7" activePane="bottomLeft" state="frozenSplit"/>
      <selection pane="bottomLeft" activeCell="D30" sqref="D30"/>
    </sheetView>
  </sheetViews>
  <sheetFormatPr baseColWidth="10" defaultRowHeight="12.75"/>
  <cols>
    <col min="1" max="1" width="3.42578125" customWidth="1"/>
    <col min="2" max="2" width="18.140625" customWidth="1"/>
    <col min="3" max="3" width="12.7109375" customWidth="1"/>
    <col min="4" max="4" width="14.5703125" customWidth="1"/>
    <col min="5" max="5" width="14" customWidth="1"/>
    <col min="6" max="6" width="13.28515625" customWidth="1"/>
    <col min="7" max="7" width="12.140625" customWidth="1"/>
    <col min="8" max="8" width="14.140625" style="36" bestFit="1" customWidth="1"/>
  </cols>
  <sheetData>
    <row r="1" spans="1:9" ht="18.75" thickBot="1">
      <c r="A1" s="157" t="s">
        <v>0</v>
      </c>
      <c r="B1" s="157"/>
      <c r="C1" s="157"/>
      <c r="D1" s="157"/>
      <c r="E1" s="157"/>
      <c r="F1" s="157"/>
      <c r="G1" s="157"/>
      <c r="H1" s="133" t="s">
        <v>1</v>
      </c>
    </row>
    <row r="2" spans="1:9" ht="4.5" customHeight="1">
      <c r="A2" s="90"/>
      <c r="B2" s="134"/>
      <c r="C2" s="134"/>
      <c r="D2" s="134"/>
      <c r="E2" s="135"/>
      <c r="F2" s="90"/>
      <c r="G2" s="90"/>
      <c r="H2" s="136"/>
    </row>
    <row r="3" spans="1:9">
      <c r="A3" s="90"/>
      <c r="B3" s="137" t="s">
        <v>2</v>
      </c>
      <c r="C3" s="137" t="s">
        <v>3</v>
      </c>
      <c r="D3" s="137" t="s">
        <v>4</v>
      </c>
      <c r="E3" s="137" t="s">
        <v>5</v>
      </c>
      <c r="F3" s="137" t="s">
        <v>6</v>
      </c>
      <c r="G3" s="138" t="s">
        <v>6</v>
      </c>
      <c r="H3" s="139"/>
    </row>
    <row r="4" spans="1:9">
      <c r="A4" s="90"/>
      <c r="B4" s="140"/>
      <c r="C4" s="140" t="s">
        <v>7</v>
      </c>
      <c r="D4" s="140"/>
      <c r="E4" s="140" t="s">
        <v>8</v>
      </c>
      <c r="F4" s="140" t="s">
        <v>7</v>
      </c>
      <c r="G4" s="141" t="s">
        <v>7</v>
      </c>
      <c r="H4" s="139" t="s">
        <v>85</v>
      </c>
    </row>
    <row r="5" spans="1:9" ht="13.5" thickBot="1">
      <c r="A5" s="90"/>
      <c r="B5" s="142"/>
      <c r="C5" s="142" t="s">
        <v>9</v>
      </c>
      <c r="D5" s="142"/>
      <c r="E5" s="142"/>
      <c r="F5" s="142" t="s">
        <v>9</v>
      </c>
      <c r="G5" s="143" t="s">
        <v>10</v>
      </c>
      <c r="H5" s="144">
        <f>E60</f>
        <v>0.11595992422147826</v>
      </c>
    </row>
    <row r="6" spans="1:9" ht="13.5" thickBot="1">
      <c r="A6" s="90"/>
      <c r="B6" s="140" t="s">
        <v>5</v>
      </c>
      <c r="C6" s="145">
        <v>2950</v>
      </c>
      <c r="D6" s="146">
        <f>C8</f>
        <v>14</v>
      </c>
      <c r="E6" s="145">
        <f>C6*D6</f>
        <v>41300</v>
      </c>
      <c r="F6" s="145">
        <f>E6/C8</f>
        <v>2950</v>
      </c>
      <c r="G6" s="147">
        <f>E6/C10</f>
        <v>155.26315789473685</v>
      </c>
      <c r="H6" s="148"/>
      <c r="I6" s="2" t="s">
        <v>89</v>
      </c>
    </row>
    <row r="7" spans="1:9" ht="11.25" customHeight="1" thickBot="1">
      <c r="A7" s="90"/>
      <c r="B7" s="130" t="s">
        <v>11</v>
      </c>
      <c r="C7" s="40">
        <v>0</v>
      </c>
      <c r="D7" s="38">
        <f>C8</f>
        <v>14</v>
      </c>
      <c r="E7" s="41">
        <f>C7*D7</f>
        <v>0</v>
      </c>
      <c r="F7" s="37"/>
      <c r="G7" s="42"/>
      <c r="H7" s="39"/>
    </row>
    <row r="8" spans="1:9">
      <c r="A8" s="90"/>
      <c r="B8" s="131" t="s">
        <v>12</v>
      </c>
      <c r="C8" s="44">
        <v>14</v>
      </c>
      <c r="D8" s="45"/>
      <c r="E8" s="46" t="s">
        <v>9</v>
      </c>
      <c r="F8" s="47" t="str">
        <f ca="1">MID(CELL("filename",$B$1),SEARCH("]",CELL("filename",$B$1))+1,99)</f>
        <v>Master budget</v>
      </c>
      <c r="G8" s="48"/>
      <c r="H8" s="39"/>
      <c r="I8" s="2" t="s">
        <v>87</v>
      </c>
    </row>
    <row r="9" spans="1:9">
      <c r="A9" s="90"/>
      <c r="B9" s="131" t="s">
        <v>13</v>
      </c>
      <c r="C9" s="49">
        <v>2</v>
      </c>
      <c r="D9" s="50">
        <f>C9*F10</f>
        <v>38</v>
      </c>
      <c r="E9" s="43" t="s">
        <v>14</v>
      </c>
      <c r="F9" s="51">
        <v>43290</v>
      </c>
      <c r="G9" s="52">
        <v>43308</v>
      </c>
      <c r="H9" s="53"/>
    </row>
    <row r="10" spans="1:9">
      <c r="A10" s="90"/>
      <c r="B10" s="131" t="s">
        <v>15</v>
      </c>
      <c r="C10" s="49">
        <f>C8*F10</f>
        <v>266</v>
      </c>
      <c r="D10" s="50">
        <f>C10+D9</f>
        <v>304</v>
      </c>
      <c r="E10" s="54" t="s">
        <v>16</v>
      </c>
      <c r="F10" s="49">
        <v>19</v>
      </c>
      <c r="G10" s="48"/>
      <c r="H10" s="53"/>
      <c r="I10" s="2" t="s">
        <v>88</v>
      </c>
    </row>
    <row r="11" spans="1:9" ht="13.5" thickBot="1">
      <c r="A11" s="90"/>
      <c r="B11" s="132" t="s">
        <v>17</v>
      </c>
      <c r="C11" s="56"/>
      <c r="D11" s="57"/>
      <c r="E11" s="55"/>
      <c r="F11" s="56"/>
      <c r="G11" s="58"/>
      <c r="H11" s="39"/>
    </row>
    <row r="12" spans="1:9" s="90" customFormat="1">
      <c r="B12" s="124" t="s">
        <v>18</v>
      </c>
      <c r="C12" s="125"/>
      <c r="D12" s="126"/>
      <c r="E12" s="127"/>
      <c r="F12" s="128"/>
      <c r="G12" s="128"/>
      <c r="H12" s="129"/>
    </row>
    <row r="13" spans="1:9">
      <c r="A13" s="37"/>
      <c r="B13" s="59"/>
      <c r="C13" s="60" t="s">
        <v>19</v>
      </c>
      <c r="D13" s="61" t="s">
        <v>4</v>
      </c>
      <c r="E13" s="60" t="s">
        <v>20</v>
      </c>
      <c r="F13" s="60" t="s">
        <v>21</v>
      </c>
      <c r="G13" s="60" t="s">
        <v>22</v>
      </c>
      <c r="H13" s="62"/>
    </row>
    <row r="14" spans="1:9">
      <c r="A14" s="37"/>
      <c r="B14" s="37"/>
      <c r="C14" s="63" t="s">
        <v>23</v>
      </c>
      <c r="D14" s="64"/>
      <c r="E14" s="63" t="s">
        <v>24</v>
      </c>
      <c r="F14" s="63" t="s">
        <v>9</v>
      </c>
      <c r="G14" s="63" t="s">
        <v>10</v>
      </c>
      <c r="H14" s="62"/>
    </row>
    <row r="15" spans="1:9" s="2" customFormat="1" ht="14.1" customHeight="1">
      <c r="A15" s="120">
        <v>1</v>
      </c>
      <c r="B15" s="121" t="s">
        <v>25</v>
      </c>
      <c r="C15" s="122"/>
      <c r="D15" s="122">
        <f>SUM(D16:D23)</f>
        <v>144</v>
      </c>
      <c r="E15" s="123">
        <f>SUM(E16:E24)</f>
        <v>4656</v>
      </c>
      <c r="F15" s="123">
        <f>SUM(F16:F24)</f>
        <v>332.57142857142856</v>
      </c>
      <c r="G15" s="123">
        <f>SUM(G16:G24)</f>
        <v>17.503759398496243</v>
      </c>
      <c r="H15" s="118">
        <f>SUM(H16:H24)</f>
        <v>0</v>
      </c>
      <c r="I15" s="2" t="s">
        <v>86</v>
      </c>
    </row>
    <row r="16" spans="1:9">
      <c r="A16" s="65"/>
      <c r="B16" s="66" t="s">
        <v>90</v>
      </c>
      <c r="C16" s="67">
        <v>18</v>
      </c>
      <c r="D16" s="66">
        <f>($C$8+$C$9)*3</f>
        <v>48</v>
      </c>
      <c r="E16" s="149">
        <f t="shared" ref="E16:E22" si="0">C16*D16</f>
        <v>864</v>
      </c>
      <c r="F16" s="149">
        <f t="shared" ref="F16:F22" si="1">E16/$C$8</f>
        <v>61.714285714285715</v>
      </c>
      <c r="G16" s="149">
        <f t="shared" ref="G16:G22" si="2">E16/$C$10</f>
        <v>3.2481203007518795</v>
      </c>
      <c r="H16" s="68"/>
    </row>
    <row r="17" spans="1:9">
      <c r="A17" s="65"/>
      <c r="B17" s="66" t="s">
        <v>91</v>
      </c>
      <c r="C17" s="67">
        <v>14</v>
      </c>
      <c r="D17" s="66">
        <f>($C$8+$C$9)*2</f>
        <v>32</v>
      </c>
      <c r="E17" s="149">
        <f t="shared" si="0"/>
        <v>448</v>
      </c>
      <c r="F17" s="149">
        <f t="shared" si="1"/>
        <v>32</v>
      </c>
      <c r="G17" s="149">
        <f t="shared" si="2"/>
        <v>1.6842105263157894</v>
      </c>
      <c r="H17" s="68"/>
    </row>
    <row r="18" spans="1:9">
      <c r="A18" s="65"/>
      <c r="B18" s="66" t="s">
        <v>92</v>
      </c>
      <c r="C18" s="69">
        <v>16</v>
      </c>
      <c r="D18" s="66">
        <f>($C$8+$C$9)*2</f>
        <v>32</v>
      </c>
      <c r="E18" s="149">
        <f t="shared" si="0"/>
        <v>512</v>
      </c>
      <c r="F18" s="149">
        <f t="shared" si="1"/>
        <v>36.571428571428569</v>
      </c>
      <c r="G18" s="149">
        <f t="shared" si="2"/>
        <v>1.9248120300751879</v>
      </c>
      <c r="H18" s="68"/>
    </row>
    <row r="19" spans="1:9">
      <c r="A19" s="65"/>
      <c r="B19" s="66" t="s">
        <v>93</v>
      </c>
      <c r="C19" s="69">
        <v>17</v>
      </c>
      <c r="D19" s="66">
        <f>($C$8+$C$9)*2</f>
        <v>32</v>
      </c>
      <c r="E19" s="149">
        <f t="shared" si="0"/>
        <v>544</v>
      </c>
      <c r="F19" s="149">
        <f t="shared" si="1"/>
        <v>38.857142857142854</v>
      </c>
      <c r="G19" s="149">
        <f t="shared" si="2"/>
        <v>2.0451127819548871</v>
      </c>
      <c r="H19" s="68"/>
    </row>
    <row r="20" spans="1:9">
      <c r="A20" s="65"/>
      <c r="B20" s="66"/>
      <c r="C20" s="69"/>
      <c r="D20" s="66"/>
      <c r="E20" s="149">
        <f t="shared" si="0"/>
        <v>0</v>
      </c>
      <c r="F20" s="149">
        <f t="shared" si="1"/>
        <v>0</v>
      </c>
      <c r="G20" s="149">
        <f t="shared" si="2"/>
        <v>0</v>
      </c>
      <c r="H20" s="68"/>
    </row>
    <row r="21" spans="1:9">
      <c r="A21" s="65"/>
      <c r="B21" s="66"/>
      <c r="C21" s="69"/>
      <c r="D21" s="66"/>
      <c r="E21" s="149">
        <f t="shared" si="0"/>
        <v>0</v>
      </c>
      <c r="F21" s="149">
        <f t="shared" si="1"/>
        <v>0</v>
      </c>
      <c r="G21" s="149">
        <f t="shared" si="2"/>
        <v>0</v>
      </c>
      <c r="H21" s="68"/>
    </row>
    <row r="22" spans="1:9">
      <c r="A22" s="65"/>
      <c r="B22" s="66"/>
      <c r="C22" s="67"/>
      <c r="D22" s="66">
        <f>($C$8+$C$9)*0</f>
        <v>0</v>
      </c>
      <c r="E22" s="149">
        <f t="shared" si="0"/>
        <v>0</v>
      </c>
      <c r="F22" s="149">
        <f t="shared" si="1"/>
        <v>0</v>
      </c>
      <c r="G22" s="149">
        <f t="shared" si="2"/>
        <v>0</v>
      </c>
      <c r="H22" s="70"/>
    </row>
    <row r="23" spans="1:9" ht="11.25" customHeight="1">
      <c r="A23" s="65"/>
      <c r="B23" s="66"/>
      <c r="C23" s="67"/>
      <c r="D23" s="66">
        <f>($C$8+$C$9)*0</f>
        <v>0</v>
      </c>
      <c r="E23" s="149">
        <f>D23*C23</f>
        <v>0</v>
      </c>
      <c r="F23" s="149">
        <f>E23/$C$8</f>
        <v>0</v>
      </c>
      <c r="G23" s="149">
        <f>E23/$C$10</f>
        <v>0</v>
      </c>
      <c r="H23" s="68"/>
    </row>
    <row r="24" spans="1:9">
      <c r="A24" s="65"/>
      <c r="B24" s="71" t="s">
        <v>83</v>
      </c>
      <c r="C24" s="72">
        <v>13</v>
      </c>
      <c r="D24" s="71">
        <f>(C8+C9)*11</f>
        <v>176</v>
      </c>
      <c r="E24" s="150">
        <f>D24*C24</f>
        <v>2288</v>
      </c>
      <c r="F24" s="150">
        <f>E24/$C$8</f>
        <v>163.42857142857142</v>
      </c>
      <c r="G24" s="150">
        <f>E24/$C$10</f>
        <v>8.6015037593984971</v>
      </c>
      <c r="H24" s="73"/>
    </row>
    <row r="25" spans="1:9" ht="15" customHeight="1">
      <c r="A25" s="119">
        <v>2</v>
      </c>
      <c r="B25" s="114" t="s">
        <v>26</v>
      </c>
      <c r="C25" s="115"/>
      <c r="D25" s="116"/>
      <c r="E25" s="117">
        <f>SUM(E26:E42)</f>
        <v>27888</v>
      </c>
      <c r="F25" s="117">
        <f>SUM(F26:F42)</f>
        <v>1992</v>
      </c>
      <c r="G25" s="117">
        <f>SUM(G26:G42)</f>
        <v>104.84210526315792</v>
      </c>
      <c r="H25" s="118">
        <f>SUM(H26:H42)</f>
        <v>0</v>
      </c>
    </row>
    <row r="26" spans="1:9">
      <c r="A26" s="65"/>
      <c r="B26" s="74" t="s">
        <v>27</v>
      </c>
      <c r="C26" s="67">
        <v>1200</v>
      </c>
      <c r="D26" s="66">
        <f>C8+C9</f>
        <v>16</v>
      </c>
      <c r="E26" s="149">
        <f t="shared" ref="E26" si="3">C26*D26</f>
        <v>19200</v>
      </c>
      <c r="F26" s="149">
        <f t="shared" ref="F26:F37" si="4">E26/$C$8</f>
        <v>1371.4285714285713</v>
      </c>
      <c r="G26" s="149">
        <f>E26/$C$10</f>
        <v>72.180451127819552</v>
      </c>
      <c r="H26" s="68"/>
    </row>
    <row r="27" spans="1:9">
      <c r="A27" s="65"/>
      <c r="B27" s="74"/>
      <c r="C27" s="67"/>
      <c r="D27" s="66"/>
      <c r="E27" s="149">
        <f t="shared" ref="E27" si="5">C27*D27</f>
        <v>0</v>
      </c>
      <c r="F27" s="149">
        <f>E27/$C$8</f>
        <v>0</v>
      </c>
      <c r="G27" s="149">
        <f t="shared" ref="G27:G41" si="6">E27/$C$10</f>
        <v>0</v>
      </c>
      <c r="H27" s="75"/>
    </row>
    <row r="28" spans="1:9">
      <c r="A28" s="65"/>
      <c r="B28" s="76" t="s">
        <v>30</v>
      </c>
      <c r="C28" s="67">
        <v>1.5</v>
      </c>
      <c r="D28" s="66">
        <f>(C8+C9)*12</f>
        <v>192</v>
      </c>
      <c r="E28" s="149">
        <f>C28*D28</f>
        <v>288</v>
      </c>
      <c r="F28" s="149">
        <f t="shared" si="4"/>
        <v>20.571428571428573</v>
      </c>
      <c r="G28" s="149">
        <f t="shared" si="6"/>
        <v>1.0827067669172932</v>
      </c>
      <c r="H28" s="68"/>
      <c r="I28" s="158"/>
    </row>
    <row r="29" spans="1:9" ht="11.25" customHeight="1">
      <c r="A29" s="65"/>
      <c r="B29" s="66" t="s">
        <v>84</v>
      </c>
      <c r="C29" s="67"/>
      <c r="D29" s="66"/>
      <c r="E29" s="149">
        <f>C29*D29</f>
        <v>0</v>
      </c>
      <c r="F29" s="149">
        <f t="shared" si="4"/>
        <v>0</v>
      </c>
      <c r="G29" s="149">
        <f t="shared" si="6"/>
        <v>0</v>
      </c>
      <c r="H29" s="68"/>
      <c r="I29" s="158"/>
    </row>
    <row r="30" spans="1:9">
      <c r="A30" s="65"/>
      <c r="B30" s="66"/>
      <c r="C30" s="67"/>
      <c r="D30" s="66"/>
      <c r="E30" s="149">
        <f>C30*D30</f>
        <v>0</v>
      </c>
      <c r="F30" s="149">
        <f t="shared" si="4"/>
        <v>0</v>
      </c>
      <c r="G30" s="149">
        <f t="shared" si="6"/>
        <v>0</v>
      </c>
      <c r="H30" s="68"/>
      <c r="I30" s="158"/>
    </row>
    <row r="31" spans="1:9">
      <c r="A31" s="65"/>
      <c r="B31" s="66" t="s">
        <v>94</v>
      </c>
      <c r="C31" s="67">
        <v>19</v>
      </c>
      <c r="D31" s="66">
        <f>$C$8+$C$9</f>
        <v>16</v>
      </c>
      <c r="E31" s="149">
        <f t="shared" ref="E31:E42" si="7">D31*C31</f>
        <v>304</v>
      </c>
      <c r="F31" s="149">
        <f t="shared" si="4"/>
        <v>21.714285714285715</v>
      </c>
      <c r="G31" s="149">
        <f t="shared" si="6"/>
        <v>1.1428571428571428</v>
      </c>
      <c r="H31" s="68"/>
    </row>
    <row r="32" spans="1:9">
      <c r="A32" s="65"/>
      <c r="B32" s="66" t="s">
        <v>28</v>
      </c>
      <c r="C32" s="67">
        <v>71</v>
      </c>
      <c r="D32" s="66">
        <f t="shared" ref="D32:D35" si="8">$C$8+$C$9</f>
        <v>16</v>
      </c>
      <c r="E32" s="149">
        <f t="shared" si="7"/>
        <v>1136</v>
      </c>
      <c r="F32" s="149">
        <f t="shared" si="4"/>
        <v>81.142857142857139</v>
      </c>
      <c r="G32" s="149">
        <f t="shared" si="6"/>
        <v>4.2706766917293235</v>
      </c>
      <c r="H32" s="68"/>
    </row>
    <row r="33" spans="1:8">
      <c r="A33" s="65"/>
      <c r="B33" s="66" t="s">
        <v>29</v>
      </c>
      <c r="C33" s="67">
        <v>15</v>
      </c>
      <c r="D33" s="66">
        <f t="shared" si="8"/>
        <v>16</v>
      </c>
      <c r="E33" s="149">
        <f t="shared" si="7"/>
        <v>240</v>
      </c>
      <c r="F33" s="149">
        <f t="shared" si="4"/>
        <v>17.142857142857142</v>
      </c>
      <c r="G33" s="149">
        <f t="shared" si="6"/>
        <v>0.90225563909774431</v>
      </c>
      <c r="H33" s="68"/>
    </row>
    <row r="34" spans="1:8">
      <c r="A34" s="65"/>
      <c r="B34" s="77" t="s">
        <v>95</v>
      </c>
      <c r="C34" s="78">
        <v>15</v>
      </c>
      <c r="D34" s="66">
        <f t="shared" si="8"/>
        <v>16</v>
      </c>
      <c r="E34" s="149">
        <f t="shared" ref="E34:E35" si="9">D34*C34</f>
        <v>240</v>
      </c>
      <c r="F34" s="149">
        <f t="shared" si="4"/>
        <v>17.142857142857142</v>
      </c>
      <c r="G34" s="149">
        <f t="shared" si="6"/>
        <v>0.90225563909774431</v>
      </c>
      <c r="H34" s="68"/>
    </row>
    <row r="35" spans="1:8">
      <c r="A35" s="65"/>
      <c r="B35" s="79" t="s">
        <v>96</v>
      </c>
      <c r="C35" s="80">
        <v>65</v>
      </c>
      <c r="D35" s="66">
        <f t="shared" si="8"/>
        <v>16</v>
      </c>
      <c r="E35" s="149">
        <f t="shared" si="9"/>
        <v>1040</v>
      </c>
      <c r="F35" s="149">
        <f t="shared" si="4"/>
        <v>74.285714285714292</v>
      </c>
      <c r="G35" s="149">
        <f t="shared" si="6"/>
        <v>3.9097744360902253</v>
      </c>
      <c r="H35" s="68"/>
    </row>
    <row r="36" spans="1:8">
      <c r="A36" s="65"/>
      <c r="B36" s="74" t="s">
        <v>30</v>
      </c>
      <c r="C36" s="67">
        <v>1.5</v>
      </c>
      <c r="D36" s="66">
        <f>(C8+C9)*12</f>
        <v>192</v>
      </c>
      <c r="E36" s="149">
        <f t="shared" si="7"/>
        <v>288</v>
      </c>
      <c r="F36" s="149">
        <f t="shared" si="4"/>
        <v>20.571428571428573</v>
      </c>
      <c r="G36" s="149">
        <f t="shared" si="6"/>
        <v>1.0827067669172932</v>
      </c>
      <c r="H36" s="68"/>
    </row>
    <row r="37" spans="1:8">
      <c r="A37" s="65"/>
      <c r="B37" s="74" t="s">
        <v>97</v>
      </c>
      <c r="C37" s="67">
        <v>22</v>
      </c>
      <c r="D37" s="66">
        <f>$C$8+$C$9</f>
        <v>16</v>
      </c>
      <c r="E37" s="149">
        <f t="shared" si="7"/>
        <v>352</v>
      </c>
      <c r="F37" s="149">
        <f t="shared" si="4"/>
        <v>25.142857142857142</v>
      </c>
      <c r="G37" s="149">
        <f t="shared" si="6"/>
        <v>1.3233082706766917</v>
      </c>
      <c r="H37" s="68"/>
    </row>
    <row r="38" spans="1:8">
      <c r="A38" s="65"/>
      <c r="B38" s="74" t="s">
        <v>98</v>
      </c>
      <c r="C38" s="67">
        <v>70</v>
      </c>
      <c r="D38" s="66">
        <f>C8+C9</f>
        <v>16</v>
      </c>
      <c r="E38" s="149">
        <f t="shared" si="7"/>
        <v>1120</v>
      </c>
      <c r="F38" s="149">
        <f>E38/$C$8</f>
        <v>80</v>
      </c>
      <c r="G38" s="149">
        <f t="shared" si="6"/>
        <v>4.2105263157894735</v>
      </c>
      <c r="H38" s="68"/>
    </row>
    <row r="39" spans="1:8">
      <c r="A39" s="65"/>
      <c r="B39" s="79" t="s">
        <v>99</v>
      </c>
      <c r="C39" s="80">
        <v>35</v>
      </c>
      <c r="D39" s="66">
        <f>C8+C9</f>
        <v>16</v>
      </c>
      <c r="E39" s="149">
        <f t="shared" si="7"/>
        <v>560</v>
      </c>
      <c r="F39" s="149">
        <f t="shared" ref="F39:F42" si="10">E39/$C$8</f>
        <v>40</v>
      </c>
      <c r="G39" s="149">
        <f t="shared" si="6"/>
        <v>2.1052631578947367</v>
      </c>
      <c r="H39" s="68"/>
    </row>
    <row r="40" spans="1:8">
      <c r="A40" s="65"/>
      <c r="B40" s="79" t="s">
        <v>100</v>
      </c>
      <c r="C40" s="80">
        <v>170</v>
      </c>
      <c r="D40" s="66">
        <f>C8+C9</f>
        <v>16</v>
      </c>
      <c r="E40" s="149">
        <f t="shared" si="7"/>
        <v>2720</v>
      </c>
      <c r="F40" s="149">
        <f t="shared" si="10"/>
        <v>194.28571428571428</v>
      </c>
      <c r="G40" s="149">
        <f t="shared" si="6"/>
        <v>10.225563909774436</v>
      </c>
      <c r="H40" s="68"/>
    </row>
    <row r="41" spans="1:8">
      <c r="A41" s="65"/>
      <c r="B41" s="66" t="s">
        <v>101</v>
      </c>
      <c r="C41" s="67">
        <v>25</v>
      </c>
      <c r="D41" s="66">
        <f>C8+C9</f>
        <v>16</v>
      </c>
      <c r="E41" s="149">
        <f t="shared" si="7"/>
        <v>400</v>
      </c>
      <c r="F41" s="149">
        <f t="shared" si="10"/>
        <v>28.571428571428573</v>
      </c>
      <c r="G41" s="149">
        <f t="shared" si="6"/>
        <v>1.5037593984962405</v>
      </c>
      <c r="H41" s="68"/>
    </row>
    <row r="42" spans="1:8">
      <c r="A42" s="65"/>
      <c r="B42" s="66"/>
      <c r="C42" s="67"/>
      <c r="D42" s="66">
        <f>C8+C9</f>
        <v>16</v>
      </c>
      <c r="E42" s="149">
        <f t="shared" si="7"/>
        <v>0</v>
      </c>
      <c r="F42" s="149">
        <f t="shared" si="10"/>
        <v>0</v>
      </c>
      <c r="G42" s="149">
        <f>E42/$C$10</f>
        <v>0</v>
      </c>
      <c r="H42" s="73"/>
    </row>
    <row r="43" spans="1:8" ht="15" customHeight="1">
      <c r="A43" s="119">
        <v>3</v>
      </c>
      <c r="B43" s="114" t="s">
        <v>31</v>
      </c>
      <c r="C43" s="115"/>
      <c r="D43" s="116"/>
      <c r="E43" s="117">
        <f>SUM(E44:E46)</f>
        <v>2249.8545999999997</v>
      </c>
      <c r="F43" s="117">
        <f>SUM(F44:F46)</f>
        <v>160.70389999999998</v>
      </c>
      <c r="G43" s="117">
        <f>SUM(G44:G46)</f>
        <v>8.4580999999999982</v>
      </c>
      <c r="H43" s="118">
        <f>SUM(H44:H46)</f>
        <v>2085.8545999999997</v>
      </c>
    </row>
    <row r="44" spans="1:8">
      <c r="A44" s="65"/>
      <c r="B44" s="66" t="s">
        <v>32</v>
      </c>
      <c r="C44" s="67">
        <f>(((((42.54*19)+(25.44*19*1)))/D44))</f>
        <v>4.855714285714285</v>
      </c>
      <c r="D44" s="81">
        <f>C10</f>
        <v>266</v>
      </c>
      <c r="E44" s="149">
        <f>D44*C44</f>
        <v>1291.6199999999999</v>
      </c>
      <c r="F44" s="149">
        <f>E44/$C$8</f>
        <v>92.258571428571415</v>
      </c>
      <c r="G44" s="149">
        <f>E44/$C$10</f>
        <v>4.855714285714285</v>
      </c>
      <c r="H44" s="82">
        <f>E44</f>
        <v>1291.6199999999999</v>
      </c>
    </row>
    <row r="45" spans="1:8">
      <c r="A45" s="65"/>
      <c r="B45" s="66" t="s">
        <v>33</v>
      </c>
      <c r="C45" s="67">
        <f>C44*33%</f>
        <v>1.6023857142857141</v>
      </c>
      <c r="D45" s="81">
        <f>C10</f>
        <v>266</v>
      </c>
      <c r="E45" s="149">
        <f>D45*C45</f>
        <v>426.23459999999994</v>
      </c>
      <c r="F45" s="149">
        <f t="shared" ref="F45:F46" si="11">E45/$C$8</f>
        <v>30.445328571428568</v>
      </c>
      <c r="G45" s="149">
        <f t="shared" ref="G45:G46" si="12">E45/$C$10</f>
        <v>1.6023857142857141</v>
      </c>
      <c r="H45" s="68">
        <f>E45</f>
        <v>426.23459999999994</v>
      </c>
    </row>
    <row r="46" spans="1:8">
      <c r="A46" s="65"/>
      <c r="B46" s="66" t="s">
        <v>34</v>
      </c>
      <c r="C46" s="67">
        <v>2</v>
      </c>
      <c r="D46" s="81">
        <f>C10</f>
        <v>266</v>
      </c>
      <c r="E46" s="149">
        <f>D46*C46</f>
        <v>532</v>
      </c>
      <c r="F46" s="149">
        <f t="shared" si="11"/>
        <v>38</v>
      </c>
      <c r="G46" s="149">
        <f t="shared" si="12"/>
        <v>2</v>
      </c>
      <c r="H46" s="75">
        <f>'[1]FRAIS ETRANGER JUILLET'!$H$25+'[1]FRAIS ETRANGER JUILLET'!$H$26+'[1]FRAIS ETRANGER JUILLET'!$H$27</f>
        <v>368</v>
      </c>
    </row>
    <row r="47" spans="1:8" ht="15" customHeight="1">
      <c r="A47" s="113">
        <v>4</v>
      </c>
      <c r="B47" s="114" t="s">
        <v>35</v>
      </c>
      <c r="C47" s="115"/>
      <c r="D47" s="116"/>
      <c r="E47" s="117">
        <f>SUM(E48:E49)</f>
        <v>413</v>
      </c>
      <c r="F47" s="117">
        <f>SUM(F48:F49)</f>
        <v>29.5</v>
      </c>
      <c r="G47" s="117">
        <f>SUM(G48:G49)</f>
        <v>1.5526315789473684</v>
      </c>
      <c r="H47" s="118">
        <f>SUM(H48:H49)</f>
        <v>413</v>
      </c>
    </row>
    <row r="48" spans="1:8">
      <c r="A48" s="65"/>
      <c r="B48" s="66" t="s">
        <v>36</v>
      </c>
      <c r="C48" s="67">
        <f>E6*1%</f>
        <v>413</v>
      </c>
      <c r="D48" s="66">
        <v>1</v>
      </c>
      <c r="E48" s="149">
        <f>D48*C48</f>
        <v>413</v>
      </c>
      <c r="F48" s="149">
        <f>E48/$C$8</f>
        <v>29.5</v>
      </c>
      <c r="G48" s="149">
        <f>E48/$C$10</f>
        <v>1.5526315789473684</v>
      </c>
      <c r="H48" s="68">
        <f>E48</f>
        <v>413</v>
      </c>
    </row>
    <row r="49" spans="1:8">
      <c r="A49" s="65"/>
      <c r="B49" s="83"/>
      <c r="C49" s="84"/>
      <c r="D49" s="83"/>
      <c r="E49" s="149"/>
      <c r="F49" s="149"/>
      <c r="G49" s="149"/>
      <c r="H49" s="73"/>
    </row>
    <row r="50" spans="1:8" ht="15" customHeight="1">
      <c r="A50" s="113">
        <v>5</v>
      </c>
      <c r="B50" s="114" t="s">
        <v>37</v>
      </c>
      <c r="C50" s="115"/>
      <c r="D50" s="116"/>
      <c r="E50" s="117">
        <f>SUM(E51:E52)</f>
        <v>106.71431206618726</v>
      </c>
      <c r="F50" s="117">
        <f>SUM(F51:F52)</f>
        <v>7.6224508618705187</v>
      </c>
      <c r="G50" s="117">
        <f>SUM(G51:G52)</f>
        <v>0.40118162430897469</v>
      </c>
      <c r="H50" s="118">
        <f>SUM(H51:H52)</f>
        <v>106.71431206618726</v>
      </c>
    </row>
    <row r="51" spans="1:8">
      <c r="A51" s="85"/>
      <c r="B51" s="86" t="s">
        <v>38</v>
      </c>
      <c r="C51" s="67">
        <f>50/6.55957</f>
        <v>7.6224508618705187</v>
      </c>
      <c r="D51" s="66">
        <f>C8</f>
        <v>14</v>
      </c>
      <c r="E51" s="149">
        <f>D51*C51</f>
        <v>106.71431206618726</v>
      </c>
      <c r="F51" s="149">
        <f>E51/$C$8</f>
        <v>7.6224508618705187</v>
      </c>
      <c r="G51" s="149">
        <f>E51/$C$10</f>
        <v>0.40118162430897469</v>
      </c>
      <c r="H51" s="68">
        <f>E51</f>
        <v>106.71431206618726</v>
      </c>
    </row>
    <row r="52" spans="1:8" ht="13.5" thickBot="1">
      <c r="A52" s="87"/>
      <c r="B52" s="88"/>
      <c r="C52" s="89"/>
      <c r="D52" s="88"/>
      <c r="E52" s="151"/>
      <c r="F52" s="151"/>
      <c r="G52" s="151"/>
      <c r="H52" s="68"/>
    </row>
    <row r="53" spans="1:8" ht="16.5" customHeight="1">
      <c r="A53" s="90"/>
      <c r="B53" s="91" t="s">
        <v>39</v>
      </c>
      <c r="C53" s="92"/>
      <c r="D53" s="92"/>
      <c r="E53" s="93">
        <f>E50+E47+E43+E25+E15</f>
        <v>35313.568912066185</v>
      </c>
      <c r="F53" s="93">
        <f>F50+F47+F43+F25+F15</f>
        <v>2522.3977794332991</v>
      </c>
      <c r="G53" s="94">
        <f>G50+G47+G43+G25+G15</f>
        <v>132.75777786491051</v>
      </c>
      <c r="H53" s="95">
        <f>H50+H47+H43+H25+H15</f>
        <v>2605.5689120661868</v>
      </c>
    </row>
    <row r="54" spans="1:8" ht="17.25" customHeight="1">
      <c r="A54" s="90"/>
      <c r="B54" s="91" t="s">
        <v>40</v>
      </c>
      <c r="C54" s="92"/>
      <c r="D54" s="92"/>
      <c r="E54" s="96">
        <f>E50+E47+E25+E15</f>
        <v>33063.714312066186</v>
      </c>
      <c r="F54" s="96">
        <f>F50+F47+F25+F15</f>
        <v>2361.6938794332991</v>
      </c>
      <c r="G54" s="97">
        <f>G50+G47+G25+G15</f>
        <v>124.29967786491051</v>
      </c>
      <c r="H54" s="98">
        <f>H50+H47+H25+H15</f>
        <v>519.71431206618729</v>
      </c>
    </row>
    <row r="55" spans="1:8">
      <c r="A55" s="90"/>
      <c r="B55" s="99" t="s">
        <v>41</v>
      </c>
      <c r="C55" s="100"/>
      <c r="D55" s="100"/>
      <c r="E55" s="101">
        <f>E6-(E15+E25)-(E37)</f>
        <v>8404</v>
      </c>
      <c r="F55" s="102"/>
      <c r="G55" s="103"/>
      <c r="H55" s="104"/>
    </row>
    <row r="56" spans="1:8">
      <c r="A56" s="90"/>
      <c r="B56" s="91" t="s">
        <v>42</v>
      </c>
      <c r="C56" s="92"/>
      <c r="D56" s="92"/>
      <c r="E56" s="96">
        <f>E6-E53</f>
        <v>5986.4310879338154</v>
      </c>
      <c r="F56" s="96">
        <f>F6-F53</f>
        <v>427.60222056670091</v>
      </c>
      <c r="G56" s="97">
        <f>G6-G53</f>
        <v>22.505380029826341</v>
      </c>
      <c r="H56" s="98">
        <f>H6-H53</f>
        <v>-2605.5689120661868</v>
      </c>
    </row>
    <row r="57" spans="1:8">
      <c r="A57" s="90"/>
      <c r="B57" s="91" t="s">
        <v>43</v>
      </c>
      <c r="C57" s="92"/>
      <c r="D57" s="92"/>
      <c r="E57" s="105">
        <f>(E56/E6)</f>
        <v>0.14494990527684784</v>
      </c>
      <c r="F57" s="105">
        <f>(F56/F6)</f>
        <v>0.14494990527684776</v>
      </c>
      <c r="G57" s="106">
        <f>(G56/G6)</f>
        <v>0.14494990527684762</v>
      </c>
      <c r="H57" s="107" t="e">
        <f>(H56/H6)</f>
        <v>#DIV/0!</v>
      </c>
    </row>
    <row r="58" spans="1:8">
      <c r="A58" s="90"/>
      <c r="B58" s="91" t="s">
        <v>44</v>
      </c>
      <c r="C58" s="92"/>
      <c r="D58" s="92"/>
      <c r="E58" s="96">
        <f>(E6-E53)*(20%)</f>
        <v>1197.2862175867631</v>
      </c>
      <c r="F58" s="96">
        <f>(F6-F53)*(20%)</f>
        <v>85.52044411334019</v>
      </c>
      <c r="G58" s="96">
        <f t="shared" ref="G58" si="13">(G6-G53)*(20%)</f>
        <v>4.5010760059652686</v>
      </c>
      <c r="H58" s="98"/>
    </row>
    <row r="59" spans="1:8">
      <c r="A59" s="90"/>
      <c r="B59" s="91" t="s">
        <v>45</v>
      </c>
      <c r="C59" s="92"/>
      <c r="D59" s="92"/>
      <c r="E59" s="96">
        <f>E56-E58</f>
        <v>4789.1448703470523</v>
      </c>
      <c r="F59" s="96">
        <f>F56-F58</f>
        <v>342.0817764533607</v>
      </c>
      <c r="G59" s="97">
        <f>G56-G58</f>
        <v>18.004304023861074</v>
      </c>
      <c r="H59" s="98">
        <f>H56-H58</f>
        <v>-2605.5689120661868</v>
      </c>
    </row>
    <row r="60" spans="1:8" ht="13.5" thickBot="1">
      <c r="A60" s="90"/>
      <c r="B60" s="108" t="s">
        <v>46</v>
      </c>
      <c r="C60" s="109"/>
      <c r="D60" s="109"/>
      <c r="E60" s="110">
        <f>(E59/E6)</f>
        <v>0.11595992422147826</v>
      </c>
      <c r="F60" s="110">
        <f>(F59/F6)</f>
        <v>0.1159599242214782</v>
      </c>
      <c r="G60" s="111">
        <f>(G59/G6)</f>
        <v>0.11595992422147811</v>
      </c>
      <c r="H60" s="112" t="e">
        <f>(H59/H6)</f>
        <v>#DIV/0!</v>
      </c>
    </row>
    <row r="64" spans="1:8" ht="18">
      <c r="B64" s="159" t="s">
        <v>47</v>
      </c>
      <c r="C64" s="159"/>
      <c r="D64" s="159"/>
      <c r="E64" s="159"/>
      <c r="F64" s="159"/>
      <c r="G64" s="3"/>
      <c r="H64" s="3"/>
    </row>
    <row r="65" spans="2:8">
      <c r="H65"/>
    </row>
    <row r="66" spans="2:8" ht="13.5" thickBot="1">
      <c r="H66"/>
    </row>
    <row r="67" spans="2:8">
      <c r="B67" s="4" t="s">
        <v>48</v>
      </c>
      <c r="C67" s="5"/>
      <c r="D67" s="5">
        <f>C11</f>
        <v>0</v>
      </c>
      <c r="E67" s="5"/>
      <c r="F67" s="5"/>
      <c r="G67" s="5"/>
      <c r="H67" s="6"/>
    </row>
    <row r="68" spans="2:8">
      <c r="B68" s="7" t="s">
        <v>49</v>
      </c>
      <c r="C68" s="8">
        <f>F9</f>
        <v>43290</v>
      </c>
      <c r="D68" s="1"/>
      <c r="E68" s="1"/>
      <c r="F68" s="1" t="s">
        <v>50</v>
      </c>
      <c r="G68" s="1"/>
      <c r="H68" s="9" t="s">
        <v>51</v>
      </c>
    </row>
    <row r="69" spans="2:8">
      <c r="B69" s="7" t="s">
        <v>52</v>
      </c>
      <c r="C69" s="1">
        <f>C9</f>
        <v>2</v>
      </c>
      <c r="D69" s="1"/>
      <c r="E69" s="1"/>
      <c r="F69" s="1" t="s">
        <v>53</v>
      </c>
      <c r="G69" s="1"/>
      <c r="H69" s="10">
        <f>C8</f>
        <v>14</v>
      </c>
    </row>
    <row r="70" spans="2:8" ht="13.5" thickBot="1">
      <c r="B70" s="11"/>
      <c r="C70" s="12"/>
      <c r="D70" s="12"/>
      <c r="E70" s="12"/>
      <c r="F70" s="12"/>
      <c r="G70" s="12"/>
      <c r="H70" s="13"/>
    </row>
    <row r="71" spans="2:8" ht="13.5" thickBot="1">
      <c r="H71"/>
    </row>
    <row r="72" spans="2:8" ht="13.5" thickBot="1">
      <c r="B72" s="160" t="s">
        <v>54</v>
      </c>
      <c r="C72" s="161"/>
      <c r="D72" s="161"/>
      <c r="E72" s="162"/>
      <c r="F72" s="160" t="s">
        <v>55</v>
      </c>
      <c r="G72" s="161"/>
      <c r="H72" s="162"/>
    </row>
    <row r="73" spans="2:8">
      <c r="B73" s="152"/>
      <c r="C73" s="153"/>
      <c r="D73" s="154"/>
      <c r="E73" s="14"/>
      <c r="F73" s="15" t="s">
        <v>56</v>
      </c>
      <c r="G73" s="155"/>
      <c r="H73" s="156"/>
    </row>
    <row r="74" spans="2:8">
      <c r="B74" s="163" t="s">
        <v>57</v>
      </c>
      <c r="C74" s="164"/>
      <c r="D74" s="165"/>
      <c r="E74" s="16">
        <f>E20</f>
        <v>0</v>
      </c>
      <c r="F74" s="17" t="s">
        <v>58</v>
      </c>
      <c r="G74" s="166">
        <v>8500</v>
      </c>
      <c r="H74" s="167"/>
    </row>
    <row r="75" spans="2:8">
      <c r="B75" s="168"/>
      <c r="C75" s="169"/>
      <c r="D75" s="170"/>
      <c r="E75" s="18"/>
      <c r="F75" s="19"/>
      <c r="G75" s="166"/>
      <c r="H75" s="167"/>
    </row>
    <row r="76" spans="2:8">
      <c r="B76" s="163" t="s">
        <v>59</v>
      </c>
      <c r="C76" s="164"/>
      <c r="D76" s="165"/>
      <c r="E76" s="20"/>
      <c r="F76" s="17"/>
      <c r="G76" s="166"/>
      <c r="H76" s="167"/>
    </row>
    <row r="77" spans="2:8">
      <c r="B77" s="21" t="s">
        <v>60</v>
      </c>
      <c r="C77" s="22"/>
      <c r="D77" s="10"/>
      <c r="E77" s="20">
        <f>E21</f>
        <v>0</v>
      </c>
      <c r="F77" s="17"/>
      <c r="G77" s="23"/>
      <c r="H77" s="24"/>
    </row>
    <row r="78" spans="2:8">
      <c r="B78" s="168" t="s">
        <v>61</v>
      </c>
      <c r="C78" s="169"/>
      <c r="D78" s="170"/>
      <c r="E78" s="25">
        <f>E19</f>
        <v>544</v>
      </c>
      <c r="F78" s="19"/>
      <c r="G78" s="166"/>
      <c r="H78" s="167"/>
    </row>
    <row r="79" spans="2:8">
      <c r="B79" s="26"/>
      <c r="C79" s="27"/>
      <c r="D79" s="28"/>
      <c r="E79" s="25"/>
      <c r="F79" s="19"/>
      <c r="G79" s="23"/>
      <c r="H79" s="24"/>
    </row>
    <row r="80" spans="2:8">
      <c r="B80" s="163" t="s">
        <v>62</v>
      </c>
      <c r="C80" s="164"/>
      <c r="D80" s="165"/>
      <c r="E80" s="18"/>
      <c r="F80" s="19"/>
      <c r="G80" s="166"/>
      <c r="H80" s="167"/>
    </row>
    <row r="81" spans="2:10">
      <c r="B81" s="168"/>
      <c r="C81" s="169"/>
      <c r="D81" s="170"/>
      <c r="E81" s="18"/>
      <c r="F81" s="19"/>
      <c r="G81" s="166"/>
      <c r="H81" s="167"/>
    </row>
    <row r="82" spans="2:10">
      <c r="B82" s="168" t="s">
        <v>63</v>
      </c>
      <c r="C82" s="169"/>
      <c r="D82" s="170"/>
      <c r="E82" s="16">
        <f>E38</f>
        <v>1120</v>
      </c>
      <c r="F82" s="17"/>
      <c r="G82" s="166"/>
      <c r="H82" s="167"/>
    </row>
    <row r="83" spans="2:10">
      <c r="B83" s="171"/>
      <c r="C83" s="169"/>
      <c r="D83" s="170"/>
      <c r="E83" s="25"/>
      <c r="F83" s="17"/>
      <c r="G83" s="166"/>
      <c r="H83" s="167"/>
    </row>
    <row r="84" spans="2:10">
      <c r="B84" s="168" t="s">
        <v>64</v>
      </c>
      <c r="C84" s="169"/>
      <c r="D84" s="170"/>
      <c r="E84" s="16">
        <v>0</v>
      </c>
      <c r="F84" s="29"/>
      <c r="G84" s="172"/>
      <c r="H84" s="173"/>
    </row>
    <row r="85" spans="2:10">
      <c r="B85" s="168"/>
      <c r="C85" s="169"/>
      <c r="D85" s="170"/>
      <c r="E85" s="18"/>
      <c r="F85" s="17"/>
      <c r="G85" s="166"/>
      <c r="H85" s="167"/>
    </row>
    <row r="86" spans="2:10">
      <c r="B86" s="168" t="s">
        <v>65</v>
      </c>
      <c r="C86" s="169"/>
      <c r="D86" s="170"/>
      <c r="E86" s="16">
        <v>0</v>
      </c>
      <c r="F86" s="19"/>
      <c r="G86" s="166"/>
      <c r="H86" s="167"/>
    </row>
    <row r="87" spans="2:10">
      <c r="B87" s="168"/>
      <c r="C87" s="169"/>
      <c r="D87" s="170"/>
      <c r="E87" s="18"/>
      <c r="F87" s="17"/>
      <c r="G87" s="166"/>
      <c r="H87" s="167"/>
    </row>
    <row r="88" spans="2:10">
      <c r="B88" s="163" t="s">
        <v>66</v>
      </c>
      <c r="C88" s="164"/>
      <c r="D88" s="165"/>
      <c r="E88" s="18"/>
      <c r="F88" s="29"/>
      <c r="G88" s="174"/>
      <c r="H88" s="175"/>
    </row>
    <row r="89" spans="2:10">
      <c r="B89" s="171" t="s">
        <v>67</v>
      </c>
      <c r="C89" s="169"/>
      <c r="D89" s="170"/>
      <c r="E89" s="30">
        <f>E33</f>
        <v>240</v>
      </c>
      <c r="F89" s="19"/>
      <c r="G89" s="166"/>
      <c r="H89" s="167"/>
    </row>
    <row r="90" spans="2:10">
      <c r="B90" s="26" t="s">
        <v>68</v>
      </c>
      <c r="C90" s="31">
        <f>C36</f>
        <v>1.5</v>
      </c>
      <c r="D90" s="28" t="s">
        <v>69</v>
      </c>
      <c r="E90" s="16">
        <f>E36</f>
        <v>288</v>
      </c>
      <c r="F90" s="19"/>
      <c r="G90" s="166"/>
      <c r="H90" s="167"/>
    </row>
    <row r="91" spans="2:10">
      <c r="B91" s="171" t="s">
        <v>70</v>
      </c>
      <c r="C91" s="169"/>
      <c r="D91" s="170"/>
      <c r="E91" s="25">
        <f>E34</f>
        <v>240</v>
      </c>
      <c r="F91" s="19"/>
      <c r="G91" s="166"/>
      <c r="H91" s="167"/>
    </row>
    <row r="92" spans="2:10">
      <c r="B92" s="163" t="s">
        <v>71</v>
      </c>
      <c r="C92" s="164"/>
      <c r="D92" s="165"/>
      <c r="E92" s="16">
        <v>0</v>
      </c>
      <c r="F92" s="17"/>
      <c r="G92" s="166"/>
      <c r="H92" s="167"/>
    </row>
    <row r="93" spans="2:10">
      <c r="B93" s="168"/>
      <c r="C93" s="169"/>
      <c r="D93" s="170"/>
      <c r="E93" s="18"/>
      <c r="F93" s="17"/>
      <c r="G93" s="166"/>
      <c r="H93" s="167"/>
    </row>
    <row r="94" spans="2:10">
      <c r="B94" s="163" t="s">
        <v>72</v>
      </c>
      <c r="C94" s="164"/>
      <c r="D94" s="165"/>
      <c r="E94" s="16">
        <v>30</v>
      </c>
      <c r="F94" s="19"/>
      <c r="G94" s="166"/>
      <c r="H94" s="167"/>
      <c r="J94" s="32"/>
    </row>
    <row r="95" spans="2:10">
      <c r="B95" s="168"/>
      <c r="C95" s="169"/>
      <c r="D95" s="170"/>
      <c r="E95" s="18"/>
      <c r="F95" s="19"/>
      <c r="G95" s="166"/>
      <c r="H95" s="167"/>
    </row>
    <row r="96" spans="2:10">
      <c r="B96" s="163" t="s">
        <v>73</v>
      </c>
      <c r="C96" s="164"/>
      <c r="D96" s="165"/>
      <c r="E96" s="16">
        <v>0</v>
      </c>
      <c r="F96" s="19"/>
      <c r="G96" s="166"/>
      <c r="H96" s="167"/>
      <c r="J96" s="33"/>
    </row>
    <row r="97" spans="2:8">
      <c r="B97" s="168"/>
      <c r="C97" s="169"/>
      <c r="D97" s="170"/>
      <c r="E97" s="18"/>
      <c r="F97" s="19"/>
      <c r="G97" s="166"/>
      <c r="H97" s="167"/>
    </row>
    <row r="98" spans="2:8">
      <c r="B98" s="163" t="s">
        <v>74</v>
      </c>
      <c r="C98" s="164"/>
      <c r="D98" s="165"/>
      <c r="E98" s="16">
        <v>701.5</v>
      </c>
      <c r="F98" s="19"/>
      <c r="G98" s="166"/>
      <c r="H98" s="167"/>
    </row>
    <row r="99" spans="2:8">
      <c r="B99" s="168" t="s">
        <v>75</v>
      </c>
      <c r="C99" s="169"/>
      <c r="D99" s="170"/>
      <c r="E99" s="18"/>
      <c r="F99" s="19"/>
      <c r="G99" s="166"/>
      <c r="H99" s="167"/>
    </row>
    <row r="100" spans="2:8">
      <c r="B100" s="168" t="s">
        <v>76</v>
      </c>
      <c r="C100" s="169"/>
      <c r="D100" s="170"/>
      <c r="E100" s="18"/>
      <c r="F100" s="19"/>
      <c r="G100" s="166"/>
      <c r="H100" s="167"/>
    </row>
    <row r="101" spans="2:8">
      <c r="B101" s="168" t="s">
        <v>77</v>
      </c>
      <c r="C101" s="169"/>
      <c r="D101" s="170"/>
      <c r="E101" s="18"/>
      <c r="F101" s="19"/>
      <c r="G101" s="166"/>
      <c r="H101" s="167"/>
    </row>
    <row r="102" spans="2:8">
      <c r="B102" s="168"/>
      <c r="C102" s="169"/>
      <c r="D102" s="170"/>
      <c r="E102" s="18"/>
      <c r="F102" s="19"/>
      <c r="G102" s="166"/>
      <c r="H102" s="167"/>
    </row>
    <row r="103" spans="2:8" ht="13.5" thickBot="1">
      <c r="B103" s="178"/>
      <c r="C103" s="179"/>
      <c r="D103" s="180"/>
      <c r="E103" s="18"/>
      <c r="F103" s="19"/>
      <c r="G103" s="181"/>
      <c r="H103" s="182"/>
    </row>
    <row r="104" spans="2:8" ht="13.5" thickBot="1">
      <c r="B104" s="160" t="s">
        <v>78</v>
      </c>
      <c r="C104" s="161"/>
      <c r="D104" s="162"/>
      <c r="E104" s="34">
        <f>SUM(E73:E103)</f>
        <v>3163.5</v>
      </c>
      <c r="F104" s="35" t="s">
        <v>79</v>
      </c>
      <c r="G104" s="176">
        <f>SUM(G73:H103)</f>
        <v>8500</v>
      </c>
      <c r="H104" s="177"/>
    </row>
    <row r="105" spans="2:8">
      <c r="H105"/>
    </row>
    <row r="106" spans="2:8">
      <c r="B106" t="s">
        <v>80</v>
      </c>
      <c r="H106"/>
    </row>
    <row r="107" spans="2:8">
      <c r="B107" t="s">
        <v>81</v>
      </c>
      <c r="H107"/>
    </row>
    <row r="108" spans="2:8">
      <c r="F108" t="s">
        <v>82</v>
      </c>
      <c r="H108"/>
    </row>
  </sheetData>
  <sheetProtection selectLockedCells="1"/>
  <mergeCells count="64">
    <mergeCell ref="B104:D104"/>
    <mergeCell ref="G104:H104"/>
    <mergeCell ref="B101:D101"/>
    <mergeCell ref="G101:H101"/>
    <mergeCell ref="B102:D102"/>
    <mergeCell ref="G102:H102"/>
    <mergeCell ref="B103:D103"/>
    <mergeCell ref="G103:H103"/>
    <mergeCell ref="B98:D98"/>
    <mergeCell ref="G98:H98"/>
    <mergeCell ref="B99:D99"/>
    <mergeCell ref="G99:H99"/>
    <mergeCell ref="B100:D100"/>
    <mergeCell ref="G100:H100"/>
    <mergeCell ref="B95:D95"/>
    <mergeCell ref="G95:H95"/>
    <mergeCell ref="B96:D96"/>
    <mergeCell ref="G96:H96"/>
    <mergeCell ref="B97:D97"/>
    <mergeCell ref="G97:H97"/>
    <mergeCell ref="B92:D92"/>
    <mergeCell ref="G92:H92"/>
    <mergeCell ref="B93:D93"/>
    <mergeCell ref="G93:H93"/>
    <mergeCell ref="B94:D94"/>
    <mergeCell ref="G94:H94"/>
    <mergeCell ref="B91:D91"/>
    <mergeCell ref="G91:H91"/>
    <mergeCell ref="B85:D85"/>
    <mergeCell ref="G85:H85"/>
    <mergeCell ref="B86:D86"/>
    <mergeCell ref="G86:H86"/>
    <mergeCell ref="B87:D87"/>
    <mergeCell ref="G87:H87"/>
    <mergeCell ref="B88:D88"/>
    <mergeCell ref="G88:H88"/>
    <mergeCell ref="B89:D89"/>
    <mergeCell ref="G89:H89"/>
    <mergeCell ref="G90:H90"/>
    <mergeCell ref="B82:D82"/>
    <mergeCell ref="G82:H82"/>
    <mergeCell ref="B83:D83"/>
    <mergeCell ref="G83:H83"/>
    <mergeCell ref="B84:D84"/>
    <mergeCell ref="G84:H84"/>
    <mergeCell ref="B78:D78"/>
    <mergeCell ref="G78:H78"/>
    <mergeCell ref="B80:D80"/>
    <mergeCell ref="G80:H80"/>
    <mergeCell ref="B81:D81"/>
    <mergeCell ref="G81:H81"/>
    <mergeCell ref="B74:D74"/>
    <mergeCell ref="G74:H74"/>
    <mergeCell ref="B75:D75"/>
    <mergeCell ref="G75:H75"/>
    <mergeCell ref="B76:D76"/>
    <mergeCell ref="G76:H76"/>
    <mergeCell ref="B73:D73"/>
    <mergeCell ref="G73:H73"/>
    <mergeCell ref="A1:G1"/>
    <mergeCell ref="I28:I30"/>
    <mergeCell ref="B64:F64"/>
    <mergeCell ref="B72:E72"/>
    <mergeCell ref="F72:H72"/>
  </mergeCells>
  <conditionalFormatting sqref="D15">
    <cfRule type="cellIs" dxfId="0" priority="1" operator="notEqual">
      <formula>$D$10</formula>
    </cfRule>
  </conditionalFormatting>
  <pageMargins left="0.19685039370078741" right="0.19685039370078741" top="0.78740157480314965" bottom="0.19685039370078741" header="0.51181102362204722" footer="0.51181102362204722"/>
  <pageSetup paperSize="9" orientation="portrait" horizontalDpi="300" verticalDpi="300" r:id="rId1"/>
  <headerFooter alignWithMargins="0">
    <oddHeader xml:space="preserve">&amp;LIntranet/dossier commun/2003&amp;Cbudget/hiver/2 alpes1&amp;RMaj par Olivier B &amp;D </oddHeader>
  </headerFooter>
  <rowBreaks count="1" manualBreakCount="1">
    <brk id="61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Master budget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Deschamps</dc:creator>
  <cp:lastModifiedBy>Téva Dury</cp:lastModifiedBy>
  <dcterms:created xsi:type="dcterms:W3CDTF">2015-10-13T16:30:32Z</dcterms:created>
  <dcterms:modified xsi:type="dcterms:W3CDTF">2017-10-03T20:57:53Z</dcterms:modified>
</cp:coreProperties>
</file>