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.dury\Documents\Zebre\Clients\AIrbus opération\"/>
    </mc:Choice>
  </mc:AlternateContent>
  <bookViews>
    <workbookView xWindow="0" yWindow="0" windowWidth="18840" windowHeight="1171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7" i="1" l="1"/>
  <c r="D38" i="1"/>
  <c r="D39" i="1"/>
  <c r="D40" i="1"/>
  <c r="D41" i="1"/>
  <c r="D42" i="1"/>
  <c r="D43" i="1"/>
  <c r="D45" i="1"/>
  <c r="D32" i="1"/>
  <c r="D21" i="1"/>
  <c r="D20" i="1"/>
  <c r="D19" i="1"/>
  <c r="D18" i="1"/>
  <c r="D17" i="1"/>
  <c r="D55" i="1" l="1"/>
  <c r="E55" i="1" s="1"/>
  <c r="C55" i="1"/>
  <c r="H46" i="1"/>
  <c r="E45" i="1"/>
  <c r="F45" i="1" s="1"/>
  <c r="E44" i="1"/>
  <c r="F44" i="1" s="1"/>
  <c r="E42" i="1"/>
  <c r="E40" i="1"/>
  <c r="E39" i="1"/>
  <c r="E38" i="1"/>
  <c r="E37" i="1"/>
  <c r="E36" i="1"/>
  <c r="D36" i="1"/>
  <c r="E35" i="1"/>
  <c r="D35" i="1"/>
  <c r="E34" i="1"/>
  <c r="D34" i="1"/>
  <c r="E33" i="1"/>
  <c r="D33" i="1"/>
  <c r="E32" i="1"/>
  <c r="E31" i="1"/>
  <c r="D30" i="1"/>
  <c r="E30" i="1" s="1"/>
  <c r="F30" i="1" s="1"/>
  <c r="F29" i="1"/>
  <c r="E28" i="1"/>
  <c r="H27" i="1"/>
  <c r="E23" i="1"/>
  <c r="D23" i="1"/>
  <c r="E22" i="1"/>
  <c r="D22" i="1"/>
  <c r="E21" i="1"/>
  <c r="E20" i="1"/>
  <c r="E19" i="1"/>
  <c r="E18" i="1"/>
  <c r="E17" i="1"/>
  <c r="H15" i="1"/>
  <c r="C10" i="1"/>
  <c r="D9" i="1"/>
  <c r="D7" i="1"/>
  <c r="E7" i="1" s="1"/>
  <c r="D6" i="1"/>
  <c r="E6" i="1" s="1"/>
  <c r="F6" i="1" l="1"/>
  <c r="D47" i="1"/>
  <c r="E41" i="1"/>
  <c r="C47" i="1"/>
  <c r="C48" i="1" s="1"/>
  <c r="G44" i="1"/>
  <c r="D10" i="1"/>
  <c r="G29" i="1"/>
  <c r="G32" i="1"/>
  <c r="F32" i="1"/>
  <c r="G34" i="1"/>
  <c r="F34" i="1"/>
  <c r="G36" i="1"/>
  <c r="F36" i="1"/>
  <c r="G38" i="1"/>
  <c r="F38" i="1"/>
  <c r="G40" i="1"/>
  <c r="F40" i="1"/>
  <c r="D48" i="1"/>
  <c r="G6" i="1"/>
  <c r="G17" i="1"/>
  <c r="F17" i="1"/>
  <c r="G19" i="1"/>
  <c r="F19" i="1"/>
  <c r="G21" i="1"/>
  <c r="F21" i="1"/>
  <c r="G23" i="1"/>
  <c r="F23" i="1"/>
  <c r="G28" i="1"/>
  <c r="F28" i="1"/>
  <c r="G30" i="1"/>
  <c r="G33" i="1"/>
  <c r="F33" i="1"/>
  <c r="G35" i="1"/>
  <c r="F35" i="1"/>
  <c r="G37" i="1"/>
  <c r="F37" i="1"/>
  <c r="G39" i="1"/>
  <c r="F39" i="1"/>
  <c r="H55" i="1"/>
  <c r="H54" i="1" s="1"/>
  <c r="G55" i="1"/>
  <c r="G54" i="1" s="1"/>
  <c r="E54" i="1"/>
  <c r="F55" i="1"/>
  <c r="F54" i="1" s="1"/>
  <c r="D49" i="1"/>
  <c r="E49" i="1" s="1"/>
  <c r="G18" i="1"/>
  <c r="F18" i="1"/>
  <c r="G20" i="1"/>
  <c r="F20" i="1"/>
  <c r="G22" i="1"/>
  <c r="F22" i="1"/>
  <c r="G31" i="1"/>
  <c r="G42" i="1"/>
  <c r="F42" i="1"/>
  <c r="G45" i="1"/>
  <c r="C52" i="1"/>
  <c r="E52" i="1" s="1"/>
  <c r="F31" i="1"/>
  <c r="E48" i="1" l="1"/>
  <c r="E47" i="1"/>
  <c r="G48" i="1"/>
  <c r="F48" i="1"/>
  <c r="G47" i="1"/>
  <c r="E46" i="1"/>
  <c r="F47" i="1"/>
  <c r="G49" i="1"/>
  <c r="F49" i="1"/>
  <c r="E43" i="1"/>
  <c r="D24" i="1"/>
  <c r="E24" i="1" s="1"/>
  <c r="G52" i="1"/>
  <c r="G51" i="1" s="1"/>
  <c r="F52" i="1"/>
  <c r="F51" i="1" s="1"/>
  <c r="E51" i="1"/>
  <c r="H52" i="1"/>
  <c r="H51" i="1" s="1"/>
  <c r="H57" i="1" s="1"/>
  <c r="H60" i="1" s="1"/>
  <c r="G41" i="1"/>
  <c r="F41" i="1"/>
  <c r="G46" i="1" l="1"/>
  <c r="H63" i="1"/>
  <c r="H64" i="1" s="1"/>
  <c r="H61" i="1"/>
  <c r="G24" i="1"/>
  <c r="G15" i="1" s="1"/>
  <c r="F24" i="1"/>
  <c r="F15" i="1" s="1"/>
  <c r="E15" i="1"/>
  <c r="H58" i="1"/>
  <c r="G43" i="1"/>
  <c r="G27" i="1" s="1"/>
  <c r="F43" i="1"/>
  <c r="F27" i="1" s="1"/>
  <c r="F58" i="1" s="1"/>
  <c r="E27" i="1"/>
  <c r="F46" i="1"/>
  <c r="G57" i="1" l="1"/>
  <c r="G60" i="1" s="1"/>
  <c r="G58" i="1"/>
  <c r="F57" i="1"/>
  <c r="F60" i="1" s="1"/>
  <c r="E59" i="1"/>
  <c r="E58" i="1"/>
  <c r="E57" i="1"/>
  <c r="E60" i="1" s="1"/>
  <c r="F63" i="1" l="1"/>
  <c r="F64" i="1" s="1"/>
  <c r="F61" i="1"/>
  <c r="E61" i="1"/>
  <c r="E63" i="1"/>
  <c r="E64" i="1" s="1"/>
  <c r="H3" i="1" s="1"/>
  <c r="G63" i="1"/>
  <c r="G64" i="1" s="1"/>
  <c r="G61" i="1"/>
</calcChain>
</file>

<file path=xl/comments1.xml><?xml version="1.0" encoding="utf-8"?>
<comments xmlns="http://schemas.openxmlformats.org/spreadsheetml/2006/main">
  <authors>
    <author/>
  </authors>
  <commentList>
    <comment ref="E29" authorId="0" shapeId="0">
      <text>
        <r>
          <rPr>
            <sz val="10"/>
            <color rgb="FF000000"/>
            <rFont val="Arial"/>
            <family val="2"/>
          </rPr>
          <t>PREVISIONNEL TRANSPORT</t>
        </r>
      </text>
    </comment>
    <comment ref="H29" authorId="0" shapeId="0">
      <text>
        <r>
          <rPr>
            <sz val="10"/>
            <color rgb="FF000000"/>
            <rFont val="Arial"/>
            <family val="2"/>
          </rPr>
          <t>REALISE TRANSPORT hors frais anims</t>
        </r>
      </text>
    </comment>
    <comment ref="H49" authorId="0" shapeId="0">
      <text>
        <r>
          <rPr>
            <sz val="10"/>
            <color rgb="FF000000"/>
            <rFont val="Arial"/>
            <family val="2"/>
          </rPr>
          <t>FRAIS CONVOYAGE ANIMS</t>
        </r>
      </text>
    </comment>
  </commentList>
</comments>
</file>

<file path=xl/sharedStrings.xml><?xml version="1.0" encoding="utf-8"?>
<sst xmlns="http://schemas.openxmlformats.org/spreadsheetml/2006/main" count="76" uniqueCount="67">
  <si>
    <t xml:space="preserve">BUDGET PREVISIONNEL D'UN SEJOUR </t>
  </si>
  <si>
    <t>REEL</t>
  </si>
  <si>
    <t>RUBRIQUES</t>
  </si>
  <si>
    <t>PX VENTE</t>
  </si>
  <si>
    <t>NBRE UNITES</t>
  </si>
  <si>
    <t>RECETTES</t>
  </si>
  <si>
    <t>RECETTE</t>
  </si>
  <si>
    <t>UNITAIRE</t>
  </si>
  <si>
    <t>TOTALES</t>
  </si>
  <si>
    <t>SEJOUR</t>
  </si>
  <si>
    <t>JOUR</t>
  </si>
  <si>
    <t>taxes aéroport</t>
  </si>
  <si>
    <t>NBRE PARTICIPANTS</t>
  </si>
  <si>
    <t>NBRE ENCADREMENT</t>
  </si>
  <si>
    <t>DATES</t>
  </si>
  <si>
    <t>NBRE JOURS GESTION</t>
  </si>
  <si>
    <t xml:space="preserve">JOURS GEST </t>
  </si>
  <si>
    <t>DIRECTEUR</t>
  </si>
  <si>
    <t>recette transport</t>
  </si>
  <si>
    <t>PRIX</t>
  </si>
  <si>
    <t>COUT</t>
  </si>
  <si>
    <t>COUT PAR</t>
  </si>
  <si>
    <t>COUT UNITAIRE</t>
  </si>
  <si>
    <t>ACHAT</t>
  </si>
  <si>
    <t>TOTAL</t>
  </si>
  <si>
    <t>PENSION</t>
  </si>
  <si>
    <t>Alimentation</t>
  </si>
  <si>
    <t>ANIMATION</t>
  </si>
  <si>
    <t>TRANSPORT</t>
  </si>
  <si>
    <t>PHARMACIE SEJOUR</t>
  </si>
  <si>
    <t>cours de cuisine</t>
  </si>
  <si>
    <t>Divers pédagog</t>
  </si>
  <si>
    <t>Educatif siège</t>
  </si>
  <si>
    <t>Transport local</t>
  </si>
  <si>
    <t>ENCADREMENT</t>
  </si>
  <si>
    <t>Salaires</t>
  </si>
  <si>
    <t>Charges</t>
  </si>
  <si>
    <t>Frais déplacements</t>
  </si>
  <si>
    <t>ASSURANCE</t>
  </si>
  <si>
    <t>1% du CA</t>
  </si>
  <si>
    <t>PREPA SEJOUR</t>
  </si>
  <si>
    <t>Ratio unitaire</t>
  </si>
  <si>
    <t>COUT TOTAL DU SEJOUR</t>
  </si>
  <si>
    <t>COUT TOTAL DU SEJOUR HORS ENCADREMENT</t>
  </si>
  <si>
    <t>MARGE BRUTE COMPTABLE</t>
  </si>
  <si>
    <t>MARGE BRUTE TTC</t>
  </si>
  <si>
    <t>% DE MARGE BRUTE</t>
  </si>
  <si>
    <t>TVA SUR LA MARGE 19, 6 %</t>
  </si>
  <si>
    <t xml:space="preserve">MARGE NETTE </t>
  </si>
  <si>
    <t>% DE MARGE NETTE</t>
  </si>
  <si>
    <t>AVION A/R dép TLS</t>
  </si>
  <si>
    <t>Laos</t>
  </si>
  <si>
    <t>BKK</t>
  </si>
  <si>
    <t>Chiang Rai</t>
  </si>
  <si>
    <t>Houé Sai</t>
  </si>
  <si>
    <t>Pakbeng</t>
  </si>
  <si>
    <t>Luang prabang</t>
  </si>
  <si>
    <t>Vang Vieng</t>
  </si>
  <si>
    <t>Vientiane</t>
  </si>
  <si>
    <t>une nuit en train</t>
  </si>
  <si>
    <t>TRANSFERTS AEROPORT</t>
  </si>
  <si>
    <t>VANG VIENG - VENTIANE</t>
  </si>
  <si>
    <t>Croisière Mekong public</t>
  </si>
  <si>
    <t>BKK- CHIANG RAI - Laos</t>
  </si>
  <si>
    <t>LUANG PARBANG : V VIENG</t>
  </si>
  <si>
    <t>Train nuit BKK +tax sortie</t>
  </si>
  <si>
    <t>Visa Laos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</si>
</sst>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 €&quot;;\-#,##0.00&quot; €&quot;"/>
  </numFmts>
  <fonts count="18" x14ac:knownFonts="1">
    <font>
      <sz val="11"/>
      <color theme="1"/>
      <name val="Calibri"/>
      <family val="2"/>
      <scheme val="minor"/>
    </font>
    <font>
      <b/>
      <sz val="14"/>
      <color rgb="FF000000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b/>
      <sz val="10"/>
      <color rgb="FF000000"/>
      <name val="Arial"/>
      <family val="2"/>
    </font>
    <font>
      <b/>
      <sz val="8"/>
      <color rgb="FF000000"/>
      <name val="Arial"/>
      <family val="2"/>
    </font>
    <font>
      <b/>
      <sz val="8"/>
      <color rgb="FFFF0000"/>
      <name val="Arial"/>
      <family val="2"/>
    </font>
    <font>
      <sz val="8"/>
      <color rgb="FFFF0000"/>
      <name val="Arial"/>
      <family val="2"/>
    </font>
    <font>
      <b/>
      <i/>
      <sz val="8"/>
      <color rgb="FFBFBFBF"/>
      <name val="Arial"/>
      <family val="2"/>
    </font>
    <font>
      <sz val="8"/>
      <color rgb="FFBFBFBF"/>
      <name val="Arial"/>
      <family val="2"/>
    </font>
    <font>
      <sz val="10"/>
      <color rgb="FFFF0000"/>
      <name val="Arial"/>
      <family val="2"/>
    </font>
    <font>
      <sz val="8"/>
      <color rgb="FFFF00FF"/>
      <name val="Arial"/>
      <family val="2"/>
    </font>
    <font>
      <sz val="10"/>
      <name val="Arial"/>
      <family val="2"/>
    </font>
    <font>
      <sz val="8"/>
      <color rgb="FF4A86E8"/>
      <name val="Arial"/>
      <family val="2"/>
    </font>
    <font>
      <b/>
      <i/>
      <sz val="8"/>
      <color rgb="FF000000"/>
      <name val="Arial"/>
      <family val="2"/>
    </font>
    <font>
      <b/>
      <sz val="9"/>
      <color rgb="FF000000"/>
      <name val="Arial"/>
      <family val="2"/>
    </font>
    <font>
      <b/>
      <i/>
      <sz val="9"/>
      <color rgb="FF000000"/>
      <name val="Arial"/>
      <family val="2"/>
    </font>
    <font>
      <sz val="9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00FFFF"/>
        <bgColor rgb="FF00FFFF"/>
      </patternFill>
    </fill>
    <fill>
      <patternFill patternType="solid">
        <fgColor rgb="FFFFFF99"/>
        <bgColor rgb="FFFFFF99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FCE5CD"/>
        <bgColor rgb="FFFCE5CD"/>
      </patternFill>
    </fill>
    <fill>
      <patternFill patternType="solid">
        <fgColor rgb="FFEA9999"/>
        <bgColor rgb="FFEA9999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5">
    <xf numFmtId="0" fontId="0" fillId="0" borderId="0" xfId="0"/>
    <xf numFmtId="164" fontId="1" fillId="3" borderId="1" xfId="0" applyNumberFormat="1" applyFont="1" applyFill="1" applyBorder="1" applyAlignment="1">
      <alignment horizontal="center"/>
    </xf>
    <xf numFmtId="0" fontId="2" fillId="0" borderId="2" xfId="0" applyFont="1" applyBorder="1" applyAlignment="1"/>
    <xf numFmtId="0" fontId="2" fillId="0" borderId="0" xfId="0" applyFont="1" applyAlignment="1"/>
    <xf numFmtId="0" fontId="3" fillId="0" borderId="3" xfId="0" applyFont="1" applyBorder="1" applyAlignment="1"/>
    <xf numFmtId="0" fontId="3" fillId="0" borderId="3" xfId="0" applyFont="1" applyBorder="1" applyAlignment="1">
      <alignment horizontal="center"/>
    </xf>
    <xf numFmtId="0" fontId="2" fillId="0" borderId="3" xfId="0" applyFont="1" applyBorder="1" applyAlignment="1"/>
    <xf numFmtId="164" fontId="4" fillId="4" borderId="4" xfId="0" applyNumberFormat="1" applyFont="1" applyFill="1" applyBorder="1" applyAlignment="1">
      <alignment horizontal="right"/>
    </xf>
    <xf numFmtId="0" fontId="2" fillId="0" borderId="5" xfId="0" applyFont="1" applyBorder="1" applyAlignment="1"/>
    <xf numFmtId="0" fontId="5" fillId="2" borderId="6" xfId="0" applyFont="1" applyFill="1" applyBorder="1" applyAlignment="1">
      <alignment horizontal="center"/>
    </xf>
    <xf numFmtId="10" fontId="4" fillId="4" borderId="2" xfId="0" applyNumberFormat="1" applyFont="1" applyFill="1" applyBorder="1" applyAlignment="1">
      <alignment horizontal="right"/>
    </xf>
    <xf numFmtId="0" fontId="5" fillId="2" borderId="7" xfId="0" applyFont="1" applyFill="1" applyBorder="1" applyAlignment="1">
      <alignment horizontal="center"/>
    </xf>
    <xf numFmtId="164" fontId="4" fillId="4" borderId="2" xfId="0" applyNumberFormat="1" applyFont="1" applyFill="1" applyBorder="1" applyAlignment="1">
      <alignment horizontal="right"/>
    </xf>
    <xf numFmtId="0" fontId="5" fillId="2" borderId="8" xfId="0" applyFont="1" applyFill="1" applyBorder="1" applyAlignment="1">
      <alignment horizontal="center"/>
    </xf>
    <xf numFmtId="164" fontId="4" fillId="4" borderId="9" xfId="0" applyNumberFormat="1" applyFont="1" applyFill="1" applyBorder="1" applyAlignment="1">
      <alignment horizontal="right"/>
    </xf>
    <xf numFmtId="0" fontId="5" fillId="2" borderId="1" xfId="0" applyFont="1" applyFill="1" applyBorder="1" applyAlignment="1">
      <alignment horizontal="center"/>
    </xf>
    <xf numFmtId="164" fontId="3" fillId="0" borderId="1" xfId="0" applyNumberFormat="1" applyFont="1" applyBorder="1" applyAlignment="1"/>
    <xf numFmtId="0" fontId="3" fillId="5" borderId="1" xfId="0" applyFont="1" applyFill="1" applyBorder="1" applyAlignment="1">
      <alignment horizontal="center"/>
    </xf>
    <xf numFmtId="164" fontId="4" fillId="6" borderId="1" xfId="0" applyNumberFormat="1" applyFont="1" applyFill="1" applyBorder="1" applyAlignment="1">
      <alignment horizontal="right"/>
    </xf>
    <xf numFmtId="0" fontId="5" fillId="5" borderId="1" xfId="0" applyFont="1" applyFill="1" applyBorder="1" applyAlignment="1">
      <alignment horizontal="center"/>
    </xf>
    <xf numFmtId="164" fontId="3" fillId="0" borderId="10" xfId="0" applyNumberFormat="1" applyFont="1" applyBorder="1" applyAlignment="1">
      <alignment horizontal="right"/>
    </xf>
    <xf numFmtId="0" fontId="3" fillId="0" borderId="11" xfId="0" applyFont="1" applyBorder="1" applyAlignment="1">
      <alignment horizontal="center"/>
    </xf>
    <xf numFmtId="164" fontId="3" fillId="0" borderId="11" xfId="0" applyNumberFormat="1" applyFont="1" applyBorder="1" applyAlignment="1">
      <alignment horizontal="center"/>
    </xf>
    <xf numFmtId="0" fontId="2" fillId="0" borderId="11" xfId="0" applyFont="1" applyBorder="1" applyAlignment="1"/>
    <xf numFmtId="0" fontId="5" fillId="2" borderId="6" xfId="0" applyFont="1" applyFill="1" applyBorder="1" applyAlignment="1"/>
    <xf numFmtId="0" fontId="3" fillId="0" borderId="6" xfId="0" applyFont="1" applyBorder="1" applyAlignment="1">
      <alignment horizontal="left"/>
    </xf>
    <xf numFmtId="0" fontId="3" fillId="0" borderId="6" xfId="0" applyFont="1" applyBorder="1" applyAlignment="1"/>
    <xf numFmtId="0" fontId="3" fillId="0" borderId="12" xfId="0" applyFont="1" applyBorder="1" applyAlignment="1"/>
    <xf numFmtId="0" fontId="3" fillId="0" borderId="13" xfId="0" applyFont="1" applyBorder="1" applyAlignment="1"/>
    <xf numFmtId="0" fontId="5" fillId="2" borderId="7" xfId="0" applyFont="1" applyFill="1" applyBorder="1" applyAlignment="1">
      <alignment vertical="center" wrapText="1"/>
    </xf>
    <xf numFmtId="0" fontId="3" fillId="0" borderId="7" xfId="0" applyFont="1" applyBorder="1" applyAlignment="1">
      <alignment horizontal="left"/>
    </xf>
    <xf numFmtId="0" fontId="5" fillId="2" borderId="7" xfId="0" applyFont="1" applyFill="1" applyBorder="1" applyAlignment="1"/>
    <xf numFmtId="0" fontId="5" fillId="2" borderId="7" xfId="0" applyFont="1" applyFill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5" xfId="0" applyFont="1" applyBorder="1" applyAlignment="1"/>
    <xf numFmtId="0" fontId="5" fillId="2" borderId="8" xfId="0" applyFont="1" applyFill="1" applyBorder="1" applyAlignment="1"/>
    <xf numFmtId="0" fontId="3" fillId="0" borderId="8" xfId="0" applyFont="1" applyBorder="1" applyAlignment="1"/>
    <xf numFmtId="0" fontId="3" fillId="0" borderId="9" xfId="0" applyFont="1" applyBorder="1" applyAlignment="1"/>
    <xf numFmtId="0" fontId="3" fillId="0" borderId="14" xfId="0" applyFont="1" applyBorder="1" applyAlignment="1"/>
    <xf numFmtId="0" fontId="5" fillId="3" borderId="1" xfId="0" applyFont="1" applyFill="1" applyBorder="1" applyAlignment="1">
      <alignment horizontal="center"/>
    </xf>
    <xf numFmtId="164" fontId="3" fillId="0" borderId="7" xfId="0" applyNumberFormat="1" applyFont="1" applyBorder="1" applyAlignment="1"/>
    <xf numFmtId="0" fontId="3" fillId="0" borderId="7" xfId="0" applyFont="1" applyBorder="1" applyAlignment="1"/>
    <xf numFmtId="0" fontId="2" fillId="0" borderId="10" xfId="0" applyFont="1" applyBorder="1" applyAlignment="1"/>
    <xf numFmtId="0" fontId="2" fillId="0" borderId="15" xfId="0" applyFont="1" applyBorder="1" applyAlignment="1"/>
    <xf numFmtId="164" fontId="4" fillId="4" borderId="1" xfId="0" applyNumberFormat="1" applyFont="1" applyFill="1" applyBorder="1" applyAlignment="1">
      <alignment horizontal="right"/>
    </xf>
    <xf numFmtId="0" fontId="5" fillId="0" borderId="13" xfId="0" applyFont="1" applyBorder="1" applyAlignment="1"/>
    <xf numFmtId="0" fontId="5" fillId="0" borderId="6" xfId="0" applyFont="1" applyBorder="1" applyAlignment="1">
      <alignment horizontal="center"/>
    </xf>
    <xf numFmtId="164" fontId="4" fillId="4" borderId="6" xfId="0" applyNumberFormat="1" applyFont="1" applyFill="1" applyBorder="1" applyAlignment="1">
      <alignment horizontal="right"/>
    </xf>
    <xf numFmtId="0" fontId="2" fillId="0" borderId="14" xfId="0" applyFont="1" applyBorder="1" applyAlignment="1"/>
    <xf numFmtId="0" fontId="5" fillId="0" borderId="8" xfId="0" applyFont="1" applyBorder="1" applyAlignment="1">
      <alignment horizontal="center"/>
    </xf>
    <xf numFmtId="164" fontId="4" fillId="4" borderId="8" xfId="0" applyNumberFormat="1" applyFont="1" applyFill="1" applyBorder="1" applyAlignment="1">
      <alignment horizontal="right"/>
    </xf>
    <xf numFmtId="0" fontId="4" fillId="0" borderId="6" xfId="0" applyFont="1" applyBorder="1" applyAlignment="1">
      <alignment horizontal="center"/>
    </xf>
    <xf numFmtId="0" fontId="4" fillId="2" borderId="6" xfId="0" applyFont="1" applyFill="1" applyBorder="1" applyAlignment="1"/>
    <xf numFmtId="0" fontId="2" fillId="2" borderId="6" xfId="0" applyFont="1" applyFill="1" applyBorder="1" applyAlignment="1"/>
    <xf numFmtId="164" fontId="4" fillId="2" borderId="6" xfId="0" applyNumberFormat="1" applyFont="1" applyFill="1" applyBorder="1" applyAlignment="1"/>
    <xf numFmtId="164" fontId="5" fillId="3" borderId="6" xfId="0" applyNumberFormat="1" applyFont="1" applyFill="1" applyBorder="1" applyAlignment="1">
      <alignment horizontal="right"/>
    </xf>
    <xf numFmtId="0" fontId="2" fillId="0" borderId="7" xfId="0" applyFont="1" applyBorder="1" applyAlignment="1">
      <alignment horizontal="center"/>
    </xf>
    <xf numFmtId="164" fontId="2" fillId="0" borderId="7" xfId="0" applyNumberFormat="1" applyFont="1" applyBorder="1" applyAlignment="1"/>
    <xf numFmtId="0" fontId="2" fillId="0" borderId="7" xfId="0" applyFont="1" applyBorder="1" applyAlignment="1"/>
    <xf numFmtId="164" fontId="5" fillId="7" borderId="7" xfId="0" applyNumberFormat="1" applyFont="1" applyFill="1" applyBorder="1" applyAlignment="1">
      <alignment horizontal="right"/>
    </xf>
    <xf numFmtId="164" fontId="3" fillId="0" borderId="7" xfId="0" applyNumberFormat="1" applyFont="1" applyBorder="1" applyAlignment="1">
      <alignment horizontal="right"/>
    </xf>
    <xf numFmtId="164" fontId="6" fillId="7" borderId="7" xfId="0" applyNumberFormat="1" applyFont="1" applyFill="1" applyBorder="1" applyAlignment="1">
      <alignment horizontal="right"/>
    </xf>
    <xf numFmtId="0" fontId="7" fillId="0" borderId="7" xfId="0" applyFont="1" applyBorder="1" applyAlignment="1"/>
    <xf numFmtId="164" fontId="7" fillId="0" borderId="7" xfId="0" applyNumberFormat="1" applyFont="1" applyBorder="1" applyAlignment="1"/>
    <xf numFmtId="164" fontId="5" fillId="7" borderId="8" xfId="0" applyNumberFormat="1" applyFont="1" applyFill="1" applyBorder="1" applyAlignment="1">
      <alignment horizontal="right"/>
    </xf>
    <xf numFmtId="0" fontId="4" fillId="0" borderId="7" xfId="0" applyFont="1" applyBorder="1" applyAlignment="1">
      <alignment horizontal="center"/>
    </xf>
    <xf numFmtId="0" fontId="4" fillId="2" borderId="7" xfId="0" applyFont="1" applyFill="1" applyBorder="1" applyAlignment="1"/>
    <xf numFmtId="164" fontId="2" fillId="2" borderId="7" xfId="0" applyNumberFormat="1" applyFont="1" applyFill="1" applyBorder="1" applyAlignment="1"/>
    <xf numFmtId="0" fontId="2" fillId="2" borderId="7" xfId="0" applyFont="1" applyFill="1" applyBorder="1" applyAlignment="1"/>
    <xf numFmtId="164" fontId="4" fillId="2" borderId="7" xfId="0" applyNumberFormat="1" applyFont="1" applyFill="1" applyBorder="1" applyAlignment="1"/>
    <xf numFmtId="0" fontId="8" fillId="0" borderId="7" xfId="0" applyFont="1" applyBorder="1" applyAlignment="1"/>
    <xf numFmtId="164" fontId="9" fillId="0" borderId="7" xfId="0" applyNumberFormat="1" applyFont="1" applyBorder="1" applyAlignment="1"/>
    <xf numFmtId="0" fontId="9" fillId="0" borderId="7" xfId="0" applyFont="1" applyBorder="1" applyAlignment="1"/>
    <xf numFmtId="0" fontId="5" fillId="0" borderId="7" xfId="0" applyFont="1" applyBorder="1" applyAlignment="1"/>
    <xf numFmtId="164" fontId="3" fillId="8" borderId="7" xfId="0" applyNumberFormat="1" applyFont="1" applyFill="1" applyBorder="1" applyAlignment="1"/>
    <xf numFmtId="164" fontId="3" fillId="9" borderId="7" xfId="0" applyNumberFormat="1" applyFont="1" applyFill="1" applyBorder="1" applyAlignment="1">
      <alignment horizontal="right"/>
    </xf>
    <xf numFmtId="0" fontId="11" fillId="0" borderId="7" xfId="0" applyFont="1" applyBorder="1" applyAlignment="1"/>
    <xf numFmtId="164" fontId="11" fillId="0" borderId="7" xfId="0" applyNumberFormat="1" applyFont="1" applyBorder="1" applyAlignment="1"/>
    <xf numFmtId="0" fontId="13" fillId="0" borderId="7" xfId="0" applyFont="1" applyBorder="1" applyAlignment="1"/>
    <xf numFmtId="164" fontId="13" fillId="0" borderId="7" xfId="0" applyNumberFormat="1" applyFont="1" applyBorder="1" applyAlignment="1"/>
    <xf numFmtId="0" fontId="14" fillId="0" borderId="7" xfId="0" applyFont="1" applyBorder="1" applyAlignment="1"/>
    <xf numFmtId="164" fontId="6" fillId="7" borderId="7" xfId="0" applyNumberFormat="1" applyFont="1" applyFill="1" applyBorder="1" applyAlignment="1"/>
    <xf numFmtId="0" fontId="5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8" xfId="0" applyFont="1" applyBorder="1" applyAlignment="1"/>
    <xf numFmtId="164" fontId="2" fillId="0" borderId="8" xfId="0" applyNumberFormat="1" applyFont="1" applyBorder="1" applyAlignment="1"/>
    <xf numFmtId="164" fontId="3" fillId="0" borderId="8" xfId="0" applyNumberFormat="1" applyFont="1" applyBorder="1" applyAlignment="1"/>
    <xf numFmtId="0" fontId="2" fillId="0" borderId="13" xfId="0" applyFont="1" applyBorder="1" applyAlignment="1"/>
    <xf numFmtId="0" fontId="15" fillId="2" borderId="12" xfId="0" applyFont="1" applyFill="1" applyBorder="1" applyAlignment="1"/>
    <xf numFmtId="0" fontId="15" fillId="2" borderId="4" xfId="0" applyFont="1" applyFill="1" applyBorder="1" applyAlignment="1"/>
    <xf numFmtId="0" fontId="15" fillId="2" borderId="13" xfId="0" applyFont="1" applyFill="1" applyBorder="1" applyAlignment="1"/>
    <xf numFmtId="164" fontId="15" fillId="0" borderId="6" xfId="0" applyNumberFormat="1" applyFont="1" applyBorder="1" applyAlignment="1"/>
    <xf numFmtId="164" fontId="15" fillId="10" borderId="6" xfId="0" applyNumberFormat="1" applyFont="1" applyFill="1" applyBorder="1" applyAlignment="1"/>
    <xf numFmtId="0" fontId="15" fillId="2" borderId="2" xfId="0" applyFont="1" applyFill="1" applyBorder="1" applyAlignment="1"/>
    <xf numFmtId="0" fontId="15" fillId="2" borderId="0" xfId="0" applyFont="1" applyFill="1" applyAlignment="1"/>
    <xf numFmtId="0" fontId="15" fillId="2" borderId="5" xfId="0" applyFont="1" applyFill="1" applyBorder="1" applyAlignment="1"/>
    <xf numFmtId="164" fontId="15" fillId="0" borderId="7" xfId="0" applyNumberFormat="1" applyFont="1" applyBorder="1" applyAlignment="1"/>
    <xf numFmtId="164" fontId="15" fillId="10" borderId="7" xfId="0" applyNumberFormat="1" applyFont="1" applyFill="1" applyBorder="1" applyAlignment="1"/>
    <xf numFmtId="0" fontId="16" fillId="11" borderId="2" xfId="0" applyFont="1" applyFill="1" applyBorder="1" applyAlignment="1"/>
    <xf numFmtId="0" fontId="17" fillId="11" borderId="0" xfId="0" applyFont="1" applyFill="1" applyAlignment="1"/>
    <xf numFmtId="0" fontId="17" fillId="11" borderId="5" xfId="0" applyFont="1" applyFill="1" applyBorder="1" applyAlignment="1"/>
    <xf numFmtId="164" fontId="16" fillId="11" borderId="7" xfId="0" applyNumberFormat="1" applyFont="1" applyFill="1" applyBorder="1" applyAlignment="1"/>
    <xf numFmtId="164" fontId="17" fillId="0" borderId="7" xfId="0" applyNumberFormat="1" applyFont="1" applyBorder="1" applyAlignment="1"/>
    <xf numFmtId="10" fontId="15" fillId="0" borderId="7" xfId="0" applyNumberFormat="1" applyFont="1" applyBorder="1" applyAlignment="1"/>
    <xf numFmtId="10" fontId="15" fillId="10" borderId="7" xfId="0" applyNumberFormat="1" applyFont="1" applyFill="1" applyBorder="1" applyAlignment="1"/>
    <xf numFmtId="0" fontId="15" fillId="2" borderId="9" xfId="0" applyFont="1" applyFill="1" applyBorder="1" applyAlignment="1"/>
    <xf numFmtId="0" fontId="15" fillId="2" borderId="3" xfId="0" applyFont="1" applyFill="1" applyBorder="1" applyAlignment="1"/>
    <xf numFmtId="0" fontId="15" fillId="2" borderId="14" xfId="0" applyFont="1" applyFill="1" applyBorder="1" applyAlignment="1"/>
    <xf numFmtId="10" fontId="15" fillId="0" borderId="8" xfId="0" applyNumberFormat="1" applyFont="1" applyBorder="1" applyAlignment="1">
      <alignment horizontal="right"/>
    </xf>
    <xf numFmtId="10" fontId="15" fillId="10" borderId="8" xfId="0" applyNumberFormat="1" applyFont="1" applyFill="1" applyBorder="1" applyAlignment="1">
      <alignment horizontal="right"/>
    </xf>
    <xf numFmtId="0" fontId="1" fillId="2" borderId="0" xfId="0" applyFont="1" applyFill="1" applyAlignment="1">
      <alignment horizontal="center"/>
    </xf>
    <xf numFmtId="0" fontId="0" fillId="0" borderId="0" xfId="0" applyFont="1" applyAlignment="1">
      <alignment wrapText="1"/>
    </xf>
    <xf numFmtId="0" fontId="3" fillId="0" borderId="2" xfId="0" applyFont="1" applyBorder="1" applyAlignment="1"/>
    <xf numFmtId="0" fontId="10" fillId="0" borderId="2" xfId="0" applyFont="1" applyBorder="1" applyAlignment="1">
      <alignment horizontal="left" vertical="center" wrapText="1"/>
    </xf>
    <xf numFmtId="0" fontId="12" fillId="0" borderId="2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64"/>
  <sheetViews>
    <sheetView tabSelected="1" workbookViewId="0">
      <selection activeCell="G12" sqref="G12"/>
    </sheetView>
  </sheetViews>
  <sheetFormatPr baseColWidth="10" defaultRowHeight="15" x14ac:dyDescent="0.25"/>
  <cols>
    <col min="1" max="1" width="2" bestFit="1" customWidth="1"/>
    <col min="2" max="2" width="20.85546875" customWidth="1"/>
  </cols>
  <sheetData>
    <row r="1" spans="1:9" ht="18" x14ac:dyDescent="0.25">
      <c r="A1" s="110" t="s">
        <v>0</v>
      </c>
      <c r="B1" s="111"/>
      <c r="C1" s="111"/>
      <c r="D1" s="111"/>
      <c r="E1" s="111"/>
      <c r="F1" s="111"/>
      <c r="G1" s="111"/>
      <c r="H1" s="1" t="s">
        <v>1</v>
      </c>
      <c r="I1" s="2"/>
    </row>
    <row r="2" spans="1:9" x14ac:dyDescent="0.25">
      <c r="A2" s="3"/>
      <c r="B2" s="4"/>
      <c r="C2" s="4"/>
      <c r="D2" s="4"/>
      <c r="E2" s="5"/>
      <c r="F2" s="6"/>
      <c r="G2" s="6"/>
      <c r="H2" s="7"/>
      <c r="I2" s="3"/>
    </row>
    <row r="3" spans="1:9" x14ac:dyDescent="0.25">
      <c r="A3" s="8"/>
      <c r="B3" s="9" t="s">
        <v>2</v>
      </c>
      <c r="C3" s="9" t="s">
        <v>3</v>
      </c>
      <c r="D3" s="9" t="s">
        <v>4</v>
      </c>
      <c r="E3" s="9" t="s">
        <v>5</v>
      </c>
      <c r="F3" s="9" t="s">
        <v>6</v>
      </c>
      <c r="G3" s="9" t="s">
        <v>6</v>
      </c>
      <c r="H3" s="10">
        <f>E64</f>
        <v>0.15936361343591243</v>
      </c>
      <c r="I3" s="3"/>
    </row>
    <row r="4" spans="1:9" x14ac:dyDescent="0.25">
      <c r="A4" s="8"/>
      <c r="B4" s="11"/>
      <c r="C4" s="11" t="s">
        <v>7</v>
      </c>
      <c r="D4" s="11"/>
      <c r="E4" s="11" t="s">
        <v>8</v>
      </c>
      <c r="F4" s="11" t="s">
        <v>7</v>
      </c>
      <c r="G4" s="11" t="s">
        <v>7</v>
      </c>
      <c r="H4" s="12"/>
      <c r="I4" s="3"/>
    </row>
    <row r="5" spans="1:9" x14ac:dyDescent="0.25">
      <c r="A5" s="8"/>
      <c r="B5" s="13"/>
      <c r="C5" s="13" t="s">
        <v>9</v>
      </c>
      <c r="D5" s="13"/>
      <c r="E5" s="13"/>
      <c r="F5" s="13" t="s">
        <v>9</v>
      </c>
      <c r="G5" s="13" t="s">
        <v>10</v>
      </c>
      <c r="H5" s="14"/>
      <c r="I5" s="3"/>
    </row>
    <row r="6" spans="1:9" x14ac:dyDescent="0.25">
      <c r="A6" s="8"/>
      <c r="B6" s="15" t="s">
        <v>5</v>
      </c>
      <c r="C6" s="16">
        <v>2275</v>
      </c>
      <c r="D6" s="17">
        <f>C8</f>
        <v>14</v>
      </c>
      <c r="E6" s="16">
        <f>C6*D6+E7+E12</f>
        <v>31850</v>
      </c>
      <c r="F6" s="16">
        <f>E6/C8</f>
        <v>2275</v>
      </c>
      <c r="G6" s="16">
        <f>E6/C10</f>
        <v>162.5</v>
      </c>
      <c r="H6" s="18"/>
      <c r="I6" s="2"/>
    </row>
    <row r="7" spans="1:9" x14ac:dyDescent="0.25">
      <c r="A7" s="8"/>
      <c r="B7" s="19" t="s">
        <v>11</v>
      </c>
      <c r="C7" s="20">
        <v>0</v>
      </c>
      <c r="D7" s="21">
        <f>C8</f>
        <v>14</v>
      </c>
      <c r="E7" s="22">
        <f>C7*D7</f>
        <v>0</v>
      </c>
      <c r="F7" s="23"/>
      <c r="G7" s="23"/>
      <c r="H7" s="7"/>
      <c r="I7" s="3"/>
    </row>
    <row r="8" spans="1:9" x14ac:dyDescent="0.25">
      <c r="A8" s="8"/>
      <c r="B8" s="24" t="s">
        <v>12</v>
      </c>
      <c r="C8" s="25">
        <v>14</v>
      </c>
      <c r="D8" s="26"/>
      <c r="E8" s="24" t="s">
        <v>9</v>
      </c>
      <c r="F8" s="27" t="s">
        <v>51</v>
      </c>
      <c r="G8" s="28"/>
      <c r="H8" s="12"/>
      <c r="I8" s="3"/>
    </row>
    <row r="9" spans="1:9" ht="33.75" x14ac:dyDescent="0.25">
      <c r="A9" s="8"/>
      <c r="B9" s="29" t="s">
        <v>13</v>
      </c>
      <c r="C9" s="30">
        <v>2</v>
      </c>
      <c r="D9" s="30">
        <f>C9*F10</f>
        <v>28</v>
      </c>
      <c r="E9" s="31" t="s">
        <v>14</v>
      </c>
      <c r="F9" s="112"/>
      <c r="G9" s="111"/>
      <c r="H9" s="12"/>
      <c r="I9" s="3"/>
    </row>
    <row r="10" spans="1:9" x14ac:dyDescent="0.25">
      <c r="A10" s="8"/>
      <c r="B10" s="31" t="s">
        <v>15</v>
      </c>
      <c r="C10" s="30">
        <f>C8*F10</f>
        <v>196</v>
      </c>
      <c r="D10" s="30">
        <f>C10+D9</f>
        <v>224</v>
      </c>
      <c r="E10" s="32" t="s">
        <v>16</v>
      </c>
      <c r="F10" s="33">
        <v>14</v>
      </c>
      <c r="G10" s="34"/>
      <c r="H10" s="12"/>
      <c r="I10" s="3"/>
    </row>
    <row r="11" spans="1:9" x14ac:dyDescent="0.25">
      <c r="A11" s="8"/>
      <c r="B11" s="35" t="s">
        <v>17</v>
      </c>
      <c r="C11" s="36"/>
      <c r="D11" s="36"/>
      <c r="E11" s="35"/>
      <c r="F11" s="37"/>
      <c r="G11" s="38"/>
      <c r="H11" s="14"/>
      <c r="I11" s="3"/>
    </row>
    <row r="12" spans="1:9" x14ac:dyDescent="0.25">
      <c r="A12" s="8"/>
      <c r="B12" s="39" t="s">
        <v>18</v>
      </c>
      <c r="C12" s="40"/>
      <c r="D12" s="41"/>
      <c r="E12" s="40"/>
      <c r="F12" s="42"/>
      <c r="G12" s="43"/>
      <c r="H12" s="44"/>
      <c r="I12" s="2"/>
    </row>
    <row r="13" spans="1:9" x14ac:dyDescent="0.25">
      <c r="A13" s="3"/>
      <c r="B13" s="45"/>
      <c r="C13" s="46" t="s">
        <v>19</v>
      </c>
      <c r="D13" s="46" t="s">
        <v>4</v>
      </c>
      <c r="E13" s="46" t="s">
        <v>20</v>
      </c>
      <c r="F13" s="46" t="s">
        <v>21</v>
      </c>
      <c r="G13" s="46" t="s">
        <v>22</v>
      </c>
      <c r="H13" s="47"/>
      <c r="I13" s="2"/>
    </row>
    <row r="14" spans="1:9" x14ac:dyDescent="0.25">
      <c r="A14" s="6"/>
      <c r="B14" s="48"/>
      <c r="C14" s="49" t="s">
        <v>23</v>
      </c>
      <c r="D14" s="49"/>
      <c r="E14" s="49" t="s">
        <v>24</v>
      </c>
      <c r="F14" s="49" t="s">
        <v>9</v>
      </c>
      <c r="G14" s="49" t="s">
        <v>10</v>
      </c>
      <c r="H14" s="50"/>
      <c r="I14" s="2"/>
    </row>
    <row r="15" spans="1:9" x14ac:dyDescent="0.25">
      <c r="A15" s="51">
        <v>1</v>
      </c>
      <c r="B15" s="52" t="s">
        <v>25</v>
      </c>
      <c r="C15" s="53"/>
      <c r="D15" s="53"/>
      <c r="E15" s="54">
        <f>SUM(E16:E26)</f>
        <v>4288</v>
      </c>
      <c r="F15" s="54">
        <f>SUM(F16:F24)</f>
        <v>306.28571428571428</v>
      </c>
      <c r="G15" s="54">
        <f>SUM(G16:G25)</f>
        <v>21.877551020408163</v>
      </c>
      <c r="H15" s="55">
        <f>SUM(H16:H26)</f>
        <v>450</v>
      </c>
      <c r="I15" s="2"/>
    </row>
    <row r="16" spans="1:9" x14ac:dyDescent="0.25">
      <c r="A16" s="56"/>
      <c r="B16" s="41" t="s">
        <v>59</v>
      </c>
      <c r="C16" s="57"/>
      <c r="D16" s="58"/>
      <c r="E16" s="40"/>
      <c r="F16" s="40"/>
      <c r="G16" s="40"/>
      <c r="H16" s="59"/>
      <c r="I16" s="2"/>
    </row>
    <row r="17" spans="1:9" x14ac:dyDescent="0.25">
      <c r="A17" s="56"/>
      <c r="B17" s="41" t="s">
        <v>52</v>
      </c>
      <c r="C17" s="40">
        <v>12</v>
      </c>
      <c r="D17" s="41">
        <f>(C8+C9)*2</f>
        <v>32</v>
      </c>
      <c r="E17" s="40">
        <f t="shared" ref="E17:E24" si="0">C17*D17</f>
        <v>384</v>
      </c>
      <c r="F17" s="40">
        <f>E17/$C$8</f>
        <v>27.428571428571427</v>
      </c>
      <c r="G17" s="40">
        <f>E17/C10</f>
        <v>1.9591836734693877</v>
      </c>
      <c r="H17" s="59"/>
      <c r="I17" s="2"/>
    </row>
    <row r="18" spans="1:9" x14ac:dyDescent="0.25">
      <c r="A18" s="56"/>
      <c r="B18" s="41" t="s">
        <v>53</v>
      </c>
      <c r="C18" s="60">
        <v>10</v>
      </c>
      <c r="D18" s="41">
        <f>(C8+C9)*2</f>
        <v>32</v>
      </c>
      <c r="E18" s="40">
        <f t="shared" si="0"/>
        <v>320</v>
      </c>
      <c r="F18" s="40">
        <f>E18/C8</f>
        <v>22.857142857142858</v>
      </c>
      <c r="G18" s="40">
        <f>E18/C10</f>
        <v>1.6326530612244898</v>
      </c>
      <c r="H18" s="61">
        <v>450</v>
      </c>
      <c r="I18" s="2"/>
    </row>
    <row r="19" spans="1:9" x14ac:dyDescent="0.25">
      <c r="A19" s="56"/>
      <c r="B19" s="41" t="s">
        <v>54</v>
      </c>
      <c r="C19" s="60">
        <v>7</v>
      </c>
      <c r="D19" s="41">
        <f>(C8+C9)*1</f>
        <v>16</v>
      </c>
      <c r="E19" s="40">
        <f t="shared" si="0"/>
        <v>112</v>
      </c>
      <c r="F19" s="40">
        <f>E19/C8</f>
        <v>8</v>
      </c>
      <c r="G19" s="40">
        <f>E19/C10</f>
        <v>0.5714285714285714</v>
      </c>
      <c r="H19" s="59"/>
      <c r="I19" s="2"/>
    </row>
    <row r="20" spans="1:9" x14ac:dyDescent="0.25">
      <c r="A20" s="56"/>
      <c r="B20" s="41" t="s">
        <v>55</v>
      </c>
      <c r="C20" s="60">
        <v>8</v>
      </c>
      <c r="D20" s="41">
        <f>(C8+C9)*1</f>
        <v>16</v>
      </c>
      <c r="E20" s="40">
        <f t="shared" si="0"/>
        <v>128</v>
      </c>
      <c r="F20" s="40">
        <f>E20/C8</f>
        <v>9.1428571428571423</v>
      </c>
      <c r="G20" s="40">
        <f>E20/C10</f>
        <v>0.65306122448979587</v>
      </c>
      <c r="H20" s="59"/>
      <c r="I20" s="2"/>
    </row>
    <row r="21" spans="1:9" x14ac:dyDescent="0.25">
      <c r="A21" s="56"/>
      <c r="B21" s="41" t="s">
        <v>56</v>
      </c>
      <c r="C21" s="60">
        <v>10</v>
      </c>
      <c r="D21" s="41">
        <f>(C8+C9)*3</f>
        <v>48</v>
      </c>
      <c r="E21" s="40">
        <f t="shared" si="0"/>
        <v>480</v>
      </c>
      <c r="F21" s="40">
        <f>E21/C8</f>
        <v>34.285714285714285</v>
      </c>
      <c r="G21" s="40">
        <f>E21/C10</f>
        <v>2.4489795918367347</v>
      </c>
      <c r="H21" s="59"/>
      <c r="I21" s="2"/>
    </row>
    <row r="22" spans="1:9" x14ac:dyDescent="0.25">
      <c r="A22" s="56"/>
      <c r="B22" s="41" t="s">
        <v>57</v>
      </c>
      <c r="C22" s="60">
        <v>7</v>
      </c>
      <c r="D22" s="41">
        <f>(C8+C9)*3</f>
        <v>48</v>
      </c>
      <c r="E22" s="40">
        <f t="shared" si="0"/>
        <v>336</v>
      </c>
      <c r="F22" s="40">
        <f>E22/C8</f>
        <v>24</v>
      </c>
      <c r="G22" s="40">
        <f>E22/C10</f>
        <v>1.7142857142857142</v>
      </c>
      <c r="H22" s="59"/>
      <c r="I22" s="2"/>
    </row>
    <row r="23" spans="1:9" x14ac:dyDescent="0.25">
      <c r="A23" s="56"/>
      <c r="B23" s="41" t="s">
        <v>58</v>
      </c>
      <c r="C23" s="60">
        <v>8</v>
      </c>
      <c r="D23" s="41">
        <f>C8+C9</f>
        <v>16</v>
      </c>
      <c r="E23" s="40">
        <f t="shared" si="0"/>
        <v>128</v>
      </c>
      <c r="F23" s="40">
        <f>E23/C8</f>
        <v>9.1428571428571423</v>
      </c>
      <c r="G23" s="40">
        <f>E23/C10</f>
        <v>0.65306122448979587</v>
      </c>
      <c r="H23" s="59"/>
      <c r="I23" s="2"/>
    </row>
    <row r="24" spans="1:9" x14ac:dyDescent="0.25">
      <c r="A24" s="56"/>
      <c r="B24" s="62" t="s">
        <v>26</v>
      </c>
      <c r="C24" s="63">
        <v>10</v>
      </c>
      <c r="D24" s="62">
        <f>D10+(C8+C9)</f>
        <v>240</v>
      </c>
      <c r="E24" s="63">
        <f t="shared" si="0"/>
        <v>2400</v>
      </c>
      <c r="F24" s="63">
        <f>E24/C8</f>
        <v>171.42857142857142</v>
      </c>
      <c r="G24" s="63">
        <f>E24/C10</f>
        <v>12.244897959183673</v>
      </c>
      <c r="H24" s="59"/>
      <c r="I24" s="2"/>
    </row>
    <row r="25" spans="1:9" x14ac:dyDescent="0.25">
      <c r="A25" s="56"/>
      <c r="B25" s="41"/>
      <c r="C25" s="40"/>
      <c r="D25" s="41"/>
      <c r="E25" s="40"/>
      <c r="F25" s="40"/>
      <c r="G25" s="40"/>
      <c r="H25" s="59"/>
      <c r="I25" s="2"/>
    </row>
    <row r="26" spans="1:9" x14ac:dyDescent="0.25">
      <c r="A26" s="56"/>
      <c r="B26" s="58"/>
      <c r="C26" s="57"/>
      <c r="D26" s="58"/>
      <c r="E26" s="57"/>
      <c r="F26" s="57"/>
      <c r="G26" s="57"/>
      <c r="H26" s="64"/>
      <c r="I26" s="2"/>
    </row>
    <row r="27" spans="1:9" x14ac:dyDescent="0.25">
      <c r="A27" s="65">
        <v>2</v>
      </c>
      <c r="B27" s="66" t="s">
        <v>27</v>
      </c>
      <c r="C27" s="67"/>
      <c r="D27" s="68"/>
      <c r="E27" s="69">
        <f t="shared" ref="E27:H27" si="1">SUM(E28:E45)</f>
        <v>20108</v>
      </c>
      <c r="F27" s="69">
        <f t="shared" si="1"/>
        <v>1436.2857142857144</v>
      </c>
      <c r="G27" s="69">
        <f t="shared" si="1"/>
        <v>102.5918367346939</v>
      </c>
      <c r="H27" s="55">
        <f t="shared" si="1"/>
        <v>0</v>
      </c>
      <c r="I27" s="2"/>
    </row>
    <row r="28" spans="1:9" x14ac:dyDescent="0.25">
      <c r="A28" s="56"/>
      <c r="B28" s="70"/>
      <c r="C28" s="71"/>
      <c r="D28" s="72"/>
      <c r="E28" s="71">
        <f>C28*D28</f>
        <v>0</v>
      </c>
      <c r="F28" s="71">
        <f>E28/C8</f>
        <v>0</v>
      </c>
      <c r="G28" s="71">
        <f>E28/C10</f>
        <v>0</v>
      </c>
      <c r="H28" s="59"/>
      <c r="I28" s="2"/>
    </row>
    <row r="29" spans="1:9" x14ac:dyDescent="0.25">
      <c r="A29" s="56"/>
      <c r="B29" s="73" t="s">
        <v>28</v>
      </c>
      <c r="C29" s="71"/>
      <c r="D29" s="72"/>
      <c r="E29" s="74"/>
      <c r="F29" s="40">
        <f>E29/C8</f>
        <v>0</v>
      </c>
      <c r="G29" s="40">
        <f>E29/C10</f>
        <v>0</v>
      </c>
      <c r="H29" s="75"/>
      <c r="I29" s="113"/>
    </row>
    <row r="30" spans="1:9" x14ac:dyDescent="0.25">
      <c r="A30" s="56"/>
      <c r="B30" s="76" t="s">
        <v>50</v>
      </c>
      <c r="C30" s="77">
        <v>950</v>
      </c>
      <c r="D30" s="76">
        <f>C8+C9</f>
        <v>16</v>
      </c>
      <c r="E30" s="77">
        <f t="shared" ref="E30:E33" si="2">C30*D30</f>
        <v>15200</v>
      </c>
      <c r="F30" s="77">
        <f>E30/C8</f>
        <v>1085.7142857142858</v>
      </c>
      <c r="G30" s="77">
        <f>E30/C10</f>
        <v>77.551020408163268</v>
      </c>
      <c r="H30" s="59"/>
      <c r="I30" s="114"/>
    </row>
    <row r="31" spans="1:9" x14ac:dyDescent="0.25">
      <c r="A31" s="56"/>
      <c r="B31" s="76" t="s">
        <v>29</v>
      </c>
      <c r="C31" s="77">
        <v>10</v>
      </c>
      <c r="D31" s="76">
        <v>1</v>
      </c>
      <c r="E31" s="77">
        <f t="shared" si="2"/>
        <v>10</v>
      </c>
      <c r="F31" s="77">
        <f>E31/C8</f>
        <v>0.7142857142857143</v>
      </c>
      <c r="G31" s="77">
        <f>E31/C10</f>
        <v>5.1020408163265307E-2</v>
      </c>
      <c r="H31" s="59"/>
      <c r="I31" s="114"/>
    </row>
    <row r="32" spans="1:9" x14ac:dyDescent="0.25">
      <c r="A32" s="56"/>
      <c r="B32" s="76" t="s">
        <v>60</v>
      </c>
      <c r="C32" s="77">
        <v>10</v>
      </c>
      <c r="D32" s="78">
        <f>C9+C8</f>
        <v>16</v>
      </c>
      <c r="E32" s="77">
        <f t="shared" si="2"/>
        <v>160</v>
      </c>
      <c r="F32" s="77">
        <f>E32/C8</f>
        <v>11.428571428571429</v>
      </c>
      <c r="G32" s="77">
        <f>E32/C10</f>
        <v>0.81632653061224492</v>
      </c>
      <c r="H32" s="59"/>
      <c r="I32" s="2"/>
    </row>
    <row r="33" spans="1:9" x14ac:dyDescent="0.25">
      <c r="A33" s="56"/>
      <c r="B33" s="78" t="s">
        <v>63</v>
      </c>
      <c r="C33" s="79">
        <v>40</v>
      </c>
      <c r="D33" s="78">
        <f>C8+C9</f>
        <v>16</v>
      </c>
      <c r="E33" s="79">
        <f t="shared" si="2"/>
        <v>640</v>
      </c>
      <c r="F33" s="79">
        <f>E33/C8</f>
        <v>45.714285714285715</v>
      </c>
      <c r="G33" s="79">
        <f>E33/C10</f>
        <v>3.2653061224489797</v>
      </c>
      <c r="H33" s="59"/>
      <c r="I33" s="2"/>
    </row>
    <row r="34" spans="1:9" x14ac:dyDescent="0.25">
      <c r="A34" s="56"/>
      <c r="B34" s="78" t="s">
        <v>64</v>
      </c>
      <c r="C34" s="79">
        <v>12</v>
      </c>
      <c r="D34" s="78">
        <f>C8+C9</f>
        <v>16</v>
      </c>
      <c r="E34" s="79">
        <f t="shared" ref="E34:E37" si="3">D34*C34</f>
        <v>192</v>
      </c>
      <c r="F34" s="79">
        <f>E34/C8</f>
        <v>13.714285714285714</v>
      </c>
      <c r="G34" s="79">
        <f>E34/C10</f>
        <v>0.97959183673469385</v>
      </c>
      <c r="H34" s="61"/>
      <c r="I34" s="2"/>
    </row>
    <row r="35" spans="1:9" x14ac:dyDescent="0.25">
      <c r="A35" s="56"/>
      <c r="B35" s="78" t="s">
        <v>61</v>
      </c>
      <c r="C35" s="79">
        <v>5</v>
      </c>
      <c r="D35" s="78">
        <f>C8+C9</f>
        <v>16</v>
      </c>
      <c r="E35" s="79">
        <f t="shared" si="3"/>
        <v>80</v>
      </c>
      <c r="F35" s="79">
        <f>E35/C8</f>
        <v>5.7142857142857144</v>
      </c>
      <c r="G35" s="79">
        <f>E35/C10</f>
        <v>0.40816326530612246</v>
      </c>
      <c r="H35" s="59"/>
      <c r="I35" s="2"/>
    </row>
    <row r="36" spans="1:9" x14ac:dyDescent="0.25">
      <c r="A36" s="56"/>
      <c r="B36" s="78" t="s">
        <v>65</v>
      </c>
      <c r="C36" s="79">
        <v>30</v>
      </c>
      <c r="D36" s="78">
        <f>C8+C9</f>
        <v>16</v>
      </c>
      <c r="E36" s="79">
        <f t="shared" si="3"/>
        <v>480</v>
      </c>
      <c r="F36" s="79">
        <f>E36/C8</f>
        <v>34.285714285714285</v>
      </c>
      <c r="G36" s="79">
        <f>E36/C10</f>
        <v>2.4489795918367347</v>
      </c>
      <c r="H36" s="59"/>
      <c r="I36" s="2"/>
    </row>
    <row r="37" spans="1:9" x14ac:dyDescent="0.25">
      <c r="A37" s="56"/>
      <c r="B37" s="78" t="s">
        <v>33</v>
      </c>
      <c r="C37" s="79">
        <v>2</v>
      </c>
      <c r="D37" s="78">
        <f>D10</f>
        <v>224</v>
      </c>
      <c r="E37" s="79">
        <f t="shared" si="3"/>
        <v>448</v>
      </c>
      <c r="F37" s="79">
        <f>E37/C8</f>
        <v>32</v>
      </c>
      <c r="G37" s="79">
        <f>E37/C10</f>
        <v>2.2857142857142856</v>
      </c>
      <c r="H37" s="59"/>
      <c r="I37" s="2"/>
    </row>
    <row r="38" spans="1:9" x14ac:dyDescent="0.25">
      <c r="A38" s="56"/>
      <c r="B38" s="76" t="s">
        <v>62</v>
      </c>
      <c r="C38" s="77">
        <v>30</v>
      </c>
      <c r="D38" s="76">
        <f>(C8+C9)</f>
        <v>16</v>
      </c>
      <c r="E38" s="77">
        <f>C38*D38</f>
        <v>480</v>
      </c>
      <c r="F38" s="77">
        <f>E38/C8</f>
        <v>34.285714285714285</v>
      </c>
      <c r="G38" s="77">
        <f>E38/C10</f>
        <v>2.4489795918367347</v>
      </c>
      <c r="H38" s="59"/>
      <c r="I38" s="2"/>
    </row>
    <row r="39" spans="1:9" x14ac:dyDescent="0.25">
      <c r="A39" s="56"/>
      <c r="B39" s="78" t="s">
        <v>66</v>
      </c>
      <c r="C39" s="79">
        <v>35</v>
      </c>
      <c r="D39" s="78">
        <f>C8+C9</f>
        <v>16</v>
      </c>
      <c r="E39" s="79">
        <f t="shared" ref="E39:E43" si="4">D39*C39</f>
        <v>560</v>
      </c>
      <c r="F39" s="79">
        <f>E39/C8</f>
        <v>40</v>
      </c>
      <c r="G39" s="79">
        <f>E39/C10</f>
        <v>2.8571428571428572</v>
      </c>
      <c r="H39" s="59"/>
      <c r="I39" s="2"/>
    </row>
    <row r="40" spans="1:9" x14ac:dyDescent="0.25">
      <c r="A40" s="56"/>
      <c r="B40" s="78" t="s">
        <v>30</v>
      </c>
      <c r="C40" s="79">
        <v>5</v>
      </c>
      <c r="D40" s="78">
        <f>C8+C9</f>
        <v>16</v>
      </c>
      <c r="E40" s="79">
        <f t="shared" si="4"/>
        <v>80</v>
      </c>
      <c r="F40" s="79">
        <f>E40/C8</f>
        <v>5.7142857142857144</v>
      </c>
      <c r="G40" s="79">
        <f>E40/C10</f>
        <v>0.40816326530612246</v>
      </c>
      <c r="H40" s="59"/>
      <c r="I40" s="2"/>
    </row>
    <row r="41" spans="1:9" x14ac:dyDescent="0.25">
      <c r="A41" s="56"/>
      <c r="B41" s="80" t="s">
        <v>31</v>
      </c>
      <c r="C41" s="40">
        <v>8</v>
      </c>
      <c r="D41" s="41">
        <f>C10</f>
        <v>196</v>
      </c>
      <c r="E41" s="40">
        <f t="shared" si="4"/>
        <v>1568</v>
      </c>
      <c r="F41" s="40">
        <f>E41/C8</f>
        <v>112</v>
      </c>
      <c r="G41" s="40">
        <f>E41/C10</f>
        <v>8</v>
      </c>
      <c r="H41" s="59"/>
      <c r="I41" s="2"/>
    </row>
    <row r="42" spans="1:9" x14ac:dyDescent="0.25">
      <c r="A42" s="56"/>
      <c r="B42" s="80" t="s">
        <v>32</v>
      </c>
      <c r="C42" s="40">
        <v>15</v>
      </c>
      <c r="D42" s="41">
        <f>C8</f>
        <v>14</v>
      </c>
      <c r="E42" s="40">
        <f t="shared" si="4"/>
        <v>210</v>
      </c>
      <c r="F42" s="40">
        <f>E42/C8</f>
        <v>15</v>
      </c>
      <c r="G42" s="40">
        <f>E42/C10</f>
        <v>1.0714285714285714</v>
      </c>
      <c r="H42" s="61"/>
      <c r="I42" s="2"/>
    </row>
    <row r="43" spans="1:9" x14ac:dyDescent="0.25">
      <c r="A43" s="56"/>
      <c r="B43" s="80"/>
      <c r="C43" s="40"/>
      <c r="D43" s="41">
        <f>D10</f>
        <v>224</v>
      </c>
      <c r="E43" s="40">
        <f t="shared" si="4"/>
        <v>0</v>
      </c>
      <c r="F43" s="40">
        <f>E43/C8</f>
        <v>0</v>
      </c>
      <c r="G43" s="40">
        <f>E43/C10</f>
        <v>0</v>
      </c>
      <c r="H43" s="59"/>
      <c r="I43" s="2"/>
    </row>
    <row r="44" spans="1:9" x14ac:dyDescent="0.25">
      <c r="A44" s="56"/>
      <c r="B44" s="78"/>
      <c r="C44" s="79"/>
      <c r="D44" s="78">
        <v>17</v>
      </c>
      <c r="E44" s="79">
        <f t="shared" ref="E44:E45" si="5">C44*D44</f>
        <v>0</v>
      </c>
      <c r="F44" s="79">
        <f>E44/C8</f>
        <v>0</v>
      </c>
      <c r="G44" s="79">
        <f>E44/C10</f>
        <v>0</v>
      </c>
      <c r="H44" s="59"/>
      <c r="I44" s="2"/>
    </row>
    <row r="45" spans="1:9" x14ac:dyDescent="0.25">
      <c r="A45" s="56"/>
      <c r="B45" s="76"/>
      <c r="C45" s="77"/>
      <c r="D45" s="76">
        <f>C8+C9</f>
        <v>16</v>
      </c>
      <c r="E45" s="77">
        <f t="shared" si="5"/>
        <v>0</v>
      </c>
      <c r="F45" s="79">
        <f>E45/C8</f>
        <v>0</v>
      </c>
      <c r="G45" s="79">
        <f>E45/C10</f>
        <v>0</v>
      </c>
      <c r="H45" s="64">
        <v>0</v>
      </c>
      <c r="I45" s="2"/>
    </row>
    <row r="46" spans="1:9" x14ac:dyDescent="0.25">
      <c r="A46" s="65">
        <v>3</v>
      </c>
      <c r="B46" s="66" t="s">
        <v>34</v>
      </c>
      <c r="C46" s="67"/>
      <c r="D46" s="68"/>
      <c r="E46" s="69">
        <f t="shared" ref="E46:G46" si="6">SUM(E47:E49)</f>
        <v>1953.0545999999999</v>
      </c>
      <c r="F46" s="69">
        <f t="shared" si="6"/>
        <v>139.50389999999999</v>
      </c>
      <c r="G46" s="69">
        <f t="shared" si="6"/>
        <v>9.9645642857142835</v>
      </c>
      <c r="H46" s="55">
        <f>SUM(H47:H50)</f>
        <v>3010</v>
      </c>
      <c r="I46" s="2"/>
    </row>
    <row r="47" spans="1:9" x14ac:dyDescent="0.25">
      <c r="A47" s="56"/>
      <c r="B47" s="41" t="s">
        <v>35</v>
      </c>
      <c r="C47" s="40">
        <f>((42.54*19)+(25.44*19*(C9-1)))/C10</f>
        <v>6.5898979591836726</v>
      </c>
      <c r="D47" s="41">
        <f>C10</f>
        <v>196</v>
      </c>
      <c r="E47" s="40">
        <f t="shared" ref="E47:E49" si="7">D47*C47</f>
        <v>1291.6199999999999</v>
      </c>
      <c r="F47" s="40">
        <f>E47/C8</f>
        <v>92.258571428571415</v>
      </c>
      <c r="G47" s="40">
        <f>E47/C10</f>
        <v>6.5898979591836726</v>
      </c>
      <c r="H47" s="81">
        <v>2260</v>
      </c>
      <c r="I47" s="2"/>
    </row>
    <row r="48" spans="1:9" x14ac:dyDescent="0.25">
      <c r="A48" s="56"/>
      <c r="B48" s="41" t="s">
        <v>36</v>
      </c>
      <c r="C48" s="40">
        <f>C47*33%</f>
        <v>2.1746663265306121</v>
      </c>
      <c r="D48" s="41">
        <f>C10</f>
        <v>196</v>
      </c>
      <c r="E48" s="40">
        <f t="shared" si="7"/>
        <v>426.23459999999994</v>
      </c>
      <c r="F48" s="40">
        <f>E48/C8</f>
        <v>30.445328571428568</v>
      </c>
      <c r="G48" s="40">
        <f>E48/C10</f>
        <v>2.1746663265306121</v>
      </c>
      <c r="H48" s="61">
        <v>750</v>
      </c>
      <c r="I48" s="2"/>
    </row>
    <row r="49" spans="1:9" x14ac:dyDescent="0.25">
      <c r="A49" s="56"/>
      <c r="B49" s="41" t="s">
        <v>37</v>
      </c>
      <c r="C49" s="40">
        <v>1.2</v>
      </c>
      <c r="D49" s="41">
        <f>C10</f>
        <v>196</v>
      </c>
      <c r="E49" s="40">
        <f t="shared" si="7"/>
        <v>235.2</v>
      </c>
      <c r="F49" s="40">
        <f>E49/C8</f>
        <v>16.8</v>
      </c>
      <c r="G49" s="40">
        <f>E49/C10</f>
        <v>1.2</v>
      </c>
      <c r="H49" s="75"/>
      <c r="I49" s="2"/>
    </row>
    <row r="50" spans="1:9" x14ac:dyDescent="0.25">
      <c r="A50" s="56"/>
      <c r="B50" s="58"/>
      <c r="C50" s="57"/>
      <c r="D50" s="58"/>
      <c r="E50" s="40"/>
      <c r="F50" s="40"/>
      <c r="G50" s="40"/>
      <c r="H50" s="64"/>
      <c r="I50" s="2"/>
    </row>
    <row r="51" spans="1:9" x14ac:dyDescent="0.25">
      <c r="A51" s="65">
        <v>4</v>
      </c>
      <c r="B51" s="66" t="s">
        <v>38</v>
      </c>
      <c r="C51" s="67"/>
      <c r="D51" s="68"/>
      <c r="E51" s="69">
        <f t="shared" ref="E51:H51" si="8">SUM(E52:E53)</f>
        <v>318.5</v>
      </c>
      <c r="F51" s="69">
        <f t="shared" si="8"/>
        <v>22.75</v>
      </c>
      <c r="G51" s="69">
        <f t="shared" si="8"/>
        <v>1.625</v>
      </c>
      <c r="H51" s="55">
        <f t="shared" si="8"/>
        <v>318.5</v>
      </c>
      <c r="I51" s="2"/>
    </row>
    <row r="52" spans="1:9" x14ac:dyDescent="0.25">
      <c r="A52" s="56"/>
      <c r="B52" s="41" t="s">
        <v>39</v>
      </c>
      <c r="C52" s="40">
        <f>E6*1%</f>
        <v>318.5</v>
      </c>
      <c r="D52" s="41">
        <v>1</v>
      </c>
      <c r="E52" s="40">
        <f>D52*C52</f>
        <v>318.5</v>
      </c>
      <c r="F52" s="40">
        <f>E52/C8</f>
        <v>22.75</v>
      </c>
      <c r="G52" s="40">
        <f>E52/C10</f>
        <v>1.625</v>
      </c>
      <c r="H52" s="61">
        <f>E52</f>
        <v>318.5</v>
      </c>
      <c r="I52" s="2"/>
    </row>
    <row r="53" spans="1:9" x14ac:dyDescent="0.25">
      <c r="A53" s="56"/>
      <c r="B53" s="58"/>
      <c r="C53" s="57"/>
      <c r="D53" s="58"/>
      <c r="E53" s="40"/>
      <c r="F53" s="40"/>
      <c r="G53" s="40"/>
      <c r="H53" s="64"/>
      <c r="I53" s="2"/>
    </row>
    <row r="54" spans="1:9" x14ac:dyDescent="0.25">
      <c r="A54" s="65">
        <v>5</v>
      </c>
      <c r="B54" s="66" t="s">
        <v>40</v>
      </c>
      <c r="C54" s="67"/>
      <c r="D54" s="68"/>
      <c r="E54" s="69">
        <f t="shared" ref="E54:H54" si="9">SUM(E55:E56)</f>
        <v>106.71431206618726</v>
      </c>
      <c r="F54" s="69">
        <f t="shared" si="9"/>
        <v>7.6224508618705187</v>
      </c>
      <c r="G54" s="69">
        <f t="shared" si="9"/>
        <v>0.54446077584789421</v>
      </c>
      <c r="H54" s="55">
        <f t="shared" si="9"/>
        <v>106.71431206618726</v>
      </c>
      <c r="I54" s="2"/>
    </row>
    <row r="55" spans="1:9" x14ac:dyDescent="0.25">
      <c r="A55" s="82"/>
      <c r="B55" s="73" t="s">
        <v>41</v>
      </c>
      <c r="C55" s="40">
        <f>50/6.55957</f>
        <v>7.6224508618705187</v>
      </c>
      <c r="D55" s="41">
        <f>C8</f>
        <v>14</v>
      </c>
      <c r="E55" s="40">
        <f>D55*C55</f>
        <v>106.71431206618726</v>
      </c>
      <c r="F55" s="40">
        <f>E55/C8</f>
        <v>7.6224508618705187</v>
      </c>
      <c r="G55" s="40">
        <f>E55/C10</f>
        <v>0.54446077584789421</v>
      </c>
      <c r="H55" s="61">
        <f>E55</f>
        <v>106.71431206618726</v>
      </c>
      <c r="I55" s="2"/>
    </row>
    <row r="56" spans="1:9" x14ac:dyDescent="0.25">
      <c r="A56" s="83"/>
      <c r="B56" s="84"/>
      <c r="C56" s="85"/>
      <c r="D56" s="84"/>
      <c r="E56" s="86"/>
      <c r="F56" s="86"/>
      <c r="G56" s="86"/>
      <c r="H56" s="64"/>
      <c r="I56" s="2"/>
    </row>
    <row r="57" spans="1:9" x14ac:dyDescent="0.25">
      <c r="A57" s="87"/>
      <c r="B57" s="88" t="s">
        <v>42</v>
      </c>
      <c r="C57" s="89"/>
      <c r="D57" s="90"/>
      <c r="E57" s="91">
        <f t="shared" ref="E57:H57" si="10">E54+E51+E46+E27+E15</f>
        <v>26774.268912066189</v>
      </c>
      <c r="F57" s="91">
        <f t="shared" si="10"/>
        <v>1912.4477794332993</v>
      </c>
      <c r="G57" s="91">
        <f t="shared" si="10"/>
        <v>136.60341281666425</v>
      </c>
      <c r="H57" s="92">
        <f t="shared" si="10"/>
        <v>3885.2143120661872</v>
      </c>
      <c r="I57" s="2"/>
    </row>
    <row r="58" spans="1:9" x14ac:dyDescent="0.25">
      <c r="A58" s="8"/>
      <c r="B58" s="93" t="s">
        <v>43</v>
      </c>
      <c r="C58" s="94"/>
      <c r="D58" s="95"/>
      <c r="E58" s="96">
        <f t="shared" ref="E58:H58" si="11">E54+E51+E27+E15</f>
        <v>24821.214312066186</v>
      </c>
      <c r="F58" s="96">
        <f t="shared" si="11"/>
        <v>1772.9438794332991</v>
      </c>
      <c r="G58" s="96">
        <f t="shared" si="11"/>
        <v>126.63884853094996</v>
      </c>
      <c r="H58" s="97">
        <f t="shared" si="11"/>
        <v>875.21431206618729</v>
      </c>
      <c r="I58" s="2"/>
    </row>
    <row r="59" spans="1:9" x14ac:dyDescent="0.25">
      <c r="A59" s="8"/>
      <c r="B59" s="98" t="s">
        <v>44</v>
      </c>
      <c r="C59" s="99"/>
      <c r="D59" s="100"/>
      <c r="E59" s="101">
        <f>E6-(E27+E46)-E42</f>
        <v>9578.9454000000005</v>
      </c>
      <c r="F59" s="102"/>
      <c r="G59" s="102"/>
      <c r="H59" s="97"/>
      <c r="I59" s="2"/>
    </row>
    <row r="60" spans="1:9" x14ac:dyDescent="0.25">
      <c r="A60" s="8"/>
      <c r="B60" s="93" t="s">
        <v>45</v>
      </c>
      <c r="C60" s="94"/>
      <c r="D60" s="95"/>
      <c r="E60" s="96">
        <f t="shared" ref="E60:H60" si="12">E6-E57</f>
        <v>5075.7310879338111</v>
      </c>
      <c r="F60" s="96">
        <f t="shared" si="12"/>
        <v>362.55222056670073</v>
      </c>
      <c r="G60" s="96">
        <f t="shared" si="12"/>
        <v>25.896587183335754</v>
      </c>
      <c r="H60" s="97">
        <f t="shared" si="12"/>
        <v>-3885.2143120661872</v>
      </c>
      <c r="I60" s="2"/>
    </row>
    <row r="61" spans="1:9" x14ac:dyDescent="0.25">
      <c r="A61" s="8"/>
      <c r="B61" s="93" t="s">
        <v>46</v>
      </c>
      <c r="C61" s="94"/>
      <c r="D61" s="95"/>
      <c r="E61" s="103">
        <f t="shared" ref="E61:H61" si="13">(E60/E6)</f>
        <v>0.15936361343591243</v>
      </c>
      <c r="F61" s="103">
        <f t="shared" si="13"/>
        <v>0.1593636134359124</v>
      </c>
      <c r="G61" s="103">
        <f t="shared" si="13"/>
        <v>0.15936361343591232</v>
      </c>
      <c r="H61" s="104" t="e">
        <f t="shared" si="13"/>
        <v>#DIV/0!</v>
      </c>
      <c r="I61" s="2"/>
    </row>
    <row r="62" spans="1:9" x14ac:dyDescent="0.25">
      <c r="A62" s="8"/>
      <c r="B62" s="93" t="s">
        <v>47</v>
      </c>
      <c r="C62" s="94"/>
      <c r="D62" s="95"/>
      <c r="E62" s="96"/>
      <c r="F62" s="96"/>
      <c r="G62" s="96"/>
      <c r="H62" s="97"/>
      <c r="I62" s="2"/>
    </row>
    <row r="63" spans="1:9" x14ac:dyDescent="0.25">
      <c r="A63" s="8"/>
      <c r="B63" s="93" t="s">
        <v>48</v>
      </c>
      <c r="C63" s="94"/>
      <c r="D63" s="95"/>
      <c r="E63" s="96">
        <f t="shared" ref="E63:H63" si="14">E60-E62</f>
        <v>5075.7310879338111</v>
      </c>
      <c r="F63" s="96">
        <f t="shared" si="14"/>
        <v>362.55222056670073</v>
      </c>
      <c r="G63" s="96">
        <f t="shared" si="14"/>
        <v>25.896587183335754</v>
      </c>
      <c r="H63" s="97">
        <f t="shared" si="14"/>
        <v>-3885.2143120661872</v>
      </c>
      <c r="I63" s="2"/>
    </row>
    <row r="64" spans="1:9" x14ac:dyDescent="0.25">
      <c r="A64" s="8"/>
      <c r="B64" s="105" t="s">
        <v>49</v>
      </c>
      <c r="C64" s="106"/>
      <c r="D64" s="107"/>
      <c r="E64" s="108">
        <f t="shared" ref="E64:H64" si="15">(E63/E6)</f>
        <v>0.15936361343591243</v>
      </c>
      <c r="F64" s="108">
        <f t="shared" si="15"/>
        <v>0.1593636134359124</v>
      </c>
      <c r="G64" s="108">
        <f t="shared" si="15"/>
        <v>0.15936361343591232</v>
      </c>
      <c r="H64" s="109" t="e">
        <f t="shared" si="15"/>
        <v>#DIV/0!</v>
      </c>
      <c r="I64" s="2"/>
    </row>
  </sheetData>
  <mergeCells count="3">
    <mergeCell ref="A1:G1"/>
    <mergeCell ref="F9:G9"/>
    <mergeCell ref="I29:I3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Téva Dury</dc:creator>
  <cp:lastModifiedBy>Téva Dury</cp:lastModifiedBy>
  <dcterms:created xsi:type="dcterms:W3CDTF">2017-10-06T09:24:18Z</dcterms:created>
  <dcterms:modified xsi:type="dcterms:W3CDTF">2017-10-13T14:11:00Z</dcterms:modified>
</cp:coreProperties>
</file>