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E:\CTT Grône\Tableaux originaux\"/>
    </mc:Choice>
  </mc:AlternateContent>
  <bookViews>
    <workbookView xWindow="0" yWindow="0" windowWidth="15360" windowHeight="7455" activeTab="1"/>
  </bookViews>
  <sheets>
    <sheet name="Infos joueurs" sheetId="3" r:id="rId1"/>
    <sheet name="Classements 128 j" sheetId="1" r:id="rId2"/>
  </sheets>
  <externalReferences>
    <externalReference r:id="rId3"/>
    <externalReference r:id="rId4"/>
    <externalReference r:id="rId5"/>
  </externalReferences>
  <definedNames>
    <definedName name="_xlnm._FilterDatabase" localSheetId="0" hidden="1">'Infos joueurs'!$B$31:$BT$96</definedName>
    <definedName name="Daten">[1]Eingabe!$A$4:$E$30</definedName>
    <definedName name="Daten___0">[1]Eingabe!$A$4:$E$30</definedName>
    <definedName name="Daten___5">[2]Eingabe!$A$4:$E$30</definedName>
    <definedName name="Daten___6">[2]Eingabe!$A$4:$E$30</definedName>
    <definedName name="Daten___8">[2]Eingabe!$A$4:$E$30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G98" i="3" l="1"/>
  <c r="B23" i="3"/>
  <c r="BP50" i="1" s="1"/>
  <c r="B16" i="3"/>
  <c r="BP264" i="1"/>
  <c r="BP262" i="1"/>
  <c r="BP260" i="1"/>
  <c r="BP258" i="1"/>
  <c r="BP256" i="1"/>
  <c r="BP254" i="1"/>
  <c r="BP252" i="1"/>
  <c r="BP250" i="1"/>
  <c r="BP248" i="1"/>
  <c r="BP246" i="1"/>
  <c r="BP244" i="1"/>
  <c r="BP242" i="1"/>
  <c r="BP240" i="1"/>
  <c r="BP238" i="1"/>
  <c r="BP236" i="1"/>
  <c r="BP234" i="1"/>
  <c r="BP232" i="1"/>
  <c r="BP230" i="1"/>
  <c r="BP228" i="1"/>
  <c r="BP226" i="1"/>
  <c r="BP224" i="1"/>
  <c r="BP222" i="1"/>
  <c r="BP220" i="1"/>
  <c r="BP218" i="1"/>
  <c r="BP216" i="1"/>
  <c r="BP214" i="1"/>
  <c r="BP212" i="1"/>
  <c r="BP210" i="1"/>
  <c r="BP208" i="1"/>
  <c r="BP206" i="1"/>
  <c r="BP204" i="1"/>
  <c r="BP202" i="1"/>
  <c r="BP200" i="1"/>
  <c r="BP198" i="1"/>
  <c r="BP196" i="1"/>
  <c r="BP194" i="1"/>
  <c r="BP192" i="1"/>
  <c r="BP190" i="1"/>
  <c r="BP188" i="1"/>
  <c r="BP186" i="1"/>
  <c r="BP184" i="1"/>
  <c r="BP182" i="1"/>
  <c r="BP180" i="1"/>
  <c r="BP178" i="1"/>
  <c r="BP176" i="1"/>
  <c r="BP174" i="1"/>
  <c r="BP172" i="1"/>
  <c r="BP170" i="1"/>
  <c r="BP168" i="1"/>
  <c r="BP166" i="1"/>
  <c r="BP164" i="1"/>
  <c r="BP162" i="1"/>
  <c r="BP160" i="1"/>
  <c r="BP158" i="1"/>
  <c r="BP156" i="1"/>
  <c r="BP154" i="1"/>
  <c r="BP152" i="1"/>
  <c r="BP150" i="1"/>
  <c r="BP148" i="1"/>
  <c r="BP146" i="1"/>
  <c r="BP144" i="1"/>
  <c r="BP142" i="1"/>
  <c r="BP140" i="1"/>
  <c r="BP138" i="1"/>
  <c r="BP136" i="1"/>
  <c r="BP134" i="1"/>
  <c r="BP132" i="1"/>
  <c r="BP130" i="1"/>
  <c r="BP128" i="1"/>
  <c r="BP126" i="1"/>
  <c r="BP124" i="1"/>
  <c r="BP122" i="1"/>
  <c r="BP120" i="1"/>
  <c r="BP118" i="1"/>
  <c r="BP116" i="1"/>
  <c r="BP114" i="1"/>
  <c r="BP112" i="1"/>
  <c r="BP110" i="1"/>
  <c r="BP108" i="1"/>
  <c r="BP106" i="1"/>
  <c r="BP104" i="1"/>
  <c r="BP102" i="1"/>
  <c r="BP100" i="1"/>
  <c r="BP98" i="1"/>
  <c r="BP96" i="1"/>
  <c r="BP94" i="1"/>
  <c r="BP92" i="1"/>
  <c r="BP90" i="1"/>
  <c r="BP88" i="1"/>
  <c r="BP86" i="1"/>
  <c r="BP84" i="1"/>
  <c r="BP82" i="1"/>
  <c r="BP80" i="1"/>
  <c r="BP78" i="1"/>
  <c r="BP76" i="1"/>
  <c r="BP74" i="1"/>
  <c r="BP72" i="1"/>
  <c r="BP70" i="1"/>
  <c r="BP68" i="1"/>
  <c r="BP66" i="1"/>
  <c r="BP64" i="1"/>
  <c r="BP62" i="1"/>
  <c r="BP60" i="1"/>
  <c r="BP58" i="1"/>
  <c r="BP56" i="1"/>
  <c r="BP54" i="1"/>
  <c r="BP52" i="1"/>
  <c r="BP48" i="1"/>
  <c r="BP44" i="1"/>
  <c r="BP28" i="1"/>
  <c r="BP12" i="1"/>
  <c r="BP20" i="1" l="1"/>
  <c r="BP36" i="1"/>
  <c r="BP16" i="1"/>
  <c r="BP24" i="1"/>
  <c r="BP32" i="1"/>
  <c r="BP40" i="1"/>
  <c r="BP10" i="1"/>
  <c r="BP14" i="1"/>
  <c r="BP18" i="1"/>
  <c r="BP22" i="1"/>
  <c r="BP26" i="1"/>
  <c r="BP30" i="1"/>
  <c r="BP34" i="1"/>
  <c r="BP38" i="1"/>
  <c r="BP42" i="1"/>
  <c r="BP46" i="1"/>
  <c r="BQ296" i="3"/>
  <c r="BQ294" i="3"/>
  <c r="BQ292" i="3"/>
  <c r="BQ290" i="3"/>
  <c r="BQ288" i="3"/>
  <c r="BQ286" i="3"/>
  <c r="BQ284" i="3"/>
  <c r="BQ282" i="3"/>
  <c r="BQ280" i="3"/>
  <c r="BQ278" i="3"/>
  <c r="BQ276" i="3"/>
  <c r="BQ274" i="3"/>
  <c r="BQ272" i="3"/>
  <c r="BQ270" i="3"/>
  <c r="BQ268" i="3"/>
  <c r="BQ266" i="3"/>
  <c r="BQ264" i="3"/>
  <c r="BQ262" i="3"/>
  <c r="BQ260" i="3"/>
  <c r="BQ258" i="3"/>
  <c r="BQ256" i="3"/>
  <c r="BQ254" i="3"/>
  <c r="BQ252" i="3"/>
  <c r="BQ250" i="3"/>
  <c r="BQ248" i="3"/>
  <c r="BQ246" i="3"/>
  <c r="BQ244" i="3"/>
  <c r="BQ242" i="3"/>
  <c r="BQ240" i="3"/>
  <c r="BQ238" i="3"/>
  <c r="BQ236" i="3"/>
  <c r="BQ234" i="3"/>
  <c r="BQ232" i="3"/>
  <c r="BQ230" i="3"/>
  <c r="BQ228" i="3"/>
  <c r="BQ226" i="3"/>
  <c r="BQ224" i="3"/>
  <c r="BQ222" i="3"/>
  <c r="BQ220" i="3"/>
  <c r="BQ218" i="3"/>
  <c r="BQ216" i="3"/>
  <c r="BQ214" i="3"/>
  <c r="BQ212" i="3"/>
  <c r="BQ210" i="3"/>
  <c r="BQ208" i="3"/>
  <c r="BQ206" i="3"/>
  <c r="BQ204" i="3"/>
  <c r="BQ199" i="3"/>
  <c r="BQ197" i="3"/>
  <c r="BQ195" i="3"/>
  <c r="BQ193" i="3"/>
  <c r="BQ191" i="3"/>
  <c r="BQ189" i="3"/>
  <c r="BQ187" i="3"/>
  <c r="BQ185" i="3"/>
  <c r="BQ183" i="3"/>
  <c r="BQ181" i="3"/>
  <c r="BQ179" i="3"/>
  <c r="BQ177" i="3"/>
  <c r="BQ175" i="3"/>
  <c r="BQ173" i="3"/>
  <c r="BQ171" i="3"/>
  <c r="BQ169" i="3"/>
  <c r="BQ167" i="3"/>
  <c r="BQ165" i="3"/>
  <c r="BQ163" i="3"/>
  <c r="BQ161" i="3"/>
  <c r="BQ159" i="3"/>
  <c r="BQ157" i="3"/>
  <c r="BQ155" i="3"/>
  <c r="BQ153" i="3"/>
  <c r="BQ151" i="3"/>
  <c r="BQ149" i="3"/>
  <c r="BQ147" i="3"/>
  <c r="BQ145" i="3"/>
  <c r="BQ143" i="3"/>
  <c r="BQ141" i="3"/>
  <c r="BQ139" i="3"/>
  <c r="BQ137" i="3"/>
  <c r="BQ135" i="3"/>
  <c r="BQ133" i="3"/>
  <c r="BQ131" i="3"/>
  <c r="BQ129" i="3"/>
  <c r="BQ127" i="3"/>
  <c r="BQ125" i="3"/>
  <c r="BQ123" i="3"/>
  <c r="BQ121" i="3"/>
  <c r="BQ119" i="3"/>
  <c r="BQ117" i="3"/>
  <c r="BQ115" i="3"/>
  <c r="BQ113" i="3"/>
  <c r="BQ111" i="3"/>
  <c r="BQ109" i="3"/>
  <c r="BQ107" i="3"/>
  <c r="BQ105" i="3"/>
  <c r="BQ103" i="3"/>
  <c r="Q98" i="3"/>
  <c r="BQ95" i="3"/>
  <c r="BQ93" i="3"/>
  <c r="GF92" i="3"/>
  <c r="FJ92" i="3"/>
  <c r="EN92" i="3"/>
  <c r="DR92" i="3"/>
  <c r="CV92" i="3"/>
  <c r="BZ92" i="3"/>
  <c r="BQ91" i="3"/>
  <c r="BQ89" i="3"/>
  <c r="BQ87" i="3"/>
  <c r="BQ85" i="3"/>
  <c r="BQ83" i="3"/>
  <c r="GF82" i="3"/>
  <c r="FJ82" i="3"/>
  <c r="EN82" i="3"/>
  <c r="DR82" i="3"/>
  <c r="CV82" i="3"/>
  <c r="BZ82" i="3"/>
  <c r="BQ81" i="3"/>
  <c r="BQ79" i="3"/>
  <c r="BQ77" i="3"/>
  <c r="BQ75" i="3"/>
  <c r="BQ73" i="3"/>
  <c r="BQ71" i="3"/>
  <c r="BQ69" i="3"/>
  <c r="BQ67" i="3"/>
  <c r="GF66" i="3"/>
  <c r="FJ66" i="3"/>
  <c r="EN66" i="3"/>
  <c r="DR66" i="3"/>
  <c r="CV66" i="3"/>
  <c r="BZ66" i="3"/>
  <c r="BQ65" i="3"/>
  <c r="BQ63" i="3"/>
  <c r="BQ61" i="3"/>
  <c r="BQ59" i="3"/>
  <c r="BQ57" i="3"/>
  <c r="GF56" i="3"/>
  <c r="FJ56" i="3"/>
  <c r="EN56" i="3"/>
  <c r="DR56" i="3"/>
  <c r="CV56" i="3"/>
  <c r="BZ56" i="3"/>
  <c r="BQ55" i="3"/>
  <c r="BQ53" i="3"/>
  <c r="BQ51" i="3"/>
  <c r="BQ49" i="3"/>
  <c r="BQ47" i="3"/>
  <c r="BQ45" i="3"/>
  <c r="BQ43" i="3"/>
  <c r="BQ41" i="3"/>
  <c r="GF40" i="3"/>
  <c r="FJ40" i="3"/>
  <c r="EN40" i="3"/>
  <c r="DR40" i="3"/>
  <c r="CV40" i="3"/>
  <c r="BZ40" i="3"/>
  <c r="BQ39" i="3"/>
  <c r="BQ37" i="3"/>
  <c r="BQ35" i="3"/>
  <c r="BQ33" i="3"/>
  <c r="GF30" i="3"/>
  <c r="FJ30" i="3"/>
  <c r="EN30" i="3"/>
  <c r="DR30" i="3"/>
  <c r="CV30" i="3"/>
  <c r="BZ30" i="3"/>
  <c r="GF14" i="3"/>
  <c r="FJ14" i="3"/>
  <c r="EN14" i="3"/>
  <c r="DR14" i="3"/>
  <c r="CV14" i="3"/>
  <c r="BZ14" i="3"/>
  <c r="GF4" i="3"/>
  <c r="FJ4" i="3"/>
  <c r="EN4" i="3"/>
  <c r="DR4" i="3"/>
  <c r="CV4" i="3"/>
  <c r="BZ4" i="3"/>
  <c r="E264" i="1" l="1"/>
  <c r="S264" i="1"/>
  <c r="Q264" i="1"/>
  <c r="O264" i="1"/>
  <c r="K264" i="1"/>
  <c r="E262" i="1"/>
  <c r="S262" i="1"/>
  <c r="Q262" i="1"/>
  <c r="O262" i="1"/>
  <c r="K262" i="1"/>
  <c r="E260" i="1"/>
  <c r="S260" i="1"/>
  <c r="Q260" i="1"/>
  <c r="O260" i="1"/>
  <c r="K260" i="1"/>
  <c r="E258" i="1"/>
  <c r="S258" i="1"/>
  <c r="Q258" i="1"/>
  <c r="O258" i="1"/>
  <c r="K258" i="1"/>
  <c r="E256" i="1"/>
  <c r="S256" i="1"/>
  <c r="Q256" i="1"/>
  <c r="O256" i="1"/>
  <c r="K256" i="1"/>
  <c r="E254" i="1"/>
  <c r="S254" i="1"/>
  <c r="Q254" i="1"/>
  <c r="O254" i="1"/>
  <c r="K254" i="1"/>
  <c r="E252" i="1"/>
  <c r="S252" i="1"/>
  <c r="Q252" i="1"/>
  <c r="O252" i="1"/>
  <c r="K252" i="1"/>
  <c r="E250" i="1"/>
  <c r="S250" i="1"/>
  <c r="Q250" i="1"/>
  <c r="O250" i="1"/>
  <c r="K250" i="1"/>
  <c r="E248" i="1"/>
  <c r="S248" i="1"/>
  <c r="Q248" i="1"/>
  <c r="O248" i="1"/>
  <c r="K248" i="1"/>
  <c r="E246" i="1"/>
  <c r="S246" i="1"/>
  <c r="Q246" i="1"/>
  <c r="O246" i="1"/>
  <c r="K246" i="1"/>
  <c r="E244" i="1"/>
  <c r="S244" i="1"/>
  <c r="Q244" i="1"/>
  <c r="O244" i="1"/>
  <c r="K244" i="1"/>
  <c r="E242" i="1"/>
  <c r="S242" i="1"/>
  <c r="Q242" i="1"/>
  <c r="O242" i="1"/>
  <c r="K242" i="1"/>
  <c r="E240" i="1"/>
  <c r="S240" i="1"/>
  <c r="Q240" i="1"/>
  <c r="O240" i="1"/>
  <c r="K240" i="1"/>
  <c r="E238" i="1"/>
  <c r="S238" i="1"/>
  <c r="Q238" i="1"/>
  <c r="O238" i="1"/>
  <c r="K238" i="1"/>
  <c r="E236" i="1"/>
  <c r="S236" i="1"/>
  <c r="Q236" i="1"/>
  <c r="O236" i="1"/>
  <c r="K236" i="1"/>
  <c r="E234" i="1"/>
  <c r="S234" i="1"/>
  <c r="Q234" i="1"/>
  <c r="O234" i="1"/>
  <c r="K234" i="1"/>
  <c r="E232" i="1"/>
  <c r="S232" i="1"/>
  <c r="Q232" i="1"/>
  <c r="O232" i="1"/>
  <c r="K232" i="1"/>
  <c r="E230" i="1"/>
  <c r="S230" i="1"/>
  <c r="Q230" i="1"/>
  <c r="O230" i="1"/>
  <c r="K230" i="1"/>
  <c r="E228" i="1"/>
  <c r="S228" i="1"/>
  <c r="Q228" i="1"/>
  <c r="O228" i="1"/>
  <c r="K228" i="1"/>
  <c r="E226" i="1"/>
  <c r="S226" i="1"/>
  <c r="Q226" i="1"/>
  <c r="O226" i="1"/>
  <c r="K226" i="1"/>
  <c r="E224" i="1"/>
  <c r="S224" i="1"/>
  <c r="Q224" i="1"/>
  <c r="O224" i="1"/>
  <c r="K224" i="1"/>
  <c r="E222" i="1"/>
  <c r="S222" i="1"/>
  <c r="Q222" i="1"/>
  <c r="O222" i="1"/>
  <c r="K222" i="1"/>
  <c r="E220" i="1"/>
  <c r="S220" i="1"/>
  <c r="Q220" i="1"/>
  <c r="O220" i="1"/>
  <c r="K220" i="1"/>
  <c r="E218" i="1"/>
  <c r="S218" i="1"/>
  <c r="Q218" i="1"/>
  <c r="O218" i="1"/>
  <c r="K218" i="1"/>
  <c r="E216" i="1"/>
  <c r="S216" i="1"/>
  <c r="Q216" i="1"/>
  <c r="O216" i="1"/>
  <c r="K216" i="1"/>
  <c r="E214" i="1"/>
  <c r="S214" i="1"/>
  <c r="Q214" i="1"/>
  <c r="O214" i="1"/>
  <c r="K214" i="1"/>
  <c r="E212" i="1"/>
  <c r="S212" i="1"/>
  <c r="Q212" i="1"/>
  <c r="O212" i="1"/>
  <c r="K212" i="1"/>
  <c r="E210" i="1"/>
  <c r="S210" i="1"/>
  <c r="Q210" i="1"/>
  <c r="O210" i="1"/>
  <c r="K210" i="1"/>
  <c r="E208" i="1"/>
  <c r="S208" i="1"/>
  <c r="Q208" i="1"/>
  <c r="O208" i="1"/>
  <c r="K208" i="1"/>
  <c r="E206" i="1"/>
  <c r="S206" i="1"/>
  <c r="Q206" i="1"/>
  <c r="O206" i="1"/>
  <c r="K206" i="1"/>
  <c r="E204" i="1"/>
  <c r="S204" i="1"/>
  <c r="Q204" i="1"/>
  <c r="O204" i="1"/>
  <c r="K204" i="1"/>
  <c r="E202" i="1"/>
  <c r="S202" i="1"/>
  <c r="Q202" i="1"/>
  <c r="O202" i="1"/>
  <c r="K202" i="1"/>
  <c r="E200" i="1"/>
  <c r="S200" i="1"/>
  <c r="Q200" i="1"/>
  <c r="O200" i="1"/>
  <c r="K200" i="1"/>
  <c r="E198" i="1"/>
  <c r="S198" i="1"/>
  <c r="Q198" i="1"/>
  <c r="O198" i="1"/>
  <c r="K198" i="1"/>
  <c r="E196" i="1"/>
  <c r="S196" i="1"/>
  <c r="Q196" i="1"/>
  <c r="O196" i="1"/>
  <c r="K196" i="1"/>
  <c r="E194" i="1"/>
  <c r="S194" i="1"/>
  <c r="Q194" i="1"/>
  <c r="O194" i="1"/>
  <c r="K194" i="1"/>
  <c r="E192" i="1"/>
  <c r="S192" i="1"/>
  <c r="Q192" i="1"/>
  <c r="O192" i="1"/>
  <c r="K192" i="1"/>
  <c r="E190" i="1"/>
  <c r="S190" i="1"/>
  <c r="Q190" i="1"/>
  <c r="O190" i="1"/>
  <c r="K190" i="1"/>
  <c r="E188" i="1"/>
  <c r="S188" i="1"/>
  <c r="Q188" i="1"/>
  <c r="O188" i="1"/>
  <c r="K188" i="1"/>
  <c r="E186" i="1"/>
  <c r="S186" i="1"/>
  <c r="Q186" i="1"/>
  <c r="O186" i="1"/>
  <c r="K186" i="1"/>
  <c r="E184" i="1"/>
  <c r="S184" i="1"/>
  <c r="Q184" i="1"/>
  <c r="O184" i="1"/>
  <c r="K184" i="1"/>
  <c r="E182" i="1"/>
  <c r="S182" i="1"/>
  <c r="Q182" i="1"/>
  <c r="O182" i="1"/>
  <c r="K182" i="1"/>
  <c r="E180" i="1"/>
  <c r="S180" i="1"/>
  <c r="Q180" i="1"/>
  <c r="O180" i="1"/>
  <c r="K180" i="1"/>
  <c r="E178" i="1"/>
  <c r="S178" i="1"/>
  <c r="Q178" i="1"/>
  <c r="O178" i="1"/>
  <c r="K178" i="1"/>
  <c r="E176" i="1"/>
  <c r="S176" i="1"/>
  <c r="Q176" i="1"/>
  <c r="O176" i="1"/>
  <c r="K176" i="1"/>
  <c r="E174" i="1"/>
  <c r="S174" i="1"/>
  <c r="Q174" i="1"/>
  <c r="O174" i="1"/>
  <c r="K174" i="1"/>
  <c r="E172" i="1"/>
  <c r="S172" i="1"/>
  <c r="Q172" i="1"/>
  <c r="O172" i="1"/>
  <c r="K172" i="1"/>
  <c r="E170" i="1"/>
  <c r="S170" i="1"/>
  <c r="Q170" i="1"/>
  <c r="O170" i="1"/>
  <c r="K170" i="1"/>
  <c r="E168" i="1"/>
  <c r="S168" i="1"/>
  <c r="Q168" i="1"/>
  <c r="O168" i="1"/>
  <c r="K168" i="1"/>
  <c r="E166" i="1"/>
  <c r="S166" i="1"/>
  <c r="Q166" i="1"/>
  <c r="O166" i="1"/>
  <c r="K166" i="1"/>
  <c r="E164" i="1"/>
  <c r="S164" i="1"/>
  <c r="Q164" i="1"/>
  <c r="O164" i="1"/>
  <c r="K164" i="1"/>
  <c r="E162" i="1"/>
  <c r="S162" i="1"/>
  <c r="Q162" i="1"/>
  <c r="O162" i="1"/>
  <c r="K162" i="1"/>
  <c r="E160" i="1"/>
  <c r="S160" i="1"/>
  <c r="Q160" i="1"/>
  <c r="O160" i="1"/>
  <c r="K160" i="1"/>
  <c r="E158" i="1"/>
  <c r="S158" i="1"/>
  <c r="Q158" i="1"/>
  <c r="O158" i="1"/>
  <c r="K158" i="1"/>
  <c r="E156" i="1"/>
  <c r="S156" i="1"/>
  <c r="Q156" i="1"/>
  <c r="O156" i="1"/>
  <c r="K156" i="1"/>
  <c r="E154" i="1"/>
  <c r="S154" i="1"/>
  <c r="Q154" i="1"/>
  <c r="O154" i="1"/>
  <c r="K154" i="1"/>
  <c r="E152" i="1"/>
  <c r="S152" i="1"/>
  <c r="Q152" i="1"/>
  <c r="O152" i="1"/>
  <c r="K152" i="1"/>
  <c r="E150" i="1"/>
  <c r="S150" i="1"/>
  <c r="Q150" i="1"/>
  <c r="O150" i="1"/>
  <c r="K150" i="1"/>
  <c r="E148" i="1"/>
  <c r="S148" i="1"/>
  <c r="Q148" i="1"/>
  <c r="O148" i="1"/>
  <c r="K148" i="1"/>
  <c r="E146" i="1"/>
  <c r="S146" i="1"/>
  <c r="Q146" i="1"/>
  <c r="O146" i="1"/>
  <c r="K146" i="1"/>
  <c r="E144" i="1"/>
  <c r="S144" i="1"/>
  <c r="Q144" i="1"/>
  <c r="O144" i="1"/>
  <c r="K144" i="1"/>
  <c r="E142" i="1"/>
  <c r="S142" i="1"/>
  <c r="Q142" i="1"/>
  <c r="O142" i="1"/>
  <c r="K142" i="1"/>
  <c r="E140" i="1"/>
  <c r="S140" i="1"/>
  <c r="Q140" i="1"/>
  <c r="O140" i="1"/>
  <c r="K140" i="1"/>
  <c r="E138" i="1"/>
  <c r="S138" i="1"/>
  <c r="Q138" i="1"/>
  <c r="O138" i="1"/>
  <c r="K138" i="1"/>
  <c r="E136" i="1"/>
  <c r="S136" i="1"/>
  <c r="Q136" i="1"/>
  <c r="O136" i="1"/>
  <c r="K136" i="1"/>
  <c r="E134" i="1"/>
  <c r="S134" i="1"/>
  <c r="Q134" i="1"/>
  <c r="O134" i="1"/>
  <c r="K134" i="1"/>
  <c r="E132" i="1"/>
  <c r="S132" i="1"/>
  <c r="Q132" i="1"/>
  <c r="O132" i="1"/>
  <c r="K132" i="1"/>
  <c r="E130" i="1"/>
  <c r="S130" i="1"/>
  <c r="Q130" i="1"/>
  <c r="O130" i="1"/>
  <c r="K130" i="1"/>
  <c r="E128" i="1"/>
  <c r="S128" i="1"/>
  <c r="Q128" i="1"/>
  <c r="O128" i="1"/>
  <c r="K128" i="1"/>
  <c r="E126" i="1"/>
  <c r="S126" i="1"/>
  <c r="Q126" i="1"/>
  <c r="O126" i="1"/>
  <c r="K126" i="1"/>
  <c r="E124" i="1"/>
  <c r="S124" i="1"/>
  <c r="Q124" i="1"/>
  <c r="O124" i="1"/>
  <c r="K124" i="1"/>
  <c r="E122" i="1"/>
  <c r="S122" i="1"/>
  <c r="Q122" i="1"/>
  <c r="O122" i="1"/>
  <c r="K122" i="1"/>
  <c r="E120" i="1"/>
  <c r="S120" i="1"/>
  <c r="Q120" i="1"/>
  <c r="O120" i="1"/>
  <c r="K120" i="1"/>
  <c r="E118" i="1"/>
  <c r="S118" i="1"/>
  <c r="Q118" i="1"/>
  <c r="O118" i="1"/>
  <c r="K118" i="1"/>
  <c r="E116" i="1"/>
  <c r="S116" i="1"/>
  <c r="Q116" i="1"/>
  <c r="O116" i="1"/>
  <c r="K116" i="1"/>
  <c r="E114" i="1"/>
  <c r="S114" i="1"/>
  <c r="Q114" i="1"/>
  <c r="O114" i="1"/>
  <c r="K114" i="1"/>
  <c r="E112" i="1"/>
  <c r="S112" i="1"/>
  <c r="Q112" i="1"/>
  <c r="O112" i="1"/>
  <c r="K112" i="1"/>
  <c r="E110" i="1"/>
  <c r="S110" i="1"/>
  <c r="Q110" i="1"/>
  <c r="O110" i="1"/>
  <c r="K110" i="1"/>
  <c r="E108" i="1"/>
  <c r="S108" i="1"/>
  <c r="Q108" i="1"/>
  <c r="O108" i="1"/>
  <c r="K108" i="1"/>
  <c r="E106" i="1"/>
  <c r="S106" i="1"/>
  <c r="Q106" i="1"/>
  <c r="O106" i="1"/>
  <c r="K106" i="1"/>
  <c r="E104" i="1"/>
  <c r="S104" i="1"/>
  <c r="Q104" i="1"/>
  <c r="O104" i="1"/>
  <c r="K104" i="1"/>
  <c r="E102" i="1"/>
  <c r="S102" i="1"/>
  <c r="Q102" i="1"/>
  <c r="O102" i="1"/>
  <c r="K102" i="1"/>
  <c r="E100" i="1"/>
  <c r="S100" i="1"/>
  <c r="Q100" i="1"/>
  <c r="O100" i="1"/>
  <c r="K100" i="1"/>
  <c r="E98" i="1"/>
  <c r="S98" i="1"/>
  <c r="Q98" i="1"/>
  <c r="O98" i="1"/>
  <c r="K98" i="1"/>
  <c r="E96" i="1"/>
  <c r="S96" i="1"/>
  <c r="Q96" i="1"/>
  <c r="O96" i="1"/>
  <c r="K96" i="1"/>
  <c r="E94" i="1"/>
  <c r="S94" i="1"/>
  <c r="Q94" i="1"/>
  <c r="O94" i="1"/>
  <c r="K94" i="1"/>
  <c r="E92" i="1"/>
  <c r="S92" i="1"/>
  <c r="Q92" i="1"/>
  <c r="O92" i="1"/>
  <c r="K92" i="1"/>
  <c r="E90" i="1"/>
  <c r="S90" i="1"/>
  <c r="Q90" i="1"/>
  <c r="O90" i="1"/>
  <c r="K90" i="1"/>
  <c r="E88" i="1"/>
  <c r="S88" i="1"/>
  <c r="Q88" i="1"/>
  <c r="O88" i="1"/>
  <c r="K88" i="1"/>
  <c r="E86" i="1"/>
  <c r="S86" i="1"/>
  <c r="Q86" i="1"/>
  <c r="O86" i="1"/>
  <c r="K86" i="1"/>
  <c r="E84" i="1"/>
  <c r="S84" i="1"/>
  <c r="Q84" i="1"/>
  <c r="O84" i="1"/>
  <c r="K84" i="1"/>
  <c r="E82" i="1"/>
  <c r="S82" i="1"/>
  <c r="Q82" i="1"/>
  <c r="O82" i="1"/>
  <c r="K82" i="1"/>
  <c r="E80" i="1"/>
  <c r="S80" i="1"/>
  <c r="Q80" i="1"/>
  <c r="O80" i="1"/>
  <c r="K80" i="1"/>
  <c r="E78" i="1"/>
  <c r="S78" i="1"/>
  <c r="Q78" i="1"/>
  <c r="O78" i="1"/>
  <c r="K78" i="1"/>
  <c r="E76" i="1"/>
  <c r="S76" i="1"/>
  <c r="Q76" i="1"/>
  <c r="O76" i="1"/>
  <c r="K76" i="1"/>
  <c r="E74" i="1"/>
  <c r="S74" i="1"/>
  <c r="Q74" i="1"/>
  <c r="O74" i="1"/>
  <c r="K74" i="1"/>
  <c r="E72" i="1"/>
  <c r="S72" i="1"/>
  <c r="Q72" i="1"/>
  <c r="O72" i="1"/>
  <c r="K72" i="1"/>
  <c r="E70" i="1"/>
  <c r="S70" i="1"/>
  <c r="Q70" i="1"/>
  <c r="O70" i="1"/>
  <c r="K70" i="1"/>
  <c r="E68" i="1"/>
  <c r="S68" i="1"/>
  <c r="Q68" i="1"/>
  <c r="O68" i="1"/>
  <c r="K68" i="1"/>
  <c r="E66" i="1"/>
  <c r="S66" i="1"/>
  <c r="Q66" i="1"/>
  <c r="O66" i="1"/>
  <c r="K66" i="1"/>
  <c r="E64" i="1"/>
  <c r="S64" i="1"/>
  <c r="Q64" i="1"/>
  <c r="O64" i="1"/>
  <c r="K64" i="1"/>
  <c r="E62" i="1"/>
  <c r="S62" i="1"/>
  <c r="Q62" i="1"/>
  <c r="O62" i="1"/>
  <c r="K62" i="1"/>
  <c r="E60" i="1"/>
  <c r="S60" i="1"/>
  <c r="Q60" i="1"/>
  <c r="O60" i="1"/>
  <c r="K60" i="1"/>
  <c r="E58" i="1"/>
  <c r="S58" i="1"/>
  <c r="Q58" i="1"/>
  <c r="O58" i="1"/>
  <c r="K58" i="1"/>
  <c r="E56" i="1"/>
  <c r="S56" i="1"/>
  <c r="Q56" i="1"/>
  <c r="O56" i="1"/>
  <c r="K56" i="1"/>
  <c r="E54" i="1"/>
  <c r="S54" i="1"/>
  <c r="Q54" i="1"/>
  <c r="O54" i="1"/>
  <c r="K54" i="1"/>
  <c r="E52" i="1"/>
  <c r="S52" i="1"/>
  <c r="Q52" i="1"/>
  <c r="O52" i="1"/>
  <c r="K52" i="1"/>
  <c r="E50" i="1"/>
  <c r="S50" i="1"/>
  <c r="Q50" i="1"/>
  <c r="O50" i="1"/>
  <c r="K50" i="1"/>
  <c r="E48" i="1"/>
  <c r="S48" i="1"/>
  <c r="Q48" i="1"/>
  <c r="O48" i="1"/>
  <c r="K48" i="1"/>
  <c r="E46" i="1"/>
  <c r="S46" i="1"/>
  <c r="Q46" i="1"/>
  <c r="O46" i="1"/>
  <c r="K46" i="1"/>
  <c r="E44" i="1"/>
  <c r="S44" i="1"/>
  <c r="Q44" i="1"/>
  <c r="O44" i="1"/>
  <c r="K44" i="1"/>
  <c r="E42" i="1"/>
  <c r="S42" i="1"/>
  <c r="Q42" i="1"/>
  <c r="O42" i="1"/>
  <c r="K42" i="1"/>
  <c r="E40" i="1"/>
  <c r="S40" i="1"/>
  <c r="Q40" i="1"/>
  <c r="O40" i="1"/>
  <c r="K40" i="1"/>
  <c r="E38" i="1"/>
  <c r="S38" i="1"/>
  <c r="Q38" i="1"/>
  <c r="O38" i="1"/>
  <c r="K38" i="1"/>
  <c r="E36" i="1"/>
  <c r="S36" i="1"/>
  <c r="Q36" i="1"/>
  <c r="O36" i="1"/>
  <c r="K36" i="1"/>
  <c r="E34" i="1"/>
  <c r="S34" i="1"/>
  <c r="Q34" i="1"/>
  <c r="O34" i="1"/>
  <c r="K34" i="1"/>
  <c r="E32" i="1"/>
  <c r="S32" i="1"/>
  <c r="Q32" i="1"/>
  <c r="O32" i="1"/>
  <c r="K32" i="1"/>
  <c r="E30" i="1"/>
  <c r="S30" i="1"/>
  <c r="Q30" i="1"/>
  <c r="O30" i="1"/>
  <c r="K30" i="1"/>
  <c r="E28" i="1"/>
  <c r="S28" i="1"/>
  <c r="Q28" i="1"/>
  <c r="O28" i="1"/>
  <c r="K28" i="1"/>
  <c r="E26" i="1"/>
  <c r="S26" i="1"/>
  <c r="Q26" i="1"/>
  <c r="O26" i="1"/>
  <c r="K26" i="1"/>
  <c r="E24" i="1"/>
  <c r="S24" i="1"/>
  <c r="Q24" i="1"/>
  <c r="O24" i="1"/>
  <c r="K24" i="1"/>
  <c r="E22" i="1"/>
  <c r="S22" i="1"/>
  <c r="Q22" i="1"/>
  <c r="O22" i="1"/>
  <c r="K22" i="1"/>
  <c r="E20" i="1"/>
  <c r="S20" i="1"/>
  <c r="Q20" i="1"/>
  <c r="O20" i="1"/>
  <c r="K20" i="1"/>
  <c r="E18" i="1"/>
  <c r="S18" i="1"/>
  <c r="Q18" i="1"/>
  <c r="O18" i="1"/>
  <c r="K18" i="1"/>
  <c r="E16" i="1"/>
  <c r="S16" i="1"/>
  <c r="Q16" i="1"/>
  <c r="O16" i="1"/>
  <c r="K16" i="1"/>
  <c r="E14" i="1"/>
  <c r="S14" i="1"/>
  <c r="Q14" i="1"/>
  <c r="O14" i="1"/>
  <c r="K14" i="1"/>
  <c r="E12" i="1"/>
  <c r="S12" i="1"/>
  <c r="Q12" i="1"/>
  <c r="O12" i="1"/>
  <c r="K12" i="1"/>
  <c r="E10" i="1"/>
  <c r="S10" i="1"/>
  <c r="Q10" i="1"/>
  <c r="O10" i="1"/>
  <c r="U262" i="1" l="1"/>
  <c r="AA262" i="1" s="1"/>
  <c r="U258" i="1"/>
  <c r="AA258" i="1" s="1"/>
  <c r="U254" i="1"/>
  <c r="AA254" i="1" s="1"/>
  <c r="U250" i="1"/>
  <c r="AA250" i="1" s="1"/>
  <c r="U246" i="1"/>
  <c r="AA246" i="1" s="1"/>
  <c r="U242" i="1"/>
  <c r="AA242" i="1" s="1"/>
  <c r="U238" i="1"/>
  <c r="AA238" i="1" s="1"/>
  <c r="U264" i="1"/>
  <c r="AA264" i="1" s="1"/>
  <c r="U256" i="1"/>
  <c r="AA256" i="1" s="1"/>
  <c r="U248" i="1"/>
  <c r="AA248" i="1" s="1"/>
  <c r="U240" i="1"/>
  <c r="AA240" i="1" s="1"/>
  <c r="U236" i="1"/>
  <c r="AA236" i="1" s="1"/>
  <c r="U232" i="1"/>
  <c r="AA232" i="1" s="1"/>
  <c r="U228" i="1"/>
  <c r="AA228" i="1" s="1"/>
  <c r="U224" i="1"/>
  <c r="AA224" i="1" s="1"/>
  <c r="U220" i="1"/>
  <c r="AA220" i="1" s="1"/>
  <c r="U216" i="1"/>
  <c r="AA216" i="1" s="1"/>
  <c r="U212" i="1"/>
  <c r="AA212" i="1" s="1"/>
  <c r="U208" i="1"/>
  <c r="AA208" i="1" s="1"/>
  <c r="U204" i="1"/>
  <c r="AA204" i="1" s="1"/>
  <c r="U200" i="1"/>
  <c r="AA200" i="1" s="1"/>
  <c r="U196" i="1"/>
  <c r="AA196" i="1" s="1"/>
  <c r="U192" i="1"/>
  <c r="AA192" i="1" s="1"/>
  <c r="U188" i="1"/>
  <c r="AA188" i="1" s="1"/>
  <c r="U184" i="1"/>
  <c r="AA184" i="1" s="1"/>
  <c r="U180" i="1"/>
  <c r="AA180" i="1" s="1"/>
  <c r="U176" i="1"/>
  <c r="AA176" i="1" s="1"/>
  <c r="U172" i="1"/>
  <c r="AA172" i="1" s="1"/>
  <c r="U168" i="1"/>
  <c r="AA168" i="1" s="1"/>
  <c r="U164" i="1"/>
  <c r="AA164" i="1" s="1"/>
  <c r="U160" i="1"/>
  <c r="AA160" i="1" s="1"/>
  <c r="U156" i="1"/>
  <c r="AA156" i="1" s="1"/>
  <c r="U152" i="1"/>
  <c r="AA152" i="1" s="1"/>
  <c r="U148" i="1"/>
  <c r="AA148" i="1" s="1"/>
  <c r="U144" i="1"/>
  <c r="AA144" i="1" s="1"/>
  <c r="U140" i="1"/>
  <c r="AA140" i="1" s="1"/>
  <c r="U136" i="1"/>
  <c r="AA136" i="1" s="1"/>
  <c r="U132" i="1"/>
  <c r="AA132" i="1" s="1"/>
  <c r="U128" i="1"/>
  <c r="AA128" i="1" s="1"/>
  <c r="U124" i="1"/>
  <c r="AA124" i="1" s="1"/>
  <c r="U120" i="1"/>
  <c r="AA120" i="1" s="1"/>
  <c r="U116" i="1"/>
  <c r="AA116" i="1" s="1"/>
  <c r="U112" i="1"/>
  <c r="AA112" i="1" s="1"/>
  <c r="U108" i="1"/>
  <c r="AA108" i="1" s="1"/>
  <c r="U104" i="1"/>
  <c r="AA104" i="1" s="1"/>
  <c r="U100" i="1"/>
  <c r="AA100" i="1" s="1"/>
  <c r="U96" i="1"/>
  <c r="AA96" i="1" s="1"/>
  <c r="U92" i="1"/>
  <c r="AA92" i="1" s="1"/>
  <c r="U88" i="1"/>
  <c r="AA88" i="1" s="1"/>
  <c r="U84" i="1"/>
  <c r="AA84" i="1" s="1"/>
  <c r="U80" i="1"/>
  <c r="AA80" i="1" s="1"/>
  <c r="U76" i="1"/>
  <c r="AA76" i="1" s="1"/>
  <c r="U72" i="1"/>
  <c r="AA72" i="1" s="1"/>
  <c r="U68" i="1"/>
  <c r="AA68" i="1" s="1"/>
  <c r="U252" i="1"/>
  <c r="AA252" i="1" s="1"/>
  <c r="U234" i="1"/>
  <c r="AA234" i="1" s="1"/>
  <c r="U226" i="1"/>
  <c r="AA226" i="1" s="1"/>
  <c r="U218" i="1"/>
  <c r="AA218" i="1" s="1"/>
  <c r="U210" i="1"/>
  <c r="AA210" i="1" s="1"/>
  <c r="U202" i="1"/>
  <c r="AA202" i="1" s="1"/>
  <c r="U194" i="1"/>
  <c r="AA194" i="1" s="1"/>
  <c r="U186" i="1"/>
  <c r="AA186" i="1" s="1"/>
  <c r="U178" i="1"/>
  <c r="AA178" i="1" s="1"/>
  <c r="U170" i="1"/>
  <c r="AA170" i="1" s="1"/>
  <c r="U162" i="1"/>
  <c r="AA162" i="1" s="1"/>
  <c r="U154" i="1"/>
  <c r="AA154" i="1" s="1"/>
  <c r="U146" i="1"/>
  <c r="AA146" i="1" s="1"/>
  <c r="U138" i="1"/>
  <c r="AA138" i="1" s="1"/>
  <c r="U130" i="1"/>
  <c r="AA130" i="1" s="1"/>
  <c r="U122" i="1"/>
  <c r="AA122" i="1" s="1"/>
  <c r="U114" i="1"/>
  <c r="AA114" i="1" s="1"/>
  <c r="U106" i="1"/>
  <c r="AA106" i="1" s="1"/>
  <c r="U98" i="1"/>
  <c r="AA98" i="1" s="1"/>
  <c r="U90" i="1"/>
  <c r="AA90" i="1" s="1"/>
  <c r="U82" i="1"/>
  <c r="AA82" i="1" s="1"/>
  <c r="U74" i="1"/>
  <c r="AA74" i="1" s="1"/>
  <c r="U64" i="1"/>
  <c r="AA64" i="1" s="1"/>
  <c r="U60" i="1"/>
  <c r="AA60" i="1" s="1"/>
  <c r="U56" i="1"/>
  <c r="AA56" i="1" s="1"/>
  <c r="U52" i="1"/>
  <c r="AA52" i="1" s="1"/>
  <c r="U48" i="1"/>
  <c r="AA48" i="1" s="1"/>
  <c r="U44" i="1"/>
  <c r="AA44" i="1" s="1"/>
  <c r="U40" i="1"/>
  <c r="AA40" i="1" s="1"/>
  <c r="U36" i="1"/>
  <c r="AA36" i="1" s="1"/>
  <c r="U32" i="1"/>
  <c r="AA32" i="1" s="1"/>
  <c r="U28" i="1"/>
  <c r="AA28" i="1" s="1"/>
  <c r="U24" i="1"/>
  <c r="AA24" i="1" s="1"/>
  <c r="U20" i="1"/>
  <c r="AA20" i="1" s="1"/>
  <c r="U16" i="1"/>
  <c r="AA16" i="1" s="1"/>
  <c r="U12" i="1"/>
  <c r="AZ10" i="1"/>
  <c r="J10" i="1"/>
  <c r="U260" i="1"/>
  <c r="AA260" i="1" s="1"/>
  <c r="U244" i="1"/>
  <c r="AA244" i="1" s="1"/>
  <c r="U230" i="1"/>
  <c r="AA230" i="1" s="1"/>
  <c r="U222" i="1"/>
  <c r="AA222" i="1" s="1"/>
  <c r="U214" i="1"/>
  <c r="AA214" i="1" s="1"/>
  <c r="U206" i="1"/>
  <c r="AA206" i="1" s="1"/>
  <c r="U198" i="1"/>
  <c r="AA198" i="1" s="1"/>
  <c r="U190" i="1"/>
  <c r="AA190" i="1" s="1"/>
  <c r="U182" i="1"/>
  <c r="AA182" i="1" s="1"/>
  <c r="U174" i="1"/>
  <c r="AA174" i="1" s="1"/>
  <c r="U166" i="1"/>
  <c r="AA166" i="1" s="1"/>
  <c r="U158" i="1"/>
  <c r="AA158" i="1" s="1"/>
  <c r="U150" i="1"/>
  <c r="AA150" i="1" s="1"/>
  <c r="U142" i="1"/>
  <c r="AA142" i="1" s="1"/>
  <c r="U134" i="1"/>
  <c r="AA134" i="1" s="1"/>
  <c r="U126" i="1"/>
  <c r="AA126" i="1" s="1"/>
  <c r="U118" i="1"/>
  <c r="AA118" i="1" s="1"/>
  <c r="U110" i="1"/>
  <c r="AA110" i="1" s="1"/>
  <c r="U102" i="1"/>
  <c r="AA102" i="1" s="1"/>
  <c r="U94" i="1"/>
  <c r="AA94" i="1" s="1"/>
  <c r="U86" i="1"/>
  <c r="AA86" i="1" s="1"/>
  <c r="U78" i="1"/>
  <c r="AA78" i="1" s="1"/>
  <c r="U70" i="1"/>
  <c r="AA70" i="1" s="1"/>
  <c r="U66" i="1"/>
  <c r="AA66" i="1" s="1"/>
  <c r="U62" i="1"/>
  <c r="AA62" i="1" s="1"/>
  <c r="U58" i="1"/>
  <c r="AA58" i="1" s="1"/>
  <c r="U54" i="1"/>
  <c r="AA54" i="1" s="1"/>
  <c r="U50" i="1"/>
  <c r="AA50" i="1" s="1"/>
  <c r="U46" i="1"/>
  <c r="AA46" i="1" s="1"/>
  <c r="U42" i="1"/>
  <c r="AA42" i="1" s="1"/>
  <c r="U38" i="1"/>
  <c r="AA38" i="1" s="1"/>
  <c r="U34" i="1"/>
  <c r="AA34" i="1" s="1"/>
  <c r="U30" i="1"/>
  <c r="AA30" i="1" s="1"/>
  <c r="U26" i="1"/>
  <c r="AA26" i="1" s="1"/>
  <c r="U22" i="1"/>
  <c r="AA22" i="1" s="1"/>
  <c r="U18" i="1"/>
  <c r="AA18" i="1" s="1"/>
  <c r="U14" i="1"/>
  <c r="AA14" i="1" s="1"/>
  <c r="U10" i="1"/>
  <c r="AA10" i="1" s="1"/>
  <c r="AZ14" i="1"/>
  <c r="J14" i="1"/>
  <c r="AZ18" i="1"/>
  <c r="J18" i="1"/>
  <c r="AZ22" i="1"/>
  <c r="J22" i="1"/>
  <c r="AZ26" i="1"/>
  <c r="J26" i="1"/>
  <c r="AZ30" i="1"/>
  <c r="J30" i="1"/>
  <c r="AZ34" i="1"/>
  <c r="J34" i="1"/>
  <c r="AZ38" i="1"/>
  <c r="J38" i="1"/>
  <c r="AZ42" i="1"/>
  <c r="J42" i="1"/>
  <c r="AZ46" i="1"/>
  <c r="J46" i="1"/>
  <c r="AZ50" i="1"/>
  <c r="J50" i="1"/>
  <c r="AZ54" i="1"/>
  <c r="J54" i="1"/>
  <c r="AZ58" i="1"/>
  <c r="J58" i="1"/>
  <c r="AZ62" i="1"/>
  <c r="J62" i="1"/>
  <c r="AZ66" i="1"/>
  <c r="J66" i="1"/>
  <c r="AZ70" i="1"/>
  <c r="J70" i="1"/>
  <c r="AZ74" i="1"/>
  <c r="J74" i="1"/>
  <c r="AZ78" i="1"/>
  <c r="J78" i="1"/>
  <c r="AZ82" i="1"/>
  <c r="J82" i="1"/>
  <c r="AZ86" i="1"/>
  <c r="J86" i="1"/>
  <c r="AZ90" i="1"/>
  <c r="J90" i="1"/>
  <c r="AZ94" i="1"/>
  <c r="J94" i="1"/>
  <c r="AZ98" i="1"/>
  <c r="J98" i="1"/>
  <c r="AZ102" i="1"/>
  <c r="J102" i="1"/>
  <c r="AZ106" i="1"/>
  <c r="J106" i="1"/>
  <c r="AZ110" i="1"/>
  <c r="J110" i="1"/>
  <c r="AZ114" i="1"/>
  <c r="J114" i="1"/>
  <c r="AZ118" i="1"/>
  <c r="J118" i="1"/>
  <c r="AZ122" i="1"/>
  <c r="J122" i="1"/>
  <c r="AZ126" i="1"/>
  <c r="J126" i="1"/>
  <c r="AZ130" i="1"/>
  <c r="J130" i="1"/>
  <c r="AZ134" i="1"/>
  <c r="J134" i="1"/>
  <c r="AZ138" i="1"/>
  <c r="J138" i="1"/>
  <c r="AZ142" i="1"/>
  <c r="J142" i="1"/>
  <c r="AZ146" i="1"/>
  <c r="J146" i="1"/>
  <c r="AZ150" i="1"/>
  <c r="J150" i="1"/>
  <c r="AZ154" i="1"/>
  <c r="J154" i="1"/>
  <c r="AZ158" i="1"/>
  <c r="J158" i="1"/>
  <c r="AZ162" i="1"/>
  <c r="J162" i="1"/>
  <c r="AZ166" i="1"/>
  <c r="J166" i="1"/>
  <c r="AZ170" i="1"/>
  <c r="J170" i="1"/>
  <c r="AZ174" i="1"/>
  <c r="J174" i="1"/>
  <c r="AZ178" i="1"/>
  <c r="J178" i="1"/>
  <c r="AZ182" i="1"/>
  <c r="J182" i="1"/>
  <c r="AZ186" i="1"/>
  <c r="J186" i="1"/>
  <c r="AZ190" i="1"/>
  <c r="J190" i="1"/>
  <c r="AZ194" i="1"/>
  <c r="J194" i="1"/>
  <c r="AZ198" i="1"/>
  <c r="J198" i="1"/>
  <c r="AZ202" i="1"/>
  <c r="J202" i="1"/>
  <c r="AZ206" i="1"/>
  <c r="J206" i="1"/>
  <c r="AZ210" i="1"/>
  <c r="J210" i="1"/>
  <c r="AZ214" i="1"/>
  <c r="J214" i="1"/>
  <c r="AZ218" i="1"/>
  <c r="J218" i="1"/>
  <c r="AZ222" i="1"/>
  <c r="J222" i="1"/>
  <c r="AZ226" i="1"/>
  <c r="J226" i="1"/>
  <c r="AZ230" i="1"/>
  <c r="J230" i="1"/>
  <c r="AZ234" i="1"/>
  <c r="J234" i="1"/>
  <c r="J238" i="1"/>
  <c r="AZ238" i="1"/>
  <c r="AZ242" i="1"/>
  <c r="J242" i="1"/>
  <c r="J246" i="1"/>
  <c r="AZ246" i="1"/>
  <c r="AZ250" i="1"/>
  <c r="J250" i="1"/>
  <c r="J254" i="1"/>
  <c r="AZ254" i="1"/>
  <c r="AZ258" i="1"/>
  <c r="J258" i="1"/>
  <c r="J262" i="1"/>
  <c r="AZ262" i="1"/>
  <c r="K10" i="1"/>
  <c r="AZ12" i="1"/>
  <c r="J12" i="1"/>
  <c r="AZ16" i="1"/>
  <c r="J16" i="1"/>
  <c r="AZ20" i="1"/>
  <c r="J20" i="1"/>
  <c r="AZ24" i="1"/>
  <c r="J24" i="1"/>
  <c r="AZ28" i="1"/>
  <c r="J28" i="1"/>
  <c r="AZ32" i="1"/>
  <c r="J32" i="1"/>
  <c r="AZ36" i="1"/>
  <c r="J36" i="1"/>
  <c r="AZ40" i="1"/>
  <c r="J40" i="1"/>
  <c r="AZ44" i="1"/>
  <c r="J44" i="1"/>
  <c r="AZ48" i="1"/>
  <c r="J48" i="1"/>
  <c r="AZ52" i="1"/>
  <c r="J52" i="1"/>
  <c r="AZ56" i="1"/>
  <c r="J56" i="1"/>
  <c r="AZ60" i="1"/>
  <c r="J60" i="1"/>
  <c r="AZ64" i="1"/>
  <c r="J64" i="1"/>
  <c r="AZ68" i="1"/>
  <c r="J68" i="1"/>
  <c r="J72" i="1"/>
  <c r="AZ72" i="1"/>
  <c r="AZ76" i="1"/>
  <c r="J76" i="1"/>
  <c r="J80" i="1"/>
  <c r="AZ80" i="1"/>
  <c r="AZ84" i="1"/>
  <c r="J84" i="1"/>
  <c r="J88" i="1"/>
  <c r="AZ88" i="1"/>
  <c r="AZ92" i="1"/>
  <c r="J92" i="1"/>
  <c r="J96" i="1"/>
  <c r="AZ96" i="1"/>
  <c r="AZ100" i="1"/>
  <c r="J100" i="1"/>
  <c r="J104" i="1"/>
  <c r="AZ104" i="1"/>
  <c r="AZ108" i="1"/>
  <c r="J108" i="1"/>
  <c r="J112" i="1"/>
  <c r="AZ112" i="1"/>
  <c r="AZ116" i="1"/>
  <c r="J116" i="1"/>
  <c r="J120" i="1"/>
  <c r="AZ120" i="1"/>
  <c r="AZ124" i="1"/>
  <c r="J124" i="1"/>
  <c r="J128" i="1"/>
  <c r="AZ128" i="1"/>
  <c r="AZ132" i="1"/>
  <c r="J132" i="1"/>
  <c r="J136" i="1"/>
  <c r="AZ136" i="1"/>
  <c r="AZ140" i="1"/>
  <c r="J140" i="1"/>
  <c r="J144" i="1"/>
  <c r="AZ144" i="1"/>
  <c r="AZ148" i="1"/>
  <c r="J148" i="1"/>
  <c r="J152" i="1"/>
  <c r="AZ152" i="1"/>
  <c r="AZ156" i="1"/>
  <c r="J156" i="1"/>
  <c r="J160" i="1"/>
  <c r="AZ160" i="1"/>
  <c r="AZ164" i="1"/>
  <c r="J164" i="1"/>
  <c r="J168" i="1"/>
  <c r="AZ168" i="1"/>
  <c r="AZ172" i="1"/>
  <c r="J172" i="1"/>
  <c r="J176" i="1"/>
  <c r="AZ176" i="1"/>
  <c r="AZ180" i="1"/>
  <c r="J180" i="1"/>
  <c r="J184" i="1"/>
  <c r="AZ184" i="1"/>
  <c r="AZ188" i="1"/>
  <c r="J188" i="1"/>
  <c r="J192" i="1"/>
  <c r="AZ192" i="1"/>
  <c r="AZ196" i="1"/>
  <c r="J196" i="1"/>
  <c r="J200" i="1"/>
  <c r="AZ200" i="1"/>
  <c r="AZ204" i="1"/>
  <c r="J204" i="1"/>
  <c r="J208" i="1"/>
  <c r="AZ208" i="1"/>
  <c r="AZ212" i="1"/>
  <c r="J212" i="1"/>
  <c r="J216" i="1"/>
  <c r="AZ216" i="1"/>
  <c r="AZ220" i="1"/>
  <c r="J220" i="1"/>
  <c r="J224" i="1"/>
  <c r="AZ224" i="1"/>
  <c r="AZ228" i="1"/>
  <c r="J228" i="1"/>
  <c r="J232" i="1"/>
  <c r="AZ232" i="1"/>
  <c r="AZ236" i="1"/>
  <c r="J236" i="1"/>
  <c r="AZ240" i="1"/>
  <c r="J240" i="1"/>
  <c r="AZ244" i="1"/>
  <c r="J244" i="1"/>
  <c r="AZ248" i="1"/>
  <c r="J248" i="1"/>
  <c r="AZ252" i="1"/>
  <c r="J252" i="1"/>
  <c r="AZ256" i="1"/>
  <c r="J256" i="1"/>
  <c r="AZ260" i="1"/>
  <c r="J260" i="1"/>
  <c r="AZ264" i="1"/>
  <c r="J264" i="1"/>
  <c r="CH162" i="1"/>
  <c r="CU162" i="1" s="1"/>
  <c r="CH158" i="1"/>
  <c r="CU158" i="1" s="1"/>
  <c r="CH154" i="1"/>
  <c r="CU154" i="1" s="1"/>
  <c r="CH150" i="1"/>
  <c r="CU150" i="1" s="1"/>
  <c r="CH146" i="1"/>
  <c r="CU146" i="1" s="1"/>
  <c r="CH142" i="1"/>
  <c r="CU142" i="1" s="1"/>
  <c r="CH138" i="1"/>
  <c r="CU138" i="1" s="1"/>
  <c r="CH134" i="1"/>
  <c r="CU134" i="1" s="1"/>
  <c r="CH130" i="1"/>
  <c r="CU130" i="1" s="1"/>
  <c r="CH126" i="1"/>
  <c r="CU126" i="1" s="1"/>
  <c r="CH122" i="1"/>
  <c r="CU122" i="1" s="1"/>
  <c r="CH118" i="1"/>
  <c r="CU118" i="1" s="1"/>
  <c r="CH114" i="1"/>
  <c r="CU114" i="1" s="1"/>
  <c r="CH110" i="1"/>
  <c r="CU110" i="1" s="1"/>
  <c r="CH106" i="1"/>
  <c r="CU106" i="1" s="1"/>
  <c r="CH102" i="1"/>
  <c r="CU102" i="1" s="1"/>
  <c r="CH98" i="1"/>
  <c r="CU98" i="1" s="1"/>
  <c r="CH94" i="1"/>
  <c r="CU94" i="1" s="1"/>
  <c r="CH90" i="1"/>
  <c r="CU90" i="1" s="1"/>
  <c r="CH86" i="1"/>
  <c r="CU86" i="1" s="1"/>
  <c r="CH82" i="1"/>
  <c r="CU82" i="1" s="1"/>
  <c r="CH78" i="1"/>
  <c r="CU78" i="1" s="1"/>
  <c r="CH74" i="1"/>
  <c r="CU74" i="1" s="1"/>
  <c r="CH70" i="1"/>
  <c r="CU70" i="1" s="1"/>
  <c r="CH66" i="1"/>
  <c r="CU66" i="1" s="1"/>
  <c r="CH62" i="1"/>
  <c r="CU62" i="1" s="1"/>
  <c r="CH58" i="1"/>
  <c r="CU58" i="1" s="1"/>
  <c r="CH54" i="1"/>
  <c r="CU54" i="1" s="1"/>
  <c r="CH50" i="1"/>
  <c r="CU50" i="1" s="1"/>
  <c r="CH46" i="1"/>
  <c r="CU46" i="1" s="1"/>
  <c r="CH42" i="1"/>
  <c r="CU42" i="1" s="1"/>
  <c r="CH36" i="1"/>
  <c r="CU36" i="1" s="1"/>
  <c r="CH28" i="1"/>
  <c r="CU28" i="1" s="1"/>
  <c r="CH20" i="1"/>
  <c r="CU20" i="1" s="1"/>
  <c r="AA12" i="1" l="1"/>
  <c r="CH12" i="1" s="1"/>
  <c r="CU12" i="1" s="1"/>
  <c r="Z256" i="1"/>
  <c r="Z240" i="1"/>
  <c r="Z264" i="1"/>
  <c r="Z248" i="1"/>
  <c r="Z232" i="1"/>
  <c r="Z258" i="1"/>
  <c r="Z242" i="1"/>
  <c r="Z226" i="1"/>
  <c r="Z210" i="1"/>
  <c r="Z194" i="1"/>
  <c r="Z178" i="1"/>
  <c r="Z220" i="1"/>
  <c r="Z204" i="1"/>
  <c r="Z188" i="1"/>
  <c r="Z172" i="1"/>
  <c r="Z156" i="1"/>
  <c r="Z140" i="1"/>
  <c r="Z124" i="1"/>
  <c r="Z108" i="1"/>
  <c r="Z92" i="1"/>
  <c r="Z76" i="1"/>
  <c r="Z60" i="1"/>
  <c r="Z44" i="1"/>
  <c r="Z16" i="1"/>
  <c r="Z32" i="1"/>
  <c r="Z260" i="1"/>
  <c r="Z244" i="1"/>
  <c r="Z228" i="1"/>
  <c r="Z254" i="1"/>
  <c r="Z238" i="1"/>
  <c r="Z222" i="1"/>
  <c r="Z206" i="1"/>
  <c r="Z190" i="1"/>
  <c r="Z174" i="1"/>
  <c r="Z216" i="1"/>
  <c r="Z200" i="1"/>
  <c r="Z184" i="1"/>
  <c r="Z168" i="1"/>
  <c r="Z152" i="1"/>
  <c r="Z136" i="1"/>
  <c r="Z120" i="1"/>
  <c r="Z104" i="1"/>
  <c r="Z88" i="1"/>
  <c r="Z72" i="1"/>
  <c r="Z56" i="1"/>
  <c r="Z10" i="1"/>
  <c r="Z18" i="1"/>
  <c r="Z26" i="1"/>
  <c r="Z34" i="1"/>
  <c r="Z36" i="1"/>
  <c r="Z28" i="1"/>
  <c r="Z46" i="1"/>
  <c r="Z54" i="1"/>
  <c r="Z62" i="1"/>
  <c r="Z70" i="1"/>
  <c r="Z78" i="1"/>
  <c r="Z94" i="1"/>
  <c r="Z110" i="1"/>
  <c r="Z126" i="1"/>
  <c r="Z142" i="1"/>
  <c r="Z158" i="1"/>
  <c r="Z90" i="1"/>
  <c r="Z106" i="1"/>
  <c r="Z122" i="1"/>
  <c r="Z138" i="1"/>
  <c r="Z154" i="1"/>
  <c r="Z224" i="1"/>
  <c r="Z250" i="1"/>
  <c r="Z234" i="1"/>
  <c r="Z218" i="1"/>
  <c r="Z202" i="1"/>
  <c r="Z186" i="1"/>
  <c r="Z170" i="1"/>
  <c r="Z212" i="1"/>
  <c r="Z196" i="1"/>
  <c r="Z180" i="1"/>
  <c r="Z164" i="1"/>
  <c r="Z148" i="1"/>
  <c r="Z132" i="1"/>
  <c r="Z116" i="1"/>
  <c r="Z100" i="1"/>
  <c r="Z84" i="1"/>
  <c r="Z68" i="1"/>
  <c r="Z52" i="1"/>
  <c r="Z24" i="1"/>
  <c r="Z40" i="1"/>
  <c r="Z252" i="1"/>
  <c r="Z236" i="1"/>
  <c r="Z262" i="1"/>
  <c r="Z246" i="1"/>
  <c r="Z230" i="1"/>
  <c r="Z214" i="1"/>
  <c r="Z198" i="1"/>
  <c r="Z182" i="1"/>
  <c r="Z166" i="1"/>
  <c r="Z208" i="1"/>
  <c r="Z192" i="1"/>
  <c r="Z176" i="1"/>
  <c r="Z160" i="1"/>
  <c r="Z144" i="1"/>
  <c r="Z128" i="1"/>
  <c r="Z112" i="1"/>
  <c r="Z96" i="1"/>
  <c r="Z80" i="1"/>
  <c r="Z64" i="1"/>
  <c r="Z48" i="1"/>
  <c r="Z14" i="1"/>
  <c r="Z22" i="1"/>
  <c r="Z30" i="1"/>
  <c r="Z38" i="1"/>
  <c r="Z20" i="1"/>
  <c r="Z12" i="1"/>
  <c r="Z42" i="1"/>
  <c r="Z50" i="1"/>
  <c r="Z58" i="1"/>
  <c r="Z66" i="1"/>
  <c r="Z74" i="1"/>
  <c r="Z86" i="1"/>
  <c r="Z102" i="1"/>
  <c r="Z118" i="1"/>
  <c r="Z134" i="1"/>
  <c r="Z150" i="1"/>
  <c r="Z82" i="1"/>
  <c r="Z98" i="1"/>
  <c r="Z114" i="1"/>
  <c r="Z130" i="1"/>
  <c r="Z146" i="1"/>
  <c r="Z162" i="1"/>
  <c r="CH264" i="1"/>
  <c r="CU264" i="1" s="1"/>
  <c r="CH232" i="1"/>
  <c r="CU232" i="1" s="1"/>
  <c r="CH242" i="1"/>
  <c r="CU242" i="1" s="1"/>
  <c r="CH210" i="1"/>
  <c r="CU210" i="1" s="1"/>
  <c r="CH178" i="1"/>
  <c r="CU178" i="1" s="1"/>
  <c r="CH204" i="1"/>
  <c r="CU204" i="1" s="1"/>
  <c r="CH172" i="1"/>
  <c r="CU172" i="1" s="1"/>
  <c r="CH140" i="1"/>
  <c r="CU140" i="1" s="1"/>
  <c r="CH108" i="1"/>
  <c r="CU108" i="1" s="1"/>
  <c r="CH76" i="1"/>
  <c r="CU76" i="1" s="1"/>
  <c r="CH60" i="1"/>
  <c r="CU60" i="1" s="1"/>
  <c r="CH16" i="1"/>
  <c r="CU16" i="1" s="1"/>
  <c r="CH260" i="1"/>
  <c r="CU260" i="1" s="1"/>
  <c r="CH228" i="1"/>
  <c r="CU228" i="1" s="1"/>
  <c r="CH238" i="1"/>
  <c r="CU238" i="1" s="1"/>
  <c r="CH206" i="1"/>
  <c r="CU206" i="1" s="1"/>
  <c r="CH174" i="1"/>
  <c r="CU174" i="1" s="1"/>
  <c r="CH200" i="1"/>
  <c r="CU200" i="1" s="1"/>
  <c r="CH168" i="1"/>
  <c r="CU168" i="1" s="1"/>
  <c r="CH136" i="1"/>
  <c r="CU136" i="1" s="1"/>
  <c r="CH104" i="1"/>
  <c r="CU104" i="1" s="1"/>
  <c r="CH72" i="1"/>
  <c r="CU72" i="1" s="1"/>
  <c r="CH10" i="1"/>
  <c r="CU10" i="1" s="1"/>
  <c r="CH26" i="1"/>
  <c r="CU26" i="1" s="1"/>
  <c r="CH248" i="1"/>
  <c r="CU248" i="1" s="1"/>
  <c r="CH258" i="1"/>
  <c r="CU258" i="1" s="1"/>
  <c r="CH226" i="1"/>
  <c r="CU226" i="1" s="1"/>
  <c r="CH194" i="1"/>
  <c r="CU194" i="1" s="1"/>
  <c r="CH220" i="1"/>
  <c r="CU220" i="1" s="1"/>
  <c r="CH188" i="1"/>
  <c r="CU188" i="1" s="1"/>
  <c r="CH156" i="1"/>
  <c r="CU156" i="1" s="1"/>
  <c r="CH124" i="1"/>
  <c r="CU124" i="1" s="1"/>
  <c r="CH92" i="1"/>
  <c r="CU92" i="1" s="1"/>
  <c r="CH44" i="1"/>
  <c r="CU44" i="1" s="1"/>
  <c r="CH32" i="1"/>
  <c r="CU32" i="1" s="1"/>
  <c r="CH244" i="1"/>
  <c r="CU244" i="1" s="1"/>
  <c r="CH254" i="1"/>
  <c r="CU254" i="1" s="1"/>
  <c r="CH222" i="1"/>
  <c r="CU222" i="1" s="1"/>
  <c r="CH190" i="1"/>
  <c r="CU190" i="1" s="1"/>
  <c r="CH216" i="1"/>
  <c r="CU216" i="1" s="1"/>
  <c r="CH184" i="1"/>
  <c r="CU184" i="1" s="1"/>
  <c r="CH152" i="1"/>
  <c r="CU152" i="1" s="1"/>
  <c r="CH120" i="1"/>
  <c r="CU120" i="1" s="1"/>
  <c r="CH88" i="1"/>
  <c r="CU88" i="1" s="1"/>
  <c r="CH56" i="1"/>
  <c r="CU56" i="1" s="1"/>
  <c r="CH18" i="1"/>
  <c r="CU18" i="1" s="1"/>
  <c r="CH34" i="1"/>
  <c r="CU34" i="1" s="1"/>
  <c r="CH256" i="1"/>
  <c r="CU256" i="1" s="1"/>
  <c r="CH240" i="1"/>
  <c r="CU240" i="1" s="1"/>
  <c r="CH224" i="1"/>
  <c r="CU224" i="1" s="1"/>
  <c r="CH250" i="1"/>
  <c r="CU250" i="1" s="1"/>
  <c r="CH234" i="1"/>
  <c r="CU234" i="1" s="1"/>
  <c r="CH218" i="1"/>
  <c r="CU218" i="1" s="1"/>
  <c r="CH202" i="1"/>
  <c r="CU202" i="1" s="1"/>
  <c r="CH186" i="1"/>
  <c r="CU186" i="1" s="1"/>
  <c r="CH170" i="1"/>
  <c r="CU170" i="1" s="1"/>
  <c r="CH212" i="1"/>
  <c r="CU212" i="1" s="1"/>
  <c r="CH196" i="1"/>
  <c r="CU196" i="1" s="1"/>
  <c r="CH180" i="1"/>
  <c r="CU180" i="1" s="1"/>
  <c r="CH164" i="1"/>
  <c r="CU164" i="1" s="1"/>
  <c r="CH148" i="1"/>
  <c r="CU148" i="1" s="1"/>
  <c r="CH132" i="1"/>
  <c r="CU132" i="1" s="1"/>
  <c r="CH116" i="1"/>
  <c r="CU116" i="1" s="1"/>
  <c r="CH100" i="1"/>
  <c r="CU100" i="1" s="1"/>
  <c r="CH84" i="1"/>
  <c r="CU84" i="1" s="1"/>
  <c r="CH68" i="1"/>
  <c r="CU68" i="1" s="1"/>
  <c r="CH52" i="1"/>
  <c r="CU52" i="1" s="1"/>
  <c r="CH24" i="1"/>
  <c r="CU24" i="1" s="1"/>
  <c r="CH40" i="1"/>
  <c r="CU40" i="1" s="1"/>
  <c r="CH252" i="1"/>
  <c r="CU252" i="1" s="1"/>
  <c r="CH236" i="1"/>
  <c r="CU236" i="1" s="1"/>
  <c r="CH262" i="1"/>
  <c r="CU262" i="1" s="1"/>
  <c r="CH246" i="1"/>
  <c r="CU246" i="1" s="1"/>
  <c r="CH230" i="1"/>
  <c r="CU230" i="1" s="1"/>
  <c r="CH214" i="1"/>
  <c r="CU214" i="1" s="1"/>
  <c r="CH198" i="1"/>
  <c r="CU198" i="1" s="1"/>
  <c r="CH182" i="1"/>
  <c r="CU182" i="1" s="1"/>
  <c r="CH166" i="1"/>
  <c r="CU166" i="1" s="1"/>
  <c r="CH208" i="1"/>
  <c r="CU208" i="1" s="1"/>
  <c r="CH192" i="1"/>
  <c r="CU192" i="1" s="1"/>
  <c r="CH176" i="1"/>
  <c r="CU176" i="1" s="1"/>
  <c r="CH160" i="1"/>
  <c r="CU160" i="1" s="1"/>
  <c r="CH144" i="1"/>
  <c r="CU144" i="1" s="1"/>
  <c r="CH128" i="1"/>
  <c r="CU128" i="1" s="1"/>
  <c r="CH112" i="1"/>
  <c r="CU112" i="1" s="1"/>
  <c r="CH96" i="1"/>
  <c r="CU96" i="1" s="1"/>
  <c r="CH80" i="1"/>
  <c r="CU80" i="1" s="1"/>
  <c r="CH64" i="1"/>
  <c r="CU64" i="1" s="1"/>
  <c r="CH48" i="1"/>
  <c r="CU48" i="1" s="1"/>
  <c r="CH14" i="1"/>
  <c r="CU14" i="1" s="1"/>
  <c r="CH22" i="1"/>
  <c r="CU22" i="1" s="1"/>
  <c r="CH30" i="1"/>
  <c r="CU30" i="1" s="1"/>
  <c r="CH38" i="1"/>
  <c r="CU38" i="1" s="1"/>
</calcChain>
</file>

<file path=xl/comments1.xml><?xml version="1.0" encoding="utf-8"?>
<comments xmlns="http://schemas.openxmlformats.org/spreadsheetml/2006/main">
  <authors>
    <author>Maxime BEL</author>
  </authors>
  <commentList>
    <comment ref="CF1" authorId="0" shapeId="0">
      <text>
        <r>
          <rPr>
            <b/>
            <sz val="9"/>
            <color indexed="81"/>
            <rFont val="Tahoma"/>
            <charset val="1"/>
          </rPr>
          <t>Mettre le numéro du joueur. Exemple :
Constantin Lois = n°4</t>
        </r>
      </text>
    </comment>
  </commentList>
</comments>
</file>

<file path=xl/comments2.xml><?xml version="1.0" encoding="utf-8"?>
<comments xmlns="http://schemas.openxmlformats.org/spreadsheetml/2006/main">
  <authors>
    <author>Maxime BEL</author>
  </authors>
  <commentList>
    <comment ref="CH6" authorId="0" shapeId="0">
      <text>
        <r>
          <rPr>
            <sz val="9"/>
            <color indexed="81"/>
            <rFont val="Tahoma"/>
            <family val="2"/>
          </rPr>
          <t>Classement automatique ci-dessous.</t>
        </r>
      </text>
    </comment>
    <comment ref="BE10" authorId="0" shapeId="0">
      <text>
        <r>
          <rPr>
            <sz val="9"/>
            <color indexed="81"/>
            <rFont val="Tahoma"/>
            <family val="2"/>
          </rPr>
          <t>Insérer le n° du joueur qui se trouve sur la feuille "infos joueurs"</t>
        </r>
      </text>
    </comment>
  </commentList>
</comments>
</file>

<file path=xl/sharedStrings.xml><?xml version="1.0" encoding="utf-8"?>
<sst xmlns="http://schemas.openxmlformats.org/spreadsheetml/2006/main" count="990" uniqueCount="216">
  <si>
    <t>Remplacer les lettres suivantes par le nombre de participants :</t>
  </si>
  <si>
    <t>T</t>
  </si>
  <si>
    <t>R</t>
  </si>
  <si>
    <t>P</t>
  </si>
  <si>
    <t>I</t>
  </si>
  <si>
    <t>Y</t>
  </si>
  <si>
    <t>K</t>
  </si>
  <si>
    <t>E</t>
  </si>
  <si>
    <t xml:space="preserve">Exemple : </t>
  </si>
  <si>
    <t>$T$136 = 64 joueurs</t>
  </si>
  <si>
    <t>$T$72 = 32 joueurs</t>
  </si>
  <si>
    <t>$T$40 = 16 joueurs</t>
  </si>
  <si>
    <t>Cl</t>
  </si>
  <si>
    <t>Nom / Prénom</t>
  </si>
  <si>
    <t>N°</t>
  </si>
  <si>
    <t>Points</t>
  </si>
  <si>
    <t>Sets</t>
  </si>
  <si>
    <t>Match</t>
  </si>
  <si>
    <t>Rang</t>
  </si>
  <si>
    <t>:</t>
  </si>
  <si>
    <t>Participant 1</t>
  </si>
  <si>
    <t>Participant 2</t>
  </si>
  <si>
    <t>Participant 3</t>
  </si>
  <si>
    <t>Participant 4</t>
  </si>
  <si>
    <t>Participant 5</t>
  </si>
  <si>
    <t>Participant 6</t>
  </si>
  <si>
    <t>Participant 7</t>
  </si>
  <si>
    <t>Participant 8</t>
  </si>
  <si>
    <t>Participant 9</t>
  </si>
  <si>
    <t>Participant 10</t>
  </si>
  <si>
    <t>Participant 11</t>
  </si>
  <si>
    <t>Participant 12</t>
  </si>
  <si>
    <t>Participant 13</t>
  </si>
  <si>
    <t>Participant 14</t>
  </si>
  <si>
    <t>Participant 15</t>
  </si>
  <si>
    <t>Participant 16</t>
  </si>
  <si>
    <t>Participant 17</t>
  </si>
  <si>
    <t>Participant 18</t>
  </si>
  <si>
    <t>Participant 19</t>
  </si>
  <si>
    <t>Participant 20</t>
  </si>
  <si>
    <t>Participant 21</t>
  </si>
  <si>
    <t>Participant 22</t>
  </si>
  <si>
    <t>Participant 23</t>
  </si>
  <si>
    <t>Participant 24</t>
  </si>
  <si>
    <t>Participant 25</t>
  </si>
  <si>
    <t>Participant 26</t>
  </si>
  <si>
    <t>Participant 27</t>
  </si>
  <si>
    <t>Participant 28</t>
  </si>
  <si>
    <t>Participant 29</t>
  </si>
  <si>
    <t>Participant 30</t>
  </si>
  <si>
    <t>Participant 31</t>
  </si>
  <si>
    <t>Participant 32</t>
  </si>
  <si>
    <t>Participant 33</t>
  </si>
  <si>
    <t>Participant 34</t>
  </si>
  <si>
    <t>Participant 35</t>
  </si>
  <si>
    <t>Participant 36</t>
  </si>
  <si>
    <t>Participant 37</t>
  </si>
  <si>
    <t>Participant 38</t>
  </si>
  <si>
    <t>Participant 39</t>
  </si>
  <si>
    <t>Participant 40</t>
  </si>
  <si>
    <t>Participant 41</t>
  </si>
  <si>
    <t>Participant 42</t>
  </si>
  <si>
    <t>Participant 43</t>
  </si>
  <si>
    <t>Participant 44</t>
  </si>
  <si>
    <t>Participant 45</t>
  </si>
  <si>
    <t>Participant 46</t>
  </si>
  <si>
    <t>Participant 47</t>
  </si>
  <si>
    <t>Participant 48</t>
  </si>
  <si>
    <t>Participant 49</t>
  </si>
  <si>
    <t>Participant 50</t>
  </si>
  <si>
    <t>Participant 51</t>
  </si>
  <si>
    <t>Participant 52</t>
  </si>
  <si>
    <t>Participant 53</t>
  </si>
  <si>
    <t>Participant 54</t>
  </si>
  <si>
    <t>Participant 55</t>
  </si>
  <si>
    <t>Participant 56</t>
  </si>
  <si>
    <t>Participant 57</t>
  </si>
  <si>
    <t>Participant 58</t>
  </si>
  <si>
    <t>Participant 59</t>
  </si>
  <si>
    <t>Participant 60</t>
  </si>
  <si>
    <t>Participant 61</t>
  </si>
  <si>
    <t>Participant 62</t>
  </si>
  <si>
    <t>Participant 63</t>
  </si>
  <si>
    <t>Participant 64</t>
  </si>
  <si>
    <t>Participant 65</t>
  </si>
  <si>
    <t>Participant 66</t>
  </si>
  <si>
    <t>Participant 67</t>
  </si>
  <si>
    <t>Participant 68</t>
  </si>
  <si>
    <t>Participant 69</t>
  </si>
  <si>
    <t>Participant 70</t>
  </si>
  <si>
    <t>Participant 71</t>
  </si>
  <si>
    <t>Participant 72</t>
  </si>
  <si>
    <t>Participant 73</t>
  </si>
  <si>
    <t>Participant 74</t>
  </si>
  <si>
    <t>Participant 75</t>
  </si>
  <si>
    <t>Participant 76</t>
  </si>
  <si>
    <t>Participant 77</t>
  </si>
  <si>
    <t>Participant 78</t>
  </si>
  <si>
    <t>Participant 79</t>
  </si>
  <si>
    <t>Participant 80</t>
  </si>
  <si>
    <t>Participant 81</t>
  </si>
  <si>
    <t>Participant 82</t>
  </si>
  <si>
    <t>Participant 83</t>
  </si>
  <si>
    <t>Participant 84</t>
  </si>
  <si>
    <t>Participant 85</t>
  </si>
  <si>
    <t>Participant 86</t>
  </si>
  <si>
    <t>Participant 87</t>
  </si>
  <si>
    <t>Participant 88</t>
  </si>
  <si>
    <t>Participant 89</t>
  </si>
  <si>
    <t>Participant 90</t>
  </si>
  <si>
    <t>Participant 91</t>
  </si>
  <si>
    <t>Participant 92</t>
  </si>
  <si>
    <t>Participant 93</t>
  </si>
  <si>
    <t>Participant 94</t>
  </si>
  <si>
    <t>Participant 95</t>
  </si>
  <si>
    <t>Participant 96</t>
  </si>
  <si>
    <t>Participant 97</t>
  </si>
  <si>
    <t>Participant 98</t>
  </si>
  <si>
    <t>Participant 99</t>
  </si>
  <si>
    <t>Participant 100</t>
  </si>
  <si>
    <t>Participant 101</t>
  </si>
  <si>
    <t>Participant 102</t>
  </si>
  <si>
    <t>Participant 103</t>
  </si>
  <si>
    <t>Participant 104</t>
  </si>
  <si>
    <t>Participant 105</t>
  </si>
  <si>
    <t>Participant 106</t>
  </si>
  <si>
    <t>Participant 107</t>
  </si>
  <si>
    <t>Participant 108</t>
  </si>
  <si>
    <t>Participant 109</t>
  </si>
  <si>
    <t>Participant 110</t>
  </si>
  <si>
    <t>Participant 111</t>
  </si>
  <si>
    <t>Participant 112</t>
  </si>
  <si>
    <t>Participant 113</t>
  </si>
  <si>
    <t>Participant 114</t>
  </si>
  <si>
    <t>Participant 115</t>
  </si>
  <si>
    <t>Participant 116</t>
  </si>
  <si>
    <t>Participant 117</t>
  </si>
  <si>
    <t>Participant 118</t>
  </si>
  <si>
    <t>Participant 119</t>
  </si>
  <si>
    <t>Participant 120</t>
  </si>
  <si>
    <t>Participant 121</t>
  </si>
  <si>
    <t>Participant 122</t>
  </si>
  <si>
    <t>Participant 123</t>
  </si>
  <si>
    <t>Participant 124</t>
  </si>
  <si>
    <t>Participant 125</t>
  </si>
  <si>
    <t>Participant 126</t>
  </si>
  <si>
    <t>Participant 127</t>
  </si>
  <si>
    <t>Participant 128</t>
  </si>
  <si>
    <t>$T$264 = 128 joueurs</t>
  </si>
  <si>
    <t>T1</t>
  </si>
  <si>
    <t>T2</t>
  </si>
  <si>
    <t>T3</t>
  </si>
  <si>
    <t>T13</t>
  </si>
  <si>
    <t>T14</t>
  </si>
  <si>
    <t>T15</t>
  </si>
  <si>
    <t>T4</t>
  </si>
  <si>
    <t>T5</t>
  </si>
  <si>
    <t>T6</t>
  </si>
  <si>
    <t>T16</t>
  </si>
  <si>
    <t>T17</t>
  </si>
  <si>
    <t>T18</t>
  </si>
  <si>
    <t>Né le</t>
  </si>
  <si>
    <t>Nom</t>
  </si>
  <si>
    <t>Prénom</t>
  </si>
  <si>
    <t>Clubs</t>
  </si>
  <si>
    <t>Catégories</t>
  </si>
  <si>
    <t xml:space="preserve"> </t>
  </si>
  <si>
    <t>T7</t>
  </si>
  <si>
    <t>T8</t>
  </si>
  <si>
    <t>T9</t>
  </si>
  <si>
    <t>T19</t>
  </si>
  <si>
    <t>T20</t>
  </si>
  <si>
    <t>T21</t>
  </si>
  <si>
    <t>T10</t>
  </si>
  <si>
    <t>T11</t>
  </si>
  <si>
    <t>T12</t>
  </si>
  <si>
    <t>T22</t>
  </si>
  <si>
    <t>T23</t>
  </si>
  <si>
    <t>T24</t>
  </si>
  <si>
    <t>Participants :</t>
  </si>
  <si>
    <t>Genre de tournoi :</t>
  </si>
  <si>
    <t>Maxime</t>
  </si>
  <si>
    <t>Leticia</t>
  </si>
  <si>
    <t>Joachim</t>
  </si>
  <si>
    <t>Lois</t>
  </si>
  <si>
    <t>Pascal</t>
  </si>
  <si>
    <t>Quentin</t>
  </si>
  <si>
    <t>Bryan</t>
  </si>
  <si>
    <t>Jacques</t>
  </si>
  <si>
    <t>Matilde</t>
  </si>
  <si>
    <t>Cédric</t>
  </si>
  <si>
    <t>Sebastien</t>
  </si>
  <si>
    <t>Mathieu</t>
  </si>
  <si>
    <t>Stéphane</t>
  </si>
  <si>
    <t>Mariève</t>
  </si>
  <si>
    <t>Elona</t>
  </si>
  <si>
    <t>Jimmy</t>
  </si>
  <si>
    <t>Dann</t>
  </si>
  <si>
    <t>Noam</t>
  </si>
  <si>
    <t>Marièle</t>
  </si>
  <si>
    <t>Dupond</t>
  </si>
  <si>
    <t>Barcals</t>
  </si>
  <si>
    <t>Bibi</t>
  </si>
  <si>
    <t>Ciffère</t>
  </si>
  <si>
    <t>Giroudin</t>
  </si>
  <si>
    <t>Jean</t>
  </si>
  <si>
    <t>Princesse</t>
  </si>
  <si>
    <t>Lucch</t>
  </si>
  <si>
    <t>Nurohr</t>
  </si>
  <si>
    <t>Nichinitti</t>
  </si>
  <si>
    <t>Reholtafin</t>
  </si>
  <si>
    <t>Rovin</t>
  </si>
  <si>
    <t>Salamindarin</t>
  </si>
  <si>
    <t>Siggenager</t>
  </si>
  <si>
    <t>Solarha</t>
  </si>
  <si>
    <t>Zuffer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</si>
</sst>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;@"/>
    <numFmt numFmtId="165" formatCode="[$-F800]dddd\,\ mmmm\ dd\,\ yyyy"/>
  </numFmts>
  <fonts count="14" x14ac:knownFonts="1">
    <font>
      <sz val="11"/>
      <color theme="1"/>
      <name val="Calibri"/>
      <family val="2"/>
      <scheme val="minor"/>
    </font>
    <font>
      <sz val="10"/>
      <name val="Arial"/>
    </font>
    <font>
      <sz val="8"/>
      <name val="Times New Roman"/>
      <family val="1"/>
    </font>
    <font>
      <sz val="8"/>
      <color rgb="FFFF0000"/>
      <name val="Times New Roman"/>
      <family val="1"/>
    </font>
    <font>
      <sz val="8"/>
      <color indexed="8"/>
      <name val="Times New Roman"/>
      <family val="1"/>
    </font>
    <font>
      <sz val="8"/>
      <color theme="0"/>
      <name val="Times New Roman"/>
      <family val="1"/>
    </font>
    <font>
      <b/>
      <sz val="8"/>
      <color indexed="8"/>
      <name val="Times New Roman"/>
      <family val="1"/>
    </font>
    <font>
      <sz val="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9"/>
      <color theme="1"/>
      <name val="Calibri"/>
      <scheme val="minor"/>
    </font>
    <font>
      <b/>
      <i/>
      <sz val="20"/>
      <color theme="1"/>
      <name val="Calibri"/>
      <scheme val="minor"/>
    </font>
    <font>
      <b/>
      <sz val="9"/>
      <color indexed="81"/>
      <name val="Tahoma"/>
      <charset val="1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A0FEB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DFFCF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23">
    <xf numFmtId="0" fontId="0" fillId="0" borderId="0" xfId="0"/>
    <xf numFmtId="0" fontId="3" fillId="0" borderId="0" xfId="1" applyFont="1" applyAlignment="1">
      <alignment vertical="center"/>
    </xf>
    <xf numFmtId="0" fontId="2" fillId="0" borderId="0" xfId="1" applyFont="1"/>
    <xf numFmtId="0" fontId="2" fillId="0" borderId="0" xfId="1" applyFont="1" applyProtection="1"/>
    <xf numFmtId="0" fontId="6" fillId="0" borderId="0" xfId="1" applyFont="1" applyFill="1" applyBorder="1" applyAlignment="1">
      <alignment horizontal="left" vertical="center"/>
    </xf>
    <xf numFmtId="0" fontId="2" fillId="0" borderId="0" xfId="1" applyFont="1" applyBorder="1" applyAlignment="1">
      <alignment vertical="center"/>
    </xf>
    <xf numFmtId="0" fontId="7" fillId="0" borderId="0" xfId="0" applyFont="1"/>
    <xf numFmtId="0" fontId="7" fillId="0" borderId="0" xfId="0" applyFont="1" applyBorder="1"/>
    <xf numFmtId="0" fontId="7" fillId="0" borderId="0" xfId="0" applyFont="1" applyAlignment="1">
      <alignment horizontal="center"/>
    </xf>
    <xf numFmtId="0" fontId="8" fillId="0" borderId="0" xfId="0" applyFont="1" applyAlignment="1">
      <alignment vertical="center"/>
    </xf>
    <xf numFmtId="164" fontId="8" fillId="0" borderId="0" xfId="0" applyNumberFormat="1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3" xfId="0" applyFont="1" applyBorder="1"/>
    <xf numFmtId="0" fontId="7" fillId="0" borderId="0" xfId="0" applyFont="1" applyAlignment="1">
      <alignment vertical="center"/>
    </xf>
    <xf numFmtId="0" fontId="7" fillId="0" borderId="0" xfId="0" applyFont="1" applyBorder="1" applyAlignment="1"/>
    <xf numFmtId="0" fontId="7" fillId="0" borderId="0" xfId="0" applyFont="1" applyFill="1" applyBorder="1"/>
    <xf numFmtId="0" fontId="7" fillId="0" borderId="0" xfId="0" applyFont="1" applyAlignment="1">
      <alignment horizontal="left" indent="1"/>
    </xf>
    <xf numFmtId="0" fontId="7" fillId="0" borderId="4" xfId="0" applyFont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/>
      <protection locked="0"/>
    </xf>
    <xf numFmtId="0" fontId="7" fillId="0" borderId="1" xfId="0" applyFont="1" applyBorder="1" applyAlignment="1">
      <alignment horizontal="center" vertical="center"/>
    </xf>
    <xf numFmtId="0" fontId="7" fillId="4" borderId="1" xfId="0" applyFont="1" applyFill="1" applyBorder="1" applyAlignment="1" applyProtection="1">
      <alignment horizontal="center" vertical="center"/>
      <protection locked="0"/>
    </xf>
    <xf numFmtId="164" fontId="7" fillId="4" borderId="7" xfId="0" applyNumberFormat="1" applyFont="1" applyFill="1" applyBorder="1" applyAlignment="1" applyProtection="1">
      <alignment horizontal="left" vertical="center"/>
      <protection locked="0"/>
    </xf>
    <xf numFmtId="164" fontId="7" fillId="4" borderId="8" xfId="0" applyNumberFormat="1" applyFont="1" applyFill="1" applyBorder="1" applyAlignment="1" applyProtection="1">
      <alignment horizontal="left" vertical="center"/>
      <protection locked="0"/>
    </xf>
    <xf numFmtId="164" fontId="7" fillId="4" borderId="9" xfId="0" applyNumberFormat="1" applyFont="1" applyFill="1" applyBorder="1" applyAlignment="1" applyProtection="1">
      <alignment horizontal="left" vertical="center"/>
      <protection locked="0"/>
    </xf>
    <xf numFmtId="164" fontId="7" fillId="4" borderId="12" xfId="0" applyNumberFormat="1" applyFont="1" applyFill="1" applyBorder="1" applyAlignment="1" applyProtection="1">
      <alignment horizontal="left" vertical="center"/>
      <protection locked="0"/>
    </xf>
    <xf numFmtId="164" fontId="7" fillId="4" borderId="13" xfId="0" applyNumberFormat="1" applyFont="1" applyFill="1" applyBorder="1" applyAlignment="1" applyProtection="1">
      <alignment horizontal="left" vertical="center"/>
      <protection locked="0"/>
    </xf>
    <xf numFmtId="164" fontId="7" fillId="4" borderId="14" xfId="0" applyNumberFormat="1" applyFont="1" applyFill="1" applyBorder="1" applyAlignment="1" applyProtection="1">
      <alignment horizontal="left" vertical="center"/>
      <protection locked="0"/>
    </xf>
    <xf numFmtId="0" fontId="7" fillId="0" borderId="7" xfId="0" applyFont="1" applyBorder="1" applyAlignment="1" applyProtection="1">
      <alignment horizontal="left" vertical="center" indent="1"/>
    </xf>
    <xf numFmtId="0" fontId="7" fillId="0" borderId="8" xfId="0" applyFont="1" applyBorder="1" applyAlignment="1" applyProtection="1">
      <alignment horizontal="left" vertical="center" indent="1"/>
    </xf>
    <xf numFmtId="0" fontId="7" fillId="0" borderId="9" xfId="0" applyFont="1" applyBorder="1" applyAlignment="1" applyProtection="1">
      <alignment horizontal="left" vertical="center" indent="1"/>
    </xf>
    <xf numFmtId="0" fontId="7" fillId="0" borderId="12" xfId="0" applyFont="1" applyBorder="1" applyAlignment="1" applyProtection="1">
      <alignment horizontal="left" vertical="center" indent="1"/>
    </xf>
    <xf numFmtId="0" fontId="7" fillId="0" borderId="13" xfId="0" applyFont="1" applyBorder="1" applyAlignment="1" applyProtection="1">
      <alignment horizontal="left" vertical="center" indent="1"/>
    </xf>
    <xf numFmtId="0" fontId="7" fillId="0" borderId="14" xfId="0" applyFont="1" applyBorder="1" applyAlignment="1" applyProtection="1">
      <alignment horizontal="left" vertical="center" indent="1"/>
    </xf>
    <xf numFmtId="0" fontId="7" fillId="0" borderId="1" xfId="0" applyFont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left" vertical="center" indent="1"/>
    </xf>
    <xf numFmtId="0" fontId="7" fillId="0" borderId="2" xfId="0" applyFont="1" applyBorder="1" applyAlignment="1" applyProtection="1">
      <alignment horizontal="left" vertical="center" indent="1"/>
    </xf>
    <xf numFmtId="0" fontId="7" fillId="0" borderId="7" xfId="0" applyFont="1" applyBorder="1" applyAlignment="1" applyProtection="1">
      <alignment horizontal="center" vertical="center"/>
    </xf>
    <xf numFmtId="0" fontId="7" fillId="0" borderId="8" xfId="0" applyFont="1" applyBorder="1" applyAlignment="1" applyProtection="1">
      <alignment horizontal="center" vertical="center"/>
    </xf>
    <xf numFmtId="0" fontId="7" fillId="0" borderId="9" xfId="0" applyFont="1" applyBorder="1" applyAlignment="1" applyProtection="1">
      <alignment horizontal="center" vertical="center"/>
    </xf>
    <xf numFmtId="0" fontId="7" fillId="0" borderId="16" xfId="0" applyFont="1" applyBorder="1" applyAlignment="1" applyProtection="1">
      <alignment horizontal="center" vertical="center"/>
    </xf>
    <xf numFmtId="0" fontId="7" fillId="0" borderId="0" xfId="0" applyFont="1" applyBorder="1" applyAlignment="1" applyProtection="1">
      <alignment horizontal="center" vertical="center"/>
    </xf>
    <xf numFmtId="0" fontId="7" fillId="0" borderId="17" xfId="0" applyFont="1" applyBorder="1" applyAlignment="1" applyProtection="1">
      <alignment horizontal="center" vertical="center"/>
    </xf>
    <xf numFmtId="0" fontId="7" fillId="0" borderId="1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7" xfId="0" applyFont="1" applyBorder="1" applyAlignment="1" applyProtection="1">
      <alignment horizontal="center" vertical="center"/>
      <protection locked="0"/>
    </xf>
    <xf numFmtId="0" fontId="7" fillId="0" borderId="9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5" fontId="11" fillId="0" borderId="0" xfId="0" applyNumberFormat="1" applyFont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0" fontId="2" fillId="2" borderId="5" xfId="1" applyFont="1" applyFill="1" applyBorder="1" applyAlignment="1">
      <alignment horizontal="center" vertical="center"/>
    </xf>
    <xf numFmtId="0" fontId="2" fillId="2" borderId="6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left" vertical="center"/>
    </xf>
    <xf numFmtId="0" fontId="4" fillId="0" borderId="0" xfId="1" applyFont="1" applyFill="1" applyBorder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2" fillId="2" borderId="0" xfId="1" applyFont="1" applyFill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/>
    </xf>
    <xf numFmtId="0" fontId="2" fillId="2" borderId="1" xfId="1" applyFont="1" applyFill="1" applyBorder="1" applyAlignment="1" applyProtection="1">
      <alignment horizontal="center" vertical="center"/>
      <protection locked="0"/>
    </xf>
    <xf numFmtId="0" fontId="4" fillId="0" borderId="0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left"/>
    </xf>
    <xf numFmtId="0" fontId="4" fillId="0" borderId="6" xfId="1" applyFont="1" applyFill="1" applyBorder="1" applyAlignment="1">
      <alignment horizontal="left"/>
    </xf>
    <xf numFmtId="0" fontId="2" fillId="0" borderId="1" xfId="1" applyFont="1" applyBorder="1" applyAlignment="1" applyProtection="1">
      <alignment horizontal="center" vertical="center"/>
      <protection locked="0"/>
    </xf>
    <xf numFmtId="0" fontId="2" fillId="0" borderId="2" xfId="1" applyFont="1" applyBorder="1" applyAlignment="1" applyProtection="1">
      <alignment horizontal="center" vertical="center"/>
      <protection locked="0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 applyProtection="1">
      <alignment horizontal="center" vertical="center"/>
      <protection locked="0"/>
    </xf>
    <xf numFmtId="0" fontId="4" fillId="0" borderId="11" xfId="1" applyFont="1" applyFill="1" applyBorder="1" applyAlignment="1">
      <alignment horizontal="left"/>
    </xf>
    <xf numFmtId="0" fontId="2" fillId="2" borderId="11" xfId="1" applyFont="1" applyFill="1" applyBorder="1" applyAlignment="1">
      <alignment horizontal="center" vertical="center"/>
    </xf>
    <xf numFmtId="0" fontId="2" fillId="0" borderId="7" xfId="1" applyFont="1" applyFill="1" applyBorder="1" applyAlignment="1">
      <alignment horizontal="left" vertical="center"/>
    </xf>
    <xf numFmtId="0" fontId="2" fillId="0" borderId="8" xfId="1" applyFont="1" applyFill="1" applyBorder="1" applyAlignment="1">
      <alignment horizontal="left" vertical="center"/>
    </xf>
    <xf numFmtId="0" fontId="2" fillId="0" borderId="9" xfId="1" applyFont="1" applyFill="1" applyBorder="1" applyAlignment="1">
      <alignment horizontal="left" vertical="center"/>
    </xf>
    <xf numFmtId="0" fontId="2" fillId="0" borderId="12" xfId="1" applyFont="1" applyFill="1" applyBorder="1" applyAlignment="1">
      <alignment horizontal="left" vertical="center"/>
    </xf>
    <xf numFmtId="0" fontId="2" fillId="0" borderId="13" xfId="1" applyFont="1" applyFill="1" applyBorder="1" applyAlignment="1">
      <alignment horizontal="left" vertical="center"/>
    </xf>
    <xf numFmtId="0" fontId="2" fillId="0" borderId="14" xfId="1" applyFont="1" applyFill="1" applyBorder="1" applyAlignment="1">
      <alignment horizontal="left" vertical="center"/>
    </xf>
    <xf numFmtId="0" fontId="2" fillId="0" borderId="10" xfId="1" applyFont="1" applyFill="1" applyBorder="1" applyAlignment="1">
      <alignment horizontal="left" vertical="center"/>
    </xf>
    <xf numFmtId="0" fontId="2" fillId="0" borderId="15" xfId="1" applyFont="1" applyFill="1" applyBorder="1" applyAlignment="1">
      <alignment horizontal="left" vertical="center"/>
    </xf>
    <xf numFmtId="0" fontId="2" fillId="0" borderId="8" xfId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/>
    </xf>
    <xf numFmtId="0" fontId="5" fillId="3" borderId="7" xfId="1" applyFont="1" applyFill="1" applyBorder="1" applyAlignment="1">
      <alignment horizontal="center" vertical="center"/>
    </xf>
    <xf numFmtId="0" fontId="5" fillId="3" borderId="8" xfId="1" applyFont="1" applyFill="1" applyBorder="1" applyAlignment="1">
      <alignment horizontal="center" vertical="center"/>
    </xf>
    <xf numFmtId="0" fontId="5" fillId="3" borderId="9" xfId="1" applyFont="1" applyFill="1" applyBorder="1" applyAlignment="1">
      <alignment horizontal="center" vertical="center"/>
    </xf>
    <xf numFmtId="0" fontId="5" fillId="3" borderId="12" xfId="1" applyFont="1" applyFill="1" applyBorder="1" applyAlignment="1">
      <alignment horizontal="center" vertical="center"/>
    </xf>
    <xf numFmtId="0" fontId="5" fillId="3" borderId="13" xfId="1" applyFont="1" applyFill="1" applyBorder="1" applyAlignment="1">
      <alignment horizontal="center" vertical="center"/>
    </xf>
    <xf numFmtId="0" fontId="5" fillId="3" borderId="14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2">
    <dxf>
      <font>
        <color theme="0"/>
      </font>
      <fill>
        <patternFill>
          <bgColor rgb="FFFF0000"/>
        </patternFill>
      </fill>
    </dxf>
    <dxf>
      <fill>
        <patternFill>
          <bgColor rgb="FFCDD7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homas/Tabelle_Sortieren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omas/Excel/Tabelle_Sortiere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Infos%20g&#233;n&#233;ral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ingabe"/>
      <sheetName val="Resultate"/>
      <sheetName val="4er Gruppe"/>
      <sheetName val="Tabelle1"/>
      <sheetName val="Spielplan"/>
      <sheetName val="Tabellenstand"/>
    </sheetNames>
    <sheetDataSet>
      <sheetData sheetId="0">
        <row r="4">
          <cell r="A4">
            <v>13.061304000000002</v>
          </cell>
          <cell r="B4" t="str">
            <v>Thomas</v>
          </cell>
          <cell r="C4">
            <v>50</v>
          </cell>
          <cell r="D4">
            <v>18</v>
          </cell>
          <cell r="E4">
            <v>0</v>
          </cell>
        </row>
        <row r="5">
          <cell r="A5">
            <v>1.1206050000000001</v>
          </cell>
          <cell r="B5" t="str">
            <v>ganz</v>
          </cell>
          <cell r="C5">
            <v>350</v>
          </cell>
          <cell r="D5">
            <v>9</v>
          </cell>
          <cell r="E5">
            <v>5</v>
          </cell>
        </row>
        <row r="6">
          <cell r="A6">
            <v>2.0112059999999996</v>
          </cell>
          <cell r="B6" t="str">
            <v>D</v>
          </cell>
          <cell r="C6">
            <v>150</v>
          </cell>
          <cell r="D6">
            <v>30</v>
          </cell>
          <cell r="E6">
            <v>4</v>
          </cell>
        </row>
        <row r="7">
          <cell r="A7">
            <v>2.0304069999999999</v>
          </cell>
          <cell r="B7" t="str">
            <v>E</v>
          </cell>
          <cell r="C7">
            <v>400</v>
          </cell>
          <cell r="D7">
            <v>24</v>
          </cell>
          <cell r="E7">
            <v>4</v>
          </cell>
        </row>
        <row r="8">
          <cell r="A8">
            <v>2.0601080000000001</v>
          </cell>
          <cell r="B8" t="str">
            <v>F</v>
          </cell>
          <cell r="C8">
            <v>500</v>
          </cell>
          <cell r="D8">
            <v>18</v>
          </cell>
          <cell r="E8">
            <v>4</v>
          </cell>
        </row>
        <row r="9">
          <cell r="A9">
            <v>2.0610089999999999</v>
          </cell>
          <cell r="B9" t="str">
            <v>L</v>
          </cell>
          <cell r="C9">
            <v>200</v>
          </cell>
          <cell r="D9">
            <v>18</v>
          </cell>
          <cell r="E9">
            <v>4</v>
          </cell>
        </row>
        <row r="10">
          <cell r="A10">
            <v>2.0906099999999999</v>
          </cell>
          <cell r="B10" t="str">
            <v>J</v>
          </cell>
          <cell r="C10">
            <v>350</v>
          </cell>
          <cell r="D10">
            <v>15</v>
          </cell>
          <cell r="E10">
            <v>4</v>
          </cell>
        </row>
        <row r="11">
          <cell r="A11">
            <v>2.1203110000000005</v>
          </cell>
          <cell r="B11" t="str">
            <v>B</v>
          </cell>
          <cell r="C11">
            <v>450</v>
          </cell>
          <cell r="D11">
            <v>9</v>
          </cell>
          <cell r="E11">
            <v>4</v>
          </cell>
        </row>
        <row r="12">
          <cell r="A12">
            <v>8.0510120000000001</v>
          </cell>
          <cell r="B12" t="str">
            <v>I</v>
          </cell>
          <cell r="C12">
            <v>200</v>
          </cell>
          <cell r="D12">
            <v>21</v>
          </cell>
          <cell r="E12">
            <v>3</v>
          </cell>
        </row>
        <row r="13">
          <cell r="A13">
            <v>8.0909129999999987</v>
          </cell>
          <cell r="B13" t="str">
            <v>A</v>
          </cell>
          <cell r="C13">
            <v>250</v>
          </cell>
          <cell r="D13">
            <v>15</v>
          </cell>
          <cell r="E13">
            <v>3</v>
          </cell>
        </row>
        <row r="14">
          <cell r="A14">
            <v>10.110113999999999</v>
          </cell>
          <cell r="B14" t="str">
            <v>H</v>
          </cell>
          <cell r="C14">
            <v>500</v>
          </cell>
          <cell r="D14">
            <v>12</v>
          </cell>
          <cell r="E14">
            <v>2</v>
          </cell>
        </row>
        <row r="15">
          <cell r="A15">
            <v>11.020814999999999</v>
          </cell>
          <cell r="B15" t="str">
            <v>G</v>
          </cell>
          <cell r="C15">
            <v>300</v>
          </cell>
          <cell r="D15">
            <v>27</v>
          </cell>
          <cell r="E15">
            <v>1</v>
          </cell>
        </row>
        <row r="16">
          <cell r="A16">
            <v>11.030416000000001</v>
          </cell>
          <cell r="B16" t="str">
            <v>N</v>
          </cell>
          <cell r="C16">
            <v>400</v>
          </cell>
          <cell r="D16">
            <v>24</v>
          </cell>
          <cell r="E16">
            <v>1</v>
          </cell>
        </row>
        <row r="17">
          <cell r="A17" t="str">
            <v>-</v>
          </cell>
          <cell r="C17">
            <v>0</v>
          </cell>
          <cell r="D17">
            <v>0</v>
          </cell>
          <cell r="E17">
            <v>0</v>
          </cell>
        </row>
        <row r="18">
          <cell r="A18" t="str">
            <v>-</v>
          </cell>
        </row>
        <row r="19">
          <cell r="A19" t="str">
            <v>-</v>
          </cell>
        </row>
        <row r="20">
          <cell r="A20" t="str">
            <v>-</v>
          </cell>
        </row>
        <row r="21">
          <cell r="A21" t="str">
            <v>-</v>
          </cell>
        </row>
        <row r="22">
          <cell r="A22" t="str">
            <v>-</v>
          </cell>
        </row>
        <row r="23">
          <cell r="A23" t="str">
            <v>-</v>
          </cell>
        </row>
        <row r="24">
          <cell r="A24" t="str">
            <v>-</v>
          </cell>
        </row>
        <row r="25">
          <cell r="A25" t="str">
            <v>-</v>
          </cell>
        </row>
        <row r="26">
          <cell r="A26" t="str">
            <v>-</v>
          </cell>
        </row>
        <row r="27">
          <cell r="A27" t="str">
            <v>-</v>
          </cell>
        </row>
        <row r="28">
          <cell r="A28" t="str">
            <v>-</v>
          </cell>
        </row>
        <row r="29">
          <cell r="A29" t="str">
            <v>-</v>
          </cell>
        </row>
        <row r="30">
          <cell r="A30" t="str">
            <v>-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ingabe"/>
    </sheetNames>
    <sheetDataSet>
      <sheetData sheetId="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 générale"/>
      <sheetName val="Infos générales"/>
    </sheetNames>
    <sheetDataSet>
      <sheetData sheetId="0">
        <row r="1">
          <cell r="B1" t="str">
            <v>Championnat des écoles de tennis de table 2017-2018</v>
          </cell>
        </row>
        <row r="2">
          <cell r="B2" t="str">
            <v>Tournoi de Classement</v>
          </cell>
        </row>
        <row r="4">
          <cell r="B4">
            <v>43001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GT297"/>
  <sheetViews>
    <sheetView topLeftCell="A29" zoomScaleNormal="100" workbookViewId="0">
      <selection activeCell="L71" sqref="L71:AA72"/>
    </sheetView>
  </sheetViews>
  <sheetFormatPr baseColWidth="10" defaultColWidth="1.5703125" defaultRowHeight="7.5" customHeight="1" outlineLevelCol="1" x14ac:dyDescent="0.2"/>
  <cols>
    <col min="1" max="4" width="1.5703125" style="6" customWidth="1"/>
    <col min="5" max="11" width="1.5703125" style="7" customWidth="1" outlineLevel="1"/>
    <col min="12" max="16384" width="1.5703125" style="6"/>
  </cols>
  <sheetData>
    <row r="1" spans="2:202" ht="7.5" customHeight="1" x14ac:dyDescent="0.2">
      <c r="M1" s="8"/>
      <c r="N1" s="8"/>
      <c r="O1" s="8"/>
      <c r="P1" s="8"/>
      <c r="Q1" s="8"/>
      <c r="R1" s="8"/>
      <c r="S1" s="8"/>
      <c r="T1" s="8"/>
      <c r="U1" s="8"/>
      <c r="V1" s="8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CC1" s="60" t="s">
        <v>149</v>
      </c>
      <c r="CD1" s="62"/>
      <c r="CF1" s="66"/>
      <c r="CG1" s="67"/>
      <c r="CI1" s="66"/>
      <c r="CJ1" s="67"/>
      <c r="CY1" s="60" t="s">
        <v>150</v>
      </c>
      <c r="CZ1" s="62"/>
      <c r="DB1" s="66"/>
      <c r="DC1" s="67"/>
      <c r="DE1" s="66"/>
      <c r="DF1" s="67"/>
      <c r="DU1" s="60" t="s">
        <v>151</v>
      </c>
      <c r="DV1" s="62"/>
      <c r="DX1" s="66"/>
      <c r="DY1" s="67"/>
      <c r="EA1" s="66"/>
      <c r="EB1" s="67"/>
      <c r="EQ1" s="60" t="s">
        <v>152</v>
      </c>
      <c r="ER1" s="62"/>
      <c r="ET1" s="66"/>
      <c r="EU1" s="67"/>
      <c r="EW1" s="66"/>
      <c r="EX1" s="67"/>
      <c r="FM1" s="60" t="s">
        <v>153</v>
      </c>
      <c r="FN1" s="62"/>
      <c r="FP1" s="66"/>
      <c r="FQ1" s="67"/>
      <c r="FS1" s="66"/>
      <c r="FT1" s="67"/>
      <c r="GI1" s="60" t="s">
        <v>154</v>
      </c>
      <c r="GJ1" s="62"/>
      <c r="GL1" s="66"/>
      <c r="GM1" s="67"/>
      <c r="GO1" s="66"/>
      <c r="GP1" s="67"/>
    </row>
    <row r="2" spans="2:202" ht="7.5" customHeight="1" x14ac:dyDescent="0.2">
      <c r="M2" s="8"/>
      <c r="N2" s="8"/>
      <c r="O2" s="8"/>
      <c r="P2" s="8"/>
      <c r="Q2" s="8"/>
      <c r="R2" s="8"/>
      <c r="S2" s="8"/>
      <c r="T2" s="8"/>
      <c r="U2" s="8"/>
      <c r="V2" s="8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CC2" s="70"/>
      <c r="CD2" s="71"/>
      <c r="CF2" s="68"/>
      <c r="CG2" s="69"/>
      <c r="CI2" s="68"/>
      <c r="CJ2" s="69"/>
      <c r="CY2" s="70"/>
      <c r="CZ2" s="71"/>
      <c r="DB2" s="68"/>
      <c r="DC2" s="69"/>
      <c r="DE2" s="68"/>
      <c r="DF2" s="69"/>
      <c r="DU2" s="70"/>
      <c r="DV2" s="71"/>
      <c r="DX2" s="68"/>
      <c r="DY2" s="69"/>
      <c r="EA2" s="68"/>
      <c r="EB2" s="69"/>
      <c r="EQ2" s="70"/>
      <c r="ER2" s="71"/>
      <c r="ET2" s="68"/>
      <c r="EU2" s="69"/>
      <c r="EW2" s="68"/>
      <c r="EX2" s="69"/>
      <c r="FM2" s="70"/>
      <c r="FN2" s="71"/>
      <c r="FP2" s="68"/>
      <c r="FQ2" s="69"/>
      <c r="FS2" s="68"/>
      <c r="FT2" s="69"/>
      <c r="GI2" s="70"/>
      <c r="GJ2" s="71"/>
      <c r="GL2" s="68"/>
      <c r="GM2" s="69"/>
      <c r="GO2" s="68"/>
      <c r="GP2" s="69"/>
    </row>
    <row r="3" spans="2:202" ht="7.5" customHeight="1" x14ac:dyDescent="0.2">
      <c r="M3" s="8"/>
      <c r="N3" s="8"/>
      <c r="O3" s="8"/>
      <c r="P3" s="8"/>
      <c r="Q3" s="8"/>
      <c r="R3" s="8"/>
      <c r="S3" s="8"/>
      <c r="T3" s="8"/>
      <c r="U3" s="8"/>
      <c r="V3" s="8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</row>
    <row r="4" spans="2:202" ht="7.5" customHeight="1" x14ac:dyDescent="0.2">
      <c r="M4" s="8"/>
      <c r="N4" s="8"/>
      <c r="O4" s="8"/>
      <c r="P4" s="8"/>
      <c r="Q4" s="8"/>
      <c r="R4" s="8"/>
      <c r="S4" s="8"/>
      <c r="T4" s="8"/>
      <c r="U4" s="8"/>
      <c r="V4" s="8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Z4" s="51" t="str">
        <f>IF(CF1&gt;0,VLOOKUP(CF1,$B:$BT,11,FALSE)," ")&amp;" "&amp;IF(CF1&gt;0,VLOOKUP(CF1,$B:$BT,27,FALSE)," ")</f>
        <v xml:space="preserve">   </v>
      </c>
      <c r="CA4" s="52"/>
      <c r="CB4" s="52"/>
      <c r="CC4" s="52"/>
      <c r="CD4" s="52"/>
      <c r="CE4" s="52"/>
      <c r="CF4" s="52"/>
      <c r="CG4" s="52"/>
      <c r="CH4" s="52"/>
      <c r="CI4" s="52"/>
      <c r="CJ4" s="52"/>
      <c r="CK4" s="52"/>
      <c r="CL4" s="52"/>
      <c r="CM4" s="53"/>
      <c r="CV4" s="51" t="str">
        <f>IF(DB1&gt;0,VLOOKUP(DB1,$B:$BT,11,FALSE)," ")&amp;" "&amp;IF(DB1&gt;0,VLOOKUP(DB1,$B:$BT,27,FALSE)," ")</f>
        <v xml:space="preserve">   </v>
      </c>
      <c r="CW4" s="52"/>
      <c r="CX4" s="52"/>
      <c r="CY4" s="52"/>
      <c r="CZ4" s="52"/>
      <c r="DA4" s="52"/>
      <c r="DB4" s="52"/>
      <c r="DC4" s="52"/>
      <c r="DD4" s="52"/>
      <c r="DE4" s="52"/>
      <c r="DF4" s="52"/>
      <c r="DG4" s="52"/>
      <c r="DH4" s="52"/>
      <c r="DI4" s="53"/>
      <c r="DR4" s="51" t="str">
        <f>IF(DX1&gt;0,VLOOKUP(DX1,$B:$BT,11,FALSE)," ")&amp;" "&amp;IF(DX1&gt;0,VLOOKUP(DX1,$B:$BT,27,FALSE)," ")</f>
        <v xml:space="preserve">   </v>
      </c>
      <c r="DS4" s="52"/>
      <c r="DT4" s="52"/>
      <c r="DU4" s="52"/>
      <c r="DV4" s="52"/>
      <c r="DW4" s="52"/>
      <c r="DX4" s="52"/>
      <c r="DY4" s="52"/>
      <c r="DZ4" s="52"/>
      <c r="EA4" s="52"/>
      <c r="EB4" s="52"/>
      <c r="EC4" s="52"/>
      <c r="ED4" s="52"/>
      <c r="EE4" s="53"/>
      <c r="EN4" s="51" t="str">
        <f>IF(ET1&gt;0,VLOOKUP(ET1,$B:$BT,11,FALSE)," ")&amp;" "&amp;IF(ET1&gt;0,VLOOKUP(ET1,$B:$BT,27,FALSE)," ")</f>
        <v xml:space="preserve">   </v>
      </c>
      <c r="EO4" s="52"/>
      <c r="EP4" s="52"/>
      <c r="EQ4" s="52"/>
      <c r="ER4" s="52"/>
      <c r="ES4" s="52"/>
      <c r="ET4" s="52"/>
      <c r="EU4" s="52"/>
      <c r="EV4" s="52"/>
      <c r="EW4" s="52"/>
      <c r="EX4" s="52"/>
      <c r="EY4" s="52"/>
      <c r="EZ4" s="52"/>
      <c r="FA4" s="53"/>
      <c r="FJ4" s="51" t="str">
        <f>IF(FP1&gt;0,VLOOKUP(FP1,$B:$BT,11,FALSE)," ")&amp;" "&amp;IF(FP1&gt;0,VLOOKUP(FP1,$B:$BT,27,FALSE)," ")</f>
        <v xml:space="preserve">   </v>
      </c>
      <c r="FK4" s="52"/>
      <c r="FL4" s="52"/>
      <c r="FM4" s="52"/>
      <c r="FN4" s="52"/>
      <c r="FO4" s="52"/>
      <c r="FP4" s="52"/>
      <c r="FQ4" s="52"/>
      <c r="FR4" s="52"/>
      <c r="FS4" s="52"/>
      <c r="FT4" s="52"/>
      <c r="FU4" s="52"/>
      <c r="FV4" s="52"/>
      <c r="FW4" s="53"/>
      <c r="GF4" s="51" t="str">
        <f>IF(GL1&gt;0,VLOOKUP(GL1,$B:$BT,11,FALSE)," ")&amp;" "&amp;IF(GL1&gt;0,VLOOKUP(GL1,$B:$BT,27,FALSE)," ")</f>
        <v xml:space="preserve">   </v>
      </c>
      <c r="GG4" s="52"/>
      <c r="GH4" s="52"/>
      <c r="GI4" s="52"/>
      <c r="GJ4" s="52"/>
      <c r="GK4" s="52"/>
      <c r="GL4" s="52"/>
      <c r="GM4" s="52"/>
      <c r="GN4" s="52"/>
      <c r="GO4" s="52"/>
      <c r="GP4" s="52"/>
      <c r="GQ4" s="52"/>
      <c r="GR4" s="52"/>
      <c r="GS4" s="53"/>
    </row>
    <row r="5" spans="2:202" ht="7.5" customHeight="1" x14ac:dyDescent="0.2">
      <c r="M5" s="8"/>
      <c r="N5" s="8"/>
      <c r="O5" s="8"/>
      <c r="P5" s="8"/>
      <c r="Q5" s="8"/>
      <c r="R5" s="8"/>
      <c r="S5" s="8"/>
      <c r="T5" s="8"/>
      <c r="U5" s="8"/>
      <c r="V5" s="8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Y5" s="7"/>
      <c r="BZ5" s="54"/>
      <c r="CA5" s="55"/>
      <c r="CB5" s="55"/>
      <c r="CC5" s="55"/>
      <c r="CD5" s="55"/>
      <c r="CE5" s="55"/>
      <c r="CF5" s="55"/>
      <c r="CG5" s="55"/>
      <c r="CH5" s="55"/>
      <c r="CI5" s="55"/>
      <c r="CJ5" s="55"/>
      <c r="CK5" s="55"/>
      <c r="CL5" s="55"/>
      <c r="CM5" s="56"/>
      <c r="CU5" s="7"/>
      <c r="CV5" s="54"/>
      <c r="CW5" s="55"/>
      <c r="CX5" s="55"/>
      <c r="CY5" s="55"/>
      <c r="CZ5" s="55"/>
      <c r="DA5" s="55"/>
      <c r="DB5" s="55"/>
      <c r="DC5" s="55"/>
      <c r="DD5" s="55"/>
      <c r="DE5" s="55"/>
      <c r="DF5" s="55"/>
      <c r="DG5" s="55"/>
      <c r="DH5" s="55"/>
      <c r="DI5" s="56"/>
      <c r="DQ5" s="7"/>
      <c r="DR5" s="54"/>
      <c r="DS5" s="55"/>
      <c r="DT5" s="55"/>
      <c r="DU5" s="55"/>
      <c r="DV5" s="55"/>
      <c r="DW5" s="55"/>
      <c r="DX5" s="55"/>
      <c r="DY5" s="55"/>
      <c r="DZ5" s="55"/>
      <c r="EA5" s="55"/>
      <c r="EB5" s="55"/>
      <c r="EC5" s="55"/>
      <c r="ED5" s="55"/>
      <c r="EE5" s="56"/>
      <c r="EM5" s="7"/>
      <c r="EN5" s="54"/>
      <c r="EO5" s="55"/>
      <c r="EP5" s="55"/>
      <c r="EQ5" s="55"/>
      <c r="ER5" s="55"/>
      <c r="ES5" s="55"/>
      <c r="ET5" s="55"/>
      <c r="EU5" s="55"/>
      <c r="EV5" s="55"/>
      <c r="EW5" s="55"/>
      <c r="EX5" s="55"/>
      <c r="EY5" s="55"/>
      <c r="EZ5" s="55"/>
      <c r="FA5" s="56"/>
      <c r="FI5" s="7"/>
      <c r="FJ5" s="54"/>
      <c r="FK5" s="55"/>
      <c r="FL5" s="55"/>
      <c r="FM5" s="55"/>
      <c r="FN5" s="55"/>
      <c r="FO5" s="55"/>
      <c r="FP5" s="55"/>
      <c r="FQ5" s="55"/>
      <c r="FR5" s="55"/>
      <c r="FS5" s="55"/>
      <c r="FT5" s="55"/>
      <c r="FU5" s="55"/>
      <c r="FV5" s="55"/>
      <c r="FW5" s="56"/>
      <c r="GE5" s="7"/>
      <c r="GF5" s="54"/>
      <c r="GG5" s="55"/>
      <c r="GH5" s="55"/>
      <c r="GI5" s="55"/>
      <c r="GJ5" s="55"/>
      <c r="GK5" s="55"/>
      <c r="GL5" s="55"/>
      <c r="GM5" s="55"/>
      <c r="GN5" s="55"/>
      <c r="GO5" s="55"/>
      <c r="GP5" s="55"/>
      <c r="GQ5" s="55"/>
      <c r="GR5" s="55"/>
      <c r="GS5" s="56"/>
    </row>
    <row r="6" spans="2:202" ht="7.5" customHeight="1" x14ac:dyDescent="0.2">
      <c r="M6" s="8"/>
      <c r="N6" s="8"/>
      <c r="O6" s="8"/>
      <c r="P6" s="8"/>
      <c r="Q6" s="8"/>
      <c r="R6" s="8"/>
      <c r="S6" s="8"/>
      <c r="T6" s="8"/>
      <c r="U6" s="8"/>
      <c r="V6" s="8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Y6" s="7"/>
      <c r="BZ6" s="54"/>
      <c r="CA6" s="55"/>
      <c r="CB6" s="55"/>
      <c r="CC6" s="55"/>
      <c r="CD6" s="55"/>
      <c r="CE6" s="55"/>
      <c r="CF6" s="55"/>
      <c r="CG6" s="55"/>
      <c r="CH6" s="55"/>
      <c r="CI6" s="55"/>
      <c r="CJ6" s="55"/>
      <c r="CK6" s="55"/>
      <c r="CL6" s="55"/>
      <c r="CM6" s="56"/>
      <c r="CU6" s="7"/>
      <c r="CV6" s="54"/>
      <c r="CW6" s="55"/>
      <c r="CX6" s="55"/>
      <c r="CY6" s="55"/>
      <c r="CZ6" s="55"/>
      <c r="DA6" s="55"/>
      <c r="DB6" s="55"/>
      <c r="DC6" s="55"/>
      <c r="DD6" s="55"/>
      <c r="DE6" s="55"/>
      <c r="DF6" s="55"/>
      <c r="DG6" s="55"/>
      <c r="DH6" s="55"/>
      <c r="DI6" s="56"/>
      <c r="DQ6" s="7"/>
      <c r="DR6" s="54"/>
      <c r="DS6" s="55"/>
      <c r="DT6" s="55"/>
      <c r="DU6" s="55"/>
      <c r="DV6" s="55"/>
      <c r="DW6" s="55"/>
      <c r="DX6" s="55"/>
      <c r="DY6" s="55"/>
      <c r="DZ6" s="55"/>
      <c r="EA6" s="55"/>
      <c r="EB6" s="55"/>
      <c r="EC6" s="55"/>
      <c r="ED6" s="55"/>
      <c r="EE6" s="56"/>
      <c r="EM6" s="7"/>
      <c r="EN6" s="54"/>
      <c r="EO6" s="55"/>
      <c r="EP6" s="55"/>
      <c r="EQ6" s="55"/>
      <c r="ER6" s="55"/>
      <c r="ES6" s="55"/>
      <c r="ET6" s="55"/>
      <c r="EU6" s="55"/>
      <c r="EV6" s="55"/>
      <c r="EW6" s="55"/>
      <c r="EX6" s="55"/>
      <c r="EY6" s="55"/>
      <c r="EZ6" s="55"/>
      <c r="FA6" s="56"/>
      <c r="FI6" s="7"/>
      <c r="FJ6" s="54"/>
      <c r="FK6" s="55"/>
      <c r="FL6" s="55"/>
      <c r="FM6" s="55"/>
      <c r="FN6" s="55"/>
      <c r="FO6" s="55"/>
      <c r="FP6" s="55"/>
      <c r="FQ6" s="55"/>
      <c r="FR6" s="55"/>
      <c r="FS6" s="55"/>
      <c r="FT6" s="55"/>
      <c r="FU6" s="55"/>
      <c r="FV6" s="55"/>
      <c r="FW6" s="56"/>
      <c r="GE6" s="7"/>
      <c r="GF6" s="54"/>
      <c r="GG6" s="55"/>
      <c r="GH6" s="55"/>
      <c r="GI6" s="55"/>
      <c r="GJ6" s="55"/>
      <c r="GK6" s="55"/>
      <c r="GL6" s="55"/>
      <c r="GM6" s="55"/>
      <c r="GN6" s="55"/>
      <c r="GO6" s="55"/>
      <c r="GP6" s="55"/>
      <c r="GQ6" s="55"/>
      <c r="GR6" s="55"/>
      <c r="GS6" s="56"/>
    </row>
    <row r="7" spans="2:202" ht="7.5" customHeight="1" x14ac:dyDescent="0.2">
      <c r="M7" s="8"/>
      <c r="N7" s="8"/>
      <c r="O7" s="8"/>
      <c r="P7" s="8"/>
      <c r="Q7" s="8"/>
      <c r="R7" s="8"/>
      <c r="S7" s="8"/>
      <c r="T7" s="8"/>
      <c r="U7" s="8"/>
      <c r="V7" s="8"/>
      <c r="X7" s="11"/>
      <c r="BY7" s="7"/>
      <c r="BZ7" s="54"/>
      <c r="CA7" s="55"/>
      <c r="CB7" s="55"/>
      <c r="CC7" s="55"/>
      <c r="CD7" s="55"/>
      <c r="CE7" s="55"/>
      <c r="CF7" s="55"/>
      <c r="CG7" s="55"/>
      <c r="CH7" s="55"/>
      <c r="CI7" s="55"/>
      <c r="CJ7" s="55"/>
      <c r="CK7" s="55"/>
      <c r="CL7" s="55"/>
      <c r="CM7" s="56"/>
      <c r="CU7" s="7"/>
      <c r="CV7" s="54"/>
      <c r="CW7" s="55"/>
      <c r="CX7" s="55"/>
      <c r="CY7" s="55"/>
      <c r="CZ7" s="55"/>
      <c r="DA7" s="55"/>
      <c r="DB7" s="55"/>
      <c r="DC7" s="55"/>
      <c r="DD7" s="55"/>
      <c r="DE7" s="55"/>
      <c r="DF7" s="55"/>
      <c r="DG7" s="55"/>
      <c r="DH7" s="55"/>
      <c r="DI7" s="56"/>
      <c r="DQ7" s="7"/>
      <c r="DR7" s="54"/>
      <c r="DS7" s="55"/>
      <c r="DT7" s="55"/>
      <c r="DU7" s="55"/>
      <c r="DV7" s="55"/>
      <c r="DW7" s="55"/>
      <c r="DX7" s="55"/>
      <c r="DY7" s="55"/>
      <c r="DZ7" s="55"/>
      <c r="EA7" s="55"/>
      <c r="EB7" s="55"/>
      <c r="EC7" s="55"/>
      <c r="ED7" s="55"/>
      <c r="EE7" s="56"/>
      <c r="EM7" s="7"/>
      <c r="EN7" s="54"/>
      <c r="EO7" s="55"/>
      <c r="EP7" s="55"/>
      <c r="EQ7" s="55"/>
      <c r="ER7" s="55"/>
      <c r="ES7" s="55"/>
      <c r="ET7" s="55"/>
      <c r="EU7" s="55"/>
      <c r="EV7" s="55"/>
      <c r="EW7" s="55"/>
      <c r="EX7" s="55"/>
      <c r="EY7" s="55"/>
      <c r="EZ7" s="55"/>
      <c r="FA7" s="56"/>
      <c r="FI7" s="7"/>
      <c r="FJ7" s="54"/>
      <c r="FK7" s="55"/>
      <c r="FL7" s="55"/>
      <c r="FM7" s="55"/>
      <c r="FN7" s="55"/>
      <c r="FO7" s="55"/>
      <c r="FP7" s="55"/>
      <c r="FQ7" s="55"/>
      <c r="FR7" s="55"/>
      <c r="FS7" s="55"/>
      <c r="FT7" s="55"/>
      <c r="FU7" s="55"/>
      <c r="FV7" s="55"/>
      <c r="FW7" s="56"/>
      <c r="GE7" s="7"/>
      <c r="GF7" s="54"/>
      <c r="GG7" s="55"/>
      <c r="GH7" s="55"/>
      <c r="GI7" s="55"/>
      <c r="GJ7" s="55"/>
      <c r="GK7" s="55"/>
      <c r="GL7" s="55"/>
      <c r="GM7" s="55"/>
      <c r="GN7" s="55"/>
      <c r="GO7" s="55"/>
      <c r="GP7" s="55"/>
      <c r="GQ7" s="55"/>
      <c r="GR7" s="55"/>
      <c r="GS7" s="56"/>
    </row>
    <row r="8" spans="2:202" ht="7.5" customHeight="1" x14ac:dyDescent="0.2">
      <c r="M8" s="8"/>
      <c r="N8" s="8"/>
      <c r="O8" s="8"/>
      <c r="P8" s="8"/>
      <c r="Q8" s="8"/>
      <c r="R8" s="8"/>
      <c r="S8" s="8"/>
      <c r="T8" s="8"/>
      <c r="U8" s="8"/>
      <c r="V8" s="8"/>
      <c r="BY8" s="7"/>
      <c r="BZ8" s="54"/>
      <c r="CA8" s="55"/>
      <c r="CB8" s="55"/>
      <c r="CC8" s="55"/>
      <c r="CD8" s="55"/>
      <c r="CE8" s="55"/>
      <c r="CF8" s="55"/>
      <c r="CG8" s="55"/>
      <c r="CH8" s="55"/>
      <c r="CI8" s="55"/>
      <c r="CJ8" s="55"/>
      <c r="CK8" s="55"/>
      <c r="CL8" s="55"/>
      <c r="CM8" s="56"/>
      <c r="CN8" s="7"/>
      <c r="CU8" s="7"/>
      <c r="CV8" s="54"/>
      <c r="CW8" s="55"/>
      <c r="CX8" s="55"/>
      <c r="CY8" s="55"/>
      <c r="CZ8" s="55"/>
      <c r="DA8" s="55"/>
      <c r="DB8" s="55"/>
      <c r="DC8" s="55"/>
      <c r="DD8" s="55"/>
      <c r="DE8" s="55"/>
      <c r="DF8" s="55"/>
      <c r="DG8" s="55"/>
      <c r="DH8" s="55"/>
      <c r="DI8" s="56"/>
      <c r="DJ8" s="7"/>
      <c r="DK8" s="7"/>
      <c r="DL8" s="7"/>
      <c r="DQ8" s="7"/>
      <c r="DR8" s="54"/>
      <c r="DS8" s="55"/>
      <c r="DT8" s="55"/>
      <c r="DU8" s="55"/>
      <c r="DV8" s="55"/>
      <c r="DW8" s="55"/>
      <c r="DX8" s="55"/>
      <c r="DY8" s="55"/>
      <c r="DZ8" s="55"/>
      <c r="EA8" s="55"/>
      <c r="EB8" s="55"/>
      <c r="EC8" s="55"/>
      <c r="ED8" s="55"/>
      <c r="EE8" s="56"/>
      <c r="EF8" s="7"/>
      <c r="EM8" s="7"/>
      <c r="EN8" s="54"/>
      <c r="EO8" s="55"/>
      <c r="EP8" s="55"/>
      <c r="EQ8" s="55"/>
      <c r="ER8" s="55"/>
      <c r="ES8" s="55"/>
      <c r="ET8" s="55"/>
      <c r="EU8" s="55"/>
      <c r="EV8" s="55"/>
      <c r="EW8" s="55"/>
      <c r="EX8" s="55"/>
      <c r="EY8" s="55"/>
      <c r="EZ8" s="55"/>
      <c r="FA8" s="56"/>
      <c r="FB8" s="7"/>
      <c r="FI8" s="7"/>
      <c r="FJ8" s="54"/>
      <c r="FK8" s="55"/>
      <c r="FL8" s="55"/>
      <c r="FM8" s="55"/>
      <c r="FN8" s="55"/>
      <c r="FO8" s="55"/>
      <c r="FP8" s="55"/>
      <c r="FQ8" s="55"/>
      <c r="FR8" s="55"/>
      <c r="FS8" s="55"/>
      <c r="FT8" s="55"/>
      <c r="FU8" s="55"/>
      <c r="FV8" s="55"/>
      <c r="FW8" s="56"/>
      <c r="FX8" s="7"/>
      <c r="FY8" s="7"/>
      <c r="FZ8" s="7"/>
      <c r="GE8" s="7"/>
      <c r="GF8" s="54"/>
      <c r="GG8" s="55"/>
      <c r="GH8" s="55"/>
      <c r="GI8" s="55"/>
      <c r="GJ8" s="55"/>
      <c r="GK8" s="55"/>
      <c r="GL8" s="55"/>
      <c r="GM8" s="55"/>
      <c r="GN8" s="55"/>
      <c r="GO8" s="55"/>
      <c r="GP8" s="55"/>
      <c r="GQ8" s="55"/>
      <c r="GR8" s="55"/>
      <c r="GS8" s="56"/>
      <c r="GT8" s="7"/>
    </row>
    <row r="9" spans="2:202" ht="7.5" customHeight="1" x14ac:dyDescent="0.2">
      <c r="M9" s="8"/>
      <c r="N9" s="8"/>
      <c r="O9" s="8"/>
      <c r="P9" s="8"/>
      <c r="Q9" s="8"/>
      <c r="R9" s="8"/>
      <c r="S9" s="8"/>
      <c r="T9" s="8"/>
      <c r="U9" s="8"/>
      <c r="V9" s="8"/>
      <c r="BY9" s="7"/>
      <c r="BZ9" s="54"/>
      <c r="CA9" s="55"/>
      <c r="CB9" s="55"/>
      <c r="CC9" s="55"/>
      <c r="CD9" s="55"/>
      <c r="CE9" s="55"/>
      <c r="CF9" s="55"/>
      <c r="CG9" s="55"/>
      <c r="CH9" s="55"/>
      <c r="CI9" s="55"/>
      <c r="CJ9" s="55"/>
      <c r="CK9" s="55"/>
      <c r="CL9" s="55"/>
      <c r="CM9" s="56"/>
      <c r="CU9" s="7"/>
      <c r="CV9" s="54"/>
      <c r="CW9" s="55"/>
      <c r="CX9" s="55"/>
      <c r="CY9" s="55"/>
      <c r="CZ9" s="55"/>
      <c r="DA9" s="55"/>
      <c r="DB9" s="55"/>
      <c r="DC9" s="55"/>
      <c r="DD9" s="55"/>
      <c r="DE9" s="55"/>
      <c r="DF9" s="55"/>
      <c r="DG9" s="55"/>
      <c r="DH9" s="55"/>
      <c r="DI9" s="56"/>
      <c r="DQ9" s="7"/>
      <c r="DR9" s="54"/>
      <c r="DS9" s="55"/>
      <c r="DT9" s="55"/>
      <c r="DU9" s="55"/>
      <c r="DV9" s="55"/>
      <c r="DW9" s="55"/>
      <c r="DX9" s="55"/>
      <c r="DY9" s="55"/>
      <c r="DZ9" s="55"/>
      <c r="EA9" s="55"/>
      <c r="EB9" s="55"/>
      <c r="EC9" s="55"/>
      <c r="ED9" s="55"/>
      <c r="EE9" s="56"/>
      <c r="EM9" s="7"/>
      <c r="EN9" s="54"/>
      <c r="EO9" s="55"/>
      <c r="EP9" s="55"/>
      <c r="EQ9" s="55"/>
      <c r="ER9" s="55"/>
      <c r="ES9" s="55"/>
      <c r="ET9" s="55"/>
      <c r="EU9" s="55"/>
      <c r="EV9" s="55"/>
      <c r="EW9" s="55"/>
      <c r="EX9" s="55"/>
      <c r="EY9" s="55"/>
      <c r="EZ9" s="55"/>
      <c r="FA9" s="56"/>
      <c r="FI9" s="7"/>
      <c r="FJ9" s="54"/>
      <c r="FK9" s="55"/>
      <c r="FL9" s="55"/>
      <c r="FM9" s="55"/>
      <c r="FN9" s="55"/>
      <c r="FO9" s="55"/>
      <c r="FP9" s="55"/>
      <c r="FQ9" s="55"/>
      <c r="FR9" s="55"/>
      <c r="FS9" s="55"/>
      <c r="FT9" s="55"/>
      <c r="FU9" s="55"/>
      <c r="FV9" s="55"/>
      <c r="FW9" s="56"/>
      <c r="GE9" s="7"/>
      <c r="GF9" s="54"/>
      <c r="GG9" s="55"/>
      <c r="GH9" s="55"/>
      <c r="GI9" s="55"/>
      <c r="GJ9" s="55"/>
      <c r="GK9" s="55"/>
      <c r="GL9" s="55"/>
      <c r="GM9" s="55"/>
      <c r="GN9" s="55"/>
      <c r="GO9" s="55"/>
      <c r="GP9" s="55"/>
      <c r="GQ9" s="55"/>
      <c r="GR9" s="55"/>
      <c r="GS9" s="56"/>
    </row>
    <row r="10" spans="2:202" ht="7.5" customHeight="1" x14ac:dyDescent="0.2">
      <c r="M10" s="8"/>
      <c r="N10" s="8"/>
      <c r="O10" s="8"/>
      <c r="P10" s="8"/>
      <c r="Q10" s="8"/>
      <c r="R10" s="8"/>
      <c r="S10" s="8"/>
      <c r="T10" s="8"/>
      <c r="U10" s="8"/>
      <c r="V10" s="8"/>
      <c r="BY10" s="7"/>
      <c r="BZ10" s="54"/>
      <c r="CA10" s="55"/>
      <c r="CB10" s="55"/>
      <c r="CC10" s="55"/>
      <c r="CD10" s="55"/>
      <c r="CE10" s="55"/>
      <c r="CF10" s="55"/>
      <c r="CG10" s="55"/>
      <c r="CH10" s="55"/>
      <c r="CI10" s="55"/>
      <c r="CJ10" s="55"/>
      <c r="CK10" s="55"/>
      <c r="CL10" s="55"/>
      <c r="CM10" s="56"/>
      <c r="CU10" s="7"/>
      <c r="CV10" s="54"/>
      <c r="CW10" s="55"/>
      <c r="CX10" s="55"/>
      <c r="CY10" s="55"/>
      <c r="CZ10" s="55"/>
      <c r="DA10" s="55"/>
      <c r="DB10" s="55"/>
      <c r="DC10" s="55"/>
      <c r="DD10" s="55"/>
      <c r="DE10" s="55"/>
      <c r="DF10" s="55"/>
      <c r="DG10" s="55"/>
      <c r="DH10" s="55"/>
      <c r="DI10" s="56"/>
      <c r="DQ10" s="7"/>
      <c r="DR10" s="54"/>
      <c r="DS10" s="55"/>
      <c r="DT10" s="55"/>
      <c r="DU10" s="55"/>
      <c r="DV10" s="55"/>
      <c r="DW10" s="55"/>
      <c r="DX10" s="55"/>
      <c r="DY10" s="55"/>
      <c r="DZ10" s="55"/>
      <c r="EA10" s="55"/>
      <c r="EB10" s="55"/>
      <c r="EC10" s="55"/>
      <c r="ED10" s="55"/>
      <c r="EE10" s="56"/>
      <c r="EM10" s="7"/>
      <c r="EN10" s="54"/>
      <c r="EO10" s="55"/>
      <c r="EP10" s="55"/>
      <c r="EQ10" s="55"/>
      <c r="ER10" s="55"/>
      <c r="ES10" s="55"/>
      <c r="ET10" s="55"/>
      <c r="EU10" s="55"/>
      <c r="EV10" s="55"/>
      <c r="EW10" s="55"/>
      <c r="EX10" s="55"/>
      <c r="EY10" s="55"/>
      <c r="EZ10" s="55"/>
      <c r="FA10" s="56"/>
      <c r="FI10" s="7"/>
      <c r="FJ10" s="54"/>
      <c r="FK10" s="55"/>
      <c r="FL10" s="55"/>
      <c r="FM10" s="55"/>
      <c r="FN10" s="55"/>
      <c r="FO10" s="55"/>
      <c r="FP10" s="55"/>
      <c r="FQ10" s="55"/>
      <c r="FR10" s="55"/>
      <c r="FS10" s="55"/>
      <c r="FT10" s="55"/>
      <c r="FU10" s="55"/>
      <c r="FV10" s="55"/>
      <c r="FW10" s="56"/>
      <c r="GE10" s="7"/>
      <c r="GF10" s="54"/>
      <c r="GG10" s="55"/>
      <c r="GH10" s="55"/>
      <c r="GI10" s="55"/>
      <c r="GJ10" s="55"/>
      <c r="GK10" s="55"/>
      <c r="GL10" s="55"/>
      <c r="GM10" s="55"/>
      <c r="GN10" s="55"/>
      <c r="GO10" s="55"/>
      <c r="GP10" s="55"/>
      <c r="GQ10" s="55"/>
      <c r="GR10" s="55"/>
      <c r="GS10" s="56"/>
    </row>
    <row r="11" spans="2:202" ht="7.5" customHeight="1" x14ac:dyDescent="0.2">
      <c r="M11" s="8"/>
      <c r="N11" s="8"/>
      <c r="O11" s="8"/>
      <c r="P11" s="8"/>
      <c r="Q11" s="8"/>
      <c r="R11" s="8"/>
      <c r="S11" s="8"/>
      <c r="T11" s="8"/>
      <c r="U11" s="8"/>
      <c r="V11" s="8"/>
      <c r="BY11" s="7"/>
      <c r="BZ11" s="54"/>
      <c r="CA11" s="55"/>
      <c r="CB11" s="55"/>
      <c r="CC11" s="55"/>
      <c r="CD11" s="55"/>
      <c r="CE11" s="55"/>
      <c r="CF11" s="55"/>
      <c r="CG11" s="55"/>
      <c r="CH11" s="55"/>
      <c r="CI11" s="55"/>
      <c r="CJ11" s="55"/>
      <c r="CK11" s="55"/>
      <c r="CL11" s="55"/>
      <c r="CM11" s="56"/>
      <c r="CU11" s="7"/>
      <c r="CV11" s="54"/>
      <c r="CW11" s="55"/>
      <c r="CX11" s="55"/>
      <c r="CY11" s="55"/>
      <c r="CZ11" s="55"/>
      <c r="DA11" s="55"/>
      <c r="DB11" s="55"/>
      <c r="DC11" s="55"/>
      <c r="DD11" s="55"/>
      <c r="DE11" s="55"/>
      <c r="DF11" s="55"/>
      <c r="DG11" s="55"/>
      <c r="DH11" s="55"/>
      <c r="DI11" s="56"/>
      <c r="DQ11" s="7"/>
      <c r="DR11" s="54"/>
      <c r="DS11" s="55"/>
      <c r="DT11" s="55"/>
      <c r="DU11" s="55"/>
      <c r="DV11" s="55"/>
      <c r="DW11" s="55"/>
      <c r="DX11" s="55"/>
      <c r="DY11" s="55"/>
      <c r="DZ11" s="55"/>
      <c r="EA11" s="55"/>
      <c r="EB11" s="55"/>
      <c r="EC11" s="55"/>
      <c r="ED11" s="55"/>
      <c r="EE11" s="56"/>
      <c r="EM11" s="7"/>
      <c r="EN11" s="54"/>
      <c r="EO11" s="55"/>
      <c r="EP11" s="55"/>
      <c r="EQ11" s="55"/>
      <c r="ER11" s="55"/>
      <c r="ES11" s="55"/>
      <c r="ET11" s="55"/>
      <c r="EU11" s="55"/>
      <c r="EV11" s="55"/>
      <c r="EW11" s="55"/>
      <c r="EX11" s="55"/>
      <c r="EY11" s="55"/>
      <c r="EZ11" s="55"/>
      <c r="FA11" s="56"/>
      <c r="FI11" s="7"/>
      <c r="FJ11" s="54"/>
      <c r="FK11" s="55"/>
      <c r="FL11" s="55"/>
      <c r="FM11" s="55"/>
      <c r="FN11" s="55"/>
      <c r="FO11" s="55"/>
      <c r="FP11" s="55"/>
      <c r="FQ11" s="55"/>
      <c r="FR11" s="55"/>
      <c r="FS11" s="55"/>
      <c r="FT11" s="55"/>
      <c r="FU11" s="55"/>
      <c r="FV11" s="55"/>
      <c r="FW11" s="56"/>
      <c r="GE11" s="7"/>
      <c r="GF11" s="54"/>
      <c r="GG11" s="55"/>
      <c r="GH11" s="55"/>
      <c r="GI11" s="55"/>
      <c r="GJ11" s="55"/>
      <c r="GK11" s="55"/>
      <c r="GL11" s="55"/>
      <c r="GM11" s="55"/>
      <c r="GN11" s="55"/>
      <c r="GO11" s="55"/>
      <c r="GP11" s="55"/>
      <c r="GQ11" s="55"/>
      <c r="GR11" s="55"/>
      <c r="GS11" s="56"/>
    </row>
    <row r="12" spans="2:202" ht="7.5" customHeight="1" x14ac:dyDescent="0.2">
      <c r="BY12" s="7"/>
      <c r="BZ12" s="54"/>
      <c r="CA12" s="55"/>
      <c r="CB12" s="55"/>
      <c r="CC12" s="55"/>
      <c r="CD12" s="55"/>
      <c r="CE12" s="55"/>
      <c r="CF12" s="55"/>
      <c r="CG12" s="55"/>
      <c r="CH12" s="55"/>
      <c r="CI12" s="55"/>
      <c r="CJ12" s="55"/>
      <c r="CK12" s="55"/>
      <c r="CL12" s="55"/>
      <c r="CM12" s="56"/>
      <c r="CU12" s="7"/>
      <c r="CV12" s="54"/>
      <c r="CW12" s="55"/>
      <c r="CX12" s="55"/>
      <c r="CY12" s="55"/>
      <c r="CZ12" s="55"/>
      <c r="DA12" s="55"/>
      <c r="DB12" s="55"/>
      <c r="DC12" s="55"/>
      <c r="DD12" s="55"/>
      <c r="DE12" s="55"/>
      <c r="DF12" s="55"/>
      <c r="DG12" s="55"/>
      <c r="DH12" s="55"/>
      <c r="DI12" s="56"/>
      <c r="DQ12" s="7"/>
      <c r="DR12" s="54"/>
      <c r="DS12" s="55"/>
      <c r="DT12" s="55"/>
      <c r="DU12" s="55"/>
      <c r="DV12" s="55"/>
      <c r="DW12" s="55"/>
      <c r="DX12" s="55"/>
      <c r="DY12" s="55"/>
      <c r="DZ12" s="55"/>
      <c r="EA12" s="55"/>
      <c r="EB12" s="55"/>
      <c r="EC12" s="55"/>
      <c r="ED12" s="55"/>
      <c r="EE12" s="56"/>
      <c r="EM12" s="7"/>
      <c r="EN12" s="54"/>
      <c r="EO12" s="55"/>
      <c r="EP12" s="55"/>
      <c r="EQ12" s="55"/>
      <c r="ER12" s="55"/>
      <c r="ES12" s="55"/>
      <c r="ET12" s="55"/>
      <c r="EU12" s="55"/>
      <c r="EV12" s="55"/>
      <c r="EW12" s="55"/>
      <c r="EX12" s="55"/>
      <c r="EY12" s="55"/>
      <c r="EZ12" s="55"/>
      <c r="FA12" s="56"/>
      <c r="FI12" s="7"/>
      <c r="FJ12" s="54"/>
      <c r="FK12" s="55"/>
      <c r="FL12" s="55"/>
      <c r="FM12" s="55"/>
      <c r="FN12" s="55"/>
      <c r="FO12" s="55"/>
      <c r="FP12" s="55"/>
      <c r="FQ12" s="55"/>
      <c r="FR12" s="55"/>
      <c r="FS12" s="55"/>
      <c r="FT12" s="55"/>
      <c r="FU12" s="55"/>
      <c r="FV12" s="55"/>
      <c r="FW12" s="56"/>
      <c r="GE12" s="7"/>
      <c r="GF12" s="54"/>
      <c r="GG12" s="55"/>
      <c r="GH12" s="55"/>
      <c r="GI12" s="55"/>
      <c r="GJ12" s="55"/>
      <c r="GK12" s="55"/>
      <c r="GL12" s="55"/>
      <c r="GM12" s="55"/>
      <c r="GN12" s="55"/>
      <c r="GO12" s="55"/>
      <c r="GP12" s="55"/>
      <c r="GQ12" s="55"/>
      <c r="GR12" s="55"/>
      <c r="GS12" s="56"/>
    </row>
    <row r="13" spans="2:202" ht="7.5" customHeight="1" x14ac:dyDescent="0.2">
      <c r="BY13" s="12"/>
      <c r="BZ13" s="57"/>
      <c r="CA13" s="58"/>
      <c r="CB13" s="58"/>
      <c r="CC13" s="58"/>
      <c r="CD13" s="58"/>
      <c r="CE13" s="58"/>
      <c r="CF13" s="58"/>
      <c r="CG13" s="58"/>
      <c r="CH13" s="58"/>
      <c r="CI13" s="58"/>
      <c r="CJ13" s="58"/>
      <c r="CK13" s="58"/>
      <c r="CL13" s="58"/>
      <c r="CM13" s="59"/>
      <c r="CN13" s="12"/>
      <c r="CU13" s="12"/>
      <c r="CV13" s="57"/>
      <c r="CW13" s="58"/>
      <c r="CX13" s="58"/>
      <c r="CY13" s="58"/>
      <c r="CZ13" s="58"/>
      <c r="DA13" s="58"/>
      <c r="DB13" s="58"/>
      <c r="DC13" s="58"/>
      <c r="DD13" s="58"/>
      <c r="DE13" s="58"/>
      <c r="DF13" s="58"/>
      <c r="DG13" s="58"/>
      <c r="DH13" s="58"/>
      <c r="DI13" s="59"/>
      <c r="DJ13" s="12"/>
      <c r="DK13" s="7"/>
      <c r="DL13" s="7"/>
      <c r="DQ13" s="12"/>
      <c r="DR13" s="57"/>
      <c r="DS13" s="58"/>
      <c r="DT13" s="58"/>
      <c r="DU13" s="58"/>
      <c r="DV13" s="58"/>
      <c r="DW13" s="58"/>
      <c r="DX13" s="58"/>
      <c r="DY13" s="58"/>
      <c r="DZ13" s="58"/>
      <c r="EA13" s="58"/>
      <c r="EB13" s="58"/>
      <c r="EC13" s="58"/>
      <c r="ED13" s="58"/>
      <c r="EE13" s="59"/>
      <c r="EF13" s="12"/>
      <c r="EM13" s="12"/>
      <c r="EN13" s="57"/>
      <c r="EO13" s="58"/>
      <c r="EP13" s="58"/>
      <c r="EQ13" s="58"/>
      <c r="ER13" s="58"/>
      <c r="ES13" s="58"/>
      <c r="ET13" s="58"/>
      <c r="EU13" s="58"/>
      <c r="EV13" s="58"/>
      <c r="EW13" s="58"/>
      <c r="EX13" s="58"/>
      <c r="EY13" s="58"/>
      <c r="EZ13" s="58"/>
      <c r="FA13" s="59"/>
      <c r="FB13" s="12"/>
      <c r="FI13" s="12"/>
      <c r="FJ13" s="57"/>
      <c r="FK13" s="58"/>
      <c r="FL13" s="58"/>
      <c r="FM13" s="58"/>
      <c r="FN13" s="58"/>
      <c r="FO13" s="58"/>
      <c r="FP13" s="58"/>
      <c r="FQ13" s="58"/>
      <c r="FR13" s="58"/>
      <c r="FS13" s="58"/>
      <c r="FT13" s="58"/>
      <c r="FU13" s="58"/>
      <c r="FV13" s="58"/>
      <c r="FW13" s="59"/>
      <c r="FX13" s="12"/>
      <c r="FY13" s="7"/>
      <c r="FZ13" s="7"/>
      <c r="GE13" s="12"/>
      <c r="GF13" s="57"/>
      <c r="GG13" s="58"/>
      <c r="GH13" s="58"/>
      <c r="GI13" s="58"/>
      <c r="GJ13" s="58"/>
      <c r="GK13" s="58"/>
      <c r="GL13" s="58"/>
      <c r="GM13" s="58"/>
      <c r="GN13" s="58"/>
      <c r="GO13" s="58"/>
      <c r="GP13" s="58"/>
      <c r="GQ13" s="58"/>
      <c r="GR13" s="58"/>
      <c r="GS13" s="59"/>
      <c r="GT13" s="12"/>
    </row>
    <row r="14" spans="2:202" ht="7.5" customHeight="1" x14ac:dyDescent="0.2">
      <c r="BY14" s="7"/>
      <c r="BZ14" s="51" t="str">
        <f>IF(CI1&gt;0,VLOOKUP(CI1,$B:$BT,11,FALSE)," ")&amp;" "&amp;IF(CI1&gt;0,VLOOKUP(CI1,$B:$BT,27,FALSE)," ")</f>
        <v xml:space="preserve">   </v>
      </c>
      <c r="CA14" s="52"/>
      <c r="CB14" s="52"/>
      <c r="CC14" s="52"/>
      <c r="CD14" s="52"/>
      <c r="CE14" s="52"/>
      <c r="CF14" s="52"/>
      <c r="CG14" s="52"/>
      <c r="CH14" s="52"/>
      <c r="CI14" s="52"/>
      <c r="CJ14" s="52"/>
      <c r="CK14" s="52"/>
      <c r="CL14" s="52"/>
      <c r="CM14" s="53"/>
      <c r="CU14" s="7"/>
      <c r="CV14" s="51" t="str">
        <f>IF(DE1&gt;0,VLOOKUP(DE1,$B:$BT,11,FALSE)," ")&amp;" "&amp;IF(DE1&gt;0,VLOOKUP(DE1,$B:$BT,27,FALSE)," ")</f>
        <v xml:space="preserve">   </v>
      </c>
      <c r="CW14" s="52"/>
      <c r="CX14" s="52"/>
      <c r="CY14" s="52"/>
      <c r="CZ14" s="52"/>
      <c r="DA14" s="52"/>
      <c r="DB14" s="52"/>
      <c r="DC14" s="52"/>
      <c r="DD14" s="52"/>
      <c r="DE14" s="52"/>
      <c r="DF14" s="52"/>
      <c r="DG14" s="52"/>
      <c r="DH14" s="52"/>
      <c r="DI14" s="53"/>
      <c r="DQ14" s="7"/>
      <c r="DR14" s="51" t="str">
        <f>IF(EA1&gt;0,VLOOKUP(EA1,$B:$BT,11,FALSE)," ")&amp;" "&amp;IF(EA1&gt;0,VLOOKUP(EA1,$B:$BT,27,FALSE)," ")</f>
        <v xml:space="preserve">   </v>
      </c>
      <c r="DS14" s="52"/>
      <c r="DT14" s="52"/>
      <c r="DU14" s="52"/>
      <c r="DV14" s="52"/>
      <c r="DW14" s="52"/>
      <c r="DX14" s="52"/>
      <c r="DY14" s="52"/>
      <c r="DZ14" s="52"/>
      <c r="EA14" s="52"/>
      <c r="EB14" s="52"/>
      <c r="EC14" s="52"/>
      <c r="ED14" s="52"/>
      <c r="EE14" s="53"/>
      <c r="EM14" s="7"/>
      <c r="EN14" s="51" t="str">
        <f>IF(EW1&gt;0,VLOOKUP(EW1,$B:$BT,11,FALSE)," ")&amp;" "&amp;IF(EW1&gt;0,VLOOKUP(EW1,$B:$BT,27,FALSE)," ")</f>
        <v xml:space="preserve">   </v>
      </c>
      <c r="EO14" s="52"/>
      <c r="EP14" s="52"/>
      <c r="EQ14" s="52"/>
      <c r="ER14" s="52"/>
      <c r="ES14" s="52"/>
      <c r="ET14" s="52"/>
      <c r="EU14" s="52"/>
      <c r="EV14" s="52"/>
      <c r="EW14" s="52"/>
      <c r="EX14" s="52"/>
      <c r="EY14" s="52"/>
      <c r="EZ14" s="52"/>
      <c r="FA14" s="53"/>
      <c r="FI14" s="7"/>
      <c r="FJ14" s="51" t="str">
        <f>IF(FS1&gt;0,VLOOKUP(FS1,$B:$BT,11,FALSE)," ")&amp;" "&amp;IF(FS1&gt;0,VLOOKUP(FS1,$B:$BT,27,FALSE)," ")</f>
        <v xml:space="preserve">   </v>
      </c>
      <c r="FK14" s="52"/>
      <c r="FL14" s="52"/>
      <c r="FM14" s="52"/>
      <c r="FN14" s="52"/>
      <c r="FO14" s="52"/>
      <c r="FP14" s="52"/>
      <c r="FQ14" s="52"/>
      <c r="FR14" s="52"/>
      <c r="FS14" s="52"/>
      <c r="FT14" s="52"/>
      <c r="FU14" s="52"/>
      <c r="FV14" s="52"/>
      <c r="FW14" s="53"/>
      <c r="GE14" s="7"/>
      <c r="GF14" s="51" t="str">
        <f>IF(GO1&gt;0,VLOOKUP(GO1,$B:$BT,11,FALSE)," ")&amp;" "&amp;IF(GO1&gt;0,VLOOKUP(GO1,$B:$BT,27,FALSE)," ")</f>
        <v xml:space="preserve">   </v>
      </c>
      <c r="GG14" s="52"/>
      <c r="GH14" s="52"/>
      <c r="GI14" s="52"/>
      <c r="GJ14" s="52"/>
      <c r="GK14" s="52"/>
      <c r="GL14" s="52"/>
      <c r="GM14" s="52"/>
      <c r="GN14" s="52"/>
      <c r="GO14" s="52"/>
      <c r="GP14" s="52"/>
      <c r="GQ14" s="52"/>
      <c r="GR14" s="52"/>
      <c r="GS14" s="53"/>
    </row>
    <row r="15" spans="2:202" ht="7.5" customHeight="1" x14ac:dyDescent="0.2">
      <c r="BY15" s="7"/>
      <c r="BZ15" s="54"/>
      <c r="CA15" s="55"/>
      <c r="CB15" s="55"/>
      <c r="CC15" s="55"/>
      <c r="CD15" s="55"/>
      <c r="CE15" s="55"/>
      <c r="CF15" s="55"/>
      <c r="CG15" s="55"/>
      <c r="CH15" s="55"/>
      <c r="CI15" s="55"/>
      <c r="CJ15" s="55"/>
      <c r="CK15" s="55"/>
      <c r="CL15" s="55"/>
      <c r="CM15" s="56"/>
      <c r="CU15" s="7"/>
      <c r="CV15" s="54"/>
      <c r="CW15" s="55"/>
      <c r="CX15" s="55"/>
      <c r="CY15" s="55"/>
      <c r="CZ15" s="55"/>
      <c r="DA15" s="55"/>
      <c r="DB15" s="55"/>
      <c r="DC15" s="55"/>
      <c r="DD15" s="55"/>
      <c r="DE15" s="55"/>
      <c r="DF15" s="55"/>
      <c r="DG15" s="55"/>
      <c r="DH15" s="55"/>
      <c r="DI15" s="56"/>
      <c r="DQ15" s="7"/>
      <c r="DR15" s="54"/>
      <c r="DS15" s="55"/>
      <c r="DT15" s="55"/>
      <c r="DU15" s="55"/>
      <c r="DV15" s="55"/>
      <c r="DW15" s="55"/>
      <c r="DX15" s="55"/>
      <c r="DY15" s="55"/>
      <c r="DZ15" s="55"/>
      <c r="EA15" s="55"/>
      <c r="EB15" s="55"/>
      <c r="EC15" s="55"/>
      <c r="ED15" s="55"/>
      <c r="EE15" s="56"/>
      <c r="EM15" s="7"/>
      <c r="EN15" s="54"/>
      <c r="EO15" s="55"/>
      <c r="EP15" s="55"/>
      <c r="EQ15" s="55"/>
      <c r="ER15" s="55"/>
      <c r="ES15" s="55"/>
      <c r="ET15" s="55"/>
      <c r="EU15" s="55"/>
      <c r="EV15" s="55"/>
      <c r="EW15" s="55"/>
      <c r="EX15" s="55"/>
      <c r="EY15" s="55"/>
      <c r="EZ15" s="55"/>
      <c r="FA15" s="56"/>
      <c r="FI15" s="7"/>
      <c r="FJ15" s="54"/>
      <c r="FK15" s="55"/>
      <c r="FL15" s="55"/>
      <c r="FM15" s="55"/>
      <c r="FN15" s="55"/>
      <c r="FO15" s="55"/>
      <c r="FP15" s="55"/>
      <c r="FQ15" s="55"/>
      <c r="FR15" s="55"/>
      <c r="FS15" s="55"/>
      <c r="FT15" s="55"/>
      <c r="FU15" s="55"/>
      <c r="FV15" s="55"/>
      <c r="FW15" s="56"/>
      <c r="GE15" s="7"/>
      <c r="GF15" s="54"/>
      <c r="GG15" s="55"/>
      <c r="GH15" s="55"/>
      <c r="GI15" s="55"/>
      <c r="GJ15" s="55"/>
      <c r="GK15" s="55"/>
      <c r="GL15" s="55"/>
      <c r="GM15" s="55"/>
      <c r="GN15" s="55"/>
      <c r="GO15" s="55"/>
      <c r="GP15" s="55"/>
      <c r="GQ15" s="55"/>
      <c r="GR15" s="55"/>
      <c r="GS15" s="56"/>
    </row>
    <row r="16" spans="2:202" ht="7.5" customHeight="1" x14ac:dyDescent="0.2">
      <c r="B16" s="81" t="str">
        <f>IF('[3]Info générale'!B1&gt;0,'[3]Info générale'!B1,"")</f>
        <v>Championnat des écoles de tennis de table 2017-2018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81"/>
      <c r="N16" s="81"/>
      <c r="O16" s="81"/>
      <c r="P16" s="81"/>
      <c r="Q16" s="81"/>
      <c r="R16" s="81"/>
      <c r="S16" s="81"/>
      <c r="T16" s="81"/>
      <c r="U16" s="81"/>
      <c r="V16" s="81"/>
      <c r="W16" s="81"/>
      <c r="X16" s="81"/>
      <c r="Y16" s="81"/>
      <c r="Z16" s="81"/>
      <c r="AA16" s="81"/>
      <c r="AB16" s="81"/>
      <c r="AC16" s="81"/>
      <c r="AD16" s="81"/>
      <c r="AE16" s="81"/>
      <c r="AF16" s="81"/>
      <c r="AG16" s="81"/>
      <c r="AH16" s="81"/>
      <c r="AI16" s="81"/>
      <c r="AJ16" s="81"/>
      <c r="AK16" s="81"/>
      <c r="AL16" s="81"/>
      <c r="AM16" s="81"/>
      <c r="AN16" s="81"/>
      <c r="AO16" s="81"/>
      <c r="AP16" s="81"/>
      <c r="AQ16" s="81"/>
      <c r="AR16" s="81"/>
      <c r="AS16" s="81"/>
      <c r="AT16" s="81"/>
      <c r="AU16" s="81"/>
      <c r="AV16" s="81"/>
      <c r="AW16" s="81"/>
      <c r="AX16" s="81"/>
      <c r="AY16" s="81"/>
      <c r="AZ16" s="81"/>
      <c r="BA16" s="81"/>
      <c r="BB16" s="81"/>
      <c r="BC16" s="81"/>
      <c r="BD16" s="81"/>
      <c r="BE16" s="81"/>
      <c r="BF16" s="81"/>
      <c r="BG16" s="81"/>
      <c r="BH16" s="81"/>
      <c r="BI16" s="81"/>
      <c r="BJ16" s="81"/>
      <c r="BK16" s="81"/>
      <c r="BL16" s="81"/>
      <c r="BM16" s="81"/>
      <c r="BN16" s="81"/>
      <c r="BO16" s="81"/>
      <c r="BP16" s="81"/>
      <c r="BQ16" s="81"/>
      <c r="BR16" s="81"/>
      <c r="BS16" s="81"/>
      <c r="BT16" s="81"/>
      <c r="BY16" s="7"/>
      <c r="BZ16" s="54"/>
      <c r="CA16" s="55"/>
      <c r="CB16" s="55"/>
      <c r="CC16" s="55"/>
      <c r="CD16" s="55"/>
      <c r="CE16" s="55"/>
      <c r="CF16" s="55"/>
      <c r="CG16" s="55"/>
      <c r="CH16" s="55"/>
      <c r="CI16" s="55"/>
      <c r="CJ16" s="55"/>
      <c r="CK16" s="55"/>
      <c r="CL16" s="55"/>
      <c r="CM16" s="56"/>
      <c r="CU16" s="7"/>
      <c r="CV16" s="54"/>
      <c r="CW16" s="55"/>
      <c r="CX16" s="55"/>
      <c r="CY16" s="55"/>
      <c r="CZ16" s="55"/>
      <c r="DA16" s="55"/>
      <c r="DB16" s="55"/>
      <c r="DC16" s="55"/>
      <c r="DD16" s="55"/>
      <c r="DE16" s="55"/>
      <c r="DF16" s="55"/>
      <c r="DG16" s="55"/>
      <c r="DH16" s="55"/>
      <c r="DI16" s="56"/>
      <c r="DQ16" s="7"/>
      <c r="DR16" s="54"/>
      <c r="DS16" s="55"/>
      <c r="DT16" s="55"/>
      <c r="DU16" s="55"/>
      <c r="DV16" s="55"/>
      <c r="DW16" s="55"/>
      <c r="DX16" s="55"/>
      <c r="DY16" s="55"/>
      <c r="DZ16" s="55"/>
      <c r="EA16" s="55"/>
      <c r="EB16" s="55"/>
      <c r="EC16" s="55"/>
      <c r="ED16" s="55"/>
      <c r="EE16" s="56"/>
      <c r="EM16" s="7"/>
      <c r="EN16" s="54"/>
      <c r="EO16" s="55"/>
      <c r="EP16" s="55"/>
      <c r="EQ16" s="55"/>
      <c r="ER16" s="55"/>
      <c r="ES16" s="55"/>
      <c r="ET16" s="55"/>
      <c r="EU16" s="55"/>
      <c r="EV16" s="55"/>
      <c r="EW16" s="55"/>
      <c r="EX16" s="55"/>
      <c r="EY16" s="55"/>
      <c r="EZ16" s="55"/>
      <c r="FA16" s="56"/>
      <c r="FI16" s="7"/>
      <c r="FJ16" s="54"/>
      <c r="FK16" s="55"/>
      <c r="FL16" s="55"/>
      <c r="FM16" s="55"/>
      <c r="FN16" s="55"/>
      <c r="FO16" s="55"/>
      <c r="FP16" s="55"/>
      <c r="FQ16" s="55"/>
      <c r="FR16" s="55"/>
      <c r="FS16" s="55"/>
      <c r="FT16" s="55"/>
      <c r="FU16" s="55"/>
      <c r="FV16" s="55"/>
      <c r="FW16" s="56"/>
      <c r="GE16" s="7"/>
      <c r="GF16" s="54"/>
      <c r="GG16" s="55"/>
      <c r="GH16" s="55"/>
      <c r="GI16" s="55"/>
      <c r="GJ16" s="55"/>
      <c r="GK16" s="55"/>
      <c r="GL16" s="55"/>
      <c r="GM16" s="55"/>
      <c r="GN16" s="55"/>
      <c r="GO16" s="55"/>
      <c r="GP16" s="55"/>
      <c r="GQ16" s="55"/>
      <c r="GR16" s="55"/>
      <c r="GS16" s="56"/>
    </row>
    <row r="17" spans="2:201" ht="7.5" customHeight="1" x14ac:dyDescent="0.2"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81"/>
      <c r="AU17" s="81"/>
      <c r="AV17" s="81"/>
      <c r="AW17" s="81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81"/>
      <c r="BN17" s="81"/>
      <c r="BO17" s="81"/>
      <c r="BP17" s="81"/>
      <c r="BQ17" s="81"/>
      <c r="BR17" s="81"/>
      <c r="BS17" s="81"/>
      <c r="BT17" s="81"/>
      <c r="BZ17" s="54"/>
      <c r="CA17" s="55"/>
      <c r="CB17" s="55"/>
      <c r="CC17" s="55"/>
      <c r="CD17" s="55"/>
      <c r="CE17" s="55"/>
      <c r="CF17" s="55"/>
      <c r="CG17" s="55"/>
      <c r="CH17" s="55"/>
      <c r="CI17" s="55"/>
      <c r="CJ17" s="55"/>
      <c r="CK17" s="55"/>
      <c r="CL17" s="55"/>
      <c r="CM17" s="56"/>
      <c r="CV17" s="54"/>
      <c r="CW17" s="55"/>
      <c r="CX17" s="55"/>
      <c r="CY17" s="55"/>
      <c r="CZ17" s="55"/>
      <c r="DA17" s="55"/>
      <c r="DB17" s="55"/>
      <c r="DC17" s="55"/>
      <c r="DD17" s="55"/>
      <c r="DE17" s="55"/>
      <c r="DF17" s="55"/>
      <c r="DG17" s="55"/>
      <c r="DH17" s="55"/>
      <c r="DI17" s="56"/>
      <c r="DR17" s="54"/>
      <c r="DS17" s="55"/>
      <c r="DT17" s="55"/>
      <c r="DU17" s="55"/>
      <c r="DV17" s="55"/>
      <c r="DW17" s="55"/>
      <c r="DX17" s="55"/>
      <c r="DY17" s="55"/>
      <c r="DZ17" s="55"/>
      <c r="EA17" s="55"/>
      <c r="EB17" s="55"/>
      <c r="EC17" s="55"/>
      <c r="ED17" s="55"/>
      <c r="EE17" s="56"/>
      <c r="EN17" s="54"/>
      <c r="EO17" s="55"/>
      <c r="EP17" s="55"/>
      <c r="EQ17" s="55"/>
      <c r="ER17" s="55"/>
      <c r="ES17" s="55"/>
      <c r="ET17" s="55"/>
      <c r="EU17" s="55"/>
      <c r="EV17" s="55"/>
      <c r="EW17" s="55"/>
      <c r="EX17" s="55"/>
      <c r="EY17" s="55"/>
      <c r="EZ17" s="55"/>
      <c r="FA17" s="56"/>
      <c r="FJ17" s="54"/>
      <c r="FK17" s="55"/>
      <c r="FL17" s="55"/>
      <c r="FM17" s="55"/>
      <c r="FN17" s="55"/>
      <c r="FO17" s="55"/>
      <c r="FP17" s="55"/>
      <c r="FQ17" s="55"/>
      <c r="FR17" s="55"/>
      <c r="FS17" s="55"/>
      <c r="FT17" s="55"/>
      <c r="FU17" s="55"/>
      <c r="FV17" s="55"/>
      <c r="FW17" s="56"/>
      <c r="GF17" s="54"/>
      <c r="GG17" s="55"/>
      <c r="GH17" s="55"/>
      <c r="GI17" s="55"/>
      <c r="GJ17" s="55"/>
      <c r="GK17" s="55"/>
      <c r="GL17" s="55"/>
      <c r="GM17" s="55"/>
      <c r="GN17" s="55"/>
      <c r="GO17" s="55"/>
      <c r="GP17" s="55"/>
      <c r="GQ17" s="55"/>
      <c r="GR17" s="55"/>
      <c r="GS17" s="56"/>
    </row>
    <row r="18" spans="2:201" ht="7.5" customHeight="1" x14ac:dyDescent="0.2">
      <c r="B18" s="81"/>
      <c r="C18" s="81"/>
      <c r="D18" s="81"/>
      <c r="E18" s="81"/>
      <c r="F18" s="81"/>
      <c r="G18" s="81"/>
      <c r="H18" s="81"/>
      <c r="I18" s="81"/>
      <c r="J18" s="81"/>
      <c r="K18" s="81"/>
      <c r="L18" s="81"/>
      <c r="M18" s="81"/>
      <c r="N18" s="81"/>
      <c r="O18" s="81"/>
      <c r="P18" s="81"/>
      <c r="Q18" s="81"/>
      <c r="R18" s="81"/>
      <c r="S18" s="81"/>
      <c r="T18" s="81"/>
      <c r="U18" s="81"/>
      <c r="V18" s="81"/>
      <c r="W18" s="81"/>
      <c r="X18" s="81"/>
      <c r="Y18" s="81"/>
      <c r="Z18" s="81"/>
      <c r="AA18" s="81"/>
      <c r="AB18" s="81"/>
      <c r="AC18" s="81"/>
      <c r="AD18" s="81"/>
      <c r="AE18" s="81"/>
      <c r="AF18" s="81"/>
      <c r="AG18" s="81"/>
      <c r="AH18" s="81"/>
      <c r="AI18" s="81"/>
      <c r="AJ18" s="81"/>
      <c r="AK18" s="81"/>
      <c r="AL18" s="81"/>
      <c r="AM18" s="81"/>
      <c r="AN18" s="81"/>
      <c r="AO18" s="81"/>
      <c r="AP18" s="81"/>
      <c r="AQ18" s="81"/>
      <c r="AR18" s="81"/>
      <c r="AS18" s="81"/>
      <c r="AT18" s="81"/>
      <c r="AU18" s="81"/>
      <c r="AV18" s="81"/>
      <c r="AW18" s="81"/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1"/>
      <c r="BJ18" s="81"/>
      <c r="BK18" s="81"/>
      <c r="BL18" s="81"/>
      <c r="BM18" s="81"/>
      <c r="BN18" s="81"/>
      <c r="BO18" s="81"/>
      <c r="BP18" s="81"/>
      <c r="BQ18" s="81"/>
      <c r="BR18" s="81"/>
      <c r="BS18" s="81"/>
      <c r="BT18" s="81"/>
      <c r="BZ18" s="54"/>
      <c r="CA18" s="55"/>
      <c r="CB18" s="55"/>
      <c r="CC18" s="55"/>
      <c r="CD18" s="55"/>
      <c r="CE18" s="55"/>
      <c r="CF18" s="55"/>
      <c r="CG18" s="55"/>
      <c r="CH18" s="55"/>
      <c r="CI18" s="55"/>
      <c r="CJ18" s="55"/>
      <c r="CK18" s="55"/>
      <c r="CL18" s="55"/>
      <c r="CM18" s="56"/>
      <c r="CV18" s="54"/>
      <c r="CW18" s="55"/>
      <c r="CX18" s="55"/>
      <c r="CY18" s="55"/>
      <c r="CZ18" s="55"/>
      <c r="DA18" s="55"/>
      <c r="DB18" s="55"/>
      <c r="DC18" s="55"/>
      <c r="DD18" s="55"/>
      <c r="DE18" s="55"/>
      <c r="DF18" s="55"/>
      <c r="DG18" s="55"/>
      <c r="DH18" s="55"/>
      <c r="DI18" s="56"/>
      <c r="DR18" s="54"/>
      <c r="DS18" s="55"/>
      <c r="DT18" s="55"/>
      <c r="DU18" s="55"/>
      <c r="DV18" s="55"/>
      <c r="DW18" s="55"/>
      <c r="DX18" s="55"/>
      <c r="DY18" s="55"/>
      <c r="DZ18" s="55"/>
      <c r="EA18" s="55"/>
      <c r="EB18" s="55"/>
      <c r="EC18" s="55"/>
      <c r="ED18" s="55"/>
      <c r="EE18" s="56"/>
      <c r="EN18" s="54"/>
      <c r="EO18" s="55"/>
      <c r="EP18" s="55"/>
      <c r="EQ18" s="55"/>
      <c r="ER18" s="55"/>
      <c r="ES18" s="55"/>
      <c r="ET18" s="55"/>
      <c r="EU18" s="55"/>
      <c r="EV18" s="55"/>
      <c r="EW18" s="55"/>
      <c r="EX18" s="55"/>
      <c r="EY18" s="55"/>
      <c r="EZ18" s="55"/>
      <c r="FA18" s="56"/>
      <c r="FJ18" s="54"/>
      <c r="FK18" s="55"/>
      <c r="FL18" s="55"/>
      <c r="FM18" s="55"/>
      <c r="FN18" s="55"/>
      <c r="FO18" s="55"/>
      <c r="FP18" s="55"/>
      <c r="FQ18" s="55"/>
      <c r="FR18" s="55"/>
      <c r="FS18" s="55"/>
      <c r="FT18" s="55"/>
      <c r="FU18" s="55"/>
      <c r="FV18" s="55"/>
      <c r="FW18" s="56"/>
      <c r="GF18" s="54"/>
      <c r="GG18" s="55"/>
      <c r="GH18" s="55"/>
      <c r="GI18" s="55"/>
      <c r="GJ18" s="55"/>
      <c r="GK18" s="55"/>
      <c r="GL18" s="55"/>
      <c r="GM18" s="55"/>
      <c r="GN18" s="55"/>
      <c r="GO18" s="55"/>
      <c r="GP18" s="55"/>
      <c r="GQ18" s="55"/>
      <c r="GR18" s="55"/>
      <c r="GS18" s="56"/>
    </row>
    <row r="19" spans="2:201" ht="7.5" customHeight="1" x14ac:dyDescent="0.2">
      <c r="B19" s="81"/>
      <c r="C19" s="81"/>
      <c r="D19" s="81"/>
      <c r="E19" s="81"/>
      <c r="F19" s="81"/>
      <c r="G19" s="81"/>
      <c r="H19" s="81"/>
      <c r="I19" s="81"/>
      <c r="J19" s="81"/>
      <c r="K19" s="81"/>
      <c r="L19" s="81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81"/>
      <c r="AE19" s="81"/>
      <c r="AF19" s="81"/>
      <c r="AG19" s="81"/>
      <c r="AH19" s="81"/>
      <c r="AI19" s="81"/>
      <c r="AJ19" s="81"/>
      <c r="AK19" s="81"/>
      <c r="AL19" s="81"/>
      <c r="AM19" s="81"/>
      <c r="AN19" s="81"/>
      <c r="AO19" s="81"/>
      <c r="AP19" s="81"/>
      <c r="AQ19" s="81"/>
      <c r="AR19" s="81"/>
      <c r="AS19" s="81"/>
      <c r="AT19" s="81"/>
      <c r="AU19" s="81"/>
      <c r="AV19" s="81"/>
      <c r="AW19" s="81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1"/>
      <c r="BJ19" s="81"/>
      <c r="BK19" s="81"/>
      <c r="BL19" s="81"/>
      <c r="BM19" s="81"/>
      <c r="BN19" s="81"/>
      <c r="BO19" s="81"/>
      <c r="BP19" s="81"/>
      <c r="BQ19" s="81"/>
      <c r="BR19" s="81"/>
      <c r="BS19" s="81"/>
      <c r="BT19" s="81"/>
      <c r="BZ19" s="54"/>
      <c r="CA19" s="55"/>
      <c r="CB19" s="55"/>
      <c r="CC19" s="55"/>
      <c r="CD19" s="55"/>
      <c r="CE19" s="55"/>
      <c r="CF19" s="55"/>
      <c r="CG19" s="55"/>
      <c r="CH19" s="55"/>
      <c r="CI19" s="55"/>
      <c r="CJ19" s="55"/>
      <c r="CK19" s="55"/>
      <c r="CL19" s="55"/>
      <c r="CM19" s="56"/>
      <c r="CV19" s="54"/>
      <c r="CW19" s="55"/>
      <c r="CX19" s="55"/>
      <c r="CY19" s="55"/>
      <c r="CZ19" s="55"/>
      <c r="DA19" s="55"/>
      <c r="DB19" s="55"/>
      <c r="DC19" s="55"/>
      <c r="DD19" s="55"/>
      <c r="DE19" s="55"/>
      <c r="DF19" s="55"/>
      <c r="DG19" s="55"/>
      <c r="DH19" s="55"/>
      <c r="DI19" s="56"/>
      <c r="DR19" s="54"/>
      <c r="DS19" s="55"/>
      <c r="DT19" s="55"/>
      <c r="DU19" s="55"/>
      <c r="DV19" s="55"/>
      <c r="DW19" s="55"/>
      <c r="DX19" s="55"/>
      <c r="DY19" s="55"/>
      <c r="DZ19" s="55"/>
      <c r="EA19" s="55"/>
      <c r="EB19" s="55"/>
      <c r="EC19" s="55"/>
      <c r="ED19" s="55"/>
      <c r="EE19" s="56"/>
      <c r="EN19" s="54"/>
      <c r="EO19" s="55"/>
      <c r="EP19" s="55"/>
      <c r="EQ19" s="55"/>
      <c r="ER19" s="55"/>
      <c r="ES19" s="55"/>
      <c r="ET19" s="55"/>
      <c r="EU19" s="55"/>
      <c r="EV19" s="55"/>
      <c r="EW19" s="55"/>
      <c r="EX19" s="55"/>
      <c r="EY19" s="55"/>
      <c r="EZ19" s="55"/>
      <c r="FA19" s="56"/>
      <c r="FJ19" s="54"/>
      <c r="FK19" s="55"/>
      <c r="FL19" s="55"/>
      <c r="FM19" s="55"/>
      <c r="FN19" s="55"/>
      <c r="FO19" s="55"/>
      <c r="FP19" s="55"/>
      <c r="FQ19" s="55"/>
      <c r="FR19" s="55"/>
      <c r="FS19" s="55"/>
      <c r="FT19" s="55"/>
      <c r="FU19" s="55"/>
      <c r="FV19" s="55"/>
      <c r="FW19" s="56"/>
      <c r="GF19" s="54"/>
      <c r="GG19" s="55"/>
      <c r="GH19" s="55"/>
      <c r="GI19" s="55"/>
      <c r="GJ19" s="55"/>
      <c r="GK19" s="55"/>
      <c r="GL19" s="55"/>
      <c r="GM19" s="55"/>
      <c r="GN19" s="55"/>
      <c r="GO19" s="55"/>
      <c r="GP19" s="55"/>
      <c r="GQ19" s="55"/>
      <c r="GR19" s="55"/>
      <c r="GS19" s="56"/>
    </row>
    <row r="20" spans="2:201" ht="7.5" customHeight="1" x14ac:dyDescent="0.2">
      <c r="B20" s="81"/>
      <c r="C20" s="81"/>
      <c r="D20" s="81"/>
      <c r="E20" s="81"/>
      <c r="F20" s="81"/>
      <c r="G20" s="81"/>
      <c r="H20" s="81"/>
      <c r="I20" s="81"/>
      <c r="J20" s="81"/>
      <c r="K20" s="81"/>
      <c r="L20" s="81"/>
      <c r="M20" s="81"/>
      <c r="N20" s="81"/>
      <c r="O20" s="81"/>
      <c r="P20" s="81"/>
      <c r="Q20" s="81"/>
      <c r="R20" s="81"/>
      <c r="S20" s="81"/>
      <c r="T20" s="81"/>
      <c r="U20" s="81"/>
      <c r="V20" s="81"/>
      <c r="W20" s="81"/>
      <c r="X20" s="81"/>
      <c r="Y20" s="81"/>
      <c r="Z20" s="81"/>
      <c r="AA20" s="81"/>
      <c r="AB20" s="81"/>
      <c r="AC20" s="81"/>
      <c r="AD20" s="81"/>
      <c r="AE20" s="81"/>
      <c r="AF20" s="81"/>
      <c r="AG20" s="81"/>
      <c r="AH20" s="81"/>
      <c r="AI20" s="81"/>
      <c r="AJ20" s="81"/>
      <c r="AK20" s="81"/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1"/>
      <c r="BJ20" s="81"/>
      <c r="BK20" s="81"/>
      <c r="BL20" s="81"/>
      <c r="BM20" s="81"/>
      <c r="BN20" s="81"/>
      <c r="BO20" s="81"/>
      <c r="BP20" s="81"/>
      <c r="BQ20" s="81"/>
      <c r="BR20" s="81"/>
      <c r="BS20" s="81"/>
      <c r="BT20" s="81"/>
      <c r="BZ20" s="54"/>
      <c r="CA20" s="55"/>
      <c r="CB20" s="55"/>
      <c r="CC20" s="55"/>
      <c r="CD20" s="55"/>
      <c r="CE20" s="55"/>
      <c r="CF20" s="55"/>
      <c r="CG20" s="55"/>
      <c r="CH20" s="55"/>
      <c r="CI20" s="55"/>
      <c r="CJ20" s="55"/>
      <c r="CK20" s="55"/>
      <c r="CL20" s="55"/>
      <c r="CM20" s="56"/>
      <c r="CV20" s="54"/>
      <c r="CW20" s="55"/>
      <c r="CX20" s="55"/>
      <c r="CY20" s="55"/>
      <c r="CZ20" s="55"/>
      <c r="DA20" s="55"/>
      <c r="DB20" s="55"/>
      <c r="DC20" s="55"/>
      <c r="DD20" s="55"/>
      <c r="DE20" s="55"/>
      <c r="DF20" s="55"/>
      <c r="DG20" s="55"/>
      <c r="DH20" s="55"/>
      <c r="DI20" s="56"/>
      <c r="DR20" s="54"/>
      <c r="DS20" s="55"/>
      <c r="DT20" s="55"/>
      <c r="DU20" s="55"/>
      <c r="DV20" s="55"/>
      <c r="DW20" s="55"/>
      <c r="DX20" s="55"/>
      <c r="DY20" s="55"/>
      <c r="DZ20" s="55"/>
      <c r="EA20" s="55"/>
      <c r="EB20" s="55"/>
      <c r="EC20" s="55"/>
      <c r="ED20" s="55"/>
      <c r="EE20" s="56"/>
      <c r="EN20" s="54"/>
      <c r="EO20" s="55"/>
      <c r="EP20" s="55"/>
      <c r="EQ20" s="55"/>
      <c r="ER20" s="55"/>
      <c r="ES20" s="55"/>
      <c r="ET20" s="55"/>
      <c r="EU20" s="55"/>
      <c r="EV20" s="55"/>
      <c r="EW20" s="55"/>
      <c r="EX20" s="55"/>
      <c r="EY20" s="55"/>
      <c r="EZ20" s="55"/>
      <c r="FA20" s="56"/>
      <c r="FJ20" s="54"/>
      <c r="FK20" s="55"/>
      <c r="FL20" s="55"/>
      <c r="FM20" s="55"/>
      <c r="FN20" s="55"/>
      <c r="FO20" s="55"/>
      <c r="FP20" s="55"/>
      <c r="FQ20" s="55"/>
      <c r="FR20" s="55"/>
      <c r="FS20" s="55"/>
      <c r="FT20" s="55"/>
      <c r="FU20" s="55"/>
      <c r="FV20" s="55"/>
      <c r="FW20" s="56"/>
      <c r="GF20" s="54"/>
      <c r="GG20" s="55"/>
      <c r="GH20" s="55"/>
      <c r="GI20" s="55"/>
      <c r="GJ20" s="55"/>
      <c r="GK20" s="55"/>
      <c r="GL20" s="55"/>
      <c r="GM20" s="55"/>
      <c r="GN20" s="55"/>
      <c r="GO20" s="55"/>
      <c r="GP20" s="55"/>
      <c r="GQ20" s="55"/>
      <c r="GR20" s="55"/>
      <c r="GS20" s="56"/>
    </row>
    <row r="21" spans="2:201" ht="7.5" customHeight="1" x14ac:dyDescent="0.2">
      <c r="B21" s="81"/>
      <c r="C21" s="81"/>
      <c r="D21" s="81"/>
      <c r="E21" s="81"/>
      <c r="F21" s="81"/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81"/>
      <c r="U21" s="81"/>
      <c r="V21" s="81"/>
      <c r="W21" s="81"/>
      <c r="X21" s="81"/>
      <c r="Y21" s="81"/>
      <c r="Z21" s="81"/>
      <c r="AA21" s="81"/>
      <c r="AB21" s="81"/>
      <c r="AC21" s="81"/>
      <c r="AD21" s="81"/>
      <c r="AE21" s="81"/>
      <c r="AF21" s="81"/>
      <c r="AG21" s="81"/>
      <c r="AH21" s="81"/>
      <c r="AI21" s="81"/>
      <c r="AJ21" s="81"/>
      <c r="AK21" s="81"/>
      <c r="AL21" s="81"/>
      <c r="AM21" s="81"/>
      <c r="AN21" s="81"/>
      <c r="AO21" s="81"/>
      <c r="AP21" s="81"/>
      <c r="AQ21" s="81"/>
      <c r="AR21" s="81"/>
      <c r="AS21" s="81"/>
      <c r="AT21" s="81"/>
      <c r="AU21" s="81"/>
      <c r="AV21" s="81"/>
      <c r="AW21" s="81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1"/>
      <c r="BK21" s="81"/>
      <c r="BL21" s="81"/>
      <c r="BM21" s="81"/>
      <c r="BN21" s="81"/>
      <c r="BO21" s="81"/>
      <c r="BP21" s="81"/>
      <c r="BQ21" s="81"/>
      <c r="BR21" s="81"/>
      <c r="BS21" s="81"/>
      <c r="BT21" s="81"/>
      <c r="BZ21" s="54"/>
      <c r="CA21" s="55"/>
      <c r="CB21" s="55"/>
      <c r="CC21" s="55"/>
      <c r="CD21" s="55"/>
      <c r="CE21" s="55"/>
      <c r="CF21" s="55"/>
      <c r="CG21" s="55"/>
      <c r="CH21" s="55"/>
      <c r="CI21" s="55"/>
      <c r="CJ21" s="55"/>
      <c r="CK21" s="55"/>
      <c r="CL21" s="55"/>
      <c r="CM21" s="56"/>
      <c r="CV21" s="54"/>
      <c r="CW21" s="55"/>
      <c r="CX21" s="55"/>
      <c r="CY21" s="55"/>
      <c r="CZ21" s="55"/>
      <c r="DA21" s="55"/>
      <c r="DB21" s="55"/>
      <c r="DC21" s="55"/>
      <c r="DD21" s="55"/>
      <c r="DE21" s="55"/>
      <c r="DF21" s="55"/>
      <c r="DG21" s="55"/>
      <c r="DH21" s="55"/>
      <c r="DI21" s="56"/>
      <c r="DR21" s="54"/>
      <c r="DS21" s="55"/>
      <c r="DT21" s="55"/>
      <c r="DU21" s="55"/>
      <c r="DV21" s="55"/>
      <c r="DW21" s="55"/>
      <c r="DX21" s="55"/>
      <c r="DY21" s="55"/>
      <c r="DZ21" s="55"/>
      <c r="EA21" s="55"/>
      <c r="EB21" s="55"/>
      <c r="EC21" s="55"/>
      <c r="ED21" s="55"/>
      <c r="EE21" s="56"/>
      <c r="EN21" s="54"/>
      <c r="EO21" s="55"/>
      <c r="EP21" s="55"/>
      <c r="EQ21" s="55"/>
      <c r="ER21" s="55"/>
      <c r="ES21" s="55"/>
      <c r="ET21" s="55"/>
      <c r="EU21" s="55"/>
      <c r="EV21" s="55"/>
      <c r="EW21" s="55"/>
      <c r="EX21" s="55"/>
      <c r="EY21" s="55"/>
      <c r="EZ21" s="55"/>
      <c r="FA21" s="56"/>
      <c r="FJ21" s="54"/>
      <c r="FK21" s="55"/>
      <c r="FL21" s="55"/>
      <c r="FM21" s="55"/>
      <c r="FN21" s="55"/>
      <c r="FO21" s="55"/>
      <c r="FP21" s="55"/>
      <c r="FQ21" s="55"/>
      <c r="FR21" s="55"/>
      <c r="FS21" s="55"/>
      <c r="FT21" s="55"/>
      <c r="FU21" s="55"/>
      <c r="FV21" s="55"/>
      <c r="FW21" s="56"/>
      <c r="GF21" s="54"/>
      <c r="GG21" s="55"/>
      <c r="GH21" s="55"/>
      <c r="GI21" s="55"/>
      <c r="GJ21" s="55"/>
      <c r="GK21" s="55"/>
      <c r="GL21" s="55"/>
      <c r="GM21" s="55"/>
      <c r="GN21" s="55"/>
      <c r="GO21" s="55"/>
      <c r="GP21" s="55"/>
      <c r="GQ21" s="55"/>
      <c r="GR21" s="55"/>
      <c r="GS21" s="56"/>
    </row>
    <row r="22" spans="2:201" ht="7.5" customHeight="1" x14ac:dyDescent="0.2">
      <c r="BZ22" s="54"/>
      <c r="CA22" s="55"/>
      <c r="CB22" s="55"/>
      <c r="CC22" s="55"/>
      <c r="CD22" s="55"/>
      <c r="CE22" s="55"/>
      <c r="CF22" s="55"/>
      <c r="CG22" s="55"/>
      <c r="CH22" s="55"/>
      <c r="CI22" s="55"/>
      <c r="CJ22" s="55"/>
      <c r="CK22" s="55"/>
      <c r="CL22" s="55"/>
      <c r="CM22" s="56"/>
      <c r="CV22" s="54"/>
      <c r="CW22" s="55"/>
      <c r="CX22" s="55"/>
      <c r="CY22" s="55"/>
      <c r="CZ22" s="55"/>
      <c r="DA22" s="55"/>
      <c r="DB22" s="55"/>
      <c r="DC22" s="55"/>
      <c r="DD22" s="55"/>
      <c r="DE22" s="55"/>
      <c r="DF22" s="55"/>
      <c r="DG22" s="55"/>
      <c r="DH22" s="55"/>
      <c r="DI22" s="56"/>
      <c r="DR22" s="54"/>
      <c r="DS22" s="55"/>
      <c r="DT22" s="55"/>
      <c r="DU22" s="55"/>
      <c r="DV22" s="55"/>
      <c r="DW22" s="55"/>
      <c r="DX22" s="55"/>
      <c r="DY22" s="55"/>
      <c r="DZ22" s="55"/>
      <c r="EA22" s="55"/>
      <c r="EB22" s="55"/>
      <c r="EC22" s="55"/>
      <c r="ED22" s="55"/>
      <c r="EE22" s="56"/>
      <c r="EN22" s="54"/>
      <c r="EO22" s="55"/>
      <c r="EP22" s="55"/>
      <c r="EQ22" s="55"/>
      <c r="ER22" s="55"/>
      <c r="ES22" s="55"/>
      <c r="ET22" s="55"/>
      <c r="EU22" s="55"/>
      <c r="EV22" s="55"/>
      <c r="EW22" s="55"/>
      <c r="EX22" s="55"/>
      <c r="EY22" s="55"/>
      <c r="EZ22" s="55"/>
      <c r="FA22" s="56"/>
      <c r="FJ22" s="54"/>
      <c r="FK22" s="55"/>
      <c r="FL22" s="55"/>
      <c r="FM22" s="55"/>
      <c r="FN22" s="55"/>
      <c r="FO22" s="55"/>
      <c r="FP22" s="55"/>
      <c r="FQ22" s="55"/>
      <c r="FR22" s="55"/>
      <c r="FS22" s="55"/>
      <c r="FT22" s="55"/>
      <c r="FU22" s="55"/>
      <c r="FV22" s="55"/>
      <c r="FW22" s="56"/>
      <c r="GF22" s="54"/>
      <c r="GG22" s="55"/>
      <c r="GH22" s="55"/>
      <c r="GI22" s="55"/>
      <c r="GJ22" s="55"/>
      <c r="GK22" s="55"/>
      <c r="GL22" s="55"/>
      <c r="GM22" s="55"/>
      <c r="GN22" s="55"/>
      <c r="GO22" s="55"/>
      <c r="GP22" s="55"/>
      <c r="GQ22" s="55"/>
      <c r="GR22" s="55"/>
      <c r="GS22" s="56"/>
    </row>
    <row r="23" spans="2:201" ht="7.5" customHeight="1" x14ac:dyDescent="0.2">
      <c r="B23" s="82">
        <f>IF('[3]Info générale'!B1&gt;0,'[3]Info générale'!B4,"")</f>
        <v>43001</v>
      </c>
      <c r="C23" s="82"/>
      <c r="D23" s="82"/>
      <c r="E23" s="82"/>
      <c r="F23" s="82"/>
      <c r="G23" s="82"/>
      <c r="H23" s="82"/>
      <c r="I23" s="82"/>
      <c r="J23" s="82"/>
      <c r="K23" s="82"/>
      <c r="L23" s="82"/>
      <c r="M23" s="82"/>
      <c r="N23" s="82"/>
      <c r="O23" s="82"/>
      <c r="P23" s="82"/>
      <c r="Q23" s="82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  <c r="AO23" s="82"/>
      <c r="AP23" s="82"/>
      <c r="AQ23" s="82"/>
      <c r="AR23" s="82"/>
      <c r="AS23" s="82"/>
      <c r="AT23" s="82"/>
      <c r="AU23" s="82"/>
      <c r="AV23" s="82"/>
      <c r="AW23" s="82"/>
      <c r="AX23" s="82"/>
      <c r="AY23" s="82"/>
      <c r="AZ23" s="82"/>
      <c r="BA23" s="82"/>
      <c r="BB23" s="82"/>
      <c r="BC23" s="82"/>
      <c r="BD23" s="82"/>
      <c r="BE23" s="82"/>
      <c r="BF23" s="82"/>
      <c r="BG23" s="82"/>
      <c r="BH23" s="82"/>
      <c r="BI23" s="82"/>
      <c r="BJ23" s="82"/>
      <c r="BK23" s="82"/>
      <c r="BL23" s="82"/>
      <c r="BM23" s="82"/>
      <c r="BN23" s="82"/>
      <c r="BO23" s="82"/>
      <c r="BP23" s="82"/>
      <c r="BQ23" s="82"/>
      <c r="BR23" s="82"/>
      <c r="BS23" s="82"/>
      <c r="BT23" s="82"/>
      <c r="BZ23" s="57"/>
      <c r="CA23" s="58"/>
      <c r="CB23" s="58"/>
      <c r="CC23" s="58"/>
      <c r="CD23" s="58"/>
      <c r="CE23" s="58"/>
      <c r="CF23" s="58"/>
      <c r="CG23" s="58"/>
      <c r="CH23" s="58"/>
      <c r="CI23" s="58"/>
      <c r="CJ23" s="58"/>
      <c r="CK23" s="58"/>
      <c r="CL23" s="58"/>
      <c r="CM23" s="59"/>
      <c r="CV23" s="57"/>
      <c r="CW23" s="58"/>
      <c r="CX23" s="58"/>
      <c r="CY23" s="58"/>
      <c r="CZ23" s="58"/>
      <c r="DA23" s="58"/>
      <c r="DB23" s="58"/>
      <c r="DC23" s="58"/>
      <c r="DD23" s="58"/>
      <c r="DE23" s="58"/>
      <c r="DF23" s="58"/>
      <c r="DG23" s="58"/>
      <c r="DH23" s="58"/>
      <c r="DI23" s="59"/>
      <c r="DR23" s="57"/>
      <c r="DS23" s="58"/>
      <c r="DT23" s="58"/>
      <c r="DU23" s="58"/>
      <c r="DV23" s="58"/>
      <c r="DW23" s="58"/>
      <c r="DX23" s="58"/>
      <c r="DY23" s="58"/>
      <c r="DZ23" s="58"/>
      <c r="EA23" s="58"/>
      <c r="EB23" s="58"/>
      <c r="EC23" s="58"/>
      <c r="ED23" s="58"/>
      <c r="EE23" s="59"/>
      <c r="EN23" s="57"/>
      <c r="EO23" s="58"/>
      <c r="EP23" s="58"/>
      <c r="EQ23" s="58"/>
      <c r="ER23" s="58"/>
      <c r="ES23" s="58"/>
      <c r="ET23" s="58"/>
      <c r="EU23" s="58"/>
      <c r="EV23" s="58"/>
      <c r="EW23" s="58"/>
      <c r="EX23" s="58"/>
      <c r="EY23" s="58"/>
      <c r="EZ23" s="58"/>
      <c r="FA23" s="59"/>
      <c r="FJ23" s="57"/>
      <c r="FK23" s="58"/>
      <c r="FL23" s="58"/>
      <c r="FM23" s="58"/>
      <c r="FN23" s="58"/>
      <c r="FO23" s="58"/>
      <c r="FP23" s="58"/>
      <c r="FQ23" s="58"/>
      <c r="FR23" s="58"/>
      <c r="FS23" s="58"/>
      <c r="FT23" s="58"/>
      <c r="FU23" s="58"/>
      <c r="FV23" s="58"/>
      <c r="FW23" s="59"/>
      <c r="GF23" s="57"/>
      <c r="GG23" s="58"/>
      <c r="GH23" s="58"/>
      <c r="GI23" s="58"/>
      <c r="GJ23" s="58"/>
      <c r="GK23" s="58"/>
      <c r="GL23" s="58"/>
      <c r="GM23" s="58"/>
      <c r="GN23" s="58"/>
      <c r="GO23" s="58"/>
      <c r="GP23" s="58"/>
      <c r="GQ23" s="58"/>
      <c r="GR23" s="58"/>
      <c r="GS23" s="59"/>
    </row>
    <row r="24" spans="2:201" ht="7.5" customHeight="1" x14ac:dyDescent="0.2">
      <c r="B24" s="82"/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  <c r="AO24" s="82"/>
      <c r="AP24" s="82"/>
      <c r="AQ24" s="82"/>
      <c r="AR24" s="82"/>
      <c r="AS24" s="82"/>
      <c r="AT24" s="82"/>
      <c r="AU24" s="82"/>
      <c r="AV24" s="82"/>
      <c r="AW24" s="82"/>
      <c r="AX24" s="82"/>
      <c r="AY24" s="82"/>
      <c r="AZ24" s="82"/>
      <c r="BA24" s="82"/>
      <c r="BB24" s="82"/>
      <c r="BC24" s="82"/>
      <c r="BD24" s="82"/>
      <c r="BE24" s="82"/>
      <c r="BF24" s="82"/>
      <c r="BG24" s="82"/>
      <c r="BH24" s="82"/>
      <c r="BI24" s="82"/>
      <c r="BJ24" s="82"/>
      <c r="BK24" s="82"/>
      <c r="BL24" s="82"/>
      <c r="BM24" s="82"/>
      <c r="BN24" s="82"/>
      <c r="BO24" s="82"/>
      <c r="BP24" s="82"/>
      <c r="BQ24" s="82"/>
      <c r="BR24" s="82"/>
      <c r="BS24" s="82"/>
      <c r="BT24" s="82"/>
    </row>
    <row r="25" spans="2:201" ht="7.5" customHeight="1" x14ac:dyDescent="0.2">
      <c r="B25" s="82"/>
      <c r="C25" s="82"/>
      <c r="D25" s="82"/>
      <c r="E25" s="82"/>
      <c r="F25" s="82"/>
      <c r="G25" s="82"/>
      <c r="H25" s="82"/>
      <c r="I25" s="82"/>
      <c r="J25" s="82"/>
      <c r="K25" s="82"/>
      <c r="L25" s="82"/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  <c r="AO25" s="82"/>
      <c r="AP25" s="82"/>
      <c r="AQ25" s="82"/>
      <c r="AR25" s="82"/>
      <c r="AS25" s="82"/>
      <c r="AT25" s="82"/>
      <c r="AU25" s="82"/>
      <c r="AV25" s="82"/>
      <c r="AW25" s="82"/>
      <c r="AX25" s="82"/>
      <c r="AY25" s="82"/>
      <c r="AZ25" s="82"/>
      <c r="BA25" s="82"/>
      <c r="BB25" s="82"/>
      <c r="BC25" s="82"/>
      <c r="BD25" s="82"/>
      <c r="BE25" s="82"/>
      <c r="BF25" s="82"/>
      <c r="BG25" s="82"/>
      <c r="BH25" s="82"/>
      <c r="BI25" s="82"/>
      <c r="BJ25" s="82"/>
      <c r="BK25" s="82"/>
      <c r="BL25" s="82"/>
      <c r="BM25" s="82"/>
      <c r="BN25" s="82"/>
      <c r="BO25" s="82"/>
      <c r="BP25" s="82"/>
      <c r="BQ25" s="82"/>
      <c r="BR25" s="82"/>
      <c r="BS25" s="82"/>
      <c r="BT25" s="82"/>
    </row>
    <row r="26" spans="2:201" ht="7.5" customHeight="1" x14ac:dyDescent="0.2">
      <c r="B26" s="82"/>
      <c r="C26" s="82"/>
      <c r="D26" s="82"/>
      <c r="E26" s="82"/>
      <c r="F26" s="82"/>
      <c r="G26" s="82"/>
      <c r="H26" s="82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  <c r="AO26" s="82"/>
      <c r="AP26" s="82"/>
      <c r="AQ26" s="82"/>
      <c r="AR26" s="82"/>
      <c r="AS26" s="82"/>
      <c r="AT26" s="82"/>
      <c r="AU26" s="82"/>
      <c r="AV26" s="82"/>
      <c r="AW26" s="82"/>
      <c r="AX26" s="82"/>
      <c r="AY26" s="82"/>
      <c r="AZ26" s="82"/>
      <c r="BA26" s="82"/>
      <c r="BB26" s="82"/>
      <c r="BC26" s="82"/>
      <c r="BD26" s="82"/>
      <c r="BE26" s="82"/>
      <c r="BF26" s="82"/>
      <c r="BG26" s="82"/>
      <c r="BH26" s="82"/>
      <c r="BI26" s="82"/>
      <c r="BJ26" s="82"/>
      <c r="BK26" s="82"/>
      <c r="BL26" s="82"/>
      <c r="BM26" s="82"/>
      <c r="BN26" s="82"/>
      <c r="BO26" s="82"/>
      <c r="BP26" s="82"/>
      <c r="BQ26" s="82"/>
      <c r="BR26" s="82"/>
      <c r="BS26" s="82"/>
      <c r="BT26" s="82"/>
    </row>
    <row r="27" spans="2:201" ht="7.5" customHeight="1" x14ac:dyDescent="0.2">
      <c r="CC27" s="60" t="s">
        <v>155</v>
      </c>
      <c r="CD27" s="62"/>
      <c r="CF27" s="66"/>
      <c r="CG27" s="67"/>
      <c r="CI27" s="66"/>
      <c r="CJ27" s="67"/>
      <c r="CY27" s="60" t="s">
        <v>156</v>
      </c>
      <c r="CZ27" s="62"/>
      <c r="DB27" s="66"/>
      <c r="DC27" s="67"/>
      <c r="DE27" s="66"/>
      <c r="DF27" s="67"/>
      <c r="DU27" s="60" t="s">
        <v>157</v>
      </c>
      <c r="DV27" s="62"/>
      <c r="DX27" s="66"/>
      <c r="DY27" s="67"/>
      <c r="EA27" s="66"/>
      <c r="EB27" s="67"/>
      <c r="EQ27" s="60" t="s">
        <v>158</v>
      </c>
      <c r="ER27" s="62"/>
      <c r="ET27" s="66"/>
      <c r="EU27" s="67"/>
      <c r="EW27" s="66"/>
      <c r="EX27" s="67"/>
      <c r="FM27" s="60" t="s">
        <v>159</v>
      </c>
      <c r="FN27" s="62"/>
      <c r="FP27" s="66"/>
      <c r="FQ27" s="67"/>
      <c r="FS27" s="66"/>
      <c r="FT27" s="67"/>
      <c r="GI27" s="60" t="s">
        <v>160</v>
      </c>
      <c r="GJ27" s="62"/>
      <c r="GL27" s="66"/>
      <c r="GM27" s="67"/>
      <c r="GO27" s="66"/>
      <c r="GP27" s="67"/>
    </row>
    <row r="28" spans="2:201" ht="7.5" customHeight="1" x14ac:dyDescent="0.2">
      <c r="CC28" s="70"/>
      <c r="CD28" s="71"/>
      <c r="CF28" s="68"/>
      <c r="CG28" s="69"/>
      <c r="CI28" s="68"/>
      <c r="CJ28" s="69"/>
      <c r="CY28" s="70"/>
      <c r="CZ28" s="71"/>
      <c r="DB28" s="68"/>
      <c r="DC28" s="69"/>
      <c r="DE28" s="68"/>
      <c r="DF28" s="69"/>
      <c r="DU28" s="70"/>
      <c r="DV28" s="71"/>
      <c r="DX28" s="68"/>
      <c r="DY28" s="69"/>
      <c r="EA28" s="68"/>
      <c r="EB28" s="69"/>
      <c r="EQ28" s="70"/>
      <c r="ER28" s="71"/>
      <c r="ET28" s="68"/>
      <c r="EU28" s="69"/>
      <c r="EW28" s="68"/>
      <c r="EX28" s="69"/>
      <c r="FM28" s="70"/>
      <c r="FN28" s="71"/>
      <c r="FP28" s="68"/>
      <c r="FQ28" s="69"/>
      <c r="FS28" s="68"/>
      <c r="FT28" s="69"/>
      <c r="GI28" s="70"/>
      <c r="GJ28" s="71"/>
      <c r="GL28" s="68"/>
      <c r="GM28" s="69"/>
      <c r="GO28" s="68"/>
      <c r="GP28" s="69"/>
    </row>
    <row r="30" spans="2:201" ht="7.5" customHeight="1" x14ac:dyDescent="0.2">
      <c r="BZ30" s="51" t="str">
        <f>IF(CF27&gt;0,VLOOKUP(CF27,$B:$BT,11,FALSE)," ")&amp;" "&amp;IF(CF27&gt;0,VLOOKUP(CF27,$B:$BT,27,FALSE)," ")</f>
        <v xml:space="preserve">   </v>
      </c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3"/>
      <c r="CV30" s="51" t="str">
        <f>IF(DB27&gt;0,VLOOKUP(DB27,$B:$BT,11,FALSE)," ")&amp;" "&amp;IF(DB27&gt;0,VLOOKUP(DB27,$B:$BT,27,FALSE)," ")</f>
        <v xml:space="preserve">   </v>
      </c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3"/>
      <c r="DR30" s="51" t="str">
        <f>IF(DX27&gt;0,VLOOKUP(DX27,$B:$BT,11,FALSE)," ")&amp;" "&amp;IF(DX27&gt;0,VLOOKUP(DX27,$B:$BT,27,FALSE)," ")</f>
        <v xml:space="preserve">   </v>
      </c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3"/>
      <c r="EN30" s="51" t="str">
        <f>IF(ET27&gt;0,VLOOKUP(ET27,$B:$BT,11,FALSE)," ")&amp;" "&amp;IF(ET27&gt;0,VLOOKUP(ET27,$B:$BT,27,FALSE)," ")</f>
        <v xml:space="preserve">   </v>
      </c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3"/>
      <c r="FJ30" s="51" t="str">
        <f>IF(FP27&gt;0,VLOOKUP(FP27,$B:$BT,11,FALSE)," ")&amp;" "&amp;IF(FP27&gt;0,VLOOKUP(FP27,$B:$BT,27,FALSE)," ")</f>
        <v xml:space="preserve">   </v>
      </c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3"/>
      <c r="GF30" s="51" t="str">
        <f>IF(GL27&gt;0,VLOOKUP(GL27,$B:$BT,11,FALSE)," ")&amp;" "&amp;IF(GL27&gt;0,VLOOKUP(GL27,$B:$BT,27,FALSE)," ")</f>
        <v xml:space="preserve">   </v>
      </c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3"/>
    </row>
    <row r="31" spans="2:201" ht="7.5" customHeight="1" x14ac:dyDescent="0.2">
      <c r="B31" s="73" t="s">
        <v>14</v>
      </c>
      <c r="C31" s="73"/>
      <c r="D31" s="73"/>
      <c r="E31" s="74" t="s">
        <v>161</v>
      </c>
      <c r="F31" s="75"/>
      <c r="G31" s="75"/>
      <c r="H31" s="75"/>
      <c r="I31" s="75"/>
      <c r="J31" s="75"/>
      <c r="K31" s="76"/>
      <c r="L31" s="19" t="s">
        <v>162</v>
      </c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 t="s">
        <v>163</v>
      </c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 t="s">
        <v>164</v>
      </c>
      <c r="AS31" s="19"/>
      <c r="AT31" s="19"/>
      <c r="AU31" s="19"/>
      <c r="AV31" s="19"/>
      <c r="AW31" s="19"/>
      <c r="AX31" s="19"/>
      <c r="AY31" s="19"/>
      <c r="AZ31" s="19"/>
      <c r="BA31" s="19"/>
      <c r="BB31" s="80"/>
      <c r="BC31" s="60" t="s">
        <v>15</v>
      </c>
      <c r="BD31" s="61"/>
      <c r="BE31" s="61"/>
      <c r="BF31" s="61"/>
      <c r="BG31" s="61"/>
      <c r="BH31" s="62"/>
      <c r="BI31" s="72" t="s">
        <v>165</v>
      </c>
      <c r="BJ31" s="19"/>
      <c r="BK31" s="19"/>
      <c r="BL31" s="19"/>
      <c r="BM31" s="19"/>
      <c r="BN31" s="19"/>
      <c r="BO31" s="19"/>
      <c r="BP31" s="19"/>
      <c r="BQ31" s="19"/>
      <c r="BR31" s="19"/>
      <c r="BS31" s="19"/>
      <c r="BT31" s="19"/>
      <c r="BY31" s="7"/>
      <c r="BZ31" s="54"/>
      <c r="CA31" s="55"/>
      <c r="CB31" s="55"/>
      <c r="CC31" s="55"/>
      <c r="CD31" s="55"/>
      <c r="CE31" s="55"/>
      <c r="CF31" s="55"/>
      <c r="CG31" s="55"/>
      <c r="CH31" s="55"/>
      <c r="CI31" s="55"/>
      <c r="CJ31" s="55"/>
      <c r="CK31" s="55"/>
      <c r="CL31" s="55"/>
      <c r="CM31" s="56"/>
      <c r="CU31" s="7"/>
      <c r="CV31" s="54"/>
      <c r="CW31" s="55"/>
      <c r="CX31" s="55"/>
      <c r="CY31" s="55"/>
      <c r="CZ31" s="55"/>
      <c r="DA31" s="55"/>
      <c r="DB31" s="55"/>
      <c r="DC31" s="55"/>
      <c r="DD31" s="55"/>
      <c r="DE31" s="55"/>
      <c r="DF31" s="55"/>
      <c r="DG31" s="55"/>
      <c r="DH31" s="55"/>
      <c r="DI31" s="56"/>
      <c r="DQ31" s="7"/>
      <c r="DR31" s="54"/>
      <c r="DS31" s="55"/>
      <c r="DT31" s="55"/>
      <c r="DU31" s="55"/>
      <c r="DV31" s="55"/>
      <c r="DW31" s="55"/>
      <c r="DX31" s="55"/>
      <c r="DY31" s="55"/>
      <c r="DZ31" s="55"/>
      <c r="EA31" s="55"/>
      <c r="EB31" s="55"/>
      <c r="EC31" s="55"/>
      <c r="ED31" s="55"/>
      <c r="EE31" s="56"/>
      <c r="EM31" s="7"/>
      <c r="EN31" s="54"/>
      <c r="EO31" s="55"/>
      <c r="EP31" s="55"/>
      <c r="EQ31" s="55"/>
      <c r="ER31" s="55"/>
      <c r="ES31" s="55"/>
      <c r="ET31" s="55"/>
      <c r="EU31" s="55"/>
      <c r="EV31" s="55"/>
      <c r="EW31" s="55"/>
      <c r="EX31" s="55"/>
      <c r="EY31" s="55"/>
      <c r="EZ31" s="55"/>
      <c r="FA31" s="56"/>
      <c r="FI31" s="7"/>
      <c r="FJ31" s="54"/>
      <c r="FK31" s="55"/>
      <c r="FL31" s="55"/>
      <c r="FM31" s="55"/>
      <c r="FN31" s="55"/>
      <c r="FO31" s="55"/>
      <c r="FP31" s="55"/>
      <c r="FQ31" s="55"/>
      <c r="FR31" s="55"/>
      <c r="FS31" s="55"/>
      <c r="FT31" s="55"/>
      <c r="FU31" s="55"/>
      <c r="FV31" s="55"/>
      <c r="FW31" s="56"/>
      <c r="GE31" s="7"/>
      <c r="GF31" s="54"/>
      <c r="GG31" s="55"/>
      <c r="GH31" s="55"/>
      <c r="GI31" s="55"/>
      <c r="GJ31" s="55"/>
      <c r="GK31" s="55"/>
      <c r="GL31" s="55"/>
      <c r="GM31" s="55"/>
      <c r="GN31" s="55"/>
      <c r="GO31" s="55"/>
      <c r="GP31" s="55"/>
      <c r="GQ31" s="55"/>
      <c r="GR31" s="55"/>
      <c r="GS31" s="56"/>
    </row>
    <row r="32" spans="2:201" ht="7.5" customHeight="1" x14ac:dyDescent="0.2">
      <c r="B32" s="73"/>
      <c r="C32" s="73"/>
      <c r="D32" s="73"/>
      <c r="E32" s="77"/>
      <c r="F32" s="78"/>
      <c r="G32" s="78"/>
      <c r="H32" s="78"/>
      <c r="I32" s="78"/>
      <c r="J32" s="78"/>
      <c r="K32" s="7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80"/>
      <c r="BC32" s="63"/>
      <c r="BD32" s="64"/>
      <c r="BE32" s="64"/>
      <c r="BF32" s="64"/>
      <c r="BG32" s="64"/>
      <c r="BH32" s="65"/>
      <c r="BI32" s="72"/>
      <c r="BJ32" s="19"/>
      <c r="BK32" s="19"/>
      <c r="BL32" s="19"/>
      <c r="BM32" s="19"/>
      <c r="BN32" s="19"/>
      <c r="BO32" s="19"/>
      <c r="BP32" s="19"/>
      <c r="BQ32" s="19"/>
      <c r="BR32" s="19"/>
      <c r="BS32" s="19"/>
      <c r="BT32" s="19"/>
      <c r="BY32" s="7"/>
      <c r="BZ32" s="54"/>
      <c r="CA32" s="55"/>
      <c r="CB32" s="55"/>
      <c r="CC32" s="55"/>
      <c r="CD32" s="55"/>
      <c r="CE32" s="55"/>
      <c r="CF32" s="55"/>
      <c r="CG32" s="55"/>
      <c r="CH32" s="55"/>
      <c r="CI32" s="55"/>
      <c r="CJ32" s="55"/>
      <c r="CK32" s="55"/>
      <c r="CL32" s="55"/>
      <c r="CM32" s="56"/>
      <c r="CU32" s="7"/>
      <c r="CV32" s="54"/>
      <c r="CW32" s="55"/>
      <c r="CX32" s="55"/>
      <c r="CY32" s="55"/>
      <c r="CZ32" s="55"/>
      <c r="DA32" s="55"/>
      <c r="DB32" s="55"/>
      <c r="DC32" s="55"/>
      <c r="DD32" s="55"/>
      <c r="DE32" s="55"/>
      <c r="DF32" s="55"/>
      <c r="DG32" s="55"/>
      <c r="DH32" s="55"/>
      <c r="DI32" s="56"/>
      <c r="DQ32" s="7"/>
      <c r="DR32" s="54"/>
      <c r="DS32" s="55"/>
      <c r="DT32" s="55"/>
      <c r="DU32" s="55"/>
      <c r="DV32" s="55"/>
      <c r="DW32" s="55"/>
      <c r="DX32" s="55"/>
      <c r="DY32" s="55"/>
      <c r="DZ32" s="55"/>
      <c r="EA32" s="55"/>
      <c r="EB32" s="55"/>
      <c r="EC32" s="55"/>
      <c r="ED32" s="55"/>
      <c r="EE32" s="56"/>
      <c r="EM32" s="7"/>
      <c r="EN32" s="54"/>
      <c r="EO32" s="55"/>
      <c r="EP32" s="55"/>
      <c r="EQ32" s="55"/>
      <c r="ER32" s="55"/>
      <c r="ES32" s="55"/>
      <c r="ET32" s="55"/>
      <c r="EU32" s="55"/>
      <c r="EV32" s="55"/>
      <c r="EW32" s="55"/>
      <c r="EX32" s="55"/>
      <c r="EY32" s="55"/>
      <c r="EZ32" s="55"/>
      <c r="FA32" s="56"/>
      <c r="FI32" s="7"/>
      <c r="FJ32" s="54"/>
      <c r="FK32" s="55"/>
      <c r="FL32" s="55"/>
      <c r="FM32" s="55"/>
      <c r="FN32" s="55"/>
      <c r="FO32" s="55"/>
      <c r="FP32" s="55"/>
      <c r="FQ32" s="55"/>
      <c r="FR32" s="55"/>
      <c r="FS32" s="55"/>
      <c r="FT32" s="55"/>
      <c r="FU32" s="55"/>
      <c r="FV32" s="55"/>
      <c r="FW32" s="56"/>
      <c r="GE32" s="7"/>
      <c r="GF32" s="54"/>
      <c r="GG32" s="55"/>
      <c r="GH32" s="55"/>
      <c r="GI32" s="55"/>
      <c r="GJ32" s="55"/>
      <c r="GK32" s="55"/>
      <c r="GL32" s="55"/>
      <c r="GM32" s="55"/>
      <c r="GN32" s="55"/>
      <c r="GO32" s="55"/>
      <c r="GP32" s="55"/>
      <c r="GQ32" s="55"/>
      <c r="GR32" s="55"/>
      <c r="GS32" s="56"/>
    </row>
    <row r="33" spans="2:202" ht="7.5" customHeight="1" x14ac:dyDescent="0.2">
      <c r="B33" s="20">
        <v>1</v>
      </c>
      <c r="C33" s="20"/>
      <c r="D33" s="20"/>
      <c r="E33" s="21">
        <v>1</v>
      </c>
      <c r="F33" s="22"/>
      <c r="G33" s="22"/>
      <c r="H33" s="22"/>
      <c r="I33" s="22"/>
      <c r="J33" s="22"/>
      <c r="K33" s="23"/>
      <c r="L33" s="27" t="s">
        <v>200</v>
      </c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9"/>
      <c r="AB33" s="27" t="s">
        <v>181</v>
      </c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9"/>
      <c r="AR33" s="34"/>
      <c r="AS33" s="34"/>
      <c r="AT33" s="34"/>
      <c r="AU33" s="34"/>
      <c r="AV33" s="34"/>
      <c r="AW33" s="34"/>
      <c r="AX33" s="34"/>
      <c r="AY33" s="34"/>
      <c r="AZ33" s="34"/>
      <c r="BA33" s="34"/>
      <c r="BB33" s="35"/>
      <c r="BC33" s="60"/>
      <c r="BD33" s="61"/>
      <c r="BE33" s="61"/>
      <c r="BF33" s="61" t="s">
        <v>166</v>
      </c>
      <c r="BG33" s="61"/>
      <c r="BH33" s="62"/>
      <c r="BI33" s="17"/>
      <c r="BJ33" s="18"/>
      <c r="BK33" s="18"/>
      <c r="BL33" s="18"/>
      <c r="BM33" s="18"/>
      <c r="BN33" s="18"/>
      <c r="BO33" s="18"/>
      <c r="BP33" s="18"/>
      <c r="BQ33" s="19">
        <f>IF(OR($CF$1=B33,$CI$1=B33,$DB$1=B33,$DE$1=B33,$DX$1=B33,$EA$1=B33,$CF$27=B33,$CI$27=B33,$DB$27=B33,$DE$27=B33,$DX$27=B33,$EA$27=B33,$CF$53=B33,$CI$53=B33,$DB$53=B33,$DE$53=B33,$DX$53=B33,$EA$53=B33,$CF$79=B33,$CI$79=B33,$DB$79=B33,$DE$79=B33,$DX$79=B33,$EA$79=B33,$ET$1=B33,$EW$1=B33,$FP$1=B33,$FS$1=B33,$GL$1=B33,$GO$1=B33,$ET$27=B33,$EW$27=B33,$FP$27=B33,$FS$27=B33,$GL$27=B33,$GO$27=B33,$ET$53=B33,$EW$53=B33,$FP$53=B33,$FS$53=B33,$GL$53=B33,$GO$53=B33,$ET$79=B33,$EW$79=B33,$FP$79=B33,$FS$79=B33,$GL$79=B33,$GO$79=B33),1,0)</f>
        <v>0</v>
      </c>
      <c r="BR33" s="19"/>
      <c r="BS33" s="19"/>
      <c r="BT33" s="19"/>
      <c r="BY33" s="7"/>
      <c r="BZ33" s="54"/>
      <c r="CA33" s="55"/>
      <c r="CB33" s="55"/>
      <c r="CC33" s="55"/>
      <c r="CD33" s="55"/>
      <c r="CE33" s="55"/>
      <c r="CF33" s="55"/>
      <c r="CG33" s="55"/>
      <c r="CH33" s="55"/>
      <c r="CI33" s="55"/>
      <c r="CJ33" s="55"/>
      <c r="CK33" s="55"/>
      <c r="CL33" s="55"/>
      <c r="CM33" s="56"/>
      <c r="CU33" s="7"/>
      <c r="CV33" s="54"/>
      <c r="CW33" s="55"/>
      <c r="CX33" s="55"/>
      <c r="CY33" s="55"/>
      <c r="CZ33" s="55"/>
      <c r="DA33" s="55"/>
      <c r="DB33" s="55"/>
      <c r="DC33" s="55"/>
      <c r="DD33" s="55"/>
      <c r="DE33" s="55"/>
      <c r="DF33" s="55"/>
      <c r="DG33" s="55"/>
      <c r="DH33" s="55"/>
      <c r="DI33" s="56"/>
      <c r="DQ33" s="7"/>
      <c r="DR33" s="54"/>
      <c r="DS33" s="55"/>
      <c r="DT33" s="55"/>
      <c r="DU33" s="55"/>
      <c r="DV33" s="55"/>
      <c r="DW33" s="55"/>
      <c r="DX33" s="55"/>
      <c r="DY33" s="55"/>
      <c r="DZ33" s="55"/>
      <c r="EA33" s="55"/>
      <c r="EB33" s="55"/>
      <c r="EC33" s="55"/>
      <c r="ED33" s="55"/>
      <c r="EE33" s="56"/>
      <c r="EM33" s="7"/>
      <c r="EN33" s="54"/>
      <c r="EO33" s="55"/>
      <c r="EP33" s="55"/>
      <c r="EQ33" s="55"/>
      <c r="ER33" s="55"/>
      <c r="ES33" s="55"/>
      <c r="ET33" s="55"/>
      <c r="EU33" s="55"/>
      <c r="EV33" s="55"/>
      <c r="EW33" s="55"/>
      <c r="EX33" s="55"/>
      <c r="EY33" s="55"/>
      <c r="EZ33" s="55"/>
      <c r="FA33" s="56"/>
      <c r="FI33" s="7"/>
      <c r="FJ33" s="54"/>
      <c r="FK33" s="55"/>
      <c r="FL33" s="55"/>
      <c r="FM33" s="55"/>
      <c r="FN33" s="55"/>
      <c r="FO33" s="55"/>
      <c r="FP33" s="55"/>
      <c r="FQ33" s="55"/>
      <c r="FR33" s="55"/>
      <c r="FS33" s="55"/>
      <c r="FT33" s="55"/>
      <c r="FU33" s="55"/>
      <c r="FV33" s="55"/>
      <c r="FW33" s="56"/>
      <c r="GE33" s="7"/>
      <c r="GF33" s="54"/>
      <c r="GG33" s="55"/>
      <c r="GH33" s="55"/>
      <c r="GI33" s="55"/>
      <c r="GJ33" s="55"/>
      <c r="GK33" s="55"/>
      <c r="GL33" s="55"/>
      <c r="GM33" s="55"/>
      <c r="GN33" s="55"/>
      <c r="GO33" s="55"/>
      <c r="GP33" s="55"/>
      <c r="GQ33" s="55"/>
      <c r="GR33" s="55"/>
      <c r="GS33" s="56"/>
    </row>
    <row r="34" spans="2:202" ht="7.5" customHeight="1" x14ac:dyDescent="0.2">
      <c r="B34" s="20"/>
      <c r="C34" s="20"/>
      <c r="D34" s="20"/>
      <c r="E34" s="24"/>
      <c r="F34" s="25"/>
      <c r="G34" s="25"/>
      <c r="H34" s="25"/>
      <c r="I34" s="25"/>
      <c r="J34" s="25"/>
      <c r="K34" s="26"/>
      <c r="L34" s="30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2"/>
      <c r="AB34" s="30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2"/>
      <c r="AR34" s="34"/>
      <c r="AS34" s="34"/>
      <c r="AT34" s="34"/>
      <c r="AU34" s="34"/>
      <c r="AV34" s="34"/>
      <c r="AW34" s="34"/>
      <c r="AX34" s="34"/>
      <c r="AY34" s="34"/>
      <c r="AZ34" s="34"/>
      <c r="BA34" s="34"/>
      <c r="BB34" s="35"/>
      <c r="BC34" s="63"/>
      <c r="BD34" s="64"/>
      <c r="BE34" s="64"/>
      <c r="BF34" s="64"/>
      <c r="BG34" s="64"/>
      <c r="BH34" s="65"/>
      <c r="BI34" s="17"/>
      <c r="BJ34" s="18"/>
      <c r="BK34" s="18"/>
      <c r="BL34" s="18"/>
      <c r="BM34" s="18"/>
      <c r="BN34" s="18"/>
      <c r="BO34" s="18"/>
      <c r="BP34" s="18"/>
      <c r="BQ34" s="19"/>
      <c r="BR34" s="19"/>
      <c r="BS34" s="19"/>
      <c r="BT34" s="19"/>
      <c r="BY34" s="7"/>
      <c r="BZ34" s="54"/>
      <c r="CA34" s="55"/>
      <c r="CB34" s="55"/>
      <c r="CC34" s="55"/>
      <c r="CD34" s="55"/>
      <c r="CE34" s="55"/>
      <c r="CF34" s="55"/>
      <c r="CG34" s="55"/>
      <c r="CH34" s="55"/>
      <c r="CI34" s="55"/>
      <c r="CJ34" s="55"/>
      <c r="CK34" s="55"/>
      <c r="CL34" s="55"/>
      <c r="CM34" s="56"/>
      <c r="CN34" s="7"/>
      <c r="CU34" s="7"/>
      <c r="CV34" s="54"/>
      <c r="CW34" s="55"/>
      <c r="CX34" s="55"/>
      <c r="CY34" s="55"/>
      <c r="CZ34" s="55"/>
      <c r="DA34" s="55"/>
      <c r="DB34" s="55"/>
      <c r="DC34" s="55"/>
      <c r="DD34" s="55"/>
      <c r="DE34" s="55"/>
      <c r="DF34" s="55"/>
      <c r="DG34" s="55"/>
      <c r="DH34" s="55"/>
      <c r="DI34" s="56"/>
      <c r="DJ34" s="7"/>
      <c r="DK34" s="7"/>
      <c r="DL34" s="7"/>
      <c r="DQ34" s="7"/>
      <c r="DR34" s="54"/>
      <c r="DS34" s="55"/>
      <c r="DT34" s="55"/>
      <c r="DU34" s="55"/>
      <c r="DV34" s="55"/>
      <c r="DW34" s="55"/>
      <c r="DX34" s="55"/>
      <c r="DY34" s="55"/>
      <c r="DZ34" s="55"/>
      <c r="EA34" s="55"/>
      <c r="EB34" s="55"/>
      <c r="EC34" s="55"/>
      <c r="ED34" s="55"/>
      <c r="EE34" s="56"/>
      <c r="EF34" s="7"/>
      <c r="EM34" s="7"/>
      <c r="EN34" s="54"/>
      <c r="EO34" s="55"/>
      <c r="EP34" s="55"/>
      <c r="EQ34" s="55"/>
      <c r="ER34" s="55"/>
      <c r="ES34" s="55"/>
      <c r="ET34" s="55"/>
      <c r="EU34" s="55"/>
      <c r="EV34" s="55"/>
      <c r="EW34" s="55"/>
      <c r="EX34" s="55"/>
      <c r="EY34" s="55"/>
      <c r="EZ34" s="55"/>
      <c r="FA34" s="56"/>
      <c r="FB34" s="7"/>
      <c r="FI34" s="7"/>
      <c r="FJ34" s="54"/>
      <c r="FK34" s="55"/>
      <c r="FL34" s="55"/>
      <c r="FM34" s="55"/>
      <c r="FN34" s="55"/>
      <c r="FO34" s="55"/>
      <c r="FP34" s="55"/>
      <c r="FQ34" s="55"/>
      <c r="FR34" s="55"/>
      <c r="FS34" s="55"/>
      <c r="FT34" s="55"/>
      <c r="FU34" s="55"/>
      <c r="FV34" s="55"/>
      <c r="FW34" s="56"/>
      <c r="FX34" s="7"/>
      <c r="FY34" s="7"/>
      <c r="FZ34" s="7"/>
      <c r="GE34" s="7"/>
      <c r="GF34" s="54"/>
      <c r="GG34" s="55"/>
      <c r="GH34" s="55"/>
      <c r="GI34" s="55"/>
      <c r="GJ34" s="55"/>
      <c r="GK34" s="55"/>
      <c r="GL34" s="55"/>
      <c r="GM34" s="55"/>
      <c r="GN34" s="55"/>
      <c r="GO34" s="55"/>
      <c r="GP34" s="55"/>
      <c r="GQ34" s="55"/>
      <c r="GR34" s="55"/>
      <c r="GS34" s="56"/>
      <c r="GT34" s="7"/>
    </row>
    <row r="35" spans="2:202" ht="7.5" customHeight="1" x14ac:dyDescent="0.2">
      <c r="B35" s="20">
        <v>2</v>
      </c>
      <c r="C35" s="20"/>
      <c r="D35" s="20"/>
      <c r="E35" s="21">
        <v>1</v>
      </c>
      <c r="F35" s="22"/>
      <c r="G35" s="22"/>
      <c r="H35" s="22"/>
      <c r="I35" s="22"/>
      <c r="J35" s="22"/>
      <c r="K35" s="23"/>
      <c r="L35" s="27" t="s">
        <v>201</v>
      </c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9"/>
      <c r="AB35" s="27" t="s">
        <v>182</v>
      </c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9"/>
      <c r="AR35" s="27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60" t="s">
        <v>166</v>
      </c>
      <c r="BD35" s="61"/>
      <c r="BE35" s="61"/>
      <c r="BF35" s="61" t="s">
        <v>166</v>
      </c>
      <c r="BG35" s="61"/>
      <c r="BH35" s="62"/>
      <c r="BI35" s="17"/>
      <c r="BJ35" s="18"/>
      <c r="BK35" s="18"/>
      <c r="BL35" s="18"/>
      <c r="BM35" s="18"/>
      <c r="BN35" s="18"/>
      <c r="BO35" s="18"/>
      <c r="BP35" s="18"/>
      <c r="BQ35" s="19">
        <f>IF(OR($CF$1=B35,$CI$1=B35,$DB$1=B35,$DE$1=B35,$DX$1=B35,$EA$1=B35,$CF$27=B35,$CI$27=B35,$DB$27=B35,$DE$27=B35,$DX$27=B35,$EA$27=B35,$CF$53=B35,$CI$53=B35,$DB$53=B35,$DE$53=B35,$DX$53=B35,$EA$53=B35,$CF$79=B35,$CI$79=B35,$DB$79=B35,$DE$79=B35,$DX$79=B35,$EA$79=B35,$ET$1=B35,$EW$1=B35,$FP$1=B35,$FS$1=B35,$GL$1=B35,$GO$1=B35,$ET$27=B35,$EW$27=B35,$FP$27=B35,$FS$27=B35,$GL$27=B35,$GO$27=B35,$ET$53=B35,$EW$53=B35,$FP$53=B35,$FS$53=B35,$GL$53=B35,$GO$53=B35,$ET$79=B35,$EW$79=B35,$FP$79=B35,$FS$79=B35,$GL$79=B35,$GO$79=B35),1,0)</f>
        <v>0</v>
      </c>
      <c r="BR35" s="19"/>
      <c r="BS35" s="19"/>
      <c r="BT35" s="19"/>
      <c r="BY35" s="7"/>
      <c r="BZ35" s="54"/>
      <c r="CA35" s="55"/>
      <c r="CB35" s="55"/>
      <c r="CC35" s="55"/>
      <c r="CD35" s="55"/>
      <c r="CE35" s="55"/>
      <c r="CF35" s="55"/>
      <c r="CG35" s="55"/>
      <c r="CH35" s="55"/>
      <c r="CI35" s="55"/>
      <c r="CJ35" s="55"/>
      <c r="CK35" s="55"/>
      <c r="CL35" s="55"/>
      <c r="CM35" s="56"/>
      <c r="CU35" s="7"/>
      <c r="CV35" s="54"/>
      <c r="CW35" s="55"/>
      <c r="CX35" s="55"/>
      <c r="CY35" s="55"/>
      <c r="CZ35" s="55"/>
      <c r="DA35" s="55"/>
      <c r="DB35" s="55"/>
      <c r="DC35" s="55"/>
      <c r="DD35" s="55"/>
      <c r="DE35" s="55"/>
      <c r="DF35" s="55"/>
      <c r="DG35" s="55"/>
      <c r="DH35" s="55"/>
      <c r="DI35" s="56"/>
      <c r="DQ35" s="7"/>
      <c r="DR35" s="54"/>
      <c r="DS35" s="55"/>
      <c r="DT35" s="55"/>
      <c r="DU35" s="55"/>
      <c r="DV35" s="55"/>
      <c r="DW35" s="55"/>
      <c r="DX35" s="55"/>
      <c r="DY35" s="55"/>
      <c r="DZ35" s="55"/>
      <c r="EA35" s="55"/>
      <c r="EB35" s="55"/>
      <c r="EC35" s="55"/>
      <c r="ED35" s="55"/>
      <c r="EE35" s="56"/>
      <c r="EM35" s="7"/>
      <c r="EN35" s="54"/>
      <c r="EO35" s="55"/>
      <c r="EP35" s="55"/>
      <c r="EQ35" s="55"/>
      <c r="ER35" s="55"/>
      <c r="ES35" s="55"/>
      <c r="ET35" s="55"/>
      <c r="EU35" s="55"/>
      <c r="EV35" s="55"/>
      <c r="EW35" s="55"/>
      <c r="EX35" s="55"/>
      <c r="EY35" s="55"/>
      <c r="EZ35" s="55"/>
      <c r="FA35" s="56"/>
      <c r="FI35" s="7"/>
      <c r="FJ35" s="54"/>
      <c r="FK35" s="55"/>
      <c r="FL35" s="55"/>
      <c r="FM35" s="55"/>
      <c r="FN35" s="55"/>
      <c r="FO35" s="55"/>
      <c r="FP35" s="55"/>
      <c r="FQ35" s="55"/>
      <c r="FR35" s="55"/>
      <c r="FS35" s="55"/>
      <c r="FT35" s="55"/>
      <c r="FU35" s="55"/>
      <c r="FV35" s="55"/>
      <c r="FW35" s="56"/>
      <c r="GE35" s="7"/>
      <c r="GF35" s="54"/>
      <c r="GG35" s="55"/>
      <c r="GH35" s="55"/>
      <c r="GI35" s="55"/>
      <c r="GJ35" s="55"/>
      <c r="GK35" s="55"/>
      <c r="GL35" s="55"/>
      <c r="GM35" s="55"/>
      <c r="GN35" s="55"/>
      <c r="GO35" s="55"/>
      <c r="GP35" s="55"/>
      <c r="GQ35" s="55"/>
      <c r="GR35" s="55"/>
      <c r="GS35" s="56"/>
    </row>
    <row r="36" spans="2:202" ht="7.5" customHeight="1" x14ac:dyDescent="0.2">
      <c r="B36" s="20"/>
      <c r="C36" s="20"/>
      <c r="D36" s="20"/>
      <c r="E36" s="24"/>
      <c r="F36" s="25"/>
      <c r="G36" s="25"/>
      <c r="H36" s="25"/>
      <c r="I36" s="25"/>
      <c r="J36" s="25"/>
      <c r="K36" s="26"/>
      <c r="L36" s="30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2"/>
      <c r="AB36" s="30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  <c r="AO36" s="31"/>
      <c r="AP36" s="31"/>
      <c r="AQ36" s="32"/>
      <c r="AR36" s="30"/>
      <c r="AS36" s="31"/>
      <c r="AT36" s="31"/>
      <c r="AU36" s="31"/>
      <c r="AV36" s="31"/>
      <c r="AW36" s="31"/>
      <c r="AX36" s="31"/>
      <c r="AY36" s="31"/>
      <c r="AZ36" s="31"/>
      <c r="BA36" s="31"/>
      <c r="BB36" s="31"/>
      <c r="BC36" s="63"/>
      <c r="BD36" s="64"/>
      <c r="BE36" s="64"/>
      <c r="BF36" s="64"/>
      <c r="BG36" s="64"/>
      <c r="BH36" s="65"/>
      <c r="BI36" s="17"/>
      <c r="BJ36" s="18"/>
      <c r="BK36" s="18"/>
      <c r="BL36" s="18"/>
      <c r="BM36" s="18"/>
      <c r="BN36" s="18"/>
      <c r="BO36" s="18"/>
      <c r="BP36" s="18"/>
      <c r="BQ36" s="19"/>
      <c r="BR36" s="19"/>
      <c r="BS36" s="19"/>
      <c r="BT36" s="19"/>
      <c r="BY36" s="7"/>
      <c r="BZ36" s="54"/>
      <c r="CA36" s="55"/>
      <c r="CB36" s="55"/>
      <c r="CC36" s="55"/>
      <c r="CD36" s="55"/>
      <c r="CE36" s="55"/>
      <c r="CF36" s="55"/>
      <c r="CG36" s="55"/>
      <c r="CH36" s="55"/>
      <c r="CI36" s="55"/>
      <c r="CJ36" s="55"/>
      <c r="CK36" s="55"/>
      <c r="CL36" s="55"/>
      <c r="CM36" s="56"/>
      <c r="CU36" s="7"/>
      <c r="CV36" s="54"/>
      <c r="CW36" s="55"/>
      <c r="CX36" s="55"/>
      <c r="CY36" s="55"/>
      <c r="CZ36" s="55"/>
      <c r="DA36" s="55"/>
      <c r="DB36" s="55"/>
      <c r="DC36" s="55"/>
      <c r="DD36" s="55"/>
      <c r="DE36" s="55"/>
      <c r="DF36" s="55"/>
      <c r="DG36" s="55"/>
      <c r="DH36" s="55"/>
      <c r="DI36" s="56"/>
      <c r="DQ36" s="7"/>
      <c r="DR36" s="54"/>
      <c r="DS36" s="55"/>
      <c r="DT36" s="55"/>
      <c r="DU36" s="55"/>
      <c r="DV36" s="55"/>
      <c r="DW36" s="55"/>
      <c r="DX36" s="55"/>
      <c r="DY36" s="55"/>
      <c r="DZ36" s="55"/>
      <c r="EA36" s="55"/>
      <c r="EB36" s="55"/>
      <c r="EC36" s="55"/>
      <c r="ED36" s="55"/>
      <c r="EE36" s="56"/>
      <c r="EM36" s="7"/>
      <c r="EN36" s="54"/>
      <c r="EO36" s="55"/>
      <c r="EP36" s="55"/>
      <c r="EQ36" s="55"/>
      <c r="ER36" s="55"/>
      <c r="ES36" s="55"/>
      <c r="ET36" s="55"/>
      <c r="EU36" s="55"/>
      <c r="EV36" s="55"/>
      <c r="EW36" s="55"/>
      <c r="EX36" s="55"/>
      <c r="EY36" s="55"/>
      <c r="EZ36" s="55"/>
      <c r="FA36" s="56"/>
      <c r="FI36" s="7"/>
      <c r="FJ36" s="54"/>
      <c r="FK36" s="55"/>
      <c r="FL36" s="55"/>
      <c r="FM36" s="55"/>
      <c r="FN36" s="55"/>
      <c r="FO36" s="55"/>
      <c r="FP36" s="55"/>
      <c r="FQ36" s="55"/>
      <c r="FR36" s="55"/>
      <c r="FS36" s="55"/>
      <c r="FT36" s="55"/>
      <c r="FU36" s="55"/>
      <c r="FV36" s="55"/>
      <c r="FW36" s="56"/>
      <c r="GE36" s="7"/>
      <c r="GF36" s="54"/>
      <c r="GG36" s="55"/>
      <c r="GH36" s="55"/>
      <c r="GI36" s="55"/>
      <c r="GJ36" s="55"/>
      <c r="GK36" s="55"/>
      <c r="GL36" s="55"/>
      <c r="GM36" s="55"/>
      <c r="GN36" s="55"/>
      <c r="GO36" s="55"/>
      <c r="GP36" s="55"/>
      <c r="GQ36" s="55"/>
      <c r="GR36" s="55"/>
      <c r="GS36" s="56"/>
    </row>
    <row r="37" spans="2:202" ht="7.5" customHeight="1" x14ac:dyDescent="0.2">
      <c r="B37" s="20">
        <v>3</v>
      </c>
      <c r="C37" s="20"/>
      <c r="D37" s="20"/>
      <c r="E37" s="21">
        <v>1</v>
      </c>
      <c r="F37" s="22"/>
      <c r="G37" s="22"/>
      <c r="H37" s="22"/>
      <c r="I37" s="22"/>
      <c r="J37" s="22"/>
      <c r="K37" s="23"/>
      <c r="L37" s="27" t="s">
        <v>202</v>
      </c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9"/>
      <c r="AB37" s="27" t="s">
        <v>183</v>
      </c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9"/>
      <c r="AR37" s="27"/>
      <c r="AS37" s="28"/>
      <c r="AT37" s="28"/>
      <c r="AU37" s="28"/>
      <c r="AV37" s="28"/>
      <c r="AW37" s="28"/>
      <c r="AX37" s="28"/>
      <c r="AY37" s="28"/>
      <c r="AZ37" s="28"/>
      <c r="BA37" s="28"/>
      <c r="BB37" s="28"/>
      <c r="BC37" s="60" t="s">
        <v>166</v>
      </c>
      <c r="BD37" s="61"/>
      <c r="BE37" s="61"/>
      <c r="BF37" s="61" t="s">
        <v>166</v>
      </c>
      <c r="BG37" s="61"/>
      <c r="BH37" s="62"/>
      <c r="BI37" s="17"/>
      <c r="BJ37" s="18"/>
      <c r="BK37" s="18"/>
      <c r="BL37" s="18"/>
      <c r="BM37" s="18"/>
      <c r="BN37" s="18"/>
      <c r="BO37" s="18"/>
      <c r="BP37" s="18"/>
      <c r="BQ37" s="19">
        <f>IF(OR($CF$1=B37,$CI$1=B37,$DB$1=B37,$DE$1=B37,$DX$1=B37,$EA$1=B37,$CF$27=B37,$CI$27=B37,$DB$27=B37,$DE$27=B37,$DX$27=B37,$EA$27=B37,$CF$53=B37,$CI$53=B37,$DB$53=B37,$DE$53=B37,$DX$53=B37,$EA$53=B37,$CF$79=B37,$CI$79=B37,$DB$79=B37,$DE$79=B37,$DX$79=B37,$EA$79=B37,$ET$1=B37,$EW$1=B37,$FP$1=B37,$FS$1=B37,$GL$1=B37,$GO$1=B37,$ET$27=B37,$EW$27=B37,$FP$27=B37,$FS$27=B37,$GL$27=B37,$GO$27=B37,$ET$53=B37,$EW$53=B37,$FP$53=B37,$FS$53=B37,$GL$53=B37,$GO$53=B37,$ET$79=B37,$EW$79=B37,$FP$79=B37,$FS$79=B37,$GL$79=B37,$GO$79=B37),1,0)</f>
        <v>0</v>
      </c>
      <c r="BR37" s="19"/>
      <c r="BS37" s="19"/>
      <c r="BT37" s="19"/>
      <c r="BY37" s="7"/>
      <c r="BZ37" s="54"/>
      <c r="CA37" s="55"/>
      <c r="CB37" s="55"/>
      <c r="CC37" s="55"/>
      <c r="CD37" s="55"/>
      <c r="CE37" s="55"/>
      <c r="CF37" s="55"/>
      <c r="CG37" s="55"/>
      <c r="CH37" s="55"/>
      <c r="CI37" s="55"/>
      <c r="CJ37" s="55"/>
      <c r="CK37" s="55"/>
      <c r="CL37" s="55"/>
      <c r="CM37" s="56"/>
      <c r="CU37" s="7"/>
      <c r="CV37" s="54"/>
      <c r="CW37" s="55"/>
      <c r="CX37" s="55"/>
      <c r="CY37" s="55"/>
      <c r="CZ37" s="55"/>
      <c r="DA37" s="55"/>
      <c r="DB37" s="55"/>
      <c r="DC37" s="55"/>
      <c r="DD37" s="55"/>
      <c r="DE37" s="55"/>
      <c r="DF37" s="55"/>
      <c r="DG37" s="55"/>
      <c r="DH37" s="55"/>
      <c r="DI37" s="56"/>
      <c r="DQ37" s="7"/>
      <c r="DR37" s="54"/>
      <c r="DS37" s="55"/>
      <c r="DT37" s="55"/>
      <c r="DU37" s="55"/>
      <c r="DV37" s="55"/>
      <c r="DW37" s="55"/>
      <c r="DX37" s="55"/>
      <c r="DY37" s="55"/>
      <c r="DZ37" s="55"/>
      <c r="EA37" s="55"/>
      <c r="EB37" s="55"/>
      <c r="EC37" s="55"/>
      <c r="ED37" s="55"/>
      <c r="EE37" s="56"/>
      <c r="EM37" s="7"/>
      <c r="EN37" s="54"/>
      <c r="EO37" s="55"/>
      <c r="EP37" s="55"/>
      <c r="EQ37" s="55"/>
      <c r="ER37" s="55"/>
      <c r="ES37" s="55"/>
      <c r="ET37" s="55"/>
      <c r="EU37" s="55"/>
      <c r="EV37" s="55"/>
      <c r="EW37" s="55"/>
      <c r="EX37" s="55"/>
      <c r="EY37" s="55"/>
      <c r="EZ37" s="55"/>
      <c r="FA37" s="56"/>
      <c r="FI37" s="7"/>
      <c r="FJ37" s="54"/>
      <c r="FK37" s="55"/>
      <c r="FL37" s="55"/>
      <c r="FM37" s="55"/>
      <c r="FN37" s="55"/>
      <c r="FO37" s="55"/>
      <c r="FP37" s="55"/>
      <c r="FQ37" s="55"/>
      <c r="FR37" s="55"/>
      <c r="FS37" s="55"/>
      <c r="FT37" s="55"/>
      <c r="FU37" s="55"/>
      <c r="FV37" s="55"/>
      <c r="FW37" s="56"/>
      <c r="GE37" s="7"/>
      <c r="GF37" s="54"/>
      <c r="GG37" s="55"/>
      <c r="GH37" s="55"/>
      <c r="GI37" s="55"/>
      <c r="GJ37" s="55"/>
      <c r="GK37" s="55"/>
      <c r="GL37" s="55"/>
      <c r="GM37" s="55"/>
      <c r="GN37" s="55"/>
      <c r="GO37" s="55"/>
      <c r="GP37" s="55"/>
      <c r="GQ37" s="55"/>
      <c r="GR37" s="55"/>
      <c r="GS37" s="56"/>
    </row>
    <row r="38" spans="2:202" ht="7.5" customHeight="1" x14ac:dyDescent="0.2">
      <c r="B38" s="20"/>
      <c r="C38" s="20"/>
      <c r="D38" s="20"/>
      <c r="E38" s="24"/>
      <c r="F38" s="25"/>
      <c r="G38" s="25"/>
      <c r="H38" s="25"/>
      <c r="I38" s="25"/>
      <c r="J38" s="25"/>
      <c r="K38" s="26"/>
      <c r="L38" s="30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2"/>
      <c r="AB38" s="30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2"/>
      <c r="AR38" s="30"/>
      <c r="AS38" s="31"/>
      <c r="AT38" s="31"/>
      <c r="AU38" s="31"/>
      <c r="AV38" s="31"/>
      <c r="AW38" s="31"/>
      <c r="AX38" s="31"/>
      <c r="AY38" s="31"/>
      <c r="AZ38" s="31"/>
      <c r="BA38" s="31"/>
      <c r="BB38" s="31"/>
      <c r="BC38" s="63"/>
      <c r="BD38" s="64"/>
      <c r="BE38" s="64"/>
      <c r="BF38" s="64"/>
      <c r="BG38" s="64"/>
      <c r="BH38" s="65"/>
      <c r="BI38" s="17"/>
      <c r="BJ38" s="18"/>
      <c r="BK38" s="18"/>
      <c r="BL38" s="18"/>
      <c r="BM38" s="18"/>
      <c r="BN38" s="18"/>
      <c r="BO38" s="18"/>
      <c r="BP38" s="18"/>
      <c r="BQ38" s="19"/>
      <c r="BR38" s="19"/>
      <c r="BS38" s="19"/>
      <c r="BT38" s="19"/>
      <c r="BY38" s="7"/>
      <c r="BZ38" s="54"/>
      <c r="CA38" s="55"/>
      <c r="CB38" s="55"/>
      <c r="CC38" s="55"/>
      <c r="CD38" s="55"/>
      <c r="CE38" s="55"/>
      <c r="CF38" s="55"/>
      <c r="CG38" s="55"/>
      <c r="CH38" s="55"/>
      <c r="CI38" s="55"/>
      <c r="CJ38" s="55"/>
      <c r="CK38" s="55"/>
      <c r="CL38" s="55"/>
      <c r="CM38" s="56"/>
      <c r="CU38" s="7"/>
      <c r="CV38" s="54"/>
      <c r="CW38" s="55"/>
      <c r="CX38" s="55"/>
      <c r="CY38" s="55"/>
      <c r="CZ38" s="55"/>
      <c r="DA38" s="55"/>
      <c r="DB38" s="55"/>
      <c r="DC38" s="55"/>
      <c r="DD38" s="55"/>
      <c r="DE38" s="55"/>
      <c r="DF38" s="55"/>
      <c r="DG38" s="55"/>
      <c r="DH38" s="55"/>
      <c r="DI38" s="56"/>
      <c r="DQ38" s="7"/>
      <c r="DR38" s="54"/>
      <c r="DS38" s="55"/>
      <c r="DT38" s="55"/>
      <c r="DU38" s="55"/>
      <c r="DV38" s="55"/>
      <c r="DW38" s="55"/>
      <c r="DX38" s="55"/>
      <c r="DY38" s="55"/>
      <c r="DZ38" s="55"/>
      <c r="EA38" s="55"/>
      <c r="EB38" s="55"/>
      <c r="EC38" s="55"/>
      <c r="ED38" s="55"/>
      <c r="EE38" s="56"/>
      <c r="EM38" s="7"/>
      <c r="EN38" s="54"/>
      <c r="EO38" s="55"/>
      <c r="EP38" s="55"/>
      <c r="EQ38" s="55"/>
      <c r="ER38" s="55"/>
      <c r="ES38" s="55"/>
      <c r="ET38" s="55"/>
      <c r="EU38" s="55"/>
      <c r="EV38" s="55"/>
      <c r="EW38" s="55"/>
      <c r="EX38" s="55"/>
      <c r="EY38" s="55"/>
      <c r="EZ38" s="55"/>
      <c r="FA38" s="56"/>
      <c r="FI38" s="7"/>
      <c r="FJ38" s="54"/>
      <c r="FK38" s="55"/>
      <c r="FL38" s="55"/>
      <c r="FM38" s="55"/>
      <c r="FN38" s="55"/>
      <c r="FO38" s="55"/>
      <c r="FP38" s="55"/>
      <c r="FQ38" s="55"/>
      <c r="FR38" s="55"/>
      <c r="FS38" s="55"/>
      <c r="FT38" s="55"/>
      <c r="FU38" s="55"/>
      <c r="FV38" s="55"/>
      <c r="FW38" s="56"/>
      <c r="GE38" s="7"/>
      <c r="GF38" s="54"/>
      <c r="GG38" s="55"/>
      <c r="GH38" s="55"/>
      <c r="GI38" s="55"/>
      <c r="GJ38" s="55"/>
      <c r="GK38" s="55"/>
      <c r="GL38" s="55"/>
      <c r="GM38" s="55"/>
      <c r="GN38" s="55"/>
      <c r="GO38" s="55"/>
      <c r="GP38" s="55"/>
      <c r="GQ38" s="55"/>
      <c r="GR38" s="55"/>
      <c r="GS38" s="56"/>
    </row>
    <row r="39" spans="2:202" ht="7.5" customHeight="1" x14ac:dyDescent="0.2">
      <c r="B39" s="20">
        <v>4</v>
      </c>
      <c r="C39" s="20"/>
      <c r="D39" s="20"/>
      <c r="E39" s="21">
        <v>1</v>
      </c>
      <c r="F39" s="22"/>
      <c r="G39" s="22"/>
      <c r="H39" s="22"/>
      <c r="I39" s="22"/>
      <c r="J39" s="22"/>
      <c r="K39" s="23"/>
      <c r="L39" s="27" t="s">
        <v>203</v>
      </c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9"/>
      <c r="AB39" s="27" t="s">
        <v>184</v>
      </c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9"/>
      <c r="AR39" s="27"/>
      <c r="AS39" s="28"/>
      <c r="AT39" s="28"/>
      <c r="AU39" s="28"/>
      <c r="AV39" s="28"/>
      <c r="AW39" s="28"/>
      <c r="AX39" s="28"/>
      <c r="AY39" s="28"/>
      <c r="AZ39" s="28"/>
      <c r="BA39" s="28"/>
      <c r="BB39" s="28"/>
      <c r="BC39" s="60" t="s">
        <v>166</v>
      </c>
      <c r="BD39" s="61"/>
      <c r="BE39" s="61"/>
      <c r="BF39" s="61" t="s">
        <v>166</v>
      </c>
      <c r="BG39" s="61"/>
      <c r="BH39" s="62"/>
      <c r="BI39" s="17"/>
      <c r="BJ39" s="18"/>
      <c r="BK39" s="18"/>
      <c r="BL39" s="18"/>
      <c r="BM39" s="18"/>
      <c r="BN39" s="18"/>
      <c r="BO39" s="18"/>
      <c r="BP39" s="18"/>
      <c r="BQ39" s="19">
        <f>IF(OR($CF$1=B39,$CI$1=B39,$DB$1=B39,$DE$1=B39,$DX$1=B39,$EA$1=B39,$CF$27=B39,$CI$27=B39,$DB$27=B39,$DE$27=B39,$DX$27=B39,$EA$27=B39,$CF$53=B39,$CI$53=B39,$DB$53=B39,$DE$53=B39,$DX$53=B39,$EA$53=B39,$CF$79=B39,$CI$79=B39,$DB$79=B39,$DE$79=B39,$DX$79=B39,$EA$79=B39,$ET$1=B39,$EW$1=B39,$FP$1=B39,$FS$1=B39,$GL$1=B39,$GO$1=B39,$ET$27=B39,$EW$27=B39,$FP$27=B39,$FS$27=B39,$GL$27=B39,$GO$27=B39,$ET$53=B39,$EW$53=B39,$FP$53=B39,$FS$53=B39,$GL$53=B39,$GO$53=B39,$ET$79=B39,$EW$79=B39,$FP$79=B39,$FS$79=B39,$GL$79=B39,$GO$79=B39),1,0)</f>
        <v>0</v>
      </c>
      <c r="BR39" s="19"/>
      <c r="BS39" s="19"/>
      <c r="BT39" s="19"/>
      <c r="BY39" s="12"/>
      <c r="BZ39" s="57"/>
      <c r="CA39" s="58"/>
      <c r="CB39" s="58"/>
      <c r="CC39" s="58"/>
      <c r="CD39" s="58"/>
      <c r="CE39" s="58"/>
      <c r="CF39" s="58"/>
      <c r="CG39" s="58"/>
      <c r="CH39" s="58"/>
      <c r="CI39" s="58"/>
      <c r="CJ39" s="58"/>
      <c r="CK39" s="58"/>
      <c r="CL39" s="58"/>
      <c r="CM39" s="59"/>
      <c r="CN39" s="12"/>
      <c r="CU39" s="12"/>
      <c r="CV39" s="57"/>
      <c r="CW39" s="58"/>
      <c r="CX39" s="58"/>
      <c r="CY39" s="58"/>
      <c r="CZ39" s="58"/>
      <c r="DA39" s="58"/>
      <c r="DB39" s="58"/>
      <c r="DC39" s="58"/>
      <c r="DD39" s="58"/>
      <c r="DE39" s="58"/>
      <c r="DF39" s="58"/>
      <c r="DG39" s="58"/>
      <c r="DH39" s="58"/>
      <c r="DI39" s="59"/>
      <c r="DJ39" s="12"/>
      <c r="DK39" s="7"/>
      <c r="DL39" s="7"/>
      <c r="DQ39" s="12"/>
      <c r="DR39" s="57"/>
      <c r="DS39" s="58"/>
      <c r="DT39" s="58"/>
      <c r="DU39" s="58"/>
      <c r="DV39" s="58"/>
      <c r="DW39" s="58"/>
      <c r="DX39" s="58"/>
      <c r="DY39" s="58"/>
      <c r="DZ39" s="58"/>
      <c r="EA39" s="58"/>
      <c r="EB39" s="58"/>
      <c r="EC39" s="58"/>
      <c r="ED39" s="58"/>
      <c r="EE39" s="59"/>
      <c r="EF39" s="12"/>
      <c r="EM39" s="12"/>
      <c r="EN39" s="57"/>
      <c r="EO39" s="58"/>
      <c r="EP39" s="58"/>
      <c r="EQ39" s="58"/>
      <c r="ER39" s="58"/>
      <c r="ES39" s="58"/>
      <c r="ET39" s="58"/>
      <c r="EU39" s="58"/>
      <c r="EV39" s="58"/>
      <c r="EW39" s="58"/>
      <c r="EX39" s="58"/>
      <c r="EY39" s="58"/>
      <c r="EZ39" s="58"/>
      <c r="FA39" s="59"/>
      <c r="FB39" s="12"/>
      <c r="FI39" s="12"/>
      <c r="FJ39" s="57"/>
      <c r="FK39" s="58"/>
      <c r="FL39" s="58"/>
      <c r="FM39" s="58"/>
      <c r="FN39" s="58"/>
      <c r="FO39" s="58"/>
      <c r="FP39" s="58"/>
      <c r="FQ39" s="58"/>
      <c r="FR39" s="58"/>
      <c r="FS39" s="58"/>
      <c r="FT39" s="58"/>
      <c r="FU39" s="58"/>
      <c r="FV39" s="58"/>
      <c r="FW39" s="59"/>
      <c r="FX39" s="12"/>
      <c r="FY39" s="7"/>
      <c r="FZ39" s="7"/>
      <c r="GE39" s="12"/>
      <c r="GF39" s="57"/>
      <c r="GG39" s="58"/>
      <c r="GH39" s="58"/>
      <c r="GI39" s="58"/>
      <c r="GJ39" s="58"/>
      <c r="GK39" s="58"/>
      <c r="GL39" s="58"/>
      <c r="GM39" s="58"/>
      <c r="GN39" s="58"/>
      <c r="GO39" s="58"/>
      <c r="GP39" s="58"/>
      <c r="GQ39" s="58"/>
      <c r="GR39" s="58"/>
      <c r="GS39" s="59"/>
      <c r="GT39" s="12"/>
    </row>
    <row r="40" spans="2:202" ht="7.5" customHeight="1" x14ac:dyDescent="0.2">
      <c r="B40" s="20"/>
      <c r="C40" s="20"/>
      <c r="D40" s="20"/>
      <c r="E40" s="24"/>
      <c r="F40" s="25"/>
      <c r="G40" s="25"/>
      <c r="H40" s="25"/>
      <c r="I40" s="25"/>
      <c r="J40" s="25"/>
      <c r="K40" s="26"/>
      <c r="L40" s="30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2"/>
      <c r="AB40" s="30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2"/>
      <c r="AR40" s="30"/>
      <c r="AS40" s="31"/>
      <c r="AT40" s="31"/>
      <c r="AU40" s="31"/>
      <c r="AV40" s="31"/>
      <c r="AW40" s="31"/>
      <c r="AX40" s="31"/>
      <c r="AY40" s="31"/>
      <c r="AZ40" s="31"/>
      <c r="BA40" s="31"/>
      <c r="BB40" s="31"/>
      <c r="BC40" s="63"/>
      <c r="BD40" s="64"/>
      <c r="BE40" s="64"/>
      <c r="BF40" s="64"/>
      <c r="BG40" s="64"/>
      <c r="BH40" s="65"/>
      <c r="BI40" s="17"/>
      <c r="BJ40" s="18"/>
      <c r="BK40" s="18"/>
      <c r="BL40" s="18"/>
      <c r="BM40" s="18"/>
      <c r="BN40" s="18"/>
      <c r="BO40" s="18"/>
      <c r="BP40" s="18"/>
      <c r="BQ40" s="19"/>
      <c r="BR40" s="19"/>
      <c r="BS40" s="19"/>
      <c r="BT40" s="19"/>
      <c r="BY40" s="7"/>
      <c r="BZ40" s="51" t="str">
        <f>IF(CI27&gt;0,VLOOKUP(CI27,$B:$BT,11,FALSE)," ")&amp;" "&amp;IF(CI27&gt;0,VLOOKUP(CI27,$B:$BT,27,FALSE)," ")</f>
        <v xml:space="preserve">   </v>
      </c>
      <c r="CA40" s="52"/>
      <c r="CB40" s="52"/>
      <c r="CC40" s="52"/>
      <c r="CD40" s="52"/>
      <c r="CE40" s="52"/>
      <c r="CF40" s="52"/>
      <c r="CG40" s="52"/>
      <c r="CH40" s="52"/>
      <c r="CI40" s="52"/>
      <c r="CJ40" s="52"/>
      <c r="CK40" s="52"/>
      <c r="CL40" s="52"/>
      <c r="CM40" s="53"/>
      <c r="CU40" s="7"/>
      <c r="CV40" s="51" t="str">
        <f>IF(DE27&gt;0,VLOOKUP(DE27,$B:$BT,11,FALSE)," ")&amp;" "&amp;IF(DE27&gt;0,VLOOKUP(DE27,$B:$BT,27,FALSE)," ")</f>
        <v xml:space="preserve">   </v>
      </c>
      <c r="CW40" s="52"/>
      <c r="CX40" s="52"/>
      <c r="CY40" s="52"/>
      <c r="CZ40" s="52"/>
      <c r="DA40" s="52"/>
      <c r="DB40" s="52"/>
      <c r="DC40" s="52"/>
      <c r="DD40" s="52"/>
      <c r="DE40" s="52"/>
      <c r="DF40" s="52"/>
      <c r="DG40" s="52"/>
      <c r="DH40" s="52"/>
      <c r="DI40" s="53"/>
      <c r="DQ40" s="7"/>
      <c r="DR40" s="51" t="str">
        <f>IF(EA27&gt;0,VLOOKUP(EA27,$B:$BT,11,FALSE)," ")&amp;" "&amp;IF(EA27&gt;0,VLOOKUP(EA27,$B:$BT,27,FALSE)," ")</f>
        <v xml:space="preserve">   </v>
      </c>
      <c r="DS40" s="52"/>
      <c r="DT40" s="52"/>
      <c r="DU40" s="52"/>
      <c r="DV40" s="52"/>
      <c r="DW40" s="52"/>
      <c r="DX40" s="52"/>
      <c r="DY40" s="52"/>
      <c r="DZ40" s="52"/>
      <c r="EA40" s="52"/>
      <c r="EB40" s="52"/>
      <c r="EC40" s="52"/>
      <c r="ED40" s="52"/>
      <c r="EE40" s="53"/>
      <c r="EM40" s="7"/>
      <c r="EN40" s="51" t="str">
        <f>IF(EW27&gt;0,VLOOKUP(EW27,$B:$BT,11,FALSE)," ")&amp;" "&amp;IF(EW27&gt;0,VLOOKUP(EW27,$B:$BT,27,FALSE)," ")</f>
        <v xml:space="preserve">   </v>
      </c>
      <c r="EO40" s="52"/>
      <c r="EP40" s="52"/>
      <c r="EQ40" s="52"/>
      <c r="ER40" s="52"/>
      <c r="ES40" s="52"/>
      <c r="ET40" s="52"/>
      <c r="EU40" s="52"/>
      <c r="EV40" s="52"/>
      <c r="EW40" s="52"/>
      <c r="EX40" s="52"/>
      <c r="EY40" s="52"/>
      <c r="EZ40" s="52"/>
      <c r="FA40" s="53"/>
      <c r="FI40" s="7"/>
      <c r="FJ40" s="51" t="str">
        <f>IF(FS27&gt;0,VLOOKUP(FS27,$B:$BT,11,FALSE)," ")&amp;" "&amp;IF(FS27&gt;0,VLOOKUP(FS27,$B:$BT,27,FALSE)," ")</f>
        <v xml:space="preserve">   </v>
      </c>
      <c r="FK40" s="52"/>
      <c r="FL40" s="52"/>
      <c r="FM40" s="52"/>
      <c r="FN40" s="52"/>
      <c r="FO40" s="52"/>
      <c r="FP40" s="52"/>
      <c r="FQ40" s="52"/>
      <c r="FR40" s="52"/>
      <c r="FS40" s="52"/>
      <c r="FT40" s="52"/>
      <c r="FU40" s="52"/>
      <c r="FV40" s="52"/>
      <c r="FW40" s="53"/>
      <c r="GE40" s="7"/>
      <c r="GF40" s="51" t="str">
        <f>IF(GO27&gt;0,VLOOKUP(GO27,$B:$BT,11,FALSE)," ")&amp;" "&amp;IF(GO27&gt;0,VLOOKUP(GO27,$B:$BT,27,FALSE)," ")</f>
        <v xml:space="preserve">   </v>
      </c>
      <c r="GG40" s="52"/>
      <c r="GH40" s="52"/>
      <c r="GI40" s="52"/>
      <c r="GJ40" s="52"/>
      <c r="GK40" s="52"/>
      <c r="GL40" s="52"/>
      <c r="GM40" s="52"/>
      <c r="GN40" s="52"/>
      <c r="GO40" s="52"/>
      <c r="GP40" s="52"/>
      <c r="GQ40" s="52"/>
      <c r="GR40" s="52"/>
      <c r="GS40" s="53"/>
    </row>
    <row r="41" spans="2:202" ht="7.5" customHeight="1" x14ac:dyDescent="0.2">
      <c r="B41" s="20">
        <v>5</v>
      </c>
      <c r="C41" s="20"/>
      <c r="D41" s="20"/>
      <c r="E41" s="21">
        <v>1</v>
      </c>
      <c r="F41" s="22"/>
      <c r="G41" s="22"/>
      <c r="H41" s="22"/>
      <c r="I41" s="22"/>
      <c r="J41" s="22"/>
      <c r="K41" s="23"/>
      <c r="L41" s="27" t="s">
        <v>204</v>
      </c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9"/>
      <c r="AB41" s="27" t="s">
        <v>185</v>
      </c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9"/>
      <c r="AR41" s="27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60" t="s">
        <v>166</v>
      </c>
      <c r="BD41" s="61"/>
      <c r="BE41" s="61"/>
      <c r="BF41" s="61" t="s">
        <v>166</v>
      </c>
      <c r="BG41" s="61"/>
      <c r="BH41" s="62"/>
      <c r="BI41" s="17"/>
      <c r="BJ41" s="18"/>
      <c r="BK41" s="18"/>
      <c r="BL41" s="18"/>
      <c r="BM41" s="18"/>
      <c r="BN41" s="18"/>
      <c r="BO41" s="18"/>
      <c r="BP41" s="18"/>
      <c r="BQ41" s="19">
        <f>IF(OR($CF$1=B41,$CI$1=B41,$DB$1=B41,$DE$1=B41,$DX$1=B41,$EA$1=B41,$CF$27=B41,$CI$27=B41,$DB$27=B41,$DE$27=B41,$DX$27=B41,$EA$27=B41,$CF$53=B41,$CI$53=B41,$DB$53=B41,$DE$53=B41,$DX$53=B41,$EA$53=B41,$CF$79=B41,$CI$79=B41,$DB$79=B41,$DE$79=B41,$DX$79=B41,$EA$79=B41,$ET$1=B41,$EW$1=B41,$FP$1=B41,$FS$1=B41,$GL$1=B41,$GO$1=B41,$ET$27=B41,$EW$27=B41,$FP$27=B41,$FS$27=B41,$GL$27=B41,$GO$27=B41,$ET$53=B41,$EW$53=B41,$FP$53=B41,$FS$53=B41,$GL$53=B41,$GO$53=B41,$ET$79=B41,$EW$79=B41,$FP$79=B41,$FS$79=B41,$GL$79=B41,$GO$79=B41),1,0)</f>
        <v>0</v>
      </c>
      <c r="BR41" s="19"/>
      <c r="BS41" s="19"/>
      <c r="BT41" s="19"/>
      <c r="BY41" s="7"/>
      <c r="BZ41" s="54"/>
      <c r="CA41" s="55"/>
      <c r="CB41" s="55"/>
      <c r="CC41" s="55"/>
      <c r="CD41" s="55"/>
      <c r="CE41" s="55"/>
      <c r="CF41" s="55"/>
      <c r="CG41" s="55"/>
      <c r="CH41" s="55"/>
      <c r="CI41" s="55"/>
      <c r="CJ41" s="55"/>
      <c r="CK41" s="55"/>
      <c r="CL41" s="55"/>
      <c r="CM41" s="56"/>
      <c r="CU41" s="7"/>
      <c r="CV41" s="54"/>
      <c r="CW41" s="55"/>
      <c r="CX41" s="55"/>
      <c r="CY41" s="55"/>
      <c r="CZ41" s="55"/>
      <c r="DA41" s="55"/>
      <c r="DB41" s="55"/>
      <c r="DC41" s="55"/>
      <c r="DD41" s="55"/>
      <c r="DE41" s="55"/>
      <c r="DF41" s="55"/>
      <c r="DG41" s="55"/>
      <c r="DH41" s="55"/>
      <c r="DI41" s="56"/>
      <c r="DQ41" s="7"/>
      <c r="DR41" s="54"/>
      <c r="DS41" s="55"/>
      <c r="DT41" s="55"/>
      <c r="DU41" s="55"/>
      <c r="DV41" s="55"/>
      <c r="DW41" s="55"/>
      <c r="DX41" s="55"/>
      <c r="DY41" s="55"/>
      <c r="DZ41" s="55"/>
      <c r="EA41" s="55"/>
      <c r="EB41" s="55"/>
      <c r="EC41" s="55"/>
      <c r="ED41" s="55"/>
      <c r="EE41" s="56"/>
      <c r="EM41" s="7"/>
      <c r="EN41" s="54"/>
      <c r="EO41" s="55"/>
      <c r="EP41" s="55"/>
      <c r="EQ41" s="55"/>
      <c r="ER41" s="55"/>
      <c r="ES41" s="55"/>
      <c r="ET41" s="55"/>
      <c r="EU41" s="55"/>
      <c r="EV41" s="55"/>
      <c r="EW41" s="55"/>
      <c r="EX41" s="55"/>
      <c r="EY41" s="55"/>
      <c r="EZ41" s="55"/>
      <c r="FA41" s="56"/>
      <c r="FI41" s="7"/>
      <c r="FJ41" s="54"/>
      <c r="FK41" s="55"/>
      <c r="FL41" s="55"/>
      <c r="FM41" s="55"/>
      <c r="FN41" s="55"/>
      <c r="FO41" s="55"/>
      <c r="FP41" s="55"/>
      <c r="FQ41" s="55"/>
      <c r="FR41" s="55"/>
      <c r="FS41" s="55"/>
      <c r="FT41" s="55"/>
      <c r="FU41" s="55"/>
      <c r="FV41" s="55"/>
      <c r="FW41" s="56"/>
      <c r="GE41" s="7"/>
      <c r="GF41" s="54"/>
      <c r="GG41" s="55"/>
      <c r="GH41" s="55"/>
      <c r="GI41" s="55"/>
      <c r="GJ41" s="55"/>
      <c r="GK41" s="55"/>
      <c r="GL41" s="55"/>
      <c r="GM41" s="55"/>
      <c r="GN41" s="55"/>
      <c r="GO41" s="55"/>
      <c r="GP41" s="55"/>
      <c r="GQ41" s="55"/>
      <c r="GR41" s="55"/>
      <c r="GS41" s="56"/>
    </row>
    <row r="42" spans="2:202" ht="7.5" customHeight="1" x14ac:dyDescent="0.2">
      <c r="B42" s="20"/>
      <c r="C42" s="20"/>
      <c r="D42" s="20"/>
      <c r="E42" s="24"/>
      <c r="F42" s="25"/>
      <c r="G42" s="25"/>
      <c r="H42" s="25"/>
      <c r="I42" s="25"/>
      <c r="J42" s="25"/>
      <c r="K42" s="26"/>
      <c r="L42" s="30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2"/>
      <c r="AB42" s="30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  <c r="AO42" s="31"/>
      <c r="AP42" s="31"/>
      <c r="AQ42" s="32"/>
      <c r="AR42" s="30"/>
      <c r="AS42" s="31"/>
      <c r="AT42" s="31"/>
      <c r="AU42" s="31"/>
      <c r="AV42" s="31"/>
      <c r="AW42" s="31"/>
      <c r="AX42" s="31"/>
      <c r="AY42" s="31"/>
      <c r="AZ42" s="31"/>
      <c r="BA42" s="31"/>
      <c r="BB42" s="31"/>
      <c r="BC42" s="63"/>
      <c r="BD42" s="64"/>
      <c r="BE42" s="64"/>
      <c r="BF42" s="64"/>
      <c r="BG42" s="64"/>
      <c r="BH42" s="65"/>
      <c r="BI42" s="17"/>
      <c r="BJ42" s="18"/>
      <c r="BK42" s="18"/>
      <c r="BL42" s="18"/>
      <c r="BM42" s="18"/>
      <c r="BN42" s="18"/>
      <c r="BO42" s="18"/>
      <c r="BP42" s="18"/>
      <c r="BQ42" s="19"/>
      <c r="BR42" s="19"/>
      <c r="BS42" s="19"/>
      <c r="BT42" s="19"/>
      <c r="BY42" s="7"/>
      <c r="BZ42" s="54"/>
      <c r="CA42" s="55"/>
      <c r="CB42" s="55"/>
      <c r="CC42" s="55"/>
      <c r="CD42" s="55"/>
      <c r="CE42" s="55"/>
      <c r="CF42" s="55"/>
      <c r="CG42" s="55"/>
      <c r="CH42" s="55"/>
      <c r="CI42" s="55"/>
      <c r="CJ42" s="55"/>
      <c r="CK42" s="55"/>
      <c r="CL42" s="55"/>
      <c r="CM42" s="56"/>
      <c r="CU42" s="7"/>
      <c r="CV42" s="54"/>
      <c r="CW42" s="55"/>
      <c r="CX42" s="55"/>
      <c r="CY42" s="55"/>
      <c r="CZ42" s="55"/>
      <c r="DA42" s="55"/>
      <c r="DB42" s="55"/>
      <c r="DC42" s="55"/>
      <c r="DD42" s="55"/>
      <c r="DE42" s="55"/>
      <c r="DF42" s="55"/>
      <c r="DG42" s="55"/>
      <c r="DH42" s="55"/>
      <c r="DI42" s="56"/>
      <c r="DQ42" s="7"/>
      <c r="DR42" s="54"/>
      <c r="DS42" s="55"/>
      <c r="DT42" s="55"/>
      <c r="DU42" s="55"/>
      <c r="DV42" s="55"/>
      <c r="DW42" s="55"/>
      <c r="DX42" s="55"/>
      <c r="DY42" s="55"/>
      <c r="DZ42" s="55"/>
      <c r="EA42" s="55"/>
      <c r="EB42" s="55"/>
      <c r="EC42" s="55"/>
      <c r="ED42" s="55"/>
      <c r="EE42" s="56"/>
      <c r="EM42" s="7"/>
      <c r="EN42" s="54"/>
      <c r="EO42" s="55"/>
      <c r="EP42" s="55"/>
      <c r="EQ42" s="55"/>
      <c r="ER42" s="55"/>
      <c r="ES42" s="55"/>
      <c r="ET42" s="55"/>
      <c r="EU42" s="55"/>
      <c r="EV42" s="55"/>
      <c r="EW42" s="55"/>
      <c r="EX42" s="55"/>
      <c r="EY42" s="55"/>
      <c r="EZ42" s="55"/>
      <c r="FA42" s="56"/>
      <c r="FI42" s="7"/>
      <c r="FJ42" s="54"/>
      <c r="FK42" s="55"/>
      <c r="FL42" s="55"/>
      <c r="FM42" s="55"/>
      <c r="FN42" s="55"/>
      <c r="FO42" s="55"/>
      <c r="FP42" s="55"/>
      <c r="FQ42" s="55"/>
      <c r="FR42" s="55"/>
      <c r="FS42" s="55"/>
      <c r="FT42" s="55"/>
      <c r="FU42" s="55"/>
      <c r="FV42" s="55"/>
      <c r="FW42" s="56"/>
      <c r="GE42" s="7"/>
      <c r="GF42" s="54"/>
      <c r="GG42" s="55"/>
      <c r="GH42" s="55"/>
      <c r="GI42" s="55"/>
      <c r="GJ42" s="55"/>
      <c r="GK42" s="55"/>
      <c r="GL42" s="55"/>
      <c r="GM42" s="55"/>
      <c r="GN42" s="55"/>
      <c r="GO42" s="55"/>
      <c r="GP42" s="55"/>
      <c r="GQ42" s="55"/>
      <c r="GR42" s="55"/>
      <c r="GS42" s="56"/>
    </row>
    <row r="43" spans="2:202" ht="7.5" customHeight="1" x14ac:dyDescent="0.2">
      <c r="B43" s="20">
        <v>6</v>
      </c>
      <c r="C43" s="20"/>
      <c r="D43" s="20"/>
      <c r="E43" s="21">
        <v>1</v>
      </c>
      <c r="F43" s="22"/>
      <c r="G43" s="22"/>
      <c r="H43" s="22"/>
      <c r="I43" s="22"/>
      <c r="J43" s="22"/>
      <c r="K43" s="23"/>
      <c r="L43" s="27" t="s">
        <v>204</v>
      </c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9"/>
      <c r="AB43" s="27" t="s">
        <v>186</v>
      </c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9"/>
      <c r="AR43" s="27"/>
      <c r="AS43" s="28"/>
      <c r="AT43" s="28"/>
      <c r="AU43" s="28"/>
      <c r="AV43" s="28"/>
      <c r="AW43" s="28"/>
      <c r="AX43" s="28"/>
      <c r="AY43" s="28"/>
      <c r="AZ43" s="28"/>
      <c r="BA43" s="28"/>
      <c r="BB43" s="28"/>
      <c r="BC43" s="60" t="s">
        <v>166</v>
      </c>
      <c r="BD43" s="61"/>
      <c r="BE43" s="61"/>
      <c r="BF43" s="61" t="s">
        <v>166</v>
      </c>
      <c r="BG43" s="61"/>
      <c r="BH43" s="62"/>
      <c r="BI43" s="17"/>
      <c r="BJ43" s="18"/>
      <c r="BK43" s="18"/>
      <c r="BL43" s="18"/>
      <c r="BM43" s="18"/>
      <c r="BN43" s="18"/>
      <c r="BO43" s="18"/>
      <c r="BP43" s="18"/>
      <c r="BQ43" s="19">
        <f>IF(OR($CF$1=B43,$CI$1=B43,$DB$1=B43,$DE$1=B43,$DX$1=B43,$EA$1=B43,$CF$27=B43,$CI$27=B43,$DB$27=B43,$DE$27=B43,$DX$27=B43,$EA$27=B43,$CF$53=B43,$CI$53=B43,$DB$53=B43,$DE$53=B43,$DX$53=B43,$EA$53=B43,$CF$79=B43,$CI$79=B43,$DB$79=B43,$DE$79=B43,$DX$79=B43,$EA$79=B43,$ET$1=B43,$EW$1=B43,$FP$1=B43,$FS$1=B43,$GL$1=B43,$GO$1=B43,$ET$27=B43,$EW$27=B43,$FP$27=B43,$FS$27=B43,$GL$27=B43,$GO$27=B43,$ET$53=B43,$EW$53=B43,$FP$53=B43,$FS$53=B43,$GL$53=B43,$GO$53=B43,$ET$79=B43,$EW$79=B43,$FP$79=B43,$FS$79=B43,$GL$79=B43,$GO$79=B43),1,0)</f>
        <v>0</v>
      </c>
      <c r="BR43" s="19"/>
      <c r="BS43" s="19"/>
      <c r="BT43" s="19"/>
      <c r="BZ43" s="54"/>
      <c r="CA43" s="55"/>
      <c r="CB43" s="55"/>
      <c r="CC43" s="55"/>
      <c r="CD43" s="55"/>
      <c r="CE43" s="55"/>
      <c r="CF43" s="55"/>
      <c r="CG43" s="55"/>
      <c r="CH43" s="55"/>
      <c r="CI43" s="55"/>
      <c r="CJ43" s="55"/>
      <c r="CK43" s="55"/>
      <c r="CL43" s="55"/>
      <c r="CM43" s="56"/>
      <c r="CV43" s="54"/>
      <c r="CW43" s="55"/>
      <c r="CX43" s="55"/>
      <c r="CY43" s="55"/>
      <c r="CZ43" s="55"/>
      <c r="DA43" s="55"/>
      <c r="DB43" s="55"/>
      <c r="DC43" s="55"/>
      <c r="DD43" s="55"/>
      <c r="DE43" s="55"/>
      <c r="DF43" s="55"/>
      <c r="DG43" s="55"/>
      <c r="DH43" s="55"/>
      <c r="DI43" s="56"/>
      <c r="DR43" s="54"/>
      <c r="DS43" s="55"/>
      <c r="DT43" s="55"/>
      <c r="DU43" s="55"/>
      <c r="DV43" s="55"/>
      <c r="DW43" s="55"/>
      <c r="DX43" s="55"/>
      <c r="DY43" s="55"/>
      <c r="DZ43" s="55"/>
      <c r="EA43" s="55"/>
      <c r="EB43" s="55"/>
      <c r="EC43" s="55"/>
      <c r="ED43" s="55"/>
      <c r="EE43" s="56"/>
      <c r="EN43" s="54"/>
      <c r="EO43" s="55"/>
      <c r="EP43" s="55"/>
      <c r="EQ43" s="55"/>
      <c r="ER43" s="55"/>
      <c r="ES43" s="55"/>
      <c r="ET43" s="55"/>
      <c r="EU43" s="55"/>
      <c r="EV43" s="55"/>
      <c r="EW43" s="55"/>
      <c r="EX43" s="55"/>
      <c r="EY43" s="55"/>
      <c r="EZ43" s="55"/>
      <c r="FA43" s="56"/>
      <c r="FJ43" s="54"/>
      <c r="FK43" s="55"/>
      <c r="FL43" s="55"/>
      <c r="FM43" s="55"/>
      <c r="FN43" s="55"/>
      <c r="FO43" s="55"/>
      <c r="FP43" s="55"/>
      <c r="FQ43" s="55"/>
      <c r="FR43" s="55"/>
      <c r="FS43" s="55"/>
      <c r="FT43" s="55"/>
      <c r="FU43" s="55"/>
      <c r="FV43" s="55"/>
      <c r="FW43" s="56"/>
      <c r="GF43" s="54"/>
      <c r="GG43" s="55"/>
      <c r="GH43" s="55"/>
      <c r="GI43" s="55"/>
      <c r="GJ43" s="55"/>
      <c r="GK43" s="55"/>
      <c r="GL43" s="55"/>
      <c r="GM43" s="55"/>
      <c r="GN43" s="55"/>
      <c r="GO43" s="55"/>
      <c r="GP43" s="55"/>
      <c r="GQ43" s="55"/>
      <c r="GR43" s="55"/>
      <c r="GS43" s="56"/>
    </row>
    <row r="44" spans="2:202" ht="7.5" customHeight="1" x14ac:dyDescent="0.2">
      <c r="B44" s="20"/>
      <c r="C44" s="20"/>
      <c r="D44" s="20"/>
      <c r="E44" s="24"/>
      <c r="F44" s="25"/>
      <c r="G44" s="25"/>
      <c r="H44" s="25"/>
      <c r="I44" s="25"/>
      <c r="J44" s="25"/>
      <c r="K44" s="26"/>
      <c r="L44" s="30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2"/>
      <c r="AB44" s="30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  <c r="AO44" s="31"/>
      <c r="AP44" s="31"/>
      <c r="AQ44" s="32"/>
      <c r="AR44" s="30"/>
      <c r="AS44" s="31"/>
      <c r="AT44" s="31"/>
      <c r="AU44" s="31"/>
      <c r="AV44" s="31"/>
      <c r="AW44" s="31"/>
      <c r="AX44" s="31"/>
      <c r="AY44" s="31"/>
      <c r="AZ44" s="31"/>
      <c r="BA44" s="31"/>
      <c r="BB44" s="31"/>
      <c r="BC44" s="63"/>
      <c r="BD44" s="64"/>
      <c r="BE44" s="64"/>
      <c r="BF44" s="64"/>
      <c r="BG44" s="64"/>
      <c r="BH44" s="65"/>
      <c r="BI44" s="17"/>
      <c r="BJ44" s="18"/>
      <c r="BK44" s="18"/>
      <c r="BL44" s="18"/>
      <c r="BM44" s="18"/>
      <c r="BN44" s="18"/>
      <c r="BO44" s="18"/>
      <c r="BP44" s="18"/>
      <c r="BQ44" s="19"/>
      <c r="BR44" s="19"/>
      <c r="BS44" s="19"/>
      <c r="BT44" s="19"/>
      <c r="BZ44" s="54"/>
      <c r="CA44" s="55"/>
      <c r="CB44" s="55"/>
      <c r="CC44" s="55"/>
      <c r="CD44" s="55"/>
      <c r="CE44" s="55"/>
      <c r="CF44" s="55"/>
      <c r="CG44" s="55"/>
      <c r="CH44" s="55"/>
      <c r="CI44" s="55"/>
      <c r="CJ44" s="55"/>
      <c r="CK44" s="55"/>
      <c r="CL44" s="55"/>
      <c r="CM44" s="56"/>
      <c r="CV44" s="54"/>
      <c r="CW44" s="55"/>
      <c r="CX44" s="55"/>
      <c r="CY44" s="55"/>
      <c r="CZ44" s="55"/>
      <c r="DA44" s="55"/>
      <c r="DB44" s="55"/>
      <c r="DC44" s="55"/>
      <c r="DD44" s="55"/>
      <c r="DE44" s="55"/>
      <c r="DF44" s="55"/>
      <c r="DG44" s="55"/>
      <c r="DH44" s="55"/>
      <c r="DI44" s="56"/>
      <c r="DR44" s="54"/>
      <c r="DS44" s="55"/>
      <c r="DT44" s="55"/>
      <c r="DU44" s="55"/>
      <c r="DV44" s="55"/>
      <c r="DW44" s="55"/>
      <c r="DX44" s="55"/>
      <c r="DY44" s="55"/>
      <c r="DZ44" s="55"/>
      <c r="EA44" s="55"/>
      <c r="EB44" s="55"/>
      <c r="EC44" s="55"/>
      <c r="ED44" s="55"/>
      <c r="EE44" s="56"/>
      <c r="EN44" s="54"/>
      <c r="EO44" s="55"/>
      <c r="EP44" s="55"/>
      <c r="EQ44" s="55"/>
      <c r="ER44" s="55"/>
      <c r="ES44" s="55"/>
      <c r="ET44" s="55"/>
      <c r="EU44" s="55"/>
      <c r="EV44" s="55"/>
      <c r="EW44" s="55"/>
      <c r="EX44" s="55"/>
      <c r="EY44" s="55"/>
      <c r="EZ44" s="55"/>
      <c r="FA44" s="56"/>
      <c r="FJ44" s="54"/>
      <c r="FK44" s="55"/>
      <c r="FL44" s="55"/>
      <c r="FM44" s="55"/>
      <c r="FN44" s="55"/>
      <c r="FO44" s="55"/>
      <c r="FP44" s="55"/>
      <c r="FQ44" s="55"/>
      <c r="FR44" s="55"/>
      <c r="FS44" s="55"/>
      <c r="FT44" s="55"/>
      <c r="FU44" s="55"/>
      <c r="FV44" s="55"/>
      <c r="FW44" s="56"/>
      <c r="GF44" s="54"/>
      <c r="GG44" s="55"/>
      <c r="GH44" s="55"/>
      <c r="GI44" s="55"/>
      <c r="GJ44" s="55"/>
      <c r="GK44" s="55"/>
      <c r="GL44" s="55"/>
      <c r="GM44" s="55"/>
      <c r="GN44" s="55"/>
      <c r="GO44" s="55"/>
      <c r="GP44" s="55"/>
      <c r="GQ44" s="55"/>
      <c r="GR44" s="55"/>
      <c r="GS44" s="56"/>
    </row>
    <row r="45" spans="2:202" ht="7.5" customHeight="1" x14ac:dyDescent="0.2">
      <c r="B45" s="20">
        <v>7</v>
      </c>
      <c r="C45" s="20"/>
      <c r="D45" s="20"/>
      <c r="E45" s="21">
        <v>1</v>
      </c>
      <c r="F45" s="22"/>
      <c r="G45" s="22"/>
      <c r="H45" s="22"/>
      <c r="I45" s="22"/>
      <c r="J45" s="22"/>
      <c r="K45" s="23"/>
      <c r="L45" s="27" t="s">
        <v>204</v>
      </c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9"/>
      <c r="AB45" s="27" t="s">
        <v>187</v>
      </c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9"/>
      <c r="AR45" s="27"/>
      <c r="AS45" s="28"/>
      <c r="AT45" s="28"/>
      <c r="AU45" s="28"/>
      <c r="AV45" s="28"/>
      <c r="AW45" s="28"/>
      <c r="AX45" s="28"/>
      <c r="AY45" s="28"/>
      <c r="AZ45" s="28"/>
      <c r="BA45" s="28"/>
      <c r="BB45" s="28"/>
      <c r="BC45" s="60" t="s">
        <v>166</v>
      </c>
      <c r="BD45" s="61"/>
      <c r="BE45" s="61"/>
      <c r="BF45" s="61" t="s">
        <v>166</v>
      </c>
      <c r="BG45" s="61"/>
      <c r="BH45" s="62"/>
      <c r="BI45" s="17"/>
      <c r="BJ45" s="18"/>
      <c r="BK45" s="18"/>
      <c r="BL45" s="18"/>
      <c r="BM45" s="18"/>
      <c r="BN45" s="18"/>
      <c r="BO45" s="18"/>
      <c r="BP45" s="18"/>
      <c r="BQ45" s="19">
        <f>IF(OR($CF$1=B45,$CI$1=B45,$DB$1=B45,$DE$1=B45,$DX$1=B45,$EA$1=B45,$CF$27=B45,$CI$27=B45,$DB$27=B45,$DE$27=B45,$DX$27=B45,$EA$27=B45,$CF$53=B45,$CI$53=B45,$DB$53=B45,$DE$53=B45,$DX$53=B45,$EA$53=B45,$CF$79=B45,$CI$79=B45,$DB$79=B45,$DE$79=B45,$DX$79=B45,$EA$79=B45,$ET$1=B45,$EW$1=B45,$FP$1=B45,$FS$1=B45,$GL$1=B45,$GO$1=B45,$ET$27=B45,$EW$27=B45,$FP$27=B45,$FS$27=B45,$GL$27=B45,$GO$27=B45,$ET$53=B45,$EW$53=B45,$FP$53=B45,$FS$53=B45,$GL$53=B45,$GO$53=B45,$ET$79=B45,$EW$79=B45,$FP$79=B45,$FS$79=B45,$GL$79=B45,$GO$79=B45),1,0)</f>
        <v>0</v>
      </c>
      <c r="BR45" s="19"/>
      <c r="BS45" s="19"/>
      <c r="BT45" s="19"/>
      <c r="BZ45" s="54"/>
      <c r="CA45" s="55"/>
      <c r="CB45" s="55"/>
      <c r="CC45" s="55"/>
      <c r="CD45" s="55"/>
      <c r="CE45" s="55"/>
      <c r="CF45" s="55"/>
      <c r="CG45" s="55"/>
      <c r="CH45" s="55"/>
      <c r="CI45" s="55"/>
      <c r="CJ45" s="55"/>
      <c r="CK45" s="55"/>
      <c r="CL45" s="55"/>
      <c r="CM45" s="56"/>
      <c r="CV45" s="54"/>
      <c r="CW45" s="55"/>
      <c r="CX45" s="55"/>
      <c r="CY45" s="55"/>
      <c r="CZ45" s="55"/>
      <c r="DA45" s="55"/>
      <c r="DB45" s="55"/>
      <c r="DC45" s="55"/>
      <c r="DD45" s="55"/>
      <c r="DE45" s="55"/>
      <c r="DF45" s="55"/>
      <c r="DG45" s="55"/>
      <c r="DH45" s="55"/>
      <c r="DI45" s="56"/>
      <c r="DR45" s="54"/>
      <c r="DS45" s="55"/>
      <c r="DT45" s="55"/>
      <c r="DU45" s="55"/>
      <c r="DV45" s="55"/>
      <c r="DW45" s="55"/>
      <c r="DX45" s="55"/>
      <c r="DY45" s="55"/>
      <c r="DZ45" s="55"/>
      <c r="EA45" s="55"/>
      <c r="EB45" s="55"/>
      <c r="EC45" s="55"/>
      <c r="ED45" s="55"/>
      <c r="EE45" s="56"/>
      <c r="EN45" s="54"/>
      <c r="EO45" s="55"/>
      <c r="EP45" s="55"/>
      <c r="EQ45" s="55"/>
      <c r="ER45" s="55"/>
      <c r="ES45" s="55"/>
      <c r="ET45" s="55"/>
      <c r="EU45" s="55"/>
      <c r="EV45" s="55"/>
      <c r="EW45" s="55"/>
      <c r="EX45" s="55"/>
      <c r="EY45" s="55"/>
      <c r="EZ45" s="55"/>
      <c r="FA45" s="56"/>
      <c r="FJ45" s="54"/>
      <c r="FK45" s="55"/>
      <c r="FL45" s="55"/>
      <c r="FM45" s="55"/>
      <c r="FN45" s="55"/>
      <c r="FO45" s="55"/>
      <c r="FP45" s="55"/>
      <c r="FQ45" s="55"/>
      <c r="FR45" s="55"/>
      <c r="FS45" s="55"/>
      <c r="FT45" s="55"/>
      <c r="FU45" s="55"/>
      <c r="FV45" s="55"/>
      <c r="FW45" s="56"/>
      <c r="GF45" s="54"/>
      <c r="GG45" s="55"/>
      <c r="GH45" s="55"/>
      <c r="GI45" s="55"/>
      <c r="GJ45" s="55"/>
      <c r="GK45" s="55"/>
      <c r="GL45" s="55"/>
      <c r="GM45" s="55"/>
      <c r="GN45" s="55"/>
      <c r="GO45" s="55"/>
      <c r="GP45" s="55"/>
      <c r="GQ45" s="55"/>
      <c r="GR45" s="55"/>
      <c r="GS45" s="56"/>
    </row>
    <row r="46" spans="2:202" ht="7.5" customHeight="1" x14ac:dyDescent="0.2">
      <c r="B46" s="20"/>
      <c r="C46" s="20"/>
      <c r="D46" s="20"/>
      <c r="E46" s="24"/>
      <c r="F46" s="25"/>
      <c r="G46" s="25"/>
      <c r="H46" s="25"/>
      <c r="I46" s="25"/>
      <c r="J46" s="25"/>
      <c r="K46" s="26"/>
      <c r="L46" s="30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2"/>
      <c r="AB46" s="30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2"/>
      <c r="AR46" s="30"/>
      <c r="AS46" s="31"/>
      <c r="AT46" s="31"/>
      <c r="AU46" s="31"/>
      <c r="AV46" s="31"/>
      <c r="AW46" s="31"/>
      <c r="AX46" s="31"/>
      <c r="AY46" s="31"/>
      <c r="AZ46" s="31"/>
      <c r="BA46" s="31"/>
      <c r="BB46" s="31"/>
      <c r="BC46" s="63"/>
      <c r="BD46" s="64"/>
      <c r="BE46" s="64"/>
      <c r="BF46" s="64"/>
      <c r="BG46" s="64"/>
      <c r="BH46" s="65"/>
      <c r="BI46" s="17"/>
      <c r="BJ46" s="18"/>
      <c r="BK46" s="18"/>
      <c r="BL46" s="18"/>
      <c r="BM46" s="18"/>
      <c r="BN46" s="18"/>
      <c r="BO46" s="18"/>
      <c r="BP46" s="18"/>
      <c r="BQ46" s="19"/>
      <c r="BR46" s="19"/>
      <c r="BS46" s="19"/>
      <c r="BT46" s="19"/>
      <c r="BZ46" s="54"/>
      <c r="CA46" s="55"/>
      <c r="CB46" s="55"/>
      <c r="CC46" s="55"/>
      <c r="CD46" s="55"/>
      <c r="CE46" s="55"/>
      <c r="CF46" s="55"/>
      <c r="CG46" s="55"/>
      <c r="CH46" s="55"/>
      <c r="CI46" s="55"/>
      <c r="CJ46" s="55"/>
      <c r="CK46" s="55"/>
      <c r="CL46" s="55"/>
      <c r="CM46" s="56"/>
      <c r="CV46" s="54"/>
      <c r="CW46" s="55"/>
      <c r="CX46" s="55"/>
      <c r="CY46" s="55"/>
      <c r="CZ46" s="55"/>
      <c r="DA46" s="55"/>
      <c r="DB46" s="55"/>
      <c r="DC46" s="55"/>
      <c r="DD46" s="55"/>
      <c r="DE46" s="55"/>
      <c r="DF46" s="55"/>
      <c r="DG46" s="55"/>
      <c r="DH46" s="55"/>
      <c r="DI46" s="56"/>
      <c r="DR46" s="54"/>
      <c r="DS46" s="55"/>
      <c r="DT46" s="55"/>
      <c r="DU46" s="55"/>
      <c r="DV46" s="55"/>
      <c r="DW46" s="55"/>
      <c r="DX46" s="55"/>
      <c r="DY46" s="55"/>
      <c r="DZ46" s="55"/>
      <c r="EA46" s="55"/>
      <c r="EB46" s="55"/>
      <c r="EC46" s="55"/>
      <c r="ED46" s="55"/>
      <c r="EE46" s="56"/>
      <c r="EN46" s="54"/>
      <c r="EO46" s="55"/>
      <c r="EP46" s="55"/>
      <c r="EQ46" s="55"/>
      <c r="ER46" s="55"/>
      <c r="ES46" s="55"/>
      <c r="ET46" s="55"/>
      <c r="EU46" s="55"/>
      <c r="EV46" s="55"/>
      <c r="EW46" s="55"/>
      <c r="EX46" s="55"/>
      <c r="EY46" s="55"/>
      <c r="EZ46" s="55"/>
      <c r="FA46" s="56"/>
      <c r="FJ46" s="54"/>
      <c r="FK46" s="55"/>
      <c r="FL46" s="55"/>
      <c r="FM46" s="55"/>
      <c r="FN46" s="55"/>
      <c r="FO46" s="55"/>
      <c r="FP46" s="55"/>
      <c r="FQ46" s="55"/>
      <c r="FR46" s="55"/>
      <c r="FS46" s="55"/>
      <c r="FT46" s="55"/>
      <c r="FU46" s="55"/>
      <c r="FV46" s="55"/>
      <c r="FW46" s="56"/>
      <c r="GF46" s="54"/>
      <c r="GG46" s="55"/>
      <c r="GH46" s="55"/>
      <c r="GI46" s="55"/>
      <c r="GJ46" s="55"/>
      <c r="GK46" s="55"/>
      <c r="GL46" s="55"/>
      <c r="GM46" s="55"/>
      <c r="GN46" s="55"/>
      <c r="GO46" s="55"/>
      <c r="GP46" s="55"/>
      <c r="GQ46" s="55"/>
      <c r="GR46" s="55"/>
      <c r="GS46" s="56"/>
    </row>
    <row r="47" spans="2:202" ht="7.5" customHeight="1" x14ac:dyDescent="0.2">
      <c r="B47" s="20">
        <v>8</v>
      </c>
      <c r="C47" s="20"/>
      <c r="D47" s="20"/>
      <c r="E47" s="21">
        <v>1</v>
      </c>
      <c r="F47" s="22"/>
      <c r="G47" s="22"/>
      <c r="H47" s="22"/>
      <c r="I47" s="22"/>
      <c r="J47" s="22"/>
      <c r="K47" s="23"/>
      <c r="L47" s="27" t="s">
        <v>205</v>
      </c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9"/>
      <c r="AB47" s="27" t="s">
        <v>188</v>
      </c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9"/>
      <c r="AR47" s="27"/>
      <c r="AS47" s="28"/>
      <c r="AT47" s="28"/>
      <c r="AU47" s="28"/>
      <c r="AV47" s="28"/>
      <c r="AW47" s="28"/>
      <c r="AX47" s="28"/>
      <c r="AY47" s="28"/>
      <c r="AZ47" s="28"/>
      <c r="BA47" s="28"/>
      <c r="BB47" s="28"/>
      <c r="BC47" s="60" t="s">
        <v>166</v>
      </c>
      <c r="BD47" s="61"/>
      <c r="BE47" s="61"/>
      <c r="BF47" s="61" t="s">
        <v>166</v>
      </c>
      <c r="BG47" s="61"/>
      <c r="BH47" s="62"/>
      <c r="BI47" s="17"/>
      <c r="BJ47" s="18"/>
      <c r="BK47" s="18"/>
      <c r="BL47" s="18"/>
      <c r="BM47" s="18"/>
      <c r="BN47" s="18"/>
      <c r="BO47" s="18"/>
      <c r="BP47" s="18"/>
      <c r="BQ47" s="19">
        <f>IF(OR($CF$1=B47,$CI$1=B47,$DB$1=B47,$DE$1=B47,$DX$1=B47,$EA$1=B47,$CF$27=B47,$CI$27=B47,$DB$27=B47,$DE$27=B47,$DX$27=B47,$EA$27=B47,$CF$53=B47,$CI$53=B47,$DB$53=B47,$DE$53=B47,$DX$53=B47,$EA$53=B47,$CF$79=B47,$CI$79=B47,$DB$79=B47,$DE$79=B47,$DX$79=B47,$EA$79=B47,$ET$1=B47,$EW$1=B47,$FP$1=B47,$FS$1=B47,$GL$1=B47,$GO$1=B47,$ET$27=B47,$EW$27=B47,$FP$27=B47,$FS$27=B47,$GL$27=B47,$GO$27=B47,$ET$53=B47,$EW$53=B47,$FP$53=B47,$FS$53=B47,$GL$53=B47,$GO$53=B47,$ET$79=B47,$EW$79=B47,$FP$79=B47,$FS$79=B47,$GL$79=B47,$GO$79=B47),1,0)</f>
        <v>0</v>
      </c>
      <c r="BR47" s="19"/>
      <c r="BS47" s="19"/>
      <c r="BT47" s="19"/>
      <c r="BZ47" s="54"/>
      <c r="CA47" s="55"/>
      <c r="CB47" s="55"/>
      <c r="CC47" s="55"/>
      <c r="CD47" s="55"/>
      <c r="CE47" s="55"/>
      <c r="CF47" s="55"/>
      <c r="CG47" s="55"/>
      <c r="CH47" s="55"/>
      <c r="CI47" s="55"/>
      <c r="CJ47" s="55"/>
      <c r="CK47" s="55"/>
      <c r="CL47" s="55"/>
      <c r="CM47" s="56"/>
      <c r="CV47" s="54"/>
      <c r="CW47" s="55"/>
      <c r="CX47" s="55"/>
      <c r="CY47" s="55"/>
      <c r="CZ47" s="55"/>
      <c r="DA47" s="55"/>
      <c r="DB47" s="55"/>
      <c r="DC47" s="55"/>
      <c r="DD47" s="55"/>
      <c r="DE47" s="55"/>
      <c r="DF47" s="55"/>
      <c r="DG47" s="55"/>
      <c r="DH47" s="55"/>
      <c r="DI47" s="56"/>
      <c r="DR47" s="54"/>
      <c r="DS47" s="55"/>
      <c r="DT47" s="55"/>
      <c r="DU47" s="55"/>
      <c r="DV47" s="55"/>
      <c r="DW47" s="55"/>
      <c r="DX47" s="55"/>
      <c r="DY47" s="55"/>
      <c r="DZ47" s="55"/>
      <c r="EA47" s="55"/>
      <c r="EB47" s="55"/>
      <c r="EC47" s="55"/>
      <c r="ED47" s="55"/>
      <c r="EE47" s="56"/>
      <c r="EN47" s="54"/>
      <c r="EO47" s="55"/>
      <c r="EP47" s="55"/>
      <c r="EQ47" s="55"/>
      <c r="ER47" s="55"/>
      <c r="ES47" s="55"/>
      <c r="ET47" s="55"/>
      <c r="EU47" s="55"/>
      <c r="EV47" s="55"/>
      <c r="EW47" s="55"/>
      <c r="EX47" s="55"/>
      <c r="EY47" s="55"/>
      <c r="EZ47" s="55"/>
      <c r="FA47" s="56"/>
      <c r="FJ47" s="54"/>
      <c r="FK47" s="55"/>
      <c r="FL47" s="55"/>
      <c r="FM47" s="55"/>
      <c r="FN47" s="55"/>
      <c r="FO47" s="55"/>
      <c r="FP47" s="55"/>
      <c r="FQ47" s="55"/>
      <c r="FR47" s="55"/>
      <c r="FS47" s="55"/>
      <c r="FT47" s="55"/>
      <c r="FU47" s="55"/>
      <c r="FV47" s="55"/>
      <c r="FW47" s="56"/>
      <c r="GF47" s="54"/>
      <c r="GG47" s="55"/>
      <c r="GH47" s="55"/>
      <c r="GI47" s="55"/>
      <c r="GJ47" s="55"/>
      <c r="GK47" s="55"/>
      <c r="GL47" s="55"/>
      <c r="GM47" s="55"/>
      <c r="GN47" s="55"/>
      <c r="GO47" s="55"/>
      <c r="GP47" s="55"/>
      <c r="GQ47" s="55"/>
      <c r="GR47" s="55"/>
      <c r="GS47" s="56"/>
    </row>
    <row r="48" spans="2:202" ht="7.5" customHeight="1" x14ac:dyDescent="0.2">
      <c r="B48" s="20"/>
      <c r="C48" s="20"/>
      <c r="D48" s="20"/>
      <c r="E48" s="24"/>
      <c r="F48" s="25"/>
      <c r="G48" s="25"/>
      <c r="H48" s="25"/>
      <c r="I48" s="25"/>
      <c r="J48" s="25"/>
      <c r="K48" s="26"/>
      <c r="L48" s="30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2"/>
      <c r="AB48" s="30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  <c r="AO48" s="31"/>
      <c r="AP48" s="31"/>
      <c r="AQ48" s="32"/>
      <c r="AR48" s="30"/>
      <c r="AS48" s="31"/>
      <c r="AT48" s="31"/>
      <c r="AU48" s="31"/>
      <c r="AV48" s="31"/>
      <c r="AW48" s="31"/>
      <c r="AX48" s="31"/>
      <c r="AY48" s="31"/>
      <c r="AZ48" s="31"/>
      <c r="BA48" s="31"/>
      <c r="BB48" s="31"/>
      <c r="BC48" s="63"/>
      <c r="BD48" s="64"/>
      <c r="BE48" s="64"/>
      <c r="BF48" s="64"/>
      <c r="BG48" s="64"/>
      <c r="BH48" s="65"/>
      <c r="BI48" s="17"/>
      <c r="BJ48" s="18"/>
      <c r="BK48" s="18"/>
      <c r="BL48" s="18"/>
      <c r="BM48" s="18"/>
      <c r="BN48" s="18"/>
      <c r="BO48" s="18"/>
      <c r="BP48" s="18"/>
      <c r="BQ48" s="19"/>
      <c r="BR48" s="19"/>
      <c r="BS48" s="19"/>
      <c r="BT48" s="19"/>
      <c r="BZ48" s="54"/>
      <c r="CA48" s="55"/>
      <c r="CB48" s="55"/>
      <c r="CC48" s="55"/>
      <c r="CD48" s="55"/>
      <c r="CE48" s="55"/>
      <c r="CF48" s="55"/>
      <c r="CG48" s="55"/>
      <c r="CH48" s="55"/>
      <c r="CI48" s="55"/>
      <c r="CJ48" s="55"/>
      <c r="CK48" s="55"/>
      <c r="CL48" s="55"/>
      <c r="CM48" s="56"/>
      <c r="CV48" s="54"/>
      <c r="CW48" s="55"/>
      <c r="CX48" s="55"/>
      <c r="CY48" s="55"/>
      <c r="CZ48" s="55"/>
      <c r="DA48" s="55"/>
      <c r="DB48" s="55"/>
      <c r="DC48" s="55"/>
      <c r="DD48" s="55"/>
      <c r="DE48" s="55"/>
      <c r="DF48" s="55"/>
      <c r="DG48" s="55"/>
      <c r="DH48" s="55"/>
      <c r="DI48" s="56"/>
      <c r="DR48" s="54"/>
      <c r="DS48" s="55"/>
      <c r="DT48" s="55"/>
      <c r="DU48" s="55"/>
      <c r="DV48" s="55"/>
      <c r="DW48" s="55"/>
      <c r="DX48" s="55"/>
      <c r="DY48" s="55"/>
      <c r="DZ48" s="55"/>
      <c r="EA48" s="55"/>
      <c r="EB48" s="55"/>
      <c r="EC48" s="55"/>
      <c r="ED48" s="55"/>
      <c r="EE48" s="56"/>
      <c r="EN48" s="54"/>
      <c r="EO48" s="55"/>
      <c r="EP48" s="55"/>
      <c r="EQ48" s="55"/>
      <c r="ER48" s="55"/>
      <c r="ES48" s="55"/>
      <c r="ET48" s="55"/>
      <c r="EU48" s="55"/>
      <c r="EV48" s="55"/>
      <c r="EW48" s="55"/>
      <c r="EX48" s="55"/>
      <c r="EY48" s="55"/>
      <c r="EZ48" s="55"/>
      <c r="FA48" s="56"/>
      <c r="FJ48" s="54"/>
      <c r="FK48" s="55"/>
      <c r="FL48" s="55"/>
      <c r="FM48" s="55"/>
      <c r="FN48" s="55"/>
      <c r="FO48" s="55"/>
      <c r="FP48" s="55"/>
      <c r="FQ48" s="55"/>
      <c r="FR48" s="55"/>
      <c r="FS48" s="55"/>
      <c r="FT48" s="55"/>
      <c r="FU48" s="55"/>
      <c r="FV48" s="55"/>
      <c r="FW48" s="56"/>
      <c r="GF48" s="54"/>
      <c r="GG48" s="55"/>
      <c r="GH48" s="55"/>
      <c r="GI48" s="55"/>
      <c r="GJ48" s="55"/>
      <c r="GK48" s="55"/>
      <c r="GL48" s="55"/>
      <c r="GM48" s="55"/>
      <c r="GN48" s="55"/>
      <c r="GO48" s="55"/>
      <c r="GP48" s="55"/>
      <c r="GQ48" s="55"/>
      <c r="GR48" s="55"/>
      <c r="GS48" s="56"/>
    </row>
    <row r="49" spans="2:202" ht="7.5" customHeight="1" x14ac:dyDescent="0.2">
      <c r="B49" s="20">
        <v>9</v>
      </c>
      <c r="C49" s="20"/>
      <c r="D49" s="20"/>
      <c r="E49" s="21">
        <v>1</v>
      </c>
      <c r="F49" s="22"/>
      <c r="G49" s="22"/>
      <c r="H49" s="22"/>
      <c r="I49" s="22"/>
      <c r="J49" s="22"/>
      <c r="K49" s="23"/>
      <c r="L49" s="27" t="s">
        <v>206</v>
      </c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9"/>
      <c r="AB49" s="27" t="s">
        <v>189</v>
      </c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9"/>
      <c r="AR49" s="27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60" t="s">
        <v>166</v>
      </c>
      <c r="BD49" s="61"/>
      <c r="BE49" s="61"/>
      <c r="BF49" s="61" t="s">
        <v>166</v>
      </c>
      <c r="BG49" s="61"/>
      <c r="BH49" s="62"/>
      <c r="BI49" s="17"/>
      <c r="BJ49" s="18"/>
      <c r="BK49" s="18"/>
      <c r="BL49" s="18"/>
      <c r="BM49" s="18"/>
      <c r="BN49" s="18"/>
      <c r="BO49" s="18"/>
      <c r="BP49" s="18"/>
      <c r="BQ49" s="19">
        <f>IF(OR($CF$1=B49,$CI$1=B49,$DB$1=B49,$DE$1=B49,$DX$1=B49,$EA$1=B49,$CF$27=B49,$CI$27=B49,$DB$27=B49,$DE$27=B49,$DX$27=B49,$EA$27=B49,$CF$53=B49,$CI$53=B49,$DB$53=B49,$DE$53=B49,$DX$53=B49,$EA$53=B49,$CF$79=B49,$CI$79=B49,$DB$79=B49,$DE$79=B49,$DX$79=B49,$EA$79=B49,$ET$1=B49,$EW$1=B49,$FP$1=B49,$FS$1=B49,$GL$1=B49,$GO$1=B49,$ET$27=B49,$EW$27=B49,$FP$27=B49,$FS$27=B49,$GL$27=B49,$GO$27=B49,$ET$53=B49,$EW$53=B49,$FP$53=B49,$FS$53=B49,$GL$53=B49,$GO$53=B49,$ET$79=B49,$EW$79=B49,$FP$79=B49,$FS$79=B49,$GL$79=B49,$GO$79=B49),1,0)</f>
        <v>0</v>
      </c>
      <c r="BR49" s="19"/>
      <c r="BS49" s="19"/>
      <c r="BT49" s="19"/>
      <c r="BZ49" s="57"/>
      <c r="CA49" s="58"/>
      <c r="CB49" s="58"/>
      <c r="CC49" s="58"/>
      <c r="CD49" s="58"/>
      <c r="CE49" s="58"/>
      <c r="CF49" s="58"/>
      <c r="CG49" s="58"/>
      <c r="CH49" s="58"/>
      <c r="CI49" s="58"/>
      <c r="CJ49" s="58"/>
      <c r="CK49" s="58"/>
      <c r="CL49" s="58"/>
      <c r="CM49" s="59"/>
      <c r="CV49" s="57"/>
      <c r="CW49" s="58"/>
      <c r="CX49" s="58"/>
      <c r="CY49" s="58"/>
      <c r="CZ49" s="58"/>
      <c r="DA49" s="58"/>
      <c r="DB49" s="58"/>
      <c r="DC49" s="58"/>
      <c r="DD49" s="58"/>
      <c r="DE49" s="58"/>
      <c r="DF49" s="58"/>
      <c r="DG49" s="58"/>
      <c r="DH49" s="58"/>
      <c r="DI49" s="59"/>
      <c r="DR49" s="57"/>
      <c r="DS49" s="58"/>
      <c r="DT49" s="58"/>
      <c r="DU49" s="58"/>
      <c r="DV49" s="58"/>
      <c r="DW49" s="58"/>
      <c r="DX49" s="58"/>
      <c r="DY49" s="58"/>
      <c r="DZ49" s="58"/>
      <c r="EA49" s="58"/>
      <c r="EB49" s="58"/>
      <c r="EC49" s="58"/>
      <c r="ED49" s="58"/>
      <c r="EE49" s="59"/>
      <c r="EN49" s="57"/>
      <c r="EO49" s="58"/>
      <c r="EP49" s="58"/>
      <c r="EQ49" s="58"/>
      <c r="ER49" s="58"/>
      <c r="ES49" s="58"/>
      <c r="ET49" s="58"/>
      <c r="EU49" s="58"/>
      <c r="EV49" s="58"/>
      <c r="EW49" s="58"/>
      <c r="EX49" s="58"/>
      <c r="EY49" s="58"/>
      <c r="EZ49" s="58"/>
      <c r="FA49" s="59"/>
      <c r="FJ49" s="57"/>
      <c r="FK49" s="58"/>
      <c r="FL49" s="58"/>
      <c r="FM49" s="58"/>
      <c r="FN49" s="58"/>
      <c r="FO49" s="58"/>
      <c r="FP49" s="58"/>
      <c r="FQ49" s="58"/>
      <c r="FR49" s="58"/>
      <c r="FS49" s="58"/>
      <c r="FT49" s="58"/>
      <c r="FU49" s="58"/>
      <c r="FV49" s="58"/>
      <c r="FW49" s="59"/>
      <c r="GF49" s="57"/>
      <c r="GG49" s="58"/>
      <c r="GH49" s="58"/>
      <c r="GI49" s="58"/>
      <c r="GJ49" s="58"/>
      <c r="GK49" s="58"/>
      <c r="GL49" s="58"/>
      <c r="GM49" s="58"/>
      <c r="GN49" s="58"/>
      <c r="GO49" s="58"/>
      <c r="GP49" s="58"/>
      <c r="GQ49" s="58"/>
      <c r="GR49" s="58"/>
      <c r="GS49" s="59"/>
    </row>
    <row r="50" spans="2:202" ht="7.5" customHeight="1" x14ac:dyDescent="0.2">
      <c r="B50" s="20"/>
      <c r="C50" s="20"/>
      <c r="D50" s="20"/>
      <c r="E50" s="24"/>
      <c r="F50" s="25"/>
      <c r="G50" s="25"/>
      <c r="H50" s="25"/>
      <c r="I50" s="25"/>
      <c r="J50" s="25"/>
      <c r="K50" s="26"/>
      <c r="L50" s="30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2"/>
      <c r="AB50" s="30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  <c r="AO50" s="31"/>
      <c r="AP50" s="31"/>
      <c r="AQ50" s="32"/>
      <c r="AR50" s="30"/>
      <c r="AS50" s="31"/>
      <c r="AT50" s="31"/>
      <c r="AU50" s="31"/>
      <c r="AV50" s="31"/>
      <c r="AW50" s="31"/>
      <c r="AX50" s="31"/>
      <c r="AY50" s="31"/>
      <c r="AZ50" s="31"/>
      <c r="BA50" s="31"/>
      <c r="BB50" s="31"/>
      <c r="BC50" s="63"/>
      <c r="BD50" s="64"/>
      <c r="BE50" s="64"/>
      <c r="BF50" s="64"/>
      <c r="BG50" s="64"/>
      <c r="BH50" s="65"/>
      <c r="BI50" s="17"/>
      <c r="BJ50" s="18"/>
      <c r="BK50" s="18"/>
      <c r="BL50" s="18"/>
      <c r="BM50" s="18"/>
      <c r="BN50" s="18"/>
      <c r="BO50" s="18"/>
      <c r="BP50" s="18"/>
      <c r="BQ50" s="19"/>
      <c r="BR50" s="19"/>
      <c r="BS50" s="19"/>
      <c r="BT50" s="19"/>
    </row>
    <row r="51" spans="2:202" ht="7.5" customHeight="1" x14ac:dyDescent="0.2">
      <c r="B51" s="20">
        <v>10</v>
      </c>
      <c r="C51" s="20"/>
      <c r="D51" s="20"/>
      <c r="E51" s="21">
        <v>1</v>
      </c>
      <c r="F51" s="22"/>
      <c r="G51" s="22"/>
      <c r="H51" s="22"/>
      <c r="I51" s="22"/>
      <c r="J51" s="22"/>
      <c r="K51" s="23"/>
      <c r="L51" s="27" t="s">
        <v>207</v>
      </c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9"/>
      <c r="AB51" s="27" t="s">
        <v>190</v>
      </c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9"/>
      <c r="AR51" s="27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60" t="s">
        <v>166</v>
      </c>
      <c r="BD51" s="61"/>
      <c r="BE51" s="61"/>
      <c r="BF51" s="61" t="s">
        <v>166</v>
      </c>
      <c r="BG51" s="61"/>
      <c r="BH51" s="62"/>
      <c r="BI51" s="17"/>
      <c r="BJ51" s="18"/>
      <c r="BK51" s="18"/>
      <c r="BL51" s="18"/>
      <c r="BM51" s="18"/>
      <c r="BN51" s="18"/>
      <c r="BO51" s="18"/>
      <c r="BP51" s="18"/>
      <c r="BQ51" s="19">
        <f>IF(OR($CF$1=B51,$CI$1=B51,$DB$1=B51,$DE$1=B51,$DX$1=B51,$EA$1=B51,$CF$27=B51,$CI$27=B51,$DB$27=B51,$DE$27=B51,$DX$27=B51,$EA$27=B51,$CF$53=B51,$CI$53=B51,$DB$53=B51,$DE$53=B51,$DX$53=B51,$EA$53=B51,$CF$79=B51,$CI$79=B51,$DB$79=B51,$DE$79=B51,$DX$79=B51,$EA$79=B51,$ET$1=B51,$EW$1=B51,$FP$1=B51,$FS$1=B51,$GL$1=B51,$GO$1=B51,$ET$27=B51,$EW$27=B51,$FP$27=B51,$FS$27=B51,$GL$27=B51,$GO$27=B51,$ET$53=B51,$EW$53=B51,$FP$53=B51,$FS$53=B51,$GL$53=B51,$GO$53=B51,$ET$79=B51,$EW$79=B51,$FP$79=B51,$FS$79=B51,$GL$79=B51,$GO$79=B51),1,0)</f>
        <v>0</v>
      </c>
      <c r="BR51" s="19"/>
      <c r="BS51" s="19"/>
      <c r="BT51" s="19"/>
    </row>
    <row r="52" spans="2:202" ht="7.5" customHeight="1" x14ac:dyDescent="0.2">
      <c r="B52" s="20"/>
      <c r="C52" s="20"/>
      <c r="D52" s="20"/>
      <c r="E52" s="24"/>
      <c r="F52" s="25"/>
      <c r="G52" s="25"/>
      <c r="H52" s="25"/>
      <c r="I52" s="25"/>
      <c r="J52" s="25"/>
      <c r="K52" s="26"/>
      <c r="L52" s="30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2"/>
      <c r="AB52" s="30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  <c r="AO52" s="31"/>
      <c r="AP52" s="31"/>
      <c r="AQ52" s="32"/>
      <c r="AR52" s="30"/>
      <c r="AS52" s="31"/>
      <c r="AT52" s="31"/>
      <c r="AU52" s="31"/>
      <c r="AV52" s="31"/>
      <c r="AW52" s="31"/>
      <c r="AX52" s="31"/>
      <c r="AY52" s="31"/>
      <c r="AZ52" s="31"/>
      <c r="BA52" s="31"/>
      <c r="BB52" s="31"/>
      <c r="BC52" s="63"/>
      <c r="BD52" s="64"/>
      <c r="BE52" s="64"/>
      <c r="BF52" s="64"/>
      <c r="BG52" s="64"/>
      <c r="BH52" s="65"/>
      <c r="BI52" s="17"/>
      <c r="BJ52" s="18"/>
      <c r="BK52" s="18"/>
      <c r="BL52" s="18"/>
      <c r="BM52" s="18"/>
      <c r="BN52" s="18"/>
      <c r="BO52" s="18"/>
      <c r="BP52" s="18"/>
      <c r="BQ52" s="19"/>
      <c r="BR52" s="19"/>
      <c r="BS52" s="19"/>
      <c r="BT52" s="19"/>
    </row>
    <row r="53" spans="2:202" ht="7.5" customHeight="1" x14ac:dyDescent="0.2">
      <c r="B53" s="20">
        <v>11</v>
      </c>
      <c r="C53" s="20"/>
      <c r="D53" s="20"/>
      <c r="E53" s="21">
        <v>1</v>
      </c>
      <c r="F53" s="22"/>
      <c r="G53" s="22"/>
      <c r="H53" s="22"/>
      <c r="I53" s="22"/>
      <c r="J53" s="22"/>
      <c r="K53" s="23"/>
      <c r="L53" s="27" t="s">
        <v>208</v>
      </c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9"/>
      <c r="AB53" s="27" t="s">
        <v>191</v>
      </c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9"/>
      <c r="AR53" s="27"/>
      <c r="AS53" s="28"/>
      <c r="AT53" s="28"/>
      <c r="AU53" s="28"/>
      <c r="AV53" s="28"/>
      <c r="AW53" s="28"/>
      <c r="AX53" s="28"/>
      <c r="AY53" s="28"/>
      <c r="AZ53" s="28"/>
      <c r="BA53" s="28"/>
      <c r="BB53" s="28"/>
      <c r="BC53" s="60" t="s">
        <v>166</v>
      </c>
      <c r="BD53" s="61"/>
      <c r="BE53" s="61"/>
      <c r="BF53" s="61" t="s">
        <v>166</v>
      </c>
      <c r="BG53" s="61"/>
      <c r="BH53" s="62"/>
      <c r="BI53" s="17"/>
      <c r="BJ53" s="18"/>
      <c r="BK53" s="18"/>
      <c r="BL53" s="18"/>
      <c r="BM53" s="18"/>
      <c r="BN53" s="18"/>
      <c r="BO53" s="18"/>
      <c r="BP53" s="18"/>
      <c r="BQ53" s="19">
        <f>IF(OR($CF$1=B53,$CI$1=B53,$DB$1=B53,$DE$1=B53,$DX$1=B53,$EA$1=B53,$CF$27=B53,$CI$27=B53,$DB$27=B53,$DE$27=B53,$DX$27=B53,$EA$27=B53,$CF$53=B53,$CI$53=B53,$DB$53=B53,$DE$53=B53,$DX$53=B53,$EA$53=B53,$CF$79=B53,$CI$79=B53,$DB$79=B53,$DE$79=B53,$DX$79=B53,$EA$79=B53,$ET$1=B53,$EW$1=B53,$FP$1=B53,$FS$1=B53,$GL$1=B53,$GO$1=B53,$ET$27=B53,$EW$27=B53,$FP$27=B53,$FS$27=B53,$GL$27=B53,$GO$27=B53,$ET$53=B53,$EW$53=B53,$FP$53=B53,$FS$53=B53,$GL$53=B53,$GO$53=B53,$ET$79=B53,$EW$79=B53,$FP$79=B53,$FS$79=B53,$GL$79=B53,$GO$79=B53),1,0)</f>
        <v>0</v>
      </c>
      <c r="BR53" s="19"/>
      <c r="BS53" s="19"/>
      <c r="BT53" s="19"/>
      <c r="CC53" s="60" t="s">
        <v>167</v>
      </c>
      <c r="CD53" s="62"/>
      <c r="CF53" s="66"/>
      <c r="CG53" s="67"/>
      <c r="CI53" s="66"/>
      <c r="CJ53" s="67"/>
      <c r="CY53" s="60" t="s">
        <v>168</v>
      </c>
      <c r="CZ53" s="62"/>
      <c r="DB53" s="66"/>
      <c r="DC53" s="67"/>
      <c r="DE53" s="66"/>
      <c r="DF53" s="67"/>
      <c r="DU53" s="60" t="s">
        <v>169</v>
      </c>
      <c r="DV53" s="62"/>
      <c r="DX53" s="66"/>
      <c r="DY53" s="67"/>
      <c r="EA53" s="66"/>
      <c r="EB53" s="67"/>
      <c r="EQ53" s="60" t="s">
        <v>170</v>
      </c>
      <c r="ER53" s="62"/>
      <c r="ET53" s="66"/>
      <c r="EU53" s="67"/>
      <c r="EW53" s="66"/>
      <c r="EX53" s="67"/>
      <c r="FM53" s="60" t="s">
        <v>171</v>
      </c>
      <c r="FN53" s="62"/>
      <c r="FP53" s="66"/>
      <c r="FQ53" s="67"/>
      <c r="FS53" s="66"/>
      <c r="FT53" s="67"/>
      <c r="GI53" s="60" t="s">
        <v>172</v>
      </c>
      <c r="GJ53" s="62"/>
      <c r="GL53" s="66"/>
      <c r="GM53" s="67"/>
      <c r="GO53" s="66"/>
      <c r="GP53" s="67"/>
    </row>
    <row r="54" spans="2:202" ht="7.5" customHeight="1" x14ac:dyDescent="0.2">
      <c r="B54" s="20"/>
      <c r="C54" s="20"/>
      <c r="D54" s="20"/>
      <c r="E54" s="24"/>
      <c r="F54" s="25"/>
      <c r="G54" s="25"/>
      <c r="H54" s="25"/>
      <c r="I54" s="25"/>
      <c r="J54" s="25"/>
      <c r="K54" s="26"/>
      <c r="L54" s="30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2"/>
      <c r="AB54" s="30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  <c r="AO54" s="31"/>
      <c r="AP54" s="31"/>
      <c r="AQ54" s="32"/>
      <c r="AR54" s="30"/>
      <c r="AS54" s="31"/>
      <c r="AT54" s="31"/>
      <c r="AU54" s="31"/>
      <c r="AV54" s="31"/>
      <c r="AW54" s="31"/>
      <c r="AX54" s="31"/>
      <c r="AY54" s="31"/>
      <c r="AZ54" s="31"/>
      <c r="BA54" s="31"/>
      <c r="BB54" s="31"/>
      <c r="BC54" s="63"/>
      <c r="BD54" s="64"/>
      <c r="BE54" s="64"/>
      <c r="BF54" s="64"/>
      <c r="BG54" s="64"/>
      <c r="BH54" s="65"/>
      <c r="BI54" s="17"/>
      <c r="BJ54" s="18"/>
      <c r="BK54" s="18"/>
      <c r="BL54" s="18"/>
      <c r="BM54" s="18"/>
      <c r="BN54" s="18"/>
      <c r="BO54" s="18"/>
      <c r="BP54" s="18"/>
      <c r="BQ54" s="19"/>
      <c r="BR54" s="19"/>
      <c r="BS54" s="19"/>
      <c r="BT54" s="19"/>
      <c r="CC54" s="70"/>
      <c r="CD54" s="71"/>
      <c r="CF54" s="68"/>
      <c r="CG54" s="69"/>
      <c r="CI54" s="68"/>
      <c r="CJ54" s="69"/>
      <c r="CY54" s="70"/>
      <c r="CZ54" s="71"/>
      <c r="DB54" s="68"/>
      <c r="DC54" s="69"/>
      <c r="DE54" s="68"/>
      <c r="DF54" s="69"/>
      <c r="DU54" s="70"/>
      <c r="DV54" s="71"/>
      <c r="DX54" s="68"/>
      <c r="DY54" s="69"/>
      <c r="EA54" s="68"/>
      <c r="EB54" s="69"/>
      <c r="EQ54" s="70"/>
      <c r="ER54" s="71"/>
      <c r="ET54" s="68"/>
      <c r="EU54" s="69"/>
      <c r="EW54" s="68"/>
      <c r="EX54" s="69"/>
      <c r="FM54" s="70"/>
      <c r="FN54" s="71"/>
      <c r="FP54" s="68"/>
      <c r="FQ54" s="69"/>
      <c r="FS54" s="68"/>
      <c r="FT54" s="69"/>
      <c r="GI54" s="70"/>
      <c r="GJ54" s="71"/>
      <c r="GL54" s="68"/>
      <c r="GM54" s="69"/>
      <c r="GO54" s="68"/>
      <c r="GP54" s="69"/>
    </row>
    <row r="55" spans="2:202" ht="7.5" customHeight="1" x14ac:dyDescent="0.2">
      <c r="B55" s="20">
        <v>12</v>
      </c>
      <c r="C55" s="20"/>
      <c r="D55" s="20"/>
      <c r="E55" s="21">
        <v>1</v>
      </c>
      <c r="F55" s="22"/>
      <c r="G55" s="22"/>
      <c r="H55" s="22"/>
      <c r="I55" s="22"/>
      <c r="J55" s="22"/>
      <c r="K55" s="23"/>
      <c r="L55" s="27" t="s">
        <v>209</v>
      </c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9"/>
      <c r="AB55" s="27" t="s">
        <v>192</v>
      </c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9"/>
      <c r="AR55" s="27"/>
      <c r="AS55" s="28"/>
      <c r="AT55" s="28"/>
      <c r="AU55" s="28"/>
      <c r="AV55" s="28"/>
      <c r="AW55" s="28"/>
      <c r="AX55" s="28"/>
      <c r="AY55" s="28"/>
      <c r="AZ55" s="28"/>
      <c r="BA55" s="28"/>
      <c r="BB55" s="28"/>
      <c r="BC55" s="60" t="s">
        <v>166</v>
      </c>
      <c r="BD55" s="61"/>
      <c r="BE55" s="61"/>
      <c r="BF55" s="61" t="s">
        <v>166</v>
      </c>
      <c r="BG55" s="61"/>
      <c r="BH55" s="62"/>
      <c r="BI55" s="17"/>
      <c r="BJ55" s="18"/>
      <c r="BK55" s="18"/>
      <c r="BL55" s="18"/>
      <c r="BM55" s="18"/>
      <c r="BN55" s="18"/>
      <c r="BO55" s="18"/>
      <c r="BP55" s="18"/>
      <c r="BQ55" s="19">
        <f>IF(OR($CF$1=B55,$CI$1=B55,$DB$1=B55,$DE$1=B55,$DX$1=B55,$EA$1=B55,$CF$27=B55,$CI$27=B55,$DB$27=B55,$DE$27=B55,$DX$27=B55,$EA$27=B55,$CF$53=B55,$CI$53=B55,$DB$53=B55,$DE$53=B55,$DX$53=B55,$EA$53=B55,$CF$79=B55,$CI$79=B55,$DB$79=B55,$DE$79=B55,$DX$79=B55,$EA$79=B55,$ET$1=B55,$EW$1=B55,$FP$1=B55,$FS$1=B55,$GL$1=B55,$GO$1=B55,$ET$27=B55,$EW$27=B55,$FP$27=B55,$FS$27=B55,$GL$27=B55,$GO$27=B55,$ET$53=B55,$EW$53=B55,$FP$53=B55,$FS$53=B55,$GL$53=B55,$GO$53=B55,$ET$79=B55,$EW$79=B55,$FP$79=B55,$FS$79=B55,$GL$79=B55,$GO$79=B55),1,0)</f>
        <v>0</v>
      </c>
      <c r="BR55" s="19"/>
      <c r="BS55" s="19"/>
      <c r="BT55" s="19"/>
    </row>
    <row r="56" spans="2:202" ht="7.5" customHeight="1" x14ac:dyDescent="0.2">
      <c r="B56" s="20"/>
      <c r="C56" s="20"/>
      <c r="D56" s="20"/>
      <c r="E56" s="24"/>
      <c r="F56" s="25"/>
      <c r="G56" s="25"/>
      <c r="H56" s="25"/>
      <c r="I56" s="25"/>
      <c r="J56" s="25"/>
      <c r="K56" s="26"/>
      <c r="L56" s="30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2"/>
      <c r="AB56" s="30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  <c r="AO56" s="31"/>
      <c r="AP56" s="31"/>
      <c r="AQ56" s="32"/>
      <c r="AR56" s="30"/>
      <c r="AS56" s="31"/>
      <c r="AT56" s="31"/>
      <c r="AU56" s="31"/>
      <c r="AV56" s="31"/>
      <c r="AW56" s="31"/>
      <c r="AX56" s="31"/>
      <c r="AY56" s="31"/>
      <c r="AZ56" s="31"/>
      <c r="BA56" s="31"/>
      <c r="BB56" s="31"/>
      <c r="BC56" s="63"/>
      <c r="BD56" s="64"/>
      <c r="BE56" s="64"/>
      <c r="BF56" s="64"/>
      <c r="BG56" s="64"/>
      <c r="BH56" s="65"/>
      <c r="BI56" s="17"/>
      <c r="BJ56" s="18"/>
      <c r="BK56" s="18"/>
      <c r="BL56" s="18"/>
      <c r="BM56" s="18"/>
      <c r="BN56" s="18"/>
      <c r="BO56" s="18"/>
      <c r="BP56" s="18"/>
      <c r="BQ56" s="19"/>
      <c r="BR56" s="19"/>
      <c r="BS56" s="19"/>
      <c r="BT56" s="19"/>
      <c r="BZ56" s="51" t="str">
        <f>IF(CF53&gt;0,VLOOKUP(CF53,$B:$BT,11,FALSE)," ")&amp;" "&amp;IF(CF53&gt;0,VLOOKUP(CF53,$B:$BT,27,FALSE)," ")</f>
        <v xml:space="preserve">   </v>
      </c>
      <c r="CA56" s="52"/>
      <c r="CB56" s="52"/>
      <c r="CC56" s="52"/>
      <c r="CD56" s="52"/>
      <c r="CE56" s="52"/>
      <c r="CF56" s="52"/>
      <c r="CG56" s="52"/>
      <c r="CH56" s="52"/>
      <c r="CI56" s="52"/>
      <c r="CJ56" s="52"/>
      <c r="CK56" s="52"/>
      <c r="CL56" s="52"/>
      <c r="CM56" s="53"/>
      <c r="CV56" s="51" t="str">
        <f>IF(DB53&gt;0,VLOOKUP(DB53,$B:$BT,11,FALSE)," ")&amp;" "&amp;IF(DB53&gt;0,VLOOKUP(DB53,$B:$BT,27,FALSE)," ")</f>
        <v xml:space="preserve">   </v>
      </c>
      <c r="CW56" s="52"/>
      <c r="CX56" s="52"/>
      <c r="CY56" s="52"/>
      <c r="CZ56" s="52"/>
      <c r="DA56" s="52"/>
      <c r="DB56" s="52"/>
      <c r="DC56" s="52"/>
      <c r="DD56" s="52"/>
      <c r="DE56" s="52"/>
      <c r="DF56" s="52"/>
      <c r="DG56" s="52"/>
      <c r="DH56" s="52"/>
      <c r="DI56" s="53"/>
      <c r="DR56" s="51" t="str">
        <f>IF(DX53&gt;0,VLOOKUP(DX53,$B:$BT,11,FALSE)," ")&amp;" "&amp;IF(DX53&gt;0,VLOOKUP(DX53,$B:$BT,27,FALSE)," ")</f>
        <v xml:space="preserve">   </v>
      </c>
      <c r="DS56" s="52"/>
      <c r="DT56" s="52"/>
      <c r="DU56" s="52"/>
      <c r="DV56" s="52"/>
      <c r="DW56" s="52"/>
      <c r="DX56" s="52"/>
      <c r="DY56" s="52"/>
      <c r="DZ56" s="52"/>
      <c r="EA56" s="52"/>
      <c r="EB56" s="52"/>
      <c r="EC56" s="52"/>
      <c r="ED56" s="52"/>
      <c r="EE56" s="53"/>
      <c r="EN56" s="51" t="str">
        <f>IF(ET53&gt;0,VLOOKUP(ET53,$B:$BT,11,FALSE)," ")&amp;" "&amp;IF(ET53&gt;0,VLOOKUP(ET53,$B:$BT,27,FALSE)," ")</f>
        <v xml:space="preserve">   </v>
      </c>
      <c r="EO56" s="52"/>
      <c r="EP56" s="52"/>
      <c r="EQ56" s="52"/>
      <c r="ER56" s="52"/>
      <c r="ES56" s="52"/>
      <c r="ET56" s="52"/>
      <c r="EU56" s="52"/>
      <c r="EV56" s="52"/>
      <c r="EW56" s="52"/>
      <c r="EX56" s="52"/>
      <c r="EY56" s="52"/>
      <c r="EZ56" s="52"/>
      <c r="FA56" s="53"/>
      <c r="FJ56" s="51" t="str">
        <f>IF(FP53&gt;0,VLOOKUP(FP53,$B:$BT,11,FALSE)," ")&amp;" "&amp;IF(FP53&gt;0,VLOOKUP(FP53,$B:$BT,27,FALSE)," ")</f>
        <v xml:space="preserve">   </v>
      </c>
      <c r="FK56" s="52"/>
      <c r="FL56" s="52"/>
      <c r="FM56" s="52"/>
      <c r="FN56" s="52"/>
      <c r="FO56" s="52"/>
      <c r="FP56" s="52"/>
      <c r="FQ56" s="52"/>
      <c r="FR56" s="52"/>
      <c r="FS56" s="52"/>
      <c r="FT56" s="52"/>
      <c r="FU56" s="52"/>
      <c r="FV56" s="52"/>
      <c r="FW56" s="53"/>
      <c r="GF56" s="51" t="str">
        <f>IF(GL53&gt;0,VLOOKUP(GL53,$B:$BT,11,FALSE)," ")&amp;" "&amp;IF(GL53&gt;0,VLOOKUP(GL53,$B:$BT,27,FALSE)," ")</f>
        <v xml:space="preserve">   </v>
      </c>
      <c r="GG56" s="52"/>
      <c r="GH56" s="52"/>
      <c r="GI56" s="52"/>
      <c r="GJ56" s="52"/>
      <c r="GK56" s="52"/>
      <c r="GL56" s="52"/>
      <c r="GM56" s="52"/>
      <c r="GN56" s="52"/>
      <c r="GO56" s="52"/>
      <c r="GP56" s="52"/>
      <c r="GQ56" s="52"/>
      <c r="GR56" s="52"/>
      <c r="GS56" s="53"/>
    </row>
    <row r="57" spans="2:202" ht="7.5" customHeight="1" x14ac:dyDescent="0.2">
      <c r="B57" s="20">
        <v>13</v>
      </c>
      <c r="C57" s="20"/>
      <c r="D57" s="20"/>
      <c r="E57" s="21">
        <v>1</v>
      </c>
      <c r="F57" s="22"/>
      <c r="G57" s="22"/>
      <c r="H57" s="22"/>
      <c r="I57" s="22"/>
      <c r="J57" s="22"/>
      <c r="K57" s="23"/>
      <c r="L57" s="27" t="s">
        <v>210</v>
      </c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9"/>
      <c r="AB57" s="27" t="s">
        <v>193</v>
      </c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9"/>
      <c r="AR57" s="27"/>
      <c r="AS57" s="28"/>
      <c r="AT57" s="28"/>
      <c r="AU57" s="28"/>
      <c r="AV57" s="28"/>
      <c r="AW57" s="28"/>
      <c r="AX57" s="28"/>
      <c r="AY57" s="28"/>
      <c r="AZ57" s="28"/>
      <c r="BA57" s="28"/>
      <c r="BB57" s="28"/>
      <c r="BC57" s="60" t="s">
        <v>166</v>
      </c>
      <c r="BD57" s="61"/>
      <c r="BE57" s="61"/>
      <c r="BF57" s="61" t="s">
        <v>166</v>
      </c>
      <c r="BG57" s="61"/>
      <c r="BH57" s="62"/>
      <c r="BI57" s="17"/>
      <c r="BJ57" s="18"/>
      <c r="BK57" s="18"/>
      <c r="BL57" s="18"/>
      <c r="BM57" s="18"/>
      <c r="BN57" s="18"/>
      <c r="BO57" s="18"/>
      <c r="BP57" s="18"/>
      <c r="BQ57" s="19">
        <f>IF(OR($CF$1=B57,$CI$1=B57,$DB$1=B57,$DE$1=B57,$DX$1=B57,$EA$1=B57,$CF$27=B57,$CI$27=B57,$DB$27=B57,$DE$27=B57,$DX$27=B57,$EA$27=B57,$CF$53=B57,$CI$53=B57,$DB$53=B57,$DE$53=B57,$DX$53=B57,$EA$53=B57,$CF$79=B57,$CI$79=B57,$DB$79=B57,$DE$79=B57,$DX$79=B57,$EA$79=B57,$ET$1=B57,$EW$1=B57,$FP$1=B57,$FS$1=B57,$GL$1=B57,$GO$1=B57,$ET$27=B57,$EW$27=B57,$FP$27=B57,$FS$27=B57,$GL$27=B57,$GO$27=B57,$ET$53=B57,$EW$53=B57,$FP$53=B57,$FS$53=B57,$GL$53=B57,$GO$53=B57,$ET$79=B57,$EW$79=B57,$FP$79=B57,$FS$79=B57,$GL$79=B57,$GO$79=B57),1,0)</f>
        <v>0</v>
      </c>
      <c r="BR57" s="19"/>
      <c r="BS57" s="19"/>
      <c r="BT57" s="19"/>
      <c r="BY57" s="7"/>
      <c r="BZ57" s="54"/>
      <c r="CA57" s="55"/>
      <c r="CB57" s="55"/>
      <c r="CC57" s="55"/>
      <c r="CD57" s="55"/>
      <c r="CE57" s="55"/>
      <c r="CF57" s="55"/>
      <c r="CG57" s="55"/>
      <c r="CH57" s="55"/>
      <c r="CI57" s="55"/>
      <c r="CJ57" s="55"/>
      <c r="CK57" s="55"/>
      <c r="CL57" s="55"/>
      <c r="CM57" s="56"/>
      <c r="CU57" s="7"/>
      <c r="CV57" s="54"/>
      <c r="CW57" s="55"/>
      <c r="CX57" s="55"/>
      <c r="CY57" s="55"/>
      <c r="CZ57" s="55"/>
      <c r="DA57" s="55"/>
      <c r="DB57" s="55"/>
      <c r="DC57" s="55"/>
      <c r="DD57" s="55"/>
      <c r="DE57" s="55"/>
      <c r="DF57" s="55"/>
      <c r="DG57" s="55"/>
      <c r="DH57" s="55"/>
      <c r="DI57" s="56"/>
      <c r="DQ57" s="7"/>
      <c r="DR57" s="54"/>
      <c r="DS57" s="55"/>
      <c r="DT57" s="55"/>
      <c r="DU57" s="55"/>
      <c r="DV57" s="55"/>
      <c r="DW57" s="55"/>
      <c r="DX57" s="55"/>
      <c r="DY57" s="55"/>
      <c r="DZ57" s="55"/>
      <c r="EA57" s="55"/>
      <c r="EB57" s="55"/>
      <c r="EC57" s="55"/>
      <c r="ED57" s="55"/>
      <c r="EE57" s="56"/>
      <c r="EM57" s="7"/>
      <c r="EN57" s="54"/>
      <c r="EO57" s="55"/>
      <c r="EP57" s="55"/>
      <c r="EQ57" s="55"/>
      <c r="ER57" s="55"/>
      <c r="ES57" s="55"/>
      <c r="ET57" s="55"/>
      <c r="EU57" s="55"/>
      <c r="EV57" s="55"/>
      <c r="EW57" s="55"/>
      <c r="EX57" s="55"/>
      <c r="EY57" s="55"/>
      <c r="EZ57" s="55"/>
      <c r="FA57" s="56"/>
      <c r="FI57" s="7"/>
      <c r="FJ57" s="54"/>
      <c r="FK57" s="55"/>
      <c r="FL57" s="55"/>
      <c r="FM57" s="55"/>
      <c r="FN57" s="55"/>
      <c r="FO57" s="55"/>
      <c r="FP57" s="55"/>
      <c r="FQ57" s="55"/>
      <c r="FR57" s="55"/>
      <c r="FS57" s="55"/>
      <c r="FT57" s="55"/>
      <c r="FU57" s="55"/>
      <c r="FV57" s="55"/>
      <c r="FW57" s="56"/>
      <c r="GE57" s="7"/>
      <c r="GF57" s="54"/>
      <c r="GG57" s="55"/>
      <c r="GH57" s="55"/>
      <c r="GI57" s="55"/>
      <c r="GJ57" s="55"/>
      <c r="GK57" s="55"/>
      <c r="GL57" s="55"/>
      <c r="GM57" s="55"/>
      <c r="GN57" s="55"/>
      <c r="GO57" s="55"/>
      <c r="GP57" s="55"/>
      <c r="GQ57" s="55"/>
      <c r="GR57" s="55"/>
      <c r="GS57" s="56"/>
    </row>
    <row r="58" spans="2:202" ht="7.5" customHeight="1" x14ac:dyDescent="0.2">
      <c r="B58" s="20"/>
      <c r="C58" s="20"/>
      <c r="D58" s="20"/>
      <c r="E58" s="24"/>
      <c r="F58" s="25"/>
      <c r="G58" s="25"/>
      <c r="H58" s="25"/>
      <c r="I58" s="25"/>
      <c r="J58" s="25"/>
      <c r="K58" s="26"/>
      <c r="L58" s="30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2"/>
      <c r="AB58" s="30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  <c r="AO58" s="31"/>
      <c r="AP58" s="31"/>
      <c r="AQ58" s="32"/>
      <c r="AR58" s="30"/>
      <c r="AS58" s="31"/>
      <c r="AT58" s="31"/>
      <c r="AU58" s="31"/>
      <c r="AV58" s="31"/>
      <c r="AW58" s="31"/>
      <c r="AX58" s="31"/>
      <c r="AY58" s="31"/>
      <c r="AZ58" s="31"/>
      <c r="BA58" s="31"/>
      <c r="BB58" s="31"/>
      <c r="BC58" s="63"/>
      <c r="BD58" s="64"/>
      <c r="BE58" s="64"/>
      <c r="BF58" s="64"/>
      <c r="BG58" s="64"/>
      <c r="BH58" s="65"/>
      <c r="BI58" s="17"/>
      <c r="BJ58" s="18"/>
      <c r="BK58" s="18"/>
      <c r="BL58" s="18"/>
      <c r="BM58" s="18"/>
      <c r="BN58" s="18"/>
      <c r="BO58" s="18"/>
      <c r="BP58" s="18"/>
      <c r="BQ58" s="19"/>
      <c r="BR58" s="19"/>
      <c r="BS58" s="19"/>
      <c r="BT58" s="19"/>
      <c r="BY58" s="7"/>
      <c r="BZ58" s="54"/>
      <c r="CA58" s="55"/>
      <c r="CB58" s="55"/>
      <c r="CC58" s="55"/>
      <c r="CD58" s="55"/>
      <c r="CE58" s="55"/>
      <c r="CF58" s="55"/>
      <c r="CG58" s="55"/>
      <c r="CH58" s="55"/>
      <c r="CI58" s="55"/>
      <c r="CJ58" s="55"/>
      <c r="CK58" s="55"/>
      <c r="CL58" s="55"/>
      <c r="CM58" s="56"/>
      <c r="CU58" s="7"/>
      <c r="CV58" s="54"/>
      <c r="CW58" s="55"/>
      <c r="CX58" s="55"/>
      <c r="CY58" s="55"/>
      <c r="CZ58" s="55"/>
      <c r="DA58" s="55"/>
      <c r="DB58" s="55"/>
      <c r="DC58" s="55"/>
      <c r="DD58" s="55"/>
      <c r="DE58" s="55"/>
      <c r="DF58" s="55"/>
      <c r="DG58" s="55"/>
      <c r="DH58" s="55"/>
      <c r="DI58" s="56"/>
      <c r="DQ58" s="7"/>
      <c r="DR58" s="54"/>
      <c r="DS58" s="55"/>
      <c r="DT58" s="55"/>
      <c r="DU58" s="55"/>
      <c r="DV58" s="55"/>
      <c r="DW58" s="55"/>
      <c r="DX58" s="55"/>
      <c r="DY58" s="55"/>
      <c r="DZ58" s="55"/>
      <c r="EA58" s="55"/>
      <c r="EB58" s="55"/>
      <c r="EC58" s="55"/>
      <c r="ED58" s="55"/>
      <c r="EE58" s="56"/>
      <c r="EM58" s="7"/>
      <c r="EN58" s="54"/>
      <c r="EO58" s="55"/>
      <c r="EP58" s="55"/>
      <c r="EQ58" s="55"/>
      <c r="ER58" s="55"/>
      <c r="ES58" s="55"/>
      <c r="ET58" s="55"/>
      <c r="EU58" s="55"/>
      <c r="EV58" s="55"/>
      <c r="EW58" s="55"/>
      <c r="EX58" s="55"/>
      <c r="EY58" s="55"/>
      <c r="EZ58" s="55"/>
      <c r="FA58" s="56"/>
      <c r="FI58" s="7"/>
      <c r="FJ58" s="54"/>
      <c r="FK58" s="55"/>
      <c r="FL58" s="55"/>
      <c r="FM58" s="55"/>
      <c r="FN58" s="55"/>
      <c r="FO58" s="55"/>
      <c r="FP58" s="55"/>
      <c r="FQ58" s="55"/>
      <c r="FR58" s="55"/>
      <c r="FS58" s="55"/>
      <c r="FT58" s="55"/>
      <c r="FU58" s="55"/>
      <c r="FV58" s="55"/>
      <c r="FW58" s="56"/>
      <c r="GE58" s="7"/>
      <c r="GF58" s="54"/>
      <c r="GG58" s="55"/>
      <c r="GH58" s="55"/>
      <c r="GI58" s="55"/>
      <c r="GJ58" s="55"/>
      <c r="GK58" s="55"/>
      <c r="GL58" s="55"/>
      <c r="GM58" s="55"/>
      <c r="GN58" s="55"/>
      <c r="GO58" s="55"/>
      <c r="GP58" s="55"/>
      <c r="GQ58" s="55"/>
      <c r="GR58" s="55"/>
      <c r="GS58" s="56"/>
    </row>
    <row r="59" spans="2:202" ht="7.5" customHeight="1" x14ac:dyDescent="0.2">
      <c r="B59" s="20">
        <v>14</v>
      </c>
      <c r="C59" s="20"/>
      <c r="D59" s="20"/>
      <c r="E59" s="21">
        <v>1</v>
      </c>
      <c r="F59" s="22"/>
      <c r="G59" s="22"/>
      <c r="H59" s="22"/>
      <c r="I59" s="22"/>
      <c r="J59" s="22"/>
      <c r="K59" s="23"/>
      <c r="L59" s="27" t="s">
        <v>211</v>
      </c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9"/>
      <c r="AB59" s="27" t="s">
        <v>194</v>
      </c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9"/>
      <c r="AR59" s="27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60" t="s">
        <v>166</v>
      </c>
      <c r="BD59" s="61"/>
      <c r="BE59" s="61"/>
      <c r="BF59" s="61" t="s">
        <v>166</v>
      </c>
      <c r="BG59" s="61"/>
      <c r="BH59" s="62"/>
      <c r="BI59" s="17"/>
      <c r="BJ59" s="18"/>
      <c r="BK59" s="18"/>
      <c r="BL59" s="18"/>
      <c r="BM59" s="18"/>
      <c r="BN59" s="18"/>
      <c r="BO59" s="18"/>
      <c r="BP59" s="18"/>
      <c r="BQ59" s="19">
        <f>IF(OR($CF$1=B59,$CI$1=B59,$DB$1=B59,$DE$1=B59,$DX$1=B59,$EA$1=B59,$CF$27=B59,$CI$27=B59,$DB$27=B59,$DE$27=B59,$DX$27=B59,$EA$27=B59,$CF$53=B59,$CI$53=B59,$DB$53=B59,$DE$53=B59,$DX$53=B59,$EA$53=B59,$CF$79=B59,$CI$79=B59,$DB$79=B59,$DE$79=B59,$DX$79=B59,$EA$79=B59,$ET$1=B59,$EW$1=B59,$FP$1=B59,$FS$1=B59,$GL$1=B59,$GO$1=B59,$ET$27=B59,$EW$27=B59,$FP$27=B59,$FS$27=B59,$GL$27=B59,$GO$27=B59,$ET$53=B59,$EW$53=B59,$FP$53=B59,$FS$53=B59,$GL$53=B59,$GO$53=B59,$ET$79=B59,$EW$79=B59,$FP$79=B59,$FS$79=B59,$GL$79=B59,$GO$79=B59),1,0)</f>
        <v>0</v>
      </c>
      <c r="BR59" s="19"/>
      <c r="BS59" s="19"/>
      <c r="BT59" s="19"/>
      <c r="BY59" s="7"/>
      <c r="BZ59" s="54"/>
      <c r="CA59" s="55"/>
      <c r="CB59" s="55"/>
      <c r="CC59" s="55"/>
      <c r="CD59" s="55"/>
      <c r="CE59" s="55"/>
      <c r="CF59" s="55"/>
      <c r="CG59" s="55"/>
      <c r="CH59" s="55"/>
      <c r="CI59" s="55"/>
      <c r="CJ59" s="55"/>
      <c r="CK59" s="55"/>
      <c r="CL59" s="55"/>
      <c r="CM59" s="56"/>
      <c r="CU59" s="7"/>
      <c r="CV59" s="54"/>
      <c r="CW59" s="55"/>
      <c r="CX59" s="55"/>
      <c r="CY59" s="55"/>
      <c r="CZ59" s="55"/>
      <c r="DA59" s="55"/>
      <c r="DB59" s="55"/>
      <c r="DC59" s="55"/>
      <c r="DD59" s="55"/>
      <c r="DE59" s="55"/>
      <c r="DF59" s="55"/>
      <c r="DG59" s="55"/>
      <c r="DH59" s="55"/>
      <c r="DI59" s="56"/>
      <c r="DQ59" s="7"/>
      <c r="DR59" s="54"/>
      <c r="DS59" s="55"/>
      <c r="DT59" s="55"/>
      <c r="DU59" s="55"/>
      <c r="DV59" s="55"/>
      <c r="DW59" s="55"/>
      <c r="DX59" s="55"/>
      <c r="DY59" s="55"/>
      <c r="DZ59" s="55"/>
      <c r="EA59" s="55"/>
      <c r="EB59" s="55"/>
      <c r="EC59" s="55"/>
      <c r="ED59" s="55"/>
      <c r="EE59" s="56"/>
      <c r="EM59" s="7"/>
      <c r="EN59" s="54"/>
      <c r="EO59" s="55"/>
      <c r="EP59" s="55"/>
      <c r="EQ59" s="55"/>
      <c r="ER59" s="55"/>
      <c r="ES59" s="55"/>
      <c r="ET59" s="55"/>
      <c r="EU59" s="55"/>
      <c r="EV59" s="55"/>
      <c r="EW59" s="55"/>
      <c r="EX59" s="55"/>
      <c r="EY59" s="55"/>
      <c r="EZ59" s="55"/>
      <c r="FA59" s="56"/>
      <c r="FI59" s="7"/>
      <c r="FJ59" s="54"/>
      <c r="FK59" s="55"/>
      <c r="FL59" s="55"/>
      <c r="FM59" s="55"/>
      <c r="FN59" s="55"/>
      <c r="FO59" s="55"/>
      <c r="FP59" s="55"/>
      <c r="FQ59" s="55"/>
      <c r="FR59" s="55"/>
      <c r="FS59" s="55"/>
      <c r="FT59" s="55"/>
      <c r="FU59" s="55"/>
      <c r="FV59" s="55"/>
      <c r="FW59" s="56"/>
      <c r="GE59" s="7"/>
      <c r="GF59" s="54"/>
      <c r="GG59" s="55"/>
      <c r="GH59" s="55"/>
      <c r="GI59" s="55"/>
      <c r="GJ59" s="55"/>
      <c r="GK59" s="55"/>
      <c r="GL59" s="55"/>
      <c r="GM59" s="55"/>
      <c r="GN59" s="55"/>
      <c r="GO59" s="55"/>
      <c r="GP59" s="55"/>
      <c r="GQ59" s="55"/>
      <c r="GR59" s="55"/>
      <c r="GS59" s="56"/>
    </row>
    <row r="60" spans="2:202" ht="7.5" customHeight="1" x14ac:dyDescent="0.2">
      <c r="B60" s="20"/>
      <c r="C60" s="20"/>
      <c r="D60" s="20"/>
      <c r="E60" s="24"/>
      <c r="F60" s="25"/>
      <c r="G60" s="25"/>
      <c r="H60" s="25"/>
      <c r="I60" s="25"/>
      <c r="J60" s="25"/>
      <c r="K60" s="26"/>
      <c r="L60" s="30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2"/>
      <c r="AB60" s="30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  <c r="AO60" s="31"/>
      <c r="AP60" s="31"/>
      <c r="AQ60" s="32"/>
      <c r="AR60" s="30"/>
      <c r="AS60" s="31"/>
      <c r="AT60" s="31"/>
      <c r="AU60" s="31"/>
      <c r="AV60" s="31"/>
      <c r="AW60" s="31"/>
      <c r="AX60" s="31"/>
      <c r="AY60" s="31"/>
      <c r="AZ60" s="31"/>
      <c r="BA60" s="31"/>
      <c r="BB60" s="31"/>
      <c r="BC60" s="63"/>
      <c r="BD60" s="64"/>
      <c r="BE60" s="64"/>
      <c r="BF60" s="64"/>
      <c r="BG60" s="64"/>
      <c r="BH60" s="65"/>
      <c r="BI60" s="17"/>
      <c r="BJ60" s="18"/>
      <c r="BK60" s="18"/>
      <c r="BL60" s="18"/>
      <c r="BM60" s="18"/>
      <c r="BN60" s="18"/>
      <c r="BO60" s="18"/>
      <c r="BP60" s="18"/>
      <c r="BQ60" s="19"/>
      <c r="BR60" s="19"/>
      <c r="BS60" s="19"/>
      <c r="BT60" s="19"/>
      <c r="BY60" s="7"/>
      <c r="BZ60" s="54"/>
      <c r="CA60" s="55"/>
      <c r="CB60" s="55"/>
      <c r="CC60" s="55"/>
      <c r="CD60" s="55"/>
      <c r="CE60" s="55"/>
      <c r="CF60" s="55"/>
      <c r="CG60" s="55"/>
      <c r="CH60" s="55"/>
      <c r="CI60" s="55"/>
      <c r="CJ60" s="55"/>
      <c r="CK60" s="55"/>
      <c r="CL60" s="55"/>
      <c r="CM60" s="56"/>
      <c r="CN60" s="7"/>
      <c r="CU60" s="7"/>
      <c r="CV60" s="54"/>
      <c r="CW60" s="55"/>
      <c r="CX60" s="55"/>
      <c r="CY60" s="55"/>
      <c r="CZ60" s="55"/>
      <c r="DA60" s="55"/>
      <c r="DB60" s="55"/>
      <c r="DC60" s="55"/>
      <c r="DD60" s="55"/>
      <c r="DE60" s="55"/>
      <c r="DF60" s="55"/>
      <c r="DG60" s="55"/>
      <c r="DH60" s="55"/>
      <c r="DI60" s="56"/>
      <c r="DJ60" s="7"/>
      <c r="DK60" s="7"/>
      <c r="DL60" s="7"/>
      <c r="DQ60" s="7"/>
      <c r="DR60" s="54"/>
      <c r="DS60" s="55"/>
      <c r="DT60" s="55"/>
      <c r="DU60" s="55"/>
      <c r="DV60" s="55"/>
      <c r="DW60" s="55"/>
      <c r="DX60" s="55"/>
      <c r="DY60" s="55"/>
      <c r="DZ60" s="55"/>
      <c r="EA60" s="55"/>
      <c r="EB60" s="55"/>
      <c r="EC60" s="55"/>
      <c r="ED60" s="55"/>
      <c r="EE60" s="56"/>
      <c r="EF60" s="7"/>
      <c r="EM60" s="7"/>
      <c r="EN60" s="54"/>
      <c r="EO60" s="55"/>
      <c r="EP60" s="55"/>
      <c r="EQ60" s="55"/>
      <c r="ER60" s="55"/>
      <c r="ES60" s="55"/>
      <c r="ET60" s="55"/>
      <c r="EU60" s="55"/>
      <c r="EV60" s="55"/>
      <c r="EW60" s="55"/>
      <c r="EX60" s="55"/>
      <c r="EY60" s="55"/>
      <c r="EZ60" s="55"/>
      <c r="FA60" s="56"/>
      <c r="FB60" s="7"/>
      <c r="FI60" s="7"/>
      <c r="FJ60" s="54"/>
      <c r="FK60" s="55"/>
      <c r="FL60" s="55"/>
      <c r="FM60" s="55"/>
      <c r="FN60" s="55"/>
      <c r="FO60" s="55"/>
      <c r="FP60" s="55"/>
      <c r="FQ60" s="55"/>
      <c r="FR60" s="55"/>
      <c r="FS60" s="55"/>
      <c r="FT60" s="55"/>
      <c r="FU60" s="55"/>
      <c r="FV60" s="55"/>
      <c r="FW60" s="56"/>
      <c r="FX60" s="7"/>
      <c r="FY60" s="7"/>
      <c r="FZ60" s="7"/>
      <c r="GE60" s="7"/>
      <c r="GF60" s="54"/>
      <c r="GG60" s="55"/>
      <c r="GH60" s="55"/>
      <c r="GI60" s="55"/>
      <c r="GJ60" s="55"/>
      <c r="GK60" s="55"/>
      <c r="GL60" s="55"/>
      <c r="GM60" s="55"/>
      <c r="GN60" s="55"/>
      <c r="GO60" s="55"/>
      <c r="GP60" s="55"/>
      <c r="GQ60" s="55"/>
      <c r="GR60" s="55"/>
      <c r="GS60" s="56"/>
      <c r="GT60" s="7"/>
    </row>
    <row r="61" spans="2:202" ht="7.5" customHeight="1" x14ac:dyDescent="0.2">
      <c r="B61" s="20">
        <v>15</v>
      </c>
      <c r="C61" s="20"/>
      <c r="D61" s="20"/>
      <c r="E61" s="21">
        <v>1</v>
      </c>
      <c r="F61" s="22"/>
      <c r="G61" s="22"/>
      <c r="H61" s="22"/>
      <c r="I61" s="22"/>
      <c r="J61" s="22"/>
      <c r="K61" s="23"/>
      <c r="L61" s="27" t="s">
        <v>212</v>
      </c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9"/>
      <c r="AB61" s="27" t="s">
        <v>195</v>
      </c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9"/>
      <c r="AR61" s="27"/>
      <c r="AS61" s="28"/>
      <c r="AT61" s="28"/>
      <c r="AU61" s="28"/>
      <c r="AV61" s="28"/>
      <c r="AW61" s="28"/>
      <c r="AX61" s="28"/>
      <c r="AY61" s="28"/>
      <c r="AZ61" s="28"/>
      <c r="BA61" s="28"/>
      <c r="BB61" s="28"/>
      <c r="BC61" s="60" t="s">
        <v>166</v>
      </c>
      <c r="BD61" s="61"/>
      <c r="BE61" s="61"/>
      <c r="BF61" s="61" t="s">
        <v>166</v>
      </c>
      <c r="BG61" s="61"/>
      <c r="BH61" s="62"/>
      <c r="BI61" s="17"/>
      <c r="BJ61" s="18"/>
      <c r="BK61" s="18"/>
      <c r="BL61" s="18"/>
      <c r="BM61" s="18"/>
      <c r="BN61" s="18"/>
      <c r="BO61" s="18"/>
      <c r="BP61" s="18"/>
      <c r="BQ61" s="19">
        <f>IF(OR($CF$1=B61,$CI$1=B61,$DB$1=B61,$DE$1=B61,$DX$1=B61,$EA$1=B61,$CF$27=B61,$CI$27=B61,$DB$27=B61,$DE$27=B61,$DX$27=B61,$EA$27=B61,$CF$53=B61,$CI$53=B61,$DB$53=B61,$DE$53=B61,$DX$53=B61,$EA$53=B61,$CF$79=B61,$CI$79=B61,$DB$79=B61,$DE$79=B61,$DX$79=B61,$EA$79=B61,$ET$1=B61,$EW$1=B61,$FP$1=B61,$FS$1=B61,$GL$1=B61,$GO$1=B61,$ET$27=B61,$EW$27=B61,$FP$27=B61,$FS$27=B61,$GL$27=B61,$GO$27=B61,$ET$53=B61,$EW$53=B61,$FP$53=B61,$FS$53=B61,$GL$53=B61,$GO$53=B61,$ET$79=B61,$EW$79=B61,$FP$79=B61,$FS$79=B61,$GL$79=B61,$GO$79=B61),1,0)</f>
        <v>0</v>
      </c>
      <c r="BR61" s="19"/>
      <c r="BS61" s="19"/>
      <c r="BT61" s="19"/>
      <c r="BY61" s="7"/>
      <c r="BZ61" s="54"/>
      <c r="CA61" s="55"/>
      <c r="CB61" s="55"/>
      <c r="CC61" s="55"/>
      <c r="CD61" s="55"/>
      <c r="CE61" s="55"/>
      <c r="CF61" s="55"/>
      <c r="CG61" s="55"/>
      <c r="CH61" s="55"/>
      <c r="CI61" s="55"/>
      <c r="CJ61" s="55"/>
      <c r="CK61" s="55"/>
      <c r="CL61" s="55"/>
      <c r="CM61" s="56"/>
      <c r="CU61" s="7"/>
      <c r="CV61" s="54"/>
      <c r="CW61" s="55"/>
      <c r="CX61" s="55"/>
      <c r="CY61" s="55"/>
      <c r="CZ61" s="55"/>
      <c r="DA61" s="55"/>
      <c r="DB61" s="55"/>
      <c r="DC61" s="55"/>
      <c r="DD61" s="55"/>
      <c r="DE61" s="55"/>
      <c r="DF61" s="55"/>
      <c r="DG61" s="55"/>
      <c r="DH61" s="55"/>
      <c r="DI61" s="56"/>
      <c r="DQ61" s="7"/>
      <c r="DR61" s="54"/>
      <c r="DS61" s="55"/>
      <c r="DT61" s="55"/>
      <c r="DU61" s="55"/>
      <c r="DV61" s="55"/>
      <c r="DW61" s="55"/>
      <c r="DX61" s="55"/>
      <c r="DY61" s="55"/>
      <c r="DZ61" s="55"/>
      <c r="EA61" s="55"/>
      <c r="EB61" s="55"/>
      <c r="EC61" s="55"/>
      <c r="ED61" s="55"/>
      <c r="EE61" s="56"/>
      <c r="EM61" s="7"/>
      <c r="EN61" s="54"/>
      <c r="EO61" s="55"/>
      <c r="EP61" s="55"/>
      <c r="EQ61" s="55"/>
      <c r="ER61" s="55"/>
      <c r="ES61" s="55"/>
      <c r="ET61" s="55"/>
      <c r="EU61" s="55"/>
      <c r="EV61" s="55"/>
      <c r="EW61" s="55"/>
      <c r="EX61" s="55"/>
      <c r="EY61" s="55"/>
      <c r="EZ61" s="55"/>
      <c r="FA61" s="56"/>
      <c r="FI61" s="7"/>
      <c r="FJ61" s="54"/>
      <c r="FK61" s="55"/>
      <c r="FL61" s="55"/>
      <c r="FM61" s="55"/>
      <c r="FN61" s="55"/>
      <c r="FO61" s="55"/>
      <c r="FP61" s="55"/>
      <c r="FQ61" s="55"/>
      <c r="FR61" s="55"/>
      <c r="FS61" s="55"/>
      <c r="FT61" s="55"/>
      <c r="FU61" s="55"/>
      <c r="FV61" s="55"/>
      <c r="FW61" s="56"/>
      <c r="GE61" s="7"/>
      <c r="GF61" s="54"/>
      <c r="GG61" s="55"/>
      <c r="GH61" s="55"/>
      <c r="GI61" s="55"/>
      <c r="GJ61" s="55"/>
      <c r="GK61" s="55"/>
      <c r="GL61" s="55"/>
      <c r="GM61" s="55"/>
      <c r="GN61" s="55"/>
      <c r="GO61" s="55"/>
      <c r="GP61" s="55"/>
      <c r="GQ61" s="55"/>
      <c r="GR61" s="55"/>
      <c r="GS61" s="56"/>
    </row>
    <row r="62" spans="2:202" ht="7.5" customHeight="1" x14ac:dyDescent="0.2">
      <c r="B62" s="20"/>
      <c r="C62" s="20"/>
      <c r="D62" s="20"/>
      <c r="E62" s="24"/>
      <c r="F62" s="25"/>
      <c r="G62" s="25"/>
      <c r="H62" s="25"/>
      <c r="I62" s="25"/>
      <c r="J62" s="25"/>
      <c r="K62" s="26"/>
      <c r="L62" s="30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2"/>
      <c r="AB62" s="30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  <c r="AO62" s="31"/>
      <c r="AP62" s="31"/>
      <c r="AQ62" s="32"/>
      <c r="AR62" s="30"/>
      <c r="AS62" s="31"/>
      <c r="AT62" s="31"/>
      <c r="AU62" s="31"/>
      <c r="AV62" s="31"/>
      <c r="AW62" s="31"/>
      <c r="AX62" s="31"/>
      <c r="AY62" s="31"/>
      <c r="AZ62" s="31"/>
      <c r="BA62" s="31"/>
      <c r="BB62" s="31"/>
      <c r="BC62" s="63"/>
      <c r="BD62" s="64"/>
      <c r="BE62" s="64"/>
      <c r="BF62" s="64"/>
      <c r="BG62" s="64"/>
      <c r="BH62" s="65"/>
      <c r="BI62" s="17"/>
      <c r="BJ62" s="18"/>
      <c r="BK62" s="18"/>
      <c r="BL62" s="18"/>
      <c r="BM62" s="18"/>
      <c r="BN62" s="18"/>
      <c r="BO62" s="18"/>
      <c r="BP62" s="18"/>
      <c r="BQ62" s="19"/>
      <c r="BR62" s="19"/>
      <c r="BS62" s="19"/>
      <c r="BT62" s="19"/>
      <c r="BY62" s="7"/>
      <c r="BZ62" s="54"/>
      <c r="CA62" s="55"/>
      <c r="CB62" s="55"/>
      <c r="CC62" s="55"/>
      <c r="CD62" s="55"/>
      <c r="CE62" s="55"/>
      <c r="CF62" s="55"/>
      <c r="CG62" s="55"/>
      <c r="CH62" s="55"/>
      <c r="CI62" s="55"/>
      <c r="CJ62" s="55"/>
      <c r="CK62" s="55"/>
      <c r="CL62" s="55"/>
      <c r="CM62" s="56"/>
      <c r="CU62" s="7"/>
      <c r="CV62" s="54"/>
      <c r="CW62" s="55"/>
      <c r="CX62" s="55"/>
      <c r="CY62" s="55"/>
      <c r="CZ62" s="55"/>
      <c r="DA62" s="55"/>
      <c r="DB62" s="55"/>
      <c r="DC62" s="55"/>
      <c r="DD62" s="55"/>
      <c r="DE62" s="55"/>
      <c r="DF62" s="55"/>
      <c r="DG62" s="55"/>
      <c r="DH62" s="55"/>
      <c r="DI62" s="56"/>
      <c r="DQ62" s="7"/>
      <c r="DR62" s="54"/>
      <c r="DS62" s="55"/>
      <c r="DT62" s="55"/>
      <c r="DU62" s="55"/>
      <c r="DV62" s="55"/>
      <c r="DW62" s="55"/>
      <c r="DX62" s="55"/>
      <c r="DY62" s="55"/>
      <c r="DZ62" s="55"/>
      <c r="EA62" s="55"/>
      <c r="EB62" s="55"/>
      <c r="EC62" s="55"/>
      <c r="ED62" s="55"/>
      <c r="EE62" s="56"/>
      <c r="EM62" s="7"/>
      <c r="EN62" s="54"/>
      <c r="EO62" s="55"/>
      <c r="EP62" s="55"/>
      <c r="EQ62" s="55"/>
      <c r="ER62" s="55"/>
      <c r="ES62" s="55"/>
      <c r="ET62" s="55"/>
      <c r="EU62" s="55"/>
      <c r="EV62" s="55"/>
      <c r="EW62" s="55"/>
      <c r="EX62" s="55"/>
      <c r="EY62" s="55"/>
      <c r="EZ62" s="55"/>
      <c r="FA62" s="56"/>
      <c r="FI62" s="7"/>
      <c r="FJ62" s="54"/>
      <c r="FK62" s="55"/>
      <c r="FL62" s="55"/>
      <c r="FM62" s="55"/>
      <c r="FN62" s="55"/>
      <c r="FO62" s="55"/>
      <c r="FP62" s="55"/>
      <c r="FQ62" s="55"/>
      <c r="FR62" s="55"/>
      <c r="FS62" s="55"/>
      <c r="FT62" s="55"/>
      <c r="FU62" s="55"/>
      <c r="FV62" s="55"/>
      <c r="FW62" s="56"/>
      <c r="GE62" s="7"/>
      <c r="GF62" s="54"/>
      <c r="GG62" s="55"/>
      <c r="GH62" s="55"/>
      <c r="GI62" s="55"/>
      <c r="GJ62" s="55"/>
      <c r="GK62" s="55"/>
      <c r="GL62" s="55"/>
      <c r="GM62" s="55"/>
      <c r="GN62" s="55"/>
      <c r="GO62" s="55"/>
      <c r="GP62" s="55"/>
      <c r="GQ62" s="55"/>
      <c r="GR62" s="55"/>
      <c r="GS62" s="56"/>
    </row>
    <row r="63" spans="2:202" ht="7.5" customHeight="1" x14ac:dyDescent="0.2">
      <c r="B63" s="20">
        <v>16</v>
      </c>
      <c r="C63" s="20"/>
      <c r="D63" s="20"/>
      <c r="E63" s="21">
        <v>1</v>
      </c>
      <c r="F63" s="22"/>
      <c r="G63" s="22"/>
      <c r="H63" s="22"/>
      <c r="I63" s="22"/>
      <c r="J63" s="22"/>
      <c r="K63" s="23"/>
      <c r="L63" s="27" t="s">
        <v>212</v>
      </c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9"/>
      <c r="AB63" s="27" t="s">
        <v>196</v>
      </c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  <c r="AQ63" s="29"/>
      <c r="AR63" s="27"/>
      <c r="AS63" s="28"/>
      <c r="AT63" s="28"/>
      <c r="AU63" s="28"/>
      <c r="AV63" s="28"/>
      <c r="AW63" s="28"/>
      <c r="AX63" s="28"/>
      <c r="AY63" s="28"/>
      <c r="AZ63" s="28"/>
      <c r="BA63" s="28"/>
      <c r="BB63" s="28"/>
      <c r="BC63" s="60" t="s">
        <v>166</v>
      </c>
      <c r="BD63" s="61"/>
      <c r="BE63" s="61"/>
      <c r="BF63" s="61" t="s">
        <v>166</v>
      </c>
      <c r="BG63" s="61"/>
      <c r="BH63" s="62"/>
      <c r="BI63" s="17"/>
      <c r="BJ63" s="18"/>
      <c r="BK63" s="18"/>
      <c r="BL63" s="18"/>
      <c r="BM63" s="18"/>
      <c r="BN63" s="18"/>
      <c r="BO63" s="18"/>
      <c r="BP63" s="18"/>
      <c r="BQ63" s="19">
        <f>IF(OR($CF$1=B63,$CI$1=B63,$DB$1=B63,$DE$1=B63,$DX$1=B63,$EA$1=B63,$CF$27=B63,$CI$27=B63,$DB$27=B63,$DE$27=B63,$DX$27=B63,$EA$27=B63,$CF$53=B63,$CI$53=B63,$DB$53=B63,$DE$53=B63,$DX$53=B63,$EA$53=B63,$CF$79=B63,$CI$79=B63,$DB$79=B63,$DE$79=B63,$DX$79=B63,$EA$79=B63,$ET$1=B63,$EW$1=B63,$FP$1=B63,$FS$1=B63,$GL$1=B63,$GO$1=B63,$ET$27=B63,$EW$27=B63,$FP$27=B63,$FS$27=B63,$GL$27=B63,$GO$27=B63,$ET$53=B63,$EW$53=B63,$FP$53=B63,$FS$53=B63,$GL$53=B63,$GO$53=B63,$ET$79=B63,$EW$79=B63,$FP$79=B63,$FS$79=B63,$GL$79=B63,$GO$79=B63),1,0)</f>
        <v>0</v>
      </c>
      <c r="BR63" s="19"/>
      <c r="BS63" s="19"/>
      <c r="BT63" s="19"/>
      <c r="BY63" s="7"/>
      <c r="BZ63" s="54"/>
      <c r="CA63" s="55"/>
      <c r="CB63" s="55"/>
      <c r="CC63" s="55"/>
      <c r="CD63" s="55"/>
      <c r="CE63" s="55"/>
      <c r="CF63" s="55"/>
      <c r="CG63" s="55"/>
      <c r="CH63" s="55"/>
      <c r="CI63" s="55"/>
      <c r="CJ63" s="55"/>
      <c r="CK63" s="55"/>
      <c r="CL63" s="55"/>
      <c r="CM63" s="56"/>
      <c r="CU63" s="7"/>
      <c r="CV63" s="54"/>
      <c r="CW63" s="55"/>
      <c r="CX63" s="55"/>
      <c r="CY63" s="55"/>
      <c r="CZ63" s="55"/>
      <c r="DA63" s="55"/>
      <c r="DB63" s="55"/>
      <c r="DC63" s="55"/>
      <c r="DD63" s="55"/>
      <c r="DE63" s="55"/>
      <c r="DF63" s="55"/>
      <c r="DG63" s="55"/>
      <c r="DH63" s="55"/>
      <c r="DI63" s="56"/>
      <c r="DQ63" s="7"/>
      <c r="DR63" s="54"/>
      <c r="DS63" s="55"/>
      <c r="DT63" s="55"/>
      <c r="DU63" s="55"/>
      <c r="DV63" s="55"/>
      <c r="DW63" s="55"/>
      <c r="DX63" s="55"/>
      <c r="DY63" s="55"/>
      <c r="DZ63" s="55"/>
      <c r="EA63" s="55"/>
      <c r="EB63" s="55"/>
      <c r="EC63" s="55"/>
      <c r="ED63" s="55"/>
      <c r="EE63" s="56"/>
      <c r="EM63" s="7"/>
      <c r="EN63" s="54"/>
      <c r="EO63" s="55"/>
      <c r="EP63" s="55"/>
      <c r="EQ63" s="55"/>
      <c r="ER63" s="55"/>
      <c r="ES63" s="55"/>
      <c r="ET63" s="55"/>
      <c r="EU63" s="55"/>
      <c r="EV63" s="55"/>
      <c r="EW63" s="55"/>
      <c r="EX63" s="55"/>
      <c r="EY63" s="55"/>
      <c r="EZ63" s="55"/>
      <c r="FA63" s="56"/>
      <c r="FI63" s="7"/>
      <c r="FJ63" s="54"/>
      <c r="FK63" s="55"/>
      <c r="FL63" s="55"/>
      <c r="FM63" s="55"/>
      <c r="FN63" s="55"/>
      <c r="FO63" s="55"/>
      <c r="FP63" s="55"/>
      <c r="FQ63" s="55"/>
      <c r="FR63" s="55"/>
      <c r="FS63" s="55"/>
      <c r="FT63" s="55"/>
      <c r="FU63" s="55"/>
      <c r="FV63" s="55"/>
      <c r="FW63" s="56"/>
      <c r="GE63" s="7"/>
      <c r="GF63" s="54"/>
      <c r="GG63" s="55"/>
      <c r="GH63" s="55"/>
      <c r="GI63" s="55"/>
      <c r="GJ63" s="55"/>
      <c r="GK63" s="55"/>
      <c r="GL63" s="55"/>
      <c r="GM63" s="55"/>
      <c r="GN63" s="55"/>
      <c r="GO63" s="55"/>
      <c r="GP63" s="55"/>
      <c r="GQ63" s="55"/>
      <c r="GR63" s="55"/>
      <c r="GS63" s="56"/>
    </row>
    <row r="64" spans="2:202" ht="7.5" customHeight="1" x14ac:dyDescent="0.2">
      <c r="B64" s="20"/>
      <c r="C64" s="20"/>
      <c r="D64" s="20"/>
      <c r="E64" s="24"/>
      <c r="F64" s="25"/>
      <c r="G64" s="25"/>
      <c r="H64" s="25"/>
      <c r="I64" s="25"/>
      <c r="J64" s="25"/>
      <c r="K64" s="26"/>
      <c r="L64" s="30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2"/>
      <c r="AB64" s="30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31"/>
      <c r="AQ64" s="32"/>
      <c r="AR64" s="30"/>
      <c r="AS64" s="31"/>
      <c r="AT64" s="31"/>
      <c r="AU64" s="31"/>
      <c r="AV64" s="31"/>
      <c r="AW64" s="31"/>
      <c r="AX64" s="31"/>
      <c r="AY64" s="31"/>
      <c r="AZ64" s="31"/>
      <c r="BA64" s="31"/>
      <c r="BB64" s="31"/>
      <c r="BC64" s="63"/>
      <c r="BD64" s="64"/>
      <c r="BE64" s="64"/>
      <c r="BF64" s="64"/>
      <c r="BG64" s="64"/>
      <c r="BH64" s="65"/>
      <c r="BI64" s="17"/>
      <c r="BJ64" s="18"/>
      <c r="BK64" s="18"/>
      <c r="BL64" s="18"/>
      <c r="BM64" s="18"/>
      <c r="BN64" s="18"/>
      <c r="BO64" s="18"/>
      <c r="BP64" s="18"/>
      <c r="BQ64" s="19"/>
      <c r="BR64" s="19"/>
      <c r="BS64" s="19"/>
      <c r="BT64" s="19"/>
      <c r="BY64" s="7"/>
      <c r="BZ64" s="54"/>
      <c r="CA64" s="55"/>
      <c r="CB64" s="55"/>
      <c r="CC64" s="55"/>
      <c r="CD64" s="55"/>
      <c r="CE64" s="55"/>
      <c r="CF64" s="55"/>
      <c r="CG64" s="55"/>
      <c r="CH64" s="55"/>
      <c r="CI64" s="55"/>
      <c r="CJ64" s="55"/>
      <c r="CK64" s="55"/>
      <c r="CL64" s="55"/>
      <c r="CM64" s="56"/>
      <c r="CU64" s="7"/>
      <c r="CV64" s="54"/>
      <c r="CW64" s="55"/>
      <c r="CX64" s="55"/>
      <c r="CY64" s="55"/>
      <c r="CZ64" s="55"/>
      <c r="DA64" s="55"/>
      <c r="DB64" s="55"/>
      <c r="DC64" s="55"/>
      <c r="DD64" s="55"/>
      <c r="DE64" s="55"/>
      <c r="DF64" s="55"/>
      <c r="DG64" s="55"/>
      <c r="DH64" s="55"/>
      <c r="DI64" s="56"/>
      <c r="DQ64" s="7"/>
      <c r="DR64" s="54"/>
      <c r="DS64" s="55"/>
      <c r="DT64" s="55"/>
      <c r="DU64" s="55"/>
      <c r="DV64" s="55"/>
      <c r="DW64" s="55"/>
      <c r="DX64" s="55"/>
      <c r="DY64" s="55"/>
      <c r="DZ64" s="55"/>
      <c r="EA64" s="55"/>
      <c r="EB64" s="55"/>
      <c r="EC64" s="55"/>
      <c r="ED64" s="55"/>
      <c r="EE64" s="56"/>
      <c r="EM64" s="7"/>
      <c r="EN64" s="54"/>
      <c r="EO64" s="55"/>
      <c r="EP64" s="55"/>
      <c r="EQ64" s="55"/>
      <c r="ER64" s="55"/>
      <c r="ES64" s="55"/>
      <c r="ET64" s="55"/>
      <c r="EU64" s="55"/>
      <c r="EV64" s="55"/>
      <c r="EW64" s="55"/>
      <c r="EX64" s="55"/>
      <c r="EY64" s="55"/>
      <c r="EZ64" s="55"/>
      <c r="FA64" s="56"/>
      <c r="FI64" s="7"/>
      <c r="FJ64" s="54"/>
      <c r="FK64" s="55"/>
      <c r="FL64" s="55"/>
      <c r="FM64" s="55"/>
      <c r="FN64" s="55"/>
      <c r="FO64" s="55"/>
      <c r="FP64" s="55"/>
      <c r="FQ64" s="55"/>
      <c r="FR64" s="55"/>
      <c r="FS64" s="55"/>
      <c r="FT64" s="55"/>
      <c r="FU64" s="55"/>
      <c r="FV64" s="55"/>
      <c r="FW64" s="56"/>
      <c r="GE64" s="7"/>
      <c r="GF64" s="54"/>
      <c r="GG64" s="55"/>
      <c r="GH64" s="55"/>
      <c r="GI64" s="55"/>
      <c r="GJ64" s="55"/>
      <c r="GK64" s="55"/>
      <c r="GL64" s="55"/>
      <c r="GM64" s="55"/>
      <c r="GN64" s="55"/>
      <c r="GO64" s="55"/>
      <c r="GP64" s="55"/>
      <c r="GQ64" s="55"/>
      <c r="GR64" s="55"/>
      <c r="GS64" s="56"/>
    </row>
    <row r="65" spans="2:202" ht="7.5" customHeight="1" x14ac:dyDescent="0.2">
      <c r="B65" s="20">
        <v>17</v>
      </c>
      <c r="C65" s="20"/>
      <c r="D65" s="20"/>
      <c r="E65" s="21">
        <v>1</v>
      </c>
      <c r="F65" s="22"/>
      <c r="G65" s="22"/>
      <c r="H65" s="22"/>
      <c r="I65" s="22"/>
      <c r="J65" s="22"/>
      <c r="K65" s="23"/>
      <c r="L65" s="27" t="s">
        <v>213</v>
      </c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9"/>
      <c r="AB65" s="27" t="s">
        <v>197</v>
      </c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9"/>
      <c r="AR65" s="27"/>
      <c r="AS65" s="28"/>
      <c r="AT65" s="28"/>
      <c r="AU65" s="28"/>
      <c r="AV65" s="28"/>
      <c r="AW65" s="28"/>
      <c r="AX65" s="28"/>
      <c r="AY65" s="28"/>
      <c r="AZ65" s="28"/>
      <c r="BA65" s="28"/>
      <c r="BB65" s="28"/>
      <c r="BC65" s="60" t="s">
        <v>166</v>
      </c>
      <c r="BD65" s="61"/>
      <c r="BE65" s="61"/>
      <c r="BF65" s="61" t="s">
        <v>166</v>
      </c>
      <c r="BG65" s="61"/>
      <c r="BH65" s="62"/>
      <c r="BI65" s="17"/>
      <c r="BJ65" s="18"/>
      <c r="BK65" s="18"/>
      <c r="BL65" s="18"/>
      <c r="BM65" s="18"/>
      <c r="BN65" s="18"/>
      <c r="BO65" s="18"/>
      <c r="BP65" s="18"/>
      <c r="BQ65" s="19">
        <f>IF(OR($CF$1=B65,$CI$1=B65,$DB$1=B65,$DE$1=B65,$DX$1=B65,$EA$1=B65,$CF$27=B65,$CI$27=B65,$DB$27=B65,$DE$27=B65,$DX$27=B65,$EA$27=B65,$CF$53=B65,$CI$53=B65,$DB$53=B65,$DE$53=B65,$DX$53=B65,$EA$53=B65,$CF$79=B65,$CI$79=B65,$DB$79=B65,$DE$79=B65,$DX$79=B65,$EA$79=B65,$ET$1=B65,$EW$1=B65,$FP$1=B65,$FS$1=B65,$GL$1=B65,$GO$1=B65,$ET$27=B65,$EW$27=B65,$FP$27=B65,$FS$27=B65,$GL$27=B65,$GO$27=B65,$ET$53=B65,$EW$53=B65,$FP$53=B65,$FS$53=B65,$GL$53=B65,$GO$53=B65,$ET$79=B65,$EW$79=B65,$FP$79=B65,$FS$79=B65,$GL$79=B65,$GO$79=B65),1,0)</f>
        <v>0</v>
      </c>
      <c r="BR65" s="19"/>
      <c r="BS65" s="19"/>
      <c r="BT65" s="19"/>
      <c r="BY65" s="12"/>
      <c r="BZ65" s="57"/>
      <c r="CA65" s="58"/>
      <c r="CB65" s="58"/>
      <c r="CC65" s="58"/>
      <c r="CD65" s="58"/>
      <c r="CE65" s="58"/>
      <c r="CF65" s="58"/>
      <c r="CG65" s="58"/>
      <c r="CH65" s="58"/>
      <c r="CI65" s="58"/>
      <c r="CJ65" s="58"/>
      <c r="CK65" s="58"/>
      <c r="CL65" s="58"/>
      <c r="CM65" s="59"/>
      <c r="CN65" s="12"/>
      <c r="CU65" s="12"/>
      <c r="CV65" s="57"/>
      <c r="CW65" s="58"/>
      <c r="CX65" s="58"/>
      <c r="CY65" s="58"/>
      <c r="CZ65" s="58"/>
      <c r="DA65" s="58"/>
      <c r="DB65" s="58"/>
      <c r="DC65" s="58"/>
      <c r="DD65" s="58"/>
      <c r="DE65" s="58"/>
      <c r="DF65" s="58"/>
      <c r="DG65" s="58"/>
      <c r="DH65" s="58"/>
      <c r="DI65" s="59"/>
      <c r="DJ65" s="12"/>
      <c r="DK65" s="7"/>
      <c r="DL65" s="7"/>
      <c r="DQ65" s="12"/>
      <c r="DR65" s="57"/>
      <c r="DS65" s="58"/>
      <c r="DT65" s="58"/>
      <c r="DU65" s="58"/>
      <c r="DV65" s="58"/>
      <c r="DW65" s="58"/>
      <c r="DX65" s="58"/>
      <c r="DY65" s="58"/>
      <c r="DZ65" s="58"/>
      <c r="EA65" s="58"/>
      <c r="EB65" s="58"/>
      <c r="EC65" s="58"/>
      <c r="ED65" s="58"/>
      <c r="EE65" s="59"/>
      <c r="EF65" s="12"/>
      <c r="EM65" s="12"/>
      <c r="EN65" s="57"/>
      <c r="EO65" s="58"/>
      <c r="EP65" s="58"/>
      <c r="EQ65" s="58"/>
      <c r="ER65" s="58"/>
      <c r="ES65" s="58"/>
      <c r="ET65" s="58"/>
      <c r="EU65" s="58"/>
      <c r="EV65" s="58"/>
      <c r="EW65" s="58"/>
      <c r="EX65" s="58"/>
      <c r="EY65" s="58"/>
      <c r="EZ65" s="58"/>
      <c r="FA65" s="59"/>
      <c r="FB65" s="12"/>
      <c r="FI65" s="12"/>
      <c r="FJ65" s="57"/>
      <c r="FK65" s="58"/>
      <c r="FL65" s="58"/>
      <c r="FM65" s="58"/>
      <c r="FN65" s="58"/>
      <c r="FO65" s="58"/>
      <c r="FP65" s="58"/>
      <c r="FQ65" s="58"/>
      <c r="FR65" s="58"/>
      <c r="FS65" s="58"/>
      <c r="FT65" s="58"/>
      <c r="FU65" s="58"/>
      <c r="FV65" s="58"/>
      <c r="FW65" s="59"/>
      <c r="FX65" s="12"/>
      <c r="FY65" s="7"/>
      <c r="FZ65" s="7"/>
      <c r="GE65" s="12"/>
      <c r="GF65" s="57"/>
      <c r="GG65" s="58"/>
      <c r="GH65" s="58"/>
      <c r="GI65" s="58"/>
      <c r="GJ65" s="58"/>
      <c r="GK65" s="58"/>
      <c r="GL65" s="58"/>
      <c r="GM65" s="58"/>
      <c r="GN65" s="58"/>
      <c r="GO65" s="58"/>
      <c r="GP65" s="58"/>
      <c r="GQ65" s="58"/>
      <c r="GR65" s="58"/>
      <c r="GS65" s="59"/>
      <c r="GT65" s="12"/>
    </row>
    <row r="66" spans="2:202" ht="7.5" customHeight="1" x14ac:dyDescent="0.2">
      <c r="B66" s="20"/>
      <c r="C66" s="20"/>
      <c r="D66" s="20"/>
      <c r="E66" s="24"/>
      <c r="F66" s="25"/>
      <c r="G66" s="25"/>
      <c r="H66" s="25"/>
      <c r="I66" s="25"/>
      <c r="J66" s="25"/>
      <c r="K66" s="26"/>
      <c r="L66" s="30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2"/>
      <c r="AB66" s="30"/>
      <c r="AC66" s="31"/>
      <c r="AD66" s="31"/>
      <c r="AE66" s="31"/>
      <c r="AF66" s="31"/>
      <c r="AG66" s="31"/>
      <c r="AH66" s="31"/>
      <c r="AI66" s="31"/>
      <c r="AJ66" s="31"/>
      <c r="AK66" s="31"/>
      <c r="AL66" s="31"/>
      <c r="AM66" s="31"/>
      <c r="AN66" s="31"/>
      <c r="AO66" s="31"/>
      <c r="AP66" s="31"/>
      <c r="AQ66" s="32"/>
      <c r="AR66" s="30"/>
      <c r="AS66" s="31"/>
      <c r="AT66" s="31"/>
      <c r="AU66" s="31"/>
      <c r="AV66" s="31"/>
      <c r="AW66" s="31"/>
      <c r="AX66" s="31"/>
      <c r="AY66" s="31"/>
      <c r="AZ66" s="31"/>
      <c r="BA66" s="31"/>
      <c r="BB66" s="31"/>
      <c r="BC66" s="63"/>
      <c r="BD66" s="64"/>
      <c r="BE66" s="64"/>
      <c r="BF66" s="64"/>
      <c r="BG66" s="64"/>
      <c r="BH66" s="65"/>
      <c r="BI66" s="17"/>
      <c r="BJ66" s="18"/>
      <c r="BK66" s="18"/>
      <c r="BL66" s="18"/>
      <c r="BM66" s="18"/>
      <c r="BN66" s="18"/>
      <c r="BO66" s="18"/>
      <c r="BP66" s="18"/>
      <c r="BQ66" s="19"/>
      <c r="BR66" s="19"/>
      <c r="BS66" s="19"/>
      <c r="BT66" s="19"/>
      <c r="BY66" s="7"/>
      <c r="BZ66" s="51" t="str">
        <f>IF(CI53&gt;0,VLOOKUP(CI53,$B:$BT,11,FALSE)," ")&amp;" "&amp;IF(CI53&gt;0,VLOOKUP(CI53,$B:$BT,27,FALSE)," ")</f>
        <v xml:space="preserve">   </v>
      </c>
      <c r="CA66" s="52"/>
      <c r="CB66" s="52"/>
      <c r="CC66" s="52"/>
      <c r="CD66" s="52"/>
      <c r="CE66" s="52"/>
      <c r="CF66" s="52"/>
      <c r="CG66" s="52"/>
      <c r="CH66" s="52"/>
      <c r="CI66" s="52"/>
      <c r="CJ66" s="52"/>
      <c r="CK66" s="52"/>
      <c r="CL66" s="52"/>
      <c r="CM66" s="53"/>
      <c r="CU66" s="7"/>
      <c r="CV66" s="51" t="str">
        <f>IF(DE53&gt;0,VLOOKUP(DE53,$B:$BT,11,FALSE)," ")&amp;" "&amp;IF(DE53&gt;0,VLOOKUP(DE53,$B:$BT,27,FALSE)," ")</f>
        <v xml:space="preserve">   </v>
      </c>
      <c r="CW66" s="52"/>
      <c r="CX66" s="52"/>
      <c r="CY66" s="52"/>
      <c r="CZ66" s="52"/>
      <c r="DA66" s="52"/>
      <c r="DB66" s="52"/>
      <c r="DC66" s="52"/>
      <c r="DD66" s="52"/>
      <c r="DE66" s="52"/>
      <c r="DF66" s="52"/>
      <c r="DG66" s="52"/>
      <c r="DH66" s="52"/>
      <c r="DI66" s="53"/>
      <c r="DQ66" s="7"/>
      <c r="DR66" s="51" t="str">
        <f>IF(EA53&gt;0,VLOOKUP(EA53,$B:$BT,11,FALSE)," ")&amp;" "&amp;IF(EA53&gt;0,VLOOKUP(EA53,$B:$BT,27,FALSE)," ")</f>
        <v xml:space="preserve">   </v>
      </c>
      <c r="DS66" s="52"/>
      <c r="DT66" s="52"/>
      <c r="DU66" s="52"/>
      <c r="DV66" s="52"/>
      <c r="DW66" s="52"/>
      <c r="DX66" s="52"/>
      <c r="DY66" s="52"/>
      <c r="DZ66" s="52"/>
      <c r="EA66" s="52"/>
      <c r="EB66" s="52"/>
      <c r="EC66" s="52"/>
      <c r="ED66" s="52"/>
      <c r="EE66" s="53"/>
      <c r="EM66" s="7"/>
      <c r="EN66" s="51" t="str">
        <f>IF(EW53&gt;0,VLOOKUP(EW53,$B:$BT,11,FALSE)," ")&amp;" "&amp;IF(EW53&gt;0,VLOOKUP(EW53,$B:$BT,27,FALSE)," ")</f>
        <v xml:space="preserve">   </v>
      </c>
      <c r="EO66" s="52"/>
      <c r="EP66" s="52"/>
      <c r="EQ66" s="52"/>
      <c r="ER66" s="52"/>
      <c r="ES66" s="52"/>
      <c r="ET66" s="52"/>
      <c r="EU66" s="52"/>
      <c r="EV66" s="52"/>
      <c r="EW66" s="52"/>
      <c r="EX66" s="52"/>
      <c r="EY66" s="52"/>
      <c r="EZ66" s="52"/>
      <c r="FA66" s="53"/>
      <c r="FI66" s="7"/>
      <c r="FJ66" s="51" t="str">
        <f>IF(FS53&gt;0,VLOOKUP(FS53,$B:$BT,11,FALSE)," ")&amp;" "&amp;IF(FS53&gt;0,VLOOKUP(FS53,$B:$BT,27,FALSE)," ")</f>
        <v xml:space="preserve">   </v>
      </c>
      <c r="FK66" s="52"/>
      <c r="FL66" s="52"/>
      <c r="FM66" s="52"/>
      <c r="FN66" s="52"/>
      <c r="FO66" s="52"/>
      <c r="FP66" s="52"/>
      <c r="FQ66" s="52"/>
      <c r="FR66" s="52"/>
      <c r="FS66" s="52"/>
      <c r="FT66" s="52"/>
      <c r="FU66" s="52"/>
      <c r="FV66" s="52"/>
      <c r="FW66" s="53"/>
      <c r="GE66" s="7"/>
      <c r="GF66" s="51" t="str">
        <f>IF(GO53&gt;0,VLOOKUP(GO53,$B:$BT,11,FALSE)," ")&amp;" "&amp;IF(GO53&gt;0,VLOOKUP(GO53,$B:$BT,27,FALSE)," ")</f>
        <v xml:space="preserve">   </v>
      </c>
      <c r="GG66" s="52"/>
      <c r="GH66" s="52"/>
      <c r="GI66" s="52"/>
      <c r="GJ66" s="52"/>
      <c r="GK66" s="52"/>
      <c r="GL66" s="52"/>
      <c r="GM66" s="52"/>
      <c r="GN66" s="52"/>
      <c r="GO66" s="52"/>
      <c r="GP66" s="52"/>
      <c r="GQ66" s="52"/>
      <c r="GR66" s="52"/>
      <c r="GS66" s="53"/>
    </row>
    <row r="67" spans="2:202" ht="7.5" customHeight="1" x14ac:dyDescent="0.2">
      <c r="B67" s="20">
        <v>18</v>
      </c>
      <c r="C67" s="20"/>
      <c r="D67" s="20"/>
      <c r="E67" s="21">
        <v>1</v>
      </c>
      <c r="F67" s="22"/>
      <c r="G67" s="22"/>
      <c r="H67" s="22"/>
      <c r="I67" s="22"/>
      <c r="J67" s="22"/>
      <c r="K67" s="23"/>
      <c r="L67" s="27" t="s">
        <v>214</v>
      </c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9"/>
      <c r="AB67" s="27" t="s">
        <v>198</v>
      </c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9"/>
      <c r="AR67" s="27"/>
      <c r="AS67" s="28"/>
      <c r="AT67" s="28"/>
      <c r="AU67" s="28"/>
      <c r="AV67" s="28"/>
      <c r="AW67" s="28"/>
      <c r="AX67" s="28"/>
      <c r="AY67" s="28"/>
      <c r="AZ67" s="28"/>
      <c r="BA67" s="28"/>
      <c r="BB67" s="28"/>
      <c r="BC67" s="60" t="s">
        <v>166</v>
      </c>
      <c r="BD67" s="61"/>
      <c r="BE67" s="61"/>
      <c r="BF67" s="61" t="s">
        <v>166</v>
      </c>
      <c r="BG67" s="61"/>
      <c r="BH67" s="62"/>
      <c r="BI67" s="17"/>
      <c r="BJ67" s="18"/>
      <c r="BK67" s="18"/>
      <c r="BL67" s="18"/>
      <c r="BM67" s="18"/>
      <c r="BN67" s="18"/>
      <c r="BO67" s="18"/>
      <c r="BP67" s="18"/>
      <c r="BQ67" s="19">
        <f>IF(OR($CF$1=B67,$CI$1=B67,$DB$1=B67,$DE$1=B67,$DX$1=B67,$EA$1=B67,$CF$27=B67,$CI$27=B67,$DB$27=B67,$DE$27=B67,$DX$27=B67,$EA$27=B67,$CF$53=B67,$CI$53=B67,$DB$53=B67,$DE$53=B67,$DX$53=B67,$EA$53=B67,$CF$79=B67,$CI$79=B67,$DB$79=B67,$DE$79=B67,$DX$79=B67,$EA$79=B67,$ET$1=B67,$EW$1=B67,$FP$1=B67,$FS$1=B67,$GL$1=B67,$GO$1=B67,$ET$27=B67,$EW$27=B67,$FP$27=B67,$FS$27=B67,$GL$27=B67,$GO$27=B67,$ET$53=B67,$EW$53=B67,$FP$53=B67,$FS$53=B67,$GL$53=B67,$GO$53=B67,$ET$79=B67,$EW$79=B67,$FP$79=B67,$FS$79=B67,$GL$79=B67,$GO$79=B67),1,0)</f>
        <v>0</v>
      </c>
      <c r="BR67" s="19"/>
      <c r="BS67" s="19"/>
      <c r="BT67" s="19"/>
      <c r="BY67" s="7"/>
      <c r="BZ67" s="54"/>
      <c r="CA67" s="55"/>
      <c r="CB67" s="55"/>
      <c r="CC67" s="55"/>
      <c r="CD67" s="55"/>
      <c r="CE67" s="55"/>
      <c r="CF67" s="55"/>
      <c r="CG67" s="55"/>
      <c r="CH67" s="55"/>
      <c r="CI67" s="55"/>
      <c r="CJ67" s="55"/>
      <c r="CK67" s="55"/>
      <c r="CL67" s="55"/>
      <c r="CM67" s="56"/>
      <c r="CU67" s="7"/>
      <c r="CV67" s="54"/>
      <c r="CW67" s="55"/>
      <c r="CX67" s="55"/>
      <c r="CY67" s="55"/>
      <c r="CZ67" s="55"/>
      <c r="DA67" s="55"/>
      <c r="DB67" s="55"/>
      <c r="DC67" s="55"/>
      <c r="DD67" s="55"/>
      <c r="DE67" s="55"/>
      <c r="DF67" s="55"/>
      <c r="DG67" s="55"/>
      <c r="DH67" s="55"/>
      <c r="DI67" s="56"/>
      <c r="DQ67" s="7"/>
      <c r="DR67" s="54"/>
      <c r="DS67" s="55"/>
      <c r="DT67" s="55"/>
      <c r="DU67" s="55"/>
      <c r="DV67" s="55"/>
      <c r="DW67" s="55"/>
      <c r="DX67" s="55"/>
      <c r="DY67" s="55"/>
      <c r="DZ67" s="55"/>
      <c r="EA67" s="55"/>
      <c r="EB67" s="55"/>
      <c r="EC67" s="55"/>
      <c r="ED67" s="55"/>
      <c r="EE67" s="56"/>
      <c r="EM67" s="7"/>
      <c r="EN67" s="54"/>
      <c r="EO67" s="55"/>
      <c r="EP67" s="55"/>
      <c r="EQ67" s="55"/>
      <c r="ER67" s="55"/>
      <c r="ES67" s="55"/>
      <c r="ET67" s="55"/>
      <c r="EU67" s="55"/>
      <c r="EV67" s="55"/>
      <c r="EW67" s="55"/>
      <c r="EX67" s="55"/>
      <c r="EY67" s="55"/>
      <c r="EZ67" s="55"/>
      <c r="FA67" s="56"/>
      <c r="FI67" s="7"/>
      <c r="FJ67" s="54"/>
      <c r="FK67" s="55"/>
      <c r="FL67" s="55"/>
      <c r="FM67" s="55"/>
      <c r="FN67" s="55"/>
      <c r="FO67" s="55"/>
      <c r="FP67" s="55"/>
      <c r="FQ67" s="55"/>
      <c r="FR67" s="55"/>
      <c r="FS67" s="55"/>
      <c r="FT67" s="55"/>
      <c r="FU67" s="55"/>
      <c r="FV67" s="55"/>
      <c r="FW67" s="56"/>
      <c r="GE67" s="7"/>
      <c r="GF67" s="54"/>
      <c r="GG67" s="55"/>
      <c r="GH67" s="55"/>
      <c r="GI67" s="55"/>
      <c r="GJ67" s="55"/>
      <c r="GK67" s="55"/>
      <c r="GL67" s="55"/>
      <c r="GM67" s="55"/>
      <c r="GN67" s="55"/>
      <c r="GO67" s="55"/>
      <c r="GP67" s="55"/>
      <c r="GQ67" s="55"/>
      <c r="GR67" s="55"/>
      <c r="GS67" s="56"/>
    </row>
    <row r="68" spans="2:202" ht="7.5" customHeight="1" x14ac:dyDescent="0.2">
      <c r="B68" s="20"/>
      <c r="C68" s="20"/>
      <c r="D68" s="20"/>
      <c r="E68" s="24"/>
      <c r="F68" s="25"/>
      <c r="G68" s="25"/>
      <c r="H68" s="25"/>
      <c r="I68" s="25"/>
      <c r="J68" s="25"/>
      <c r="K68" s="26"/>
      <c r="L68" s="30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2"/>
      <c r="AB68" s="30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2"/>
      <c r="AR68" s="30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63"/>
      <c r="BD68" s="64"/>
      <c r="BE68" s="64"/>
      <c r="BF68" s="64"/>
      <c r="BG68" s="64"/>
      <c r="BH68" s="65"/>
      <c r="BI68" s="17"/>
      <c r="BJ68" s="18"/>
      <c r="BK68" s="18"/>
      <c r="BL68" s="18"/>
      <c r="BM68" s="18"/>
      <c r="BN68" s="18"/>
      <c r="BO68" s="18"/>
      <c r="BP68" s="18"/>
      <c r="BQ68" s="19"/>
      <c r="BR68" s="19"/>
      <c r="BS68" s="19"/>
      <c r="BT68" s="19"/>
      <c r="BY68" s="7"/>
      <c r="BZ68" s="54"/>
      <c r="CA68" s="55"/>
      <c r="CB68" s="55"/>
      <c r="CC68" s="55"/>
      <c r="CD68" s="55"/>
      <c r="CE68" s="55"/>
      <c r="CF68" s="55"/>
      <c r="CG68" s="55"/>
      <c r="CH68" s="55"/>
      <c r="CI68" s="55"/>
      <c r="CJ68" s="55"/>
      <c r="CK68" s="55"/>
      <c r="CL68" s="55"/>
      <c r="CM68" s="56"/>
      <c r="CU68" s="7"/>
      <c r="CV68" s="54"/>
      <c r="CW68" s="55"/>
      <c r="CX68" s="55"/>
      <c r="CY68" s="55"/>
      <c r="CZ68" s="55"/>
      <c r="DA68" s="55"/>
      <c r="DB68" s="55"/>
      <c r="DC68" s="55"/>
      <c r="DD68" s="55"/>
      <c r="DE68" s="55"/>
      <c r="DF68" s="55"/>
      <c r="DG68" s="55"/>
      <c r="DH68" s="55"/>
      <c r="DI68" s="56"/>
      <c r="DQ68" s="7"/>
      <c r="DR68" s="54"/>
      <c r="DS68" s="55"/>
      <c r="DT68" s="55"/>
      <c r="DU68" s="55"/>
      <c r="DV68" s="55"/>
      <c r="DW68" s="55"/>
      <c r="DX68" s="55"/>
      <c r="DY68" s="55"/>
      <c r="DZ68" s="55"/>
      <c r="EA68" s="55"/>
      <c r="EB68" s="55"/>
      <c r="EC68" s="55"/>
      <c r="ED68" s="55"/>
      <c r="EE68" s="56"/>
      <c r="EM68" s="7"/>
      <c r="EN68" s="54"/>
      <c r="EO68" s="55"/>
      <c r="EP68" s="55"/>
      <c r="EQ68" s="55"/>
      <c r="ER68" s="55"/>
      <c r="ES68" s="55"/>
      <c r="ET68" s="55"/>
      <c r="EU68" s="55"/>
      <c r="EV68" s="55"/>
      <c r="EW68" s="55"/>
      <c r="EX68" s="55"/>
      <c r="EY68" s="55"/>
      <c r="EZ68" s="55"/>
      <c r="FA68" s="56"/>
      <c r="FI68" s="7"/>
      <c r="FJ68" s="54"/>
      <c r="FK68" s="55"/>
      <c r="FL68" s="55"/>
      <c r="FM68" s="55"/>
      <c r="FN68" s="55"/>
      <c r="FO68" s="55"/>
      <c r="FP68" s="55"/>
      <c r="FQ68" s="55"/>
      <c r="FR68" s="55"/>
      <c r="FS68" s="55"/>
      <c r="FT68" s="55"/>
      <c r="FU68" s="55"/>
      <c r="FV68" s="55"/>
      <c r="FW68" s="56"/>
      <c r="GE68" s="7"/>
      <c r="GF68" s="54"/>
      <c r="GG68" s="55"/>
      <c r="GH68" s="55"/>
      <c r="GI68" s="55"/>
      <c r="GJ68" s="55"/>
      <c r="GK68" s="55"/>
      <c r="GL68" s="55"/>
      <c r="GM68" s="55"/>
      <c r="GN68" s="55"/>
      <c r="GO68" s="55"/>
      <c r="GP68" s="55"/>
      <c r="GQ68" s="55"/>
      <c r="GR68" s="55"/>
      <c r="GS68" s="56"/>
    </row>
    <row r="69" spans="2:202" ht="7.5" customHeight="1" x14ac:dyDescent="0.2">
      <c r="B69" s="20">
        <v>19</v>
      </c>
      <c r="C69" s="20"/>
      <c r="D69" s="20"/>
      <c r="E69" s="21">
        <v>1</v>
      </c>
      <c r="F69" s="22"/>
      <c r="G69" s="22"/>
      <c r="H69" s="22"/>
      <c r="I69" s="22"/>
      <c r="J69" s="22"/>
      <c r="K69" s="23"/>
      <c r="L69" s="27" t="s">
        <v>215</v>
      </c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9"/>
      <c r="AB69" s="27" t="s">
        <v>199</v>
      </c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9"/>
      <c r="AR69" s="27"/>
      <c r="AS69" s="28"/>
      <c r="AT69" s="28"/>
      <c r="AU69" s="28"/>
      <c r="AV69" s="28"/>
      <c r="AW69" s="28"/>
      <c r="AX69" s="28"/>
      <c r="AY69" s="28"/>
      <c r="AZ69" s="28"/>
      <c r="BA69" s="28"/>
      <c r="BB69" s="28"/>
      <c r="BC69" s="60" t="s">
        <v>166</v>
      </c>
      <c r="BD69" s="61"/>
      <c r="BE69" s="61"/>
      <c r="BF69" s="61" t="s">
        <v>166</v>
      </c>
      <c r="BG69" s="61"/>
      <c r="BH69" s="62"/>
      <c r="BI69" s="17"/>
      <c r="BJ69" s="18"/>
      <c r="BK69" s="18"/>
      <c r="BL69" s="18"/>
      <c r="BM69" s="18"/>
      <c r="BN69" s="18"/>
      <c r="BO69" s="18"/>
      <c r="BP69" s="18"/>
      <c r="BQ69" s="19">
        <f>IF(OR($CF$1=B69,$CI$1=B69,$DB$1=B69,$DE$1=B69,$DX$1=B69,$EA$1=B69,$CF$27=B69,$CI$27=B69,$DB$27=B69,$DE$27=B69,$DX$27=B69,$EA$27=B69,$CF$53=B69,$CI$53=B69,$DB$53=B69,$DE$53=B69,$DX$53=B69,$EA$53=B69,$CF$79=B69,$CI$79=B69,$DB$79=B69,$DE$79=B69,$DX$79=B69,$EA$79=B69,$ET$1=B69,$EW$1=B69,$FP$1=B69,$FS$1=B69,$GL$1=B69,$GO$1=B69,$ET$27=B69,$EW$27=B69,$FP$27=B69,$FS$27=B69,$GL$27=B69,$GO$27=B69,$ET$53=B69,$EW$53=B69,$FP$53=B69,$FS$53=B69,$GL$53=B69,$GO$53=B69,$ET$79=B69,$EW$79=B69,$FP$79=B69,$FS$79=B69,$GL$79=B69,$GO$79=B69),1,0)</f>
        <v>0</v>
      </c>
      <c r="BR69" s="19"/>
      <c r="BS69" s="19"/>
      <c r="BT69" s="19"/>
      <c r="BZ69" s="54"/>
      <c r="CA69" s="55"/>
      <c r="CB69" s="55"/>
      <c r="CC69" s="55"/>
      <c r="CD69" s="55"/>
      <c r="CE69" s="55"/>
      <c r="CF69" s="55"/>
      <c r="CG69" s="55"/>
      <c r="CH69" s="55"/>
      <c r="CI69" s="55"/>
      <c r="CJ69" s="55"/>
      <c r="CK69" s="55"/>
      <c r="CL69" s="55"/>
      <c r="CM69" s="56"/>
      <c r="CV69" s="54"/>
      <c r="CW69" s="55"/>
      <c r="CX69" s="55"/>
      <c r="CY69" s="55"/>
      <c r="CZ69" s="55"/>
      <c r="DA69" s="55"/>
      <c r="DB69" s="55"/>
      <c r="DC69" s="55"/>
      <c r="DD69" s="55"/>
      <c r="DE69" s="55"/>
      <c r="DF69" s="55"/>
      <c r="DG69" s="55"/>
      <c r="DH69" s="55"/>
      <c r="DI69" s="56"/>
      <c r="DR69" s="54"/>
      <c r="DS69" s="55"/>
      <c r="DT69" s="55"/>
      <c r="DU69" s="55"/>
      <c r="DV69" s="55"/>
      <c r="DW69" s="55"/>
      <c r="DX69" s="55"/>
      <c r="DY69" s="55"/>
      <c r="DZ69" s="55"/>
      <c r="EA69" s="55"/>
      <c r="EB69" s="55"/>
      <c r="EC69" s="55"/>
      <c r="ED69" s="55"/>
      <c r="EE69" s="56"/>
      <c r="EN69" s="54"/>
      <c r="EO69" s="55"/>
      <c r="EP69" s="55"/>
      <c r="EQ69" s="55"/>
      <c r="ER69" s="55"/>
      <c r="ES69" s="55"/>
      <c r="ET69" s="55"/>
      <c r="EU69" s="55"/>
      <c r="EV69" s="55"/>
      <c r="EW69" s="55"/>
      <c r="EX69" s="55"/>
      <c r="EY69" s="55"/>
      <c r="EZ69" s="55"/>
      <c r="FA69" s="56"/>
      <c r="FJ69" s="54"/>
      <c r="FK69" s="55"/>
      <c r="FL69" s="55"/>
      <c r="FM69" s="55"/>
      <c r="FN69" s="55"/>
      <c r="FO69" s="55"/>
      <c r="FP69" s="55"/>
      <c r="FQ69" s="55"/>
      <c r="FR69" s="55"/>
      <c r="FS69" s="55"/>
      <c r="FT69" s="55"/>
      <c r="FU69" s="55"/>
      <c r="FV69" s="55"/>
      <c r="FW69" s="56"/>
      <c r="GF69" s="54"/>
      <c r="GG69" s="55"/>
      <c r="GH69" s="55"/>
      <c r="GI69" s="55"/>
      <c r="GJ69" s="55"/>
      <c r="GK69" s="55"/>
      <c r="GL69" s="55"/>
      <c r="GM69" s="55"/>
      <c r="GN69" s="55"/>
      <c r="GO69" s="55"/>
      <c r="GP69" s="55"/>
      <c r="GQ69" s="55"/>
      <c r="GR69" s="55"/>
      <c r="GS69" s="56"/>
    </row>
    <row r="70" spans="2:202" ht="7.5" customHeight="1" x14ac:dyDescent="0.2">
      <c r="B70" s="20"/>
      <c r="C70" s="20"/>
      <c r="D70" s="20"/>
      <c r="E70" s="24"/>
      <c r="F70" s="25"/>
      <c r="G70" s="25"/>
      <c r="H70" s="25"/>
      <c r="I70" s="25"/>
      <c r="J70" s="25"/>
      <c r="K70" s="26"/>
      <c r="L70" s="30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2"/>
      <c r="AB70" s="30"/>
      <c r="AC70" s="31"/>
      <c r="AD70" s="31"/>
      <c r="AE70" s="31"/>
      <c r="AF70" s="31"/>
      <c r="AG70" s="31"/>
      <c r="AH70" s="31"/>
      <c r="AI70" s="31"/>
      <c r="AJ70" s="31"/>
      <c r="AK70" s="31"/>
      <c r="AL70" s="31"/>
      <c r="AM70" s="31"/>
      <c r="AN70" s="31"/>
      <c r="AO70" s="31"/>
      <c r="AP70" s="31"/>
      <c r="AQ70" s="32"/>
      <c r="AR70" s="30"/>
      <c r="AS70" s="31"/>
      <c r="AT70" s="31"/>
      <c r="AU70" s="31"/>
      <c r="AV70" s="31"/>
      <c r="AW70" s="31"/>
      <c r="AX70" s="31"/>
      <c r="AY70" s="31"/>
      <c r="AZ70" s="31"/>
      <c r="BA70" s="31"/>
      <c r="BB70" s="31"/>
      <c r="BC70" s="63"/>
      <c r="BD70" s="64"/>
      <c r="BE70" s="64"/>
      <c r="BF70" s="64"/>
      <c r="BG70" s="64"/>
      <c r="BH70" s="65"/>
      <c r="BI70" s="17"/>
      <c r="BJ70" s="18"/>
      <c r="BK70" s="18"/>
      <c r="BL70" s="18"/>
      <c r="BM70" s="18"/>
      <c r="BN70" s="18"/>
      <c r="BO70" s="18"/>
      <c r="BP70" s="18"/>
      <c r="BQ70" s="19"/>
      <c r="BR70" s="19"/>
      <c r="BS70" s="19"/>
      <c r="BT70" s="19"/>
      <c r="BZ70" s="54"/>
      <c r="CA70" s="55"/>
      <c r="CB70" s="55"/>
      <c r="CC70" s="55"/>
      <c r="CD70" s="55"/>
      <c r="CE70" s="55"/>
      <c r="CF70" s="55"/>
      <c r="CG70" s="55"/>
      <c r="CH70" s="55"/>
      <c r="CI70" s="55"/>
      <c r="CJ70" s="55"/>
      <c r="CK70" s="55"/>
      <c r="CL70" s="55"/>
      <c r="CM70" s="56"/>
      <c r="CV70" s="54"/>
      <c r="CW70" s="55"/>
      <c r="CX70" s="55"/>
      <c r="CY70" s="55"/>
      <c r="CZ70" s="55"/>
      <c r="DA70" s="55"/>
      <c r="DB70" s="55"/>
      <c r="DC70" s="55"/>
      <c r="DD70" s="55"/>
      <c r="DE70" s="55"/>
      <c r="DF70" s="55"/>
      <c r="DG70" s="55"/>
      <c r="DH70" s="55"/>
      <c r="DI70" s="56"/>
      <c r="DR70" s="54"/>
      <c r="DS70" s="55"/>
      <c r="DT70" s="55"/>
      <c r="DU70" s="55"/>
      <c r="DV70" s="55"/>
      <c r="DW70" s="55"/>
      <c r="DX70" s="55"/>
      <c r="DY70" s="55"/>
      <c r="DZ70" s="55"/>
      <c r="EA70" s="55"/>
      <c r="EB70" s="55"/>
      <c r="EC70" s="55"/>
      <c r="ED70" s="55"/>
      <c r="EE70" s="56"/>
      <c r="EN70" s="54"/>
      <c r="EO70" s="55"/>
      <c r="EP70" s="55"/>
      <c r="EQ70" s="55"/>
      <c r="ER70" s="55"/>
      <c r="ES70" s="55"/>
      <c r="ET70" s="55"/>
      <c r="EU70" s="55"/>
      <c r="EV70" s="55"/>
      <c r="EW70" s="55"/>
      <c r="EX70" s="55"/>
      <c r="EY70" s="55"/>
      <c r="EZ70" s="55"/>
      <c r="FA70" s="56"/>
      <c r="FJ70" s="54"/>
      <c r="FK70" s="55"/>
      <c r="FL70" s="55"/>
      <c r="FM70" s="55"/>
      <c r="FN70" s="55"/>
      <c r="FO70" s="55"/>
      <c r="FP70" s="55"/>
      <c r="FQ70" s="55"/>
      <c r="FR70" s="55"/>
      <c r="FS70" s="55"/>
      <c r="FT70" s="55"/>
      <c r="FU70" s="55"/>
      <c r="FV70" s="55"/>
      <c r="FW70" s="56"/>
      <c r="GF70" s="54"/>
      <c r="GG70" s="55"/>
      <c r="GH70" s="55"/>
      <c r="GI70" s="55"/>
      <c r="GJ70" s="55"/>
      <c r="GK70" s="55"/>
      <c r="GL70" s="55"/>
      <c r="GM70" s="55"/>
      <c r="GN70" s="55"/>
      <c r="GO70" s="55"/>
      <c r="GP70" s="55"/>
      <c r="GQ70" s="55"/>
      <c r="GR70" s="55"/>
      <c r="GS70" s="56"/>
    </row>
    <row r="71" spans="2:202" ht="7.5" customHeight="1" x14ac:dyDescent="0.2">
      <c r="B71" s="20">
        <v>20</v>
      </c>
      <c r="C71" s="20"/>
      <c r="D71" s="20"/>
      <c r="E71" s="21">
        <v>1</v>
      </c>
      <c r="F71" s="22"/>
      <c r="G71" s="22"/>
      <c r="H71" s="22"/>
      <c r="I71" s="22"/>
      <c r="J71" s="22"/>
      <c r="K71" s="23"/>
      <c r="L71" s="27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9"/>
      <c r="AB71" s="27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9"/>
      <c r="AR71" s="27"/>
      <c r="AS71" s="28"/>
      <c r="AT71" s="28"/>
      <c r="AU71" s="28"/>
      <c r="AV71" s="28"/>
      <c r="AW71" s="28"/>
      <c r="AX71" s="28"/>
      <c r="AY71" s="28"/>
      <c r="AZ71" s="28"/>
      <c r="BA71" s="28"/>
      <c r="BB71" s="28"/>
      <c r="BC71" s="60" t="s">
        <v>166</v>
      </c>
      <c r="BD71" s="61"/>
      <c r="BE71" s="61"/>
      <c r="BF71" s="61" t="s">
        <v>166</v>
      </c>
      <c r="BG71" s="61"/>
      <c r="BH71" s="62"/>
      <c r="BI71" s="17"/>
      <c r="BJ71" s="18"/>
      <c r="BK71" s="18"/>
      <c r="BL71" s="18"/>
      <c r="BM71" s="18"/>
      <c r="BN71" s="18"/>
      <c r="BO71" s="18"/>
      <c r="BP71" s="18"/>
      <c r="BQ71" s="19">
        <f>IF(OR($CF$1=B71,$CI$1=B71,$DB$1=B71,$DE$1=B71,$DX$1=B71,$EA$1=B71,$CF$27=B71,$CI$27=B71,$DB$27=B71,$DE$27=B71,$DX$27=B71,$EA$27=B71,$CF$53=B71,$CI$53=B71,$DB$53=B71,$DE$53=B71,$DX$53=B71,$EA$53=B71,$CF$79=B71,$CI$79=B71,$DB$79=B71,$DE$79=B71,$DX$79=B71,$EA$79=B71,$ET$1=B71,$EW$1=B71,$FP$1=B71,$FS$1=B71,$GL$1=B71,$GO$1=B71,$ET$27=B71,$EW$27=B71,$FP$27=B71,$FS$27=B71,$GL$27=B71,$GO$27=B71,$ET$53=B71,$EW$53=B71,$FP$53=B71,$FS$53=B71,$GL$53=B71,$GO$53=B71,$ET$79=B71,$EW$79=B71,$FP$79=B71,$FS$79=B71,$GL$79=B71,$GO$79=B71),1,0)</f>
        <v>0</v>
      </c>
      <c r="BR71" s="19"/>
      <c r="BS71" s="19"/>
      <c r="BT71" s="19"/>
      <c r="BZ71" s="54"/>
      <c r="CA71" s="55"/>
      <c r="CB71" s="55"/>
      <c r="CC71" s="55"/>
      <c r="CD71" s="55"/>
      <c r="CE71" s="55"/>
      <c r="CF71" s="55"/>
      <c r="CG71" s="55"/>
      <c r="CH71" s="55"/>
      <c r="CI71" s="55"/>
      <c r="CJ71" s="55"/>
      <c r="CK71" s="55"/>
      <c r="CL71" s="55"/>
      <c r="CM71" s="56"/>
      <c r="CV71" s="54"/>
      <c r="CW71" s="55"/>
      <c r="CX71" s="55"/>
      <c r="CY71" s="55"/>
      <c r="CZ71" s="55"/>
      <c r="DA71" s="55"/>
      <c r="DB71" s="55"/>
      <c r="DC71" s="55"/>
      <c r="DD71" s="55"/>
      <c r="DE71" s="55"/>
      <c r="DF71" s="55"/>
      <c r="DG71" s="55"/>
      <c r="DH71" s="55"/>
      <c r="DI71" s="56"/>
      <c r="DR71" s="54"/>
      <c r="DS71" s="55"/>
      <c r="DT71" s="55"/>
      <c r="DU71" s="55"/>
      <c r="DV71" s="55"/>
      <c r="DW71" s="55"/>
      <c r="DX71" s="55"/>
      <c r="DY71" s="55"/>
      <c r="DZ71" s="55"/>
      <c r="EA71" s="55"/>
      <c r="EB71" s="55"/>
      <c r="EC71" s="55"/>
      <c r="ED71" s="55"/>
      <c r="EE71" s="56"/>
      <c r="EN71" s="54"/>
      <c r="EO71" s="55"/>
      <c r="EP71" s="55"/>
      <c r="EQ71" s="55"/>
      <c r="ER71" s="55"/>
      <c r="ES71" s="55"/>
      <c r="ET71" s="55"/>
      <c r="EU71" s="55"/>
      <c r="EV71" s="55"/>
      <c r="EW71" s="55"/>
      <c r="EX71" s="55"/>
      <c r="EY71" s="55"/>
      <c r="EZ71" s="55"/>
      <c r="FA71" s="56"/>
      <c r="FJ71" s="54"/>
      <c r="FK71" s="55"/>
      <c r="FL71" s="55"/>
      <c r="FM71" s="55"/>
      <c r="FN71" s="55"/>
      <c r="FO71" s="55"/>
      <c r="FP71" s="55"/>
      <c r="FQ71" s="55"/>
      <c r="FR71" s="55"/>
      <c r="FS71" s="55"/>
      <c r="FT71" s="55"/>
      <c r="FU71" s="55"/>
      <c r="FV71" s="55"/>
      <c r="FW71" s="56"/>
      <c r="GF71" s="54"/>
      <c r="GG71" s="55"/>
      <c r="GH71" s="55"/>
      <c r="GI71" s="55"/>
      <c r="GJ71" s="55"/>
      <c r="GK71" s="55"/>
      <c r="GL71" s="55"/>
      <c r="GM71" s="55"/>
      <c r="GN71" s="55"/>
      <c r="GO71" s="55"/>
      <c r="GP71" s="55"/>
      <c r="GQ71" s="55"/>
      <c r="GR71" s="55"/>
      <c r="GS71" s="56"/>
    </row>
    <row r="72" spans="2:202" ht="7.5" customHeight="1" x14ac:dyDescent="0.2">
      <c r="B72" s="20"/>
      <c r="C72" s="20"/>
      <c r="D72" s="20"/>
      <c r="E72" s="24"/>
      <c r="F72" s="25"/>
      <c r="G72" s="25"/>
      <c r="H72" s="25"/>
      <c r="I72" s="25"/>
      <c r="J72" s="25"/>
      <c r="K72" s="26"/>
      <c r="L72" s="30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2"/>
      <c r="AB72" s="30"/>
      <c r="AC72" s="31"/>
      <c r="AD72" s="31"/>
      <c r="AE72" s="31"/>
      <c r="AF72" s="31"/>
      <c r="AG72" s="31"/>
      <c r="AH72" s="31"/>
      <c r="AI72" s="31"/>
      <c r="AJ72" s="31"/>
      <c r="AK72" s="31"/>
      <c r="AL72" s="31"/>
      <c r="AM72" s="31"/>
      <c r="AN72" s="31"/>
      <c r="AO72" s="31"/>
      <c r="AP72" s="31"/>
      <c r="AQ72" s="32"/>
      <c r="AR72" s="30"/>
      <c r="AS72" s="31"/>
      <c r="AT72" s="31"/>
      <c r="AU72" s="31"/>
      <c r="AV72" s="31"/>
      <c r="AW72" s="31"/>
      <c r="AX72" s="31"/>
      <c r="AY72" s="31"/>
      <c r="AZ72" s="31"/>
      <c r="BA72" s="31"/>
      <c r="BB72" s="31"/>
      <c r="BC72" s="63"/>
      <c r="BD72" s="64"/>
      <c r="BE72" s="64"/>
      <c r="BF72" s="64"/>
      <c r="BG72" s="64"/>
      <c r="BH72" s="65"/>
      <c r="BI72" s="17"/>
      <c r="BJ72" s="18"/>
      <c r="BK72" s="18"/>
      <c r="BL72" s="18"/>
      <c r="BM72" s="18"/>
      <c r="BN72" s="18"/>
      <c r="BO72" s="18"/>
      <c r="BP72" s="18"/>
      <c r="BQ72" s="19"/>
      <c r="BR72" s="19"/>
      <c r="BS72" s="19"/>
      <c r="BT72" s="19"/>
      <c r="BZ72" s="54"/>
      <c r="CA72" s="55"/>
      <c r="CB72" s="55"/>
      <c r="CC72" s="55"/>
      <c r="CD72" s="55"/>
      <c r="CE72" s="55"/>
      <c r="CF72" s="55"/>
      <c r="CG72" s="55"/>
      <c r="CH72" s="55"/>
      <c r="CI72" s="55"/>
      <c r="CJ72" s="55"/>
      <c r="CK72" s="55"/>
      <c r="CL72" s="55"/>
      <c r="CM72" s="56"/>
      <c r="CV72" s="54"/>
      <c r="CW72" s="55"/>
      <c r="CX72" s="55"/>
      <c r="CY72" s="55"/>
      <c r="CZ72" s="55"/>
      <c r="DA72" s="55"/>
      <c r="DB72" s="55"/>
      <c r="DC72" s="55"/>
      <c r="DD72" s="55"/>
      <c r="DE72" s="55"/>
      <c r="DF72" s="55"/>
      <c r="DG72" s="55"/>
      <c r="DH72" s="55"/>
      <c r="DI72" s="56"/>
      <c r="DR72" s="54"/>
      <c r="DS72" s="55"/>
      <c r="DT72" s="55"/>
      <c r="DU72" s="55"/>
      <c r="DV72" s="55"/>
      <c r="DW72" s="55"/>
      <c r="DX72" s="55"/>
      <c r="DY72" s="55"/>
      <c r="DZ72" s="55"/>
      <c r="EA72" s="55"/>
      <c r="EB72" s="55"/>
      <c r="EC72" s="55"/>
      <c r="ED72" s="55"/>
      <c r="EE72" s="56"/>
      <c r="EN72" s="54"/>
      <c r="EO72" s="55"/>
      <c r="EP72" s="55"/>
      <c r="EQ72" s="55"/>
      <c r="ER72" s="55"/>
      <c r="ES72" s="55"/>
      <c r="ET72" s="55"/>
      <c r="EU72" s="55"/>
      <c r="EV72" s="55"/>
      <c r="EW72" s="55"/>
      <c r="EX72" s="55"/>
      <c r="EY72" s="55"/>
      <c r="EZ72" s="55"/>
      <c r="FA72" s="56"/>
      <c r="FJ72" s="54"/>
      <c r="FK72" s="55"/>
      <c r="FL72" s="55"/>
      <c r="FM72" s="55"/>
      <c r="FN72" s="55"/>
      <c r="FO72" s="55"/>
      <c r="FP72" s="55"/>
      <c r="FQ72" s="55"/>
      <c r="FR72" s="55"/>
      <c r="FS72" s="55"/>
      <c r="FT72" s="55"/>
      <c r="FU72" s="55"/>
      <c r="FV72" s="55"/>
      <c r="FW72" s="56"/>
      <c r="GF72" s="54"/>
      <c r="GG72" s="55"/>
      <c r="GH72" s="55"/>
      <c r="GI72" s="55"/>
      <c r="GJ72" s="55"/>
      <c r="GK72" s="55"/>
      <c r="GL72" s="55"/>
      <c r="GM72" s="55"/>
      <c r="GN72" s="55"/>
      <c r="GO72" s="55"/>
      <c r="GP72" s="55"/>
      <c r="GQ72" s="55"/>
      <c r="GR72" s="55"/>
      <c r="GS72" s="56"/>
    </row>
    <row r="73" spans="2:202" ht="7.5" customHeight="1" x14ac:dyDescent="0.2">
      <c r="B73" s="20">
        <v>21</v>
      </c>
      <c r="C73" s="20"/>
      <c r="D73" s="20"/>
      <c r="E73" s="21"/>
      <c r="F73" s="22"/>
      <c r="G73" s="22"/>
      <c r="H73" s="22"/>
      <c r="I73" s="22"/>
      <c r="J73" s="22"/>
      <c r="K73" s="23"/>
      <c r="L73" s="27" t="s">
        <v>166</v>
      </c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9"/>
      <c r="AB73" s="27" t="s">
        <v>166</v>
      </c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9"/>
      <c r="AR73" s="27" t="s">
        <v>166</v>
      </c>
      <c r="AS73" s="28"/>
      <c r="AT73" s="28"/>
      <c r="AU73" s="28"/>
      <c r="AV73" s="28"/>
      <c r="AW73" s="28"/>
      <c r="AX73" s="28"/>
      <c r="AY73" s="28"/>
      <c r="AZ73" s="28"/>
      <c r="BA73" s="28"/>
      <c r="BB73" s="28"/>
      <c r="BC73" s="60" t="s">
        <v>166</v>
      </c>
      <c r="BD73" s="61"/>
      <c r="BE73" s="61"/>
      <c r="BF73" s="61" t="s">
        <v>166</v>
      </c>
      <c r="BG73" s="61"/>
      <c r="BH73" s="62"/>
      <c r="BI73" s="17"/>
      <c r="BJ73" s="18"/>
      <c r="BK73" s="18"/>
      <c r="BL73" s="18"/>
      <c r="BM73" s="18"/>
      <c r="BN73" s="18"/>
      <c r="BO73" s="18"/>
      <c r="BP73" s="18"/>
      <c r="BQ73" s="19">
        <f>IF(OR($CF$1=B73,$CI$1=B73,$DB$1=B73,$DE$1=B73,$DX$1=B73,$EA$1=B73,$CF$27=B73,$CI$27=B73,$DB$27=B73,$DE$27=B73,$DX$27=B73,$EA$27=B73,$CF$53=B73,$CI$53=B73,$DB$53=B73,$DE$53=B73,$DX$53=B73,$EA$53=B73,$CF$79=B73,$CI$79=B73,$DB$79=B73,$DE$79=B73,$DX$79=B73,$EA$79=B73,$ET$1=B73,$EW$1=B73,$FP$1=B73,$FS$1=B73,$GL$1=B73,$GO$1=B73,$ET$27=B73,$EW$27=B73,$FP$27=B73,$FS$27=B73,$GL$27=B73,$GO$27=B73,$ET$53=B73,$EW$53=B73,$FP$53=B73,$FS$53=B73,$GL$53=B73,$GO$53=B73,$ET$79=B73,$EW$79=B73,$FP$79=B73,$FS$79=B73,$GL$79=B73,$GO$79=B73),1,0)</f>
        <v>0</v>
      </c>
      <c r="BR73" s="19"/>
      <c r="BS73" s="19"/>
      <c r="BT73" s="19"/>
      <c r="BZ73" s="54"/>
      <c r="CA73" s="55"/>
      <c r="CB73" s="55"/>
      <c r="CC73" s="55"/>
      <c r="CD73" s="55"/>
      <c r="CE73" s="55"/>
      <c r="CF73" s="55"/>
      <c r="CG73" s="55"/>
      <c r="CH73" s="55"/>
      <c r="CI73" s="55"/>
      <c r="CJ73" s="55"/>
      <c r="CK73" s="55"/>
      <c r="CL73" s="55"/>
      <c r="CM73" s="56"/>
      <c r="CV73" s="54"/>
      <c r="CW73" s="55"/>
      <c r="CX73" s="55"/>
      <c r="CY73" s="55"/>
      <c r="CZ73" s="55"/>
      <c r="DA73" s="55"/>
      <c r="DB73" s="55"/>
      <c r="DC73" s="55"/>
      <c r="DD73" s="55"/>
      <c r="DE73" s="55"/>
      <c r="DF73" s="55"/>
      <c r="DG73" s="55"/>
      <c r="DH73" s="55"/>
      <c r="DI73" s="56"/>
      <c r="DR73" s="54"/>
      <c r="DS73" s="55"/>
      <c r="DT73" s="55"/>
      <c r="DU73" s="55"/>
      <c r="DV73" s="55"/>
      <c r="DW73" s="55"/>
      <c r="DX73" s="55"/>
      <c r="DY73" s="55"/>
      <c r="DZ73" s="55"/>
      <c r="EA73" s="55"/>
      <c r="EB73" s="55"/>
      <c r="EC73" s="55"/>
      <c r="ED73" s="55"/>
      <c r="EE73" s="56"/>
      <c r="EN73" s="54"/>
      <c r="EO73" s="55"/>
      <c r="EP73" s="55"/>
      <c r="EQ73" s="55"/>
      <c r="ER73" s="55"/>
      <c r="ES73" s="55"/>
      <c r="ET73" s="55"/>
      <c r="EU73" s="55"/>
      <c r="EV73" s="55"/>
      <c r="EW73" s="55"/>
      <c r="EX73" s="55"/>
      <c r="EY73" s="55"/>
      <c r="EZ73" s="55"/>
      <c r="FA73" s="56"/>
      <c r="FJ73" s="54"/>
      <c r="FK73" s="55"/>
      <c r="FL73" s="55"/>
      <c r="FM73" s="55"/>
      <c r="FN73" s="55"/>
      <c r="FO73" s="55"/>
      <c r="FP73" s="55"/>
      <c r="FQ73" s="55"/>
      <c r="FR73" s="55"/>
      <c r="FS73" s="55"/>
      <c r="FT73" s="55"/>
      <c r="FU73" s="55"/>
      <c r="FV73" s="55"/>
      <c r="FW73" s="56"/>
      <c r="GF73" s="54"/>
      <c r="GG73" s="55"/>
      <c r="GH73" s="55"/>
      <c r="GI73" s="55"/>
      <c r="GJ73" s="55"/>
      <c r="GK73" s="55"/>
      <c r="GL73" s="55"/>
      <c r="GM73" s="55"/>
      <c r="GN73" s="55"/>
      <c r="GO73" s="55"/>
      <c r="GP73" s="55"/>
      <c r="GQ73" s="55"/>
      <c r="GR73" s="55"/>
      <c r="GS73" s="56"/>
    </row>
    <row r="74" spans="2:202" ht="7.5" customHeight="1" x14ac:dyDescent="0.2">
      <c r="B74" s="20"/>
      <c r="C74" s="20"/>
      <c r="D74" s="20"/>
      <c r="E74" s="24"/>
      <c r="F74" s="25"/>
      <c r="G74" s="25"/>
      <c r="H74" s="25"/>
      <c r="I74" s="25"/>
      <c r="J74" s="25"/>
      <c r="K74" s="26"/>
      <c r="L74" s="30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2"/>
      <c r="AB74" s="30"/>
      <c r="AC74" s="31"/>
      <c r="AD74" s="31"/>
      <c r="AE74" s="31"/>
      <c r="AF74" s="31"/>
      <c r="AG74" s="31"/>
      <c r="AH74" s="31"/>
      <c r="AI74" s="31"/>
      <c r="AJ74" s="31"/>
      <c r="AK74" s="31"/>
      <c r="AL74" s="31"/>
      <c r="AM74" s="31"/>
      <c r="AN74" s="31"/>
      <c r="AO74" s="31"/>
      <c r="AP74" s="31"/>
      <c r="AQ74" s="32"/>
      <c r="AR74" s="30"/>
      <c r="AS74" s="31"/>
      <c r="AT74" s="31"/>
      <c r="AU74" s="31"/>
      <c r="AV74" s="31"/>
      <c r="AW74" s="31"/>
      <c r="AX74" s="31"/>
      <c r="AY74" s="31"/>
      <c r="AZ74" s="31"/>
      <c r="BA74" s="31"/>
      <c r="BB74" s="31"/>
      <c r="BC74" s="63"/>
      <c r="BD74" s="64"/>
      <c r="BE74" s="64"/>
      <c r="BF74" s="64"/>
      <c r="BG74" s="64"/>
      <c r="BH74" s="65"/>
      <c r="BI74" s="17"/>
      <c r="BJ74" s="18"/>
      <c r="BK74" s="18"/>
      <c r="BL74" s="18"/>
      <c r="BM74" s="18"/>
      <c r="BN74" s="18"/>
      <c r="BO74" s="18"/>
      <c r="BP74" s="18"/>
      <c r="BQ74" s="19"/>
      <c r="BR74" s="19"/>
      <c r="BS74" s="19"/>
      <c r="BT74" s="19"/>
      <c r="BZ74" s="54"/>
      <c r="CA74" s="55"/>
      <c r="CB74" s="55"/>
      <c r="CC74" s="55"/>
      <c r="CD74" s="55"/>
      <c r="CE74" s="55"/>
      <c r="CF74" s="55"/>
      <c r="CG74" s="55"/>
      <c r="CH74" s="55"/>
      <c r="CI74" s="55"/>
      <c r="CJ74" s="55"/>
      <c r="CK74" s="55"/>
      <c r="CL74" s="55"/>
      <c r="CM74" s="56"/>
      <c r="CV74" s="54"/>
      <c r="CW74" s="55"/>
      <c r="CX74" s="55"/>
      <c r="CY74" s="55"/>
      <c r="CZ74" s="55"/>
      <c r="DA74" s="55"/>
      <c r="DB74" s="55"/>
      <c r="DC74" s="55"/>
      <c r="DD74" s="55"/>
      <c r="DE74" s="55"/>
      <c r="DF74" s="55"/>
      <c r="DG74" s="55"/>
      <c r="DH74" s="55"/>
      <c r="DI74" s="56"/>
      <c r="DR74" s="54"/>
      <c r="DS74" s="55"/>
      <c r="DT74" s="55"/>
      <c r="DU74" s="55"/>
      <c r="DV74" s="55"/>
      <c r="DW74" s="55"/>
      <c r="DX74" s="55"/>
      <c r="DY74" s="55"/>
      <c r="DZ74" s="55"/>
      <c r="EA74" s="55"/>
      <c r="EB74" s="55"/>
      <c r="EC74" s="55"/>
      <c r="ED74" s="55"/>
      <c r="EE74" s="56"/>
      <c r="EN74" s="54"/>
      <c r="EO74" s="55"/>
      <c r="EP74" s="55"/>
      <c r="EQ74" s="55"/>
      <c r="ER74" s="55"/>
      <c r="ES74" s="55"/>
      <c r="ET74" s="55"/>
      <c r="EU74" s="55"/>
      <c r="EV74" s="55"/>
      <c r="EW74" s="55"/>
      <c r="EX74" s="55"/>
      <c r="EY74" s="55"/>
      <c r="EZ74" s="55"/>
      <c r="FA74" s="56"/>
      <c r="FJ74" s="54"/>
      <c r="FK74" s="55"/>
      <c r="FL74" s="55"/>
      <c r="FM74" s="55"/>
      <c r="FN74" s="55"/>
      <c r="FO74" s="55"/>
      <c r="FP74" s="55"/>
      <c r="FQ74" s="55"/>
      <c r="FR74" s="55"/>
      <c r="FS74" s="55"/>
      <c r="FT74" s="55"/>
      <c r="FU74" s="55"/>
      <c r="FV74" s="55"/>
      <c r="FW74" s="56"/>
      <c r="GF74" s="54"/>
      <c r="GG74" s="55"/>
      <c r="GH74" s="55"/>
      <c r="GI74" s="55"/>
      <c r="GJ74" s="55"/>
      <c r="GK74" s="55"/>
      <c r="GL74" s="55"/>
      <c r="GM74" s="55"/>
      <c r="GN74" s="55"/>
      <c r="GO74" s="55"/>
      <c r="GP74" s="55"/>
      <c r="GQ74" s="55"/>
      <c r="GR74" s="55"/>
      <c r="GS74" s="56"/>
    </row>
    <row r="75" spans="2:202" ht="7.5" customHeight="1" x14ac:dyDescent="0.2">
      <c r="B75" s="20">
        <v>22</v>
      </c>
      <c r="C75" s="20"/>
      <c r="D75" s="20"/>
      <c r="E75" s="21"/>
      <c r="F75" s="22"/>
      <c r="G75" s="22"/>
      <c r="H75" s="22"/>
      <c r="I75" s="22"/>
      <c r="J75" s="22"/>
      <c r="K75" s="23"/>
      <c r="L75" s="27" t="s">
        <v>166</v>
      </c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9"/>
      <c r="AB75" s="27" t="s">
        <v>166</v>
      </c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9"/>
      <c r="AR75" s="27" t="s">
        <v>166</v>
      </c>
      <c r="AS75" s="28"/>
      <c r="AT75" s="28"/>
      <c r="AU75" s="28"/>
      <c r="AV75" s="28"/>
      <c r="AW75" s="28"/>
      <c r="AX75" s="28"/>
      <c r="AY75" s="28"/>
      <c r="AZ75" s="28"/>
      <c r="BA75" s="28"/>
      <c r="BB75" s="28"/>
      <c r="BC75" s="60" t="s">
        <v>166</v>
      </c>
      <c r="BD75" s="61"/>
      <c r="BE75" s="61"/>
      <c r="BF75" s="61" t="s">
        <v>166</v>
      </c>
      <c r="BG75" s="61"/>
      <c r="BH75" s="62"/>
      <c r="BI75" s="17"/>
      <c r="BJ75" s="18"/>
      <c r="BK75" s="18"/>
      <c r="BL75" s="18"/>
      <c r="BM75" s="18"/>
      <c r="BN75" s="18"/>
      <c r="BO75" s="18"/>
      <c r="BP75" s="18"/>
      <c r="BQ75" s="19">
        <f>IF(OR($CF$1=B75,$CI$1=B75,$DB$1=B75,$DE$1=B75,$DX$1=B75,$EA$1=B75,$CF$27=B75,$CI$27=B75,$DB$27=B75,$DE$27=B75,$DX$27=B75,$EA$27=B75,$CF$53=B75,$CI$53=B75,$DB$53=B75,$DE$53=B75,$DX$53=B75,$EA$53=B75,$CF$79=B75,$CI$79=B75,$DB$79=B75,$DE$79=B75,$DX$79=B75,$EA$79=B75,$ET$1=B75,$EW$1=B75,$FP$1=B75,$FS$1=B75,$GL$1=B75,$GO$1=B75,$ET$27=B75,$EW$27=B75,$FP$27=B75,$FS$27=B75,$GL$27=B75,$GO$27=B75,$ET$53=B75,$EW$53=B75,$FP$53=B75,$FS$53=B75,$GL$53=B75,$GO$53=B75,$ET$79=B75,$EW$79=B75,$FP$79=B75,$FS$79=B75,$GL$79=B75,$GO$79=B75),1,0)</f>
        <v>0</v>
      </c>
      <c r="BR75" s="19"/>
      <c r="BS75" s="19"/>
      <c r="BT75" s="19"/>
      <c r="BZ75" s="57"/>
      <c r="CA75" s="58"/>
      <c r="CB75" s="58"/>
      <c r="CC75" s="58"/>
      <c r="CD75" s="58"/>
      <c r="CE75" s="58"/>
      <c r="CF75" s="58"/>
      <c r="CG75" s="58"/>
      <c r="CH75" s="58"/>
      <c r="CI75" s="58"/>
      <c r="CJ75" s="58"/>
      <c r="CK75" s="58"/>
      <c r="CL75" s="58"/>
      <c r="CM75" s="59"/>
      <c r="CV75" s="57"/>
      <c r="CW75" s="58"/>
      <c r="CX75" s="58"/>
      <c r="CY75" s="58"/>
      <c r="CZ75" s="58"/>
      <c r="DA75" s="58"/>
      <c r="DB75" s="58"/>
      <c r="DC75" s="58"/>
      <c r="DD75" s="58"/>
      <c r="DE75" s="58"/>
      <c r="DF75" s="58"/>
      <c r="DG75" s="58"/>
      <c r="DH75" s="58"/>
      <c r="DI75" s="59"/>
      <c r="DR75" s="57"/>
      <c r="DS75" s="58"/>
      <c r="DT75" s="58"/>
      <c r="DU75" s="58"/>
      <c r="DV75" s="58"/>
      <c r="DW75" s="58"/>
      <c r="DX75" s="58"/>
      <c r="DY75" s="58"/>
      <c r="DZ75" s="58"/>
      <c r="EA75" s="58"/>
      <c r="EB75" s="58"/>
      <c r="EC75" s="58"/>
      <c r="ED75" s="58"/>
      <c r="EE75" s="59"/>
      <c r="EN75" s="57"/>
      <c r="EO75" s="58"/>
      <c r="EP75" s="58"/>
      <c r="EQ75" s="58"/>
      <c r="ER75" s="58"/>
      <c r="ES75" s="58"/>
      <c r="ET75" s="58"/>
      <c r="EU75" s="58"/>
      <c r="EV75" s="58"/>
      <c r="EW75" s="58"/>
      <c r="EX75" s="58"/>
      <c r="EY75" s="58"/>
      <c r="EZ75" s="58"/>
      <c r="FA75" s="59"/>
      <c r="FJ75" s="57"/>
      <c r="FK75" s="58"/>
      <c r="FL75" s="58"/>
      <c r="FM75" s="58"/>
      <c r="FN75" s="58"/>
      <c r="FO75" s="58"/>
      <c r="FP75" s="58"/>
      <c r="FQ75" s="58"/>
      <c r="FR75" s="58"/>
      <c r="FS75" s="58"/>
      <c r="FT75" s="58"/>
      <c r="FU75" s="58"/>
      <c r="FV75" s="58"/>
      <c r="FW75" s="59"/>
      <c r="GF75" s="57"/>
      <c r="GG75" s="58"/>
      <c r="GH75" s="58"/>
      <c r="GI75" s="58"/>
      <c r="GJ75" s="58"/>
      <c r="GK75" s="58"/>
      <c r="GL75" s="58"/>
      <c r="GM75" s="58"/>
      <c r="GN75" s="58"/>
      <c r="GO75" s="58"/>
      <c r="GP75" s="58"/>
      <c r="GQ75" s="58"/>
      <c r="GR75" s="58"/>
      <c r="GS75" s="59"/>
    </row>
    <row r="76" spans="2:202" ht="7.5" customHeight="1" x14ac:dyDescent="0.2">
      <c r="B76" s="20"/>
      <c r="C76" s="20"/>
      <c r="D76" s="20"/>
      <c r="E76" s="24"/>
      <c r="F76" s="25"/>
      <c r="G76" s="25"/>
      <c r="H76" s="25"/>
      <c r="I76" s="25"/>
      <c r="J76" s="25"/>
      <c r="K76" s="26"/>
      <c r="L76" s="30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2"/>
      <c r="AB76" s="30"/>
      <c r="AC76" s="31"/>
      <c r="AD76" s="31"/>
      <c r="AE76" s="31"/>
      <c r="AF76" s="31"/>
      <c r="AG76" s="31"/>
      <c r="AH76" s="31"/>
      <c r="AI76" s="31"/>
      <c r="AJ76" s="31"/>
      <c r="AK76" s="31"/>
      <c r="AL76" s="31"/>
      <c r="AM76" s="31"/>
      <c r="AN76" s="31"/>
      <c r="AO76" s="31"/>
      <c r="AP76" s="31"/>
      <c r="AQ76" s="32"/>
      <c r="AR76" s="30"/>
      <c r="AS76" s="31"/>
      <c r="AT76" s="31"/>
      <c r="AU76" s="31"/>
      <c r="AV76" s="31"/>
      <c r="AW76" s="31"/>
      <c r="AX76" s="31"/>
      <c r="AY76" s="31"/>
      <c r="AZ76" s="31"/>
      <c r="BA76" s="31"/>
      <c r="BB76" s="31"/>
      <c r="BC76" s="63"/>
      <c r="BD76" s="64"/>
      <c r="BE76" s="64"/>
      <c r="BF76" s="64"/>
      <c r="BG76" s="64"/>
      <c r="BH76" s="65"/>
      <c r="BI76" s="17"/>
      <c r="BJ76" s="18"/>
      <c r="BK76" s="18"/>
      <c r="BL76" s="18"/>
      <c r="BM76" s="18"/>
      <c r="BN76" s="18"/>
      <c r="BO76" s="18"/>
      <c r="BP76" s="18"/>
      <c r="BQ76" s="19"/>
      <c r="BR76" s="19"/>
      <c r="BS76" s="19"/>
      <c r="BT76" s="19"/>
    </row>
    <row r="77" spans="2:202" ht="7.5" customHeight="1" x14ac:dyDescent="0.2">
      <c r="B77" s="20">
        <v>23</v>
      </c>
      <c r="C77" s="20"/>
      <c r="D77" s="20"/>
      <c r="E77" s="21"/>
      <c r="F77" s="22"/>
      <c r="G77" s="22"/>
      <c r="H77" s="22"/>
      <c r="I77" s="22"/>
      <c r="J77" s="22"/>
      <c r="K77" s="23"/>
      <c r="L77" s="27" t="s">
        <v>166</v>
      </c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9"/>
      <c r="AB77" s="27" t="s">
        <v>166</v>
      </c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9"/>
      <c r="AR77" s="27" t="s">
        <v>166</v>
      </c>
      <c r="AS77" s="28"/>
      <c r="AT77" s="28"/>
      <c r="AU77" s="28"/>
      <c r="AV77" s="28"/>
      <c r="AW77" s="28"/>
      <c r="AX77" s="28"/>
      <c r="AY77" s="28"/>
      <c r="AZ77" s="28"/>
      <c r="BA77" s="28"/>
      <c r="BB77" s="28"/>
      <c r="BC77" s="60" t="s">
        <v>166</v>
      </c>
      <c r="BD77" s="61"/>
      <c r="BE77" s="61"/>
      <c r="BF77" s="61" t="s">
        <v>166</v>
      </c>
      <c r="BG77" s="61"/>
      <c r="BH77" s="62"/>
      <c r="BI77" s="17"/>
      <c r="BJ77" s="18"/>
      <c r="BK77" s="18"/>
      <c r="BL77" s="18"/>
      <c r="BM77" s="18"/>
      <c r="BN77" s="18"/>
      <c r="BO77" s="18"/>
      <c r="BP77" s="18"/>
      <c r="BQ77" s="19">
        <f>IF(OR($CF$1=B77,$CI$1=B77,$DB$1=B77,$DE$1=B77,$DX$1=B77,$EA$1=B77,$CF$27=B77,$CI$27=B77,$DB$27=B77,$DE$27=B77,$DX$27=B77,$EA$27=B77,$CF$53=B77,$CI$53=B77,$DB$53=B77,$DE$53=B77,$DX$53=B77,$EA$53=B77,$CF$79=B77,$CI$79=B77,$DB$79=B77,$DE$79=B77,$DX$79=B77,$EA$79=B77,$ET$1=B77,$EW$1=B77,$FP$1=B77,$FS$1=B77,$GL$1=B77,$GO$1=B77,$ET$27=B77,$EW$27=B77,$FP$27=B77,$FS$27=B77,$GL$27=B77,$GO$27=B77,$ET$53=B77,$EW$53=B77,$FP$53=B77,$FS$53=B77,$GL$53=B77,$GO$53=B77,$ET$79=B77,$EW$79=B77,$FP$79=B77,$FS$79=B77,$GL$79=B77,$GO$79=B77),1,0)</f>
        <v>0</v>
      </c>
      <c r="BR77" s="19"/>
      <c r="BS77" s="19"/>
      <c r="BT77" s="19"/>
    </row>
    <row r="78" spans="2:202" ht="7.5" customHeight="1" x14ac:dyDescent="0.2">
      <c r="B78" s="20"/>
      <c r="C78" s="20"/>
      <c r="D78" s="20"/>
      <c r="E78" s="24"/>
      <c r="F78" s="25"/>
      <c r="G78" s="25"/>
      <c r="H78" s="25"/>
      <c r="I78" s="25"/>
      <c r="J78" s="25"/>
      <c r="K78" s="26"/>
      <c r="L78" s="30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2"/>
      <c r="AB78" s="30"/>
      <c r="AC78" s="31"/>
      <c r="AD78" s="31"/>
      <c r="AE78" s="31"/>
      <c r="AF78" s="31"/>
      <c r="AG78" s="31"/>
      <c r="AH78" s="31"/>
      <c r="AI78" s="31"/>
      <c r="AJ78" s="31"/>
      <c r="AK78" s="31"/>
      <c r="AL78" s="31"/>
      <c r="AM78" s="31"/>
      <c r="AN78" s="31"/>
      <c r="AO78" s="31"/>
      <c r="AP78" s="31"/>
      <c r="AQ78" s="32"/>
      <c r="AR78" s="30"/>
      <c r="AS78" s="31"/>
      <c r="AT78" s="31"/>
      <c r="AU78" s="31"/>
      <c r="AV78" s="31"/>
      <c r="AW78" s="31"/>
      <c r="AX78" s="31"/>
      <c r="AY78" s="31"/>
      <c r="AZ78" s="31"/>
      <c r="BA78" s="31"/>
      <c r="BB78" s="31"/>
      <c r="BC78" s="63"/>
      <c r="BD78" s="64"/>
      <c r="BE78" s="64"/>
      <c r="BF78" s="64"/>
      <c r="BG78" s="64"/>
      <c r="BH78" s="65"/>
      <c r="BI78" s="17"/>
      <c r="BJ78" s="18"/>
      <c r="BK78" s="18"/>
      <c r="BL78" s="18"/>
      <c r="BM78" s="18"/>
      <c r="BN78" s="18"/>
      <c r="BO78" s="18"/>
      <c r="BP78" s="18"/>
      <c r="BQ78" s="19"/>
      <c r="BR78" s="19"/>
      <c r="BS78" s="19"/>
      <c r="BT78" s="19"/>
    </row>
    <row r="79" spans="2:202" ht="7.5" customHeight="1" x14ac:dyDescent="0.2">
      <c r="B79" s="20">
        <v>24</v>
      </c>
      <c r="C79" s="20"/>
      <c r="D79" s="20"/>
      <c r="E79" s="21"/>
      <c r="F79" s="22"/>
      <c r="G79" s="22"/>
      <c r="H79" s="22"/>
      <c r="I79" s="22"/>
      <c r="J79" s="22"/>
      <c r="K79" s="23"/>
      <c r="L79" s="27" t="s">
        <v>166</v>
      </c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9"/>
      <c r="AB79" s="27" t="s">
        <v>166</v>
      </c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9"/>
      <c r="AR79" s="27" t="s">
        <v>166</v>
      </c>
      <c r="AS79" s="28"/>
      <c r="AT79" s="28"/>
      <c r="AU79" s="28"/>
      <c r="AV79" s="28"/>
      <c r="AW79" s="28"/>
      <c r="AX79" s="28"/>
      <c r="AY79" s="28"/>
      <c r="AZ79" s="28"/>
      <c r="BA79" s="28"/>
      <c r="BB79" s="28"/>
      <c r="BC79" s="60" t="s">
        <v>166</v>
      </c>
      <c r="BD79" s="61"/>
      <c r="BE79" s="61"/>
      <c r="BF79" s="61" t="s">
        <v>166</v>
      </c>
      <c r="BG79" s="61"/>
      <c r="BH79" s="62"/>
      <c r="BI79" s="17"/>
      <c r="BJ79" s="18"/>
      <c r="BK79" s="18"/>
      <c r="BL79" s="18"/>
      <c r="BM79" s="18"/>
      <c r="BN79" s="18"/>
      <c r="BO79" s="18"/>
      <c r="BP79" s="18"/>
      <c r="BQ79" s="19">
        <f>IF(OR($CF$1=B79,$CI$1=B79,$DB$1=B79,$DE$1=B79,$DX$1=B79,$EA$1=B79,$CF$27=B79,$CI$27=B79,$DB$27=B79,$DE$27=B79,$DX$27=B79,$EA$27=B79,$CF$53=B79,$CI$53=B79,$DB$53=B79,$DE$53=B79,$DX$53=B79,$EA$53=B79,$CF$79=B79,$CI$79=B79,$DB$79=B79,$DE$79=B79,$DX$79=B79,$EA$79=B79,$ET$1=B79,$EW$1=B79,$FP$1=B79,$FS$1=B79,$GL$1=B79,$GO$1=B79,$ET$27=B79,$EW$27=B79,$FP$27=B79,$FS$27=B79,$GL$27=B79,$GO$27=B79,$ET$53=B79,$EW$53=B79,$FP$53=B79,$FS$53=B79,$GL$53=B79,$GO$53=B79,$ET$79=B79,$EW$79=B79,$FP$79=B79,$FS$79=B79,$GL$79=B79,$GO$79=B79),1,0)</f>
        <v>0</v>
      </c>
      <c r="BR79" s="19"/>
      <c r="BS79" s="19"/>
      <c r="BT79" s="19"/>
      <c r="CC79" s="60" t="s">
        <v>173</v>
      </c>
      <c r="CD79" s="62"/>
      <c r="CF79" s="66"/>
      <c r="CG79" s="67"/>
      <c r="CI79" s="66"/>
      <c r="CJ79" s="67"/>
      <c r="CY79" s="60" t="s">
        <v>174</v>
      </c>
      <c r="CZ79" s="62"/>
      <c r="DB79" s="66"/>
      <c r="DC79" s="67"/>
      <c r="DE79" s="66"/>
      <c r="DF79" s="67"/>
      <c r="DU79" s="60" t="s">
        <v>175</v>
      </c>
      <c r="DV79" s="62"/>
      <c r="DX79" s="66"/>
      <c r="DY79" s="67"/>
      <c r="EA79" s="66"/>
      <c r="EB79" s="67"/>
      <c r="EQ79" s="60" t="s">
        <v>176</v>
      </c>
      <c r="ER79" s="62"/>
      <c r="ET79" s="66"/>
      <c r="EU79" s="67"/>
      <c r="EW79" s="66"/>
      <c r="EX79" s="67"/>
      <c r="FM79" s="60" t="s">
        <v>177</v>
      </c>
      <c r="FN79" s="62"/>
      <c r="FP79" s="66"/>
      <c r="FQ79" s="67"/>
      <c r="FS79" s="66"/>
      <c r="FT79" s="67"/>
      <c r="GI79" s="60" t="s">
        <v>178</v>
      </c>
      <c r="GJ79" s="62"/>
      <c r="GL79" s="66"/>
      <c r="GM79" s="67"/>
      <c r="GO79" s="66"/>
      <c r="GP79" s="67"/>
    </row>
    <row r="80" spans="2:202" ht="7.5" customHeight="1" x14ac:dyDescent="0.2">
      <c r="B80" s="20"/>
      <c r="C80" s="20"/>
      <c r="D80" s="20"/>
      <c r="E80" s="24"/>
      <c r="F80" s="25"/>
      <c r="G80" s="25"/>
      <c r="H80" s="25"/>
      <c r="I80" s="25"/>
      <c r="J80" s="25"/>
      <c r="K80" s="26"/>
      <c r="L80" s="30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2"/>
      <c r="AB80" s="30"/>
      <c r="AC80" s="31"/>
      <c r="AD80" s="31"/>
      <c r="AE80" s="31"/>
      <c r="AF80" s="31"/>
      <c r="AG80" s="31"/>
      <c r="AH80" s="31"/>
      <c r="AI80" s="31"/>
      <c r="AJ80" s="31"/>
      <c r="AK80" s="31"/>
      <c r="AL80" s="31"/>
      <c r="AM80" s="31"/>
      <c r="AN80" s="31"/>
      <c r="AO80" s="31"/>
      <c r="AP80" s="31"/>
      <c r="AQ80" s="32"/>
      <c r="AR80" s="30"/>
      <c r="AS80" s="31"/>
      <c r="AT80" s="31"/>
      <c r="AU80" s="31"/>
      <c r="AV80" s="31"/>
      <c r="AW80" s="31"/>
      <c r="AX80" s="31"/>
      <c r="AY80" s="31"/>
      <c r="AZ80" s="31"/>
      <c r="BA80" s="31"/>
      <c r="BB80" s="31"/>
      <c r="BC80" s="63"/>
      <c r="BD80" s="64"/>
      <c r="BE80" s="64"/>
      <c r="BF80" s="64"/>
      <c r="BG80" s="64"/>
      <c r="BH80" s="65"/>
      <c r="BI80" s="17"/>
      <c r="BJ80" s="18"/>
      <c r="BK80" s="18"/>
      <c r="BL80" s="18"/>
      <c r="BM80" s="18"/>
      <c r="BN80" s="18"/>
      <c r="BO80" s="18"/>
      <c r="BP80" s="18"/>
      <c r="BQ80" s="19"/>
      <c r="BR80" s="19"/>
      <c r="BS80" s="19"/>
      <c r="BT80" s="19"/>
      <c r="CC80" s="70"/>
      <c r="CD80" s="71"/>
      <c r="CF80" s="68"/>
      <c r="CG80" s="69"/>
      <c r="CI80" s="68"/>
      <c r="CJ80" s="69"/>
      <c r="CY80" s="70"/>
      <c r="CZ80" s="71"/>
      <c r="DB80" s="68"/>
      <c r="DC80" s="69"/>
      <c r="DE80" s="68"/>
      <c r="DF80" s="69"/>
      <c r="DU80" s="70"/>
      <c r="DV80" s="71"/>
      <c r="DX80" s="68"/>
      <c r="DY80" s="69"/>
      <c r="EA80" s="68"/>
      <c r="EB80" s="69"/>
      <c r="EQ80" s="70"/>
      <c r="ER80" s="71"/>
      <c r="ET80" s="68"/>
      <c r="EU80" s="69"/>
      <c r="EW80" s="68"/>
      <c r="EX80" s="69"/>
      <c r="FM80" s="70"/>
      <c r="FN80" s="71"/>
      <c r="FP80" s="68"/>
      <c r="FQ80" s="69"/>
      <c r="FS80" s="68"/>
      <c r="FT80" s="69"/>
      <c r="GI80" s="70"/>
      <c r="GJ80" s="71"/>
      <c r="GL80" s="68"/>
      <c r="GM80" s="69"/>
      <c r="GO80" s="68"/>
      <c r="GP80" s="69"/>
    </row>
    <row r="81" spans="2:202" ht="7.5" customHeight="1" x14ac:dyDescent="0.2">
      <c r="B81" s="20">
        <v>25</v>
      </c>
      <c r="C81" s="20"/>
      <c r="D81" s="20"/>
      <c r="E81" s="21"/>
      <c r="F81" s="22"/>
      <c r="G81" s="22"/>
      <c r="H81" s="22"/>
      <c r="I81" s="22"/>
      <c r="J81" s="22"/>
      <c r="K81" s="23"/>
      <c r="L81" s="27" t="s">
        <v>166</v>
      </c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9"/>
      <c r="AB81" s="27" t="s">
        <v>166</v>
      </c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9"/>
      <c r="AR81" s="27" t="s">
        <v>166</v>
      </c>
      <c r="AS81" s="28"/>
      <c r="AT81" s="28"/>
      <c r="AU81" s="28"/>
      <c r="AV81" s="28"/>
      <c r="AW81" s="28"/>
      <c r="AX81" s="28"/>
      <c r="AY81" s="28"/>
      <c r="AZ81" s="28"/>
      <c r="BA81" s="28"/>
      <c r="BB81" s="28"/>
      <c r="BC81" s="60" t="s">
        <v>166</v>
      </c>
      <c r="BD81" s="61"/>
      <c r="BE81" s="61"/>
      <c r="BF81" s="61" t="s">
        <v>166</v>
      </c>
      <c r="BG81" s="61"/>
      <c r="BH81" s="62"/>
      <c r="BI81" s="17"/>
      <c r="BJ81" s="18"/>
      <c r="BK81" s="18"/>
      <c r="BL81" s="18"/>
      <c r="BM81" s="18"/>
      <c r="BN81" s="18"/>
      <c r="BO81" s="18"/>
      <c r="BP81" s="18"/>
      <c r="BQ81" s="19">
        <f>IF(OR($CF$1=B81,$CI$1=B81,$DB$1=B81,$DE$1=B81,$DX$1=B81,$EA$1=B81,$CF$27=B81,$CI$27=B81,$DB$27=B81,$DE$27=B81,$DX$27=B81,$EA$27=B81,$CF$53=B81,$CI$53=B81,$DB$53=B81,$DE$53=B81,$DX$53=B81,$EA$53=B81,$CF$79=B81,$CI$79=B81,$DB$79=B81,$DE$79=B81,$DX$79=B81,$EA$79=B81,$ET$1=B81,$EW$1=B81,$FP$1=B81,$FS$1=B81,$GL$1=B81,$GO$1=B81,$ET$27=B81,$EW$27=B81,$FP$27=B81,$FS$27=B81,$GL$27=B81,$GO$27=B81,$ET$53=B81,$EW$53=B81,$FP$53=B81,$FS$53=B81,$GL$53=B81,$GO$53=B81,$ET$79=B81,$EW$79=B81,$FP$79=B81,$FS$79=B81,$GL$79=B81,$GO$79=B81),1,0)</f>
        <v>0</v>
      </c>
      <c r="BR81" s="19"/>
      <c r="BS81" s="19"/>
      <c r="BT81" s="19"/>
    </row>
    <row r="82" spans="2:202" ht="7.5" customHeight="1" x14ac:dyDescent="0.2">
      <c r="B82" s="20"/>
      <c r="C82" s="20"/>
      <c r="D82" s="20"/>
      <c r="E82" s="24"/>
      <c r="F82" s="25"/>
      <c r="G82" s="25"/>
      <c r="H82" s="25"/>
      <c r="I82" s="25"/>
      <c r="J82" s="25"/>
      <c r="K82" s="26"/>
      <c r="L82" s="30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2"/>
      <c r="AB82" s="30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1"/>
      <c r="AN82" s="31"/>
      <c r="AO82" s="31"/>
      <c r="AP82" s="31"/>
      <c r="AQ82" s="32"/>
      <c r="AR82" s="30"/>
      <c r="AS82" s="31"/>
      <c r="AT82" s="31"/>
      <c r="AU82" s="31"/>
      <c r="AV82" s="31"/>
      <c r="AW82" s="31"/>
      <c r="AX82" s="31"/>
      <c r="AY82" s="31"/>
      <c r="AZ82" s="31"/>
      <c r="BA82" s="31"/>
      <c r="BB82" s="31"/>
      <c r="BC82" s="63"/>
      <c r="BD82" s="64"/>
      <c r="BE82" s="64"/>
      <c r="BF82" s="64"/>
      <c r="BG82" s="64"/>
      <c r="BH82" s="65"/>
      <c r="BI82" s="17"/>
      <c r="BJ82" s="18"/>
      <c r="BK82" s="18"/>
      <c r="BL82" s="18"/>
      <c r="BM82" s="18"/>
      <c r="BN82" s="18"/>
      <c r="BO82" s="18"/>
      <c r="BP82" s="18"/>
      <c r="BQ82" s="19"/>
      <c r="BR82" s="19"/>
      <c r="BS82" s="19"/>
      <c r="BT82" s="19"/>
      <c r="BZ82" s="51" t="str">
        <f>IF(CF79&gt;0,VLOOKUP(CF79,$B:$BT,11,FALSE)," ")&amp;" "&amp;IF(CF79&gt;0,VLOOKUP(CF79,$B:$BT,27,FALSE)," ")</f>
        <v xml:space="preserve">   </v>
      </c>
      <c r="CA82" s="52"/>
      <c r="CB82" s="52"/>
      <c r="CC82" s="52"/>
      <c r="CD82" s="52"/>
      <c r="CE82" s="52"/>
      <c r="CF82" s="52"/>
      <c r="CG82" s="52"/>
      <c r="CH82" s="52"/>
      <c r="CI82" s="52"/>
      <c r="CJ82" s="52"/>
      <c r="CK82" s="52"/>
      <c r="CL82" s="52"/>
      <c r="CM82" s="53"/>
      <c r="CV82" s="51" t="str">
        <f>IF(DB79&gt;0,VLOOKUP(DB79,$B:$BT,11,FALSE)," ")&amp;" "&amp;IF(DB79&gt;0,VLOOKUP(DB79,$B:$BT,27,FALSE)," ")</f>
        <v xml:space="preserve">   </v>
      </c>
      <c r="CW82" s="52"/>
      <c r="CX82" s="52"/>
      <c r="CY82" s="52"/>
      <c r="CZ82" s="52"/>
      <c r="DA82" s="52"/>
      <c r="DB82" s="52"/>
      <c r="DC82" s="52"/>
      <c r="DD82" s="52"/>
      <c r="DE82" s="52"/>
      <c r="DF82" s="52"/>
      <c r="DG82" s="52"/>
      <c r="DH82" s="52"/>
      <c r="DI82" s="53"/>
      <c r="DR82" s="51" t="str">
        <f>IF(DX79&gt;0,VLOOKUP(DX79,$B:$BT,11,FALSE)," ")&amp;" "&amp;IF(DX79&gt;0,VLOOKUP(DX79,$B:$BT,27,FALSE)," ")</f>
        <v xml:space="preserve">   </v>
      </c>
      <c r="DS82" s="52"/>
      <c r="DT82" s="52"/>
      <c r="DU82" s="52"/>
      <c r="DV82" s="52"/>
      <c r="DW82" s="52"/>
      <c r="DX82" s="52"/>
      <c r="DY82" s="52"/>
      <c r="DZ82" s="52"/>
      <c r="EA82" s="52"/>
      <c r="EB82" s="52"/>
      <c r="EC82" s="52"/>
      <c r="ED82" s="52"/>
      <c r="EE82" s="53"/>
      <c r="EN82" s="51" t="str">
        <f>IF(ET79&gt;0,VLOOKUP(ET79,$B:$BT,11,FALSE)," ")&amp;" "&amp;IF(ET79&gt;0,VLOOKUP(ET79,$B:$BT,27,FALSE)," ")</f>
        <v xml:space="preserve">   </v>
      </c>
      <c r="EO82" s="52"/>
      <c r="EP82" s="52"/>
      <c r="EQ82" s="52"/>
      <c r="ER82" s="52"/>
      <c r="ES82" s="52"/>
      <c r="ET82" s="52"/>
      <c r="EU82" s="52"/>
      <c r="EV82" s="52"/>
      <c r="EW82" s="52"/>
      <c r="EX82" s="52"/>
      <c r="EY82" s="52"/>
      <c r="EZ82" s="52"/>
      <c r="FA82" s="53"/>
      <c r="FJ82" s="51" t="str">
        <f>IF(FP79&gt;0,VLOOKUP(FP79,$B:$BT,11,FALSE)," ")&amp;" "&amp;IF(FP79&gt;0,VLOOKUP(FP79,$B:$BT,27,FALSE)," ")</f>
        <v xml:space="preserve">   </v>
      </c>
      <c r="FK82" s="52"/>
      <c r="FL82" s="52"/>
      <c r="FM82" s="52"/>
      <c r="FN82" s="52"/>
      <c r="FO82" s="52"/>
      <c r="FP82" s="52"/>
      <c r="FQ82" s="52"/>
      <c r="FR82" s="52"/>
      <c r="FS82" s="52"/>
      <c r="FT82" s="52"/>
      <c r="FU82" s="52"/>
      <c r="FV82" s="52"/>
      <c r="FW82" s="53"/>
      <c r="GF82" s="51" t="str">
        <f>IF(GL79&gt;0,VLOOKUP(GL79,$B:$BT,11,FALSE)," ")&amp;" "&amp;IF(GL79&gt;0,VLOOKUP(GL79,$B:$BT,27,FALSE)," ")</f>
        <v xml:space="preserve">   </v>
      </c>
      <c r="GG82" s="52"/>
      <c r="GH82" s="52"/>
      <c r="GI82" s="52"/>
      <c r="GJ82" s="52"/>
      <c r="GK82" s="52"/>
      <c r="GL82" s="52"/>
      <c r="GM82" s="52"/>
      <c r="GN82" s="52"/>
      <c r="GO82" s="52"/>
      <c r="GP82" s="52"/>
      <c r="GQ82" s="52"/>
      <c r="GR82" s="52"/>
      <c r="GS82" s="53"/>
    </row>
    <row r="83" spans="2:202" ht="7.5" customHeight="1" x14ac:dyDescent="0.2">
      <c r="B83" s="20">
        <v>26</v>
      </c>
      <c r="C83" s="20"/>
      <c r="D83" s="20"/>
      <c r="E83" s="21"/>
      <c r="F83" s="22"/>
      <c r="G83" s="22"/>
      <c r="H83" s="22"/>
      <c r="I83" s="22"/>
      <c r="J83" s="22"/>
      <c r="K83" s="23"/>
      <c r="L83" s="27" t="s">
        <v>166</v>
      </c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9"/>
      <c r="AB83" s="27" t="s">
        <v>166</v>
      </c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9"/>
      <c r="AR83" s="27" t="s">
        <v>166</v>
      </c>
      <c r="AS83" s="28"/>
      <c r="AT83" s="28"/>
      <c r="AU83" s="28"/>
      <c r="AV83" s="28"/>
      <c r="AW83" s="28"/>
      <c r="AX83" s="28"/>
      <c r="AY83" s="28"/>
      <c r="AZ83" s="28"/>
      <c r="BA83" s="28"/>
      <c r="BB83" s="28"/>
      <c r="BC83" s="60" t="s">
        <v>166</v>
      </c>
      <c r="BD83" s="61"/>
      <c r="BE83" s="61"/>
      <c r="BF83" s="61" t="s">
        <v>166</v>
      </c>
      <c r="BG83" s="61"/>
      <c r="BH83" s="62"/>
      <c r="BI83" s="17"/>
      <c r="BJ83" s="18"/>
      <c r="BK83" s="18"/>
      <c r="BL83" s="18"/>
      <c r="BM83" s="18"/>
      <c r="BN83" s="18"/>
      <c r="BO83" s="18"/>
      <c r="BP83" s="18"/>
      <c r="BQ83" s="19">
        <f>IF(OR($CF$1=B83,$CI$1=B83,$DB$1=B83,$DE$1=B83,$DX$1=B83,$EA$1=B83,$CF$27=B83,$CI$27=B83,$DB$27=B83,$DE$27=B83,$DX$27=B83,$EA$27=B83,$CF$53=B83,$CI$53=B83,$DB$53=B83,$DE$53=B83,$DX$53=B83,$EA$53=B83,$CF$79=B83,$CI$79=B83,$DB$79=B83,$DE$79=B83,$DX$79=B83,$EA$79=B83,$ET$1=B83,$EW$1=B83,$FP$1=B83,$FS$1=B83,$GL$1=B83,$GO$1=B83,$ET$27=B83,$EW$27=B83,$FP$27=B83,$FS$27=B83,$GL$27=B83,$GO$27=B83,$ET$53=B83,$EW$53=B83,$FP$53=B83,$FS$53=B83,$GL$53=B83,$GO$53=B83,$ET$79=B83,$EW$79=B83,$FP$79=B83,$FS$79=B83,$GL$79=B83,$GO$79=B83),1,0)</f>
        <v>0</v>
      </c>
      <c r="BR83" s="19"/>
      <c r="BS83" s="19"/>
      <c r="BT83" s="19"/>
      <c r="BY83" s="7"/>
      <c r="BZ83" s="54"/>
      <c r="CA83" s="55"/>
      <c r="CB83" s="55"/>
      <c r="CC83" s="55"/>
      <c r="CD83" s="55"/>
      <c r="CE83" s="55"/>
      <c r="CF83" s="55"/>
      <c r="CG83" s="55"/>
      <c r="CH83" s="55"/>
      <c r="CI83" s="55"/>
      <c r="CJ83" s="55"/>
      <c r="CK83" s="55"/>
      <c r="CL83" s="55"/>
      <c r="CM83" s="56"/>
      <c r="CU83" s="7"/>
      <c r="CV83" s="54"/>
      <c r="CW83" s="55"/>
      <c r="CX83" s="55"/>
      <c r="CY83" s="55"/>
      <c r="CZ83" s="55"/>
      <c r="DA83" s="55"/>
      <c r="DB83" s="55"/>
      <c r="DC83" s="55"/>
      <c r="DD83" s="55"/>
      <c r="DE83" s="55"/>
      <c r="DF83" s="55"/>
      <c r="DG83" s="55"/>
      <c r="DH83" s="55"/>
      <c r="DI83" s="56"/>
      <c r="DQ83" s="7"/>
      <c r="DR83" s="54"/>
      <c r="DS83" s="55"/>
      <c r="DT83" s="55"/>
      <c r="DU83" s="55"/>
      <c r="DV83" s="55"/>
      <c r="DW83" s="55"/>
      <c r="DX83" s="55"/>
      <c r="DY83" s="55"/>
      <c r="DZ83" s="55"/>
      <c r="EA83" s="55"/>
      <c r="EB83" s="55"/>
      <c r="EC83" s="55"/>
      <c r="ED83" s="55"/>
      <c r="EE83" s="56"/>
      <c r="EM83" s="7"/>
      <c r="EN83" s="54"/>
      <c r="EO83" s="55"/>
      <c r="EP83" s="55"/>
      <c r="EQ83" s="55"/>
      <c r="ER83" s="55"/>
      <c r="ES83" s="55"/>
      <c r="ET83" s="55"/>
      <c r="EU83" s="55"/>
      <c r="EV83" s="55"/>
      <c r="EW83" s="55"/>
      <c r="EX83" s="55"/>
      <c r="EY83" s="55"/>
      <c r="EZ83" s="55"/>
      <c r="FA83" s="56"/>
      <c r="FI83" s="7"/>
      <c r="FJ83" s="54"/>
      <c r="FK83" s="55"/>
      <c r="FL83" s="55"/>
      <c r="FM83" s="55"/>
      <c r="FN83" s="55"/>
      <c r="FO83" s="55"/>
      <c r="FP83" s="55"/>
      <c r="FQ83" s="55"/>
      <c r="FR83" s="55"/>
      <c r="FS83" s="55"/>
      <c r="FT83" s="55"/>
      <c r="FU83" s="55"/>
      <c r="FV83" s="55"/>
      <c r="FW83" s="56"/>
      <c r="GE83" s="7"/>
      <c r="GF83" s="54"/>
      <c r="GG83" s="55"/>
      <c r="GH83" s="55"/>
      <c r="GI83" s="55"/>
      <c r="GJ83" s="55"/>
      <c r="GK83" s="55"/>
      <c r="GL83" s="55"/>
      <c r="GM83" s="55"/>
      <c r="GN83" s="55"/>
      <c r="GO83" s="55"/>
      <c r="GP83" s="55"/>
      <c r="GQ83" s="55"/>
      <c r="GR83" s="55"/>
      <c r="GS83" s="56"/>
    </row>
    <row r="84" spans="2:202" ht="7.5" customHeight="1" x14ac:dyDescent="0.2">
      <c r="B84" s="20"/>
      <c r="C84" s="20"/>
      <c r="D84" s="20"/>
      <c r="E84" s="24"/>
      <c r="F84" s="25"/>
      <c r="G84" s="25"/>
      <c r="H84" s="25"/>
      <c r="I84" s="25"/>
      <c r="J84" s="25"/>
      <c r="K84" s="26"/>
      <c r="L84" s="30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2"/>
      <c r="AB84" s="30"/>
      <c r="AC84" s="31"/>
      <c r="AD84" s="31"/>
      <c r="AE84" s="31"/>
      <c r="AF84" s="31"/>
      <c r="AG84" s="31"/>
      <c r="AH84" s="31"/>
      <c r="AI84" s="31"/>
      <c r="AJ84" s="31"/>
      <c r="AK84" s="31"/>
      <c r="AL84" s="31"/>
      <c r="AM84" s="31"/>
      <c r="AN84" s="31"/>
      <c r="AO84" s="31"/>
      <c r="AP84" s="31"/>
      <c r="AQ84" s="32"/>
      <c r="AR84" s="30"/>
      <c r="AS84" s="31"/>
      <c r="AT84" s="31"/>
      <c r="AU84" s="31"/>
      <c r="AV84" s="31"/>
      <c r="AW84" s="31"/>
      <c r="AX84" s="31"/>
      <c r="AY84" s="31"/>
      <c r="AZ84" s="31"/>
      <c r="BA84" s="31"/>
      <c r="BB84" s="31"/>
      <c r="BC84" s="63"/>
      <c r="BD84" s="64"/>
      <c r="BE84" s="64"/>
      <c r="BF84" s="64"/>
      <c r="BG84" s="64"/>
      <c r="BH84" s="65"/>
      <c r="BI84" s="17"/>
      <c r="BJ84" s="18"/>
      <c r="BK84" s="18"/>
      <c r="BL84" s="18"/>
      <c r="BM84" s="18"/>
      <c r="BN84" s="18"/>
      <c r="BO84" s="18"/>
      <c r="BP84" s="18"/>
      <c r="BQ84" s="19"/>
      <c r="BR84" s="19"/>
      <c r="BS84" s="19"/>
      <c r="BT84" s="19"/>
      <c r="BY84" s="7"/>
      <c r="BZ84" s="54"/>
      <c r="CA84" s="55"/>
      <c r="CB84" s="55"/>
      <c r="CC84" s="55"/>
      <c r="CD84" s="55"/>
      <c r="CE84" s="55"/>
      <c r="CF84" s="55"/>
      <c r="CG84" s="55"/>
      <c r="CH84" s="55"/>
      <c r="CI84" s="55"/>
      <c r="CJ84" s="55"/>
      <c r="CK84" s="55"/>
      <c r="CL84" s="55"/>
      <c r="CM84" s="56"/>
      <c r="CU84" s="7"/>
      <c r="CV84" s="54"/>
      <c r="CW84" s="55"/>
      <c r="CX84" s="55"/>
      <c r="CY84" s="55"/>
      <c r="CZ84" s="55"/>
      <c r="DA84" s="55"/>
      <c r="DB84" s="55"/>
      <c r="DC84" s="55"/>
      <c r="DD84" s="55"/>
      <c r="DE84" s="55"/>
      <c r="DF84" s="55"/>
      <c r="DG84" s="55"/>
      <c r="DH84" s="55"/>
      <c r="DI84" s="56"/>
      <c r="DQ84" s="7"/>
      <c r="DR84" s="54"/>
      <c r="DS84" s="55"/>
      <c r="DT84" s="55"/>
      <c r="DU84" s="55"/>
      <c r="DV84" s="55"/>
      <c r="DW84" s="55"/>
      <c r="DX84" s="55"/>
      <c r="DY84" s="55"/>
      <c r="DZ84" s="55"/>
      <c r="EA84" s="55"/>
      <c r="EB84" s="55"/>
      <c r="EC84" s="55"/>
      <c r="ED84" s="55"/>
      <c r="EE84" s="56"/>
      <c r="EM84" s="7"/>
      <c r="EN84" s="54"/>
      <c r="EO84" s="55"/>
      <c r="EP84" s="55"/>
      <c r="EQ84" s="55"/>
      <c r="ER84" s="55"/>
      <c r="ES84" s="55"/>
      <c r="ET84" s="55"/>
      <c r="EU84" s="55"/>
      <c r="EV84" s="55"/>
      <c r="EW84" s="55"/>
      <c r="EX84" s="55"/>
      <c r="EY84" s="55"/>
      <c r="EZ84" s="55"/>
      <c r="FA84" s="56"/>
      <c r="FI84" s="7"/>
      <c r="FJ84" s="54"/>
      <c r="FK84" s="55"/>
      <c r="FL84" s="55"/>
      <c r="FM84" s="55"/>
      <c r="FN84" s="55"/>
      <c r="FO84" s="55"/>
      <c r="FP84" s="55"/>
      <c r="FQ84" s="55"/>
      <c r="FR84" s="55"/>
      <c r="FS84" s="55"/>
      <c r="FT84" s="55"/>
      <c r="FU84" s="55"/>
      <c r="FV84" s="55"/>
      <c r="FW84" s="56"/>
      <c r="GE84" s="7"/>
      <c r="GF84" s="54"/>
      <c r="GG84" s="55"/>
      <c r="GH84" s="55"/>
      <c r="GI84" s="55"/>
      <c r="GJ84" s="55"/>
      <c r="GK84" s="55"/>
      <c r="GL84" s="55"/>
      <c r="GM84" s="55"/>
      <c r="GN84" s="55"/>
      <c r="GO84" s="55"/>
      <c r="GP84" s="55"/>
      <c r="GQ84" s="55"/>
      <c r="GR84" s="55"/>
      <c r="GS84" s="56"/>
    </row>
    <row r="85" spans="2:202" ht="7.5" customHeight="1" x14ac:dyDescent="0.2">
      <c r="B85" s="20">
        <v>27</v>
      </c>
      <c r="C85" s="20"/>
      <c r="D85" s="20"/>
      <c r="E85" s="21"/>
      <c r="F85" s="22"/>
      <c r="G85" s="22"/>
      <c r="H85" s="22"/>
      <c r="I85" s="22"/>
      <c r="J85" s="22"/>
      <c r="K85" s="23"/>
      <c r="L85" s="27" t="s">
        <v>166</v>
      </c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9"/>
      <c r="AB85" s="27" t="s">
        <v>166</v>
      </c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9"/>
      <c r="AR85" s="27" t="s">
        <v>166</v>
      </c>
      <c r="AS85" s="28"/>
      <c r="AT85" s="28"/>
      <c r="AU85" s="28"/>
      <c r="AV85" s="28"/>
      <c r="AW85" s="28"/>
      <c r="AX85" s="28"/>
      <c r="AY85" s="28"/>
      <c r="AZ85" s="28"/>
      <c r="BA85" s="28"/>
      <c r="BB85" s="28"/>
      <c r="BC85" s="60" t="s">
        <v>166</v>
      </c>
      <c r="BD85" s="61"/>
      <c r="BE85" s="61"/>
      <c r="BF85" s="61" t="s">
        <v>166</v>
      </c>
      <c r="BG85" s="61"/>
      <c r="BH85" s="62"/>
      <c r="BI85" s="17"/>
      <c r="BJ85" s="18"/>
      <c r="BK85" s="18"/>
      <c r="BL85" s="18"/>
      <c r="BM85" s="18"/>
      <c r="BN85" s="18"/>
      <c r="BO85" s="18"/>
      <c r="BP85" s="18"/>
      <c r="BQ85" s="19">
        <f>IF(OR($CF$1=B85,$CI$1=B85,$DB$1=B85,$DE$1=B85,$DX$1=B85,$EA$1=B85,$CF$27=B85,$CI$27=B85,$DB$27=B85,$DE$27=B85,$DX$27=B85,$EA$27=B85,$CF$53=B85,$CI$53=B85,$DB$53=B85,$DE$53=B85,$DX$53=B85,$EA$53=B85,$CF$79=B85,$CI$79=B85,$DB$79=B85,$DE$79=B85,$DX$79=B85,$EA$79=B85,$ET$1=B85,$EW$1=B85,$FP$1=B85,$FS$1=B85,$GL$1=B85,$GO$1=B85,$ET$27=B85,$EW$27=B85,$FP$27=B85,$FS$27=B85,$GL$27=B85,$GO$27=B85,$ET$53=B85,$EW$53=B85,$FP$53=B85,$FS$53=B85,$GL$53=B85,$GO$53=B85,$ET$79=B85,$EW$79=B85,$FP$79=B85,$FS$79=B85,$GL$79=B85,$GO$79=B85),1,0)</f>
        <v>0</v>
      </c>
      <c r="BR85" s="19"/>
      <c r="BS85" s="19"/>
      <c r="BT85" s="19"/>
      <c r="BY85" s="7"/>
      <c r="BZ85" s="54"/>
      <c r="CA85" s="55"/>
      <c r="CB85" s="55"/>
      <c r="CC85" s="55"/>
      <c r="CD85" s="55"/>
      <c r="CE85" s="55"/>
      <c r="CF85" s="55"/>
      <c r="CG85" s="55"/>
      <c r="CH85" s="55"/>
      <c r="CI85" s="55"/>
      <c r="CJ85" s="55"/>
      <c r="CK85" s="55"/>
      <c r="CL85" s="55"/>
      <c r="CM85" s="56"/>
      <c r="CU85" s="7"/>
      <c r="CV85" s="54"/>
      <c r="CW85" s="55"/>
      <c r="CX85" s="55"/>
      <c r="CY85" s="55"/>
      <c r="CZ85" s="55"/>
      <c r="DA85" s="55"/>
      <c r="DB85" s="55"/>
      <c r="DC85" s="55"/>
      <c r="DD85" s="55"/>
      <c r="DE85" s="55"/>
      <c r="DF85" s="55"/>
      <c r="DG85" s="55"/>
      <c r="DH85" s="55"/>
      <c r="DI85" s="56"/>
      <c r="DQ85" s="7"/>
      <c r="DR85" s="54"/>
      <c r="DS85" s="55"/>
      <c r="DT85" s="55"/>
      <c r="DU85" s="55"/>
      <c r="DV85" s="55"/>
      <c r="DW85" s="55"/>
      <c r="DX85" s="55"/>
      <c r="DY85" s="55"/>
      <c r="DZ85" s="55"/>
      <c r="EA85" s="55"/>
      <c r="EB85" s="55"/>
      <c r="EC85" s="55"/>
      <c r="ED85" s="55"/>
      <c r="EE85" s="56"/>
      <c r="EM85" s="7"/>
      <c r="EN85" s="54"/>
      <c r="EO85" s="55"/>
      <c r="EP85" s="55"/>
      <c r="EQ85" s="55"/>
      <c r="ER85" s="55"/>
      <c r="ES85" s="55"/>
      <c r="ET85" s="55"/>
      <c r="EU85" s="55"/>
      <c r="EV85" s="55"/>
      <c r="EW85" s="55"/>
      <c r="EX85" s="55"/>
      <c r="EY85" s="55"/>
      <c r="EZ85" s="55"/>
      <c r="FA85" s="56"/>
      <c r="FI85" s="7"/>
      <c r="FJ85" s="54"/>
      <c r="FK85" s="55"/>
      <c r="FL85" s="55"/>
      <c r="FM85" s="55"/>
      <c r="FN85" s="55"/>
      <c r="FO85" s="55"/>
      <c r="FP85" s="55"/>
      <c r="FQ85" s="55"/>
      <c r="FR85" s="55"/>
      <c r="FS85" s="55"/>
      <c r="FT85" s="55"/>
      <c r="FU85" s="55"/>
      <c r="FV85" s="55"/>
      <c r="FW85" s="56"/>
      <c r="GE85" s="7"/>
      <c r="GF85" s="54"/>
      <c r="GG85" s="55"/>
      <c r="GH85" s="55"/>
      <c r="GI85" s="55"/>
      <c r="GJ85" s="55"/>
      <c r="GK85" s="55"/>
      <c r="GL85" s="55"/>
      <c r="GM85" s="55"/>
      <c r="GN85" s="55"/>
      <c r="GO85" s="55"/>
      <c r="GP85" s="55"/>
      <c r="GQ85" s="55"/>
      <c r="GR85" s="55"/>
      <c r="GS85" s="56"/>
    </row>
    <row r="86" spans="2:202" ht="7.5" customHeight="1" x14ac:dyDescent="0.2">
      <c r="B86" s="20"/>
      <c r="C86" s="20"/>
      <c r="D86" s="20"/>
      <c r="E86" s="24"/>
      <c r="F86" s="25"/>
      <c r="G86" s="25"/>
      <c r="H86" s="25"/>
      <c r="I86" s="25"/>
      <c r="J86" s="25"/>
      <c r="K86" s="26"/>
      <c r="L86" s="30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2"/>
      <c r="AB86" s="30"/>
      <c r="AC86" s="31"/>
      <c r="AD86" s="31"/>
      <c r="AE86" s="31"/>
      <c r="AF86" s="31"/>
      <c r="AG86" s="31"/>
      <c r="AH86" s="31"/>
      <c r="AI86" s="31"/>
      <c r="AJ86" s="31"/>
      <c r="AK86" s="31"/>
      <c r="AL86" s="31"/>
      <c r="AM86" s="31"/>
      <c r="AN86" s="31"/>
      <c r="AO86" s="31"/>
      <c r="AP86" s="31"/>
      <c r="AQ86" s="32"/>
      <c r="AR86" s="30"/>
      <c r="AS86" s="31"/>
      <c r="AT86" s="31"/>
      <c r="AU86" s="31"/>
      <c r="AV86" s="31"/>
      <c r="AW86" s="31"/>
      <c r="AX86" s="31"/>
      <c r="AY86" s="31"/>
      <c r="AZ86" s="31"/>
      <c r="BA86" s="31"/>
      <c r="BB86" s="31"/>
      <c r="BC86" s="63"/>
      <c r="BD86" s="64"/>
      <c r="BE86" s="64"/>
      <c r="BF86" s="64"/>
      <c r="BG86" s="64"/>
      <c r="BH86" s="65"/>
      <c r="BI86" s="17"/>
      <c r="BJ86" s="18"/>
      <c r="BK86" s="18"/>
      <c r="BL86" s="18"/>
      <c r="BM86" s="18"/>
      <c r="BN86" s="18"/>
      <c r="BO86" s="18"/>
      <c r="BP86" s="18"/>
      <c r="BQ86" s="19"/>
      <c r="BR86" s="19"/>
      <c r="BS86" s="19"/>
      <c r="BT86" s="19"/>
      <c r="BY86" s="7"/>
      <c r="BZ86" s="54"/>
      <c r="CA86" s="55"/>
      <c r="CB86" s="55"/>
      <c r="CC86" s="55"/>
      <c r="CD86" s="55"/>
      <c r="CE86" s="55"/>
      <c r="CF86" s="55"/>
      <c r="CG86" s="55"/>
      <c r="CH86" s="55"/>
      <c r="CI86" s="55"/>
      <c r="CJ86" s="55"/>
      <c r="CK86" s="55"/>
      <c r="CL86" s="55"/>
      <c r="CM86" s="56"/>
      <c r="CN86" s="7"/>
      <c r="CU86" s="7"/>
      <c r="CV86" s="54"/>
      <c r="CW86" s="55"/>
      <c r="CX86" s="55"/>
      <c r="CY86" s="55"/>
      <c r="CZ86" s="55"/>
      <c r="DA86" s="55"/>
      <c r="DB86" s="55"/>
      <c r="DC86" s="55"/>
      <c r="DD86" s="55"/>
      <c r="DE86" s="55"/>
      <c r="DF86" s="55"/>
      <c r="DG86" s="55"/>
      <c r="DH86" s="55"/>
      <c r="DI86" s="56"/>
      <c r="DJ86" s="7"/>
      <c r="DK86" s="7"/>
      <c r="DL86" s="7"/>
      <c r="DQ86" s="7"/>
      <c r="DR86" s="54"/>
      <c r="DS86" s="55"/>
      <c r="DT86" s="55"/>
      <c r="DU86" s="55"/>
      <c r="DV86" s="55"/>
      <c r="DW86" s="55"/>
      <c r="DX86" s="55"/>
      <c r="DY86" s="55"/>
      <c r="DZ86" s="55"/>
      <c r="EA86" s="55"/>
      <c r="EB86" s="55"/>
      <c r="EC86" s="55"/>
      <c r="ED86" s="55"/>
      <c r="EE86" s="56"/>
      <c r="EF86" s="7"/>
      <c r="EM86" s="7"/>
      <c r="EN86" s="54"/>
      <c r="EO86" s="55"/>
      <c r="EP86" s="55"/>
      <c r="EQ86" s="55"/>
      <c r="ER86" s="55"/>
      <c r="ES86" s="55"/>
      <c r="ET86" s="55"/>
      <c r="EU86" s="55"/>
      <c r="EV86" s="55"/>
      <c r="EW86" s="55"/>
      <c r="EX86" s="55"/>
      <c r="EY86" s="55"/>
      <c r="EZ86" s="55"/>
      <c r="FA86" s="56"/>
      <c r="FB86" s="7"/>
      <c r="FI86" s="7"/>
      <c r="FJ86" s="54"/>
      <c r="FK86" s="55"/>
      <c r="FL86" s="55"/>
      <c r="FM86" s="55"/>
      <c r="FN86" s="55"/>
      <c r="FO86" s="55"/>
      <c r="FP86" s="55"/>
      <c r="FQ86" s="55"/>
      <c r="FR86" s="55"/>
      <c r="FS86" s="55"/>
      <c r="FT86" s="55"/>
      <c r="FU86" s="55"/>
      <c r="FV86" s="55"/>
      <c r="FW86" s="56"/>
      <c r="FX86" s="7"/>
      <c r="FY86" s="7"/>
      <c r="FZ86" s="7"/>
      <c r="GE86" s="7"/>
      <c r="GF86" s="54"/>
      <c r="GG86" s="55"/>
      <c r="GH86" s="55"/>
      <c r="GI86" s="55"/>
      <c r="GJ86" s="55"/>
      <c r="GK86" s="55"/>
      <c r="GL86" s="55"/>
      <c r="GM86" s="55"/>
      <c r="GN86" s="55"/>
      <c r="GO86" s="55"/>
      <c r="GP86" s="55"/>
      <c r="GQ86" s="55"/>
      <c r="GR86" s="55"/>
      <c r="GS86" s="56"/>
      <c r="GT86" s="7"/>
    </row>
    <row r="87" spans="2:202" ht="7.5" customHeight="1" x14ac:dyDescent="0.2">
      <c r="B87" s="20">
        <v>28</v>
      </c>
      <c r="C87" s="20"/>
      <c r="D87" s="20"/>
      <c r="E87" s="21"/>
      <c r="F87" s="22"/>
      <c r="G87" s="22"/>
      <c r="H87" s="22"/>
      <c r="I87" s="22"/>
      <c r="J87" s="22"/>
      <c r="K87" s="23"/>
      <c r="L87" s="27" t="s">
        <v>166</v>
      </c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9"/>
      <c r="AB87" s="27" t="s">
        <v>166</v>
      </c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9"/>
      <c r="AR87" s="27" t="s">
        <v>166</v>
      </c>
      <c r="AS87" s="28"/>
      <c r="AT87" s="28"/>
      <c r="AU87" s="28"/>
      <c r="AV87" s="28"/>
      <c r="AW87" s="28"/>
      <c r="AX87" s="28"/>
      <c r="AY87" s="28"/>
      <c r="AZ87" s="28"/>
      <c r="BA87" s="28"/>
      <c r="BB87" s="28"/>
      <c r="BC87" s="60" t="s">
        <v>166</v>
      </c>
      <c r="BD87" s="61"/>
      <c r="BE87" s="61"/>
      <c r="BF87" s="61" t="s">
        <v>166</v>
      </c>
      <c r="BG87" s="61"/>
      <c r="BH87" s="62"/>
      <c r="BI87" s="17"/>
      <c r="BJ87" s="18"/>
      <c r="BK87" s="18"/>
      <c r="BL87" s="18"/>
      <c r="BM87" s="18"/>
      <c r="BN87" s="18"/>
      <c r="BO87" s="18"/>
      <c r="BP87" s="18"/>
      <c r="BQ87" s="19">
        <f>IF(OR($CF$1=B87,$CI$1=B87,$DB$1=B87,$DE$1=B87,$DX$1=B87,$EA$1=B87,$CF$27=B87,$CI$27=B87,$DB$27=B87,$DE$27=B87,$DX$27=B87,$EA$27=B87,$CF$53=B87,$CI$53=B87,$DB$53=B87,$DE$53=B87,$DX$53=B87,$EA$53=B87,$CF$79=B87,$CI$79=B87,$DB$79=B87,$DE$79=B87,$DX$79=B87,$EA$79=B87,$ET$1=B87,$EW$1=B87,$FP$1=B87,$FS$1=B87,$GL$1=B87,$GO$1=B87,$ET$27=B87,$EW$27=B87,$FP$27=B87,$FS$27=B87,$GL$27=B87,$GO$27=B87,$ET$53=B87,$EW$53=B87,$FP$53=B87,$FS$53=B87,$GL$53=B87,$GO$53=B87,$ET$79=B87,$EW$79=B87,$FP$79=B87,$FS$79=B87,$GL$79=B87,$GO$79=B87),1,0)</f>
        <v>0</v>
      </c>
      <c r="BR87" s="19"/>
      <c r="BS87" s="19"/>
      <c r="BT87" s="19"/>
      <c r="BY87" s="7"/>
      <c r="BZ87" s="54"/>
      <c r="CA87" s="55"/>
      <c r="CB87" s="55"/>
      <c r="CC87" s="55"/>
      <c r="CD87" s="55"/>
      <c r="CE87" s="55"/>
      <c r="CF87" s="55"/>
      <c r="CG87" s="55"/>
      <c r="CH87" s="55"/>
      <c r="CI87" s="55"/>
      <c r="CJ87" s="55"/>
      <c r="CK87" s="55"/>
      <c r="CL87" s="55"/>
      <c r="CM87" s="56"/>
      <c r="CU87" s="7"/>
      <c r="CV87" s="54"/>
      <c r="CW87" s="55"/>
      <c r="CX87" s="55"/>
      <c r="CY87" s="55"/>
      <c r="CZ87" s="55"/>
      <c r="DA87" s="55"/>
      <c r="DB87" s="55"/>
      <c r="DC87" s="55"/>
      <c r="DD87" s="55"/>
      <c r="DE87" s="55"/>
      <c r="DF87" s="55"/>
      <c r="DG87" s="55"/>
      <c r="DH87" s="55"/>
      <c r="DI87" s="56"/>
      <c r="DQ87" s="7"/>
      <c r="DR87" s="54"/>
      <c r="DS87" s="55"/>
      <c r="DT87" s="55"/>
      <c r="DU87" s="55"/>
      <c r="DV87" s="55"/>
      <c r="DW87" s="55"/>
      <c r="DX87" s="55"/>
      <c r="DY87" s="55"/>
      <c r="DZ87" s="55"/>
      <c r="EA87" s="55"/>
      <c r="EB87" s="55"/>
      <c r="EC87" s="55"/>
      <c r="ED87" s="55"/>
      <c r="EE87" s="56"/>
      <c r="EM87" s="7"/>
      <c r="EN87" s="54"/>
      <c r="EO87" s="55"/>
      <c r="EP87" s="55"/>
      <c r="EQ87" s="55"/>
      <c r="ER87" s="55"/>
      <c r="ES87" s="55"/>
      <c r="ET87" s="55"/>
      <c r="EU87" s="55"/>
      <c r="EV87" s="55"/>
      <c r="EW87" s="55"/>
      <c r="EX87" s="55"/>
      <c r="EY87" s="55"/>
      <c r="EZ87" s="55"/>
      <c r="FA87" s="56"/>
      <c r="FI87" s="7"/>
      <c r="FJ87" s="54"/>
      <c r="FK87" s="55"/>
      <c r="FL87" s="55"/>
      <c r="FM87" s="55"/>
      <c r="FN87" s="55"/>
      <c r="FO87" s="55"/>
      <c r="FP87" s="55"/>
      <c r="FQ87" s="55"/>
      <c r="FR87" s="55"/>
      <c r="FS87" s="55"/>
      <c r="FT87" s="55"/>
      <c r="FU87" s="55"/>
      <c r="FV87" s="55"/>
      <c r="FW87" s="56"/>
      <c r="GE87" s="7"/>
      <c r="GF87" s="54"/>
      <c r="GG87" s="55"/>
      <c r="GH87" s="55"/>
      <c r="GI87" s="55"/>
      <c r="GJ87" s="55"/>
      <c r="GK87" s="55"/>
      <c r="GL87" s="55"/>
      <c r="GM87" s="55"/>
      <c r="GN87" s="55"/>
      <c r="GO87" s="55"/>
      <c r="GP87" s="55"/>
      <c r="GQ87" s="55"/>
      <c r="GR87" s="55"/>
      <c r="GS87" s="56"/>
    </row>
    <row r="88" spans="2:202" ht="7.5" customHeight="1" x14ac:dyDescent="0.2">
      <c r="B88" s="20"/>
      <c r="C88" s="20"/>
      <c r="D88" s="20"/>
      <c r="E88" s="24"/>
      <c r="F88" s="25"/>
      <c r="G88" s="25"/>
      <c r="H88" s="25"/>
      <c r="I88" s="25"/>
      <c r="J88" s="25"/>
      <c r="K88" s="26"/>
      <c r="L88" s="30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2"/>
      <c r="AB88" s="30"/>
      <c r="AC88" s="31"/>
      <c r="AD88" s="31"/>
      <c r="AE88" s="31"/>
      <c r="AF88" s="31"/>
      <c r="AG88" s="31"/>
      <c r="AH88" s="31"/>
      <c r="AI88" s="31"/>
      <c r="AJ88" s="31"/>
      <c r="AK88" s="31"/>
      <c r="AL88" s="31"/>
      <c r="AM88" s="31"/>
      <c r="AN88" s="31"/>
      <c r="AO88" s="31"/>
      <c r="AP88" s="31"/>
      <c r="AQ88" s="32"/>
      <c r="AR88" s="30"/>
      <c r="AS88" s="31"/>
      <c r="AT88" s="31"/>
      <c r="AU88" s="31"/>
      <c r="AV88" s="31"/>
      <c r="AW88" s="31"/>
      <c r="AX88" s="31"/>
      <c r="AY88" s="31"/>
      <c r="AZ88" s="31"/>
      <c r="BA88" s="31"/>
      <c r="BB88" s="31"/>
      <c r="BC88" s="63"/>
      <c r="BD88" s="64"/>
      <c r="BE88" s="64"/>
      <c r="BF88" s="64"/>
      <c r="BG88" s="64"/>
      <c r="BH88" s="65"/>
      <c r="BI88" s="17"/>
      <c r="BJ88" s="18"/>
      <c r="BK88" s="18"/>
      <c r="BL88" s="18"/>
      <c r="BM88" s="18"/>
      <c r="BN88" s="18"/>
      <c r="BO88" s="18"/>
      <c r="BP88" s="18"/>
      <c r="BQ88" s="19"/>
      <c r="BR88" s="19"/>
      <c r="BS88" s="19"/>
      <c r="BT88" s="19"/>
      <c r="BY88" s="7"/>
      <c r="BZ88" s="54"/>
      <c r="CA88" s="55"/>
      <c r="CB88" s="55"/>
      <c r="CC88" s="55"/>
      <c r="CD88" s="55"/>
      <c r="CE88" s="55"/>
      <c r="CF88" s="55"/>
      <c r="CG88" s="55"/>
      <c r="CH88" s="55"/>
      <c r="CI88" s="55"/>
      <c r="CJ88" s="55"/>
      <c r="CK88" s="55"/>
      <c r="CL88" s="55"/>
      <c r="CM88" s="56"/>
      <c r="CU88" s="7"/>
      <c r="CV88" s="54"/>
      <c r="CW88" s="55"/>
      <c r="CX88" s="55"/>
      <c r="CY88" s="55"/>
      <c r="CZ88" s="55"/>
      <c r="DA88" s="55"/>
      <c r="DB88" s="55"/>
      <c r="DC88" s="55"/>
      <c r="DD88" s="55"/>
      <c r="DE88" s="55"/>
      <c r="DF88" s="55"/>
      <c r="DG88" s="55"/>
      <c r="DH88" s="55"/>
      <c r="DI88" s="56"/>
      <c r="DQ88" s="7"/>
      <c r="DR88" s="54"/>
      <c r="DS88" s="55"/>
      <c r="DT88" s="55"/>
      <c r="DU88" s="55"/>
      <c r="DV88" s="55"/>
      <c r="DW88" s="55"/>
      <c r="DX88" s="55"/>
      <c r="DY88" s="55"/>
      <c r="DZ88" s="55"/>
      <c r="EA88" s="55"/>
      <c r="EB88" s="55"/>
      <c r="EC88" s="55"/>
      <c r="ED88" s="55"/>
      <c r="EE88" s="56"/>
      <c r="EM88" s="7"/>
      <c r="EN88" s="54"/>
      <c r="EO88" s="55"/>
      <c r="EP88" s="55"/>
      <c r="EQ88" s="55"/>
      <c r="ER88" s="55"/>
      <c r="ES88" s="55"/>
      <c r="ET88" s="55"/>
      <c r="EU88" s="55"/>
      <c r="EV88" s="55"/>
      <c r="EW88" s="55"/>
      <c r="EX88" s="55"/>
      <c r="EY88" s="55"/>
      <c r="EZ88" s="55"/>
      <c r="FA88" s="56"/>
      <c r="FI88" s="7"/>
      <c r="FJ88" s="54"/>
      <c r="FK88" s="55"/>
      <c r="FL88" s="55"/>
      <c r="FM88" s="55"/>
      <c r="FN88" s="55"/>
      <c r="FO88" s="55"/>
      <c r="FP88" s="55"/>
      <c r="FQ88" s="55"/>
      <c r="FR88" s="55"/>
      <c r="FS88" s="55"/>
      <c r="FT88" s="55"/>
      <c r="FU88" s="55"/>
      <c r="FV88" s="55"/>
      <c r="FW88" s="56"/>
      <c r="GE88" s="7"/>
      <c r="GF88" s="54"/>
      <c r="GG88" s="55"/>
      <c r="GH88" s="55"/>
      <c r="GI88" s="55"/>
      <c r="GJ88" s="55"/>
      <c r="GK88" s="55"/>
      <c r="GL88" s="55"/>
      <c r="GM88" s="55"/>
      <c r="GN88" s="55"/>
      <c r="GO88" s="55"/>
      <c r="GP88" s="55"/>
      <c r="GQ88" s="55"/>
      <c r="GR88" s="55"/>
      <c r="GS88" s="56"/>
    </row>
    <row r="89" spans="2:202" ht="7.5" customHeight="1" x14ac:dyDescent="0.2">
      <c r="B89" s="20">
        <v>29</v>
      </c>
      <c r="C89" s="20"/>
      <c r="D89" s="20"/>
      <c r="E89" s="21"/>
      <c r="F89" s="22"/>
      <c r="G89" s="22"/>
      <c r="H89" s="22"/>
      <c r="I89" s="22"/>
      <c r="J89" s="22"/>
      <c r="K89" s="23"/>
      <c r="L89" s="27" t="s">
        <v>166</v>
      </c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9"/>
      <c r="AB89" s="27" t="s">
        <v>166</v>
      </c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9"/>
      <c r="AR89" s="27" t="s">
        <v>166</v>
      </c>
      <c r="AS89" s="28"/>
      <c r="AT89" s="28"/>
      <c r="AU89" s="28"/>
      <c r="AV89" s="28"/>
      <c r="AW89" s="28"/>
      <c r="AX89" s="28"/>
      <c r="AY89" s="28"/>
      <c r="AZ89" s="28"/>
      <c r="BA89" s="28"/>
      <c r="BB89" s="28"/>
      <c r="BC89" s="60" t="s">
        <v>166</v>
      </c>
      <c r="BD89" s="61"/>
      <c r="BE89" s="61"/>
      <c r="BF89" s="61" t="s">
        <v>166</v>
      </c>
      <c r="BG89" s="61"/>
      <c r="BH89" s="62"/>
      <c r="BI89" s="17"/>
      <c r="BJ89" s="18"/>
      <c r="BK89" s="18"/>
      <c r="BL89" s="18"/>
      <c r="BM89" s="18"/>
      <c r="BN89" s="18"/>
      <c r="BO89" s="18"/>
      <c r="BP89" s="18"/>
      <c r="BQ89" s="19">
        <f>IF(OR($CF$1=B89,$CI$1=B89,$DB$1=B89,$DE$1=B89,$DX$1=B89,$EA$1=B89,$CF$27=B89,$CI$27=B89,$DB$27=B89,$DE$27=B89,$DX$27=B89,$EA$27=B89,$CF$53=B89,$CI$53=B89,$DB$53=B89,$DE$53=B89,$DX$53=B89,$EA$53=B89,$CF$79=B89,$CI$79=B89,$DB$79=B89,$DE$79=B89,$DX$79=B89,$EA$79=B89,$ET$1=B89,$EW$1=B89,$FP$1=B89,$FS$1=B89,$GL$1=B89,$GO$1=B89,$ET$27=B89,$EW$27=B89,$FP$27=B89,$FS$27=B89,$GL$27=B89,$GO$27=B89,$ET$53=B89,$EW$53=B89,$FP$53=B89,$FS$53=B89,$GL$53=B89,$GO$53=B89,$ET$79=B89,$EW$79=B89,$FP$79=B89,$FS$79=B89,$GL$79=B89,$GO$79=B89),1,0)</f>
        <v>0</v>
      </c>
      <c r="BR89" s="19"/>
      <c r="BS89" s="19"/>
      <c r="BT89" s="19"/>
      <c r="BY89" s="7"/>
      <c r="BZ89" s="54"/>
      <c r="CA89" s="55"/>
      <c r="CB89" s="55"/>
      <c r="CC89" s="55"/>
      <c r="CD89" s="55"/>
      <c r="CE89" s="55"/>
      <c r="CF89" s="55"/>
      <c r="CG89" s="55"/>
      <c r="CH89" s="55"/>
      <c r="CI89" s="55"/>
      <c r="CJ89" s="55"/>
      <c r="CK89" s="55"/>
      <c r="CL89" s="55"/>
      <c r="CM89" s="56"/>
      <c r="CU89" s="7"/>
      <c r="CV89" s="54"/>
      <c r="CW89" s="55"/>
      <c r="CX89" s="55"/>
      <c r="CY89" s="55"/>
      <c r="CZ89" s="55"/>
      <c r="DA89" s="55"/>
      <c r="DB89" s="55"/>
      <c r="DC89" s="55"/>
      <c r="DD89" s="55"/>
      <c r="DE89" s="55"/>
      <c r="DF89" s="55"/>
      <c r="DG89" s="55"/>
      <c r="DH89" s="55"/>
      <c r="DI89" s="56"/>
      <c r="DQ89" s="7"/>
      <c r="DR89" s="54"/>
      <c r="DS89" s="55"/>
      <c r="DT89" s="55"/>
      <c r="DU89" s="55"/>
      <c r="DV89" s="55"/>
      <c r="DW89" s="55"/>
      <c r="DX89" s="55"/>
      <c r="DY89" s="55"/>
      <c r="DZ89" s="55"/>
      <c r="EA89" s="55"/>
      <c r="EB89" s="55"/>
      <c r="EC89" s="55"/>
      <c r="ED89" s="55"/>
      <c r="EE89" s="56"/>
      <c r="EM89" s="7"/>
      <c r="EN89" s="54"/>
      <c r="EO89" s="55"/>
      <c r="EP89" s="55"/>
      <c r="EQ89" s="55"/>
      <c r="ER89" s="55"/>
      <c r="ES89" s="55"/>
      <c r="ET89" s="55"/>
      <c r="EU89" s="55"/>
      <c r="EV89" s="55"/>
      <c r="EW89" s="55"/>
      <c r="EX89" s="55"/>
      <c r="EY89" s="55"/>
      <c r="EZ89" s="55"/>
      <c r="FA89" s="56"/>
      <c r="FI89" s="7"/>
      <c r="FJ89" s="54"/>
      <c r="FK89" s="55"/>
      <c r="FL89" s="55"/>
      <c r="FM89" s="55"/>
      <c r="FN89" s="55"/>
      <c r="FO89" s="55"/>
      <c r="FP89" s="55"/>
      <c r="FQ89" s="55"/>
      <c r="FR89" s="55"/>
      <c r="FS89" s="55"/>
      <c r="FT89" s="55"/>
      <c r="FU89" s="55"/>
      <c r="FV89" s="55"/>
      <c r="FW89" s="56"/>
      <c r="GE89" s="7"/>
      <c r="GF89" s="54"/>
      <c r="GG89" s="55"/>
      <c r="GH89" s="55"/>
      <c r="GI89" s="55"/>
      <c r="GJ89" s="55"/>
      <c r="GK89" s="55"/>
      <c r="GL89" s="55"/>
      <c r="GM89" s="55"/>
      <c r="GN89" s="55"/>
      <c r="GO89" s="55"/>
      <c r="GP89" s="55"/>
      <c r="GQ89" s="55"/>
      <c r="GR89" s="55"/>
      <c r="GS89" s="56"/>
    </row>
    <row r="90" spans="2:202" ht="7.5" customHeight="1" x14ac:dyDescent="0.2">
      <c r="B90" s="20"/>
      <c r="C90" s="20"/>
      <c r="D90" s="20"/>
      <c r="E90" s="24"/>
      <c r="F90" s="25"/>
      <c r="G90" s="25"/>
      <c r="H90" s="25"/>
      <c r="I90" s="25"/>
      <c r="J90" s="25"/>
      <c r="K90" s="26"/>
      <c r="L90" s="30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2"/>
      <c r="AB90" s="30"/>
      <c r="AC90" s="31"/>
      <c r="AD90" s="31"/>
      <c r="AE90" s="31"/>
      <c r="AF90" s="31"/>
      <c r="AG90" s="31"/>
      <c r="AH90" s="31"/>
      <c r="AI90" s="31"/>
      <c r="AJ90" s="31"/>
      <c r="AK90" s="31"/>
      <c r="AL90" s="31"/>
      <c r="AM90" s="31"/>
      <c r="AN90" s="31"/>
      <c r="AO90" s="31"/>
      <c r="AP90" s="31"/>
      <c r="AQ90" s="32"/>
      <c r="AR90" s="30"/>
      <c r="AS90" s="31"/>
      <c r="AT90" s="31"/>
      <c r="AU90" s="31"/>
      <c r="AV90" s="31"/>
      <c r="AW90" s="31"/>
      <c r="AX90" s="31"/>
      <c r="AY90" s="31"/>
      <c r="AZ90" s="31"/>
      <c r="BA90" s="31"/>
      <c r="BB90" s="31"/>
      <c r="BC90" s="63"/>
      <c r="BD90" s="64"/>
      <c r="BE90" s="64"/>
      <c r="BF90" s="64"/>
      <c r="BG90" s="64"/>
      <c r="BH90" s="65"/>
      <c r="BI90" s="17"/>
      <c r="BJ90" s="18"/>
      <c r="BK90" s="18"/>
      <c r="BL90" s="18"/>
      <c r="BM90" s="18"/>
      <c r="BN90" s="18"/>
      <c r="BO90" s="18"/>
      <c r="BP90" s="18"/>
      <c r="BQ90" s="19"/>
      <c r="BR90" s="19"/>
      <c r="BS90" s="19"/>
      <c r="BT90" s="19"/>
      <c r="BY90" s="7"/>
      <c r="BZ90" s="54"/>
      <c r="CA90" s="55"/>
      <c r="CB90" s="55"/>
      <c r="CC90" s="55"/>
      <c r="CD90" s="55"/>
      <c r="CE90" s="55"/>
      <c r="CF90" s="55"/>
      <c r="CG90" s="55"/>
      <c r="CH90" s="55"/>
      <c r="CI90" s="55"/>
      <c r="CJ90" s="55"/>
      <c r="CK90" s="55"/>
      <c r="CL90" s="55"/>
      <c r="CM90" s="56"/>
      <c r="CU90" s="7"/>
      <c r="CV90" s="54"/>
      <c r="CW90" s="55"/>
      <c r="CX90" s="55"/>
      <c r="CY90" s="55"/>
      <c r="CZ90" s="55"/>
      <c r="DA90" s="55"/>
      <c r="DB90" s="55"/>
      <c r="DC90" s="55"/>
      <c r="DD90" s="55"/>
      <c r="DE90" s="55"/>
      <c r="DF90" s="55"/>
      <c r="DG90" s="55"/>
      <c r="DH90" s="55"/>
      <c r="DI90" s="56"/>
      <c r="DQ90" s="7"/>
      <c r="DR90" s="54"/>
      <c r="DS90" s="55"/>
      <c r="DT90" s="55"/>
      <c r="DU90" s="55"/>
      <c r="DV90" s="55"/>
      <c r="DW90" s="55"/>
      <c r="DX90" s="55"/>
      <c r="DY90" s="55"/>
      <c r="DZ90" s="55"/>
      <c r="EA90" s="55"/>
      <c r="EB90" s="55"/>
      <c r="EC90" s="55"/>
      <c r="ED90" s="55"/>
      <c r="EE90" s="56"/>
      <c r="EM90" s="7"/>
      <c r="EN90" s="54"/>
      <c r="EO90" s="55"/>
      <c r="EP90" s="55"/>
      <c r="EQ90" s="55"/>
      <c r="ER90" s="55"/>
      <c r="ES90" s="55"/>
      <c r="ET90" s="55"/>
      <c r="EU90" s="55"/>
      <c r="EV90" s="55"/>
      <c r="EW90" s="55"/>
      <c r="EX90" s="55"/>
      <c r="EY90" s="55"/>
      <c r="EZ90" s="55"/>
      <c r="FA90" s="56"/>
      <c r="FI90" s="7"/>
      <c r="FJ90" s="54"/>
      <c r="FK90" s="55"/>
      <c r="FL90" s="55"/>
      <c r="FM90" s="55"/>
      <c r="FN90" s="55"/>
      <c r="FO90" s="55"/>
      <c r="FP90" s="55"/>
      <c r="FQ90" s="55"/>
      <c r="FR90" s="55"/>
      <c r="FS90" s="55"/>
      <c r="FT90" s="55"/>
      <c r="FU90" s="55"/>
      <c r="FV90" s="55"/>
      <c r="FW90" s="56"/>
      <c r="GE90" s="7"/>
      <c r="GF90" s="54"/>
      <c r="GG90" s="55"/>
      <c r="GH90" s="55"/>
      <c r="GI90" s="55"/>
      <c r="GJ90" s="55"/>
      <c r="GK90" s="55"/>
      <c r="GL90" s="55"/>
      <c r="GM90" s="55"/>
      <c r="GN90" s="55"/>
      <c r="GO90" s="55"/>
      <c r="GP90" s="55"/>
      <c r="GQ90" s="55"/>
      <c r="GR90" s="55"/>
      <c r="GS90" s="56"/>
    </row>
    <row r="91" spans="2:202" ht="7.5" customHeight="1" x14ac:dyDescent="0.2">
      <c r="B91" s="20">
        <v>30</v>
      </c>
      <c r="C91" s="20"/>
      <c r="D91" s="20"/>
      <c r="E91" s="21"/>
      <c r="F91" s="22"/>
      <c r="G91" s="22"/>
      <c r="H91" s="22"/>
      <c r="I91" s="22"/>
      <c r="J91" s="22"/>
      <c r="K91" s="23"/>
      <c r="L91" s="27" t="s">
        <v>166</v>
      </c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9"/>
      <c r="AB91" s="27" t="s">
        <v>166</v>
      </c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9"/>
      <c r="AR91" s="27" t="s">
        <v>166</v>
      </c>
      <c r="AS91" s="28"/>
      <c r="AT91" s="28"/>
      <c r="AU91" s="28"/>
      <c r="AV91" s="28"/>
      <c r="AW91" s="28"/>
      <c r="AX91" s="28"/>
      <c r="AY91" s="28"/>
      <c r="AZ91" s="28"/>
      <c r="BA91" s="28"/>
      <c r="BB91" s="28"/>
      <c r="BC91" s="60" t="s">
        <v>166</v>
      </c>
      <c r="BD91" s="61"/>
      <c r="BE91" s="61"/>
      <c r="BF91" s="61" t="s">
        <v>166</v>
      </c>
      <c r="BG91" s="61"/>
      <c r="BH91" s="62"/>
      <c r="BI91" s="17"/>
      <c r="BJ91" s="18"/>
      <c r="BK91" s="18"/>
      <c r="BL91" s="18"/>
      <c r="BM91" s="18"/>
      <c r="BN91" s="18"/>
      <c r="BO91" s="18"/>
      <c r="BP91" s="18"/>
      <c r="BQ91" s="19">
        <f>IF(OR($CF$1=B91,$CI$1=B91,$DB$1=B91,$DE$1=B91,$DX$1=B91,$EA$1=B91,$CF$27=B91,$CI$27=B91,$DB$27=B91,$DE$27=B91,$DX$27=B91,$EA$27=B91,$CF$53=B91,$CI$53=B91,$DB$53=B91,$DE$53=B91,$DX$53=B91,$EA$53=B91,$CF$79=B91,$CI$79=B91,$DB$79=B91,$DE$79=B91,$DX$79=B91,$EA$79=B91,$ET$1=B91,$EW$1=B91,$FP$1=B91,$FS$1=B91,$GL$1=B91,$GO$1=B91,$ET$27=B91,$EW$27=B91,$FP$27=B91,$FS$27=B91,$GL$27=B91,$GO$27=B91,$ET$53=B91,$EW$53=B91,$FP$53=B91,$FS$53=B91,$GL$53=B91,$GO$53=B91,$ET$79=B91,$EW$79=B91,$FP$79=B91,$FS$79=B91,$GL$79=B91,$GO$79=B91),1,0)</f>
        <v>0</v>
      </c>
      <c r="BR91" s="19"/>
      <c r="BS91" s="19"/>
      <c r="BT91" s="19"/>
      <c r="BY91" s="12"/>
      <c r="BZ91" s="57"/>
      <c r="CA91" s="58"/>
      <c r="CB91" s="58"/>
      <c r="CC91" s="58"/>
      <c r="CD91" s="58"/>
      <c r="CE91" s="58"/>
      <c r="CF91" s="58"/>
      <c r="CG91" s="58"/>
      <c r="CH91" s="58"/>
      <c r="CI91" s="58"/>
      <c r="CJ91" s="58"/>
      <c r="CK91" s="58"/>
      <c r="CL91" s="58"/>
      <c r="CM91" s="59"/>
      <c r="CN91" s="12"/>
      <c r="CU91" s="12"/>
      <c r="CV91" s="57"/>
      <c r="CW91" s="58"/>
      <c r="CX91" s="58"/>
      <c r="CY91" s="58"/>
      <c r="CZ91" s="58"/>
      <c r="DA91" s="58"/>
      <c r="DB91" s="58"/>
      <c r="DC91" s="58"/>
      <c r="DD91" s="58"/>
      <c r="DE91" s="58"/>
      <c r="DF91" s="58"/>
      <c r="DG91" s="58"/>
      <c r="DH91" s="58"/>
      <c r="DI91" s="59"/>
      <c r="DJ91" s="12"/>
      <c r="DK91" s="7"/>
      <c r="DL91" s="7"/>
      <c r="DQ91" s="12"/>
      <c r="DR91" s="57"/>
      <c r="DS91" s="58"/>
      <c r="DT91" s="58"/>
      <c r="DU91" s="58"/>
      <c r="DV91" s="58"/>
      <c r="DW91" s="58"/>
      <c r="DX91" s="58"/>
      <c r="DY91" s="58"/>
      <c r="DZ91" s="58"/>
      <c r="EA91" s="58"/>
      <c r="EB91" s="58"/>
      <c r="EC91" s="58"/>
      <c r="ED91" s="58"/>
      <c r="EE91" s="59"/>
      <c r="EF91" s="12"/>
      <c r="EM91" s="12"/>
      <c r="EN91" s="57"/>
      <c r="EO91" s="58"/>
      <c r="EP91" s="58"/>
      <c r="EQ91" s="58"/>
      <c r="ER91" s="58"/>
      <c r="ES91" s="58"/>
      <c r="ET91" s="58"/>
      <c r="EU91" s="58"/>
      <c r="EV91" s="58"/>
      <c r="EW91" s="58"/>
      <c r="EX91" s="58"/>
      <c r="EY91" s="58"/>
      <c r="EZ91" s="58"/>
      <c r="FA91" s="59"/>
      <c r="FB91" s="12"/>
      <c r="FI91" s="12"/>
      <c r="FJ91" s="57"/>
      <c r="FK91" s="58"/>
      <c r="FL91" s="58"/>
      <c r="FM91" s="58"/>
      <c r="FN91" s="58"/>
      <c r="FO91" s="58"/>
      <c r="FP91" s="58"/>
      <c r="FQ91" s="58"/>
      <c r="FR91" s="58"/>
      <c r="FS91" s="58"/>
      <c r="FT91" s="58"/>
      <c r="FU91" s="58"/>
      <c r="FV91" s="58"/>
      <c r="FW91" s="59"/>
      <c r="FX91" s="12"/>
      <c r="FY91" s="7"/>
      <c r="FZ91" s="7"/>
      <c r="GE91" s="12"/>
      <c r="GF91" s="57"/>
      <c r="GG91" s="58"/>
      <c r="GH91" s="58"/>
      <c r="GI91" s="58"/>
      <c r="GJ91" s="58"/>
      <c r="GK91" s="58"/>
      <c r="GL91" s="58"/>
      <c r="GM91" s="58"/>
      <c r="GN91" s="58"/>
      <c r="GO91" s="58"/>
      <c r="GP91" s="58"/>
      <c r="GQ91" s="58"/>
      <c r="GR91" s="58"/>
      <c r="GS91" s="59"/>
      <c r="GT91" s="12"/>
    </row>
    <row r="92" spans="2:202" ht="7.5" customHeight="1" x14ac:dyDescent="0.2">
      <c r="B92" s="20"/>
      <c r="C92" s="20"/>
      <c r="D92" s="20"/>
      <c r="E92" s="24"/>
      <c r="F92" s="25"/>
      <c r="G92" s="25"/>
      <c r="H92" s="25"/>
      <c r="I92" s="25"/>
      <c r="J92" s="25"/>
      <c r="K92" s="26"/>
      <c r="L92" s="30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2"/>
      <c r="AB92" s="30"/>
      <c r="AC92" s="31"/>
      <c r="AD92" s="31"/>
      <c r="AE92" s="31"/>
      <c r="AF92" s="31"/>
      <c r="AG92" s="31"/>
      <c r="AH92" s="31"/>
      <c r="AI92" s="31"/>
      <c r="AJ92" s="31"/>
      <c r="AK92" s="31"/>
      <c r="AL92" s="31"/>
      <c r="AM92" s="31"/>
      <c r="AN92" s="31"/>
      <c r="AO92" s="31"/>
      <c r="AP92" s="31"/>
      <c r="AQ92" s="32"/>
      <c r="AR92" s="30"/>
      <c r="AS92" s="31"/>
      <c r="AT92" s="31"/>
      <c r="AU92" s="31"/>
      <c r="AV92" s="31"/>
      <c r="AW92" s="31"/>
      <c r="AX92" s="31"/>
      <c r="AY92" s="31"/>
      <c r="AZ92" s="31"/>
      <c r="BA92" s="31"/>
      <c r="BB92" s="31"/>
      <c r="BC92" s="63"/>
      <c r="BD92" s="64"/>
      <c r="BE92" s="64"/>
      <c r="BF92" s="64"/>
      <c r="BG92" s="64"/>
      <c r="BH92" s="65"/>
      <c r="BI92" s="17"/>
      <c r="BJ92" s="18"/>
      <c r="BK92" s="18"/>
      <c r="BL92" s="18"/>
      <c r="BM92" s="18"/>
      <c r="BN92" s="18"/>
      <c r="BO92" s="18"/>
      <c r="BP92" s="18"/>
      <c r="BQ92" s="19"/>
      <c r="BR92" s="19"/>
      <c r="BS92" s="19"/>
      <c r="BT92" s="19"/>
      <c r="BY92" s="7"/>
      <c r="BZ92" s="51" t="str">
        <f>IF(CI79&gt;0,VLOOKUP(CI79,$B:$BT,11,FALSE)," ")&amp;" "&amp;IF(CI79&gt;0,VLOOKUP(CI79,$B:$BT,27,FALSE)," ")</f>
        <v xml:space="preserve">   </v>
      </c>
      <c r="CA92" s="52"/>
      <c r="CB92" s="52"/>
      <c r="CC92" s="52"/>
      <c r="CD92" s="52"/>
      <c r="CE92" s="52"/>
      <c r="CF92" s="52"/>
      <c r="CG92" s="52"/>
      <c r="CH92" s="52"/>
      <c r="CI92" s="52"/>
      <c r="CJ92" s="52"/>
      <c r="CK92" s="52"/>
      <c r="CL92" s="52"/>
      <c r="CM92" s="53"/>
      <c r="CU92" s="7"/>
      <c r="CV92" s="51" t="str">
        <f>IF(DE79&gt;0,VLOOKUP(DE79,$B:$BT,11,FALSE)," ")&amp;" "&amp;IF(DE79&gt;0,VLOOKUP(DE79,$B:$BT,27,FALSE)," ")</f>
        <v xml:space="preserve">   </v>
      </c>
      <c r="CW92" s="52"/>
      <c r="CX92" s="52"/>
      <c r="CY92" s="52"/>
      <c r="CZ92" s="52"/>
      <c r="DA92" s="52"/>
      <c r="DB92" s="52"/>
      <c r="DC92" s="52"/>
      <c r="DD92" s="52"/>
      <c r="DE92" s="52"/>
      <c r="DF92" s="52"/>
      <c r="DG92" s="52"/>
      <c r="DH92" s="52"/>
      <c r="DI92" s="53"/>
      <c r="DQ92" s="7"/>
      <c r="DR92" s="51" t="str">
        <f>IF(EA79&gt;0,VLOOKUP(EA79,$B:$BT,11,FALSE)," ")&amp;" "&amp;IF(EA79&gt;0,VLOOKUP(EA79,$B:$BT,27,FALSE)," ")</f>
        <v xml:space="preserve">   </v>
      </c>
      <c r="DS92" s="52"/>
      <c r="DT92" s="52"/>
      <c r="DU92" s="52"/>
      <c r="DV92" s="52"/>
      <c r="DW92" s="52"/>
      <c r="DX92" s="52"/>
      <c r="DY92" s="52"/>
      <c r="DZ92" s="52"/>
      <c r="EA92" s="52"/>
      <c r="EB92" s="52"/>
      <c r="EC92" s="52"/>
      <c r="ED92" s="52"/>
      <c r="EE92" s="53"/>
      <c r="EM92" s="7"/>
      <c r="EN92" s="51" t="str">
        <f>IF(EW79&gt;0,VLOOKUP(EW79,$B:$BT,11,FALSE)," ")&amp;" "&amp;IF(EW79&gt;0,VLOOKUP(EW79,$B:$BT,27,FALSE)," ")</f>
        <v xml:space="preserve">   </v>
      </c>
      <c r="EO92" s="52"/>
      <c r="EP92" s="52"/>
      <c r="EQ92" s="52"/>
      <c r="ER92" s="52"/>
      <c r="ES92" s="52"/>
      <c r="ET92" s="52"/>
      <c r="EU92" s="52"/>
      <c r="EV92" s="52"/>
      <c r="EW92" s="52"/>
      <c r="EX92" s="52"/>
      <c r="EY92" s="52"/>
      <c r="EZ92" s="52"/>
      <c r="FA92" s="53"/>
      <c r="FI92" s="7"/>
      <c r="FJ92" s="51" t="str">
        <f>IF(FS79&gt;0,VLOOKUP(FS79,$B:$BT,11,FALSE)," ")&amp;" "&amp;IF(FS79&gt;0,VLOOKUP(FS79,$B:$BT,27,FALSE)," ")</f>
        <v xml:space="preserve">   </v>
      </c>
      <c r="FK92" s="52"/>
      <c r="FL92" s="52"/>
      <c r="FM92" s="52"/>
      <c r="FN92" s="52"/>
      <c r="FO92" s="52"/>
      <c r="FP92" s="52"/>
      <c r="FQ92" s="52"/>
      <c r="FR92" s="52"/>
      <c r="FS92" s="52"/>
      <c r="FT92" s="52"/>
      <c r="FU92" s="52"/>
      <c r="FV92" s="52"/>
      <c r="FW92" s="53"/>
      <c r="GE92" s="7"/>
      <c r="GF92" s="51" t="str">
        <f>IF(GO79&gt;0,VLOOKUP(GO79,$B:$BT,11,FALSE)," ")&amp;" "&amp;IF(GO79&gt;0,VLOOKUP(GO79,$B:$BT,27,FALSE)," ")</f>
        <v xml:space="preserve">   </v>
      </c>
      <c r="GG92" s="52"/>
      <c r="GH92" s="52"/>
      <c r="GI92" s="52"/>
      <c r="GJ92" s="52"/>
      <c r="GK92" s="52"/>
      <c r="GL92" s="52"/>
      <c r="GM92" s="52"/>
      <c r="GN92" s="52"/>
      <c r="GO92" s="52"/>
      <c r="GP92" s="52"/>
      <c r="GQ92" s="52"/>
      <c r="GR92" s="52"/>
      <c r="GS92" s="53"/>
    </row>
    <row r="93" spans="2:202" ht="7.5" customHeight="1" x14ac:dyDescent="0.2">
      <c r="B93" s="20">
        <v>31</v>
      </c>
      <c r="C93" s="20"/>
      <c r="D93" s="20"/>
      <c r="E93" s="21"/>
      <c r="F93" s="22"/>
      <c r="G93" s="22"/>
      <c r="H93" s="22"/>
      <c r="I93" s="22"/>
      <c r="J93" s="22"/>
      <c r="K93" s="23"/>
      <c r="L93" s="27" t="s">
        <v>166</v>
      </c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9"/>
      <c r="AB93" s="27" t="s">
        <v>166</v>
      </c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9"/>
      <c r="AR93" s="27" t="s">
        <v>166</v>
      </c>
      <c r="AS93" s="28"/>
      <c r="AT93" s="28"/>
      <c r="AU93" s="28"/>
      <c r="AV93" s="28"/>
      <c r="AW93" s="28"/>
      <c r="AX93" s="28"/>
      <c r="AY93" s="28"/>
      <c r="AZ93" s="28"/>
      <c r="BA93" s="28"/>
      <c r="BB93" s="28"/>
      <c r="BC93" s="60" t="s">
        <v>166</v>
      </c>
      <c r="BD93" s="61"/>
      <c r="BE93" s="61"/>
      <c r="BF93" s="61" t="s">
        <v>166</v>
      </c>
      <c r="BG93" s="61"/>
      <c r="BH93" s="62"/>
      <c r="BI93" s="17"/>
      <c r="BJ93" s="18"/>
      <c r="BK93" s="18"/>
      <c r="BL93" s="18"/>
      <c r="BM93" s="18"/>
      <c r="BN93" s="18"/>
      <c r="BO93" s="18"/>
      <c r="BP93" s="18"/>
      <c r="BQ93" s="19">
        <f>IF(OR($CF$1=B93,$CI$1=B93,$DB$1=B93,$DE$1=B93,$DX$1=B93,$EA$1=B93,$CF$27=B93,$CI$27=B93,$DB$27=B93,$DE$27=B93,$DX$27=B93,$EA$27=B93,$CF$53=B93,$CI$53=B93,$DB$53=B93,$DE$53=B93,$DX$53=B93,$EA$53=B93,$CF$79=B93,$CI$79=B93,$DB$79=B93,$DE$79=B93,$DX$79=B93,$EA$79=B93,$ET$1=B93,$EW$1=B93,$FP$1=B93,$FS$1=B93,$GL$1=B93,$GO$1=B93,$ET$27=B93,$EW$27=B93,$FP$27=B93,$FS$27=B93,$GL$27=B93,$GO$27=B93,$ET$53=B93,$EW$53=B93,$FP$53=B93,$FS$53=B93,$GL$53=B93,$GO$53=B93,$ET$79=B93,$EW$79=B93,$FP$79=B93,$FS$79=B93,$GL$79=B93,$GO$79=B93),1,0)</f>
        <v>0</v>
      </c>
      <c r="BR93" s="19"/>
      <c r="BS93" s="19"/>
      <c r="BT93" s="19"/>
      <c r="BY93" s="7"/>
      <c r="BZ93" s="54"/>
      <c r="CA93" s="55"/>
      <c r="CB93" s="55"/>
      <c r="CC93" s="55"/>
      <c r="CD93" s="55"/>
      <c r="CE93" s="55"/>
      <c r="CF93" s="55"/>
      <c r="CG93" s="55"/>
      <c r="CH93" s="55"/>
      <c r="CI93" s="55"/>
      <c r="CJ93" s="55"/>
      <c r="CK93" s="55"/>
      <c r="CL93" s="55"/>
      <c r="CM93" s="56"/>
      <c r="CU93" s="7"/>
      <c r="CV93" s="54"/>
      <c r="CW93" s="55"/>
      <c r="CX93" s="55"/>
      <c r="CY93" s="55"/>
      <c r="CZ93" s="55"/>
      <c r="DA93" s="55"/>
      <c r="DB93" s="55"/>
      <c r="DC93" s="55"/>
      <c r="DD93" s="55"/>
      <c r="DE93" s="55"/>
      <c r="DF93" s="55"/>
      <c r="DG93" s="55"/>
      <c r="DH93" s="55"/>
      <c r="DI93" s="56"/>
      <c r="DQ93" s="7"/>
      <c r="DR93" s="54"/>
      <c r="DS93" s="55"/>
      <c r="DT93" s="55"/>
      <c r="DU93" s="55"/>
      <c r="DV93" s="55"/>
      <c r="DW93" s="55"/>
      <c r="DX93" s="55"/>
      <c r="DY93" s="55"/>
      <c r="DZ93" s="55"/>
      <c r="EA93" s="55"/>
      <c r="EB93" s="55"/>
      <c r="EC93" s="55"/>
      <c r="ED93" s="55"/>
      <c r="EE93" s="56"/>
      <c r="EM93" s="7"/>
      <c r="EN93" s="54"/>
      <c r="EO93" s="55"/>
      <c r="EP93" s="55"/>
      <c r="EQ93" s="55"/>
      <c r="ER93" s="55"/>
      <c r="ES93" s="55"/>
      <c r="ET93" s="55"/>
      <c r="EU93" s="55"/>
      <c r="EV93" s="55"/>
      <c r="EW93" s="55"/>
      <c r="EX93" s="55"/>
      <c r="EY93" s="55"/>
      <c r="EZ93" s="55"/>
      <c r="FA93" s="56"/>
      <c r="FI93" s="7"/>
      <c r="FJ93" s="54"/>
      <c r="FK93" s="55"/>
      <c r="FL93" s="55"/>
      <c r="FM93" s="55"/>
      <c r="FN93" s="55"/>
      <c r="FO93" s="55"/>
      <c r="FP93" s="55"/>
      <c r="FQ93" s="55"/>
      <c r="FR93" s="55"/>
      <c r="FS93" s="55"/>
      <c r="FT93" s="55"/>
      <c r="FU93" s="55"/>
      <c r="FV93" s="55"/>
      <c r="FW93" s="56"/>
      <c r="GE93" s="7"/>
      <c r="GF93" s="54"/>
      <c r="GG93" s="55"/>
      <c r="GH93" s="55"/>
      <c r="GI93" s="55"/>
      <c r="GJ93" s="55"/>
      <c r="GK93" s="55"/>
      <c r="GL93" s="55"/>
      <c r="GM93" s="55"/>
      <c r="GN93" s="55"/>
      <c r="GO93" s="55"/>
      <c r="GP93" s="55"/>
      <c r="GQ93" s="55"/>
      <c r="GR93" s="55"/>
      <c r="GS93" s="56"/>
    </row>
    <row r="94" spans="2:202" ht="7.5" customHeight="1" x14ac:dyDescent="0.2">
      <c r="B94" s="20"/>
      <c r="C94" s="20"/>
      <c r="D94" s="20"/>
      <c r="E94" s="24"/>
      <c r="F94" s="25"/>
      <c r="G94" s="25"/>
      <c r="H94" s="25"/>
      <c r="I94" s="25"/>
      <c r="J94" s="25"/>
      <c r="K94" s="26"/>
      <c r="L94" s="30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2"/>
      <c r="AB94" s="30"/>
      <c r="AC94" s="31"/>
      <c r="AD94" s="31"/>
      <c r="AE94" s="31"/>
      <c r="AF94" s="31"/>
      <c r="AG94" s="31"/>
      <c r="AH94" s="31"/>
      <c r="AI94" s="31"/>
      <c r="AJ94" s="31"/>
      <c r="AK94" s="31"/>
      <c r="AL94" s="31"/>
      <c r="AM94" s="31"/>
      <c r="AN94" s="31"/>
      <c r="AO94" s="31"/>
      <c r="AP94" s="31"/>
      <c r="AQ94" s="32"/>
      <c r="AR94" s="30"/>
      <c r="AS94" s="31"/>
      <c r="AT94" s="31"/>
      <c r="AU94" s="31"/>
      <c r="AV94" s="31"/>
      <c r="AW94" s="31"/>
      <c r="AX94" s="31"/>
      <c r="AY94" s="31"/>
      <c r="AZ94" s="31"/>
      <c r="BA94" s="31"/>
      <c r="BB94" s="31"/>
      <c r="BC94" s="63"/>
      <c r="BD94" s="64"/>
      <c r="BE94" s="64"/>
      <c r="BF94" s="64"/>
      <c r="BG94" s="64"/>
      <c r="BH94" s="65"/>
      <c r="BI94" s="17"/>
      <c r="BJ94" s="18"/>
      <c r="BK94" s="18"/>
      <c r="BL94" s="18"/>
      <c r="BM94" s="18"/>
      <c r="BN94" s="18"/>
      <c r="BO94" s="18"/>
      <c r="BP94" s="18"/>
      <c r="BQ94" s="19"/>
      <c r="BR94" s="19"/>
      <c r="BS94" s="19"/>
      <c r="BT94" s="19"/>
      <c r="BY94" s="7"/>
      <c r="BZ94" s="54"/>
      <c r="CA94" s="55"/>
      <c r="CB94" s="55"/>
      <c r="CC94" s="55"/>
      <c r="CD94" s="55"/>
      <c r="CE94" s="55"/>
      <c r="CF94" s="55"/>
      <c r="CG94" s="55"/>
      <c r="CH94" s="55"/>
      <c r="CI94" s="55"/>
      <c r="CJ94" s="55"/>
      <c r="CK94" s="55"/>
      <c r="CL94" s="55"/>
      <c r="CM94" s="56"/>
      <c r="CU94" s="7"/>
      <c r="CV94" s="54"/>
      <c r="CW94" s="55"/>
      <c r="CX94" s="55"/>
      <c r="CY94" s="55"/>
      <c r="CZ94" s="55"/>
      <c r="DA94" s="55"/>
      <c r="DB94" s="55"/>
      <c r="DC94" s="55"/>
      <c r="DD94" s="55"/>
      <c r="DE94" s="55"/>
      <c r="DF94" s="55"/>
      <c r="DG94" s="55"/>
      <c r="DH94" s="55"/>
      <c r="DI94" s="56"/>
      <c r="DQ94" s="7"/>
      <c r="DR94" s="54"/>
      <c r="DS94" s="55"/>
      <c r="DT94" s="55"/>
      <c r="DU94" s="55"/>
      <c r="DV94" s="55"/>
      <c r="DW94" s="55"/>
      <c r="DX94" s="55"/>
      <c r="DY94" s="55"/>
      <c r="DZ94" s="55"/>
      <c r="EA94" s="55"/>
      <c r="EB94" s="55"/>
      <c r="EC94" s="55"/>
      <c r="ED94" s="55"/>
      <c r="EE94" s="56"/>
      <c r="EM94" s="7"/>
      <c r="EN94" s="54"/>
      <c r="EO94" s="55"/>
      <c r="EP94" s="55"/>
      <c r="EQ94" s="55"/>
      <c r="ER94" s="55"/>
      <c r="ES94" s="55"/>
      <c r="ET94" s="55"/>
      <c r="EU94" s="55"/>
      <c r="EV94" s="55"/>
      <c r="EW94" s="55"/>
      <c r="EX94" s="55"/>
      <c r="EY94" s="55"/>
      <c r="EZ94" s="55"/>
      <c r="FA94" s="56"/>
      <c r="FI94" s="7"/>
      <c r="FJ94" s="54"/>
      <c r="FK94" s="55"/>
      <c r="FL94" s="55"/>
      <c r="FM94" s="55"/>
      <c r="FN94" s="55"/>
      <c r="FO94" s="55"/>
      <c r="FP94" s="55"/>
      <c r="FQ94" s="55"/>
      <c r="FR94" s="55"/>
      <c r="FS94" s="55"/>
      <c r="FT94" s="55"/>
      <c r="FU94" s="55"/>
      <c r="FV94" s="55"/>
      <c r="FW94" s="56"/>
      <c r="GE94" s="7"/>
      <c r="GF94" s="54"/>
      <c r="GG94" s="55"/>
      <c r="GH94" s="55"/>
      <c r="GI94" s="55"/>
      <c r="GJ94" s="55"/>
      <c r="GK94" s="55"/>
      <c r="GL94" s="55"/>
      <c r="GM94" s="55"/>
      <c r="GN94" s="55"/>
      <c r="GO94" s="55"/>
      <c r="GP94" s="55"/>
      <c r="GQ94" s="55"/>
      <c r="GR94" s="55"/>
      <c r="GS94" s="56"/>
    </row>
    <row r="95" spans="2:202" ht="7.5" customHeight="1" x14ac:dyDescent="0.2">
      <c r="B95" s="20">
        <v>32</v>
      </c>
      <c r="C95" s="20"/>
      <c r="D95" s="20"/>
      <c r="E95" s="21"/>
      <c r="F95" s="22"/>
      <c r="G95" s="22"/>
      <c r="H95" s="22"/>
      <c r="I95" s="22"/>
      <c r="J95" s="22"/>
      <c r="K95" s="23"/>
      <c r="L95" s="27" t="s">
        <v>166</v>
      </c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9"/>
      <c r="AB95" s="27" t="s">
        <v>166</v>
      </c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9"/>
      <c r="AR95" s="27" t="s">
        <v>166</v>
      </c>
      <c r="AS95" s="28"/>
      <c r="AT95" s="28"/>
      <c r="AU95" s="28"/>
      <c r="AV95" s="28"/>
      <c r="AW95" s="28"/>
      <c r="AX95" s="28"/>
      <c r="AY95" s="28"/>
      <c r="AZ95" s="28"/>
      <c r="BA95" s="28"/>
      <c r="BB95" s="28"/>
      <c r="BC95" s="19" t="s">
        <v>166</v>
      </c>
      <c r="BD95" s="19"/>
      <c r="BE95" s="19"/>
      <c r="BF95" s="19" t="s">
        <v>166</v>
      </c>
      <c r="BG95" s="19"/>
      <c r="BH95" s="19"/>
      <c r="BI95" s="17"/>
      <c r="BJ95" s="18"/>
      <c r="BK95" s="18"/>
      <c r="BL95" s="18"/>
      <c r="BM95" s="18"/>
      <c r="BN95" s="18"/>
      <c r="BO95" s="18"/>
      <c r="BP95" s="18"/>
      <c r="BQ95" s="19">
        <f>IF(OR($CF$1=B95,$CI$1=B95,$DB$1=B95,$DE$1=B95,$DX$1=B95,$EA$1=B95,$CF$27=B95,$CI$27=B95,$DB$27=B95,$DE$27=B95,$DX$27=B95,$EA$27=B95,$CF$53=B95,$CI$53=B95,$DB$53=B95,$DE$53=B95,$DX$53=B95,$EA$53=B95,$CF$79=B95,$CI$79=B95,$DB$79=B95,$DE$79=B95,$DX$79=B95,$EA$79=B95,$ET$1=B95,$EW$1=B95,$FP$1=B95,$FS$1=B95,$GL$1=B95,$GO$1=B95,$ET$27=B95,$EW$27=B95,$FP$27=B95,$FS$27=B95,$GL$27=B95,$GO$27=B95,$ET$53=B95,$EW$53=B95,$FP$53=B95,$FS$53=B95,$GL$53=B95,$GO$53=B95,$ET$79=B95,$EW$79=B95,$FP$79=B95,$FS$79=B95,$GL$79=B95,$GO$79=B95),1,0)</f>
        <v>0</v>
      </c>
      <c r="BR95" s="19"/>
      <c r="BS95" s="19"/>
      <c r="BT95" s="19"/>
      <c r="BZ95" s="54"/>
      <c r="CA95" s="55"/>
      <c r="CB95" s="55"/>
      <c r="CC95" s="55"/>
      <c r="CD95" s="55"/>
      <c r="CE95" s="55"/>
      <c r="CF95" s="55"/>
      <c r="CG95" s="55"/>
      <c r="CH95" s="55"/>
      <c r="CI95" s="55"/>
      <c r="CJ95" s="55"/>
      <c r="CK95" s="55"/>
      <c r="CL95" s="55"/>
      <c r="CM95" s="56"/>
      <c r="CV95" s="54"/>
      <c r="CW95" s="55"/>
      <c r="CX95" s="55"/>
      <c r="CY95" s="55"/>
      <c r="CZ95" s="55"/>
      <c r="DA95" s="55"/>
      <c r="DB95" s="55"/>
      <c r="DC95" s="55"/>
      <c r="DD95" s="55"/>
      <c r="DE95" s="55"/>
      <c r="DF95" s="55"/>
      <c r="DG95" s="55"/>
      <c r="DH95" s="55"/>
      <c r="DI95" s="56"/>
      <c r="DR95" s="54"/>
      <c r="DS95" s="55"/>
      <c r="DT95" s="55"/>
      <c r="DU95" s="55"/>
      <c r="DV95" s="55"/>
      <c r="DW95" s="55"/>
      <c r="DX95" s="55"/>
      <c r="DY95" s="55"/>
      <c r="DZ95" s="55"/>
      <c r="EA95" s="55"/>
      <c r="EB95" s="55"/>
      <c r="EC95" s="55"/>
      <c r="ED95" s="55"/>
      <c r="EE95" s="56"/>
      <c r="EN95" s="54"/>
      <c r="EO95" s="55"/>
      <c r="EP95" s="55"/>
      <c r="EQ95" s="55"/>
      <c r="ER95" s="55"/>
      <c r="ES95" s="55"/>
      <c r="ET95" s="55"/>
      <c r="EU95" s="55"/>
      <c r="EV95" s="55"/>
      <c r="EW95" s="55"/>
      <c r="EX95" s="55"/>
      <c r="EY95" s="55"/>
      <c r="EZ95" s="55"/>
      <c r="FA95" s="56"/>
      <c r="FJ95" s="54"/>
      <c r="FK95" s="55"/>
      <c r="FL95" s="55"/>
      <c r="FM95" s="55"/>
      <c r="FN95" s="55"/>
      <c r="FO95" s="55"/>
      <c r="FP95" s="55"/>
      <c r="FQ95" s="55"/>
      <c r="FR95" s="55"/>
      <c r="FS95" s="55"/>
      <c r="FT95" s="55"/>
      <c r="FU95" s="55"/>
      <c r="FV95" s="55"/>
      <c r="FW95" s="56"/>
      <c r="GF95" s="54"/>
      <c r="GG95" s="55"/>
      <c r="GH95" s="55"/>
      <c r="GI95" s="55"/>
      <c r="GJ95" s="55"/>
      <c r="GK95" s="55"/>
      <c r="GL95" s="55"/>
      <c r="GM95" s="55"/>
      <c r="GN95" s="55"/>
      <c r="GO95" s="55"/>
      <c r="GP95" s="55"/>
      <c r="GQ95" s="55"/>
      <c r="GR95" s="55"/>
      <c r="GS95" s="56"/>
    </row>
    <row r="96" spans="2:202" ht="7.5" customHeight="1" x14ac:dyDescent="0.2">
      <c r="B96" s="20"/>
      <c r="C96" s="20"/>
      <c r="D96" s="20"/>
      <c r="E96" s="24"/>
      <c r="F96" s="25"/>
      <c r="G96" s="25"/>
      <c r="H96" s="25"/>
      <c r="I96" s="25"/>
      <c r="J96" s="25"/>
      <c r="K96" s="26"/>
      <c r="L96" s="30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2"/>
      <c r="AB96" s="30"/>
      <c r="AC96" s="31"/>
      <c r="AD96" s="31"/>
      <c r="AE96" s="31"/>
      <c r="AF96" s="31"/>
      <c r="AG96" s="31"/>
      <c r="AH96" s="31"/>
      <c r="AI96" s="31"/>
      <c r="AJ96" s="31"/>
      <c r="AK96" s="31"/>
      <c r="AL96" s="31"/>
      <c r="AM96" s="31"/>
      <c r="AN96" s="31"/>
      <c r="AO96" s="31"/>
      <c r="AP96" s="31"/>
      <c r="AQ96" s="32"/>
      <c r="AR96" s="30"/>
      <c r="AS96" s="31"/>
      <c r="AT96" s="31"/>
      <c r="AU96" s="31"/>
      <c r="AV96" s="31"/>
      <c r="AW96" s="31"/>
      <c r="AX96" s="31"/>
      <c r="AY96" s="31"/>
      <c r="AZ96" s="31"/>
      <c r="BA96" s="31"/>
      <c r="BB96" s="31"/>
      <c r="BC96" s="19"/>
      <c r="BD96" s="19"/>
      <c r="BE96" s="19"/>
      <c r="BF96" s="19"/>
      <c r="BG96" s="19"/>
      <c r="BH96" s="19"/>
      <c r="BI96" s="17"/>
      <c r="BJ96" s="18"/>
      <c r="BK96" s="18"/>
      <c r="BL96" s="18"/>
      <c r="BM96" s="18"/>
      <c r="BN96" s="18"/>
      <c r="BO96" s="18"/>
      <c r="BP96" s="18"/>
      <c r="BQ96" s="19"/>
      <c r="BR96" s="19"/>
      <c r="BS96" s="19"/>
      <c r="BT96" s="19"/>
      <c r="BZ96" s="54"/>
      <c r="CA96" s="55"/>
      <c r="CB96" s="55"/>
      <c r="CC96" s="55"/>
      <c r="CD96" s="55"/>
      <c r="CE96" s="55"/>
      <c r="CF96" s="55"/>
      <c r="CG96" s="55"/>
      <c r="CH96" s="55"/>
      <c r="CI96" s="55"/>
      <c r="CJ96" s="55"/>
      <c r="CK96" s="55"/>
      <c r="CL96" s="55"/>
      <c r="CM96" s="56"/>
      <c r="CV96" s="54"/>
      <c r="CW96" s="55"/>
      <c r="CX96" s="55"/>
      <c r="CY96" s="55"/>
      <c r="CZ96" s="55"/>
      <c r="DA96" s="55"/>
      <c r="DB96" s="55"/>
      <c r="DC96" s="55"/>
      <c r="DD96" s="55"/>
      <c r="DE96" s="55"/>
      <c r="DF96" s="55"/>
      <c r="DG96" s="55"/>
      <c r="DH96" s="55"/>
      <c r="DI96" s="56"/>
      <c r="DR96" s="54"/>
      <c r="DS96" s="55"/>
      <c r="DT96" s="55"/>
      <c r="DU96" s="55"/>
      <c r="DV96" s="55"/>
      <c r="DW96" s="55"/>
      <c r="DX96" s="55"/>
      <c r="DY96" s="55"/>
      <c r="DZ96" s="55"/>
      <c r="EA96" s="55"/>
      <c r="EB96" s="55"/>
      <c r="EC96" s="55"/>
      <c r="ED96" s="55"/>
      <c r="EE96" s="56"/>
      <c r="EN96" s="54"/>
      <c r="EO96" s="55"/>
      <c r="EP96" s="55"/>
      <c r="EQ96" s="55"/>
      <c r="ER96" s="55"/>
      <c r="ES96" s="55"/>
      <c r="ET96" s="55"/>
      <c r="EU96" s="55"/>
      <c r="EV96" s="55"/>
      <c r="EW96" s="55"/>
      <c r="EX96" s="55"/>
      <c r="EY96" s="55"/>
      <c r="EZ96" s="55"/>
      <c r="FA96" s="56"/>
      <c r="FJ96" s="54"/>
      <c r="FK96" s="55"/>
      <c r="FL96" s="55"/>
      <c r="FM96" s="55"/>
      <c r="FN96" s="55"/>
      <c r="FO96" s="55"/>
      <c r="FP96" s="55"/>
      <c r="FQ96" s="55"/>
      <c r="FR96" s="55"/>
      <c r="FS96" s="55"/>
      <c r="FT96" s="55"/>
      <c r="FU96" s="55"/>
      <c r="FV96" s="55"/>
      <c r="FW96" s="56"/>
      <c r="GF96" s="54"/>
      <c r="GG96" s="55"/>
      <c r="GH96" s="55"/>
      <c r="GI96" s="55"/>
      <c r="GJ96" s="55"/>
      <c r="GK96" s="55"/>
      <c r="GL96" s="55"/>
      <c r="GM96" s="55"/>
      <c r="GN96" s="55"/>
      <c r="GO96" s="55"/>
      <c r="GP96" s="55"/>
      <c r="GQ96" s="55"/>
      <c r="GR96" s="55"/>
      <c r="GS96" s="56"/>
    </row>
    <row r="97" spans="2:201" ht="7.5" customHeight="1" x14ac:dyDescent="0.2">
      <c r="BZ97" s="54"/>
      <c r="CA97" s="55"/>
      <c r="CB97" s="55"/>
      <c r="CC97" s="55"/>
      <c r="CD97" s="55"/>
      <c r="CE97" s="55"/>
      <c r="CF97" s="55"/>
      <c r="CG97" s="55"/>
      <c r="CH97" s="55"/>
      <c r="CI97" s="55"/>
      <c r="CJ97" s="55"/>
      <c r="CK97" s="55"/>
      <c r="CL97" s="55"/>
      <c r="CM97" s="56"/>
      <c r="CV97" s="54"/>
      <c r="CW97" s="55"/>
      <c r="CX97" s="55"/>
      <c r="CY97" s="55"/>
      <c r="CZ97" s="55"/>
      <c r="DA97" s="55"/>
      <c r="DB97" s="55"/>
      <c r="DC97" s="55"/>
      <c r="DD97" s="55"/>
      <c r="DE97" s="55"/>
      <c r="DF97" s="55"/>
      <c r="DG97" s="55"/>
      <c r="DH97" s="55"/>
      <c r="DI97" s="56"/>
      <c r="DR97" s="54"/>
      <c r="DS97" s="55"/>
      <c r="DT97" s="55"/>
      <c r="DU97" s="55"/>
      <c r="DV97" s="55"/>
      <c r="DW97" s="55"/>
      <c r="DX97" s="55"/>
      <c r="DY97" s="55"/>
      <c r="DZ97" s="55"/>
      <c r="EA97" s="55"/>
      <c r="EB97" s="55"/>
      <c r="EC97" s="55"/>
      <c r="ED97" s="55"/>
      <c r="EE97" s="56"/>
      <c r="EN97" s="54"/>
      <c r="EO97" s="55"/>
      <c r="EP97" s="55"/>
      <c r="EQ97" s="55"/>
      <c r="ER97" s="55"/>
      <c r="ES97" s="55"/>
      <c r="ET97" s="55"/>
      <c r="EU97" s="55"/>
      <c r="EV97" s="55"/>
      <c r="EW97" s="55"/>
      <c r="EX97" s="55"/>
      <c r="EY97" s="55"/>
      <c r="EZ97" s="55"/>
      <c r="FA97" s="56"/>
      <c r="FJ97" s="54"/>
      <c r="FK97" s="55"/>
      <c r="FL97" s="55"/>
      <c r="FM97" s="55"/>
      <c r="FN97" s="55"/>
      <c r="FO97" s="55"/>
      <c r="FP97" s="55"/>
      <c r="FQ97" s="55"/>
      <c r="FR97" s="55"/>
      <c r="FS97" s="55"/>
      <c r="FT97" s="55"/>
      <c r="FU97" s="55"/>
      <c r="FV97" s="55"/>
      <c r="FW97" s="56"/>
      <c r="GF97" s="54"/>
      <c r="GG97" s="55"/>
      <c r="GH97" s="55"/>
      <c r="GI97" s="55"/>
      <c r="GJ97" s="55"/>
      <c r="GK97" s="55"/>
      <c r="GL97" s="55"/>
      <c r="GM97" s="55"/>
      <c r="GN97" s="55"/>
      <c r="GO97" s="55"/>
      <c r="GP97" s="55"/>
      <c r="GQ97" s="55"/>
      <c r="GR97" s="55"/>
      <c r="GS97" s="56"/>
    </row>
    <row r="98" spans="2:201" ht="7.5" customHeight="1" x14ac:dyDescent="0.2">
      <c r="B98" s="49" t="s">
        <v>179</v>
      </c>
      <c r="C98" s="49"/>
      <c r="D98" s="49"/>
      <c r="E98" s="49"/>
      <c r="F98" s="49"/>
      <c r="G98" s="49"/>
      <c r="H98" s="49"/>
      <c r="I98" s="49"/>
      <c r="J98" s="49"/>
      <c r="K98" s="49"/>
      <c r="L98" s="49"/>
      <c r="M98" s="49"/>
      <c r="N98" s="49"/>
      <c r="O98" s="49"/>
      <c r="P98" s="13"/>
      <c r="Q98" s="50">
        <f>COUNTA(E33:K96,E103:K200,E204:K297)</f>
        <v>20</v>
      </c>
      <c r="R98" s="50"/>
      <c r="S98" s="50"/>
      <c r="V98" s="49" t="s">
        <v>180</v>
      </c>
      <c r="W98" s="49"/>
      <c r="X98" s="49"/>
      <c r="Y98" s="49"/>
      <c r="Z98" s="49"/>
      <c r="AA98" s="49"/>
      <c r="AB98" s="49"/>
      <c r="AC98" s="49"/>
      <c r="AD98" s="49"/>
      <c r="AE98" s="49"/>
      <c r="AG98" s="49" t="str">
        <f>'[3]Info générale'!B2</f>
        <v>Tournoi de Classement</v>
      </c>
      <c r="AH98" s="49"/>
      <c r="AI98" s="49"/>
      <c r="AJ98" s="49"/>
      <c r="AK98" s="49"/>
      <c r="AL98" s="49"/>
      <c r="AM98" s="49"/>
      <c r="AN98" s="49"/>
      <c r="AO98" s="49"/>
      <c r="AP98" s="49"/>
      <c r="AQ98" s="49"/>
      <c r="AR98" s="49"/>
      <c r="AS98" s="49"/>
      <c r="AT98" s="49"/>
      <c r="AU98" s="49"/>
      <c r="AV98" s="49"/>
      <c r="BZ98" s="54"/>
      <c r="CA98" s="55"/>
      <c r="CB98" s="55"/>
      <c r="CC98" s="55"/>
      <c r="CD98" s="55"/>
      <c r="CE98" s="55"/>
      <c r="CF98" s="55"/>
      <c r="CG98" s="55"/>
      <c r="CH98" s="55"/>
      <c r="CI98" s="55"/>
      <c r="CJ98" s="55"/>
      <c r="CK98" s="55"/>
      <c r="CL98" s="55"/>
      <c r="CM98" s="56"/>
      <c r="CV98" s="54"/>
      <c r="CW98" s="55"/>
      <c r="CX98" s="55"/>
      <c r="CY98" s="55"/>
      <c r="CZ98" s="55"/>
      <c r="DA98" s="55"/>
      <c r="DB98" s="55"/>
      <c r="DC98" s="55"/>
      <c r="DD98" s="55"/>
      <c r="DE98" s="55"/>
      <c r="DF98" s="55"/>
      <c r="DG98" s="55"/>
      <c r="DH98" s="55"/>
      <c r="DI98" s="56"/>
      <c r="DR98" s="54"/>
      <c r="DS98" s="55"/>
      <c r="DT98" s="55"/>
      <c r="DU98" s="55"/>
      <c r="DV98" s="55"/>
      <c r="DW98" s="55"/>
      <c r="DX98" s="55"/>
      <c r="DY98" s="55"/>
      <c r="DZ98" s="55"/>
      <c r="EA98" s="55"/>
      <c r="EB98" s="55"/>
      <c r="EC98" s="55"/>
      <c r="ED98" s="55"/>
      <c r="EE98" s="56"/>
      <c r="EN98" s="54"/>
      <c r="EO98" s="55"/>
      <c r="EP98" s="55"/>
      <c r="EQ98" s="55"/>
      <c r="ER98" s="55"/>
      <c r="ES98" s="55"/>
      <c r="ET98" s="55"/>
      <c r="EU98" s="55"/>
      <c r="EV98" s="55"/>
      <c r="EW98" s="55"/>
      <c r="EX98" s="55"/>
      <c r="EY98" s="55"/>
      <c r="EZ98" s="55"/>
      <c r="FA98" s="56"/>
      <c r="FJ98" s="54"/>
      <c r="FK98" s="55"/>
      <c r="FL98" s="55"/>
      <c r="FM98" s="55"/>
      <c r="FN98" s="55"/>
      <c r="FO98" s="55"/>
      <c r="FP98" s="55"/>
      <c r="FQ98" s="55"/>
      <c r="FR98" s="55"/>
      <c r="FS98" s="55"/>
      <c r="FT98" s="55"/>
      <c r="FU98" s="55"/>
      <c r="FV98" s="55"/>
      <c r="FW98" s="56"/>
      <c r="GF98" s="54"/>
      <c r="GG98" s="55"/>
      <c r="GH98" s="55"/>
      <c r="GI98" s="55"/>
      <c r="GJ98" s="55"/>
      <c r="GK98" s="55"/>
      <c r="GL98" s="55"/>
      <c r="GM98" s="55"/>
      <c r="GN98" s="55"/>
      <c r="GO98" s="55"/>
      <c r="GP98" s="55"/>
      <c r="GQ98" s="55"/>
      <c r="GR98" s="55"/>
      <c r="GS98" s="56"/>
    </row>
    <row r="99" spans="2:201" ht="7.5" customHeight="1" x14ac:dyDescent="0.2">
      <c r="B99" s="49"/>
      <c r="C99" s="49"/>
      <c r="D99" s="49"/>
      <c r="E99" s="49"/>
      <c r="F99" s="49"/>
      <c r="G99" s="49"/>
      <c r="H99" s="49"/>
      <c r="I99" s="49"/>
      <c r="J99" s="49"/>
      <c r="K99" s="49"/>
      <c r="L99" s="49"/>
      <c r="M99" s="49"/>
      <c r="N99" s="49"/>
      <c r="O99" s="49"/>
      <c r="P99" s="13"/>
      <c r="Q99" s="50"/>
      <c r="R99" s="50"/>
      <c r="S99" s="50"/>
      <c r="V99" s="49"/>
      <c r="W99" s="49"/>
      <c r="X99" s="49"/>
      <c r="Y99" s="49"/>
      <c r="Z99" s="49"/>
      <c r="AA99" s="49"/>
      <c r="AB99" s="49"/>
      <c r="AC99" s="49"/>
      <c r="AD99" s="49"/>
      <c r="AE99" s="49"/>
      <c r="AG99" s="49"/>
      <c r="AH99" s="49"/>
      <c r="AI99" s="49"/>
      <c r="AJ99" s="49"/>
      <c r="AK99" s="49"/>
      <c r="AL99" s="49"/>
      <c r="AM99" s="49"/>
      <c r="AN99" s="49"/>
      <c r="AO99" s="49"/>
      <c r="AP99" s="49"/>
      <c r="AQ99" s="49"/>
      <c r="AR99" s="49"/>
      <c r="AS99" s="49"/>
      <c r="AT99" s="49"/>
      <c r="AU99" s="49"/>
      <c r="AV99" s="49"/>
      <c r="BZ99" s="54"/>
      <c r="CA99" s="55"/>
      <c r="CB99" s="55"/>
      <c r="CC99" s="55"/>
      <c r="CD99" s="55"/>
      <c r="CE99" s="55"/>
      <c r="CF99" s="55"/>
      <c r="CG99" s="55"/>
      <c r="CH99" s="55"/>
      <c r="CI99" s="55"/>
      <c r="CJ99" s="55"/>
      <c r="CK99" s="55"/>
      <c r="CL99" s="55"/>
      <c r="CM99" s="56"/>
      <c r="CV99" s="54"/>
      <c r="CW99" s="55"/>
      <c r="CX99" s="55"/>
      <c r="CY99" s="55"/>
      <c r="CZ99" s="55"/>
      <c r="DA99" s="55"/>
      <c r="DB99" s="55"/>
      <c r="DC99" s="55"/>
      <c r="DD99" s="55"/>
      <c r="DE99" s="55"/>
      <c r="DF99" s="55"/>
      <c r="DG99" s="55"/>
      <c r="DH99" s="55"/>
      <c r="DI99" s="56"/>
      <c r="DR99" s="54"/>
      <c r="DS99" s="55"/>
      <c r="DT99" s="55"/>
      <c r="DU99" s="55"/>
      <c r="DV99" s="55"/>
      <c r="DW99" s="55"/>
      <c r="DX99" s="55"/>
      <c r="DY99" s="55"/>
      <c r="DZ99" s="55"/>
      <c r="EA99" s="55"/>
      <c r="EB99" s="55"/>
      <c r="EC99" s="55"/>
      <c r="ED99" s="55"/>
      <c r="EE99" s="56"/>
      <c r="EN99" s="54"/>
      <c r="EO99" s="55"/>
      <c r="EP99" s="55"/>
      <c r="EQ99" s="55"/>
      <c r="ER99" s="55"/>
      <c r="ES99" s="55"/>
      <c r="ET99" s="55"/>
      <c r="EU99" s="55"/>
      <c r="EV99" s="55"/>
      <c r="EW99" s="55"/>
      <c r="EX99" s="55"/>
      <c r="EY99" s="55"/>
      <c r="EZ99" s="55"/>
      <c r="FA99" s="56"/>
      <c r="FJ99" s="54"/>
      <c r="FK99" s="55"/>
      <c r="FL99" s="55"/>
      <c r="FM99" s="55"/>
      <c r="FN99" s="55"/>
      <c r="FO99" s="55"/>
      <c r="FP99" s="55"/>
      <c r="FQ99" s="55"/>
      <c r="FR99" s="55"/>
      <c r="FS99" s="55"/>
      <c r="FT99" s="55"/>
      <c r="FU99" s="55"/>
      <c r="FV99" s="55"/>
      <c r="FW99" s="56"/>
      <c r="GF99" s="54"/>
      <c r="GG99" s="55"/>
      <c r="GH99" s="55"/>
      <c r="GI99" s="55"/>
      <c r="GJ99" s="55"/>
      <c r="GK99" s="55"/>
      <c r="GL99" s="55"/>
      <c r="GM99" s="55"/>
      <c r="GN99" s="55"/>
      <c r="GO99" s="55"/>
      <c r="GP99" s="55"/>
      <c r="GQ99" s="55"/>
      <c r="GR99" s="55"/>
      <c r="GS99" s="56"/>
    </row>
    <row r="100" spans="2:201" ht="7.5" customHeight="1" x14ac:dyDescent="0.2">
      <c r="BX100" s="7"/>
      <c r="BZ100" s="54"/>
      <c r="CA100" s="55"/>
      <c r="CB100" s="55"/>
      <c r="CC100" s="55"/>
      <c r="CD100" s="55"/>
      <c r="CE100" s="55"/>
      <c r="CF100" s="55"/>
      <c r="CG100" s="55"/>
      <c r="CH100" s="55"/>
      <c r="CI100" s="55"/>
      <c r="CJ100" s="55"/>
      <c r="CK100" s="55"/>
      <c r="CL100" s="55"/>
      <c r="CM100" s="56"/>
      <c r="CV100" s="54"/>
      <c r="CW100" s="55"/>
      <c r="CX100" s="55"/>
      <c r="CY100" s="55"/>
      <c r="CZ100" s="55"/>
      <c r="DA100" s="55"/>
      <c r="DB100" s="55"/>
      <c r="DC100" s="55"/>
      <c r="DD100" s="55"/>
      <c r="DE100" s="55"/>
      <c r="DF100" s="55"/>
      <c r="DG100" s="55"/>
      <c r="DH100" s="55"/>
      <c r="DI100" s="56"/>
      <c r="DR100" s="54"/>
      <c r="DS100" s="55"/>
      <c r="DT100" s="55"/>
      <c r="DU100" s="55"/>
      <c r="DV100" s="55"/>
      <c r="DW100" s="55"/>
      <c r="DX100" s="55"/>
      <c r="DY100" s="55"/>
      <c r="DZ100" s="55"/>
      <c r="EA100" s="55"/>
      <c r="EB100" s="55"/>
      <c r="EC100" s="55"/>
      <c r="ED100" s="55"/>
      <c r="EE100" s="56"/>
      <c r="EL100" s="7"/>
      <c r="EN100" s="54"/>
      <c r="EO100" s="55"/>
      <c r="EP100" s="55"/>
      <c r="EQ100" s="55"/>
      <c r="ER100" s="55"/>
      <c r="ES100" s="55"/>
      <c r="ET100" s="55"/>
      <c r="EU100" s="55"/>
      <c r="EV100" s="55"/>
      <c r="EW100" s="55"/>
      <c r="EX100" s="55"/>
      <c r="EY100" s="55"/>
      <c r="EZ100" s="55"/>
      <c r="FA100" s="56"/>
      <c r="FJ100" s="54"/>
      <c r="FK100" s="55"/>
      <c r="FL100" s="55"/>
      <c r="FM100" s="55"/>
      <c r="FN100" s="55"/>
      <c r="FO100" s="55"/>
      <c r="FP100" s="55"/>
      <c r="FQ100" s="55"/>
      <c r="FR100" s="55"/>
      <c r="FS100" s="55"/>
      <c r="FT100" s="55"/>
      <c r="FU100" s="55"/>
      <c r="FV100" s="55"/>
      <c r="FW100" s="56"/>
      <c r="GF100" s="54"/>
      <c r="GG100" s="55"/>
      <c r="GH100" s="55"/>
      <c r="GI100" s="55"/>
      <c r="GJ100" s="55"/>
      <c r="GK100" s="55"/>
      <c r="GL100" s="55"/>
      <c r="GM100" s="55"/>
      <c r="GN100" s="55"/>
      <c r="GO100" s="55"/>
      <c r="GP100" s="55"/>
      <c r="GQ100" s="55"/>
      <c r="GR100" s="55"/>
      <c r="GS100" s="56"/>
    </row>
    <row r="101" spans="2:201" ht="7.5" customHeight="1" x14ac:dyDescent="0.2">
      <c r="BX101" s="7"/>
      <c r="BZ101" s="57"/>
      <c r="CA101" s="58"/>
      <c r="CB101" s="58"/>
      <c r="CC101" s="58"/>
      <c r="CD101" s="58"/>
      <c r="CE101" s="58"/>
      <c r="CF101" s="58"/>
      <c r="CG101" s="58"/>
      <c r="CH101" s="58"/>
      <c r="CI101" s="58"/>
      <c r="CJ101" s="58"/>
      <c r="CK101" s="58"/>
      <c r="CL101" s="58"/>
      <c r="CM101" s="59"/>
      <c r="CV101" s="57"/>
      <c r="CW101" s="58"/>
      <c r="CX101" s="58"/>
      <c r="CY101" s="58"/>
      <c r="CZ101" s="58"/>
      <c r="DA101" s="58"/>
      <c r="DB101" s="58"/>
      <c r="DC101" s="58"/>
      <c r="DD101" s="58"/>
      <c r="DE101" s="58"/>
      <c r="DF101" s="58"/>
      <c r="DG101" s="58"/>
      <c r="DH101" s="58"/>
      <c r="DI101" s="59"/>
      <c r="DR101" s="57"/>
      <c r="DS101" s="58"/>
      <c r="DT101" s="58"/>
      <c r="DU101" s="58"/>
      <c r="DV101" s="58"/>
      <c r="DW101" s="58"/>
      <c r="DX101" s="58"/>
      <c r="DY101" s="58"/>
      <c r="DZ101" s="58"/>
      <c r="EA101" s="58"/>
      <c r="EB101" s="58"/>
      <c r="EC101" s="58"/>
      <c r="ED101" s="58"/>
      <c r="EE101" s="59"/>
      <c r="EL101" s="7"/>
      <c r="EN101" s="57"/>
      <c r="EO101" s="58"/>
      <c r="EP101" s="58"/>
      <c r="EQ101" s="58"/>
      <c r="ER101" s="58"/>
      <c r="ES101" s="58"/>
      <c r="ET101" s="58"/>
      <c r="EU101" s="58"/>
      <c r="EV101" s="58"/>
      <c r="EW101" s="58"/>
      <c r="EX101" s="58"/>
      <c r="EY101" s="58"/>
      <c r="EZ101" s="58"/>
      <c r="FA101" s="59"/>
      <c r="FJ101" s="57"/>
      <c r="FK101" s="58"/>
      <c r="FL101" s="58"/>
      <c r="FM101" s="58"/>
      <c r="FN101" s="58"/>
      <c r="FO101" s="58"/>
      <c r="FP101" s="58"/>
      <c r="FQ101" s="58"/>
      <c r="FR101" s="58"/>
      <c r="FS101" s="58"/>
      <c r="FT101" s="58"/>
      <c r="FU101" s="58"/>
      <c r="FV101" s="58"/>
      <c r="FW101" s="59"/>
      <c r="GF101" s="57"/>
      <c r="GG101" s="58"/>
      <c r="GH101" s="58"/>
      <c r="GI101" s="58"/>
      <c r="GJ101" s="58"/>
      <c r="GK101" s="58"/>
      <c r="GL101" s="58"/>
      <c r="GM101" s="58"/>
      <c r="GN101" s="58"/>
      <c r="GO101" s="58"/>
      <c r="GP101" s="58"/>
      <c r="GQ101" s="58"/>
      <c r="GR101" s="58"/>
      <c r="GS101" s="59"/>
    </row>
    <row r="102" spans="2:201" ht="7.5" customHeight="1" x14ac:dyDescent="0.2">
      <c r="BX102" s="7"/>
      <c r="BY102" s="7"/>
      <c r="BZ102" s="14"/>
      <c r="CA102" s="14"/>
      <c r="CB102" s="14"/>
      <c r="CC102" s="14"/>
      <c r="CD102" s="14"/>
      <c r="CE102" s="14"/>
      <c r="CF102" s="14"/>
      <c r="CG102" s="14"/>
      <c r="CH102" s="14"/>
      <c r="CI102" s="14"/>
      <c r="CJ102" s="14"/>
      <c r="CK102" s="14"/>
      <c r="CL102" s="14"/>
      <c r="CM102" s="14"/>
      <c r="CN102" s="7"/>
      <c r="CO102" s="7"/>
      <c r="CP102" s="7"/>
      <c r="CQ102" s="7"/>
      <c r="CR102" s="7"/>
      <c r="CS102" s="7"/>
      <c r="CT102" s="7"/>
      <c r="CU102" s="7"/>
      <c r="CV102" s="14"/>
      <c r="CW102" s="14"/>
      <c r="CX102" s="14"/>
      <c r="CY102" s="14"/>
      <c r="CZ102" s="14"/>
      <c r="DA102" s="14"/>
      <c r="DB102" s="14"/>
      <c r="DC102" s="14"/>
      <c r="DD102" s="14"/>
      <c r="DE102" s="14"/>
      <c r="DF102" s="14"/>
      <c r="DG102" s="14"/>
      <c r="DH102" s="14"/>
      <c r="DI102" s="14"/>
      <c r="DJ102" s="7"/>
      <c r="DK102" s="7"/>
      <c r="DL102" s="7"/>
      <c r="DM102" s="7"/>
      <c r="DN102" s="7"/>
      <c r="DO102" s="7"/>
      <c r="DP102" s="7"/>
      <c r="DQ102" s="7"/>
      <c r="DR102" s="14"/>
      <c r="DS102" s="14"/>
      <c r="DT102" s="14"/>
      <c r="DU102" s="14"/>
      <c r="DV102" s="14"/>
      <c r="DW102" s="14"/>
      <c r="DX102" s="14"/>
      <c r="DY102" s="14"/>
      <c r="DZ102" s="14"/>
      <c r="EA102" s="14"/>
      <c r="EB102" s="14"/>
      <c r="EC102" s="14"/>
      <c r="ED102" s="14"/>
      <c r="EE102" s="14"/>
      <c r="EF102" s="7"/>
    </row>
    <row r="103" spans="2:201" ht="7.5" customHeight="1" x14ac:dyDescent="0.2">
      <c r="B103" s="20">
        <v>33</v>
      </c>
      <c r="C103" s="20"/>
      <c r="D103" s="20"/>
      <c r="E103" s="21"/>
      <c r="F103" s="22"/>
      <c r="G103" s="22"/>
      <c r="H103" s="22"/>
      <c r="I103" s="22"/>
      <c r="J103" s="22"/>
      <c r="K103" s="23"/>
      <c r="L103" s="34" t="s">
        <v>166</v>
      </c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 t="s">
        <v>166</v>
      </c>
      <c r="AC103" s="34"/>
      <c r="AD103" s="34"/>
      <c r="AE103" s="34"/>
      <c r="AF103" s="34"/>
      <c r="AG103" s="34"/>
      <c r="AH103" s="34"/>
      <c r="AI103" s="34"/>
      <c r="AJ103" s="34"/>
      <c r="AK103" s="34"/>
      <c r="AL103" s="34"/>
      <c r="AM103" s="34"/>
      <c r="AN103" s="34"/>
      <c r="AO103" s="34"/>
      <c r="AP103" s="34"/>
      <c r="AQ103" s="34"/>
      <c r="AR103" s="27" t="s">
        <v>166</v>
      </c>
      <c r="AS103" s="28"/>
      <c r="AT103" s="28"/>
      <c r="AU103" s="28"/>
      <c r="AV103" s="28"/>
      <c r="AW103" s="28"/>
      <c r="AX103" s="28"/>
      <c r="AY103" s="28"/>
      <c r="AZ103" s="28"/>
      <c r="BA103" s="28"/>
      <c r="BB103" s="28"/>
      <c r="BC103" s="43"/>
      <c r="BD103" s="44"/>
      <c r="BE103" s="44"/>
      <c r="BF103" s="44"/>
      <c r="BG103" s="44"/>
      <c r="BH103" s="45"/>
      <c r="BI103" s="17"/>
      <c r="BJ103" s="18"/>
      <c r="BK103" s="18"/>
      <c r="BL103" s="18"/>
      <c r="BM103" s="18"/>
      <c r="BN103" s="18"/>
      <c r="BO103" s="18"/>
      <c r="BP103" s="18"/>
      <c r="BQ103" s="19">
        <f>IF(OR($CF$1=B103,$CI$1=B103,$DB$1=B103,$DE$1=B103,$DX$1=B103,$EA$1=B103,$CF$27=B103,$CI$27=B103,$DB$27=B103,$DE$27=B103,$DX$27=B103,$EA$27=B103,$CF$53=B103,$CI$53=B103,$DB$53=B103,$DE$53=B103,$DX$53=B103,$EA$53=B103,$CF$79=B103,$CI$79=B103,$DB$79=B103,$DE$79=B103,$DX$79=B103,$EA$79=B103,$ET$1=B103,$EW$1=B103,$FP$1=B103,$FS$1=B103,$GL$1=B103,$GO$1=B103,$ET$27=B103,$EW$27=B103,$FP$27=B103,$FS$27=B103,$GL$27=B103,$GO$27=B103,$ET$53=B103,$EW$53=B103,$FP$53=B103,$FS$53=B103,$GL$53=B103,$GO$53=B103,$ET$79=B103,$EW$79=B103,$FP$79=B103,$FS$79=B103,$GL$79=B103,$GO$79=B103),1,0)</f>
        <v>0</v>
      </c>
      <c r="BR103" s="19"/>
      <c r="BS103" s="19"/>
      <c r="BT103" s="19"/>
      <c r="BX103" s="7"/>
      <c r="BY103" s="7"/>
      <c r="BZ103" s="14"/>
      <c r="CA103" s="14"/>
      <c r="CB103" s="14"/>
      <c r="CC103" s="14"/>
      <c r="CD103" s="14"/>
      <c r="CE103" s="14"/>
      <c r="CF103" s="14"/>
      <c r="CG103" s="14"/>
      <c r="CH103" s="14"/>
      <c r="CI103" s="14"/>
      <c r="CJ103" s="14"/>
      <c r="CK103" s="14"/>
      <c r="CL103" s="14"/>
      <c r="CM103" s="14"/>
      <c r="CN103" s="7"/>
      <c r="CO103" s="7"/>
      <c r="CP103" s="7"/>
      <c r="CQ103" s="7"/>
      <c r="CR103" s="7"/>
      <c r="CS103" s="7"/>
      <c r="CT103" s="7"/>
      <c r="CU103" s="7"/>
      <c r="CV103" s="14"/>
      <c r="CW103" s="14"/>
      <c r="CX103" s="14"/>
      <c r="CY103" s="14"/>
      <c r="CZ103" s="14"/>
      <c r="DA103" s="14"/>
      <c r="DB103" s="14"/>
      <c r="DC103" s="14"/>
      <c r="DD103" s="14"/>
      <c r="DE103" s="14"/>
      <c r="DF103" s="14"/>
      <c r="DG103" s="14"/>
      <c r="DH103" s="14"/>
      <c r="DI103" s="14"/>
      <c r="DJ103" s="7"/>
      <c r="DK103" s="7"/>
      <c r="DL103" s="7"/>
      <c r="DM103" s="7"/>
      <c r="DN103" s="7"/>
      <c r="DO103" s="7"/>
      <c r="DP103" s="7"/>
      <c r="DQ103" s="7"/>
      <c r="DR103" s="14"/>
      <c r="DS103" s="14"/>
      <c r="DT103" s="14"/>
      <c r="DU103" s="14"/>
      <c r="DV103" s="14"/>
      <c r="DW103" s="14"/>
      <c r="DX103" s="14"/>
      <c r="DY103" s="14"/>
      <c r="DZ103" s="14"/>
      <c r="EA103" s="14"/>
      <c r="EB103" s="14"/>
      <c r="EC103" s="14"/>
      <c r="ED103" s="14"/>
      <c r="EE103" s="14"/>
      <c r="EF103" s="7"/>
    </row>
    <row r="104" spans="2:201" ht="7.5" customHeight="1" x14ac:dyDescent="0.2">
      <c r="B104" s="20"/>
      <c r="C104" s="20"/>
      <c r="D104" s="20"/>
      <c r="E104" s="24"/>
      <c r="F104" s="25"/>
      <c r="G104" s="25"/>
      <c r="H104" s="25"/>
      <c r="I104" s="25"/>
      <c r="J104" s="25"/>
      <c r="K104" s="26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  <c r="AA104" s="34"/>
      <c r="AB104" s="34"/>
      <c r="AC104" s="34"/>
      <c r="AD104" s="34"/>
      <c r="AE104" s="34"/>
      <c r="AF104" s="34"/>
      <c r="AG104" s="34"/>
      <c r="AH104" s="34"/>
      <c r="AI104" s="34"/>
      <c r="AJ104" s="34"/>
      <c r="AK104" s="34"/>
      <c r="AL104" s="34"/>
      <c r="AM104" s="34"/>
      <c r="AN104" s="34"/>
      <c r="AO104" s="34"/>
      <c r="AP104" s="34"/>
      <c r="AQ104" s="34"/>
      <c r="AR104" s="30"/>
      <c r="AS104" s="31"/>
      <c r="AT104" s="31"/>
      <c r="AU104" s="31"/>
      <c r="AV104" s="31"/>
      <c r="AW104" s="31"/>
      <c r="AX104" s="31"/>
      <c r="AY104" s="31"/>
      <c r="AZ104" s="31"/>
      <c r="BA104" s="31"/>
      <c r="BB104" s="31"/>
      <c r="BC104" s="46"/>
      <c r="BD104" s="47"/>
      <c r="BE104" s="47"/>
      <c r="BF104" s="47"/>
      <c r="BG104" s="47"/>
      <c r="BH104" s="48"/>
      <c r="BI104" s="17"/>
      <c r="BJ104" s="18"/>
      <c r="BK104" s="18"/>
      <c r="BL104" s="18"/>
      <c r="BM104" s="18"/>
      <c r="BN104" s="18"/>
      <c r="BO104" s="18"/>
      <c r="BP104" s="18"/>
      <c r="BQ104" s="19"/>
      <c r="BR104" s="19"/>
      <c r="BS104" s="19"/>
      <c r="BT104" s="19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7"/>
      <c r="DQ104" s="7"/>
      <c r="DR104" s="7"/>
      <c r="DS104" s="7"/>
      <c r="DT104" s="7"/>
      <c r="DU104" s="7"/>
      <c r="DV104" s="7"/>
      <c r="DW104" s="7"/>
      <c r="DX104" s="7"/>
      <c r="DY104" s="7"/>
      <c r="DZ104" s="7"/>
      <c r="EA104" s="7"/>
      <c r="EB104" s="7"/>
      <c r="EC104" s="7"/>
      <c r="ED104" s="7"/>
      <c r="EE104" s="7"/>
      <c r="EF104" s="7"/>
    </row>
    <row r="105" spans="2:201" ht="7.5" customHeight="1" x14ac:dyDescent="0.2">
      <c r="B105" s="20">
        <v>34</v>
      </c>
      <c r="C105" s="20"/>
      <c r="D105" s="20"/>
      <c r="E105" s="21"/>
      <c r="F105" s="22"/>
      <c r="G105" s="22"/>
      <c r="H105" s="22"/>
      <c r="I105" s="22"/>
      <c r="J105" s="22"/>
      <c r="K105" s="23"/>
      <c r="L105" s="27" t="s">
        <v>166</v>
      </c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9"/>
      <c r="AB105" s="27" t="s">
        <v>166</v>
      </c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9"/>
      <c r="AR105" s="27" t="s">
        <v>166</v>
      </c>
      <c r="AS105" s="28"/>
      <c r="AT105" s="28"/>
      <c r="AU105" s="28"/>
      <c r="AV105" s="28"/>
      <c r="AW105" s="28"/>
      <c r="AX105" s="28"/>
      <c r="AY105" s="28"/>
      <c r="AZ105" s="28"/>
      <c r="BA105" s="28"/>
      <c r="BB105" s="28"/>
      <c r="BC105" s="42"/>
      <c r="BD105" s="42"/>
      <c r="BE105" s="42"/>
      <c r="BF105" s="42"/>
      <c r="BG105" s="42"/>
      <c r="BH105" s="42"/>
      <c r="BI105" s="17"/>
      <c r="BJ105" s="18"/>
      <c r="BK105" s="18"/>
      <c r="BL105" s="18"/>
      <c r="BM105" s="18"/>
      <c r="BN105" s="18"/>
      <c r="BO105" s="18"/>
      <c r="BP105" s="18"/>
      <c r="BQ105" s="19">
        <f>IF(OR($CF$1=B105,$CI$1=B105,$DB$1=B105,$DE$1=B105,$DX$1=B105,$EA$1=B105,$CF$27=B105,$CI$27=B105,$DB$27=B105,$DE$27=B105,$DX$27=B105,$EA$27=B105,$CF$53=B105,$CI$53=B105,$DB$53=B105,$DE$53=B105,$DX$53=B105,$EA$53=B105,$CF$79=B105,$CI$79=B105,$DB$79=B105,$DE$79=B105,$DX$79=B105,$EA$79=B105,$ET$1=B105,$EW$1=B105,$FP$1=B105,$FS$1=B105,$GL$1=B105,$GO$1=B105,$ET$27=B105,$EW$27=B105,$FP$27=B105,$FS$27=B105,$GL$27=B105,$GO$27=B105,$ET$53=B105,$EW$53=B105,$FP$53=B105,$FS$53=B105,$GL$53=B105,$GO$53=B105,$ET$79=B105,$EW$79=B105,$FP$79=B105,$FS$79=B105,$GL$79=B105,$GO$79=B105),1,0)</f>
        <v>0</v>
      </c>
      <c r="BR105" s="19"/>
      <c r="BS105" s="19"/>
      <c r="BT105" s="19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7"/>
      <c r="DQ105" s="7"/>
      <c r="DR105" s="7"/>
      <c r="DS105" s="7"/>
      <c r="DT105" s="7"/>
      <c r="DU105" s="7"/>
      <c r="DV105" s="7"/>
      <c r="DW105" s="7"/>
      <c r="DX105" s="7"/>
      <c r="DY105" s="7"/>
      <c r="DZ105" s="7"/>
      <c r="EA105" s="7"/>
      <c r="EB105" s="7"/>
      <c r="EC105" s="7"/>
      <c r="ED105" s="7"/>
      <c r="EE105" s="7"/>
      <c r="EF105" s="7"/>
    </row>
    <row r="106" spans="2:201" ht="7.5" customHeight="1" x14ac:dyDescent="0.2">
      <c r="B106" s="20"/>
      <c r="C106" s="20"/>
      <c r="D106" s="20"/>
      <c r="E106" s="24"/>
      <c r="F106" s="25"/>
      <c r="G106" s="25"/>
      <c r="H106" s="25"/>
      <c r="I106" s="25"/>
      <c r="J106" s="25"/>
      <c r="K106" s="26"/>
      <c r="L106" s="30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2"/>
      <c r="AB106" s="30"/>
      <c r="AC106" s="31"/>
      <c r="AD106" s="31"/>
      <c r="AE106" s="31"/>
      <c r="AF106" s="31"/>
      <c r="AG106" s="31"/>
      <c r="AH106" s="31"/>
      <c r="AI106" s="31"/>
      <c r="AJ106" s="31"/>
      <c r="AK106" s="31"/>
      <c r="AL106" s="31"/>
      <c r="AM106" s="31"/>
      <c r="AN106" s="31"/>
      <c r="AO106" s="31"/>
      <c r="AP106" s="31"/>
      <c r="AQ106" s="32"/>
      <c r="AR106" s="30"/>
      <c r="AS106" s="31"/>
      <c r="AT106" s="31"/>
      <c r="AU106" s="31"/>
      <c r="AV106" s="31"/>
      <c r="AW106" s="31"/>
      <c r="AX106" s="31"/>
      <c r="AY106" s="31"/>
      <c r="AZ106" s="31"/>
      <c r="BA106" s="31"/>
      <c r="BB106" s="31"/>
      <c r="BC106" s="42"/>
      <c r="BD106" s="42"/>
      <c r="BE106" s="42"/>
      <c r="BF106" s="42"/>
      <c r="BG106" s="42"/>
      <c r="BH106" s="42"/>
      <c r="BI106" s="17"/>
      <c r="BJ106" s="18"/>
      <c r="BK106" s="18"/>
      <c r="BL106" s="18"/>
      <c r="BM106" s="18"/>
      <c r="BN106" s="18"/>
      <c r="BO106" s="18"/>
      <c r="BP106" s="18"/>
      <c r="BQ106" s="19"/>
      <c r="BR106" s="19"/>
      <c r="BS106" s="19"/>
      <c r="BT106" s="19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7"/>
      <c r="DQ106" s="7"/>
      <c r="DR106" s="7"/>
      <c r="DS106" s="7"/>
      <c r="DT106" s="7"/>
      <c r="DU106" s="7"/>
      <c r="DV106" s="7"/>
      <c r="DW106" s="7"/>
      <c r="DX106" s="7"/>
      <c r="DY106" s="7"/>
      <c r="DZ106" s="7"/>
      <c r="EA106" s="7"/>
      <c r="EB106" s="7"/>
      <c r="EC106" s="7"/>
      <c r="ED106" s="7"/>
      <c r="EE106" s="7"/>
      <c r="EF106" s="7"/>
    </row>
    <row r="107" spans="2:201" ht="7.5" customHeight="1" x14ac:dyDescent="0.2">
      <c r="B107" s="20">
        <v>35</v>
      </c>
      <c r="C107" s="20"/>
      <c r="D107" s="20"/>
      <c r="E107" s="21"/>
      <c r="F107" s="22"/>
      <c r="G107" s="22"/>
      <c r="H107" s="22"/>
      <c r="I107" s="22"/>
      <c r="J107" s="22"/>
      <c r="K107" s="23"/>
      <c r="L107" s="27" t="s">
        <v>166</v>
      </c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9"/>
      <c r="AB107" s="27" t="s">
        <v>166</v>
      </c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9"/>
      <c r="AR107" s="27" t="s">
        <v>166</v>
      </c>
      <c r="AS107" s="28"/>
      <c r="AT107" s="28"/>
      <c r="AU107" s="28"/>
      <c r="AV107" s="28"/>
      <c r="AW107" s="28"/>
      <c r="AX107" s="28"/>
      <c r="AY107" s="28"/>
      <c r="AZ107" s="28"/>
      <c r="BA107" s="28"/>
      <c r="BB107" s="28"/>
      <c r="BC107" s="42"/>
      <c r="BD107" s="42"/>
      <c r="BE107" s="42"/>
      <c r="BF107" s="42"/>
      <c r="BG107" s="42"/>
      <c r="BH107" s="42"/>
      <c r="BI107" s="17"/>
      <c r="BJ107" s="18"/>
      <c r="BK107" s="18"/>
      <c r="BL107" s="18"/>
      <c r="BM107" s="18"/>
      <c r="BN107" s="18"/>
      <c r="BO107" s="18"/>
      <c r="BP107" s="18"/>
      <c r="BQ107" s="19">
        <f>IF(OR($CF$1=B107,$CI$1=B107,$DB$1=B107,$DE$1=B107,$DX$1=B107,$EA$1=B107,$CF$27=B107,$CI$27=B107,$DB$27=B107,$DE$27=B107,$DX$27=B107,$EA$27=B107,$CF$53=B107,$CI$53=B107,$DB$53=B107,$DE$53=B107,$DX$53=B107,$EA$53=B107,$CF$79=B107,$CI$79=B107,$DB$79=B107,$DE$79=B107,$DX$79=B107,$EA$79=B107,$ET$1=B107,$EW$1=B107,$FP$1=B107,$FS$1=B107,$GL$1=B107,$GO$1=B107,$ET$27=B107,$EW$27=B107,$FP$27=B107,$FS$27=B107,$GL$27=B107,$GO$27=B107,$ET$53=B107,$EW$53=B107,$FP$53=B107,$FS$53=B107,$GL$53=B107,$GO$53=B107,$ET$79=B107,$EW$79=B107,$FP$79=B107,$FS$79=B107,$GL$79=B107,$GO$79=B107),1,0)</f>
        <v>0</v>
      </c>
      <c r="BR107" s="19"/>
      <c r="BS107" s="19"/>
      <c r="BT107" s="19"/>
    </row>
    <row r="108" spans="2:201" ht="7.5" customHeight="1" x14ac:dyDescent="0.2">
      <c r="B108" s="20"/>
      <c r="C108" s="20"/>
      <c r="D108" s="20"/>
      <c r="E108" s="24"/>
      <c r="F108" s="25"/>
      <c r="G108" s="25"/>
      <c r="H108" s="25"/>
      <c r="I108" s="25"/>
      <c r="J108" s="25"/>
      <c r="K108" s="26"/>
      <c r="L108" s="30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2"/>
      <c r="AB108" s="30"/>
      <c r="AC108" s="31"/>
      <c r="AD108" s="31"/>
      <c r="AE108" s="31"/>
      <c r="AF108" s="31"/>
      <c r="AG108" s="31"/>
      <c r="AH108" s="31"/>
      <c r="AI108" s="31"/>
      <c r="AJ108" s="31"/>
      <c r="AK108" s="31"/>
      <c r="AL108" s="31"/>
      <c r="AM108" s="31"/>
      <c r="AN108" s="31"/>
      <c r="AO108" s="31"/>
      <c r="AP108" s="31"/>
      <c r="AQ108" s="32"/>
      <c r="AR108" s="30"/>
      <c r="AS108" s="31"/>
      <c r="AT108" s="31"/>
      <c r="AU108" s="31"/>
      <c r="AV108" s="31"/>
      <c r="AW108" s="31"/>
      <c r="AX108" s="31"/>
      <c r="AY108" s="31"/>
      <c r="AZ108" s="31"/>
      <c r="BA108" s="31"/>
      <c r="BB108" s="31"/>
      <c r="BC108" s="42"/>
      <c r="BD108" s="42"/>
      <c r="BE108" s="42"/>
      <c r="BF108" s="42"/>
      <c r="BG108" s="42"/>
      <c r="BH108" s="42"/>
      <c r="BI108" s="17"/>
      <c r="BJ108" s="18"/>
      <c r="BK108" s="18"/>
      <c r="BL108" s="18"/>
      <c r="BM108" s="18"/>
      <c r="BN108" s="18"/>
      <c r="BO108" s="18"/>
      <c r="BP108" s="18"/>
      <c r="BQ108" s="19"/>
      <c r="BR108" s="19"/>
      <c r="BS108" s="19"/>
      <c r="BT108" s="19"/>
    </row>
    <row r="109" spans="2:201" ht="7.5" customHeight="1" x14ac:dyDescent="0.2">
      <c r="B109" s="20">
        <v>36</v>
      </c>
      <c r="C109" s="20"/>
      <c r="D109" s="20"/>
      <c r="E109" s="21"/>
      <c r="F109" s="22"/>
      <c r="G109" s="22"/>
      <c r="H109" s="22"/>
      <c r="I109" s="22"/>
      <c r="J109" s="22"/>
      <c r="K109" s="23"/>
      <c r="L109" s="27" t="s">
        <v>166</v>
      </c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9"/>
      <c r="AB109" s="27" t="s">
        <v>166</v>
      </c>
      <c r="AC109" s="28"/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9"/>
      <c r="AR109" s="27" t="s">
        <v>166</v>
      </c>
      <c r="AS109" s="28"/>
      <c r="AT109" s="28"/>
      <c r="AU109" s="28"/>
      <c r="AV109" s="28"/>
      <c r="AW109" s="28"/>
      <c r="AX109" s="28"/>
      <c r="AY109" s="28"/>
      <c r="AZ109" s="28"/>
      <c r="BA109" s="28"/>
      <c r="BB109" s="28"/>
      <c r="BC109" s="42"/>
      <c r="BD109" s="42"/>
      <c r="BE109" s="42"/>
      <c r="BF109" s="42"/>
      <c r="BG109" s="42"/>
      <c r="BH109" s="42"/>
      <c r="BI109" s="17"/>
      <c r="BJ109" s="18"/>
      <c r="BK109" s="18"/>
      <c r="BL109" s="18"/>
      <c r="BM109" s="18"/>
      <c r="BN109" s="18"/>
      <c r="BO109" s="18"/>
      <c r="BP109" s="18"/>
      <c r="BQ109" s="19">
        <f>IF(OR($CF$1=B109,$CI$1=B109,$DB$1=B109,$DE$1=B109,$DX$1=B109,$EA$1=B109,$CF$27=B109,$CI$27=B109,$DB$27=B109,$DE$27=B109,$DX$27=B109,$EA$27=B109,$CF$53=B109,$CI$53=B109,$DB$53=B109,$DE$53=B109,$DX$53=B109,$EA$53=B109,$CF$79=B109,$CI$79=B109,$DB$79=B109,$DE$79=B109,$DX$79=B109,$EA$79=B109,$ET$1=B109,$EW$1=B109,$FP$1=B109,$FS$1=B109,$GL$1=B109,$GO$1=B109,$ET$27=B109,$EW$27=B109,$FP$27=B109,$FS$27=B109,$GL$27=B109,$GO$27=B109,$ET$53=B109,$EW$53=B109,$FP$53=B109,$FS$53=B109,$GL$53=B109,$GO$53=B109,$ET$79=B109,$EW$79=B109,$FP$79=B109,$FS$79=B109,$GL$79=B109,$GO$79=B109),1,0)</f>
        <v>0</v>
      </c>
      <c r="BR109" s="19"/>
      <c r="BS109" s="19"/>
      <c r="BT109" s="19"/>
    </row>
    <row r="110" spans="2:201" ht="7.5" customHeight="1" x14ac:dyDescent="0.2">
      <c r="B110" s="20"/>
      <c r="C110" s="20"/>
      <c r="D110" s="20"/>
      <c r="E110" s="24"/>
      <c r="F110" s="25"/>
      <c r="G110" s="25"/>
      <c r="H110" s="25"/>
      <c r="I110" s="25"/>
      <c r="J110" s="25"/>
      <c r="K110" s="26"/>
      <c r="L110" s="30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2"/>
      <c r="AB110" s="30"/>
      <c r="AC110" s="31"/>
      <c r="AD110" s="31"/>
      <c r="AE110" s="31"/>
      <c r="AF110" s="31"/>
      <c r="AG110" s="31"/>
      <c r="AH110" s="31"/>
      <c r="AI110" s="31"/>
      <c r="AJ110" s="31"/>
      <c r="AK110" s="31"/>
      <c r="AL110" s="31"/>
      <c r="AM110" s="31"/>
      <c r="AN110" s="31"/>
      <c r="AO110" s="31"/>
      <c r="AP110" s="31"/>
      <c r="AQ110" s="32"/>
      <c r="AR110" s="30"/>
      <c r="AS110" s="31"/>
      <c r="AT110" s="31"/>
      <c r="AU110" s="31"/>
      <c r="AV110" s="31"/>
      <c r="AW110" s="31"/>
      <c r="AX110" s="31"/>
      <c r="AY110" s="31"/>
      <c r="AZ110" s="31"/>
      <c r="BA110" s="31"/>
      <c r="BB110" s="31"/>
      <c r="BC110" s="42"/>
      <c r="BD110" s="42"/>
      <c r="BE110" s="42"/>
      <c r="BF110" s="42"/>
      <c r="BG110" s="42"/>
      <c r="BH110" s="42"/>
      <c r="BI110" s="17"/>
      <c r="BJ110" s="18"/>
      <c r="BK110" s="18"/>
      <c r="BL110" s="18"/>
      <c r="BM110" s="18"/>
      <c r="BN110" s="18"/>
      <c r="BO110" s="18"/>
      <c r="BP110" s="18"/>
      <c r="BQ110" s="19"/>
      <c r="BR110" s="19"/>
      <c r="BS110" s="19"/>
      <c r="BT110" s="19"/>
    </row>
    <row r="111" spans="2:201" ht="7.5" customHeight="1" x14ac:dyDescent="0.2">
      <c r="B111" s="20">
        <v>37</v>
      </c>
      <c r="C111" s="20"/>
      <c r="D111" s="20"/>
      <c r="E111" s="21"/>
      <c r="F111" s="22"/>
      <c r="G111" s="22"/>
      <c r="H111" s="22"/>
      <c r="I111" s="22"/>
      <c r="J111" s="22"/>
      <c r="K111" s="23"/>
      <c r="L111" s="27" t="s">
        <v>166</v>
      </c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9"/>
      <c r="AB111" s="27" t="s">
        <v>166</v>
      </c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9"/>
      <c r="AR111" s="27" t="s">
        <v>166</v>
      </c>
      <c r="AS111" s="28"/>
      <c r="AT111" s="28"/>
      <c r="AU111" s="28"/>
      <c r="AV111" s="28"/>
      <c r="AW111" s="28"/>
      <c r="AX111" s="28"/>
      <c r="AY111" s="28"/>
      <c r="AZ111" s="28"/>
      <c r="BA111" s="28"/>
      <c r="BB111" s="28"/>
      <c r="BC111" s="42"/>
      <c r="BD111" s="42"/>
      <c r="BE111" s="42"/>
      <c r="BF111" s="42"/>
      <c r="BG111" s="42"/>
      <c r="BH111" s="42"/>
      <c r="BI111" s="17"/>
      <c r="BJ111" s="18"/>
      <c r="BK111" s="18"/>
      <c r="BL111" s="18"/>
      <c r="BM111" s="18"/>
      <c r="BN111" s="18"/>
      <c r="BO111" s="18"/>
      <c r="BP111" s="18"/>
      <c r="BQ111" s="19">
        <f>IF(OR($CF$1=B111,$CI$1=B111,$DB$1=B111,$DE$1=B111,$DX$1=B111,$EA$1=B111,$CF$27=B111,$CI$27=B111,$DB$27=B111,$DE$27=B111,$DX$27=B111,$EA$27=B111,$CF$53=B111,$CI$53=B111,$DB$53=B111,$DE$53=B111,$DX$53=B111,$EA$53=B111,$CF$79=B111,$CI$79=B111,$DB$79=B111,$DE$79=B111,$DX$79=B111,$EA$79=B111,$ET$1=B111,$EW$1=B111,$FP$1=B111,$FS$1=B111,$GL$1=B111,$GO$1=B111,$ET$27=B111,$EW$27=B111,$FP$27=B111,$FS$27=B111,$GL$27=B111,$GO$27=B111,$ET$53=B111,$EW$53=B111,$FP$53=B111,$FS$53=B111,$GL$53=B111,$GO$53=B111,$ET$79=B111,$EW$79=B111,$FP$79=B111,$FS$79=B111,$GL$79=B111,$GO$79=B111),1,0)</f>
        <v>0</v>
      </c>
      <c r="BR111" s="19"/>
      <c r="BS111" s="19"/>
      <c r="BT111" s="19"/>
    </row>
    <row r="112" spans="2:201" ht="7.5" customHeight="1" x14ac:dyDescent="0.2">
      <c r="B112" s="20"/>
      <c r="C112" s="20"/>
      <c r="D112" s="20"/>
      <c r="E112" s="24"/>
      <c r="F112" s="25"/>
      <c r="G112" s="25"/>
      <c r="H112" s="25"/>
      <c r="I112" s="25"/>
      <c r="J112" s="25"/>
      <c r="K112" s="26"/>
      <c r="L112" s="30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2"/>
      <c r="AB112" s="30"/>
      <c r="AC112" s="31"/>
      <c r="AD112" s="31"/>
      <c r="AE112" s="31"/>
      <c r="AF112" s="31"/>
      <c r="AG112" s="31"/>
      <c r="AH112" s="31"/>
      <c r="AI112" s="31"/>
      <c r="AJ112" s="31"/>
      <c r="AK112" s="31"/>
      <c r="AL112" s="31"/>
      <c r="AM112" s="31"/>
      <c r="AN112" s="31"/>
      <c r="AO112" s="31"/>
      <c r="AP112" s="31"/>
      <c r="AQ112" s="32"/>
      <c r="AR112" s="30"/>
      <c r="AS112" s="31"/>
      <c r="AT112" s="31"/>
      <c r="AU112" s="31"/>
      <c r="AV112" s="31"/>
      <c r="AW112" s="31"/>
      <c r="AX112" s="31"/>
      <c r="AY112" s="31"/>
      <c r="AZ112" s="31"/>
      <c r="BA112" s="31"/>
      <c r="BB112" s="31"/>
      <c r="BC112" s="42"/>
      <c r="BD112" s="42"/>
      <c r="BE112" s="42"/>
      <c r="BF112" s="42"/>
      <c r="BG112" s="42"/>
      <c r="BH112" s="42"/>
      <c r="BI112" s="17"/>
      <c r="BJ112" s="18"/>
      <c r="BK112" s="18"/>
      <c r="BL112" s="18"/>
      <c r="BM112" s="18"/>
      <c r="BN112" s="18"/>
      <c r="BO112" s="18"/>
      <c r="BP112" s="18"/>
      <c r="BQ112" s="19"/>
      <c r="BR112" s="19"/>
      <c r="BS112" s="19"/>
      <c r="BT112" s="19"/>
    </row>
    <row r="113" spans="2:72" ht="7.5" customHeight="1" x14ac:dyDescent="0.2">
      <c r="B113" s="20">
        <v>38</v>
      </c>
      <c r="C113" s="20"/>
      <c r="D113" s="20"/>
      <c r="E113" s="21"/>
      <c r="F113" s="22"/>
      <c r="G113" s="22"/>
      <c r="H113" s="22"/>
      <c r="I113" s="22"/>
      <c r="J113" s="22"/>
      <c r="K113" s="23"/>
      <c r="L113" s="27" t="s">
        <v>166</v>
      </c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9"/>
      <c r="AB113" s="27" t="s">
        <v>166</v>
      </c>
      <c r="AC113" s="28"/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9"/>
      <c r="AR113" s="27" t="s">
        <v>166</v>
      </c>
      <c r="AS113" s="28"/>
      <c r="AT113" s="28"/>
      <c r="AU113" s="28"/>
      <c r="AV113" s="28"/>
      <c r="AW113" s="28"/>
      <c r="AX113" s="28"/>
      <c r="AY113" s="28"/>
      <c r="AZ113" s="28"/>
      <c r="BA113" s="28"/>
      <c r="BB113" s="28"/>
      <c r="BC113" s="42"/>
      <c r="BD113" s="42"/>
      <c r="BE113" s="42"/>
      <c r="BF113" s="42"/>
      <c r="BG113" s="42"/>
      <c r="BH113" s="42"/>
      <c r="BI113" s="17"/>
      <c r="BJ113" s="18"/>
      <c r="BK113" s="18"/>
      <c r="BL113" s="18"/>
      <c r="BM113" s="18"/>
      <c r="BN113" s="18"/>
      <c r="BO113" s="18"/>
      <c r="BP113" s="18"/>
      <c r="BQ113" s="19">
        <f>IF(OR($CF$1=B113,$CI$1=B113,$DB$1=B113,$DE$1=B113,$DX$1=B113,$EA$1=B113,$CF$27=B113,$CI$27=B113,$DB$27=B113,$DE$27=B113,$DX$27=B113,$EA$27=B113,$CF$53=B113,$CI$53=B113,$DB$53=B113,$DE$53=B113,$DX$53=B113,$EA$53=B113,$CF$79=B113,$CI$79=B113,$DB$79=B113,$DE$79=B113,$DX$79=B113,$EA$79=B113,$ET$1=B113,$EW$1=B113,$FP$1=B113,$FS$1=B113,$GL$1=B113,$GO$1=B113,$ET$27=B113,$EW$27=B113,$FP$27=B113,$FS$27=B113,$GL$27=B113,$GO$27=B113,$ET$53=B113,$EW$53=B113,$FP$53=B113,$FS$53=B113,$GL$53=B113,$GO$53=B113,$ET$79=B113,$EW$79=B113,$FP$79=B113,$FS$79=B113,$GL$79=B113,$GO$79=B113),1,0)</f>
        <v>0</v>
      </c>
      <c r="BR113" s="19"/>
      <c r="BS113" s="19"/>
      <c r="BT113" s="19"/>
    </row>
    <row r="114" spans="2:72" ht="7.5" customHeight="1" x14ac:dyDescent="0.2">
      <c r="B114" s="20"/>
      <c r="C114" s="20"/>
      <c r="D114" s="20"/>
      <c r="E114" s="24"/>
      <c r="F114" s="25"/>
      <c r="G114" s="25"/>
      <c r="H114" s="25"/>
      <c r="I114" s="25"/>
      <c r="J114" s="25"/>
      <c r="K114" s="26"/>
      <c r="L114" s="30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2"/>
      <c r="AB114" s="30"/>
      <c r="AC114" s="31"/>
      <c r="AD114" s="31"/>
      <c r="AE114" s="31"/>
      <c r="AF114" s="31"/>
      <c r="AG114" s="31"/>
      <c r="AH114" s="31"/>
      <c r="AI114" s="31"/>
      <c r="AJ114" s="31"/>
      <c r="AK114" s="31"/>
      <c r="AL114" s="31"/>
      <c r="AM114" s="31"/>
      <c r="AN114" s="31"/>
      <c r="AO114" s="31"/>
      <c r="AP114" s="31"/>
      <c r="AQ114" s="32"/>
      <c r="AR114" s="30"/>
      <c r="AS114" s="31"/>
      <c r="AT114" s="31"/>
      <c r="AU114" s="31"/>
      <c r="AV114" s="31"/>
      <c r="AW114" s="31"/>
      <c r="AX114" s="31"/>
      <c r="AY114" s="31"/>
      <c r="AZ114" s="31"/>
      <c r="BA114" s="31"/>
      <c r="BB114" s="31"/>
      <c r="BC114" s="42"/>
      <c r="BD114" s="42"/>
      <c r="BE114" s="42"/>
      <c r="BF114" s="42"/>
      <c r="BG114" s="42"/>
      <c r="BH114" s="42"/>
      <c r="BI114" s="17"/>
      <c r="BJ114" s="18"/>
      <c r="BK114" s="18"/>
      <c r="BL114" s="18"/>
      <c r="BM114" s="18"/>
      <c r="BN114" s="18"/>
      <c r="BO114" s="18"/>
      <c r="BP114" s="18"/>
      <c r="BQ114" s="19"/>
      <c r="BR114" s="19"/>
      <c r="BS114" s="19"/>
      <c r="BT114" s="19"/>
    </row>
    <row r="115" spans="2:72" ht="7.5" customHeight="1" x14ac:dyDescent="0.2">
      <c r="B115" s="20">
        <v>39</v>
      </c>
      <c r="C115" s="20"/>
      <c r="D115" s="20"/>
      <c r="E115" s="21"/>
      <c r="F115" s="22"/>
      <c r="G115" s="22"/>
      <c r="H115" s="22"/>
      <c r="I115" s="22"/>
      <c r="J115" s="22"/>
      <c r="K115" s="23"/>
      <c r="L115" s="27" t="s">
        <v>166</v>
      </c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9"/>
      <c r="AB115" s="27" t="s">
        <v>166</v>
      </c>
      <c r="AC115" s="28"/>
      <c r="AD115" s="28"/>
      <c r="AE115" s="28"/>
      <c r="AF115" s="28"/>
      <c r="AG115" s="28"/>
      <c r="AH115" s="28"/>
      <c r="AI115" s="28"/>
      <c r="AJ115" s="28"/>
      <c r="AK115" s="28"/>
      <c r="AL115" s="28"/>
      <c r="AM115" s="28"/>
      <c r="AN115" s="28"/>
      <c r="AO115" s="28"/>
      <c r="AP115" s="28"/>
      <c r="AQ115" s="29"/>
      <c r="AR115" s="27" t="s">
        <v>166</v>
      </c>
      <c r="AS115" s="28"/>
      <c r="AT115" s="28"/>
      <c r="AU115" s="28"/>
      <c r="AV115" s="28"/>
      <c r="AW115" s="28"/>
      <c r="AX115" s="28"/>
      <c r="AY115" s="28"/>
      <c r="AZ115" s="28"/>
      <c r="BA115" s="28"/>
      <c r="BB115" s="28"/>
      <c r="BC115" s="42"/>
      <c r="BD115" s="42"/>
      <c r="BE115" s="42"/>
      <c r="BF115" s="42"/>
      <c r="BG115" s="42"/>
      <c r="BH115" s="42"/>
      <c r="BI115" s="17"/>
      <c r="BJ115" s="18"/>
      <c r="BK115" s="18"/>
      <c r="BL115" s="18"/>
      <c r="BM115" s="18"/>
      <c r="BN115" s="18"/>
      <c r="BO115" s="18"/>
      <c r="BP115" s="18"/>
      <c r="BQ115" s="19">
        <f>IF(OR($CF$1=B115,$CI$1=B115,$DB$1=B115,$DE$1=B115,$DX$1=B115,$EA$1=B115,$CF$27=B115,$CI$27=B115,$DB$27=B115,$DE$27=B115,$DX$27=B115,$EA$27=B115,$CF$53=B115,$CI$53=B115,$DB$53=B115,$DE$53=B115,$DX$53=B115,$EA$53=B115,$CF$79=B115,$CI$79=B115,$DB$79=B115,$DE$79=B115,$DX$79=B115,$EA$79=B115,$ET$1=B115,$EW$1=B115,$FP$1=B115,$FS$1=B115,$GL$1=B115,$GO$1=B115,$ET$27=B115,$EW$27=B115,$FP$27=B115,$FS$27=B115,$GL$27=B115,$GO$27=B115,$ET$53=B115,$EW$53=B115,$FP$53=B115,$FS$53=B115,$GL$53=B115,$GO$53=B115,$ET$79=B115,$EW$79=B115,$FP$79=B115,$FS$79=B115,$GL$79=B115,$GO$79=B115),1,0)</f>
        <v>0</v>
      </c>
      <c r="BR115" s="19"/>
      <c r="BS115" s="19"/>
      <c r="BT115" s="19"/>
    </row>
    <row r="116" spans="2:72" ht="7.5" customHeight="1" x14ac:dyDescent="0.2">
      <c r="B116" s="20"/>
      <c r="C116" s="20"/>
      <c r="D116" s="20"/>
      <c r="E116" s="24"/>
      <c r="F116" s="25"/>
      <c r="G116" s="25"/>
      <c r="H116" s="25"/>
      <c r="I116" s="25"/>
      <c r="J116" s="25"/>
      <c r="K116" s="26"/>
      <c r="L116" s="30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2"/>
      <c r="AB116" s="30"/>
      <c r="AC116" s="31"/>
      <c r="AD116" s="31"/>
      <c r="AE116" s="31"/>
      <c r="AF116" s="31"/>
      <c r="AG116" s="31"/>
      <c r="AH116" s="31"/>
      <c r="AI116" s="31"/>
      <c r="AJ116" s="31"/>
      <c r="AK116" s="31"/>
      <c r="AL116" s="31"/>
      <c r="AM116" s="31"/>
      <c r="AN116" s="31"/>
      <c r="AO116" s="31"/>
      <c r="AP116" s="31"/>
      <c r="AQ116" s="32"/>
      <c r="AR116" s="30"/>
      <c r="AS116" s="31"/>
      <c r="AT116" s="31"/>
      <c r="AU116" s="31"/>
      <c r="AV116" s="31"/>
      <c r="AW116" s="31"/>
      <c r="AX116" s="31"/>
      <c r="AY116" s="31"/>
      <c r="AZ116" s="31"/>
      <c r="BA116" s="31"/>
      <c r="BB116" s="31"/>
      <c r="BC116" s="42"/>
      <c r="BD116" s="42"/>
      <c r="BE116" s="42"/>
      <c r="BF116" s="42"/>
      <c r="BG116" s="42"/>
      <c r="BH116" s="42"/>
      <c r="BI116" s="17"/>
      <c r="BJ116" s="18"/>
      <c r="BK116" s="18"/>
      <c r="BL116" s="18"/>
      <c r="BM116" s="18"/>
      <c r="BN116" s="18"/>
      <c r="BO116" s="18"/>
      <c r="BP116" s="18"/>
      <c r="BQ116" s="19"/>
      <c r="BR116" s="19"/>
      <c r="BS116" s="19"/>
      <c r="BT116" s="19"/>
    </row>
    <row r="117" spans="2:72" ht="7.5" customHeight="1" x14ac:dyDescent="0.2">
      <c r="B117" s="20">
        <v>40</v>
      </c>
      <c r="C117" s="20"/>
      <c r="D117" s="20"/>
      <c r="E117" s="21"/>
      <c r="F117" s="22"/>
      <c r="G117" s="22"/>
      <c r="H117" s="22"/>
      <c r="I117" s="22"/>
      <c r="J117" s="22"/>
      <c r="K117" s="23"/>
      <c r="L117" s="27" t="s">
        <v>166</v>
      </c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9"/>
      <c r="AB117" s="27" t="s">
        <v>166</v>
      </c>
      <c r="AC117" s="28"/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9"/>
      <c r="AR117" s="27" t="s">
        <v>166</v>
      </c>
      <c r="AS117" s="28"/>
      <c r="AT117" s="28"/>
      <c r="AU117" s="28"/>
      <c r="AV117" s="28"/>
      <c r="AW117" s="28"/>
      <c r="AX117" s="28"/>
      <c r="AY117" s="28"/>
      <c r="AZ117" s="28"/>
      <c r="BA117" s="28"/>
      <c r="BB117" s="28"/>
      <c r="BC117" s="42"/>
      <c r="BD117" s="42"/>
      <c r="BE117" s="42"/>
      <c r="BF117" s="42"/>
      <c r="BG117" s="42"/>
      <c r="BH117" s="42"/>
      <c r="BI117" s="17"/>
      <c r="BJ117" s="18"/>
      <c r="BK117" s="18"/>
      <c r="BL117" s="18"/>
      <c r="BM117" s="18"/>
      <c r="BN117" s="18"/>
      <c r="BO117" s="18"/>
      <c r="BP117" s="18"/>
      <c r="BQ117" s="19">
        <f>IF(OR($CF$1=B117,$CI$1=B117,$DB$1=B117,$DE$1=B117,$DX$1=B117,$EA$1=B117,$CF$27=B117,$CI$27=B117,$DB$27=B117,$DE$27=B117,$DX$27=B117,$EA$27=B117,$CF$53=B117,$CI$53=B117,$DB$53=B117,$DE$53=B117,$DX$53=B117,$EA$53=B117,$CF$79=B117,$CI$79=B117,$DB$79=B117,$DE$79=B117,$DX$79=B117,$EA$79=B117,$ET$1=B117,$EW$1=B117,$FP$1=B117,$FS$1=B117,$GL$1=B117,$GO$1=B117,$ET$27=B117,$EW$27=B117,$FP$27=B117,$FS$27=B117,$GL$27=B117,$GO$27=B117,$ET$53=B117,$EW$53=B117,$FP$53=B117,$FS$53=B117,$GL$53=B117,$GO$53=B117,$ET$79=B117,$EW$79=B117,$FP$79=B117,$FS$79=B117,$GL$79=B117,$GO$79=B117),1,0)</f>
        <v>0</v>
      </c>
      <c r="BR117" s="19"/>
      <c r="BS117" s="19"/>
      <c r="BT117" s="19"/>
    </row>
    <row r="118" spans="2:72" ht="7.5" customHeight="1" x14ac:dyDescent="0.2">
      <c r="B118" s="20"/>
      <c r="C118" s="20"/>
      <c r="D118" s="20"/>
      <c r="E118" s="24"/>
      <c r="F118" s="25"/>
      <c r="G118" s="25"/>
      <c r="H118" s="25"/>
      <c r="I118" s="25"/>
      <c r="J118" s="25"/>
      <c r="K118" s="26"/>
      <c r="L118" s="30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2"/>
      <c r="AB118" s="30"/>
      <c r="AC118" s="31"/>
      <c r="AD118" s="31"/>
      <c r="AE118" s="31"/>
      <c r="AF118" s="31"/>
      <c r="AG118" s="31"/>
      <c r="AH118" s="31"/>
      <c r="AI118" s="31"/>
      <c r="AJ118" s="31"/>
      <c r="AK118" s="31"/>
      <c r="AL118" s="31"/>
      <c r="AM118" s="31"/>
      <c r="AN118" s="31"/>
      <c r="AO118" s="31"/>
      <c r="AP118" s="31"/>
      <c r="AQ118" s="32"/>
      <c r="AR118" s="30"/>
      <c r="AS118" s="31"/>
      <c r="AT118" s="31"/>
      <c r="AU118" s="31"/>
      <c r="AV118" s="31"/>
      <c r="AW118" s="31"/>
      <c r="AX118" s="31"/>
      <c r="AY118" s="31"/>
      <c r="AZ118" s="31"/>
      <c r="BA118" s="31"/>
      <c r="BB118" s="31"/>
      <c r="BC118" s="42"/>
      <c r="BD118" s="42"/>
      <c r="BE118" s="42"/>
      <c r="BF118" s="42"/>
      <c r="BG118" s="42"/>
      <c r="BH118" s="42"/>
      <c r="BI118" s="17"/>
      <c r="BJ118" s="18"/>
      <c r="BK118" s="18"/>
      <c r="BL118" s="18"/>
      <c r="BM118" s="18"/>
      <c r="BN118" s="18"/>
      <c r="BO118" s="18"/>
      <c r="BP118" s="18"/>
      <c r="BQ118" s="19"/>
      <c r="BR118" s="19"/>
      <c r="BS118" s="19"/>
      <c r="BT118" s="19"/>
    </row>
    <row r="119" spans="2:72" ht="7.5" customHeight="1" x14ac:dyDescent="0.2">
      <c r="B119" s="20">
        <v>41</v>
      </c>
      <c r="C119" s="20"/>
      <c r="D119" s="20"/>
      <c r="E119" s="21"/>
      <c r="F119" s="22"/>
      <c r="G119" s="22"/>
      <c r="H119" s="22"/>
      <c r="I119" s="22"/>
      <c r="J119" s="22"/>
      <c r="K119" s="23"/>
      <c r="L119" s="27" t="s">
        <v>166</v>
      </c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9"/>
      <c r="AB119" s="27" t="s">
        <v>166</v>
      </c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8"/>
      <c r="AQ119" s="29"/>
      <c r="AR119" s="27" t="s">
        <v>166</v>
      </c>
      <c r="AS119" s="28"/>
      <c r="AT119" s="28"/>
      <c r="AU119" s="28"/>
      <c r="AV119" s="28"/>
      <c r="AW119" s="28"/>
      <c r="AX119" s="28"/>
      <c r="AY119" s="28"/>
      <c r="AZ119" s="28"/>
      <c r="BA119" s="28"/>
      <c r="BB119" s="28"/>
      <c r="BC119" s="42"/>
      <c r="BD119" s="42"/>
      <c r="BE119" s="42"/>
      <c r="BF119" s="42"/>
      <c r="BG119" s="42"/>
      <c r="BH119" s="42"/>
      <c r="BI119" s="17"/>
      <c r="BJ119" s="18"/>
      <c r="BK119" s="18"/>
      <c r="BL119" s="18"/>
      <c r="BM119" s="18"/>
      <c r="BN119" s="18"/>
      <c r="BO119" s="18"/>
      <c r="BP119" s="18"/>
      <c r="BQ119" s="19">
        <f>IF(OR($CF$1=B119,$CI$1=B119,$DB$1=B119,$DE$1=B119,$DX$1=B119,$EA$1=B119,$CF$27=B119,$CI$27=B119,$DB$27=B119,$DE$27=B119,$DX$27=B119,$EA$27=B119,$CF$53=B119,$CI$53=B119,$DB$53=B119,$DE$53=B119,$DX$53=B119,$EA$53=B119,$CF$79=B119,$CI$79=B119,$DB$79=B119,$DE$79=B119,$DX$79=B119,$EA$79=B119,$ET$1=B119,$EW$1=B119,$FP$1=B119,$FS$1=B119,$GL$1=B119,$GO$1=B119,$ET$27=B119,$EW$27=B119,$FP$27=B119,$FS$27=B119,$GL$27=B119,$GO$27=B119,$ET$53=B119,$EW$53=B119,$FP$53=B119,$FS$53=B119,$GL$53=B119,$GO$53=B119,$ET$79=B119,$EW$79=B119,$FP$79=B119,$FS$79=B119,$GL$79=B119,$GO$79=B119),1,0)</f>
        <v>0</v>
      </c>
      <c r="BR119" s="19"/>
      <c r="BS119" s="19"/>
      <c r="BT119" s="19"/>
    </row>
    <row r="120" spans="2:72" ht="7.5" customHeight="1" x14ac:dyDescent="0.2">
      <c r="B120" s="20"/>
      <c r="C120" s="20"/>
      <c r="D120" s="20"/>
      <c r="E120" s="24"/>
      <c r="F120" s="25"/>
      <c r="G120" s="25"/>
      <c r="H120" s="25"/>
      <c r="I120" s="25"/>
      <c r="J120" s="25"/>
      <c r="K120" s="26"/>
      <c r="L120" s="30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2"/>
      <c r="AB120" s="30"/>
      <c r="AC120" s="31"/>
      <c r="AD120" s="31"/>
      <c r="AE120" s="31"/>
      <c r="AF120" s="31"/>
      <c r="AG120" s="31"/>
      <c r="AH120" s="31"/>
      <c r="AI120" s="31"/>
      <c r="AJ120" s="31"/>
      <c r="AK120" s="31"/>
      <c r="AL120" s="31"/>
      <c r="AM120" s="31"/>
      <c r="AN120" s="31"/>
      <c r="AO120" s="31"/>
      <c r="AP120" s="31"/>
      <c r="AQ120" s="32"/>
      <c r="AR120" s="30"/>
      <c r="AS120" s="31"/>
      <c r="AT120" s="31"/>
      <c r="AU120" s="31"/>
      <c r="AV120" s="31"/>
      <c r="AW120" s="31"/>
      <c r="AX120" s="31"/>
      <c r="AY120" s="31"/>
      <c r="AZ120" s="31"/>
      <c r="BA120" s="31"/>
      <c r="BB120" s="31"/>
      <c r="BC120" s="42"/>
      <c r="BD120" s="42"/>
      <c r="BE120" s="42"/>
      <c r="BF120" s="42"/>
      <c r="BG120" s="42"/>
      <c r="BH120" s="42"/>
      <c r="BI120" s="17"/>
      <c r="BJ120" s="18"/>
      <c r="BK120" s="18"/>
      <c r="BL120" s="18"/>
      <c r="BM120" s="18"/>
      <c r="BN120" s="18"/>
      <c r="BO120" s="18"/>
      <c r="BP120" s="18"/>
      <c r="BQ120" s="19"/>
      <c r="BR120" s="19"/>
      <c r="BS120" s="19"/>
      <c r="BT120" s="19"/>
    </row>
    <row r="121" spans="2:72" ht="7.5" customHeight="1" x14ac:dyDescent="0.2">
      <c r="B121" s="20">
        <v>42</v>
      </c>
      <c r="C121" s="20"/>
      <c r="D121" s="20"/>
      <c r="E121" s="21"/>
      <c r="F121" s="22"/>
      <c r="G121" s="22"/>
      <c r="H121" s="22"/>
      <c r="I121" s="22"/>
      <c r="J121" s="22"/>
      <c r="K121" s="23"/>
      <c r="L121" s="27" t="s">
        <v>166</v>
      </c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9"/>
      <c r="AB121" s="27" t="s">
        <v>166</v>
      </c>
      <c r="AC121" s="28"/>
      <c r="AD121" s="28"/>
      <c r="AE121" s="28"/>
      <c r="AF121" s="28"/>
      <c r="AG121" s="28"/>
      <c r="AH121" s="28"/>
      <c r="AI121" s="28"/>
      <c r="AJ121" s="28"/>
      <c r="AK121" s="28"/>
      <c r="AL121" s="28"/>
      <c r="AM121" s="28"/>
      <c r="AN121" s="28"/>
      <c r="AO121" s="28"/>
      <c r="AP121" s="28"/>
      <c r="AQ121" s="29"/>
      <c r="AR121" s="27" t="s">
        <v>166</v>
      </c>
      <c r="AS121" s="28"/>
      <c r="AT121" s="28"/>
      <c r="AU121" s="28"/>
      <c r="AV121" s="28"/>
      <c r="AW121" s="28"/>
      <c r="AX121" s="28"/>
      <c r="AY121" s="28"/>
      <c r="AZ121" s="28"/>
      <c r="BA121" s="28"/>
      <c r="BB121" s="28"/>
      <c r="BC121" s="42"/>
      <c r="BD121" s="42"/>
      <c r="BE121" s="42"/>
      <c r="BF121" s="42"/>
      <c r="BG121" s="42"/>
      <c r="BH121" s="42"/>
      <c r="BI121" s="17"/>
      <c r="BJ121" s="18"/>
      <c r="BK121" s="18"/>
      <c r="BL121" s="18"/>
      <c r="BM121" s="18"/>
      <c r="BN121" s="18"/>
      <c r="BO121" s="18"/>
      <c r="BP121" s="18"/>
      <c r="BQ121" s="19">
        <f>IF(OR($CF$1=B121,$CI$1=B121,$DB$1=B121,$DE$1=B121,$DX$1=B121,$EA$1=B121,$CF$27=B121,$CI$27=B121,$DB$27=B121,$DE$27=B121,$DX$27=B121,$EA$27=B121,$CF$53=B121,$CI$53=B121,$DB$53=B121,$DE$53=B121,$DX$53=B121,$EA$53=B121,$CF$79=B121,$CI$79=B121,$DB$79=B121,$DE$79=B121,$DX$79=B121,$EA$79=B121,$ET$1=B121,$EW$1=B121,$FP$1=B121,$FS$1=B121,$GL$1=B121,$GO$1=B121,$ET$27=B121,$EW$27=B121,$FP$27=B121,$FS$27=B121,$GL$27=B121,$GO$27=B121,$ET$53=B121,$EW$53=B121,$FP$53=B121,$FS$53=B121,$GL$53=B121,$GO$53=B121,$ET$79=B121,$EW$79=B121,$FP$79=B121,$FS$79=B121,$GL$79=B121,$GO$79=B121),1,0)</f>
        <v>0</v>
      </c>
      <c r="BR121" s="19"/>
      <c r="BS121" s="19"/>
      <c r="BT121" s="19"/>
    </row>
    <row r="122" spans="2:72" ht="7.5" customHeight="1" x14ac:dyDescent="0.2">
      <c r="B122" s="20"/>
      <c r="C122" s="20"/>
      <c r="D122" s="20"/>
      <c r="E122" s="24"/>
      <c r="F122" s="25"/>
      <c r="G122" s="25"/>
      <c r="H122" s="25"/>
      <c r="I122" s="25"/>
      <c r="J122" s="25"/>
      <c r="K122" s="26"/>
      <c r="L122" s="30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2"/>
      <c r="AB122" s="30"/>
      <c r="AC122" s="31"/>
      <c r="AD122" s="31"/>
      <c r="AE122" s="31"/>
      <c r="AF122" s="31"/>
      <c r="AG122" s="31"/>
      <c r="AH122" s="31"/>
      <c r="AI122" s="31"/>
      <c r="AJ122" s="31"/>
      <c r="AK122" s="31"/>
      <c r="AL122" s="31"/>
      <c r="AM122" s="31"/>
      <c r="AN122" s="31"/>
      <c r="AO122" s="31"/>
      <c r="AP122" s="31"/>
      <c r="AQ122" s="32"/>
      <c r="AR122" s="30"/>
      <c r="AS122" s="31"/>
      <c r="AT122" s="31"/>
      <c r="AU122" s="31"/>
      <c r="AV122" s="31"/>
      <c r="AW122" s="31"/>
      <c r="AX122" s="31"/>
      <c r="AY122" s="31"/>
      <c r="AZ122" s="31"/>
      <c r="BA122" s="31"/>
      <c r="BB122" s="31"/>
      <c r="BC122" s="42"/>
      <c r="BD122" s="42"/>
      <c r="BE122" s="42"/>
      <c r="BF122" s="42"/>
      <c r="BG122" s="42"/>
      <c r="BH122" s="42"/>
      <c r="BI122" s="17"/>
      <c r="BJ122" s="18"/>
      <c r="BK122" s="18"/>
      <c r="BL122" s="18"/>
      <c r="BM122" s="18"/>
      <c r="BN122" s="18"/>
      <c r="BO122" s="18"/>
      <c r="BP122" s="18"/>
      <c r="BQ122" s="19"/>
      <c r="BR122" s="19"/>
      <c r="BS122" s="19"/>
      <c r="BT122" s="19"/>
    </row>
    <row r="123" spans="2:72" ht="7.5" customHeight="1" x14ac:dyDescent="0.2">
      <c r="B123" s="20">
        <v>43</v>
      </c>
      <c r="C123" s="20"/>
      <c r="D123" s="20"/>
      <c r="E123" s="21"/>
      <c r="F123" s="22"/>
      <c r="G123" s="22"/>
      <c r="H123" s="22"/>
      <c r="I123" s="22"/>
      <c r="J123" s="22"/>
      <c r="K123" s="23"/>
      <c r="L123" s="27" t="s">
        <v>166</v>
      </c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9"/>
      <c r="AB123" s="27" t="s">
        <v>166</v>
      </c>
      <c r="AC123" s="28"/>
      <c r="AD123" s="28"/>
      <c r="AE123" s="28"/>
      <c r="AF123" s="28"/>
      <c r="AG123" s="28"/>
      <c r="AH123" s="28"/>
      <c r="AI123" s="28"/>
      <c r="AJ123" s="28"/>
      <c r="AK123" s="28"/>
      <c r="AL123" s="28"/>
      <c r="AM123" s="28"/>
      <c r="AN123" s="28"/>
      <c r="AO123" s="28"/>
      <c r="AP123" s="28"/>
      <c r="AQ123" s="29"/>
      <c r="AR123" s="27" t="s">
        <v>166</v>
      </c>
      <c r="AS123" s="28"/>
      <c r="AT123" s="28"/>
      <c r="AU123" s="28"/>
      <c r="AV123" s="28"/>
      <c r="AW123" s="28"/>
      <c r="AX123" s="28"/>
      <c r="AY123" s="28"/>
      <c r="AZ123" s="28"/>
      <c r="BA123" s="28"/>
      <c r="BB123" s="28"/>
      <c r="BC123" s="42"/>
      <c r="BD123" s="42"/>
      <c r="BE123" s="42"/>
      <c r="BF123" s="42"/>
      <c r="BG123" s="42"/>
      <c r="BH123" s="42"/>
      <c r="BI123" s="17"/>
      <c r="BJ123" s="18"/>
      <c r="BK123" s="18"/>
      <c r="BL123" s="18"/>
      <c r="BM123" s="18"/>
      <c r="BN123" s="18"/>
      <c r="BO123" s="18"/>
      <c r="BP123" s="18"/>
      <c r="BQ123" s="19">
        <f>IF(OR($CF$1=B123,$CI$1=B123,$DB$1=B123,$DE$1=B123,$DX$1=B123,$EA$1=B123,$CF$27=B123,$CI$27=B123,$DB$27=B123,$DE$27=B123,$DX$27=B123,$EA$27=B123,$CF$53=B123,$CI$53=B123,$DB$53=B123,$DE$53=B123,$DX$53=B123,$EA$53=B123,$CF$79=B123,$CI$79=B123,$DB$79=B123,$DE$79=B123,$DX$79=B123,$EA$79=B123,$ET$1=B123,$EW$1=B123,$FP$1=B123,$FS$1=B123,$GL$1=B123,$GO$1=B123,$ET$27=B123,$EW$27=B123,$FP$27=B123,$FS$27=B123,$GL$27=B123,$GO$27=B123,$ET$53=B123,$EW$53=B123,$FP$53=B123,$FS$53=B123,$GL$53=B123,$GO$53=B123,$ET$79=B123,$EW$79=B123,$FP$79=B123,$FS$79=B123,$GL$79=B123,$GO$79=B123),1,0)</f>
        <v>0</v>
      </c>
      <c r="BR123" s="19"/>
      <c r="BS123" s="19"/>
      <c r="BT123" s="19"/>
    </row>
    <row r="124" spans="2:72" ht="7.5" customHeight="1" x14ac:dyDescent="0.2">
      <c r="B124" s="20"/>
      <c r="C124" s="20"/>
      <c r="D124" s="20"/>
      <c r="E124" s="24"/>
      <c r="F124" s="25"/>
      <c r="G124" s="25"/>
      <c r="H124" s="25"/>
      <c r="I124" s="25"/>
      <c r="J124" s="25"/>
      <c r="K124" s="26"/>
      <c r="L124" s="30"/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2"/>
      <c r="AB124" s="30"/>
      <c r="AC124" s="31"/>
      <c r="AD124" s="31"/>
      <c r="AE124" s="31"/>
      <c r="AF124" s="31"/>
      <c r="AG124" s="31"/>
      <c r="AH124" s="31"/>
      <c r="AI124" s="31"/>
      <c r="AJ124" s="31"/>
      <c r="AK124" s="31"/>
      <c r="AL124" s="31"/>
      <c r="AM124" s="31"/>
      <c r="AN124" s="31"/>
      <c r="AO124" s="31"/>
      <c r="AP124" s="31"/>
      <c r="AQ124" s="32"/>
      <c r="AR124" s="30"/>
      <c r="AS124" s="31"/>
      <c r="AT124" s="31"/>
      <c r="AU124" s="31"/>
      <c r="AV124" s="31"/>
      <c r="AW124" s="31"/>
      <c r="AX124" s="31"/>
      <c r="AY124" s="31"/>
      <c r="AZ124" s="31"/>
      <c r="BA124" s="31"/>
      <c r="BB124" s="31"/>
      <c r="BC124" s="42"/>
      <c r="BD124" s="42"/>
      <c r="BE124" s="42"/>
      <c r="BF124" s="42"/>
      <c r="BG124" s="42"/>
      <c r="BH124" s="42"/>
      <c r="BI124" s="17"/>
      <c r="BJ124" s="18"/>
      <c r="BK124" s="18"/>
      <c r="BL124" s="18"/>
      <c r="BM124" s="18"/>
      <c r="BN124" s="18"/>
      <c r="BO124" s="18"/>
      <c r="BP124" s="18"/>
      <c r="BQ124" s="19"/>
      <c r="BR124" s="19"/>
      <c r="BS124" s="19"/>
      <c r="BT124" s="19"/>
    </row>
    <row r="125" spans="2:72" ht="7.5" customHeight="1" x14ac:dyDescent="0.2">
      <c r="B125" s="20">
        <v>44</v>
      </c>
      <c r="C125" s="20"/>
      <c r="D125" s="20"/>
      <c r="E125" s="21"/>
      <c r="F125" s="22"/>
      <c r="G125" s="22"/>
      <c r="H125" s="22"/>
      <c r="I125" s="22"/>
      <c r="J125" s="22"/>
      <c r="K125" s="23"/>
      <c r="L125" s="27" t="s">
        <v>166</v>
      </c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9"/>
      <c r="AB125" s="27" t="s">
        <v>166</v>
      </c>
      <c r="AC125" s="28"/>
      <c r="AD125" s="28"/>
      <c r="AE125" s="28"/>
      <c r="AF125" s="28"/>
      <c r="AG125" s="28"/>
      <c r="AH125" s="28"/>
      <c r="AI125" s="28"/>
      <c r="AJ125" s="28"/>
      <c r="AK125" s="28"/>
      <c r="AL125" s="28"/>
      <c r="AM125" s="28"/>
      <c r="AN125" s="28"/>
      <c r="AO125" s="28"/>
      <c r="AP125" s="28"/>
      <c r="AQ125" s="29"/>
      <c r="AR125" s="27" t="s">
        <v>166</v>
      </c>
      <c r="AS125" s="28"/>
      <c r="AT125" s="28"/>
      <c r="AU125" s="28"/>
      <c r="AV125" s="28"/>
      <c r="AW125" s="28"/>
      <c r="AX125" s="28"/>
      <c r="AY125" s="28"/>
      <c r="AZ125" s="28"/>
      <c r="BA125" s="28"/>
      <c r="BB125" s="28"/>
      <c r="BC125" s="42"/>
      <c r="BD125" s="42"/>
      <c r="BE125" s="42"/>
      <c r="BF125" s="42"/>
      <c r="BG125" s="42"/>
      <c r="BH125" s="42"/>
      <c r="BI125" s="17"/>
      <c r="BJ125" s="18"/>
      <c r="BK125" s="18"/>
      <c r="BL125" s="18"/>
      <c r="BM125" s="18"/>
      <c r="BN125" s="18"/>
      <c r="BO125" s="18"/>
      <c r="BP125" s="18"/>
      <c r="BQ125" s="19">
        <f>IF(OR($CF$1=B125,$CI$1=B125,$DB$1=B125,$DE$1=B125,$DX$1=B125,$EA$1=B125,$CF$27=B125,$CI$27=B125,$DB$27=B125,$DE$27=B125,$DX$27=B125,$EA$27=B125,$CF$53=B125,$CI$53=B125,$DB$53=B125,$DE$53=B125,$DX$53=B125,$EA$53=B125,$CF$79=B125,$CI$79=B125,$DB$79=B125,$DE$79=B125,$DX$79=B125,$EA$79=B125,$ET$1=B125,$EW$1=B125,$FP$1=B125,$FS$1=B125,$GL$1=B125,$GO$1=B125,$ET$27=B125,$EW$27=B125,$FP$27=B125,$FS$27=B125,$GL$27=B125,$GO$27=B125,$ET$53=B125,$EW$53=B125,$FP$53=B125,$FS$53=B125,$GL$53=B125,$GO$53=B125,$ET$79=B125,$EW$79=B125,$FP$79=B125,$FS$79=B125,$GL$79=B125,$GO$79=B125),1,0)</f>
        <v>0</v>
      </c>
      <c r="BR125" s="19"/>
      <c r="BS125" s="19"/>
      <c r="BT125" s="19"/>
    </row>
    <row r="126" spans="2:72" ht="7.5" customHeight="1" x14ac:dyDescent="0.2">
      <c r="B126" s="20"/>
      <c r="C126" s="20"/>
      <c r="D126" s="20"/>
      <c r="E126" s="24"/>
      <c r="F126" s="25"/>
      <c r="G126" s="25"/>
      <c r="H126" s="25"/>
      <c r="I126" s="25"/>
      <c r="J126" s="25"/>
      <c r="K126" s="26"/>
      <c r="L126" s="30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2"/>
      <c r="AB126" s="30"/>
      <c r="AC126" s="31"/>
      <c r="AD126" s="31"/>
      <c r="AE126" s="31"/>
      <c r="AF126" s="31"/>
      <c r="AG126" s="31"/>
      <c r="AH126" s="31"/>
      <c r="AI126" s="31"/>
      <c r="AJ126" s="31"/>
      <c r="AK126" s="31"/>
      <c r="AL126" s="31"/>
      <c r="AM126" s="31"/>
      <c r="AN126" s="31"/>
      <c r="AO126" s="31"/>
      <c r="AP126" s="31"/>
      <c r="AQ126" s="32"/>
      <c r="AR126" s="30"/>
      <c r="AS126" s="31"/>
      <c r="AT126" s="31"/>
      <c r="AU126" s="31"/>
      <c r="AV126" s="31"/>
      <c r="AW126" s="31"/>
      <c r="AX126" s="31"/>
      <c r="AY126" s="31"/>
      <c r="AZ126" s="31"/>
      <c r="BA126" s="31"/>
      <c r="BB126" s="31"/>
      <c r="BC126" s="42"/>
      <c r="BD126" s="42"/>
      <c r="BE126" s="42"/>
      <c r="BF126" s="42"/>
      <c r="BG126" s="42"/>
      <c r="BH126" s="42"/>
      <c r="BI126" s="17"/>
      <c r="BJ126" s="18"/>
      <c r="BK126" s="18"/>
      <c r="BL126" s="18"/>
      <c r="BM126" s="18"/>
      <c r="BN126" s="18"/>
      <c r="BO126" s="18"/>
      <c r="BP126" s="18"/>
      <c r="BQ126" s="19"/>
      <c r="BR126" s="19"/>
      <c r="BS126" s="19"/>
      <c r="BT126" s="19"/>
    </row>
    <row r="127" spans="2:72" ht="7.5" customHeight="1" x14ac:dyDescent="0.2">
      <c r="B127" s="20">
        <v>45</v>
      </c>
      <c r="C127" s="20"/>
      <c r="D127" s="20"/>
      <c r="E127" s="21"/>
      <c r="F127" s="22"/>
      <c r="G127" s="22"/>
      <c r="H127" s="22"/>
      <c r="I127" s="22"/>
      <c r="J127" s="22"/>
      <c r="K127" s="23"/>
      <c r="L127" s="27" t="s">
        <v>166</v>
      </c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9"/>
      <c r="AB127" s="27" t="s">
        <v>166</v>
      </c>
      <c r="AC127" s="28"/>
      <c r="AD127" s="28"/>
      <c r="AE127" s="28"/>
      <c r="AF127" s="28"/>
      <c r="AG127" s="28"/>
      <c r="AH127" s="28"/>
      <c r="AI127" s="28"/>
      <c r="AJ127" s="28"/>
      <c r="AK127" s="28"/>
      <c r="AL127" s="28"/>
      <c r="AM127" s="28"/>
      <c r="AN127" s="28"/>
      <c r="AO127" s="28"/>
      <c r="AP127" s="28"/>
      <c r="AQ127" s="29"/>
      <c r="AR127" s="27" t="s">
        <v>166</v>
      </c>
      <c r="AS127" s="28"/>
      <c r="AT127" s="28"/>
      <c r="AU127" s="28"/>
      <c r="AV127" s="28"/>
      <c r="AW127" s="28"/>
      <c r="AX127" s="28"/>
      <c r="AY127" s="28"/>
      <c r="AZ127" s="28"/>
      <c r="BA127" s="28"/>
      <c r="BB127" s="28"/>
      <c r="BC127" s="42"/>
      <c r="BD127" s="42"/>
      <c r="BE127" s="42"/>
      <c r="BF127" s="42"/>
      <c r="BG127" s="42"/>
      <c r="BH127" s="42"/>
      <c r="BI127" s="17"/>
      <c r="BJ127" s="18"/>
      <c r="BK127" s="18"/>
      <c r="BL127" s="18"/>
      <c r="BM127" s="18"/>
      <c r="BN127" s="18"/>
      <c r="BO127" s="18"/>
      <c r="BP127" s="18"/>
      <c r="BQ127" s="19">
        <f>IF(OR($CF$1=B127,$CI$1=B127,$DB$1=B127,$DE$1=B127,$DX$1=B127,$EA$1=B127,$CF$27=B127,$CI$27=B127,$DB$27=B127,$DE$27=B127,$DX$27=B127,$EA$27=B127,$CF$53=B127,$CI$53=B127,$DB$53=B127,$DE$53=B127,$DX$53=B127,$EA$53=B127,$CF$79=B127,$CI$79=B127,$DB$79=B127,$DE$79=B127,$DX$79=B127,$EA$79=B127,$ET$1=B127,$EW$1=B127,$FP$1=B127,$FS$1=B127,$GL$1=B127,$GO$1=B127,$ET$27=B127,$EW$27=B127,$FP$27=B127,$FS$27=B127,$GL$27=B127,$GO$27=B127,$ET$53=B127,$EW$53=B127,$FP$53=B127,$FS$53=B127,$GL$53=B127,$GO$53=B127,$ET$79=B127,$EW$79=B127,$FP$79=B127,$FS$79=B127,$GL$79=B127,$GO$79=B127),1,0)</f>
        <v>0</v>
      </c>
      <c r="BR127" s="19"/>
      <c r="BS127" s="19"/>
      <c r="BT127" s="19"/>
    </row>
    <row r="128" spans="2:72" ht="7.5" customHeight="1" x14ac:dyDescent="0.2">
      <c r="B128" s="20"/>
      <c r="C128" s="20"/>
      <c r="D128" s="20"/>
      <c r="E128" s="24"/>
      <c r="F128" s="25"/>
      <c r="G128" s="25"/>
      <c r="H128" s="25"/>
      <c r="I128" s="25"/>
      <c r="J128" s="25"/>
      <c r="K128" s="26"/>
      <c r="L128" s="30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2"/>
      <c r="AB128" s="30"/>
      <c r="AC128" s="31"/>
      <c r="AD128" s="31"/>
      <c r="AE128" s="31"/>
      <c r="AF128" s="31"/>
      <c r="AG128" s="31"/>
      <c r="AH128" s="31"/>
      <c r="AI128" s="31"/>
      <c r="AJ128" s="31"/>
      <c r="AK128" s="31"/>
      <c r="AL128" s="31"/>
      <c r="AM128" s="31"/>
      <c r="AN128" s="31"/>
      <c r="AO128" s="31"/>
      <c r="AP128" s="31"/>
      <c r="AQ128" s="32"/>
      <c r="AR128" s="30"/>
      <c r="AS128" s="31"/>
      <c r="AT128" s="31"/>
      <c r="AU128" s="31"/>
      <c r="AV128" s="31"/>
      <c r="AW128" s="31"/>
      <c r="AX128" s="31"/>
      <c r="AY128" s="31"/>
      <c r="AZ128" s="31"/>
      <c r="BA128" s="31"/>
      <c r="BB128" s="31"/>
      <c r="BC128" s="42"/>
      <c r="BD128" s="42"/>
      <c r="BE128" s="42"/>
      <c r="BF128" s="42"/>
      <c r="BG128" s="42"/>
      <c r="BH128" s="42"/>
      <c r="BI128" s="17"/>
      <c r="BJ128" s="18"/>
      <c r="BK128" s="18"/>
      <c r="BL128" s="18"/>
      <c r="BM128" s="18"/>
      <c r="BN128" s="18"/>
      <c r="BO128" s="18"/>
      <c r="BP128" s="18"/>
      <c r="BQ128" s="19"/>
      <c r="BR128" s="19"/>
      <c r="BS128" s="19"/>
      <c r="BT128" s="19"/>
    </row>
    <row r="129" spans="2:72" ht="7.5" customHeight="1" x14ac:dyDescent="0.2">
      <c r="B129" s="20">
        <v>46</v>
      </c>
      <c r="C129" s="20"/>
      <c r="D129" s="20"/>
      <c r="E129" s="21"/>
      <c r="F129" s="22"/>
      <c r="G129" s="22"/>
      <c r="H129" s="22"/>
      <c r="I129" s="22"/>
      <c r="J129" s="22"/>
      <c r="K129" s="23"/>
      <c r="L129" s="27" t="s">
        <v>166</v>
      </c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29"/>
      <c r="AB129" s="27" t="s">
        <v>166</v>
      </c>
      <c r="AC129" s="28"/>
      <c r="AD129" s="28"/>
      <c r="AE129" s="28"/>
      <c r="AF129" s="28"/>
      <c r="AG129" s="28"/>
      <c r="AH129" s="28"/>
      <c r="AI129" s="28"/>
      <c r="AJ129" s="28"/>
      <c r="AK129" s="28"/>
      <c r="AL129" s="28"/>
      <c r="AM129" s="28"/>
      <c r="AN129" s="28"/>
      <c r="AO129" s="28"/>
      <c r="AP129" s="28"/>
      <c r="AQ129" s="29"/>
      <c r="AR129" s="27" t="s">
        <v>166</v>
      </c>
      <c r="AS129" s="28"/>
      <c r="AT129" s="28"/>
      <c r="AU129" s="28"/>
      <c r="AV129" s="28"/>
      <c r="AW129" s="28"/>
      <c r="AX129" s="28"/>
      <c r="AY129" s="28"/>
      <c r="AZ129" s="28"/>
      <c r="BA129" s="28"/>
      <c r="BB129" s="28"/>
      <c r="BC129" s="42"/>
      <c r="BD129" s="42"/>
      <c r="BE129" s="42"/>
      <c r="BF129" s="42"/>
      <c r="BG129" s="42"/>
      <c r="BH129" s="42"/>
      <c r="BI129" s="17"/>
      <c r="BJ129" s="18"/>
      <c r="BK129" s="18"/>
      <c r="BL129" s="18"/>
      <c r="BM129" s="18"/>
      <c r="BN129" s="18"/>
      <c r="BO129" s="18"/>
      <c r="BP129" s="18"/>
      <c r="BQ129" s="19">
        <f>IF(OR($CF$1=B129,$CI$1=B129,$DB$1=B129,$DE$1=B129,$DX$1=B129,$EA$1=B129,$CF$27=B129,$CI$27=B129,$DB$27=B129,$DE$27=B129,$DX$27=B129,$EA$27=B129,$CF$53=B129,$CI$53=B129,$DB$53=B129,$DE$53=B129,$DX$53=B129,$EA$53=B129,$CF$79=B129,$CI$79=B129,$DB$79=B129,$DE$79=B129,$DX$79=B129,$EA$79=B129,$ET$1=B129,$EW$1=B129,$FP$1=B129,$FS$1=B129,$GL$1=B129,$GO$1=B129,$ET$27=B129,$EW$27=B129,$FP$27=B129,$FS$27=B129,$GL$27=B129,$GO$27=B129,$ET$53=B129,$EW$53=B129,$FP$53=B129,$FS$53=B129,$GL$53=B129,$GO$53=B129,$ET$79=B129,$EW$79=B129,$FP$79=B129,$FS$79=B129,$GL$79=B129,$GO$79=B129),1,0)</f>
        <v>0</v>
      </c>
      <c r="BR129" s="19"/>
      <c r="BS129" s="19"/>
      <c r="BT129" s="19"/>
    </row>
    <row r="130" spans="2:72" ht="7.5" customHeight="1" x14ac:dyDescent="0.2">
      <c r="B130" s="20"/>
      <c r="C130" s="20"/>
      <c r="D130" s="20"/>
      <c r="E130" s="24"/>
      <c r="F130" s="25"/>
      <c r="G130" s="25"/>
      <c r="H130" s="25"/>
      <c r="I130" s="25"/>
      <c r="J130" s="25"/>
      <c r="K130" s="26"/>
      <c r="L130" s="30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2"/>
      <c r="AB130" s="30"/>
      <c r="AC130" s="31"/>
      <c r="AD130" s="31"/>
      <c r="AE130" s="31"/>
      <c r="AF130" s="31"/>
      <c r="AG130" s="31"/>
      <c r="AH130" s="31"/>
      <c r="AI130" s="31"/>
      <c r="AJ130" s="31"/>
      <c r="AK130" s="31"/>
      <c r="AL130" s="31"/>
      <c r="AM130" s="31"/>
      <c r="AN130" s="31"/>
      <c r="AO130" s="31"/>
      <c r="AP130" s="31"/>
      <c r="AQ130" s="32"/>
      <c r="AR130" s="30"/>
      <c r="AS130" s="31"/>
      <c r="AT130" s="31"/>
      <c r="AU130" s="31"/>
      <c r="AV130" s="31"/>
      <c r="AW130" s="31"/>
      <c r="AX130" s="31"/>
      <c r="AY130" s="31"/>
      <c r="AZ130" s="31"/>
      <c r="BA130" s="31"/>
      <c r="BB130" s="31"/>
      <c r="BC130" s="42"/>
      <c r="BD130" s="42"/>
      <c r="BE130" s="42"/>
      <c r="BF130" s="42"/>
      <c r="BG130" s="42"/>
      <c r="BH130" s="42"/>
      <c r="BI130" s="17"/>
      <c r="BJ130" s="18"/>
      <c r="BK130" s="18"/>
      <c r="BL130" s="18"/>
      <c r="BM130" s="18"/>
      <c r="BN130" s="18"/>
      <c r="BO130" s="18"/>
      <c r="BP130" s="18"/>
      <c r="BQ130" s="19"/>
      <c r="BR130" s="19"/>
      <c r="BS130" s="19"/>
      <c r="BT130" s="19"/>
    </row>
    <row r="131" spans="2:72" ht="7.5" customHeight="1" x14ac:dyDescent="0.2">
      <c r="B131" s="20">
        <v>47</v>
      </c>
      <c r="C131" s="20"/>
      <c r="D131" s="20"/>
      <c r="E131" s="21"/>
      <c r="F131" s="22"/>
      <c r="G131" s="22"/>
      <c r="H131" s="22"/>
      <c r="I131" s="22"/>
      <c r="J131" s="22"/>
      <c r="K131" s="23"/>
      <c r="L131" s="27" t="s">
        <v>166</v>
      </c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9"/>
      <c r="AB131" s="27" t="s">
        <v>166</v>
      </c>
      <c r="AC131" s="28"/>
      <c r="AD131" s="28"/>
      <c r="AE131" s="28"/>
      <c r="AF131" s="28"/>
      <c r="AG131" s="28"/>
      <c r="AH131" s="28"/>
      <c r="AI131" s="28"/>
      <c r="AJ131" s="28"/>
      <c r="AK131" s="28"/>
      <c r="AL131" s="28"/>
      <c r="AM131" s="28"/>
      <c r="AN131" s="28"/>
      <c r="AO131" s="28"/>
      <c r="AP131" s="28"/>
      <c r="AQ131" s="29"/>
      <c r="AR131" s="27" t="s">
        <v>166</v>
      </c>
      <c r="AS131" s="28"/>
      <c r="AT131" s="28"/>
      <c r="AU131" s="28"/>
      <c r="AV131" s="28"/>
      <c r="AW131" s="28"/>
      <c r="AX131" s="28"/>
      <c r="AY131" s="28"/>
      <c r="AZ131" s="28"/>
      <c r="BA131" s="28"/>
      <c r="BB131" s="28"/>
      <c r="BC131" s="42"/>
      <c r="BD131" s="42"/>
      <c r="BE131" s="42"/>
      <c r="BF131" s="42"/>
      <c r="BG131" s="42"/>
      <c r="BH131" s="42"/>
      <c r="BI131" s="17"/>
      <c r="BJ131" s="18"/>
      <c r="BK131" s="18"/>
      <c r="BL131" s="18"/>
      <c r="BM131" s="18"/>
      <c r="BN131" s="18"/>
      <c r="BO131" s="18"/>
      <c r="BP131" s="18"/>
      <c r="BQ131" s="19">
        <f>IF(OR($CF$1=B131,$CI$1=B131,$DB$1=B131,$DE$1=B131,$DX$1=B131,$EA$1=B131,$CF$27=B131,$CI$27=B131,$DB$27=B131,$DE$27=B131,$DX$27=B131,$EA$27=B131,$CF$53=B131,$CI$53=B131,$DB$53=B131,$DE$53=B131,$DX$53=B131,$EA$53=B131,$CF$79=B131,$CI$79=B131,$DB$79=B131,$DE$79=B131,$DX$79=B131,$EA$79=B131,$ET$1=B131,$EW$1=B131,$FP$1=B131,$FS$1=B131,$GL$1=B131,$GO$1=B131,$ET$27=B131,$EW$27=B131,$FP$27=B131,$FS$27=B131,$GL$27=B131,$GO$27=B131,$ET$53=B131,$EW$53=B131,$FP$53=B131,$FS$53=B131,$GL$53=B131,$GO$53=B131,$ET$79=B131,$EW$79=B131,$FP$79=B131,$FS$79=B131,$GL$79=B131,$GO$79=B131),1,0)</f>
        <v>0</v>
      </c>
      <c r="BR131" s="19"/>
      <c r="BS131" s="19"/>
      <c r="BT131" s="19"/>
    </row>
    <row r="132" spans="2:72" ht="7.5" customHeight="1" x14ac:dyDescent="0.2">
      <c r="B132" s="20"/>
      <c r="C132" s="20"/>
      <c r="D132" s="20"/>
      <c r="E132" s="24"/>
      <c r="F132" s="25"/>
      <c r="G132" s="25"/>
      <c r="H132" s="25"/>
      <c r="I132" s="25"/>
      <c r="J132" s="25"/>
      <c r="K132" s="26"/>
      <c r="L132" s="30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2"/>
      <c r="AB132" s="30"/>
      <c r="AC132" s="31"/>
      <c r="AD132" s="31"/>
      <c r="AE132" s="31"/>
      <c r="AF132" s="31"/>
      <c r="AG132" s="31"/>
      <c r="AH132" s="31"/>
      <c r="AI132" s="31"/>
      <c r="AJ132" s="31"/>
      <c r="AK132" s="31"/>
      <c r="AL132" s="31"/>
      <c r="AM132" s="31"/>
      <c r="AN132" s="31"/>
      <c r="AO132" s="31"/>
      <c r="AP132" s="31"/>
      <c r="AQ132" s="32"/>
      <c r="AR132" s="30"/>
      <c r="AS132" s="31"/>
      <c r="AT132" s="31"/>
      <c r="AU132" s="31"/>
      <c r="AV132" s="31"/>
      <c r="AW132" s="31"/>
      <c r="AX132" s="31"/>
      <c r="AY132" s="31"/>
      <c r="AZ132" s="31"/>
      <c r="BA132" s="31"/>
      <c r="BB132" s="31"/>
      <c r="BC132" s="42"/>
      <c r="BD132" s="42"/>
      <c r="BE132" s="42"/>
      <c r="BF132" s="42"/>
      <c r="BG132" s="42"/>
      <c r="BH132" s="42"/>
      <c r="BI132" s="17"/>
      <c r="BJ132" s="18"/>
      <c r="BK132" s="18"/>
      <c r="BL132" s="18"/>
      <c r="BM132" s="18"/>
      <c r="BN132" s="18"/>
      <c r="BO132" s="18"/>
      <c r="BP132" s="18"/>
      <c r="BQ132" s="19"/>
      <c r="BR132" s="19"/>
      <c r="BS132" s="19"/>
      <c r="BT132" s="19"/>
    </row>
    <row r="133" spans="2:72" ht="7.5" customHeight="1" x14ac:dyDescent="0.2">
      <c r="B133" s="20">
        <v>48</v>
      </c>
      <c r="C133" s="20"/>
      <c r="D133" s="20"/>
      <c r="E133" s="21"/>
      <c r="F133" s="22"/>
      <c r="G133" s="22"/>
      <c r="H133" s="22"/>
      <c r="I133" s="22"/>
      <c r="J133" s="22"/>
      <c r="K133" s="23"/>
      <c r="L133" s="27" t="s">
        <v>166</v>
      </c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9"/>
      <c r="AB133" s="27" t="s">
        <v>166</v>
      </c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9"/>
      <c r="AR133" s="27" t="s">
        <v>166</v>
      </c>
      <c r="AS133" s="28"/>
      <c r="AT133" s="28"/>
      <c r="AU133" s="28"/>
      <c r="AV133" s="28"/>
      <c r="AW133" s="28"/>
      <c r="AX133" s="28"/>
      <c r="AY133" s="28"/>
      <c r="AZ133" s="28"/>
      <c r="BA133" s="28"/>
      <c r="BB133" s="28"/>
      <c r="BC133" s="42"/>
      <c r="BD133" s="42"/>
      <c r="BE133" s="42"/>
      <c r="BF133" s="42"/>
      <c r="BG133" s="42"/>
      <c r="BH133" s="42"/>
      <c r="BI133" s="17"/>
      <c r="BJ133" s="18"/>
      <c r="BK133" s="18"/>
      <c r="BL133" s="18"/>
      <c r="BM133" s="18"/>
      <c r="BN133" s="18"/>
      <c r="BO133" s="18"/>
      <c r="BP133" s="18"/>
      <c r="BQ133" s="19">
        <f>IF(OR($CF$1=B133,$CI$1=B133,$DB$1=B133,$DE$1=B133,$DX$1=B133,$EA$1=B133,$CF$27=B133,$CI$27=B133,$DB$27=B133,$DE$27=B133,$DX$27=B133,$EA$27=B133,$CF$53=B133,$CI$53=B133,$DB$53=B133,$DE$53=B133,$DX$53=B133,$EA$53=B133,$CF$79=B133,$CI$79=B133,$DB$79=B133,$DE$79=B133,$DX$79=B133,$EA$79=B133,$ET$1=B133,$EW$1=B133,$FP$1=B133,$FS$1=B133,$GL$1=B133,$GO$1=B133,$ET$27=B133,$EW$27=B133,$FP$27=B133,$FS$27=B133,$GL$27=B133,$GO$27=B133,$ET$53=B133,$EW$53=B133,$FP$53=B133,$FS$53=B133,$GL$53=B133,$GO$53=B133,$ET$79=B133,$EW$79=B133,$FP$79=B133,$FS$79=B133,$GL$79=B133,$GO$79=B133),1,0)</f>
        <v>0</v>
      </c>
      <c r="BR133" s="19"/>
      <c r="BS133" s="19"/>
      <c r="BT133" s="19"/>
    </row>
    <row r="134" spans="2:72" ht="7.5" customHeight="1" x14ac:dyDescent="0.2">
      <c r="B134" s="20"/>
      <c r="C134" s="20"/>
      <c r="D134" s="20"/>
      <c r="E134" s="24"/>
      <c r="F134" s="25"/>
      <c r="G134" s="25"/>
      <c r="H134" s="25"/>
      <c r="I134" s="25"/>
      <c r="J134" s="25"/>
      <c r="K134" s="26"/>
      <c r="L134" s="30"/>
      <c r="M134" s="31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2"/>
      <c r="AB134" s="30"/>
      <c r="AC134" s="31"/>
      <c r="AD134" s="31"/>
      <c r="AE134" s="31"/>
      <c r="AF134" s="31"/>
      <c r="AG134" s="31"/>
      <c r="AH134" s="31"/>
      <c r="AI134" s="31"/>
      <c r="AJ134" s="31"/>
      <c r="AK134" s="31"/>
      <c r="AL134" s="31"/>
      <c r="AM134" s="31"/>
      <c r="AN134" s="31"/>
      <c r="AO134" s="31"/>
      <c r="AP134" s="31"/>
      <c r="AQ134" s="32"/>
      <c r="AR134" s="30"/>
      <c r="AS134" s="31"/>
      <c r="AT134" s="31"/>
      <c r="AU134" s="31"/>
      <c r="AV134" s="31"/>
      <c r="AW134" s="31"/>
      <c r="AX134" s="31"/>
      <c r="AY134" s="31"/>
      <c r="AZ134" s="31"/>
      <c r="BA134" s="31"/>
      <c r="BB134" s="31"/>
      <c r="BC134" s="42"/>
      <c r="BD134" s="42"/>
      <c r="BE134" s="42"/>
      <c r="BF134" s="42"/>
      <c r="BG134" s="42"/>
      <c r="BH134" s="42"/>
      <c r="BI134" s="17"/>
      <c r="BJ134" s="18"/>
      <c r="BK134" s="18"/>
      <c r="BL134" s="18"/>
      <c r="BM134" s="18"/>
      <c r="BN134" s="18"/>
      <c r="BO134" s="18"/>
      <c r="BP134" s="18"/>
      <c r="BQ134" s="19"/>
      <c r="BR134" s="19"/>
      <c r="BS134" s="19"/>
      <c r="BT134" s="19"/>
    </row>
    <row r="135" spans="2:72" ht="7.5" customHeight="1" x14ac:dyDescent="0.2">
      <c r="B135" s="20">
        <v>49</v>
      </c>
      <c r="C135" s="20"/>
      <c r="D135" s="20"/>
      <c r="E135" s="21"/>
      <c r="F135" s="22"/>
      <c r="G135" s="22"/>
      <c r="H135" s="22"/>
      <c r="I135" s="22"/>
      <c r="J135" s="22"/>
      <c r="K135" s="23"/>
      <c r="L135" s="27" t="s">
        <v>166</v>
      </c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9"/>
      <c r="AB135" s="27" t="s">
        <v>166</v>
      </c>
      <c r="AC135" s="28"/>
      <c r="AD135" s="28"/>
      <c r="AE135" s="28"/>
      <c r="AF135" s="28"/>
      <c r="AG135" s="28"/>
      <c r="AH135" s="28"/>
      <c r="AI135" s="28"/>
      <c r="AJ135" s="28"/>
      <c r="AK135" s="28"/>
      <c r="AL135" s="28"/>
      <c r="AM135" s="28"/>
      <c r="AN135" s="28"/>
      <c r="AO135" s="28"/>
      <c r="AP135" s="28"/>
      <c r="AQ135" s="29"/>
      <c r="AR135" s="27" t="s">
        <v>166</v>
      </c>
      <c r="AS135" s="28"/>
      <c r="AT135" s="28"/>
      <c r="AU135" s="28"/>
      <c r="AV135" s="28"/>
      <c r="AW135" s="28"/>
      <c r="AX135" s="28"/>
      <c r="AY135" s="28"/>
      <c r="AZ135" s="28"/>
      <c r="BA135" s="28"/>
      <c r="BB135" s="28"/>
      <c r="BC135" s="42"/>
      <c r="BD135" s="42"/>
      <c r="BE135" s="42"/>
      <c r="BF135" s="42"/>
      <c r="BG135" s="42"/>
      <c r="BH135" s="42"/>
      <c r="BI135" s="17"/>
      <c r="BJ135" s="18"/>
      <c r="BK135" s="18"/>
      <c r="BL135" s="18"/>
      <c r="BM135" s="18"/>
      <c r="BN135" s="18"/>
      <c r="BO135" s="18"/>
      <c r="BP135" s="18"/>
      <c r="BQ135" s="19">
        <f>IF(OR($CF$1=B135,$CI$1=B135,$DB$1=B135,$DE$1=B135,$DX$1=B135,$EA$1=B135,$CF$27=B135,$CI$27=B135,$DB$27=B135,$DE$27=B135,$DX$27=B135,$EA$27=B135,$CF$53=B135,$CI$53=B135,$DB$53=B135,$DE$53=B135,$DX$53=B135,$EA$53=B135,$CF$79=B135,$CI$79=B135,$DB$79=B135,$DE$79=B135,$DX$79=B135,$EA$79=B135,$ET$1=B135,$EW$1=B135,$FP$1=B135,$FS$1=B135,$GL$1=B135,$GO$1=B135,$ET$27=B135,$EW$27=B135,$FP$27=B135,$FS$27=B135,$GL$27=B135,$GO$27=B135,$ET$53=B135,$EW$53=B135,$FP$53=B135,$FS$53=B135,$GL$53=B135,$GO$53=B135,$ET$79=B135,$EW$79=B135,$FP$79=B135,$FS$79=B135,$GL$79=B135,$GO$79=B135),1,0)</f>
        <v>0</v>
      </c>
      <c r="BR135" s="19"/>
      <c r="BS135" s="19"/>
      <c r="BT135" s="19"/>
    </row>
    <row r="136" spans="2:72" ht="7.5" customHeight="1" x14ac:dyDescent="0.2">
      <c r="B136" s="20"/>
      <c r="C136" s="20"/>
      <c r="D136" s="20"/>
      <c r="E136" s="24"/>
      <c r="F136" s="25"/>
      <c r="G136" s="25"/>
      <c r="H136" s="25"/>
      <c r="I136" s="25"/>
      <c r="J136" s="25"/>
      <c r="K136" s="26"/>
      <c r="L136" s="30"/>
      <c r="M136" s="31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2"/>
      <c r="AB136" s="30"/>
      <c r="AC136" s="31"/>
      <c r="AD136" s="31"/>
      <c r="AE136" s="31"/>
      <c r="AF136" s="31"/>
      <c r="AG136" s="31"/>
      <c r="AH136" s="31"/>
      <c r="AI136" s="31"/>
      <c r="AJ136" s="31"/>
      <c r="AK136" s="31"/>
      <c r="AL136" s="31"/>
      <c r="AM136" s="31"/>
      <c r="AN136" s="31"/>
      <c r="AO136" s="31"/>
      <c r="AP136" s="31"/>
      <c r="AQ136" s="32"/>
      <c r="AR136" s="30"/>
      <c r="AS136" s="31"/>
      <c r="AT136" s="31"/>
      <c r="AU136" s="31"/>
      <c r="AV136" s="31"/>
      <c r="AW136" s="31"/>
      <c r="AX136" s="31"/>
      <c r="AY136" s="31"/>
      <c r="AZ136" s="31"/>
      <c r="BA136" s="31"/>
      <c r="BB136" s="31"/>
      <c r="BC136" s="42"/>
      <c r="BD136" s="42"/>
      <c r="BE136" s="42"/>
      <c r="BF136" s="42"/>
      <c r="BG136" s="42"/>
      <c r="BH136" s="42"/>
      <c r="BI136" s="17"/>
      <c r="BJ136" s="18"/>
      <c r="BK136" s="18"/>
      <c r="BL136" s="18"/>
      <c r="BM136" s="18"/>
      <c r="BN136" s="18"/>
      <c r="BO136" s="18"/>
      <c r="BP136" s="18"/>
      <c r="BQ136" s="19"/>
      <c r="BR136" s="19"/>
      <c r="BS136" s="19"/>
      <c r="BT136" s="19"/>
    </row>
    <row r="137" spans="2:72" ht="7.5" customHeight="1" x14ac:dyDescent="0.2">
      <c r="B137" s="20">
        <v>50</v>
      </c>
      <c r="C137" s="20"/>
      <c r="D137" s="20"/>
      <c r="E137" s="21"/>
      <c r="F137" s="22"/>
      <c r="G137" s="22"/>
      <c r="H137" s="22"/>
      <c r="I137" s="22"/>
      <c r="J137" s="22"/>
      <c r="K137" s="23"/>
      <c r="L137" s="27" t="s">
        <v>166</v>
      </c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9"/>
      <c r="AB137" s="27" t="s">
        <v>166</v>
      </c>
      <c r="AC137" s="28"/>
      <c r="AD137" s="28"/>
      <c r="AE137" s="28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9"/>
      <c r="AR137" s="27" t="s">
        <v>166</v>
      </c>
      <c r="AS137" s="28"/>
      <c r="AT137" s="28"/>
      <c r="AU137" s="28"/>
      <c r="AV137" s="28"/>
      <c r="AW137" s="28"/>
      <c r="AX137" s="28"/>
      <c r="AY137" s="28"/>
      <c r="AZ137" s="28"/>
      <c r="BA137" s="28"/>
      <c r="BB137" s="28"/>
      <c r="BC137" s="42"/>
      <c r="BD137" s="42"/>
      <c r="BE137" s="42"/>
      <c r="BF137" s="42"/>
      <c r="BG137" s="42"/>
      <c r="BH137" s="42"/>
      <c r="BI137" s="17"/>
      <c r="BJ137" s="18"/>
      <c r="BK137" s="18"/>
      <c r="BL137" s="18"/>
      <c r="BM137" s="18"/>
      <c r="BN137" s="18"/>
      <c r="BO137" s="18"/>
      <c r="BP137" s="18"/>
      <c r="BQ137" s="19">
        <f>IF(OR($CF$1=B137,$CI$1=B137,$DB$1=B137,$DE$1=B137,$DX$1=B137,$EA$1=B137,$CF$27=B137,$CI$27=B137,$DB$27=B137,$DE$27=B137,$DX$27=B137,$EA$27=B137,$CF$53=B137,$CI$53=B137,$DB$53=B137,$DE$53=B137,$DX$53=B137,$EA$53=B137,$CF$79=B137,$CI$79=B137,$DB$79=B137,$DE$79=B137,$DX$79=B137,$EA$79=B137,$ET$1=B137,$EW$1=B137,$FP$1=B137,$FS$1=B137,$GL$1=B137,$GO$1=B137,$ET$27=B137,$EW$27=B137,$FP$27=B137,$FS$27=B137,$GL$27=B137,$GO$27=B137,$ET$53=B137,$EW$53=B137,$FP$53=B137,$FS$53=B137,$GL$53=B137,$GO$53=B137,$ET$79=B137,$EW$79=B137,$FP$79=B137,$FS$79=B137,$GL$79=B137,$GO$79=B137),1,0)</f>
        <v>0</v>
      </c>
      <c r="BR137" s="19"/>
      <c r="BS137" s="19"/>
      <c r="BT137" s="19"/>
    </row>
    <row r="138" spans="2:72" ht="7.5" customHeight="1" x14ac:dyDescent="0.2">
      <c r="B138" s="20"/>
      <c r="C138" s="20"/>
      <c r="D138" s="20"/>
      <c r="E138" s="24"/>
      <c r="F138" s="25"/>
      <c r="G138" s="25"/>
      <c r="H138" s="25"/>
      <c r="I138" s="25"/>
      <c r="J138" s="25"/>
      <c r="K138" s="26"/>
      <c r="L138" s="30"/>
      <c r="M138" s="31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2"/>
      <c r="AB138" s="30"/>
      <c r="AC138" s="31"/>
      <c r="AD138" s="31"/>
      <c r="AE138" s="31"/>
      <c r="AF138" s="31"/>
      <c r="AG138" s="31"/>
      <c r="AH138" s="31"/>
      <c r="AI138" s="31"/>
      <c r="AJ138" s="31"/>
      <c r="AK138" s="31"/>
      <c r="AL138" s="31"/>
      <c r="AM138" s="31"/>
      <c r="AN138" s="31"/>
      <c r="AO138" s="31"/>
      <c r="AP138" s="31"/>
      <c r="AQ138" s="32"/>
      <c r="AR138" s="30"/>
      <c r="AS138" s="31"/>
      <c r="AT138" s="31"/>
      <c r="AU138" s="31"/>
      <c r="AV138" s="31"/>
      <c r="AW138" s="31"/>
      <c r="AX138" s="31"/>
      <c r="AY138" s="31"/>
      <c r="AZ138" s="31"/>
      <c r="BA138" s="31"/>
      <c r="BB138" s="31"/>
      <c r="BC138" s="42"/>
      <c r="BD138" s="42"/>
      <c r="BE138" s="42"/>
      <c r="BF138" s="42"/>
      <c r="BG138" s="42"/>
      <c r="BH138" s="42"/>
      <c r="BI138" s="17"/>
      <c r="BJ138" s="18"/>
      <c r="BK138" s="18"/>
      <c r="BL138" s="18"/>
      <c r="BM138" s="18"/>
      <c r="BN138" s="18"/>
      <c r="BO138" s="18"/>
      <c r="BP138" s="18"/>
      <c r="BQ138" s="19"/>
      <c r="BR138" s="19"/>
      <c r="BS138" s="19"/>
      <c r="BT138" s="19"/>
    </row>
    <row r="139" spans="2:72" ht="7.5" customHeight="1" x14ac:dyDescent="0.2">
      <c r="B139" s="20">
        <v>51</v>
      </c>
      <c r="C139" s="20"/>
      <c r="D139" s="20"/>
      <c r="E139" s="21"/>
      <c r="F139" s="22"/>
      <c r="G139" s="22"/>
      <c r="H139" s="22"/>
      <c r="I139" s="22"/>
      <c r="J139" s="22"/>
      <c r="K139" s="23"/>
      <c r="L139" s="27" t="s">
        <v>166</v>
      </c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9"/>
      <c r="AB139" s="27" t="s">
        <v>166</v>
      </c>
      <c r="AC139" s="28"/>
      <c r="AD139" s="28"/>
      <c r="AE139" s="28"/>
      <c r="AF139" s="28"/>
      <c r="AG139" s="28"/>
      <c r="AH139" s="28"/>
      <c r="AI139" s="28"/>
      <c r="AJ139" s="28"/>
      <c r="AK139" s="28"/>
      <c r="AL139" s="28"/>
      <c r="AM139" s="28"/>
      <c r="AN139" s="28"/>
      <c r="AO139" s="28"/>
      <c r="AP139" s="28"/>
      <c r="AQ139" s="29"/>
      <c r="AR139" s="27" t="s">
        <v>166</v>
      </c>
      <c r="AS139" s="28"/>
      <c r="AT139" s="28"/>
      <c r="AU139" s="28"/>
      <c r="AV139" s="28"/>
      <c r="AW139" s="28"/>
      <c r="AX139" s="28"/>
      <c r="AY139" s="28"/>
      <c r="AZ139" s="28"/>
      <c r="BA139" s="28"/>
      <c r="BB139" s="28"/>
      <c r="BC139" s="42"/>
      <c r="BD139" s="42"/>
      <c r="BE139" s="42"/>
      <c r="BF139" s="42"/>
      <c r="BG139" s="42"/>
      <c r="BH139" s="42"/>
      <c r="BI139" s="17"/>
      <c r="BJ139" s="18"/>
      <c r="BK139" s="18"/>
      <c r="BL139" s="18"/>
      <c r="BM139" s="18"/>
      <c r="BN139" s="18"/>
      <c r="BO139" s="18"/>
      <c r="BP139" s="18"/>
      <c r="BQ139" s="19">
        <f>IF(OR($CF$1=B139,$CI$1=B139,$DB$1=B139,$DE$1=B139,$DX$1=B139,$EA$1=B139,$CF$27=B139,$CI$27=B139,$DB$27=B139,$DE$27=B139,$DX$27=B139,$EA$27=B139,$CF$53=B139,$CI$53=B139,$DB$53=B139,$DE$53=B139,$DX$53=B139,$EA$53=B139,$CF$79=B139,$CI$79=B139,$DB$79=B139,$DE$79=B139,$DX$79=B139,$EA$79=B139,$ET$1=B139,$EW$1=B139,$FP$1=B139,$FS$1=B139,$GL$1=B139,$GO$1=B139,$ET$27=B139,$EW$27=B139,$FP$27=B139,$FS$27=B139,$GL$27=B139,$GO$27=B139,$ET$53=B139,$EW$53=B139,$FP$53=B139,$FS$53=B139,$GL$53=B139,$GO$53=B139,$ET$79=B139,$EW$79=B139,$FP$79=B139,$FS$79=B139,$GL$79=B139,$GO$79=B139),1,0)</f>
        <v>0</v>
      </c>
      <c r="BR139" s="19"/>
      <c r="BS139" s="19"/>
      <c r="BT139" s="19"/>
    </row>
    <row r="140" spans="2:72" ht="7.5" customHeight="1" x14ac:dyDescent="0.2">
      <c r="B140" s="20"/>
      <c r="C140" s="20"/>
      <c r="D140" s="20"/>
      <c r="E140" s="24"/>
      <c r="F140" s="25"/>
      <c r="G140" s="25"/>
      <c r="H140" s="25"/>
      <c r="I140" s="25"/>
      <c r="J140" s="25"/>
      <c r="K140" s="26"/>
      <c r="L140" s="30"/>
      <c r="M140" s="31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2"/>
      <c r="AB140" s="30"/>
      <c r="AC140" s="31"/>
      <c r="AD140" s="31"/>
      <c r="AE140" s="31"/>
      <c r="AF140" s="31"/>
      <c r="AG140" s="31"/>
      <c r="AH140" s="31"/>
      <c r="AI140" s="31"/>
      <c r="AJ140" s="31"/>
      <c r="AK140" s="31"/>
      <c r="AL140" s="31"/>
      <c r="AM140" s="31"/>
      <c r="AN140" s="31"/>
      <c r="AO140" s="31"/>
      <c r="AP140" s="31"/>
      <c r="AQ140" s="32"/>
      <c r="AR140" s="30"/>
      <c r="AS140" s="31"/>
      <c r="AT140" s="31"/>
      <c r="AU140" s="31"/>
      <c r="AV140" s="31"/>
      <c r="AW140" s="31"/>
      <c r="AX140" s="31"/>
      <c r="AY140" s="31"/>
      <c r="AZ140" s="31"/>
      <c r="BA140" s="31"/>
      <c r="BB140" s="31"/>
      <c r="BC140" s="42"/>
      <c r="BD140" s="42"/>
      <c r="BE140" s="42"/>
      <c r="BF140" s="42"/>
      <c r="BG140" s="42"/>
      <c r="BH140" s="42"/>
      <c r="BI140" s="17"/>
      <c r="BJ140" s="18"/>
      <c r="BK140" s="18"/>
      <c r="BL140" s="18"/>
      <c r="BM140" s="18"/>
      <c r="BN140" s="18"/>
      <c r="BO140" s="18"/>
      <c r="BP140" s="18"/>
      <c r="BQ140" s="19"/>
      <c r="BR140" s="19"/>
      <c r="BS140" s="19"/>
      <c r="BT140" s="19"/>
    </row>
    <row r="141" spans="2:72" ht="7.5" customHeight="1" x14ac:dyDescent="0.2">
      <c r="B141" s="20">
        <v>52</v>
      </c>
      <c r="C141" s="20"/>
      <c r="D141" s="20"/>
      <c r="E141" s="21"/>
      <c r="F141" s="22"/>
      <c r="G141" s="22"/>
      <c r="H141" s="22"/>
      <c r="I141" s="22"/>
      <c r="J141" s="22"/>
      <c r="K141" s="23"/>
      <c r="L141" s="27" t="s">
        <v>166</v>
      </c>
      <c r="M141" s="28"/>
      <c r="N141" s="28"/>
      <c r="O141" s="28"/>
      <c r="P141" s="28"/>
      <c r="Q141" s="28"/>
      <c r="R141" s="28"/>
      <c r="S141" s="28"/>
      <c r="T141" s="28"/>
      <c r="U141" s="28"/>
      <c r="V141" s="28"/>
      <c r="W141" s="28"/>
      <c r="X141" s="28"/>
      <c r="Y141" s="28"/>
      <c r="Z141" s="28"/>
      <c r="AA141" s="29"/>
      <c r="AB141" s="27" t="s">
        <v>166</v>
      </c>
      <c r="AC141" s="28"/>
      <c r="AD141" s="28"/>
      <c r="AE141" s="28"/>
      <c r="AF141" s="28"/>
      <c r="AG141" s="28"/>
      <c r="AH141" s="28"/>
      <c r="AI141" s="28"/>
      <c r="AJ141" s="28"/>
      <c r="AK141" s="28"/>
      <c r="AL141" s="28"/>
      <c r="AM141" s="28"/>
      <c r="AN141" s="28"/>
      <c r="AO141" s="28"/>
      <c r="AP141" s="28"/>
      <c r="AQ141" s="29"/>
      <c r="AR141" s="27" t="s">
        <v>166</v>
      </c>
      <c r="AS141" s="28"/>
      <c r="AT141" s="28"/>
      <c r="AU141" s="28"/>
      <c r="AV141" s="28"/>
      <c r="AW141" s="28"/>
      <c r="AX141" s="28"/>
      <c r="AY141" s="28"/>
      <c r="AZ141" s="28"/>
      <c r="BA141" s="28"/>
      <c r="BB141" s="28"/>
      <c r="BC141" s="42"/>
      <c r="BD141" s="42"/>
      <c r="BE141" s="42"/>
      <c r="BF141" s="42"/>
      <c r="BG141" s="42"/>
      <c r="BH141" s="42"/>
      <c r="BI141" s="17"/>
      <c r="BJ141" s="18"/>
      <c r="BK141" s="18"/>
      <c r="BL141" s="18"/>
      <c r="BM141" s="18"/>
      <c r="BN141" s="18"/>
      <c r="BO141" s="18"/>
      <c r="BP141" s="18"/>
      <c r="BQ141" s="19">
        <f>IF(OR($CF$1=B141,$CI$1=B141,$DB$1=B141,$DE$1=B141,$DX$1=B141,$EA$1=B141,$CF$27=B141,$CI$27=B141,$DB$27=B141,$DE$27=B141,$DX$27=B141,$EA$27=B141,$CF$53=B141,$CI$53=B141,$DB$53=B141,$DE$53=B141,$DX$53=B141,$EA$53=B141,$CF$79=B141,$CI$79=B141,$DB$79=B141,$DE$79=B141,$DX$79=B141,$EA$79=B141,$ET$1=B141,$EW$1=B141,$FP$1=B141,$FS$1=B141,$GL$1=B141,$GO$1=B141,$ET$27=B141,$EW$27=B141,$FP$27=B141,$FS$27=B141,$GL$27=B141,$GO$27=B141,$ET$53=B141,$EW$53=B141,$FP$53=B141,$FS$53=B141,$GL$53=B141,$GO$53=B141,$ET$79=B141,$EW$79=B141,$FP$79=B141,$FS$79=B141,$GL$79=B141,$GO$79=B141),1,0)</f>
        <v>0</v>
      </c>
      <c r="BR141" s="19"/>
      <c r="BS141" s="19"/>
      <c r="BT141" s="19"/>
    </row>
    <row r="142" spans="2:72" ht="7.5" customHeight="1" x14ac:dyDescent="0.2">
      <c r="B142" s="20"/>
      <c r="C142" s="20"/>
      <c r="D142" s="20"/>
      <c r="E142" s="24"/>
      <c r="F142" s="25"/>
      <c r="G142" s="25"/>
      <c r="H142" s="25"/>
      <c r="I142" s="25"/>
      <c r="J142" s="25"/>
      <c r="K142" s="26"/>
      <c r="L142" s="30"/>
      <c r="M142" s="31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2"/>
      <c r="AB142" s="30"/>
      <c r="AC142" s="31"/>
      <c r="AD142" s="31"/>
      <c r="AE142" s="31"/>
      <c r="AF142" s="31"/>
      <c r="AG142" s="31"/>
      <c r="AH142" s="31"/>
      <c r="AI142" s="31"/>
      <c r="AJ142" s="31"/>
      <c r="AK142" s="31"/>
      <c r="AL142" s="31"/>
      <c r="AM142" s="31"/>
      <c r="AN142" s="31"/>
      <c r="AO142" s="31"/>
      <c r="AP142" s="31"/>
      <c r="AQ142" s="32"/>
      <c r="AR142" s="30"/>
      <c r="AS142" s="31"/>
      <c r="AT142" s="31"/>
      <c r="AU142" s="31"/>
      <c r="AV142" s="31"/>
      <c r="AW142" s="31"/>
      <c r="AX142" s="31"/>
      <c r="AY142" s="31"/>
      <c r="AZ142" s="31"/>
      <c r="BA142" s="31"/>
      <c r="BB142" s="31"/>
      <c r="BC142" s="42"/>
      <c r="BD142" s="42"/>
      <c r="BE142" s="42"/>
      <c r="BF142" s="42"/>
      <c r="BG142" s="42"/>
      <c r="BH142" s="42"/>
      <c r="BI142" s="17"/>
      <c r="BJ142" s="18"/>
      <c r="BK142" s="18"/>
      <c r="BL142" s="18"/>
      <c r="BM142" s="18"/>
      <c r="BN142" s="18"/>
      <c r="BO142" s="18"/>
      <c r="BP142" s="18"/>
      <c r="BQ142" s="19"/>
      <c r="BR142" s="19"/>
      <c r="BS142" s="19"/>
      <c r="BT142" s="19"/>
    </row>
    <row r="143" spans="2:72" ht="7.5" customHeight="1" x14ac:dyDescent="0.2">
      <c r="B143" s="20">
        <v>53</v>
      </c>
      <c r="C143" s="20"/>
      <c r="D143" s="20"/>
      <c r="E143" s="21"/>
      <c r="F143" s="22"/>
      <c r="G143" s="22"/>
      <c r="H143" s="22"/>
      <c r="I143" s="22"/>
      <c r="J143" s="22"/>
      <c r="K143" s="23"/>
      <c r="L143" s="27" t="s">
        <v>166</v>
      </c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29"/>
      <c r="AB143" s="27" t="s">
        <v>166</v>
      </c>
      <c r="AC143" s="28"/>
      <c r="AD143" s="28"/>
      <c r="AE143" s="28"/>
      <c r="AF143" s="28"/>
      <c r="AG143" s="28"/>
      <c r="AH143" s="28"/>
      <c r="AI143" s="28"/>
      <c r="AJ143" s="28"/>
      <c r="AK143" s="28"/>
      <c r="AL143" s="28"/>
      <c r="AM143" s="28"/>
      <c r="AN143" s="28"/>
      <c r="AO143" s="28"/>
      <c r="AP143" s="28"/>
      <c r="AQ143" s="29"/>
      <c r="AR143" s="27" t="s">
        <v>166</v>
      </c>
      <c r="AS143" s="28"/>
      <c r="AT143" s="28"/>
      <c r="AU143" s="28"/>
      <c r="AV143" s="28"/>
      <c r="AW143" s="28"/>
      <c r="AX143" s="28"/>
      <c r="AY143" s="28"/>
      <c r="AZ143" s="28"/>
      <c r="BA143" s="28"/>
      <c r="BB143" s="28"/>
      <c r="BC143" s="42"/>
      <c r="BD143" s="42"/>
      <c r="BE143" s="42"/>
      <c r="BF143" s="42"/>
      <c r="BG143" s="42"/>
      <c r="BH143" s="42"/>
      <c r="BI143" s="17"/>
      <c r="BJ143" s="18"/>
      <c r="BK143" s="18"/>
      <c r="BL143" s="18"/>
      <c r="BM143" s="18"/>
      <c r="BN143" s="18"/>
      <c r="BO143" s="18"/>
      <c r="BP143" s="18"/>
      <c r="BQ143" s="19">
        <f>IF(OR($CF$1=B143,$CI$1=B143,$DB$1=B143,$DE$1=B143,$DX$1=B143,$EA$1=B143,$CF$27=B143,$CI$27=B143,$DB$27=B143,$DE$27=B143,$DX$27=B143,$EA$27=B143,$CF$53=B143,$CI$53=B143,$DB$53=B143,$DE$53=B143,$DX$53=B143,$EA$53=B143,$CF$79=B143,$CI$79=B143,$DB$79=B143,$DE$79=B143,$DX$79=B143,$EA$79=B143,$ET$1=B143,$EW$1=B143,$FP$1=B143,$FS$1=B143,$GL$1=B143,$GO$1=B143,$ET$27=B143,$EW$27=B143,$FP$27=B143,$FS$27=B143,$GL$27=B143,$GO$27=B143,$ET$53=B143,$EW$53=B143,$FP$53=B143,$FS$53=B143,$GL$53=B143,$GO$53=B143,$ET$79=B143,$EW$79=B143,$FP$79=B143,$FS$79=B143,$GL$79=B143,$GO$79=B143),1,0)</f>
        <v>0</v>
      </c>
      <c r="BR143" s="19"/>
      <c r="BS143" s="19"/>
      <c r="BT143" s="19"/>
    </row>
    <row r="144" spans="2:72" ht="7.5" customHeight="1" x14ac:dyDescent="0.2">
      <c r="B144" s="20"/>
      <c r="C144" s="20"/>
      <c r="D144" s="20"/>
      <c r="E144" s="24"/>
      <c r="F144" s="25"/>
      <c r="G144" s="25"/>
      <c r="H144" s="25"/>
      <c r="I144" s="25"/>
      <c r="J144" s="25"/>
      <c r="K144" s="26"/>
      <c r="L144" s="30"/>
      <c r="M144" s="31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2"/>
      <c r="AB144" s="30"/>
      <c r="AC144" s="31"/>
      <c r="AD144" s="31"/>
      <c r="AE144" s="31"/>
      <c r="AF144" s="31"/>
      <c r="AG144" s="31"/>
      <c r="AH144" s="31"/>
      <c r="AI144" s="31"/>
      <c r="AJ144" s="31"/>
      <c r="AK144" s="31"/>
      <c r="AL144" s="31"/>
      <c r="AM144" s="31"/>
      <c r="AN144" s="31"/>
      <c r="AO144" s="31"/>
      <c r="AP144" s="31"/>
      <c r="AQ144" s="32"/>
      <c r="AR144" s="30"/>
      <c r="AS144" s="31"/>
      <c r="AT144" s="31"/>
      <c r="AU144" s="31"/>
      <c r="AV144" s="31"/>
      <c r="AW144" s="31"/>
      <c r="AX144" s="31"/>
      <c r="AY144" s="31"/>
      <c r="AZ144" s="31"/>
      <c r="BA144" s="31"/>
      <c r="BB144" s="31"/>
      <c r="BC144" s="42"/>
      <c r="BD144" s="42"/>
      <c r="BE144" s="42"/>
      <c r="BF144" s="42"/>
      <c r="BG144" s="42"/>
      <c r="BH144" s="42"/>
      <c r="BI144" s="17"/>
      <c r="BJ144" s="18"/>
      <c r="BK144" s="18"/>
      <c r="BL144" s="18"/>
      <c r="BM144" s="18"/>
      <c r="BN144" s="18"/>
      <c r="BO144" s="18"/>
      <c r="BP144" s="18"/>
      <c r="BQ144" s="19"/>
      <c r="BR144" s="19"/>
      <c r="BS144" s="19"/>
      <c r="BT144" s="19"/>
    </row>
    <row r="145" spans="2:72" ht="7.5" customHeight="1" x14ac:dyDescent="0.2">
      <c r="B145" s="20">
        <v>54</v>
      </c>
      <c r="C145" s="20"/>
      <c r="D145" s="20"/>
      <c r="E145" s="21"/>
      <c r="F145" s="22"/>
      <c r="G145" s="22"/>
      <c r="H145" s="22"/>
      <c r="I145" s="22"/>
      <c r="J145" s="22"/>
      <c r="K145" s="23"/>
      <c r="L145" s="27" t="s">
        <v>166</v>
      </c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9"/>
      <c r="AB145" s="27" t="s">
        <v>166</v>
      </c>
      <c r="AC145" s="28"/>
      <c r="AD145" s="28"/>
      <c r="AE145" s="28"/>
      <c r="AF145" s="28"/>
      <c r="AG145" s="28"/>
      <c r="AH145" s="28"/>
      <c r="AI145" s="28"/>
      <c r="AJ145" s="28"/>
      <c r="AK145" s="28"/>
      <c r="AL145" s="28"/>
      <c r="AM145" s="28"/>
      <c r="AN145" s="28"/>
      <c r="AO145" s="28"/>
      <c r="AP145" s="28"/>
      <c r="AQ145" s="29"/>
      <c r="AR145" s="27" t="s">
        <v>166</v>
      </c>
      <c r="AS145" s="28"/>
      <c r="AT145" s="28"/>
      <c r="AU145" s="28"/>
      <c r="AV145" s="28"/>
      <c r="AW145" s="28"/>
      <c r="AX145" s="28"/>
      <c r="AY145" s="28"/>
      <c r="AZ145" s="28"/>
      <c r="BA145" s="28"/>
      <c r="BB145" s="28"/>
      <c r="BC145" s="42"/>
      <c r="BD145" s="42"/>
      <c r="BE145" s="42"/>
      <c r="BF145" s="42"/>
      <c r="BG145" s="42"/>
      <c r="BH145" s="42"/>
      <c r="BI145" s="17"/>
      <c r="BJ145" s="18"/>
      <c r="BK145" s="18"/>
      <c r="BL145" s="18"/>
      <c r="BM145" s="18"/>
      <c r="BN145" s="18"/>
      <c r="BO145" s="18"/>
      <c r="BP145" s="18"/>
      <c r="BQ145" s="19">
        <f>IF(OR($CF$1=B145,$CI$1=B145,$DB$1=B145,$DE$1=B145,$DX$1=B145,$EA$1=B145,$CF$27=B145,$CI$27=B145,$DB$27=B145,$DE$27=B145,$DX$27=B145,$EA$27=B145,$CF$53=B145,$CI$53=B145,$DB$53=B145,$DE$53=B145,$DX$53=B145,$EA$53=B145,$CF$79=B145,$CI$79=B145,$DB$79=B145,$DE$79=B145,$DX$79=B145,$EA$79=B145,$ET$1=B145,$EW$1=B145,$FP$1=B145,$FS$1=B145,$GL$1=B145,$GO$1=B145,$ET$27=B145,$EW$27=B145,$FP$27=B145,$FS$27=B145,$GL$27=B145,$GO$27=B145,$ET$53=B145,$EW$53=B145,$FP$53=B145,$FS$53=B145,$GL$53=B145,$GO$53=B145,$ET$79=B145,$EW$79=B145,$FP$79=B145,$FS$79=B145,$GL$79=B145,$GO$79=B145),1,0)</f>
        <v>0</v>
      </c>
      <c r="BR145" s="19"/>
      <c r="BS145" s="19"/>
      <c r="BT145" s="19"/>
    </row>
    <row r="146" spans="2:72" ht="7.5" customHeight="1" x14ac:dyDescent="0.2">
      <c r="B146" s="20"/>
      <c r="C146" s="20"/>
      <c r="D146" s="20"/>
      <c r="E146" s="24"/>
      <c r="F146" s="25"/>
      <c r="G146" s="25"/>
      <c r="H146" s="25"/>
      <c r="I146" s="25"/>
      <c r="J146" s="25"/>
      <c r="K146" s="26"/>
      <c r="L146" s="30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2"/>
      <c r="AB146" s="30"/>
      <c r="AC146" s="31"/>
      <c r="AD146" s="31"/>
      <c r="AE146" s="31"/>
      <c r="AF146" s="31"/>
      <c r="AG146" s="31"/>
      <c r="AH146" s="31"/>
      <c r="AI146" s="31"/>
      <c r="AJ146" s="31"/>
      <c r="AK146" s="31"/>
      <c r="AL146" s="31"/>
      <c r="AM146" s="31"/>
      <c r="AN146" s="31"/>
      <c r="AO146" s="31"/>
      <c r="AP146" s="31"/>
      <c r="AQ146" s="32"/>
      <c r="AR146" s="30"/>
      <c r="AS146" s="31"/>
      <c r="AT146" s="31"/>
      <c r="AU146" s="31"/>
      <c r="AV146" s="31"/>
      <c r="AW146" s="31"/>
      <c r="AX146" s="31"/>
      <c r="AY146" s="31"/>
      <c r="AZ146" s="31"/>
      <c r="BA146" s="31"/>
      <c r="BB146" s="31"/>
      <c r="BC146" s="42"/>
      <c r="BD146" s="42"/>
      <c r="BE146" s="42"/>
      <c r="BF146" s="42"/>
      <c r="BG146" s="42"/>
      <c r="BH146" s="42"/>
      <c r="BI146" s="17"/>
      <c r="BJ146" s="18"/>
      <c r="BK146" s="18"/>
      <c r="BL146" s="18"/>
      <c r="BM146" s="18"/>
      <c r="BN146" s="18"/>
      <c r="BO146" s="18"/>
      <c r="BP146" s="18"/>
      <c r="BQ146" s="19"/>
      <c r="BR146" s="19"/>
      <c r="BS146" s="19"/>
      <c r="BT146" s="19"/>
    </row>
    <row r="147" spans="2:72" ht="7.5" customHeight="1" x14ac:dyDescent="0.2">
      <c r="B147" s="20">
        <v>55</v>
      </c>
      <c r="C147" s="20"/>
      <c r="D147" s="20"/>
      <c r="E147" s="21"/>
      <c r="F147" s="22"/>
      <c r="G147" s="22"/>
      <c r="H147" s="22"/>
      <c r="I147" s="22"/>
      <c r="J147" s="22"/>
      <c r="K147" s="23"/>
      <c r="L147" s="27" t="s">
        <v>166</v>
      </c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9"/>
      <c r="AB147" s="27" t="s">
        <v>166</v>
      </c>
      <c r="AC147" s="28"/>
      <c r="AD147" s="28"/>
      <c r="AE147" s="28"/>
      <c r="AF147" s="28"/>
      <c r="AG147" s="28"/>
      <c r="AH147" s="28"/>
      <c r="AI147" s="28"/>
      <c r="AJ147" s="28"/>
      <c r="AK147" s="28"/>
      <c r="AL147" s="28"/>
      <c r="AM147" s="28"/>
      <c r="AN147" s="28"/>
      <c r="AO147" s="28"/>
      <c r="AP147" s="28"/>
      <c r="AQ147" s="29"/>
      <c r="AR147" s="27" t="s">
        <v>166</v>
      </c>
      <c r="AS147" s="28"/>
      <c r="AT147" s="28"/>
      <c r="AU147" s="28"/>
      <c r="AV147" s="28"/>
      <c r="AW147" s="28"/>
      <c r="AX147" s="28"/>
      <c r="AY147" s="28"/>
      <c r="AZ147" s="28"/>
      <c r="BA147" s="28"/>
      <c r="BB147" s="28"/>
      <c r="BC147" s="42"/>
      <c r="BD147" s="42"/>
      <c r="BE147" s="42"/>
      <c r="BF147" s="42"/>
      <c r="BG147" s="42"/>
      <c r="BH147" s="42"/>
      <c r="BI147" s="17"/>
      <c r="BJ147" s="18"/>
      <c r="BK147" s="18"/>
      <c r="BL147" s="18"/>
      <c r="BM147" s="18"/>
      <c r="BN147" s="18"/>
      <c r="BO147" s="18"/>
      <c r="BP147" s="18"/>
      <c r="BQ147" s="19">
        <f>IF(OR($CF$1=B147,$CI$1=B147,$DB$1=B147,$DE$1=B147,$DX$1=B147,$EA$1=B147,$CF$27=B147,$CI$27=B147,$DB$27=B147,$DE$27=B147,$DX$27=B147,$EA$27=B147,$CF$53=B147,$CI$53=B147,$DB$53=B147,$DE$53=B147,$DX$53=B147,$EA$53=B147,$CF$79=B147,$CI$79=B147,$DB$79=B147,$DE$79=B147,$DX$79=B147,$EA$79=B147,$ET$1=B147,$EW$1=B147,$FP$1=B147,$FS$1=B147,$GL$1=B147,$GO$1=B147,$ET$27=B147,$EW$27=B147,$FP$27=B147,$FS$27=B147,$GL$27=B147,$GO$27=B147,$ET$53=B147,$EW$53=B147,$FP$53=B147,$FS$53=B147,$GL$53=B147,$GO$53=B147,$ET$79=B147,$EW$79=B147,$FP$79=B147,$FS$79=B147,$GL$79=B147,$GO$79=B147),1,0)</f>
        <v>0</v>
      </c>
      <c r="BR147" s="19"/>
      <c r="BS147" s="19"/>
      <c r="BT147" s="19"/>
    </row>
    <row r="148" spans="2:72" ht="7.5" customHeight="1" x14ac:dyDescent="0.2">
      <c r="B148" s="20"/>
      <c r="C148" s="20"/>
      <c r="D148" s="20"/>
      <c r="E148" s="24"/>
      <c r="F148" s="25"/>
      <c r="G148" s="25"/>
      <c r="H148" s="25"/>
      <c r="I148" s="25"/>
      <c r="J148" s="25"/>
      <c r="K148" s="26"/>
      <c r="L148" s="30"/>
      <c r="M148" s="31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2"/>
      <c r="AB148" s="30"/>
      <c r="AC148" s="31"/>
      <c r="AD148" s="31"/>
      <c r="AE148" s="31"/>
      <c r="AF148" s="31"/>
      <c r="AG148" s="31"/>
      <c r="AH148" s="31"/>
      <c r="AI148" s="31"/>
      <c r="AJ148" s="31"/>
      <c r="AK148" s="31"/>
      <c r="AL148" s="31"/>
      <c r="AM148" s="31"/>
      <c r="AN148" s="31"/>
      <c r="AO148" s="31"/>
      <c r="AP148" s="31"/>
      <c r="AQ148" s="32"/>
      <c r="AR148" s="30"/>
      <c r="AS148" s="31"/>
      <c r="AT148" s="31"/>
      <c r="AU148" s="31"/>
      <c r="AV148" s="31"/>
      <c r="AW148" s="31"/>
      <c r="AX148" s="31"/>
      <c r="AY148" s="31"/>
      <c r="AZ148" s="31"/>
      <c r="BA148" s="31"/>
      <c r="BB148" s="31"/>
      <c r="BC148" s="42"/>
      <c r="BD148" s="42"/>
      <c r="BE148" s="42"/>
      <c r="BF148" s="42"/>
      <c r="BG148" s="42"/>
      <c r="BH148" s="42"/>
      <c r="BI148" s="17"/>
      <c r="BJ148" s="18"/>
      <c r="BK148" s="18"/>
      <c r="BL148" s="18"/>
      <c r="BM148" s="18"/>
      <c r="BN148" s="18"/>
      <c r="BO148" s="18"/>
      <c r="BP148" s="18"/>
      <c r="BQ148" s="19"/>
      <c r="BR148" s="19"/>
      <c r="BS148" s="19"/>
      <c r="BT148" s="19"/>
    </row>
    <row r="149" spans="2:72" ht="7.5" customHeight="1" x14ac:dyDescent="0.2">
      <c r="B149" s="20">
        <v>56</v>
      </c>
      <c r="C149" s="20"/>
      <c r="D149" s="20"/>
      <c r="E149" s="21"/>
      <c r="F149" s="22"/>
      <c r="G149" s="22"/>
      <c r="H149" s="22"/>
      <c r="I149" s="22"/>
      <c r="J149" s="22"/>
      <c r="K149" s="23"/>
      <c r="L149" s="27" t="s">
        <v>166</v>
      </c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9"/>
      <c r="AB149" s="27" t="s">
        <v>166</v>
      </c>
      <c r="AC149" s="28"/>
      <c r="AD149" s="28"/>
      <c r="AE149" s="28"/>
      <c r="AF149" s="28"/>
      <c r="AG149" s="28"/>
      <c r="AH149" s="28"/>
      <c r="AI149" s="28"/>
      <c r="AJ149" s="28"/>
      <c r="AK149" s="28"/>
      <c r="AL149" s="28"/>
      <c r="AM149" s="28"/>
      <c r="AN149" s="28"/>
      <c r="AO149" s="28"/>
      <c r="AP149" s="28"/>
      <c r="AQ149" s="29"/>
      <c r="AR149" s="27" t="s">
        <v>166</v>
      </c>
      <c r="AS149" s="28"/>
      <c r="AT149" s="28"/>
      <c r="AU149" s="28"/>
      <c r="AV149" s="28"/>
      <c r="AW149" s="28"/>
      <c r="AX149" s="28"/>
      <c r="AY149" s="28"/>
      <c r="AZ149" s="28"/>
      <c r="BA149" s="28"/>
      <c r="BB149" s="28"/>
      <c r="BC149" s="42"/>
      <c r="BD149" s="42"/>
      <c r="BE149" s="42"/>
      <c r="BF149" s="42"/>
      <c r="BG149" s="42"/>
      <c r="BH149" s="42"/>
      <c r="BI149" s="17"/>
      <c r="BJ149" s="18"/>
      <c r="BK149" s="18"/>
      <c r="BL149" s="18"/>
      <c r="BM149" s="18"/>
      <c r="BN149" s="18"/>
      <c r="BO149" s="18"/>
      <c r="BP149" s="18"/>
      <c r="BQ149" s="19">
        <f>IF(OR($CF$1=B149,$CI$1=B149,$DB$1=B149,$DE$1=B149,$DX$1=B149,$EA$1=B149,$CF$27=B149,$CI$27=B149,$DB$27=B149,$DE$27=B149,$DX$27=B149,$EA$27=B149,$CF$53=B149,$CI$53=B149,$DB$53=B149,$DE$53=B149,$DX$53=B149,$EA$53=B149,$CF$79=B149,$CI$79=B149,$DB$79=B149,$DE$79=B149,$DX$79=B149,$EA$79=B149,$ET$1=B149,$EW$1=B149,$FP$1=B149,$FS$1=B149,$GL$1=B149,$GO$1=B149,$ET$27=B149,$EW$27=B149,$FP$27=B149,$FS$27=B149,$GL$27=B149,$GO$27=B149,$ET$53=B149,$EW$53=B149,$FP$53=B149,$FS$53=B149,$GL$53=B149,$GO$53=B149,$ET$79=B149,$EW$79=B149,$FP$79=B149,$FS$79=B149,$GL$79=B149,$GO$79=B149),1,0)</f>
        <v>0</v>
      </c>
      <c r="BR149" s="19"/>
      <c r="BS149" s="19"/>
      <c r="BT149" s="19"/>
    </row>
    <row r="150" spans="2:72" s="15" customFormat="1" ht="7.5" customHeight="1" x14ac:dyDescent="0.2">
      <c r="B150" s="20"/>
      <c r="C150" s="20"/>
      <c r="D150" s="20"/>
      <c r="E150" s="24"/>
      <c r="F150" s="25"/>
      <c r="G150" s="25"/>
      <c r="H150" s="25"/>
      <c r="I150" s="25"/>
      <c r="J150" s="25"/>
      <c r="K150" s="26"/>
      <c r="L150" s="30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2"/>
      <c r="AB150" s="30"/>
      <c r="AC150" s="31"/>
      <c r="AD150" s="31"/>
      <c r="AE150" s="31"/>
      <c r="AF150" s="31"/>
      <c r="AG150" s="31"/>
      <c r="AH150" s="31"/>
      <c r="AI150" s="31"/>
      <c r="AJ150" s="31"/>
      <c r="AK150" s="31"/>
      <c r="AL150" s="31"/>
      <c r="AM150" s="31"/>
      <c r="AN150" s="31"/>
      <c r="AO150" s="31"/>
      <c r="AP150" s="31"/>
      <c r="AQ150" s="32"/>
      <c r="AR150" s="30"/>
      <c r="AS150" s="31"/>
      <c r="AT150" s="31"/>
      <c r="AU150" s="31"/>
      <c r="AV150" s="31"/>
      <c r="AW150" s="31"/>
      <c r="AX150" s="31"/>
      <c r="AY150" s="31"/>
      <c r="AZ150" s="31"/>
      <c r="BA150" s="31"/>
      <c r="BB150" s="31"/>
      <c r="BC150" s="42"/>
      <c r="BD150" s="42"/>
      <c r="BE150" s="42"/>
      <c r="BF150" s="42"/>
      <c r="BG150" s="42"/>
      <c r="BH150" s="42"/>
      <c r="BI150" s="17"/>
      <c r="BJ150" s="18"/>
      <c r="BK150" s="18"/>
      <c r="BL150" s="18"/>
      <c r="BM150" s="18"/>
      <c r="BN150" s="18"/>
      <c r="BO150" s="18"/>
      <c r="BP150" s="18"/>
      <c r="BQ150" s="19"/>
      <c r="BR150" s="19"/>
      <c r="BS150" s="19"/>
      <c r="BT150" s="19"/>
    </row>
    <row r="151" spans="2:72" s="15" customFormat="1" ht="7.5" customHeight="1" x14ac:dyDescent="0.2">
      <c r="B151" s="20">
        <v>57</v>
      </c>
      <c r="C151" s="20"/>
      <c r="D151" s="20"/>
      <c r="E151" s="21"/>
      <c r="F151" s="22"/>
      <c r="G151" s="22"/>
      <c r="H151" s="22"/>
      <c r="I151" s="22"/>
      <c r="J151" s="22"/>
      <c r="K151" s="23"/>
      <c r="L151" s="27" t="s">
        <v>166</v>
      </c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29"/>
      <c r="AB151" s="27" t="s">
        <v>166</v>
      </c>
      <c r="AC151" s="28"/>
      <c r="AD151" s="28"/>
      <c r="AE151" s="28"/>
      <c r="AF151" s="28"/>
      <c r="AG151" s="28"/>
      <c r="AH151" s="28"/>
      <c r="AI151" s="28"/>
      <c r="AJ151" s="28"/>
      <c r="AK151" s="28"/>
      <c r="AL151" s="28"/>
      <c r="AM151" s="28"/>
      <c r="AN151" s="28"/>
      <c r="AO151" s="28"/>
      <c r="AP151" s="28"/>
      <c r="AQ151" s="29"/>
      <c r="AR151" s="27" t="s">
        <v>166</v>
      </c>
      <c r="AS151" s="28"/>
      <c r="AT151" s="28"/>
      <c r="AU151" s="28"/>
      <c r="AV151" s="28"/>
      <c r="AW151" s="28"/>
      <c r="AX151" s="28"/>
      <c r="AY151" s="28"/>
      <c r="AZ151" s="28"/>
      <c r="BA151" s="28"/>
      <c r="BB151" s="28"/>
      <c r="BC151" s="42"/>
      <c r="BD151" s="42"/>
      <c r="BE151" s="42"/>
      <c r="BF151" s="42"/>
      <c r="BG151" s="42"/>
      <c r="BH151" s="42"/>
      <c r="BI151" s="17"/>
      <c r="BJ151" s="18"/>
      <c r="BK151" s="18"/>
      <c r="BL151" s="18"/>
      <c r="BM151" s="18"/>
      <c r="BN151" s="18"/>
      <c r="BO151" s="18"/>
      <c r="BP151" s="18"/>
      <c r="BQ151" s="19">
        <f>IF(OR($CF$1=B151,$CI$1=B151,$DB$1=B151,$DE$1=B151,$DX$1=B151,$EA$1=B151,$CF$27=B151,$CI$27=B151,$DB$27=B151,$DE$27=B151,$DX$27=B151,$EA$27=B151,$CF$53=B151,$CI$53=B151,$DB$53=B151,$DE$53=B151,$DX$53=B151,$EA$53=B151,$CF$79=B151,$CI$79=B151,$DB$79=B151,$DE$79=B151,$DX$79=B151,$EA$79=B151,$ET$1=B151,$EW$1=B151,$FP$1=B151,$FS$1=B151,$GL$1=B151,$GO$1=B151,$ET$27=B151,$EW$27=B151,$FP$27=B151,$FS$27=B151,$GL$27=B151,$GO$27=B151,$ET$53=B151,$EW$53=B151,$FP$53=B151,$FS$53=B151,$GL$53=B151,$GO$53=B151,$ET$79=B151,$EW$79=B151,$FP$79=B151,$FS$79=B151,$GL$79=B151,$GO$79=B151),1,0)</f>
        <v>0</v>
      </c>
      <c r="BR151" s="19"/>
      <c r="BS151" s="19"/>
      <c r="BT151" s="19"/>
    </row>
    <row r="152" spans="2:72" ht="7.5" customHeight="1" x14ac:dyDescent="0.2">
      <c r="B152" s="20"/>
      <c r="C152" s="20"/>
      <c r="D152" s="20"/>
      <c r="E152" s="24"/>
      <c r="F152" s="25"/>
      <c r="G152" s="25"/>
      <c r="H152" s="25"/>
      <c r="I152" s="25"/>
      <c r="J152" s="25"/>
      <c r="K152" s="26"/>
      <c r="L152" s="30"/>
      <c r="M152" s="31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2"/>
      <c r="AB152" s="30"/>
      <c r="AC152" s="31"/>
      <c r="AD152" s="31"/>
      <c r="AE152" s="31"/>
      <c r="AF152" s="31"/>
      <c r="AG152" s="31"/>
      <c r="AH152" s="31"/>
      <c r="AI152" s="31"/>
      <c r="AJ152" s="31"/>
      <c r="AK152" s="31"/>
      <c r="AL152" s="31"/>
      <c r="AM152" s="31"/>
      <c r="AN152" s="31"/>
      <c r="AO152" s="31"/>
      <c r="AP152" s="31"/>
      <c r="AQ152" s="32"/>
      <c r="AR152" s="30"/>
      <c r="AS152" s="31"/>
      <c r="AT152" s="31"/>
      <c r="AU152" s="31"/>
      <c r="AV152" s="31"/>
      <c r="AW152" s="31"/>
      <c r="AX152" s="31"/>
      <c r="AY152" s="31"/>
      <c r="AZ152" s="31"/>
      <c r="BA152" s="31"/>
      <c r="BB152" s="31"/>
      <c r="BC152" s="42"/>
      <c r="BD152" s="42"/>
      <c r="BE152" s="42"/>
      <c r="BF152" s="42"/>
      <c r="BG152" s="42"/>
      <c r="BH152" s="42"/>
      <c r="BI152" s="17"/>
      <c r="BJ152" s="18"/>
      <c r="BK152" s="18"/>
      <c r="BL152" s="18"/>
      <c r="BM152" s="18"/>
      <c r="BN152" s="18"/>
      <c r="BO152" s="18"/>
      <c r="BP152" s="18"/>
      <c r="BQ152" s="19"/>
      <c r="BR152" s="19"/>
      <c r="BS152" s="19"/>
      <c r="BT152" s="19"/>
    </row>
    <row r="153" spans="2:72" ht="7.5" customHeight="1" x14ac:dyDescent="0.2">
      <c r="B153" s="20">
        <v>58</v>
      </c>
      <c r="C153" s="20"/>
      <c r="D153" s="20"/>
      <c r="E153" s="21"/>
      <c r="F153" s="22"/>
      <c r="G153" s="22"/>
      <c r="H153" s="22"/>
      <c r="I153" s="22"/>
      <c r="J153" s="22"/>
      <c r="K153" s="23"/>
      <c r="L153" s="27" t="s">
        <v>166</v>
      </c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9"/>
      <c r="AB153" s="27" t="s">
        <v>166</v>
      </c>
      <c r="AC153" s="28"/>
      <c r="AD153" s="28"/>
      <c r="AE153" s="28"/>
      <c r="AF153" s="28"/>
      <c r="AG153" s="28"/>
      <c r="AH153" s="28"/>
      <c r="AI153" s="28"/>
      <c r="AJ153" s="28"/>
      <c r="AK153" s="28"/>
      <c r="AL153" s="28"/>
      <c r="AM153" s="28"/>
      <c r="AN153" s="28"/>
      <c r="AO153" s="28"/>
      <c r="AP153" s="28"/>
      <c r="AQ153" s="29"/>
      <c r="AR153" s="27" t="s">
        <v>166</v>
      </c>
      <c r="AS153" s="28"/>
      <c r="AT153" s="28"/>
      <c r="AU153" s="28"/>
      <c r="AV153" s="28"/>
      <c r="AW153" s="28"/>
      <c r="AX153" s="28"/>
      <c r="AY153" s="28"/>
      <c r="AZ153" s="28"/>
      <c r="BA153" s="28"/>
      <c r="BB153" s="28"/>
      <c r="BC153" s="42"/>
      <c r="BD153" s="42"/>
      <c r="BE153" s="42"/>
      <c r="BF153" s="42"/>
      <c r="BG153" s="42"/>
      <c r="BH153" s="42"/>
      <c r="BI153" s="17"/>
      <c r="BJ153" s="18"/>
      <c r="BK153" s="18"/>
      <c r="BL153" s="18"/>
      <c r="BM153" s="18"/>
      <c r="BN153" s="18"/>
      <c r="BO153" s="18"/>
      <c r="BP153" s="18"/>
      <c r="BQ153" s="19">
        <f>IF(OR($CF$1=B153,$CI$1=B153,$DB$1=B153,$DE$1=B153,$DX$1=B153,$EA$1=B153,$CF$27=B153,$CI$27=B153,$DB$27=B153,$DE$27=B153,$DX$27=B153,$EA$27=B153,$CF$53=B153,$CI$53=B153,$DB$53=B153,$DE$53=B153,$DX$53=B153,$EA$53=B153,$CF$79=B153,$CI$79=B153,$DB$79=B153,$DE$79=B153,$DX$79=B153,$EA$79=B153,$ET$1=B153,$EW$1=B153,$FP$1=B153,$FS$1=B153,$GL$1=B153,$GO$1=B153,$ET$27=B153,$EW$27=B153,$FP$27=B153,$FS$27=B153,$GL$27=B153,$GO$27=B153,$ET$53=B153,$EW$53=B153,$FP$53=B153,$FS$53=B153,$GL$53=B153,$GO$53=B153,$ET$79=B153,$EW$79=B153,$FP$79=B153,$FS$79=B153,$GL$79=B153,$GO$79=B153),1,0)</f>
        <v>0</v>
      </c>
      <c r="BR153" s="19"/>
      <c r="BS153" s="19"/>
      <c r="BT153" s="19"/>
    </row>
    <row r="154" spans="2:72" ht="7.5" customHeight="1" x14ac:dyDescent="0.2">
      <c r="B154" s="20"/>
      <c r="C154" s="20"/>
      <c r="D154" s="20"/>
      <c r="E154" s="24"/>
      <c r="F154" s="25"/>
      <c r="G154" s="25"/>
      <c r="H154" s="25"/>
      <c r="I154" s="25"/>
      <c r="J154" s="25"/>
      <c r="K154" s="26"/>
      <c r="L154" s="30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2"/>
      <c r="AB154" s="30"/>
      <c r="AC154" s="31"/>
      <c r="AD154" s="31"/>
      <c r="AE154" s="31"/>
      <c r="AF154" s="31"/>
      <c r="AG154" s="31"/>
      <c r="AH154" s="31"/>
      <c r="AI154" s="31"/>
      <c r="AJ154" s="31"/>
      <c r="AK154" s="31"/>
      <c r="AL154" s="31"/>
      <c r="AM154" s="31"/>
      <c r="AN154" s="31"/>
      <c r="AO154" s="31"/>
      <c r="AP154" s="31"/>
      <c r="AQ154" s="32"/>
      <c r="AR154" s="30"/>
      <c r="AS154" s="31"/>
      <c r="AT154" s="31"/>
      <c r="AU154" s="31"/>
      <c r="AV154" s="31"/>
      <c r="AW154" s="31"/>
      <c r="AX154" s="31"/>
      <c r="AY154" s="31"/>
      <c r="AZ154" s="31"/>
      <c r="BA154" s="31"/>
      <c r="BB154" s="31"/>
      <c r="BC154" s="42"/>
      <c r="BD154" s="42"/>
      <c r="BE154" s="42"/>
      <c r="BF154" s="42"/>
      <c r="BG154" s="42"/>
      <c r="BH154" s="42"/>
      <c r="BI154" s="17"/>
      <c r="BJ154" s="18"/>
      <c r="BK154" s="18"/>
      <c r="BL154" s="18"/>
      <c r="BM154" s="18"/>
      <c r="BN154" s="18"/>
      <c r="BO154" s="18"/>
      <c r="BP154" s="18"/>
      <c r="BQ154" s="19"/>
      <c r="BR154" s="19"/>
      <c r="BS154" s="19"/>
      <c r="BT154" s="19"/>
    </row>
    <row r="155" spans="2:72" ht="7.5" customHeight="1" x14ac:dyDescent="0.2">
      <c r="B155" s="20">
        <v>59</v>
      </c>
      <c r="C155" s="20"/>
      <c r="D155" s="20"/>
      <c r="E155" s="21"/>
      <c r="F155" s="22"/>
      <c r="G155" s="22"/>
      <c r="H155" s="22"/>
      <c r="I155" s="22"/>
      <c r="J155" s="22"/>
      <c r="K155" s="23"/>
      <c r="L155" s="27" t="s">
        <v>166</v>
      </c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9"/>
      <c r="AB155" s="27" t="s">
        <v>166</v>
      </c>
      <c r="AC155" s="28"/>
      <c r="AD155" s="28"/>
      <c r="AE155" s="28"/>
      <c r="AF155" s="28"/>
      <c r="AG155" s="28"/>
      <c r="AH155" s="28"/>
      <c r="AI155" s="28"/>
      <c r="AJ155" s="28"/>
      <c r="AK155" s="28"/>
      <c r="AL155" s="28"/>
      <c r="AM155" s="28"/>
      <c r="AN155" s="28"/>
      <c r="AO155" s="28"/>
      <c r="AP155" s="28"/>
      <c r="AQ155" s="29"/>
      <c r="AR155" s="27" t="s">
        <v>166</v>
      </c>
      <c r="AS155" s="28"/>
      <c r="AT155" s="28"/>
      <c r="AU155" s="28"/>
      <c r="AV155" s="28"/>
      <c r="AW155" s="28"/>
      <c r="AX155" s="28"/>
      <c r="AY155" s="28"/>
      <c r="AZ155" s="28"/>
      <c r="BA155" s="28"/>
      <c r="BB155" s="28"/>
      <c r="BC155" s="42"/>
      <c r="BD155" s="42"/>
      <c r="BE155" s="42"/>
      <c r="BF155" s="42"/>
      <c r="BG155" s="42"/>
      <c r="BH155" s="42"/>
      <c r="BI155" s="17"/>
      <c r="BJ155" s="18"/>
      <c r="BK155" s="18"/>
      <c r="BL155" s="18"/>
      <c r="BM155" s="18"/>
      <c r="BN155" s="18"/>
      <c r="BO155" s="18"/>
      <c r="BP155" s="18"/>
      <c r="BQ155" s="19">
        <f>IF(OR($CF$1=B155,$CI$1=B155,$DB$1=B155,$DE$1=B155,$DX$1=B155,$EA$1=B155,$CF$27=B155,$CI$27=B155,$DB$27=B155,$DE$27=B155,$DX$27=B155,$EA$27=B155,$CF$53=B155,$CI$53=B155,$DB$53=B155,$DE$53=B155,$DX$53=B155,$EA$53=B155,$CF$79=B155,$CI$79=B155,$DB$79=B155,$DE$79=B155,$DX$79=B155,$EA$79=B155,$ET$1=B155,$EW$1=B155,$FP$1=B155,$FS$1=B155,$GL$1=B155,$GO$1=B155,$ET$27=B155,$EW$27=B155,$FP$27=B155,$FS$27=B155,$GL$27=B155,$GO$27=B155,$ET$53=B155,$EW$53=B155,$FP$53=B155,$FS$53=B155,$GL$53=B155,$GO$53=B155,$ET$79=B155,$EW$79=B155,$FP$79=B155,$FS$79=B155,$GL$79=B155,$GO$79=B155),1,0)</f>
        <v>0</v>
      </c>
      <c r="BR155" s="19"/>
      <c r="BS155" s="19"/>
      <c r="BT155" s="19"/>
    </row>
    <row r="156" spans="2:72" ht="7.5" customHeight="1" x14ac:dyDescent="0.2">
      <c r="B156" s="20"/>
      <c r="C156" s="20"/>
      <c r="D156" s="20"/>
      <c r="E156" s="24"/>
      <c r="F156" s="25"/>
      <c r="G156" s="25"/>
      <c r="H156" s="25"/>
      <c r="I156" s="25"/>
      <c r="J156" s="25"/>
      <c r="K156" s="26"/>
      <c r="L156" s="30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2"/>
      <c r="AB156" s="30"/>
      <c r="AC156" s="31"/>
      <c r="AD156" s="31"/>
      <c r="AE156" s="31"/>
      <c r="AF156" s="31"/>
      <c r="AG156" s="31"/>
      <c r="AH156" s="31"/>
      <c r="AI156" s="31"/>
      <c r="AJ156" s="31"/>
      <c r="AK156" s="31"/>
      <c r="AL156" s="31"/>
      <c r="AM156" s="31"/>
      <c r="AN156" s="31"/>
      <c r="AO156" s="31"/>
      <c r="AP156" s="31"/>
      <c r="AQ156" s="32"/>
      <c r="AR156" s="30"/>
      <c r="AS156" s="31"/>
      <c r="AT156" s="31"/>
      <c r="AU156" s="31"/>
      <c r="AV156" s="31"/>
      <c r="AW156" s="31"/>
      <c r="AX156" s="31"/>
      <c r="AY156" s="31"/>
      <c r="AZ156" s="31"/>
      <c r="BA156" s="31"/>
      <c r="BB156" s="31"/>
      <c r="BC156" s="42"/>
      <c r="BD156" s="42"/>
      <c r="BE156" s="42"/>
      <c r="BF156" s="42"/>
      <c r="BG156" s="42"/>
      <c r="BH156" s="42"/>
      <c r="BI156" s="17"/>
      <c r="BJ156" s="18"/>
      <c r="BK156" s="18"/>
      <c r="BL156" s="18"/>
      <c r="BM156" s="18"/>
      <c r="BN156" s="18"/>
      <c r="BO156" s="18"/>
      <c r="BP156" s="18"/>
      <c r="BQ156" s="19"/>
      <c r="BR156" s="19"/>
      <c r="BS156" s="19"/>
      <c r="BT156" s="19"/>
    </row>
    <row r="157" spans="2:72" ht="7.5" customHeight="1" x14ac:dyDescent="0.2">
      <c r="B157" s="20">
        <v>60</v>
      </c>
      <c r="C157" s="20"/>
      <c r="D157" s="20"/>
      <c r="E157" s="21"/>
      <c r="F157" s="22"/>
      <c r="G157" s="22"/>
      <c r="H157" s="22"/>
      <c r="I157" s="22"/>
      <c r="J157" s="22"/>
      <c r="K157" s="23"/>
      <c r="L157" s="27" t="s">
        <v>166</v>
      </c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9"/>
      <c r="AB157" s="27" t="s">
        <v>166</v>
      </c>
      <c r="AC157" s="28"/>
      <c r="AD157" s="28"/>
      <c r="AE157" s="28"/>
      <c r="AF157" s="28"/>
      <c r="AG157" s="28"/>
      <c r="AH157" s="28"/>
      <c r="AI157" s="28"/>
      <c r="AJ157" s="28"/>
      <c r="AK157" s="28"/>
      <c r="AL157" s="28"/>
      <c r="AM157" s="28"/>
      <c r="AN157" s="28"/>
      <c r="AO157" s="28"/>
      <c r="AP157" s="28"/>
      <c r="AQ157" s="29"/>
      <c r="AR157" s="27" t="s">
        <v>166</v>
      </c>
      <c r="AS157" s="28"/>
      <c r="AT157" s="28"/>
      <c r="AU157" s="28"/>
      <c r="AV157" s="28"/>
      <c r="AW157" s="28"/>
      <c r="AX157" s="28"/>
      <c r="AY157" s="28"/>
      <c r="AZ157" s="28"/>
      <c r="BA157" s="28"/>
      <c r="BB157" s="28"/>
      <c r="BC157" s="42"/>
      <c r="BD157" s="42"/>
      <c r="BE157" s="42"/>
      <c r="BF157" s="42"/>
      <c r="BG157" s="42"/>
      <c r="BH157" s="42"/>
      <c r="BI157" s="17"/>
      <c r="BJ157" s="18"/>
      <c r="BK157" s="18"/>
      <c r="BL157" s="18"/>
      <c r="BM157" s="18"/>
      <c r="BN157" s="18"/>
      <c r="BO157" s="18"/>
      <c r="BP157" s="18"/>
      <c r="BQ157" s="19">
        <f>IF(OR($CF$1=B157,$CI$1=B157,$DB$1=B157,$DE$1=B157,$DX$1=B157,$EA$1=B157,$CF$27=B157,$CI$27=B157,$DB$27=B157,$DE$27=B157,$DX$27=B157,$EA$27=B157,$CF$53=B157,$CI$53=B157,$DB$53=B157,$DE$53=B157,$DX$53=B157,$EA$53=B157,$CF$79=B157,$CI$79=B157,$DB$79=B157,$DE$79=B157,$DX$79=B157,$EA$79=B157,$ET$1=B157,$EW$1=B157,$FP$1=B157,$FS$1=B157,$GL$1=B157,$GO$1=B157,$ET$27=B157,$EW$27=B157,$FP$27=B157,$FS$27=B157,$GL$27=B157,$GO$27=B157,$ET$53=B157,$EW$53=B157,$FP$53=B157,$FS$53=B157,$GL$53=B157,$GO$53=B157,$ET$79=B157,$EW$79=B157,$FP$79=B157,$FS$79=B157,$GL$79=B157,$GO$79=B157),1,0)</f>
        <v>0</v>
      </c>
      <c r="BR157" s="19"/>
      <c r="BS157" s="19"/>
      <c r="BT157" s="19"/>
    </row>
    <row r="158" spans="2:72" ht="7.5" customHeight="1" x14ac:dyDescent="0.2">
      <c r="B158" s="20"/>
      <c r="C158" s="20"/>
      <c r="D158" s="20"/>
      <c r="E158" s="24"/>
      <c r="F158" s="25"/>
      <c r="G158" s="25"/>
      <c r="H158" s="25"/>
      <c r="I158" s="25"/>
      <c r="J158" s="25"/>
      <c r="K158" s="26"/>
      <c r="L158" s="30"/>
      <c r="M158" s="31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2"/>
      <c r="AB158" s="30"/>
      <c r="AC158" s="31"/>
      <c r="AD158" s="31"/>
      <c r="AE158" s="31"/>
      <c r="AF158" s="31"/>
      <c r="AG158" s="31"/>
      <c r="AH158" s="31"/>
      <c r="AI158" s="31"/>
      <c r="AJ158" s="31"/>
      <c r="AK158" s="31"/>
      <c r="AL158" s="31"/>
      <c r="AM158" s="31"/>
      <c r="AN158" s="31"/>
      <c r="AO158" s="31"/>
      <c r="AP158" s="31"/>
      <c r="AQ158" s="32"/>
      <c r="AR158" s="30"/>
      <c r="AS158" s="31"/>
      <c r="AT158" s="31"/>
      <c r="AU158" s="31"/>
      <c r="AV158" s="31"/>
      <c r="AW158" s="31"/>
      <c r="AX158" s="31"/>
      <c r="AY158" s="31"/>
      <c r="AZ158" s="31"/>
      <c r="BA158" s="31"/>
      <c r="BB158" s="31"/>
      <c r="BC158" s="42"/>
      <c r="BD158" s="42"/>
      <c r="BE158" s="42"/>
      <c r="BF158" s="42"/>
      <c r="BG158" s="42"/>
      <c r="BH158" s="42"/>
      <c r="BI158" s="17"/>
      <c r="BJ158" s="18"/>
      <c r="BK158" s="18"/>
      <c r="BL158" s="18"/>
      <c r="BM158" s="18"/>
      <c r="BN158" s="18"/>
      <c r="BO158" s="18"/>
      <c r="BP158" s="18"/>
      <c r="BQ158" s="19"/>
      <c r="BR158" s="19"/>
      <c r="BS158" s="19"/>
      <c r="BT158" s="19"/>
    </row>
    <row r="159" spans="2:72" ht="7.5" customHeight="1" x14ac:dyDescent="0.2">
      <c r="B159" s="20">
        <v>61</v>
      </c>
      <c r="C159" s="20"/>
      <c r="D159" s="20"/>
      <c r="E159" s="21"/>
      <c r="F159" s="22"/>
      <c r="G159" s="22"/>
      <c r="H159" s="22"/>
      <c r="I159" s="22"/>
      <c r="J159" s="22"/>
      <c r="K159" s="23"/>
      <c r="L159" s="27" t="s">
        <v>166</v>
      </c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9"/>
      <c r="AB159" s="27" t="s">
        <v>166</v>
      </c>
      <c r="AC159" s="28"/>
      <c r="AD159" s="28"/>
      <c r="AE159" s="28"/>
      <c r="AF159" s="28"/>
      <c r="AG159" s="28"/>
      <c r="AH159" s="28"/>
      <c r="AI159" s="28"/>
      <c r="AJ159" s="28"/>
      <c r="AK159" s="28"/>
      <c r="AL159" s="28"/>
      <c r="AM159" s="28"/>
      <c r="AN159" s="28"/>
      <c r="AO159" s="28"/>
      <c r="AP159" s="28"/>
      <c r="AQ159" s="29"/>
      <c r="AR159" s="27" t="s">
        <v>166</v>
      </c>
      <c r="AS159" s="28"/>
      <c r="AT159" s="28"/>
      <c r="AU159" s="28"/>
      <c r="AV159" s="28"/>
      <c r="AW159" s="28"/>
      <c r="AX159" s="28"/>
      <c r="AY159" s="28"/>
      <c r="AZ159" s="28"/>
      <c r="BA159" s="28"/>
      <c r="BB159" s="28"/>
      <c r="BC159" s="42"/>
      <c r="BD159" s="42"/>
      <c r="BE159" s="42"/>
      <c r="BF159" s="42"/>
      <c r="BG159" s="42"/>
      <c r="BH159" s="42"/>
      <c r="BI159" s="17"/>
      <c r="BJ159" s="18"/>
      <c r="BK159" s="18"/>
      <c r="BL159" s="18"/>
      <c r="BM159" s="18"/>
      <c r="BN159" s="18"/>
      <c r="BO159" s="18"/>
      <c r="BP159" s="18"/>
      <c r="BQ159" s="19">
        <f>IF(OR($CF$1=B159,$CI$1=B159,$DB$1=B159,$DE$1=B159,$DX$1=B159,$EA$1=B159,$CF$27=B159,$CI$27=B159,$DB$27=B159,$DE$27=B159,$DX$27=B159,$EA$27=B159,$CF$53=B159,$CI$53=B159,$DB$53=B159,$DE$53=B159,$DX$53=B159,$EA$53=B159,$CF$79=B159,$CI$79=B159,$DB$79=B159,$DE$79=B159,$DX$79=B159,$EA$79=B159,$ET$1=B159,$EW$1=B159,$FP$1=B159,$FS$1=B159,$GL$1=B159,$GO$1=B159,$ET$27=B159,$EW$27=B159,$FP$27=B159,$FS$27=B159,$GL$27=B159,$GO$27=B159,$ET$53=B159,$EW$53=B159,$FP$53=B159,$FS$53=B159,$GL$53=B159,$GO$53=B159,$ET$79=B159,$EW$79=B159,$FP$79=B159,$FS$79=B159,$GL$79=B159,$GO$79=B159),1,0)</f>
        <v>0</v>
      </c>
      <c r="BR159" s="19"/>
      <c r="BS159" s="19"/>
      <c r="BT159" s="19"/>
    </row>
    <row r="160" spans="2:72" ht="7.5" customHeight="1" x14ac:dyDescent="0.2">
      <c r="B160" s="20"/>
      <c r="C160" s="20"/>
      <c r="D160" s="20"/>
      <c r="E160" s="24"/>
      <c r="F160" s="25"/>
      <c r="G160" s="25"/>
      <c r="H160" s="25"/>
      <c r="I160" s="25"/>
      <c r="J160" s="25"/>
      <c r="K160" s="26"/>
      <c r="L160" s="30"/>
      <c r="M160" s="31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2"/>
      <c r="AB160" s="30"/>
      <c r="AC160" s="31"/>
      <c r="AD160" s="31"/>
      <c r="AE160" s="31"/>
      <c r="AF160" s="31"/>
      <c r="AG160" s="31"/>
      <c r="AH160" s="31"/>
      <c r="AI160" s="31"/>
      <c r="AJ160" s="31"/>
      <c r="AK160" s="31"/>
      <c r="AL160" s="31"/>
      <c r="AM160" s="31"/>
      <c r="AN160" s="31"/>
      <c r="AO160" s="31"/>
      <c r="AP160" s="31"/>
      <c r="AQ160" s="32"/>
      <c r="AR160" s="30"/>
      <c r="AS160" s="31"/>
      <c r="AT160" s="31"/>
      <c r="AU160" s="31"/>
      <c r="AV160" s="31"/>
      <c r="AW160" s="31"/>
      <c r="AX160" s="31"/>
      <c r="AY160" s="31"/>
      <c r="AZ160" s="31"/>
      <c r="BA160" s="31"/>
      <c r="BB160" s="31"/>
      <c r="BC160" s="42"/>
      <c r="BD160" s="42"/>
      <c r="BE160" s="42"/>
      <c r="BF160" s="42"/>
      <c r="BG160" s="42"/>
      <c r="BH160" s="42"/>
      <c r="BI160" s="17"/>
      <c r="BJ160" s="18"/>
      <c r="BK160" s="18"/>
      <c r="BL160" s="18"/>
      <c r="BM160" s="18"/>
      <c r="BN160" s="18"/>
      <c r="BO160" s="18"/>
      <c r="BP160" s="18"/>
      <c r="BQ160" s="19"/>
      <c r="BR160" s="19"/>
      <c r="BS160" s="19"/>
      <c r="BT160" s="19"/>
    </row>
    <row r="161" spans="2:72" ht="7.5" customHeight="1" x14ac:dyDescent="0.2">
      <c r="B161" s="20">
        <v>62</v>
      </c>
      <c r="C161" s="20"/>
      <c r="D161" s="20"/>
      <c r="E161" s="21"/>
      <c r="F161" s="22"/>
      <c r="G161" s="22"/>
      <c r="H161" s="22"/>
      <c r="I161" s="22"/>
      <c r="J161" s="22"/>
      <c r="K161" s="23"/>
      <c r="L161" s="27" t="s">
        <v>166</v>
      </c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9"/>
      <c r="AB161" s="27" t="s">
        <v>166</v>
      </c>
      <c r="AC161" s="28"/>
      <c r="AD161" s="28"/>
      <c r="AE161" s="28"/>
      <c r="AF161" s="28"/>
      <c r="AG161" s="28"/>
      <c r="AH161" s="28"/>
      <c r="AI161" s="28"/>
      <c r="AJ161" s="28"/>
      <c r="AK161" s="28"/>
      <c r="AL161" s="28"/>
      <c r="AM161" s="28"/>
      <c r="AN161" s="28"/>
      <c r="AO161" s="28"/>
      <c r="AP161" s="28"/>
      <c r="AQ161" s="29"/>
      <c r="AR161" s="27" t="s">
        <v>166</v>
      </c>
      <c r="AS161" s="28"/>
      <c r="AT161" s="28"/>
      <c r="AU161" s="28"/>
      <c r="AV161" s="28"/>
      <c r="AW161" s="28"/>
      <c r="AX161" s="28"/>
      <c r="AY161" s="28"/>
      <c r="AZ161" s="28"/>
      <c r="BA161" s="28"/>
      <c r="BB161" s="28"/>
      <c r="BC161" s="42"/>
      <c r="BD161" s="42"/>
      <c r="BE161" s="42"/>
      <c r="BF161" s="42"/>
      <c r="BG161" s="42"/>
      <c r="BH161" s="42"/>
      <c r="BI161" s="17"/>
      <c r="BJ161" s="18"/>
      <c r="BK161" s="18"/>
      <c r="BL161" s="18"/>
      <c r="BM161" s="18"/>
      <c r="BN161" s="18"/>
      <c r="BO161" s="18"/>
      <c r="BP161" s="18"/>
      <c r="BQ161" s="19">
        <f>IF(OR($CF$1=B161,$CI$1=B161,$DB$1=B161,$DE$1=B161,$DX$1=B161,$EA$1=B161,$CF$27=B161,$CI$27=B161,$DB$27=B161,$DE$27=B161,$DX$27=B161,$EA$27=B161,$CF$53=B161,$CI$53=B161,$DB$53=B161,$DE$53=B161,$DX$53=B161,$EA$53=B161,$CF$79=B161,$CI$79=B161,$DB$79=B161,$DE$79=B161,$DX$79=B161,$EA$79=B161,$ET$1=B161,$EW$1=B161,$FP$1=B161,$FS$1=B161,$GL$1=B161,$GO$1=B161,$ET$27=B161,$EW$27=B161,$FP$27=B161,$FS$27=B161,$GL$27=B161,$GO$27=B161,$ET$53=B161,$EW$53=B161,$FP$53=B161,$FS$53=B161,$GL$53=B161,$GO$53=B161,$ET$79=B161,$EW$79=B161,$FP$79=B161,$FS$79=B161,$GL$79=B161,$GO$79=B161),1,0)</f>
        <v>0</v>
      </c>
      <c r="BR161" s="19"/>
      <c r="BS161" s="19"/>
      <c r="BT161" s="19"/>
    </row>
    <row r="162" spans="2:72" ht="7.5" customHeight="1" x14ac:dyDescent="0.2">
      <c r="B162" s="20"/>
      <c r="C162" s="20"/>
      <c r="D162" s="20"/>
      <c r="E162" s="24"/>
      <c r="F162" s="25"/>
      <c r="G162" s="25"/>
      <c r="H162" s="25"/>
      <c r="I162" s="25"/>
      <c r="J162" s="25"/>
      <c r="K162" s="26"/>
      <c r="L162" s="30"/>
      <c r="M162" s="31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2"/>
      <c r="AB162" s="30"/>
      <c r="AC162" s="31"/>
      <c r="AD162" s="31"/>
      <c r="AE162" s="31"/>
      <c r="AF162" s="31"/>
      <c r="AG162" s="31"/>
      <c r="AH162" s="31"/>
      <c r="AI162" s="31"/>
      <c r="AJ162" s="31"/>
      <c r="AK162" s="31"/>
      <c r="AL162" s="31"/>
      <c r="AM162" s="31"/>
      <c r="AN162" s="31"/>
      <c r="AO162" s="31"/>
      <c r="AP162" s="31"/>
      <c r="AQ162" s="32"/>
      <c r="AR162" s="30"/>
      <c r="AS162" s="31"/>
      <c r="AT162" s="31"/>
      <c r="AU162" s="31"/>
      <c r="AV162" s="31"/>
      <c r="AW162" s="31"/>
      <c r="AX162" s="31"/>
      <c r="AY162" s="31"/>
      <c r="AZ162" s="31"/>
      <c r="BA162" s="31"/>
      <c r="BB162" s="31"/>
      <c r="BC162" s="42"/>
      <c r="BD162" s="42"/>
      <c r="BE162" s="42"/>
      <c r="BF162" s="42"/>
      <c r="BG162" s="42"/>
      <c r="BH162" s="42"/>
      <c r="BI162" s="17"/>
      <c r="BJ162" s="18"/>
      <c r="BK162" s="18"/>
      <c r="BL162" s="18"/>
      <c r="BM162" s="18"/>
      <c r="BN162" s="18"/>
      <c r="BO162" s="18"/>
      <c r="BP162" s="18"/>
      <c r="BQ162" s="19"/>
      <c r="BR162" s="19"/>
      <c r="BS162" s="19"/>
      <c r="BT162" s="19"/>
    </row>
    <row r="163" spans="2:72" ht="7.5" customHeight="1" x14ac:dyDescent="0.2">
      <c r="B163" s="20">
        <v>63</v>
      </c>
      <c r="C163" s="20"/>
      <c r="D163" s="20"/>
      <c r="E163" s="21"/>
      <c r="F163" s="22"/>
      <c r="G163" s="22"/>
      <c r="H163" s="22"/>
      <c r="I163" s="22"/>
      <c r="J163" s="22"/>
      <c r="K163" s="23"/>
      <c r="L163" s="27" t="s">
        <v>166</v>
      </c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9"/>
      <c r="AB163" s="27" t="s">
        <v>166</v>
      </c>
      <c r="AC163" s="28"/>
      <c r="AD163" s="28"/>
      <c r="AE163" s="28"/>
      <c r="AF163" s="28"/>
      <c r="AG163" s="28"/>
      <c r="AH163" s="28"/>
      <c r="AI163" s="28"/>
      <c r="AJ163" s="28"/>
      <c r="AK163" s="28"/>
      <c r="AL163" s="28"/>
      <c r="AM163" s="28"/>
      <c r="AN163" s="28"/>
      <c r="AO163" s="28"/>
      <c r="AP163" s="28"/>
      <c r="AQ163" s="29"/>
      <c r="AR163" s="27" t="s">
        <v>166</v>
      </c>
      <c r="AS163" s="28"/>
      <c r="AT163" s="28"/>
      <c r="AU163" s="28"/>
      <c r="AV163" s="28"/>
      <c r="AW163" s="28"/>
      <c r="AX163" s="28"/>
      <c r="AY163" s="28"/>
      <c r="AZ163" s="28"/>
      <c r="BA163" s="28"/>
      <c r="BB163" s="28"/>
      <c r="BC163" s="42"/>
      <c r="BD163" s="42"/>
      <c r="BE163" s="42"/>
      <c r="BF163" s="42"/>
      <c r="BG163" s="42"/>
      <c r="BH163" s="42"/>
      <c r="BI163" s="17"/>
      <c r="BJ163" s="18"/>
      <c r="BK163" s="18"/>
      <c r="BL163" s="18"/>
      <c r="BM163" s="18"/>
      <c r="BN163" s="18"/>
      <c r="BO163" s="18"/>
      <c r="BP163" s="18"/>
      <c r="BQ163" s="19">
        <f>IF(OR($CF$1=B163,$CI$1=B163,$DB$1=B163,$DE$1=B163,$DX$1=B163,$EA$1=B163,$CF$27=B163,$CI$27=B163,$DB$27=B163,$DE$27=B163,$DX$27=B163,$EA$27=B163,$CF$53=B163,$CI$53=B163,$DB$53=B163,$DE$53=B163,$DX$53=B163,$EA$53=B163,$CF$79=B163,$CI$79=B163,$DB$79=B163,$DE$79=B163,$DX$79=B163,$EA$79=B163,$ET$1=B163,$EW$1=B163,$FP$1=B163,$FS$1=B163,$GL$1=B163,$GO$1=B163,$ET$27=B163,$EW$27=B163,$FP$27=B163,$FS$27=B163,$GL$27=B163,$GO$27=B163,$ET$53=B163,$EW$53=B163,$FP$53=B163,$FS$53=B163,$GL$53=B163,$GO$53=B163,$ET$79=B163,$EW$79=B163,$FP$79=B163,$FS$79=B163,$GL$79=B163,$GO$79=B163),1,0)</f>
        <v>0</v>
      </c>
      <c r="BR163" s="19"/>
      <c r="BS163" s="19"/>
      <c r="BT163" s="19"/>
    </row>
    <row r="164" spans="2:72" ht="7.5" customHeight="1" x14ac:dyDescent="0.2">
      <c r="B164" s="20"/>
      <c r="C164" s="20"/>
      <c r="D164" s="20"/>
      <c r="E164" s="24"/>
      <c r="F164" s="25"/>
      <c r="G164" s="25"/>
      <c r="H164" s="25"/>
      <c r="I164" s="25"/>
      <c r="J164" s="25"/>
      <c r="K164" s="26"/>
      <c r="L164" s="30"/>
      <c r="M164" s="31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2"/>
      <c r="AB164" s="30"/>
      <c r="AC164" s="31"/>
      <c r="AD164" s="31"/>
      <c r="AE164" s="31"/>
      <c r="AF164" s="31"/>
      <c r="AG164" s="31"/>
      <c r="AH164" s="31"/>
      <c r="AI164" s="31"/>
      <c r="AJ164" s="31"/>
      <c r="AK164" s="31"/>
      <c r="AL164" s="31"/>
      <c r="AM164" s="31"/>
      <c r="AN164" s="31"/>
      <c r="AO164" s="31"/>
      <c r="AP164" s="31"/>
      <c r="AQ164" s="32"/>
      <c r="AR164" s="30"/>
      <c r="AS164" s="31"/>
      <c r="AT164" s="31"/>
      <c r="AU164" s="31"/>
      <c r="AV164" s="31"/>
      <c r="AW164" s="31"/>
      <c r="AX164" s="31"/>
      <c r="AY164" s="31"/>
      <c r="AZ164" s="31"/>
      <c r="BA164" s="31"/>
      <c r="BB164" s="31"/>
      <c r="BC164" s="42"/>
      <c r="BD164" s="42"/>
      <c r="BE164" s="42"/>
      <c r="BF164" s="42"/>
      <c r="BG164" s="42"/>
      <c r="BH164" s="42"/>
      <c r="BI164" s="17"/>
      <c r="BJ164" s="18"/>
      <c r="BK164" s="18"/>
      <c r="BL164" s="18"/>
      <c r="BM164" s="18"/>
      <c r="BN164" s="18"/>
      <c r="BO164" s="18"/>
      <c r="BP164" s="18"/>
      <c r="BQ164" s="19"/>
      <c r="BR164" s="19"/>
      <c r="BS164" s="19"/>
      <c r="BT164" s="19"/>
    </row>
    <row r="165" spans="2:72" ht="7.5" customHeight="1" x14ac:dyDescent="0.2">
      <c r="B165" s="20">
        <v>64</v>
      </c>
      <c r="C165" s="20"/>
      <c r="D165" s="20"/>
      <c r="E165" s="21"/>
      <c r="F165" s="22"/>
      <c r="G165" s="22"/>
      <c r="H165" s="22"/>
      <c r="I165" s="22"/>
      <c r="J165" s="22"/>
      <c r="K165" s="23"/>
      <c r="L165" s="27" t="s">
        <v>166</v>
      </c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9"/>
      <c r="AB165" s="27" t="s">
        <v>166</v>
      </c>
      <c r="AC165" s="28"/>
      <c r="AD165" s="28"/>
      <c r="AE165" s="28"/>
      <c r="AF165" s="28"/>
      <c r="AG165" s="28"/>
      <c r="AH165" s="28"/>
      <c r="AI165" s="28"/>
      <c r="AJ165" s="28"/>
      <c r="AK165" s="28"/>
      <c r="AL165" s="28"/>
      <c r="AM165" s="28"/>
      <c r="AN165" s="28"/>
      <c r="AO165" s="28"/>
      <c r="AP165" s="28"/>
      <c r="AQ165" s="29"/>
      <c r="AR165" s="27" t="s">
        <v>166</v>
      </c>
      <c r="AS165" s="28"/>
      <c r="AT165" s="28"/>
      <c r="AU165" s="28"/>
      <c r="AV165" s="28"/>
      <c r="AW165" s="28"/>
      <c r="AX165" s="28"/>
      <c r="AY165" s="28"/>
      <c r="AZ165" s="28"/>
      <c r="BA165" s="28"/>
      <c r="BB165" s="28"/>
      <c r="BC165" s="42"/>
      <c r="BD165" s="42"/>
      <c r="BE165" s="42"/>
      <c r="BF165" s="42"/>
      <c r="BG165" s="42"/>
      <c r="BH165" s="42"/>
      <c r="BI165" s="17"/>
      <c r="BJ165" s="18"/>
      <c r="BK165" s="18"/>
      <c r="BL165" s="18"/>
      <c r="BM165" s="18"/>
      <c r="BN165" s="18"/>
      <c r="BO165" s="18"/>
      <c r="BP165" s="18"/>
      <c r="BQ165" s="19">
        <f>IF(OR($CF$1=B165,$CI$1=B165,$DB$1=B165,$DE$1=B165,$DX$1=B165,$EA$1=B165,$CF$27=B165,$CI$27=B165,$DB$27=B165,$DE$27=B165,$DX$27=B165,$EA$27=B165,$CF$53=B165,$CI$53=B165,$DB$53=B165,$DE$53=B165,$DX$53=B165,$EA$53=B165,$CF$79=B165,$CI$79=B165,$DB$79=B165,$DE$79=B165,$DX$79=B165,$EA$79=B165,$ET$1=B165,$EW$1=B165,$FP$1=B165,$FS$1=B165,$GL$1=B165,$GO$1=B165,$ET$27=B165,$EW$27=B165,$FP$27=B165,$FS$27=B165,$GL$27=B165,$GO$27=B165,$ET$53=B165,$EW$53=B165,$FP$53=B165,$FS$53=B165,$GL$53=B165,$GO$53=B165,$ET$79=B165,$EW$79=B165,$FP$79=B165,$FS$79=B165,$GL$79=B165,$GO$79=B165),1,0)</f>
        <v>0</v>
      </c>
      <c r="BR165" s="19"/>
      <c r="BS165" s="19"/>
      <c r="BT165" s="19"/>
    </row>
    <row r="166" spans="2:72" ht="7.5" customHeight="1" x14ac:dyDescent="0.2">
      <c r="B166" s="20"/>
      <c r="C166" s="20"/>
      <c r="D166" s="20"/>
      <c r="E166" s="24"/>
      <c r="F166" s="25"/>
      <c r="G166" s="25"/>
      <c r="H166" s="25"/>
      <c r="I166" s="25"/>
      <c r="J166" s="25"/>
      <c r="K166" s="26"/>
      <c r="L166" s="30"/>
      <c r="M166" s="31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2"/>
      <c r="AB166" s="30"/>
      <c r="AC166" s="31"/>
      <c r="AD166" s="31"/>
      <c r="AE166" s="31"/>
      <c r="AF166" s="31"/>
      <c r="AG166" s="31"/>
      <c r="AH166" s="31"/>
      <c r="AI166" s="31"/>
      <c r="AJ166" s="31"/>
      <c r="AK166" s="31"/>
      <c r="AL166" s="31"/>
      <c r="AM166" s="31"/>
      <c r="AN166" s="31"/>
      <c r="AO166" s="31"/>
      <c r="AP166" s="31"/>
      <c r="AQ166" s="32"/>
      <c r="AR166" s="30"/>
      <c r="AS166" s="31"/>
      <c r="AT166" s="31"/>
      <c r="AU166" s="31"/>
      <c r="AV166" s="31"/>
      <c r="AW166" s="31"/>
      <c r="AX166" s="31"/>
      <c r="AY166" s="31"/>
      <c r="AZ166" s="31"/>
      <c r="BA166" s="31"/>
      <c r="BB166" s="31"/>
      <c r="BC166" s="42"/>
      <c r="BD166" s="42"/>
      <c r="BE166" s="42"/>
      <c r="BF166" s="42"/>
      <c r="BG166" s="42"/>
      <c r="BH166" s="42"/>
      <c r="BI166" s="17"/>
      <c r="BJ166" s="18"/>
      <c r="BK166" s="18"/>
      <c r="BL166" s="18"/>
      <c r="BM166" s="18"/>
      <c r="BN166" s="18"/>
      <c r="BO166" s="18"/>
      <c r="BP166" s="18"/>
      <c r="BQ166" s="19"/>
      <c r="BR166" s="19"/>
      <c r="BS166" s="19"/>
      <c r="BT166" s="19"/>
    </row>
    <row r="167" spans="2:72" ht="7.5" customHeight="1" x14ac:dyDescent="0.2">
      <c r="B167" s="20">
        <v>65</v>
      </c>
      <c r="C167" s="20"/>
      <c r="D167" s="20"/>
      <c r="E167" s="21"/>
      <c r="F167" s="22"/>
      <c r="G167" s="22"/>
      <c r="H167" s="22"/>
      <c r="I167" s="22"/>
      <c r="J167" s="22"/>
      <c r="K167" s="23"/>
      <c r="L167" s="27" t="s">
        <v>166</v>
      </c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9"/>
      <c r="AB167" s="27" t="s">
        <v>166</v>
      </c>
      <c r="AC167" s="28"/>
      <c r="AD167" s="28"/>
      <c r="AE167" s="28"/>
      <c r="AF167" s="28"/>
      <c r="AG167" s="28"/>
      <c r="AH167" s="28"/>
      <c r="AI167" s="28"/>
      <c r="AJ167" s="28"/>
      <c r="AK167" s="28"/>
      <c r="AL167" s="28"/>
      <c r="AM167" s="28"/>
      <c r="AN167" s="28"/>
      <c r="AO167" s="28"/>
      <c r="AP167" s="28"/>
      <c r="AQ167" s="29"/>
      <c r="AR167" s="27" t="s">
        <v>166</v>
      </c>
      <c r="AS167" s="28"/>
      <c r="AT167" s="28"/>
      <c r="AU167" s="28"/>
      <c r="AV167" s="28"/>
      <c r="AW167" s="28"/>
      <c r="AX167" s="28"/>
      <c r="AY167" s="28"/>
      <c r="AZ167" s="28"/>
      <c r="BA167" s="28"/>
      <c r="BB167" s="28"/>
      <c r="BC167" s="42"/>
      <c r="BD167" s="42"/>
      <c r="BE167" s="42"/>
      <c r="BF167" s="42"/>
      <c r="BG167" s="42"/>
      <c r="BH167" s="42"/>
      <c r="BI167" s="17"/>
      <c r="BJ167" s="18"/>
      <c r="BK167" s="18"/>
      <c r="BL167" s="18"/>
      <c r="BM167" s="18"/>
      <c r="BN167" s="18"/>
      <c r="BO167" s="18"/>
      <c r="BP167" s="18"/>
      <c r="BQ167" s="19">
        <f>IF(OR($CF$1=B167,$CI$1=B167,$DB$1=B167,$DE$1=B167,$DX$1=B167,$EA$1=B167,$CF$27=B167,$CI$27=B167,$DB$27=B167,$DE$27=B167,$DX$27=B167,$EA$27=B167,$CF$53=B167,$CI$53=B167,$DB$53=B167,$DE$53=B167,$DX$53=B167,$EA$53=B167,$CF$79=B167,$CI$79=B167,$DB$79=B167,$DE$79=B167,$DX$79=B167,$EA$79=B167,$ET$1=B167,$EW$1=B167,$FP$1=B167,$FS$1=B167,$GL$1=B167,$GO$1=B167,$ET$27=B167,$EW$27=B167,$FP$27=B167,$FS$27=B167,$GL$27=B167,$GO$27=B167,$ET$53=B167,$EW$53=B167,$FP$53=B167,$FS$53=B167,$GL$53=B167,$GO$53=B167,$ET$79=B167,$EW$79=B167,$FP$79=B167,$FS$79=B167,$GL$79=B167,$GO$79=B167),1,0)</f>
        <v>0</v>
      </c>
      <c r="BR167" s="19"/>
      <c r="BS167" s="19"/>
      <c r="BT167" s="19"/>
    </row>
    <row r="168" spans="2:72" ht="7.5" customHeight="1" x14ac:dyDescent="0.2">
      <c r="B168" s="20"/>
      <c r="C168" s="20"/>
      <c r="D168" s="20"/>
      <c r="E168" s="24"/>
      <c r="F168" s="25"/>
      <c r="G168" s="25"/>
      <c r="H168" s="25"/>
      <c r="I168" s="25"/>
      <c r="J168" s="25"/>
      <c r="K168" s="26"/>
      <c r="L168" s="30"/>
      <c r="M168" s="31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2"/>
      <c r="AB168" s="30"/>
      <c r="AC168" s="31"/>
      <c r="AD168" s="31"/>
      <c r="AE168" s="31"/>
      <c r="AF168" s="31"/>
      <c r="AG168" s="31"/>
      <c r="AH168" s="31"/>
      <c r="AI168" s="31"/>
      <c r="AJ168" s="31"/>
      <c r="AK168" s="31"/>
      <c r="AL168" s="31"/>
      <c r="AM168" s="31"/>
      <c r="AN168" s="31"/>
      <c r="AO168" s="31"/>
      <c r="AP168" s="31"/>
      <c r="AQ168" s="32"/>
      <c r="AR168" s="30"/>
      <c r="AS168" s="31"/>
      <c r="AT168" s="31"/>
      <c r="AU168" s="31"/>
      <c r="AV168" s="31"/>
      <c r="AW168" s="31"/>
      <c r="AX168" s="31"/>
      <c r="AY168" s="31"/>
      <c r="AZ168" s="31"/>
      <c r="BA168" s="31"/>
      <c r="BB168" s="31"/>
      <c r="BC168" s="42"/>
      <c r="BD168" s="42"/>
      <c r="BE168" s="42"/>
      <c r="BF168" s="42"/>
      <c r="BG168" s="42"/>
      <c r="BH168" s="42"/>
      <c r="BI168" s="17"/>
      <c r="BJ168" s="18"/>
      <c r="BK168" s="18"/>
      <c r="BL168" s="18"/>
      <c r="BM168" s="18"/>
      <c r="BN168" s="18"/>
      <c r="BO168" s="18"/>
      <c r="BP168" s="18"/>
      <c r="BQ168" s="19"/>
      <c r="BR168" s="19"/>
      <c r="BS168" s="19"/>
      <c r="BT168" s="19"/>
    </row>
    <row r="169" spans="2:72" ht="7.5" customHeight="1" x14ac:dyDescent="0.2">
      <c r="B169" s="20">
        <v>66</v>
      </c>
      <c r="C169" s="20"/>
      <c r="D169" s="20"/>
      <c r="E169" s="21"/>
      <c r="F169" s="22"/>
      <c r="G169" s="22"/>
      <c r="H169" s="22"/>
      <c r="I169" s="22"/>
      <c r="J169" s="22"/>
      <c r="K169" s="23"/>
      <c r="L169" s="27" t="s">
        <v>166</v>
      </c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29"/>
      <c r="AB169" s="27" t="s">
        <v>166</v>
      </c>
      <c r="AC169" s="28"/>
      <c r="AD169" s="28"/>
      <c r="AE169" s="28"/>
      <c r="AF169" s="28"/>
      <c r="AG169" s="28"/>
      <c r="AH169" s="28"/>
      <c r="AI169" s="28"/>
      <c r="AJ169" s="28"/>
      <c r="AK169" s="28"/>
      <c r="AL169" s="28"/>
      <c r="AM169" s="28"/>
      <c r="AN169" s="28"/>
      <c r="AO169" s="28"/>
      <c r="AP169" s="28"/>
      <c r="AQ169" s="29"/>
      <c r="AR169" s="27" t="s">
        <v>166</v>
      </c>
      <c r="AS169" s="28"/>
      <c r="AT169" s="28"/>
      <c r="AU169" s="28"/>
      <c r="AV169" s="28"/>
      <c r="AW169" s="28"/>
      <c r="AX169" s="28"/>
      <c r="AY169" s="28"/>
      <c r="AZ169" s="28"/>
      <c r="BA169" s="28"/>
      <c r="BB169" s="28"/>
      <c r="BC169" s="42"/>
      <c r="BD169" s="42"/>
      <c r="BE169" s="42"/>
      <c r="BF169" s="42"/>
      <c r="BG169" s="42"/>
      <c r="BH169" s="42"/>
      <c r="BI169" s="17"/>
      <c r="BJ169" s="18"/>
      <c r="BK169" s="18"/>
      <c r="BL169" s="18"/>
      <c r="BM169" s="18"/>
      <c r="BN169" s="18"/>
      <c r="BO169" s="18"/>
      <c r="BP169" s="18"/>
      <c r="BQ169" s="19">
        <f>IF(OR($CF$1=B169,$CI$1=B169,$DB$1=B169,$DE$1=B169,$DX$1=B169,$EA$1=B169,$CF$27=B169,$CI$27=B169,$DB$27=B169,$DE$27=B169,$DX$27=B169,$EA$27=B169,$CF$53=B169,$CI$53=B169,$DB$53=B169,$DE$53=B169,$DX$53=B169,$EA$53=B169,$CF$79=B169,$CI$79=B169,$DB$79=B169,$DE$79=B169,$DX$79=B169,$EA$79=B169,$ET$1=B169,$EW$1=B169,$FP$1=B169,$FS$1=B169,$GL$1=B169,$GO$1=B169,$ET$27=B169,$EW$27=B169,$FP$27=B169,$FS$27=B169,$GL$27=B169,$GO$27=B169,$ET$53=B169,$EW$53=B169,$FP$53=B169,$FS$53=B169,$GL$53=B169,$GO$53=B169,$ET$79=B169,$EW$79=B169,$FP$79=B169,$FS$79=B169,$GL$79=B169,$GO$79=B169),1,0)</f>
        <v>0</v>
      </c>
      <c r="BR169" s="19"/>
      <c r="BS169" s="19"/>
      <c r="BT169" s="19"/>
    </row>
    <row r="170" spans="2:72" ht="7.5" customHeight="1" x14ac:dyDescent="0.2">
      <c r="B170" s="20"/>
      <c r="C170" s="20"/>
      <c r="D170" s="20"/>
      <c r="E170" s="24"/>
      <c r="F170" s="25"/>
      <c r="G170" s="25"/>
      <c r="H170" s="25"/>
      <c r="I170" s="25"/>
      <c r="J170" s="25"/>
      <c r="K170" s="26"/>
      <c r="L170" s="30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2"/>
      <c r="AB170" s="30"/>
      <c r="AC170" s="31"/>
      <c r="AD170" s="31"/>
      <c r="AE170" s="31"/>
      <c r="AF170" s="31"/>
      <c r="AG170" s="31"/>
      <c r="AH170" s="31"/>
      <c r="AI170" s="31"/>
      <c r="AJ170" s="31"/>
      <c r="AK170" s="31"/>
      <c r="AL170" s="31"/>
      <c r="AM170" s="31"/>
      <c r="AN170" s="31"/>
      <c r="AO170" s="31"/>
      <c r="AP170" s="31"/>
      <c r="AQ170" s="32"/>
      <c r="AR170" s="30"/>
      <c r="AS170" s="31"/>
      <c r="AT170" s="31"/>
      <c r="AU170" s="31"/>
      <c r="AV170" s="31"/>
      <c r="AW170" s="31"/>
      <c r="AX170" s="31"/>
      <c r="AY170" s="31"/>
      <c r="AZ170" s="31"/>
      <c r="BA170" s="31"/>
      <c r="BB170" s="31"/>
      <c r="BC170" s="42"/>
      <c r="BD170" s="42"/>
      <c r="BE170" s="42"/>
      <c r="BF170" s="42"/>
      <c r="BG170" s="42"/>
      <c r="BH170" s="42"/>
      <c r="BI170" s="17"/>
      <c r="BJ170" s="18"/>
      <c r="BK170" s="18"/>
      <c r="BL170" s="18"/>
      <c r="BM170" s="18"/>
      <c r="BN170" s="18"/>
      <c r="BO170" s="18"/>
      <c r="BP170" s="18"/>
      <c r="BQ170" s="19"/>
      <c r="BR170" s="19"/>
      <c r="BS170" s="19"/>
      <c r="BT170" s="19"/>
    </row>
    <row r="171" spans="2:72" ht="7.5" customHeight="1" x14ac:dyDescent="0.2">
      <c r="B171" s="20">
        <v>67</v>
      </c>
      <c r="C171" s="20"/>
      <c r="D171" s="20"/>
      <c r="E171" s="21"/>
      <c r="F171" s="22"/>
      <c r="G171" s="22"/>
      <c r="H171" s="22"/>
      <c r="I171" s="22"/>
      <c r="J171" s="22"/>
      <c r="K171" s="23"/>
      <c r="L171" s="27" t="s">
        <v>166</v>
      </c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29"/>
      <c r="AB171" s="27" t="s">
        <v>166</v>
      </c>
      <c r="AC171" s="28"/>
      <c r="AD171" s="28"/>
      <c r="AE171" s="28"/>
      <c r="AF171" s="28"/>
      <c r="AG171" s="28"/>
      <c r="AH171" s="28"/>
      <c r="AI171" s="28"/>
      <c r="AJ171" s="28"/>
      <c r="AK171" s="28"/>
      <c r="AL171" s="28"/>
      <c r="AM171" s="28"/>
      <c r="AN171" s="28"/>
      <c r="AO171" s="28"/>
      <c r="AP171" s="28"/>
      <c r="AQ171" s="29"/>
      <c r="AR171" s="27" t="s">
        <v>166</v>
      </c>
      <c r="AS171" s="28"/>
      <c r="AT171" s="28"/>
      <c r="AU171" s="28"/>
      <c r="AV171" s="28"/>
      <c r="AW171" s="28"/>
      <c r="AX171" s="28"/>
      <c r="AY171" s="28"/>
      <c r="AZ171" s="28"/>
      <c r="BA171" s="28"/>
      <c r="BB171" s="28"/>
      <c r="BC171" s="42"/>
      <c r="BD171" s="42"/>
      <c r="BE171" s="42"/>
      <c r="BF171" s="42"/>
      <c r="BG171" s="42"/>
      <c r="BH171" s="42"/>
      <c r="BI171" s="17"/>
      <c r="BJ171" s="18"/>
      <c r="BK171" s="18"/>
      <c r="BL171" s="18"/>
      <c r="BM171" s="18"/>
      <c r="BN171" s="18"/>
      <c r="BO171" s="18"/>
      <c r="BP171" s="18"/>
      <c r="BQ171" s="19">
        <f>IF(OR($CF$1=B171,$CI$1=B171,$DB$1=B171,$DE$1=B171,$DX$1=B171,$EA$1=B171,$CF$27=B171,$CI$27=B171,$DB$27=B171,$DE$27=B171,$DX$27=B171,$EA$27=B171,$CF$53=B171,$CI$53=B171,$DB$53=B171,$DE$53=B171,$DX$53=B171,$EA$53=B171,$CF$79=B171,$CI$79=B171,$DB$79=B171,$DE$79=B171,$DX$79=B171,$EA$79=B171,$ET$1=B171,$EW$1=B171,$FP$1=B171,$FS$1=B171,$GL$1=B171,$GO$1=B171,$ET$27=B171,$EW$27=B171,$FP$27=B171,$FS$27=B171,$GL$27=B171,$GO$27=B171,$ET$53=B171,$EW$53=B171,$FP$53=B171,$FS$53=B171,$GL$53=B171,$GO$53=B171,$ET$79=B171,$EW$79=B171,$FP$79=B171,$FS$79=B171,$GL$79=B171,$GO$79=B171),1,0)</f>
        <v>0</v>
      </c>
      <c r="BR171" s="19"/>
      <c r="BS171" s="19"/>
      <c r="BT171" s="19"/>
    </row>
    <row r="172" spans="2:72" ht="7.5" customHeight="1" x14ac:dyDescent="0.2">
      <c r="B172" s="20"/>
      <c r="C172" s="20"/>
      <c r="D172" s="20"/>
      <c r="E172" s="24"/>
      <c r="F172" s="25"/>
      <c r="G172" s="25"/>
      <c r="H172" s="25"/>
      <c r="I172" s="25"/>
      <c r="J172" s="25"/>
      <c r="K172" s="26"/>
      <c r="L172" s="30"/>
      <c r="M172" s="31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2"/>
      <c r="AB172" s="30"/>
      <c r="AC172" s="31"/>
      <c r="AD172" s="31"/>
      <c r="AE172" s="31"/>
      <c r="AF172" s="31"/>
      <c r="AG172" s="31"/>
      <c r="AH172" s="31"/>
      <c r="AI172" s="31"/>
      <c r="AJ172" s="31"/>
      <c r="AK172" s="31"/>
      <c r="AL172" s="31"/>
      <c r="AM172" s="31"/>
      <c r="AN172" s="31"/>
      <c r="AO172" s="31"/>
      <c r="AP172" s="31"/>
      <c r="AQ172" s="32"/>
      <c r="AR172" s="30"/>
      <c r="AS172" s="31"/>
      <c r="AT172" s="31"/>
      <c r="AU172" s="31"/>
      <c r="AV172" s="31"/>
      <c r="AW172" s="31"/>
      <c r="AX172" s="31"/>
      <c r="AY172" s="31"/>
      <c r="AZ172" s="31"/>
      <c r="BA172" s="31"/>
      <c r="BB172" s="31"/>
      <c r="BC172" s="42"/>
      <c r="BD172" s="42"/>
      <c r="BE172" s="42"/>
      <c r="BF172" s="42"/>
      <c r="BG172" s="42"/>
      <c r="BH172" s="42"/>
      <c r="BI172" s="17"/>
      <c r="BJ172" s="18"/>
      <c r="BK172" s="18"/>
      <c r="BL172" s="18"/>
      <c r="BM172" s="18"/>
      <c r="BN172" s="18"/>
      <c r="BO172" s="18"/>
      <c r="BP172" s="18"/>
      <c r="BQ172" s="19"/>
      <c r="BR172" s="19"/>
      <c r="BS172" s="19"/>
      <c r="BT172" s="19"/>
    </row>
    <row r="173" spans="2:72" ht="7.5" customHeight="1" x14ac:dyDescent="0.2">
      <c r="B173" s="20">
        <v>68</v>
      </c>
      <c r="C173" s="20"/>
      <c r="D173" s="20"/>
      <c r="E173" s="21"/>
      <c r="F173" s="22"/>
      <c r="G173" s="22"/>
      <c r="H173" s="22"/>
      <c r="I173" s="22"/>
      <c r="J173" s="22"/>
      <c r="K173" s="23"/>
      <c r="L173" s="27" t="s">
        <v>166</v>
      </c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29"/>
      <c r="AB173" s="27" t="s">
        <v>166</v>
      </c>
      <c r="AC173" s="28"/>
      <c r="AD173" s="28"/>
      <c r="AE173" s="28"/>
      <c r="AF173" s="28"/>
      <c r="AG173" s="28"/>
      <c r="AH173" s="28"/>
      <c r="AI173" s="28"/>
      <c r="AJ173" s="28"/>
      <c r="AK173" s="28"/>
      <c r="AL173" s="28"/>
      <c r="AM173" s="28"/>
      <c r="AN173" s="28"/>
      <c r="AO173" s="28"/>
      <c r="AP173" s="28"/>
      <c r="AQ173" s="29"/>
      <c r="AR173" s="27" t="s">
        <v>166</v>
      </c>
      <c r="AS173" s="28"/>
      <c r="AT173" s="28"/>
      <c r="AU173" s="28"/>
      <c r="AV173" s="28"/>
      <c r="AW173" s="28"/>
      <c r="AX173" s="28"/>
      <c r="AY173" s="28"/>
      <c r="AZ173" s="28"/>
      <c r="BA173" s="28"/>
      <c r="BB173" s="28"/>
      <c r="BC173" s="42"/>
      <c r="BD173" s="42"/>
      <c r="BE173" s="42"/>
      <c r="BF173" s="42"/>
      <c r="BG173" s="42"/>
      <c r="BH173" s="42"/>
      <c r="BI173" s="17"/>
      <c r="BJ173" s="18"/>
      <c r="BK173" s="18"/>
      <c r="BL173" s="18"/>
      <c r="BM173" s="18"/>
      <c r="BN173" s="18"/>
      <c r="BO173" s="18"/>
      <c r="BP173" s="18"/>
      <c r="BQ173" s="19">
        <f>IF(OR($CF$1=B173,$CI$1=B173,$DB$1=B173,$DE$1=B173,$DX$1=B173,$EA$1=B173,$CF$27=B173,$CI$27=B173,$DB$27=B173,$DE$27=B173,$DX$27=B173,$EA$27=B173,$CF$53=B173,$CI$53=B173,$DB$53=B173,$DE$53=B173,$DX$53=B173,$EA$53=B173,$CF$79=B173,$CI$79=B173,$DB$79=B173,$DE$79=B173,$DX$79=B173,$EA$79=B173,$ET$1=B173,$EW$1=B173,$FP$1=B173,$FS$1=B173,$GL$1=B173,$GO$1=B173,$ET$27=B173,$EW$27=B173,$FP$27=B173,$FS$27=B173,$GL$27=B173,$GO$27=B173,$ET$53=B173,$EW$53=B173,$FP$53=B173,$FS$53=B173,$GL$53=B173,$GO$53=B173,$ET$79=B173,$EW$79=B173,$FP$79=B173,$FS$79=B173,$GL$79=B173,$GO$79=B173),1,0)</f>
        <v>0</v>
      </c>
      <c r="BR173" s="19"/>
      <c r="BS173" s="19"/>
      <c r="BT173" s="19"/>
    </row>
    <row r="174" spans="2:72" ht="7.5" customHeight="1" x14ac:dyDescent="0.2">
      <c r="B174" s="20"/>
      <c r="C174" s="20"/>
      <c r="D174" s="20"/>
      <c r="E174" s="24"/>
      <c r="F174" s="25"/>
      <c r="G174" s="25"/>
      <c r="H174" s="25"/>
      <c r="I174" s="25"/>
      <c r="J174" s="25"/>
      <c r="K174" s="26"/>
      <c r="L174" s="30"/>
      <c r="M174" s="31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2"/>
      <c r="AB174" s="30"/>
      <c r="AC174" s="31"/>
      <c r="AD174" s="31"/>
      <c r="AE174" s="31"/>
      <c r="AF174" s="31"/>
      <c r="AG174" s="31"/>
      <c r="AH174" s="31"/>
      <c r="AI174" s="31"/>
      <c r="AJ174" s="31"/>
      <c r="AK174" s="31"/>
      <c r="AL174" s="31"/>
      <c r="AM174" s="31"/>
      <c r="AN174" s="31"/>
      <c r="AO174" s="31"/>
      <c r="AP174" s="31"/>
      <c r="AQ174" s="32"/>
      <c r="AR174" s="30"/>
      <c r="AS174" s="31"/>
      <c r="AT174" s="31"/>
      <c r="AU174" s="31"/>
      <c r="AV174" s="31"/>
      <c r="AW174" s="31"/>
      <c r="AX174" s="31"/>
      <c r="AY174" s="31"/>
      <c r="AZ174" s="31"/>
      <c r="BA174" s="31"/>
      <c r="BB174" s="31"/>
      <c r="BC174" s="42"/>
      <c r="BD174" s="42"/>
      <c r="BE174" s="42"/>
      <c r="BF174" s="42"/>
      <c r="BG174" s="42"/>
      <c r="BH174" s="42"/>
      <c r="BI174" s="17"/>
      <c r="BJ174" s="18"/>
      <c r="BK174" s="18"/>
      <c r="BL174" s="18"/>
      <c r="BM174" s="18"/>
      <c r="BN174" s="18"/>
      <c r="BO174" s="18"/>
      <c r="BP174" s="18"/>
      <c r="BQ174" s="19"/>
      <c r="BR174" s="19"/>
      <c r="BS174" s="19"/>
      <c r="BT174" s="19"/>
    </row>
    <row r="175" spans="2:72" ht="7.5" customHeight="1" x14ac:dyDescent="0.2">
      <c r="B175" s="20">
        <v>69</v>
      </c>
      <c r="C175" s="20"/>
      <c r="D175" s="20"/>
      <c r="E175" s="21"/>
      <c r="F175" s="22"/>
      <c r="G175" s="22"/>
      <c r="H175" s="22"/>
      <c r="I175" s="22"/>
      <c r="J175" s="22"/>
      <c r="K175" s="23"/>
      <c r="L175" s="27" t="s">
        <v>166</v>
      </c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9"/>
      <c r="AB175" s="27" t="s">
        <v>166</v>
      </c>
      <c r="AC175" s="28"/>
      <c r="AD175" s="28"/>
      <c r="AE175" s="28"/>
      <c r="AF175" s="28"/>
      <c r="AG175" s="28"/>
      <c r="AH175" s="28"/>
      <c r="AI175" s="28"/>
      <c r="AJ175" s="28"/>
      <c r="AK175" s="28"/>
      <c r="AL175" s="28"/>
      <c r="AM175" s="28"/>
      <c r="AN175" s="28"/>
      <c r="AO175" s="28"/>
      <c r="AP175" s="28"/>
      <c r="AQ175" s="29"/>
      <c r="AR175" s="27" t="s">
        <v>166</v>
      </c>
      <c r="AS175" s="28"/>
      <c r="AT175" s="28"/>
      <c r="AU175" s="28"/>
      <c r="AV175" s="28"/>
      <c r="AW175" s="28"/>
      <c r="AX175" s="28"/>
      <c r="AY175" s="28"/>
      <c r="AZ175" s="28"/>
      <c r="BA175" s="28"/>
      <c r="BB175" s="28"/>
      <c r="BC175" s="42"/>
      <c r="BD175" s="42"/>
      <c r="BE175" s="42"/>
      <c r="BF175" s="42"/>
      <c r="BG175" s="42"/>
      <c r="BH175" s="42"/>
      <c r="BI175" s="17"/>
      <c r="BJ175" s="18"/>
      <c r="BK175" s="18"/>
      <c r="BL175" s="18"/>
      <c r="BM175" s="18"/>
      <c r="BN175" s="18"/>
      <c r="BO175" s="18"/>
      <c r="BP175" s="18"/>
      <c r="BQ175" s="19">
        <f>IF(OR($CF$1=B175,$CI$1=B175,$DB$1=B175,$DE$1=B175,$DX$1=B175,$EA$1=B175,$CF$27=B175,$CI$27=B175,$DB$27=B175,$DE$27=B175,$DX$27=B175,$EA$27=B175,$CF$53=B175,$CI$53=B175,$DB$53=B175,$DE$53=B175,$DX$53=B175,$EA$53=B175,$CF$79=B175,$CI$79=B175,$DB$79=B175,$DE$79=B175,$DX$79=B175,$EA$79=B175,$ET$1=B175,$EW$1=B175,$FP$1=B175,$FS$1=B175,$GL$1=B175,$GO$1=B175,$ET$27=B175,$EW$27=B175,$FP$27=B175,$FS$27=B175,$GL$27=B175,$GO$27=B175,$ET$53=B175,$EW$53=B175,$FP$53=B175,$FS$53=B175,$GL$53=B175,$GO$53=B175,$ET$79=B175,$EW$79=B175,$FP$79=B175,$FS$79=B175,$GL$79=B175,$GO$79=B175),1,0)</f>
        <v>0</v>
      </c>
      <c r="BR175" s="19"/>
      <c r="BS175" s="19"/>
      <c r="BT175" s="19"/>
    </row>
    <row r="176" spans="2:72" ht="7.5" customHeight="1" x14ac:dyDescent="0.2">
      <c r="B176" s="20"/>
      <c r="C176" s="20"/>
      <c r="D176" s="20"/>
      <c r="E176" s="24"/>
      <c r="F176" s="25"/>
      <c r="G176" s="25"/>
      <c r="H176" s="25"/>
      <c r="I176" s="25"/>
      <c r="J176" s="25"/>
      <c r="K176" s="26"/>
      <c r="L176" s="30"/>
      <c r="M176" s="31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2"/>
      <c r="AB176" s="30"/>
      <c r="AC176" s="31"/>
      <c r="AD176" s="31"/>
      <c r="AE176" s="31"/>
      <c r="AF176" s="31"/>
      <c r="AG176" s="31"/>
      <c r="AH176" s="31"/>
      <c r="AI176" s="31"/>
      <c r="AJ176" s="31"/>
      <c r="AK176" s="31"/>
      <c r="AL176" s="31"/>
      <c r="AM176" s="31"/>
      <c r="AN176" s="31"/>
      <c r="AO176" s="31"/>
      <c r="AP176" s="31"/>
      <c r="AQ176" s="32"/>
      <c r="AR176" s="30"/>
      <c r="AS176" s="31"/>
      <c r="AT176" s="31"/>
      <c r="AU176" s="31"/>
      <c r="AV176" s="31"/>
      <c r="AW176" s="31"/>
      <c r="AX176" s="31"/>
      <c r="AY176" s="31"/>
      <c r="AZ176" s="31"/>
      <c r="BA176" s="31"/>
      <c r="BB176" s="31"/>
      <c r="BC176" s="42"/>
      <c r="BD176" s="42"/>
      <c r="BE176" s="42"/>
      <c r="BF176" s="42"/>
      <c r="BG176" s="42"/>
      <c r="BH176" s="42"/>
      <c r="BI176" s="17"/>
      <c r="BJ176" s="18"/>
      <c r="BK176" s="18"/>
      <c r="BL176" s="18"/>
      <c r="BM176" s="18"/>
      <c r="BN176" s="18"/>
      <c r="BO176" s="18"/>
      <c r="BP176" s="18"/>
      <c r="BQ176" s="19"/>
      <c r="BR176" s="19"/>
      <c r="BS176" s="19"/>
      <c r="BT176" s="19"/>
    </row>
    <row r="177" spans="2:72" ht="7.5" customHeight="1" x14ac:dyDescent="0.2">
      <c r="B177" s="20">
        <v>70</v>
      </c>
      <c r="C177" s="20"/>
      <c r="D177" s="20"/>
      <c r="E177" s="21"/>
      <c r="F177" s="22"/>
      <c r="G177" s="22"/>
      <c r="H177" s="22"/>
      <c r="I177" s="22"/>
      <c r="J177" s="22"/>
      <c r="K177" s="23"/>
      <c r="L177" s="27" t="s">
        <v>166</v>
      </c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9"/>
      <c r="AB177" s="27" t="s">
        <v>166</v>
      </c>
      <c r="AC177" s="28"/>
      <c r="AD177" s="28"/>
      <c r="AE177" s="28"/>
      <c r="AF177" s="28"/>
      <c r="AG177" s="28"/>
      <c r="AH177" s="28"/>
      <c r="AI177" s="28"/>
      <c r="AJ177" s="28"/>
      <c r="AK177" s="28"/>
      <c r="AL177" s="28"/>
      <c r="AM177" s="28"/>
      <c r="AN177" s="28"/>
      <c r="AO177" s="28"/>
      <c r="AP177" s="28"/>
      <c r="AQ177" s="29"/>
      <c r="AR177" s="27" t="s">
        <v>166</v>
      </c>
      <c r="AS177" s="28"/>
      <c r="AT177" s="28"/>
      <c r="AU177" s="28"/>
      <c r="AV177" s="28"/>
      <c r="AW177" s="28"/>
      <c r="AX177" s="28"/>
      <c r="AY177" s="28"/>
      <c r="AZ177" s="28"/>
      <c r="BA177" s="28"/>
      <c r="BB177" s="28"/>
      <c r="BC177" s="42"/>
      <c r="BD177" s="42"/>
      <c r="BE177" s="42"/>
      <c r="BF177" s="42"/>
      <c r="BG177" s="42"/>
      <c r="BH177" s="42"/>
      <c r="BI177" s="17"/>
      <c r="BJ177" s="18"/>
      <c r="BK177" s="18"/>
      <c r="BL177" s="18"/>
      <c r="BM177" s="18"/>
      <c r="BN177" s="18"/>
      <c r="BO177" s="18"/>
      <c r="BP177" s="18"/>
      <c r="BQ177" s="19">
        <f>IF(OR($CF$1=B177,$CI$1=B177,$DB$1=B177,$DE$1=B177,$DX$1=B177,$EA$1=B177,$CF$27=B177,$CI$27=B177,$DB$27=B177,$DE$27=B177,$DX$27=B177,$EA$27=B177,$CF$53=B177,$CI$53=B177,$DB$53=B177,$DE$53=B177,$DX$53=B177,$EA$53=B177,$CF$79=B177,$CI$79=B177,$DB$79=B177,$DE$79=B177,$DX$79=B177,$EA$79=B177,$ET$1=B177,$EW$1=B177,$FP$1=B177,$FS$1=B177,$GL$1=B177,$GO$1=B177,$ET$27=B177,$EW$27=B177,$FP$27=B177,$FS$27=B177,$GL$27=B177,$GO$27=B177,$ET$53=B177,$EW$53=B177,$FP$53=B177,$FS$53=B177,$GL$53=B177,$GO$53=B177,$ET$79=B177,$EW$79=B177,$FP$79=B177,$FS$79=B177,$GL$79=B177,$GO$79=B177),1,0)</f>
        <v>0</v>
      </c>
      <c r="BR177" s="19"/>
      <c r="BS177" s="19"/>
      <c r="BT177" s="19"/>
    </row>
    <row r="178" spans="2:72" ht="7.5" customHeight="1" x14ac:dyDescent="0.2">
      <c r="B178" s="20"/>
      <c r="C178" s="20"/>
      <c r="D178" s="20"/>
      <c r="E178" s="24"/>
      <c r="F178" s="25"/>
      <c r="G178" s="25"/>
      <c r="H178" s="25"/>
      <c r="I178" s="25"/>
      <c r="J178" s="25"/>
      <c r="K178" s="26"/>
      <c r="L178" s="30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2"/>
      <c r="AB178" s="30"/>
      <c r="AC178" s="31"/>
      <c r="AD178" s="31"/>
      <c r="AE178" s="31"/>
      <c r="AF178" s="31"/>
      <c r="AG178" s="31"/>
      <c r="AH178" s="31"/>
      <c r="AI178" s="31"/>
      <c r="AJ178" s="31"/>
      <c r="AK178" s="31"/>
      <c r="AL178" s="31"/>
      <c r="AM178" s="31"/>
      <c r="AN178" s="31"/>
      <c r="AO178" s="31"/>
      <c r="AP178" s="31"/>
      <c r="AQ178" s="32"/>
      <c r="AR178" s="30"/>
      <c r="AS178" s="31"/>
      <c r="AT178" s="31"/>
      <c r="AU178" s="31"/>
      <c r="AV178" s="31"/>
      <c r="AW178" s="31"/>
      <c r="AX178" s="31"/>
      <c r="AY178" s="31"/>
      <c r="AZ178" s="31"/>
      <c r="BA178" s="31"/>
      <c r="BB178" s="31"/>
      <c r="BC178" s="42"/>
      <c r="BD178" s="42"/>
      <c r="BE178" s="42"/>
      <c r="BF178" s="42"/>
      <c r="BG178" s="42"/>
      <c r="BH178" s="42"/>
      <c r="BI178" s="17"/>
      <c r="BJ178" s="18"/>
      <c r="BK178" s="18"/>
      <c r="BL178" s="18"/>
      <c r="BM178" s="18"/>
      <c r="BN178" s="18"/>
      <c r="BO178" s="18"/>
      <c r="BP178" s="18"/>
      <c r="BQ178" s="19"/>
      <c r="BR178" s="19"/>
      <c r="BS178" s="19"/>
      <c r="BT178" s="19"/>
    </row>
    <row r="179" spans="2:72" ht="7.5" customHeight="1" x14ac:dyDescent="0.2">
      <c r="B179" s="20">
        <v>71</v>
      </c>
      <c r="C179" s="20"/>
      <c r="D179" s="20"/>
      <c r="E179" s="21"/>
      <c r="F179" s="22"/>
      <c r="G179" s="22"/>
      <c r="H179" s="22"/>
      <c r="I179" s="22"/>
      <c r="J179" s="22"/>
      <c r="K179" s="23"/>
      <c r="L179" s="27" t="s">
        <v>166</v>
      </c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28"/>
      <c r="Z179" s="28"/>
      <c r="AA179" s="29"/>
      <c r="AB179" s="27" t="s">
        <v>166</v>
      </c>
      <c r="AC179" s="28"/>
      <c r="AD179" s="28"/>
      <c r="AE179" s="28"/>
      <c r="AF179" s="28"/>
      <c r="AG179" s="28"/>
      <c r="AH179" s="28"/>
      <c r="AI179" s="28"/>
      <c r="AJ179" s="28"/>
      <c r="AK179" s="28"/>
      <c r="AL179" s="28"/>
      <c r="AM179" s="28"/>
      <c r="AN179" s="28"/>
      <c r="AO179" s="28"/>
      <c r="AP179" s="28"/>
      <c r="AQ179" s="29"/>
      <c r="AR179" s="27" t="s">
        <v>166</v>
      </c>
      <c r="AS179" s="28"/>
      <c r="AT179" s="28"/>
      <c r="AU179" s="28"/>
      <c r="AV179" s="28"/>
      <c r="AW179" s="28"/>
      <c r="AX179" s="28"/>
      <c r="AY179" s="28"/>
      <c r="AZ179" s="28"/>
      <c r="BA179" s="28"/>
      <c r="BB179" s="28"/>
      <c r="BC179" s="42"/>
      <c r="BD179" s="42"/>
      <c r="BE179" s="42"/>
      <c r="BF179" s="42"/>
      <c r="BG179" s="42"/>
      <c r="BH179" s="42"/>
      <c r="BI179" s="17"/>
      <c r="BJ179" s="18"/>
      <c r="BK179" s="18"/>
      <c r="BL179" s="18"/>
      <c r="BM179" s="18"/>
      <c r="BN179" s="18"/>
      <c r="BO179" s="18"/>
      <c r="BP179" s="18"/>
      <c r="BQ179" s="19">
        <f>IF(OR($CF$1=B179,$CI$1=B179,$DB$1=B179,$DE$1=B179,$DX$1=B179,$EA$1=B179,$CF$27=B179,$CI$27=B179,$DB$27=B179,$DE$27=B179,$DX$27=B179,$EA$27=B179,$CF$53=B179,$CI$53=B179,$DB$53=B179,$DE$53=B179,$DX$53=B179,$EA$53=B179,$CF$79=B179,$CI$79=B179,$DB$79=B179,$DE$79=B179,$DX$79=B179,$EA$79=B179,$ET$1=B179,$EW$1=B179,$FP$1=B179,$FS$1=B179,$GL$1=B179,$GO$1=B179,$ET$27=B179,$EW$27=B179,$FP$27=B179,$FS$27=B179,$GL$27=B179,$GO$27=B179,$ET$53=B179,$EW$53=B179,$FP$53=B179,$FS$53=B179,$GL$53=B179,$GO$53=B179,$ET$79=B179,$EW$79=B179,$FP$79=B179,$FS$79=B179,$GL$79=B179,$GO$79=B179),1,0)</f>
        <v>0</v>
      </c>
      <c r="BR179" s="19"/>
      <c r="BS179" s="19"/>
      <c r="BT179" s="19"/>
    </row>
    <row r="180" spans="2:72" ht="7.5" customHeight="1" x14ac:dyDescent="0.2">
      <c r="B180" s="20"/>
      <c r="C180" s="20"/>
      <c r="D180" s="20"/>
      <c r="E180" s="24"/>
      <c r="F180" s="25"/>
      <c r="G180" s="25"/>
      <c r="H180" s="25"/>
      <c r="I180" s="25"/>
      <c r="J180" s="25"/>
      <c r="K180" s="26"/>
      <c r="L180" s="30"/>
      <c r="M180" s="31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2"/>
      <c r="AB180" s="30"/>
      <c r="AC180" s="31"/>
      <c r="AD180" s="31"/>
      <c r="AE180" s="31"/>
      <c r="AF180" s="31"/>
      <c r="AG180" s="31"/>
      <c r="AH180" s="31"/>
      <c r="AI180" s="31"/>
      <c r="AJ180" s="31"/>
      <c r="AK180" s="31"/>
      <c r="AL180" s="31"/>
      <c r="AM180" s="31"/>
      <c r="AN180" s="31"/>
      <c r="AO180" s="31"/>
      <c r="AP180" s="31"/>
      <c r="AQ180" s="32"/>
      <c r="AR180" s="30"/>
      <c r="AS180" s="31"/>
      <c r="AT180" s="31"/>
      <c r="AU180" s="31"/>
      <c r="AV180" s="31"/>
      <c r="AW180" s="31"/>
      <c r="AX180" s="31"/>
      <c r="AY180" s="31"/>
      <c r="AZ180" s="31"/>
      <c r="BA180" s="31"/>
      <c r="BB180" s="31"/>
      <c r="BC180" s="42"/>
      <c r="BD180" s="42"/>
      <c r="BE180" s="42"/>
      <c r="BF180" s="42"/>
      <c r="BG180" s="42"/>
      <c r="BH180" s="42"/>
      <c r="BI180" s="17"/>
      <c r="BJ180" s="18"/>
      <c r="BK180" s="18"/>
      <c r="BL180" s="18"/>
      <c r="BM180" s="18"/>
      <c r="BN180" s="18"/>
      <c r="BO180" s="18"/>
      <c r="BP180" s="18"/>
      <c r="BQ180" s="19"/>
      <c r="BR180" s="19"/>
      <c r="BS180" s="19"/>
      <c r="BT180" s="19"/>
    </row>
    <row r="181" spans="2:72" ht="7.5" customHeight="1" x14ac:dyDescent="0.2">
      <c r="B181" s="20">
        <v>72</v>
      </c>
      <c r="C181" s="20"/>
      <c r="D181" s="20"/>
      <c r="E181" s="21"/>
      <c r="F181" s="22"/>
      <c r="G181" s="22"/>
      <c r="H181" s="22"/>
      <c r="I181" s="22"/>
      <c r="J181" s="22"/>
      <c r="K181" s="23"/>
      <c r="L181" s="27" t="s">
        <v>166</v>
      </c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9"/>
      <c r="AB181" s="27" t="s">
        <v>166</v>
      </c>
      <c r="AC181" s="28"/>
      <c r="AD181" s="28"/>
      <c r="AE181" s="28"/>
      <c r="AF181" s="28"/>
      <c r="AG181" s="28"/>
      <c r="AH181" s="28"/>
      <c r="AI181" s="28"/>
      <c r="AJ181" s="28"/>
      <c r="AK181" s="28"/>
      <c r="AL181" s="28"/>
      <c r="AM181" s="28"/>
      <c r="AN181" s="28"/>
      <c r="AO181" s="28"/>
      <c r="AP181" s="28"/>
      <c r="AQ181" s="29"/>
      <c r="AR181" s="27" t="s">
        <v>166</v>
      </c>
      <c r="AS181" s="28"/>
      <c r="AT181" s="28"/>
      <c r="AU181" s="28"/>
      <c r="AV181" s="28"/>
      <c r="AW181" s="28"/>
      <c r="AX181" s="28"/>
      <c r="AY181" s="28"/>
      <c r="AZ181" s="28"/>
      <c r="BA181" s="28"/>
      <c r="BB181" s="28"/>
      <c r="BC181" s="42"/>
      <c r="BD181" s="42"/>
      <c r="BE181" s="42"/>
      <c r="BF181" s="42"/>
      <c r="BG181" s="42"/>
      <c r="BH181" s="42"/>
      <c r="BI181" s="17"/>
      <c r="BJ181" s="18"/>
      <c r="BK181" s="18"/>
      <c r="BL181" s="18"/>
      <c r="BM181" s="18"/>
      <c r="BN181" s="18"/>
      <c r="BO181" s="18"/>
      <c r="BP181" s="18"/>
      <c r="BQ181" s="19">
        <f>IF(OR($CF$1=B181,$CI$1=B181,$DB$1=B181,$DE$1=B181,$DX$1=B181,$EA$1=B181,$CF$27=B181,$CI$27=B181,$DB$27=B181,$DE$27=B181,$DX$27=B181,$EA$27=B181,$CF$53=B181,$CI$53=B181,$DB$53=B181,$DE$53=B181,$DX$53=B181,$EA$53=B181,$CF$79=B181,$CI$79=B181,$DB$79=B181,$DE$79=B181,$DX$79=B181,$EA$79=B181,$ET$1=B181,$EW$1=B181,$FP$1=B181,$FS$1=B181,$GL$1=B181,$GO$1=B181,$ET$27=B181,$EW$27=B181,$FP$27=B181,$FS$27=B181,$GL$27=B181,$GO$27=B181,$ET$53=B181,$EW$53=B181,$FP$53=B181,$FS$53=B181,$GL$53=B181,$GO$53=B181,$ET$79=B181,$EW$79=B181,$FP$79=B181,$FS$79=B181,$GL$79=B181,$GO$79=B181),1,0)</f>
        <v>0</v>
      </c>
      <c r="BR181" s="19"/>
      <c r="BS181" s="19"/>
      <c r="BT181" s="19"/>
    </row>
    <row r="182" spans="2:72" ht="7.5" customHeight="1" x14ac:dyDescent="0.2">
      <c r="B182" s="20"/>
      <c r="C182" s="20"/>
      <c r="D182" s="20"/>
      <c r="E182" s="24"/>
      <c r="F182" s="25"/>
      <c r="G182" s="25"/>
      <c r="H182" s="25"/>
      <c r="I182" s="25"/>
      <c r="J182" s="25"/>
      <c r="K182" s="26"/>
      <c r="L182" s="30"/>
      <c r="M182" s="31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2"/>
      <c r="AB182" s="30"/>
      <c r="AC182" s="31"/>
      <c r="AD182" s="31"/>
      <c r="AE182" s="31"/>
      <c r="AF182" s="31"/>
      <c r="AG182" s="31"/>
      <c r="AH182" s="31"/>
      <c r="AI182" s="31"/>
      <c r="AJ182" s="31"/>
      <c r="AK182" s="31"/>
      <c r="AL182" s="31"/>
      <c r="AM182" s="31"/>
      <c r="AN182" s="31"/>
      <c r="AO182" s="31"/>
      <c r="AP182" s="31"/>
      <c r="AQ182" s="32"/>
      <c r="AR182" s="30"/>
      <c r="AS182" s="31"/>
      <c r="AT182" s="31"/>
      <c r="AU182" s="31"/>
      <c r="AV182" s="31"/>
      <c r="AW182" s="31"/>
      <c r="AX182" s="31"/>
      <c r="AY182" s="31"/>
      <c r="AZ182" s="31"/>
      <c r="BA182" s="31"/>
      <c r="BB182" s="31"/>
      <c r="BC182" s="42"/>
      <c r="BD182" s="42"/>
      <c r="BE182" s="42"/>
      <c r="BF182" s="42"/>
      <c r="BG182" s="42"/>
      <c r="BH182" s="42"/>
      <c r="BI182" s="17"/>
      <c r="BJ182" s="18"/>
      <c r="BK182" s="18"/>
      <c r="BL182" s="18"/>
      <c r="BM182" s="18"/>
      <c r="BN182" s="18"/>
      <c r="BO182" s="18"/>
      <c r="BP182" s="18"/>
      <c r="BQ182" s="19"/>
      <c r="BR182" s="19"/>
      <c r="BS182" s="19"/>
      <c r="BT182" s="19"/>
    </row>
    <row r="183" spans="2:72" ht="7.5" customHeight="1" x14ac:dyDescent="0.2">
      <c r="B183" s="20">
        <v>73</v>
      </c>
      <c r="C183" s="20"/>
      <c r="D183" s="20"/>
      <c r="E183" s="21"/>
      <c r="F183" s="22"/>
      <c r="G183" s="22"/>
      <c r="H183" s="22"/>
      <c r="I183" s="22"/>
      <c r="J183" s="22"/>
      <c r="K183" s="23"/>
      <c r="L183" s="27" t="s">
        <v>166</v>
      </c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9"/>
      <c r="AB183" s="27" t="s">
        <v>166</v>
      </c>
      <c r="AC183" s="28"/>
      <c r="AD183" s="28"/>
      <c r="AE183" s="28"/>
      <c r="AF183" s="28"/>
      <c r="AG183" s="28"/>
      <c r="AH183" s="28"/>
      <c r="AI183" s="28"/>
      <c r="AJ183" s="28"/>
      <c r="AK183" s="28"/>
      <c r="AL183" s="28"/>
      <c r="AM183" s="28"/>
      <c r="AN183" s="28"/>
      <c r="AO183" s="28"/>
      <c r="AP183" s="28"/>
      <c r="AQ183" s="29"/>
      <c r="AR183" s="27" t="s">
        <v>166</v>
      </c>
      <c r="AS183" s="28"/>
      <c r="AT183" s="28"/>
      <c r="AU183" s="28"/>
      <c r="AV183" s="28"/>
      <c r="AW183" s="28"/>
      <c r="AX183" s="28"/>
      <c r="AY183" s="28"/>
      <c r="AZ183" s="28"/>
      <c r="BA183" s="28"/>
      <c r="BB183" s="28"/>
      <c r="BC183" s="42"/>
      <c r="BD183" s="42"/>
      <c r="BE183" s="42"/>
      <c r="BF183" s="42"/>
      <c r="BG183" s="42"/>
      <c r="BH183" s="42"/>
      <c r="BI183" s="17"/>
      <c r="BJ183" s="18"/>
      <c r="BK183" s="18"/>
      <c r="BL183" s="18"/>
      <c r="BM183" s="18"/>
      <c r="BN183" s="18"/>
      <c r="BO183" s="18"/>
      <c r="BP183" s="18"/>
      <c r="BQ183" s="19">
        <f>IF(OR($CF$1=B183,$CI$1=B183,$DB$1=B183,$DE$1=B183,$DX$1=B183,$EA$1=B183,$CF$27=B183,$CI$27=B183,$DB$27=B183,$DE$27=B183,$DX$27=B183,$EA$27=B183,$CF$53=B183,$CI$53=B183,$DB$53=B183,$DE$53=B183,$DX$53=B183,$EA$53=B183,$CF$79=B183,$CI$79=B183,$DB$79=B183,$DE$79=B183,$DX$79=B183,$EA$79=B183,$ET$1=B183,$EW$1=B183,$FP$1=B183,$FS$1=B183,$GL$1=B183,$GO$1=B183,$ET$27=B183,$EW$27=B183,$FP$27=B183,$FS$27=B183,$GL$27=B183,$GO$27=B183,$ET$53=B183,$EW$53=B183,$FP$53=B183,$FS$53=B183,$GL$53=B183,$GO$53=B183,$ET$79=B183,$EW$79=B183,$FP$79=B183,$FS$79=B183,$GL$79=B183,$GO$79=B183),1,0)</f>
        <v>0</v>
      </c>
      <c r="BR183" s="19"/>
      <c r="BS183" s="19"/>
      <c r="BT183" s="19"/>
    </row>
    <row r="184" spans="2:72" ht="7.5" customHeight="1" x14ac:dyDescent="0.2">
      <c r="B184" s="20"/>
      <c r="C184" s="20"/>
      <c r="D184" s="20"/>
      <c r="E184" s="24"/>
      <c r="F184" s="25"/>
      <c r="G184" s="25"/>
      <c r="H184" s="25"/>
      <c r="I184" s="25"/>
      <c r="J184" s="25"/>
      <c r="K184" s="26"/>
      <c r="L184" s="30"/>
      <c r="M184" s="31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2"/>
      <c r="AB184" s="30"/>
      <c r="AC184" s="31"/>
      <c r="AD184" s="31"/>
      <c r="AE184" s="31"/>
      <c r="AF184" s="31"/>
      <c r="AG184" s="31"/>
      <c r="AH184" s="31"/>
      <c r="AI184" s="31"/>
      <c r="AJ184" s="31"/>
      <c r="AK184" s="31"/>
      <c r="AL184" s="31"/>
      <c r="AM184" s="31"/>
      <c r="AN184" s="31"/>
      <c r="AO184" s="31"/>
      <c r="AP184" s="31"/>
      <c r="AQ184" s="32"/>
      <c r="AR184" s="30"/>
      <c r="AS184" s="31"/>
      <c r="AT184" s="31"/>
      <c r="AU184" s="31"/>
      <c r="AV184" s="31"/>
      <c r="AW184" s="31"/>
      <c r="AX184" s="31"/>
      <c r="AY184" s="31"/>
      <c r="AZ184" s="31"/>
      <c r="BA184" s="31"/>
      <c r="BB184" s="31"/>
      <c r="BC184" s="42"/>
      <c r="BD184" s="42"/>
      <c r="BE184" s="42"/>
      <c r="BF184" s="42"/>
      <c r="BG184" s="42"/>
      <c r="BH184" s="42"/>
      <c r="BI184" s="17"/>
      <c r="BJ184" s="18"/>
      <c r="BK184" s="18"/>
      <c r="BL184" s="18"/>
      <c r="BM184" s="18"/>
      <c r="BN184" s="18"/>
      <c r="BO184" s="18"/>
      <c r="BP184" s="18"/>
      <c r="BQ184" s="19"/>
      <c r="BR184" s="19"/>
      <c r="BS184" s="19"/>
      <c r="BT184" s="19"/>
    </row>
    <row r="185" spans="2:72" ht="7.5" customHeight="1" x14ac:dyDescent="0.2">
      <c r="B185" s="20">
        <v>74</v>
      </c>
      <c r="C185" s="20"/>
      <c r="D185" s="20"/>
      <c r="E185" s="21"/>
      <c r="F185" s="22"/>
      <c r="G185" s="22"/>
      <c r="H185" s="22"/>
      <c r="I185" s="22"/>
      <c r="J185" s="22"/>
      <c r="K185" s="23"/>
      <c r="L185" s="27" t="s">
        <v>166</v>
      </c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9"/>
      <c r="AB185" s="27" t="s">
        <v>166</v>
      </c>
      <c r="AC185" s="28"/>
      <c r="AD185" s="28"/>
      <c r="AE185" s="28"/>
      <c r="AF185" s="28"/>
      <c r="AG185" s="28"/>
      <c r="AH185" s="28"/>
      <c r="AI185" s="28"/>
      <c r="AJ185" s="28"/>
      <c r="AK185" s="28"/>
      <c r="AL185" s="28"/>
      <c r="AM185" s="28"/>
      <c r="AN185" s="28"/>
      <c r="AO185" s="28"/>
      <c r="AP185" s="28"/>
      <c r="AQ185" s="29"/>
      <c r="AR185" s="27" t="s">
        <v>166</v>
      </c>
      <c r="AS185" s="28"/>
      <c r="AT185" s="28"/>
      <c r="AU185" s="28"/>
      <c r="AV185" s="28"/>
      <c r="AW185" s="28"/>
      <c r="AX185" s="28"/>
      <c r="AY185" s="28"/>
      <c r="AZ185" s="28"/>
      <c r="BA185" s="28"/>
      <c r="BB185" s="28"/>
      <c r="BC185" s="42"/>
      <c r="BD185" s="42"/>
      <c r="BE185" s="42"/>
      <c r="BF185" s="42"/>
      <c r="BG185" s="42"/>
      <c r="BH185" s="42"/>
      <c r="BI185" s="17"/>
      <c r="BJ185" s="18"/>
      <c r="BK185" s="18"/>
      <c r="BL185" s="18"/>
      <c r="BM185" s="18"/>
      <c r="BN185" s="18"/>
      <c r="BO185" s="18"/>
      <c r="BP185" s="18"/>
      <c r="BQ185" s="19">
        <f>IF(OR($CF$1=B185,$CI$1=B185,$DB$1=B185,$DE$1=B185,$DX$1=B185,$EA$1=B185,$CF$27=B185,$CI$27=B185,$DB$27=B185,$DE$27=B185,$DX$27=B185,$EA$27=B185,$CF$53=B185,$CI$53=B185,$DB$53=B185,$DE$53=B185,$DX$53=B185,$EA$53=B185,$CF$79=B185,$CI$79=B185,$DB$79=B185,$DE$79=B185,$DX$79=B185,$EA$79=B185,$ET$1=B185,$EW$1=B185,$FP$1=B185,$FS$1=B185,$GL$1=B185,$GO$1=B185,$ET$27=B185,$EW$27=B185,$FP$27=B185,$FS$27=B185,$GL$27=B185,$GO$27=B185,$ET$53=B185,$EW$53=B185,$FP$53=B185,$FS$53=B185,$GL$53=B185,$GO$53=B185,$ET$79=B185,$EW$79=B185,$FP$79=B185,$FS$79=B185,$GL$79=B185,$GO$79=B185),1,0)</f>
        <v>0</v>
      </c>
      <c r="BR185" s="19"/>
      <c r="BS185" s="19"/>
      <c r="BT185" s="19"/>
    </row>
    <row r="186" spans="2:72" ht="7.5" customHeight="1" x14ac:dyDescent="0.2">
      <c r="B186" s="20"/>
      <c r="C186" s="20"/>
      <c r="D186" s="20"/>
      <c r="E186" s="24"/>
      <c r="F186" s="25"/>
      <c r="G186" s="25"/>
      <c r="H186" s="25"/>
      <c r="I186" s="25"/>
      <c r="J186" s="25"/>
      <c r="K186" s="26"/>
      <c r="L186" s="30"/>
      <c r="M186" s="31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2"/>
      <c r="AB186" s="30"/>
      <c r="AC186" s="31"/>
      <c r="AD186" s="31"/>
      <c r="AE186" s="31"/>
      <c r="AF186" s="31"/>
      <c r="AG186" s="31"/>
      <c r="AH186" s="31"/>
      <c r="AI186" s="31"/>
      <c r="AJ186" s="31"/>
      <c r="AK186" s="31"/>
      <c r="AL186" s="31"/>
      <c r="AM186" s="31"/>
      <c r="AN186" s="31"/>
      <c r="AO186" s="31"/>
      <c r="AP186" s="31"/>
      <c r="AQ186" s="32"/>
      <c r="AR186" s="30"/>
      <c r="AS186" s="31"/>
      <c r="AT186" s="31"/>
      <c r="AU186" s="31"/>
      <c r="AV186" s="31"/>
      <c r="AW186" s="31"/>
      <c r="AX186" s="31"/>
      <c r="AY186" s="31"/>
      <c r="AZ186" s="31"/>
      <c r="BA186" s="31"/>
      <c r="BB186" s="31"/>
      <c r="BC186" s="42"/>
      <c r="BD186" s="42"/>
      <c r="BE186" s="42"/>
      <c r="BF186" s="42"/>
      <c r="BG186" s="42"/>
      <c r="BH186" s="42"/>
      <c r="BI186" s="17"/>
      <c r="BJ186" s="18"/>
      <c r="BK186" s="18"/>
      <c r="BL186" s="18"/>
      <c r="BM186" s="18"/>
      <c r="BN186" s="18"/>
      <c r="BO186" s="18"/>
      <c r="BP186" s="18"/>
      <c r="BQ186" s="19"/>
      <c r="BR186" s="19"/>
      <c r="BS186" s="19"/>
      <c r="BT186" s="19"/>
    </row>
    <row r="187" spans="2:72" ht="7.5" customHeight="1" x14ac:dyDescent="0.2">
      <c r="B187" s="20">
        <v>75</v>
      </c>
      <c r="C187" s="20"/>
      <c r="D187" s="20"/>
      <c r="E187" s="21"/>
      <c r="F187" s="22"/>
      <c r="G187" s="22"/>
      <c r="H187" s="22"/>
      <c r="I187" s="22"/>
      <c r="J187" s="22"/>
      <c r="K187" s="23"/>
      <c r="L187" s="27" t="s">
        <v>166</v>
      </c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9"/>
      <c r="AB187" s="27" t="s">
        <v>166</v>
      </c>
      <c r="AC187" s="28"/>
      <c r="AD187" s="28"/>
      <c r="AE187" s="28"/>
      <c r="AF187" s="28"/>
      <c r="AG187" s="28"/>
      <c r="AH187" s="28"/>
      <c r="AI187" s="28"/>
      <c r="AJ187" s="28"/>
      <c r="AK187" s="28"/>
      <c r="AL187" s="28"/>
      <c r="AM187" s="28"/>
      <c r="AN187" s="28"/>
      <c r="AO187" s="28"/>
      <c r="AP187" s="28"/>
      <c r="AQ187" s="29"/>
      <c r="AR187" s="27" t="s">
        <v>166</v>
      </c>
      <c r="AS187" s="28"/>
      <c r="AT187" s="28"/>
      <c r="AU187" s="28"/>
      <c r="AV187" s="28"/>
      <c r="AW187" s="28"/>
      <c r="AX187" s="28"/>
      <c r="AY187" s="28"/>
      <c r="AZ187" s="28"/>
      <c r="BA187" s="28"/>
      <c r="BB187" s="28"/>
      <c r="BC187" s="42"/>
      <c r="BD187" s="42"/>
      <c r="BE187" s="42"/>
      <c r="BF187" s="42"/>
      <c r="BG187" s="42"/>
      <c r="BH187" s="42"/>
      <c r="BI187" s="17"/>
      <c r="BJ187" s="18"/>
      <c r="BK187" s="18"/>
      <c r="BL187" s="18"/>
      <c r="BM187" s="18"/>
      <c r="BN187" s="18"/>
      <c r="BO187" s="18"/>
      <c r="BP187" s="18"/>
      <c r="BQ187" s="19">
        <f>IF(OR($CF$1=B187,$CI$1=B187,$DB$1=B187,$DE$1=B187,$DX$1=B187,$EA$1=B187,$CF$27=B187,$CI$27=B187,$DB$27=B187,$DE$27=B187,$DX$27=B187,$EA$27=B187,$CF$53=B187,$CI$53=B187,$DB$53=B187,$DE$53=B187,$DX$53=B187,$EA$53=B187,$CF$79=B187,$CI$79=B187,$DB$79=B187,$DE$79=B187,$DX$79=B187,$EA$79=B187,$ET$1=B187,$EW$1=B187,$FP$1=B187,$FS$1=B187,$GL$1=B187,$GO$1=B187,$ET$27=B187,$EW$27=B187,$FP$27=B187,$FS$27=B187,$GL$27=B187,$GO$27=B187,$ET$53=B187,$EW$53=B187,$FP$53=B187,$FS$53=B187,$GL$53=B187,$GO$53=B187,$ET$79=B187,$EW$79=B187,$FP$79=B187,$FS$79=B187,$GL$79=B187,$GO$79=B187),1,0)</f>
        <v>0</v>
      </c>
      <c r="BR187" s="19"/>
      <c r="BS187" s="19"/>
      <c r="BT187" s="19"/>
    </row>
    <row r="188" spans="2:72" ht="7.5" customHeight="1" x14ac:dyDescent="0.2">
      <c r="B188" s="20"/>
      <c r="C188" s="20"/>
      <c r="D188" s="20"/>
      <c r="E188" s="24"/>
      <c r="F188" s="25"/>
      <c r="G188" s="25"/>
      <c r="H188" s="25"/>
      <c r="I188" s="25"/>
      <c r="J188" s="25"/>
      <c r="K188" s="26"/>
      <c r="L188" s="30"/>
      <c r="M188" s="31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2"/>
      <c r="AB188" s="30"/>
      <c r="AC188" s="31"/>
      <c r="AD188" s="31"/>
      <c r="AE188" s="31"/>
      <c r="AF188" s="31"/>
      <c r="AG188" s="31"/>
      <c r="AH188" s="31"/>
      <c r="AI188" s="31"/>
      <c r="AJ188" s="31"/>
      <c r="AK188" s="31"/>
      <c r="AL188" s="31"/>
      <c r="AM188" s="31"/>
      <c r="AN188" s="31"/>
      <c r="AO188" s="31"/>
      <c r="AP188" s="31"/>
      <c r="AQ188" s="32"/>
      <c r="AR188" s="30"/>
      <c r="AS188" s="31"/>
      <c r="AT188" s="31"/>
      <c r="AU188" s="31"/>
      <c r="AV188" s="31"/>
      <c r="AW188" s="31"/>
      <c r="AX188" s="31"/>
      <c r="AY188" s="31"/>
      <c r="AZ188" s="31"/>
      <c r="BA188" s="31"/>
      <c r="BB188" s="31"/>
      <c r="BC188" s="42"/>
      <c r="BD188" s="42"/>
      <c r="BE188" s="42"/>
      <c r="BF188" s="42"/>
      <c r="BG188" s="42"/>
      <c r="BH188" s="42"/>
      <c r="BI188" s="17"/>
      <c r="BJ188" s="18"/>
      <c r="BK188" s="18"/>
      <c r="BL188" s="18"/>
      <c r="BM188" s="18"/>
      <c r="BN188" s="18"/>
      <c r="BO188" s="18"/>
      <c r="BP188" s="18"/>
      <c r="BQ188" s="19"/>
      <c r="BR188" s="19"/>
      <c r="BS188" s="19"/>
      <c r="BT188" s="19"/>
    </row>
    <row r="189" spans="2:72" ht="7.5" customHeight="1" x14ac:dyDescent="0.2">
      <c r="B189" s="20">
        <v>76</v>
      </c>
      <c r="C189" s="20"/>
      <c r="D189" s="20"/>
      <c r="E189" s="21"/>
      <c r="F189" s="22"/>
      <c r="G189" s="22"/>
      <c r="H189" s="22"/>
      <c r="I189" s="22"/>
      <c r="J189" s="22"/>
      <c r="K189" s="23"/>
      <c r="L189" s="27" t="s">
        <v>166</v>
      </c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9"/>
      <c r="AB189" s="27" t="s">
        <v>166</v>
      </c>
      <c r="AC189" s="28"/>
      <c r="AD189" s="28"/>
      <c r="AE189" s="28"/>
      <c r="AF189" s="28"/>
      <c r="AG189" s="28"/>
      <c r="AH189" s="28"/>
      <c r="AI189" s="28"/>
      <c r="AJ189" s="28"/>
      <c r="AK189" s="28"/>
      <c r="AL189" s="28"/>
      <c r="AM189" s="28"/>
      <c r="AN189" s="28"/>
      <c r="AO189" s="28"/>
      <c r="AP189" s="28"/>
      <c r="AQ189" s="29"/>
      <c r="AR189" s="27" t="s">
        <v>166</v>
      </c>
      <c r="AS189" s="28"/>
      <c r="AT189" s="28"/>
      <c r="AU189" s="28"/>
      <c r="AV189" s="28"/>
      <c r="AW189" s="28"/>
      <c r="AX189" s="28"/>
      <c r="AY189" s="28"/>
      <c r="AZ189" s="28"/>
      <c r="BA189" s="28"/>
      <c r="BB189" s="28"/>
      <c r="BC189" s="42"/>
      <c r="BD189" s="42"/>
      <c r="BE189" s="42"/>
      <c r="BF189" s="42"/>
      <c r="BG189" s="42"/>
      <c r="BH189" s="42"/>
      <c r="BI189" s="17"/>
      <c r="BJ189" s="18"/>
      <c r="BK189" s="18"/>
      <c r="BL189" s="18"/>
      <c r="BM189" s="18"/>
      <c r="BN189" s="18"/>
      <c r="BO189" s="18"/>
      <c r="BP189" s="18"/>
      <c r="BQ189" s="19">
        <f>IF(OR($CF$1=B189,$CI$1=B189,$DB$1=B189,$DE$1=B189,$DX$1=B189,$EA$1=B189,$CF$27=B189,$CI$27=B189,$DB$27=B189,$DE$27=B189,$DX$27=B189,$EA$27=B189,$CF$53=B189,$CI$53=B189,$DB$53=B189,$DE$53=B189,$DX$53=B189,$EA$53=B189,$CF$79=B189,$CI$79=B189,$DB$79=B189,$DE$79=B189,$DX$79=B189,$EA$79=B189,$ET$1=B189,$EW$1=B189,$FP$1=B189,$FS$1=B189,$GL$1=B189,$GO$1=B189,$ET$27=B189,$EW$27=B189,$FP$27=B189,$FS$27=B189,$GL$27=B189,$GO$27=B189,$ET$53=B189,$EW$53=B189,$FP$53=B189,$FS$53=B189,$GL$53=B189,$GO$53=B189,$ET$79=B189,$EW$79=B189,$FP$79=B189,$FS$79=B189,$GL$79=B189,$GO$79=B189),1,0)</f>
        <v>0</v>
      </c>
      <c r="BR189" s="19"/>
      <c r="BS189" s="19"/>
      <c r="BT189" s="19"/>
    </row>
    <row r="190" spans="2:72" ht="7.5" customHeight="1" x14ac:dyDescent="0.2">
      <c r="B190" s="20"/>
      <c r="C190" s="20"/>
      <c r="D190" s="20"/>
      <c r="E190" s="24"/>
      <c r="F190" s="25"/>
      <c r="G190" s="25"/>
      <c r="H190" s="25"/>
      <c r="I190" s="25"/>
      <c r="J190" s="25"/>
      <c r="K190" s="26"/>
      <c r="L190" s="30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2"/>
      <c r="AB190" s="30"/>
      <c r="AC190" s="31"/>
      <c r="AD190" s="31"/>
      <c r="AE190" s="31"/>
      <c r="AF190" s="31"/>
      <c r="AG190" s="31"/>
      <c r="AH190" s="31"/>
      <c r="AI190" s="31"/>
      <c r="AJ190" s="31"/>
      <c r="AK190" s="31"/>
      <c r="AL190" s="31"/>
      <c r="AM190" s="31"/>
      <c r="AN190" s="31"/>
      <c r="AO190" s="31"/>
      <c r="AP190" s="31"/>
      <c r="AQ190" s="32"/>
      <c r="AR190" s="30"/>
      <c r="AS190" s="31"/>
      <c r="AT190" s="31"/>
      <c r="AU190" s="31"/>
      <c r="AV190" s="31"/>
      <c r="AW190" s="31"/>
      <c r="AX190" s="31"/>
      <c r="AY190" s="31"/>
      <c r="AZ190" s="31"/>
      <c r="BA190" s="31"/>
      <c r="BB190" s="31"/>
      <c r="BC190" s="42"/>
      <c r="BD190" s="42"/>
      <c r="BE190" s="42"/>
      <c r="BF190" s="42"/>
      <c r="BG190" s="42"/>
      <c r="BH190" s="42"/>
      <c r="BI190" s="17"/>
      <c r="BJ190" s="18"/>
      <c r="BK190" s="18"/>
      <c r="BL190" s="18"/>
      <c r="BM190" s="18"/>
      <c r="BN190" s="18"/>
      <c r="BO190" s="18"/>
      <c r="BP190" s="18"/>
      <c r="BQ190" s="19"/>
      <c r="BR190" s="19"/>
      <c r="BS190" s="19"/>
      <c r="BT190" s="19"/>
    </row>
    <row r="191" spans="2:72" ht="7.5" customHeight="1" x14ac:dyDescent="0.2">
      <c r="B191" s="20">
        <v>77</v>
      </c>
      <c r="C191" s="20"/>
      <c r="D191" s="20"/>
      <c r="E191" s="21"/>
      <c r="F191" s="22"/>
      <c r="G191" s="22"/>
      <c r="H191" s="22"/>
      <c r="I191" s="22"/>
      <c r="J191" s="22"/>
      <c r="K191" s="23"/>
      <c r="L191" s="27" t="s">
        <v>166</v>
      </c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9"/>
      <c r="AB191" s="27" t="s">
        <v>166</v>
      </c>
      <c r="AC191" s="28"/>
      <c r="AD191" s="28"/>
      <c r="AE191" s="28"/>
      <c r="AF191" s="28"/>
      <c r="AG191" s="28"/>
      <c r="AH191" s="28"/>
      <c r="AI191" s="28"/>
      <c r="AJ191" s="28"/>
      <c r="AK191" s="28"/>
      <c r="AL191" s="28"/>
      <c r="AM191" s="28"/>
      <c r="AN191" s="28"/>
      <c r="AO191" s="28"/>
      <c r="AP191" s="28"/>
      <c r="AQ191" s="29"/>
      <c r="AR191" s="27" t="s">
        <v>166</v>
      </c>
      <c r="AS191" s="28"/>
      <c r="AT191" s="28"/>
      <c r="AU191" s="28"/>
      <c r="AV191" s="28"/>
      <c r="AW191" s="28"/>
      <c r="AX191" s="28"/>
      <c r="AY191" s="28"/>
      <c r="AZ191" s="28"/>
      <c r="BA191" s="28"/>
      <c r="BB191" s="28"/>
      <c r="BC191" s="42"/>
      <c r="BD191" s="42"/>
      <c r="BE191" s="42"/>
      <c r="BF191" s="42"/>
      <c r="BG191" s="42"/>
      <c r="BH191" s="42"/>
      <c r="BI191" s="17"/>
      <c r="BJ191" s="18"/>
      <c r="BK191" s="18"/>
      <c r="BL191" s="18"/>
      <c r="BM191" s="18"/>
      <c r="BN191" s="18"/>
      <c r="BO191" s="18"/>
      <c r="BP191" s="18"/>
      <c r="BQ191" s="19">
        <f>IF(OR($CF$1=B191,$CI$1=B191,$DB$1=B191,$DE$1=B191,$DX$1=B191,$EA$1=B191,$CF$27=B191,$CI$27=B191,$DB$27=B191,$DE$27=B191,$DX$27=B191,$EA$27=B191,$CF$53=B191,$CI$53=B191,$DB$53=B191,$DE$53=B191,$DX$53=B191,$EA$53=B191,$CF$79=B191,$CI$79=B191,$DB$79=B191,$DE$79=B191,$DX$79=B191,$EA$79=B191,$ET$1=B191,$EW$1=B191,$FP$1=B191,$FS$1=B191,$GL$1=B191,$GO$1=B191,$ET$27=B191,$EW$27=B191,$FP$27=B191,$FS$27=B191,$GL$27=B191,$GO$27=B191,$ET$53=B191,$EW$53=B191,$FP$53=B191,$FS$53=B191,$GL$53=B191,$GO$53=B191,$ET$79=B191,$EW$79=B191,$FP$79=B191,$FS$79=B191,$GL$79=B191,$GO$79=B191),1,0)</f>
        <v>0</v>
      </c>
      <c r="BR191" s="19"/>
      <c r="BS191" s="19"/>
      <c r="BT191" s="19"/>
    </row>
    <row r="192" spans="2:72" ht="7.5" customHeight="1" x14ac:dyDescent="0.2">
      <c r="B192" s="20"/>
      <c r="C192" s="20"/>
      <c r="D192" s="20"/>
      <c r="E192" s="24"/>
      <c r="F192" s="25"/>
      <c r="G192" s="25"/>
      <c r="H192" s="25"/>
      <c r="I192" s="25"/>
      <c r="J192" s="25"/>
      <c r="K192" s="26"/>
      <c r="L192" s="30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2"/>
      <c r="AB192" s="30"/>
      <c r="AC192" s="31"/>
      <c r="AD192" s="31"/>
      <c r="AE192" s="31"/>
      <c r="AF192" s="31"/>
      <c r="AG192" s="31"/>
      <c r="AH192" s="31"/>
      <c r="AI192" s="31"/>
      <c r="AJ192" s="31"/>
      <c r="AK192" s="31"/>
      <c r="AL192" s="31"/>
      <c r="AM192" s="31"/>
      <c r="AN192" s="31"/>
      <c r="AO192" s="31"/>
      <c r="AP192" s="31"/>
      <c r="AQ192" s="32"/>
      <c r="AR192" s="30"/>
      <c r="AS192" s="31"/>
      <c r="AT192" s="31"/>
      <c r="AU192" s="31"/>
      <c r="AV192" s="31"/>
      <c r="AW192" s="31"/>
      <c r="AX192" s="31"/>
      <c r="AY192" s="31"/>
      <c r="AZ192" s="31"/>
      <c r="BA192" s="31"/>
      <c r="BB192" s="31"/>
      <c r="BC192" s="42"/>
      <c r="BD192" s="42"/>
      <c r="BE192" s="42"/>
      <c r="BF192" s="42"/>
      <c r="BG192" s="42"/>
      <c r="BH192" s="42"/>
      <c r="BI192" s="17"/>
      <c r="BJ192" s="18"/>
      <c r="BK192" s="18"/>
      <c r="BL192" s="18"/>
      <c r="BM192" s="18"/>
      <c r="BN192" s="18"/>
      <c r="BO192" s="18"/>
      <c r="BP192" s="18"/>
      <c r="BQ192" s="19"/>
      <c r="BR192" s="19"/>
      <c r="BS192" s="19"/>
      <c r="BT192" s="19"/>
    </row>
    <row r="193" spans="2:72" ht="7.5" customHeight="1" x14ac:dyDescent="0.2">
      <c r="B193" s="20">
        <v>78</v>
      </c>
      <c r="C193" s="20"/>
      <c r="D193" s="20"/>
      <c r="E193" s="21"/>
      <c r="F193" s="22"/>
      <c r="G193" s="22"/>
      <c r="H193" s="22"/>
      <c r="I193" s="22"/>
      <c r="J193" s="22"/>
      <c r="K193" s="23"/>
      <c r="L193" s="27" t="s">
        <v>166</v>
      </c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9"/>
      <c r="AB193" s="27" t="s">
        <v>166</v>
      </c>
      <c r="AC193" s="28"/>
      <c r="AD193" s="28"/>
      <c r="AE193" s="28"/>
      <c r="AF193" s="28"/>
      <c r="AG193" s="28"/>
      <c r="AH193" s="28"/>
      <c r="AI193" s="28"/>
      <c r="AJ193" s="28"/>
      <c r="AK193" s="28"/>
      <c r="AL193" s="28"/>
      <c r="AM193" s="28"/>
      <c r="AN193" s="28"/>
      <c r="AO193" s="28"/>
      <c r="AP193" s="28"/>
      <c r="AQ193" s="29"/>
      <c r="AR193" s="27" t="s">
        <v>166</v>
      </c>
      <c r="AS193" s="28"/>
      <c r="AT193" s="28"/>
      <c r="AU193" s="28"/>
      <c r="AV193" s="28"/>
      <c r="AW193" s="28"/>
      <c r="AX193" s="28"/>
      <c r="AY193" s="28"/>
      <c r="AZ193" s="28"/>
      <c r="BA193" s="28"/>
      <c r="BB193" s="28"/>
      <c r="BC193" s="42"/>
      <c r="BD193" s="42"/>
      <c r="BE193" s="42"/>
      <c r="BF193" s="42"/>
      <c r="BG193" s="42"/>
      <c r="BH193" s="42"/>
      <c r="BI193" s="17"/>
      <c r="BJ193" s="18"/>
      <c r="BK193" s="18"/>
      <c r="BL193" s="18"/>
      <c r="BM193" s="18"/>
      <c r="BN193" s="18"/>
      <c r="BO193" s="18"/>
      <c r="BP193" s="18"/>
      <c r="BQ193" s="19">
        <f>IF(OR($CF$1=B193,$CI$1=B193,$DB$1=B193,$DE$1=B193,$DX$1=B193,$EA$1=B193,$CF$27=B193,$CI$27=B193,$DB$27=B193,$DE$27=B193,$DX$27=B193,$EA$27=B193,$CF$53=B193,$CI$53=B193,$DB$53=B193,$DE$53=B193,$DX$53=B193,$EA$53=B193,$CF$79=B193,$CI$79=B193,$DB$79=B193,$DE$79=B193,$DX$79=B193,$EA$79=B193,$ET$1=B193,$EW$1=B193,$FP$1=B193,$FS$1=B193,$GL$1=B193,$GO$1=B193,$ET$27=B193,$EW$27=B193,$FP$27=B193,$FS$27=B193,$GL$27=B193,$GO$27=B193,$ET$53=B193,$EW$53=B193,$FP$53=B193,$FS$53=B193,$GL$53=B193,$GO$53=B193,$ET$79=B193,$EW$79=B193,$FP$79=B193,$FS$79=B193,$GL$79=B193,$GO$79=B193),1,0)</f>
        <v>0</v>
      </c>
      <c r="BR193" s="19"/>
      <c r="BS193" s="19"/>
      <c r="BT193" s="19"/>
    </row>
    <row r="194" spans="2:72" ht="7.5" customHeight="1" x14ac:dyDescent="0.2">
      <c r="B194" s="20"/>
      <c r="C194" s="20"/>
      <c r="D194" s="20"/>
      <c r="E194" s="24"/>
      <c r="F194" s="25"/>
      <c r="G194" s="25"/>
      <c r="H194" s="25"/>
      <c r="I194" s="25"/>
      <c r="J194" s="25"/>
      <c r="K194" s="26"/>
      <c r="L194" s="30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2"/>
      <c r="AB194" s="30"/>
      <c r="AC194" s="31"/>
      <c r="AD194" s="31"/>
      <c r="AE194" s="31"/>
      <c r="AF194" s="31"/>
      <c r="AG194" s="31"/>
      <c r="AH194" s="31"/>
      <c r="AI194" s="31"/>
      <c r="AJ194" s="31"/>
      <c r="AK194" s="31"/>
      <c r="AL194" s="31"/>
      <c r="AM194" s="31"/>
      <c r="AN194" s="31"/>
      <c r="AO194" s="31"/>
      <c r="AP194" s="31"/>
      <c r="AQ194" s="32"/>
      <c r="AR194" s="30"/>
      <c r="AS194" s="31"/>
      <c r="AT194" s="31"/>
      <c r="AU194" s="31"/>
      <c r="AV194" s="31"/>
      <c r="AW194" s="31"/>
      <c r="AX194" s="31"/>
      <c r="AY194" s="31"/>
      <c r="AZ194" s="31"/>
      <c r="BA194" s="31"/>
      <c r="BB194" s="31"/>
      <c r="BC194" s="42"/>
      <c r="BD194" s="42"/>
      <c r="BE194" s="42"/>
      <c r="BF194" s="42"/>
      <c r="BG194" s="42"/>
      <c r="BH194" s="42"/>
      <c r="BI194" s="17"/>
      <c r="BJ194" s="18"/>
      <c r="BK194" s="18"/>
      <c r="BL194" s="18"/>
      <c r="BM194" s="18"/>
      <c r="BN194" s="18"/>
      <c r="BO194" s="18"/>
      <c r="BP194" s="18"/>
      <c r="BQ194" s="19"/>
      <c r="BR194" s="19"/>
      <c r="BS194" s="19"/>
      <c r="BT194" s="19"/>
    </row>
    <row r="195" spans="2:72" ht="7.5" customHeight="1" x14ac:dyDescent="0.2">
      <c r="B195" s="20">
        <v>79</v>
      </c>
      <c r="C195" s="20"/>
      <c r="D195" s="20"/>
      <c r="E195" s="21"/>
      <c r="F195" s="22"/>
      <c r="G195" s="22"/>
      <c r="H195" s="22"/>
      <c r="I195" s="22"/>
      <c r="J195" s="22"/>
      <c r="K195" s="23"/>
      <c r="L195" s="27" t="s">
        <v>166</v>
      </c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9"/>
      <c r="AB195" s="27" t="s">
        <v>166</v>
      </c>
      <c r="AC195" s="28"/>
      <c r="AD195" s="28"/>
      <c r="AE195" s="28"/>
      <c r="AF195" s="28"/>
      <c r="AG195" s="28"/>
      <c r="AH195" s="28"/>
      <c r="AI195" s="28"/>
      <c r="AJ195" s="28"/>
      <c r="AK195" s="28"/>
      <c r="AL195" s="28"/>
      <c r="AM195" s="28"/>
      <c r="AN195" s="28"/>
      <c r="AO195" s="28"/>
      <c r="AP195" s="28"/>
      <c r="AQ195" s="29"/>
      <c r="AR195" s="27" t="s">
        <v>166</v>
      </c>
      <c r="AS195" s="28"/>
      <c r="AT195" s="28"/>
      <c r="AU195" s="28"/>
      <c r="AV195" s="28"/>
      <c r="AW195" s="28"/>
      <c r="AX195" s="28"/>
      <c r="AY195" s="28"/>
      <c r="AZ195" s="28"/>
      <c r="BA195" s="28"/>
      <c r="BB195" s="28"/>
      <c r="BC195" s="42"/>
      <c r="BD195" s="42"/>
      <c r="BE195" s="42"/>
      <c r="BF195" s="42"/>
      <c r="BG195" s="42"/>
      <c r="BH195" s="42"/>
      <c r="BI195" s="17"/>
      <c r="BJ195" s="18"/>
      <c r="BK195" s="18"/>
      <c r="BL195" s="18"/>
      <c r="BM195" s="18"/>
      <c r="BN195" s="18"/>
      <c r="BO195" s="18"/>
      <c r="BP195" s="18"/>
      <c r="BQ195" s="19">
        <f>IF(OR($CF$1=B195,$CI$1=B195,$DB$1=B195,$DE$1=B195,$DX$1=B195,$EA$1=B195,$CF$27=B195,$CI$27=B195,$DB$27=B195,$DE$27=B195,$DX$27=B195,$EA$27=B195,$CF$53=B195,$CI$53=B195,$DB$53=B195,$DE$53=B195,$DX$53=B195,$EA$53=B195,$CF$79=B195,$CI$79=B195,$DB$79=B195,$DE$79=B195,$DX$79=B195,$EA$79=B195,$ET$1=B195,$EW$1=B195,$FP$1=B195,$FS$1=B195,$GL$1=B195,$GO$1=B195,$ET$27=B195,$EW$27=B195,$FP$27=B195,$FS$27=B195,$GL$27=B195,$GO$27=B195,$ET$53=B195,$EW$53=B195,$FP$53=B195,$FS$53=B195,$GL$53=B195,$GO$53=B195,$ET$79=B195,$EW$79=B195,$FP$79=B195,$FS$79=B195,$GL$79=B195,$GO$79=B195),1,0)</f>
        <v>0</v>
      </c>
      <c r="BR195" s="19"/>
      <c r="BS195" s="19"/>
      <c r="BT195" s="19"/>
    </row>
    <row r="196" spans="2:72" ht="7.5" customHeight="1" x14ac:dyDescent="0.2">
      <c r="B196" s="20"/>
      <c r="C196" s="20"/>
      <c r="D196" s="20"/>
      <c r="E196" s="24"/>
      <c r="F196" s="25"/>
      <c r="G196" s="25"/>
      <c r="H196" s="25"/>
      <c r="I196" s="25"/>
      <c r="J196" s="25"/>
      <c r="K196" s="26"/>
      <c r="L196" s="30"/>
      <c r="M196" s="31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2"/>
      <c r="AB196" s="30"/>
      <c r="AC196" s="31"/>
      <c r="AD196" s="31"/>
      <c r="AE196" s="31"/>
      <c r="AF196" s="31"/>
      <c r="AG196" s="31"/>
      <c r="AH196" s="31"/>
      <c r="AI196" s="31"/>
      <c r="AJ196" s="31"/>
      <c r="AK196" s="31"/>
      <c r="AL196" s="31"/>
      <c r="AM196" s="31"/>
      <c r="AN196" s="31"/>
      <c r="AO196" s="31"/>
      <c r="AP196" s="31"/>
      <c r="AQ196" s="32"/>
      <c r="AR196" s="30"/>
      <c r="AS196" s="31"/>
      <c r="AT196" s="31"/>
      <c r="AU196" s="31"/>
      <c r="AV196" s="31"/>
      <c r="AW196" s="31"/>
      <c r="AX196" s="31"/>
      <c r="AY196" s="31"/>
      <c r="AZ196" s="31"/>
      <c r="BA196" s="31"/>
      <c r="BB196" s="31"/>
      <c r="BC196" s="42"/>
      <c r="BD196" s="42"/>
      <c r="BE196" s="42"/>
      <c r="BF196" s="42"/>
      <c r="BG196" s="42"/>
      <c r="BH196" s="42"/>
      <c r="BI196" s="17"/>
      <c r="BJ196" s="18"/>
      <c r="BK196" s="18"/>
      <c r="BL196" s="18"/>
      <c r="BM196" s="18"/>
      <c r="BN196" s="18"/>
      <c r="BO196" s="18"/>
      <c r="BP196" s="18"/>
      <c r="BQ196" s="19"/>
      <c r="BR196" s="19"/>
      <c r="BS196" s="19"/>
      <c r="BT196" s="19"/>
    </row>
    <row r="197" spans="2:72" ht="7.5" customHeight="1" x14ac:dyDescent="0.2">
      <c r="B197" s="20">
        <v>80</v>
      </c>
      <c r="C197" s="20"/>
      <c r="D197" s="20"/>
      <c r="E197" s="21"/>
      <c r="F197" s="22"/>
      <c r="G197" s="22"/>
      <c r="H197" s="22"/>
      <c r="I197" s="22"/>
      <c r="J197" s="22"/>
      <c r="K197" s="23"/>
      <c r="L197" s="27" t="s">
        <v>166</v>
      </c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9"/>
      <c r="AB197" s="27" t="s">
        <v>166</v>
      </c>
      <c r="AC197" s="28"/>
      <c r="AD197" s="28"/>
      <c r="AE197" s="28"/>
      <c r="AF197" s="28"/>
      <c r="AG197" s="28"/>
      <c r="AH197" s="28"/>
      <c r="AI197" s="28"/>
      <c r="AJ197" s="28"/>
      <c r="AK197" s="28"/>
      <c r="AL197" s="28"/>
      <c r="AM197" s="28"/>
      <c r="AN197" s="28"/>
      <c r="AO197" s="28"/>
      <c r="AP197" s="28"/>
      <c r="AQ197" s="29"/>
      <c r="AR197" s="27" t="s">
        <v>166</v>
      </c>
      <c r="AS197" s="28"/>
      <c r="AT197" s="28"/>
      <c r="AU197" s="28"/>
      <c r="AV197" s="28"/>
      <c r="AW197" s="28"/>
      <c r="AX197" s="28"/>
      <c r="AY197" s="28"/>
      <c r="AZ197" s="28"/>
      <c r="BA197" s="28"/>
      <c r="BB197" s="28"/>
      <c r="BC197" s="42"/>
      <c r="BD197" s="42"/>
      <c r="BE197" s="42"/>
      <c r="BF197" s="42"/>
      <c r="BG197" s="42"/>
      <c r="BH197" s="42"/>
      <c r="BI197" s="17"/>
      <c r="BJ197" s="18"/>
      <c r="BK197" s="18"/>
      <c r="BL197" s="18"/>
      <c r="BM197" s="18"/>
      <c r="BN197" s="18"/>
      <c r="BO197" s="18"/>
      <c r="BP197" s="18"/>
      <c r="BQ197" s="19">
        <f>IF(OR($CF$1=B197,$CI$1=B197,$DB$1=B197,$DE$1=B197,$DX$1=B197,$EA$1=B197,$CF$27=B197,$CI$27=B197,$DB$27=B197,$DE$27=B197,$DX$27=B197,$EA$27=B197,$CF$53=B197,$CI$53=B197,$DB$53=B197,$DE$53=B197,$DX$53=B197,$EA$53=B197,$CF$79=B197,$CI$79=B197,$DB$79=B197,$DE$79=B197,$DX$79=B197,$EA$79=B197,$ET$1=B197,$EW$1=B197,$FP$1=B197,$FS$1=B197,$GL$1=B197,$GO$1=B197,$ET$27=B197,$EW$27=B197,$FP$27=B197,$FS$27=B197,$GL$27=B197,$GO$27=B197,$ET$53=B197,$EW$53=B197,$FP$53=B197,$FS$53=B197,$GL$53=B197,$GO$53=B197,$ET$79=B197,$EW$79=B197,$FP$79=B197,$FS$79=B197,$GL$79=B197,$GO$79=B197),1,0)</f>
        <v>0</v>
      </c>
      <c r="BR197" s="19"/>
      <c r="BS197" s="19"/>
      <c r="BT197" s="19"/>
    </row>
    <row r="198" spans="2:72" ht="7.5" customHeight="1" x14ac:dyDescent="0.2">
      <c r="B198" s="20"/>
      <c r="C198" s="20"/>
      <c r="D198" s="20"/>
      <c r="E198" s="24"/>
      <c r="F198" s="25"/>
      <c r="G198" s="25"/>
      <c r="H198" s="25"/>
      <c r="I198" s="25"/>
      <c r="J198" s="25"/>
      <c r="K198" s="26"/>
      <c r="L198" s="30"/>
      <c r="M198" s="31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2"/>
      <c r="AB198" s="30"/>
      <c r="AC198" s="31"/>
      <c r="AD198" s="31"/>
      <c r="AE198" s="31"/>
      <c r="AF198" s="31"/>
      <c r="AG198" s="31"/>
      <c r="AH198" s="31"/>
      <c r="AI198" s="31"/>
      <c r="AJ198" s="31"/>
      <c r="AK198" s="31"/>
      <c r="AL198" s="31"/>
      <c r="AM198" s="31"/>
      <c r="AN198" s="31"/>
      <c r="AO198" s="31"/>
      <c r="AP198" s="31"/>
      <c r="AQ198" s="32"/>
      <c r="AR198" s="30"/>
      <c r="AS198" s="31"/>
      <c r="AT198" s="31"/>
      <c r="AU198" s="31"/>
      <c r="AV198" s="31"/>
      <c r="AW198" s="31"/>
      <c r="AX198" s="31"/>
      <c r="AY198" s="31"/>
      <c r="AZ198" s="31"/>
      <c r="BA198" s="31"/>
      <c r="BB198" s="31"/>
      <c r="BC198" s="42"/>
      <c r="BD198" s="42"/>
      <c r="BE198" s="42"/>
      <c r="BF198" s="42"/>
      <c r="BG198" s="42"/>
      <c r="BH198" s="42"/>
      <c r="BI198" s="17"/>
      <c r="BJ198" s="18"/>
      <c r="BK198" s="18"/>
      <c r="BL198" s="18"/>
      <c r="BM198" s="18"/>
      <c r="BN198" s="18"/>
      <c r="BO198" s="18"/>
      <c r="BP198" s="18"/>
      <c r="BQ198" s="19"/>
      <c r="BR198" s="19"/>
      <c r="BS198" s="19"/>
      <c r="BT198" s="19"/>
    </row>
    <row r="199" spans="2:72" ht="7.5" customHeight="1" x14ac:dyDescent="0.2">
      <c r="B199" s="20">
        <v>81</v>
      </c>
      <c r="C199" s="20"/>
      <c r="D199" s="20"/>
      <c r="E199" s="21"/>
      <c r="F199" s="22"/>
      <c r="G199" s="22"/>
      <c r="H199" s="22"/>
      <c r="I199" s="22"/>
      <c r="J199" s="22"/>
      <c r="K199" s="23"/>
      <c r="L199" s="27" t="s">
        <v>166</v>
      </c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9"/>
      <c r="AB199" s="27" t="s">
        <v>166</v>
      </c>
      <c r="AC199" s="28"/>
      <c r="AD199" s="28"/>
      <c r="AE199" s="28"/>
      <c r="AF199" s="28"/>
      <c r="AG199" s="28"/>
      <c r="AH199" s="28"/>
      <c r="AI199" s="28"/>
      <c r="AJ199" s="28"/>
      <c r="AK199" s="28"/>
      <c r="AL199" s="28"/>
      <c r="AM199" s="28"/>
      <c r="AN199" s="28"/>
      <c r="AO199" s="28"/>
      <c r="AP199" s="28"/>
      <c r="AQ199" s="29"/>
      <c r="AR199" s="27" t="s">
        <v>166</v>
      </c>
      <c r="AS199" s="28"/>
      <c r="AT199" s="28"/>
      <c r="AU199" s="28"/>
      <c r="AV199" s="28"/>
      <c r="AW199" s="28"/>
      <c r="AX199" s="28"/>
      <c r="AY199" s="28"/>
      <c r="AZ199" s="28"/>
      <c r="BA199" s="28"/>
      <c r="BB199" s="28"/>
      <c r="BC199" s="42"/>
      <c r="BD199" s="42"/>
      <c r="BE199" s="42"/>
      <c r="BF199" s="42"/>
      <c r="BG199" s="42"/>
      <c r="BH199" s="42"/>
      <c r="BI199" s="17"/>
      <c r="BJ199" s="18"/>
      <c r="BK199" s="18"/>
      <c r="BL199" s="18"/>
      <c r="BM199" s="18"/>
      <c r="BN199" s="18"/>
      <c r="BO199" s="18"/>
      <c r="BP199" s="18"/>
      <c r="BQ199" s="19">
        <f>IF(OR($CF$1=B199,$CI$1=B199,$DB$1=B199,$DE$1=B199,$DX$1=B199,$EA$1=B199,$CF$27=B199,$CI$27=B199,$DB$27=B199,$DE$27=B199,$DX$27=B199,$EA$27=B199,$CF$53=B199,$CI$53=B199,$DB$53=B199,$DE$53=B199,$DX$53=B199,$EA$53=B199,$CF$79=B199,$CI$79=B199,$DB$79=B199,$DE$79=B199,$DX$79=B199,$EA$79=B199,$ET$1=B199,$EW$1=B199,$FP$1=B199,$FS$1=B199,$GL$1=B199,$GO$1=B199,$ET$27=B199,$EW$27=B199,$FP$27=B199,$FS$27=B199,$GL$27=B199,$GO$27=B199,$ET$53=B199,$EW$53=B199,$FP$53=B199,$FS$53=B199,$GL$53=B199,$GO$53=B199,$ET$79=B199,$EW$79=B199,$FP$79=B199,$FS$79=B199,$GL$79=B199,$GO$79=B199),1,0)</f>
        <v>0</v>
      </c>
      <c r="BR199" s="19"/>
      <c r="BS199" s="19"/>
      <c r="BT199" s="19"/>
    </row>
    <row r="200" spans="2:72" ht="7.5" customHeight="1" x14ac:dyDescent="0.2">
      <c r="B200" s="20"/>
      <c r="C200" s="20"/>
      <c r="D200" s="20"/>
      <c r="E200" s="24"/>
      <c r="F200" s="25"/>
      <c r="G200" s="25"/>
      <c r="H200" s="25"/>
      <c r="I200" s="25"/>
      <c r="J200" s="25"/>
      <c r="K200" s="26"/>
      <c r="L200" s="30"/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2"/>
      <c r="AB200" s="30"/>
      <c r="AC200" s="31"/>
      <c r="AD200" s="31"/>
      <c r="AE200" s="31"/>
      <c r="AF200" s="31"/>
      <c r="AG200" s="31"/>
      <c r="AH200" s="31"/>
      <c r="AI200" s="31"/>
      <c r="AJ200" s="31"/>
      <c r="AK200" s="31"/>
      <c r="AL200" s="31"/>
      <c r="AM200" s="31"/>
      <c r="AN200" s="31"/>
      <c r="AO200" s="31"/>
      <c r="AP200" s="31"/>
      <c r="AQ200" s="32"/>
      <c r="AR200" s="30"/>
      <c r="AS200" s="31"/>
      <c r="AT200" s="31"/>
      <c r="AU200" s="31"/>
      <c r="AV200" s="31"/>
      <c r="AW200" s="31"/>
      <c r="AX200" s="31"/>
      <c r="AY200" s="31"/>
      <c r="AZ200" s="31"/>
      <c r="BA200" s="31"/>
      <c r="BB200" s="31"/>
      <c r="BC200" s="42"/>
      <c r="BD200" s="42"/>
      <c r="BE200" s="42"/>
      <c r="BF200" s="42"/>
      <c r="BG200" s="42"/>
      <c r="BH200" s="42"/>
      <c r="BI200" s="17"/>
      <c r="BJ200" s="18"/>
      <c r="BK200" s="18"/>
      <c r="BL200" s="18"/>
      <c r="BM200" s="18"/>
      <c r="BN200" s="18"/>
      <c r="BO200" s="18"/>
      <c r="BP200" s="18"/>
      <c r="BQ200" s="19"/>
      <c r="BR200" s="19"/>
      <c r="BS200" s="19"/>
      <c r="BT200" s="19"/>
    </row>
    <row r="201" spans="2:72" ht="7.5" customHeight="1" x14ac:dyDescent="0.2">
      <c r="AR201" s="16"/>
      <c r="AS201" s="16"/>
      <c r="AT201" s="16"/>
      <c r="AU201" s="16"/>
      <c r="AV201" s="16"/>
      <c r="AW201" s="16"/>
      <c r="AX201" s="16"/>
      <c r="AY201" s="16"/>
      <c r="AZ201" s="16"/>
      <c r="BA201" s="16"/>
      <c r="BB201" s="16"/>
    </row>
    <row r="202" spans="2:72" ht="7.5" customHeight="1" x14ac:dyDescent="0.2">
      <c r="AR202" s="16"/>
      <c r="AS202" s="16"/>
      <c r="AT202" s="16"/>
      <c r="AU202" s="16"/>
      <c r="AV202" s="16"/>
      <c r="AW202" s="16"/>
      <c r="AX202" s="16"/>
      <c r="AY202" s="16"/>
      <c r="AZ202" s="16"/>
      <c r="BA202" s="16"/>
      <c r="BB202" s="16"/>
    </row>
    <row r="203" spans="2:72" ht="7.5" customHeight="1" x14ac:dyDescent="0.2">
      <c r="AR203" s="16"/>
      <c r="AS203" s="16"/>
      <c r="AT203" s="16"/>
      <c r="AU203" s="16"/>
      <c r="AV203" s="16"/>
      <c r="AW203" s="16"/>
      <c r="AX203" s="16"/>
      <c r="AY203" s="16"/>
      <c r="AZ203" s="16"/>
      <c r="BA203" s="16"/>
      <c r="BB203" s="16"/>
    </row>
    <row r="204" spans="2:72" ht="7.5" customHeight="1" x14ac:dyDescent="0.2">
      <c r="B204" s="20">
        <v>82</v>
      </c>
      <c r="C204" s="20"/>
      <c r="D204" s="20"/>
      <c r="E204" s="21"/>
      <c r="F204" s="22"/>
      <c r="G204" s="22"/>
      <c r="H204" s="22"/>
      <c r="I204" s="22"/>
      <c r="J204" s="22"/>
      <c r="K204" s="23"/>
      <c r="L204" s="34" t="s">
        <v>166</v>
      </c>
      <c r="M204" s="34"/>
      <c r="N204" s="34"/>
      <c r="O204" s="34"/>
      <c r="P204" s="34"/>
      <c r="Q204" s="34"/>
      <c r="R204" s="34"/>
      <c r="S204" s="34"/>
      <c r="T204" s="34"/>
      <c r="U204" s="34"/>
      <c r="V204" s="34"/>
      <c r="W204" s="34"/>
      <c r="X204" s="34"/>
      <c r="Y204" s="34"/>
      <c r="Z204" s="34"/>
      <c r="AA204" s="34"/>
      <c r="AB204" s="34" t="s">
        <v>166</v>
      </c>
      <c r="AC204" s="34"/>
      <c r="AD204" s="34"/>
      <c r="AE204" s="34"/>
      <c r="AF204" s="34"/>
      <c r="AG204" s="34"/>
      <c r="AH204" s="34"/>
      <c r="AI204" s="34"/>
      <c r="AJ204" s="34"/>
      <c r="AK204" s="34"/>
      <c r="AL204" s="34"/>
      <c r="AM204" s="34"/>
      <c r="AN204" s="34"/>
      <c r="AO204" s="34"/>
      <c r="AP204" s="34"/>
      <c r="AQ204" s="34"/>
      <c r="AR204" s="34" t="s">
        <v>166</v>
      </c>
      <c r="AS204" s="34"/>
      <c r="AT204" s="34"/>
      <c r="AU204" s="34"/>
      <c r="AV204" s="34"/>
      <c r="AW204" s="34"/>
      <c r="AX204" s="34"/>
      <c r="AY204" s="34"/>
      <c r="AZ204" s="34"/>
      <c r="BA204" s="34"/>
      <c r="BB204" s="35"/>
      <c r="BC204" s="36"/>
      <c r="BD204" s="37"/>
      <c r="BE204" s="37"/>
      <c r="BF204" s="37"/>
      <c r="BG204" s="37"/>
      <c r="BH204" s="38"/>
      <c r="BI204" s="17"/>
      <c r="BJ204" s="18"/>
      <c r="BK204" s="18"/>
      <c r="BL204" s="18"/>
      <c r="BM204" s="18"/>
      <c r="BN204" s="18"/>
      <c r="BO204" s="18"/>
      <c r="BP204" s="18"/>
      <c r="BQ204" s="19">
        <f>IF(OR($CF$1=B204,$CI$1=B204,$DB$1=B204,$DE$1=B204,$DX$1=B204,$EA$1=B204,$CF$27=B204,$CI$27=B204,$DB$27=B204,$DE$27=B204,$DX$27=B204,$EA$27=B204,$CF$53=B204,$CI$53=B204,$DB$53=B204,$DE$53=B204,$DX$53=B204,$EA$53=B204,$CF$79=B204,$CI$79=B204,$DB$79=B204,$DE$79=B204,$DX$79=B204,$EA$79=B204,$ET$1=B204,$EW$1=B204,$FP$1=B204,$FS$1=B204,$GL$1=B204,$GO$1=B204,$ET$27=B204,$EW$27=B204,$FP$27=B204,$FS$27=B204,$GL$27=B204,$GO$27=B204,$ET$53=B204,$EW$53=B204,$FP$53=B204,$FS$53=B204,$GL$53=B204,$GO$53=B204,$ET$79=B204,$EW$79=B204,$FP$79=B204,$FS$79=B204,$GL$79=B204,$GO$79=B204),1,0)</f>
        <v>0</v>
      </c>
      <c r="BR204" s="19"/>
      <c r="BS204" s="19"/>
      <c r="BT204" s="19"/>
    </row>
    <row r="205" spans="2:72" ht="7.5" customHeight="1" x14ac:dyDescent="0.2">
      <c r="B205" s="20"/>
      <c r="C205" s="20"/>
      <c r="D205" s="20"/>
      <c r="E205" s="24"/>
      <c r="F205" s="25"/>
      <c r="G205" s="25"/>
      <c r="H205" s="25"/>
      <c r="I205" s="25"/>
      <c r="J205" s="25"/>
      <c r="K205" s="26"/>
      <c r="L205" s="34"/>
      <c r="M205" s="34"/>
      <c r="N205" s="34"/>
      <c r="O205" s="34"/>
      <c r="P205" s="34"/>
      <c r="Q205" s="34"/>
      <c r="R205" s="34"/>
      <c r="S205" s="34"/>
      <c r="T205" s="34"/>
      <c r="U205" s="34"/>
      <c r="V205" s="34"/>
      <c r="W205" s="34"/>
      <c r="X205" s="34"/>
      <c r="Y205" s="34"/>
      <c r="Z205" s="34"/>
      <c r="AA205" s="34"/>
      <c r="AB205" s="34"/>
      <c r="AC205" s="34"/>
      <c r="AD205" s="34"/>
      <c r="AE205" s="34"/>
      <c r="AF205" s="34"/>
      <c r="AG205" s="34"/>
      <c r="AH205" s="34"/>
      <c r="AI205" s="34"/>
      <c r="AJ205" s="34"/>
      <c r="AK205" s="34"/>
      <c r="AL205" s="34"/>
      <c r="AM205" s="34"/>
      <c r="AN205" s="34"/>
      <c r="AO205" s="34"/>
      <c r="AP205" s="34"/>
      <c r="AQ205" s="34"/>
      <c r="AR205" s="34"/>
      <c r="AS205" s="34"/>
      <c r="AT205" s="34"/>
      <c r="AU205" s="34"/>
      <c r="AV205" s="34"/>
      <c r="AW205" s="34"/>
      <c r="AX205" s="34"/>
      <c r="AY205" s="34"/>
      <c r="AZ205" s="34"/>
      <c r="BA205" s="34"/>
      <c r="BB205" s="35"/>
      <c r="BC205" s="39"/>
      <c r="BD205" s="40"/>
      <c r="BE205" s="40"/>
      <c r="BF205" s="40"/>
      <c r="BG205" s="40"/>
      <c r="BH205" s="41"/>
      <c r="BI205" s="17"/>
      <c r="BJ205" s="18"/>
      <c r="BK205" s="18"/>
      <c r="BL205" s="18"/>
      <c r="BM205" s="18"/>
      <c r="BN205" s="18"/>
      <c r="BO205" s="18"/>
      <c r="BP205" s="18"/>
      <c r="BQ205" s="19"/>
      <c r="BR205" s="19"/>
      <c r="BS205" s="19"/>
      <c r="BT205" s="19"/>
    </row>
    <row r="206" spans="2:72" ht="7.5" customHeight="1" x14ac:dyDescent="0.2">
      <c r="B206" s="20">
        <v>83</v>
      </c>
      <c r="C206" s="20"/>
      <c r="D206" s="20"/>
      <c r="E206" s="21"/>
      <c r="F206" s="22"/>
      <c r="G206" s="22"/>
      <c r="H206" s="22"/>
      <c r="I206" s="22"/>
      <c r="J206" s="22"/>
      <c r="K206" s="23"/>
      <c r="L206" s="27" t="s">
        <v>166</v>
      </c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29"/>
      <c r="AB206" s="27" t="s">
        <v>166</v>
      </c>
      <c r="AC206" s="28"/>
      <c r="AD206" s="28"/>
      <c r="AE206" s="28"/>
      <c r="AF206" s="28"/>
      <c r="AG206" s="28"/>
      <c r="AH206" s="28"/>
      <c r="AI206" s="28"/>
      <c r="AJ206" s="28"/>
      <c r="AK206" s="28"/>
      <c r="AL206" s="28"/>
      <c r="AM206" s="28"/>
      <c r="AN206" s="28"/>
      <c r="AO206" s="28"/>
      <c r="AP206" s="28"/>
      <c r="AQ206" s="29"/>
      <c r="AR206" s="27" t="s">
        <v>166</v>
      </c>
      <c r="AS206" s="28"/>
      <c r="AT206" s="28"/>
      <c r="AU206" s="28"/>
      <c r="AV206" s="28"/>
      <c r="AW206" s="28"/>
      <c r="AX206" s="28"/>
      <c r="AY206" s="28"/>
      <c r="AZ206" s="28"/>
      <c r="BA206" s="28"/>
      <c r="BB206" s="28"/>
      <c r="BC206" s="33"/>
      <c r="BD206" s="33"/>
      <c r="BE206" s="33"/>
      <c r="BF206" s="33"/>
      <c r="BG206" s="33"/>
      <c r="BH206" s="33"/>
      <c r="BI206" s="17"/>
      <c r="BJ206" s="18"/>
      <c r="BK206" s="18"/>
      <c r="BL206" s="18"/>
      <c r="BM206" s="18"/>
      <c r="BN206" s="18"/>
      <c r="BO206" s="18"/>
      <c r="BP206" s="18"/>
      <c r="BQ206" s="19">
        <f>IF(OR($CF$1=B206,$CI$1=B206,$DB$1=B206,$DE$1=B206,$DX$1=B206,$EA$1=B206,$CF$27=B206,$CI$27=B206,$DB$27=B206,$DE$27=B206,$DX$27=B206,$EA$27=B206,$CF$53=B206,$CI$53=B206,$DB$53=B206,$DE$53=B206,$DX$53=B206,$EA$53=B206,$CF$79=B206,$CI$79=B206,$DB$79=B206,$DE$79=B206,$DX$79=B206,$EA$79=B206,$ET$1=B206,$EW$1=B206,$FP$1=B206,$FS$1=B206,$GL$1=B206,$GO$1=B206,$ET$27=B206,$EW$27=B206,$FP$27=B206,$FS$27=B206,$GL$27=B206,$GO$27=B206,$ET$53=B206,$EW$53=B206,$FP$53=B206,$FS$53=B206,$GL$53=B206,$GO$53=B206,$ET$79=B206,$EW$79=B206,$FP$79=B206,$FS$79=B206,$GL$79=B206,$GO$79=B206),1,0)</f>
        <v>0</v>
      </c>
      <c r="BR206" s="19"/>
      <c r="BS206" s="19"/>
      <c r="BT206" s="19"/>
    </row>
    <row r="207" spans="2:72" ht="7.5" customHeight="1" x14ac:dyDescent="0.2">
      <c r="B207" s="20"/>
      <c r="C207" s="20"/>
      <c r="D207" s="20"/>
      <c r="E207" s="24"/>
      <c r="F207" s="25"/>
      <c r="G207" s="25"/>
      <c r="H207" s="25"/>
      <c r="I207" s="25"/>
      <c r="J207" s="25"/>
      <c r="K207" s="26"/>
      <c r="L207" s="30"/>
      <c r="M207" s="31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2"/>
      <c r="AB207" s="30"/>
      <c r="AC207" s="31"/>
      <c r="AD207" s="31"/>
      <c r="AE207" s="31"/>
      <c r="AF207" s="31"/>
      <c r="AG207" s="31"/>
      <c r="AH207" s="31"/>
      <c r="AI207" s="31"/>
      <c r="AJ207" s="31"/>
      <c r="AK207" s="31"/>
      <c r="AL207" s="31"/>
      <c r="AM207" s="31"/>
      <c r="AN207" s="31"/>
      <c r="AO207" s="31"/>
      <c r="AP207" s="31"/>
      <c r="AQ207" s="32"/>
      <c r="AR207" s="30"/>
      <c r="AS207" s="31"/>
      <c r="AT207" s="31"/>
      <c r="AU207" s="31"/>
      <c r="AV207" s="31"/>
      <c r="AW207" s="31"/>
      <c r="AX207" s="31"/>
      <c r="AY207" s="31"/>
      <c r="AZ207" s="31"/>
      <c r="BA207" s="31"/>
      <c r="BB207" s="31"/>
      <c r="BC207" s="33"/>
      <c r="BD207" s="33"/>
      <c r="BE207" s="33"/>
      <c r="BF207" s="33"/>
      <c r="BG207" s="33"/>
      <c r="BH207" s="33"/>
      <c r="BI207" s="17"/>
      <c r="BJ207" s="18"/>
      <c r="BK207" s="18"/>
      <c r="BL207" s="18"/>
      <c r="BM207" s="18"/>
      <c r="BN207" s="18"/>
      <c r="BO207" s="18"/>
      <c r="BP207" s="18"/>
      <c r="BQ207" s="19"/>
      <c r="BR207" s="19"/>
      <c r="BS207" s="19"/>
      <c r="BT207" s="19"/>
    </row>
    <row r="208" spans="2:72" ht="7.5" customHeight="1" x14ac:dyDescent="0.2">
      <c r="B208" s="20">
        <v>84</v>
      </c>
      <c r="C208" s="20"/>
      <c r="D208" s="20"/>
      <c r="E208" s="21"/>
      <c r="F208" s="22"/>
      <c r="G208" s="22"/>
      <c r="H208" s="22"/>
      <c r="I208" s="22"/>
      <c r="J208" s="22"/>
      <c r="K208" s="23"/>
      <c r="L208" s="27" t="s">
        <v>166</v>
      </c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9"/>
      <c r="AB208" s="27" t="s">
        <v>166</v>
      </c>
      <c r="AC208" s="28"/>
      <c r="AD208" s="28"/>
      <c r="AE208" s="28"/>
      <c r="AF208" s="28"/>
      <c r="AG208" s="28"/>
      <c r="AH208" s="28"/>
      <c r="AI208" s="28"/>
      <c r="AJ208" s="28"/>
      <c r="AK208" s="28"/>
      <c r="AL208" s="28"/>
      <c r="AM208" s="28"/>
      <c r="AN208" s="28"/>
      <c r="AO208" s="28"/>
      <c r="AP208" s="28"/>
      <c r="AQ208" s="29"/>
      <c r="AR208" s="27" t="s">
        <v>166</v>
      </c>
      <c r="AS208" s="28"/>
      <c r="AT208" s="28"/>
      <c r="AU208" s="28"/>
      <c r="AV208" s="28"/>
      <c r="AW208" s="28"/>
      <c r="AX208" s="28"/>
      <c r="AY208" s="28"/>
      <c r="AZ208" s="28"/>
      <c r="BA208" s="28"/>
      <c r="BB208" s="28"/>
      <c r="BC208" s="33"/>
      <c r="BD208" s="33"/>
      <c r="BE208" s="33"/>
      <c r="BF208" s="33"/>
      <c r="BG208" s="33"/>
      <c r="BH208" s="33"/>
      <c r="BI208" s="17"/>
      <c r="BJ208" s="18"/>
      <c r="BK208" s="18"/>
      <c r="BL208" s="18"/>
      <c r="BM208" s="18"/>
      <c r="BN208" s="18"/>
      <c r="BO208" s="18"/>
      <c r="BP208" s="18"/>
      <c r="BQ208" s="19">
        <f>IF(OR($CF$1=B208,$CI$1=B208,$DB$1=B208,$DE$1=B208,$DX$1=B208,$EA$1=B208,$CF$27=B208,$CI$27=B208,$DB$27=B208,$DE$27=B208,$DX$27=B208,$EA$27=B208,$CF$53=B208,$CI$53=B208,$DB$53=B208,$DE$53=B208,$DX$53=B208,$EA$53=B208,$CF$79=B208,$CI$79=B208,$DB$79=B208,$DE$79=B208,$DX$79=B208,$EA$79=B208,$ET$1=B208,$EW$1=B208,$FP$1=B208,$FS$1=B208,$GL$1=B208,$GO$1=B208,$ET$27=B208,$EW$27=B208,$FP$27=B208,$FS$27=B208,$GL$27=B208,$GO$27=B208,$ET$53=B208,$EW$53=B208,$FP$53=B208,$FS$53=B208,$GL$53=B208,$GO$53=B208,$ET$79=B208,$EW$79=B208,$FP$79=B208,$FS$79=B208,$GL$79=B208,$GO$79=B208),1,0)</f>
        <v>0</v>
      </c>
      <c r="BR208" s="19"/>
      <c r="BS208" s="19"/>
      <c r="BT208" s="19"/>
    </row>
    <row r="209" spans="2:72" ht="7.5" customHeight="1" x14ac:dyDescent="0.2">
      <c r="B209" s="20"/>
      <c r="C209" s="20"/>
      <c r="D209" s="20"/>
      <c r="E209" s="24"/>
      <c r="F209" s="25"/>
      <c r="G209" s="25"/>
      <c r="H209" s="25"/>
      <c r="I209" s="25"/>
      <c r="J209" s="25"/>
      <c r="K209" s="26"/>
      <c r="L209" s="30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2"/>
      <c r="AB209" s="30"/>
      <c r="AC209" s="31"/>
      <c r="AD209" s="31"/>
      <c r="AE209" s="31"/>
      <c r="AF209" s="31"/>
      <c r="AG209" s="31"/>
      <c r="AH209" s="31"/>
      <c r="AI209" s="31"/>
      <c r="AJ209" s="31"/>
      <c r="AK209" s="31"/>
      <c r="AL209" s="31"/>
      <c r="AM209" s="31"/>
      <c r="AN209" s="31"/>
      <c r="AO209" s="31"/>
      <c r="AP209" s="31"/>
      <c r="AQ209" s="32"/>
      <c r="AR209" s="30"/>
      <c r="AS209" s="31"/>
      <c r="AT209" s="31"/>
      <c r="AU209" s="31"/>
      <c r="AV209" s="31"/>
      <c r="AW209" s="31"/>
      <c r="AX209" s="31"/>
      <c r="AY209" s="31"/>
      <c r="AZ209" s="31"/>
      <c r="BA209" s="31"/>
      <c r="BB209" s="31"/>
      <c r="BC209" s="33"/>
      <c r="BD209" s="33"/>
      <c r="BE209" s="33"/>
      <c r="BF209" s="33"/>
      <c r="BG209" s="33"/>
      <c r="BH209" s="33"/>
      <c r="BI209" s="17"/>
      <c r="BJ209" s="18"/>
      <c r="BK209" s="18"/>
      <c r="BL209" s="18"/>
      <c r="BM209" s="18"/>
      <c r="BN209" s="18"/>
      <c r="BO209" s="18"/>
      <c r="BP209" s="18"/>
      <c r="BQ209" s="19"/>
      <c r="BR209" s="19"/>
      <c r="BS209" s="19"/>
      <c r="BT209" s="19"/>
    </row>
    <row r="210" spans="2:72" ht="7.5" customHeight="1" x14ac:dyDescent="0.2">
      <c r="B210" s="20">
        <v>85</v>
      </c>
      <c r="C210" s="20"/>
      <c r="D210" s="20"/>
      <c r="E210" s="21"/>
      <c r="F210" s="22"/>
      <c r="G210" s="22"/>
      <c r="H210" s="22"/>
      <c r="I210" s="22"/>
      <c r="J210" s="22"/>
      <c r="K210" s="23"/>
      <c r="L210" s="27" t="s">
        <v>166</v>
      </c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29"/>
      <c r="AB210" s="27" t="s">
        <v>166</v>
      </c>
      <c r="AC210" s="28"/>
      <c r="AD210" s="28"/>
      <c r="AE210" s="28"/>
      <c r="AF210" s="28"/>
      <c r="AG210" s="28"/>
      <c r="AH210" s="28"/>
      <c r="AI210" s="28"/>
      <c r="AJ210" s="28"/>
      <c r="AK210" s="28"/>
      <c r="AL210" s="28"/>
      <c r="AM210" s="28"/>
      <c r="AN210" s="28"/>
      <c r="AO210" s="28"/>
      <c r="AP210" s="28"/>
      <c r="AQ210" s="29"/>
      <c r="AR210" s="27" t="s">
        <v>166</v>
      </c>
      <c r="AS210" s="28"/>
      <c r="AT210" s="28"/>
      <c r="AU210" s="28"/>
      <c r="AV210" s="28"/>
      <c r="AW210" s="28"/>
      <c r="AX210" s="28"/>
      <c r="AY210" s="28"/>
      <c r="AZ210" s="28"/>
      <c r="BA210" s="28"/>
      <c r="BB210" s="28"/>
      <c r="BC210" s="33"/>
      <c r="BD210" s="33"/>
      <c r="BE210" s="33"/>
      <c r="BF210" s="33"/>
      <c r="BG210" s="33"/>
      <c r="BH210" s="33"/>
      <c r="BI210" s="17"/>
      <c r="BJ210" s="18"/>
      <c r="BK210" s="18"/>
      <c r="BL210" s="18"/>
      <c r="BM210" s="18"/>
      <c r="BN210" s="18"/>
      <c r="BO210" s="18"/>
      <c r="BP210" s="18"/>
      <c r="BQ210" s="19">
        <f>IF(OR($CF$1=B210,$CI$1=B210,$DB$1=B210,$DE$1=B210,$DX$1=B210,$EA$1=B210,$CF$27=B210,$CI$27=B210,$DB$27=B210,$DE$27=B210,$DX$27=B210,$EA$27=B210,$CF$53=B210,$CI$53=B210,$DB$53=B210,$DE$53=B210,$DX$53=B210,$EA$53=B210,$CF$79=B210,$CI$79=B210,$DB$79=B210,$DE$79=B210,$DX$79=B210,$EA$79=B210,$ET$1=B210,$EW$1=B210,$FP$1=B210,$FS$1=B210,$GL$1=B210,$GO$1=B210,$ET$27=B210,$EW$27=B210,$FP$27=B210,$FS$27=B210,$GL$27=B210,$GO$27=B210,$ET$53=B210,$EW$53=B210,$FP$53=B210,$FS$53=B210,$GL$53=B210,$GO$53=B210,$ET$79=B210,$EW$79=B210,$FP$79=B210,$FS$79=B210,$GL$79=B210,$GO$79=B210),1,0)</f>
        <v>0</v>
      </c>
      <c r="BR210" s="19"/>
      <c r="BS210" s="19"/>
      <c r="BT210" s="19"/>
    </row>
    <row r="211" spans="2:72" ht="7.5" customHeight="1" x14ac:dyDescent="0.2">
      <c r="B211" s="20"/>
      <c r="C211" s="20"/>
      <c r="D211" s="20"/>
      <c r="E211" s="24"/>
      <c r="F211" s="25"/>
      <c r="G211" s="25"/>
      <c r="H211" s="25"/>
      <c r="I211" s="25"/>
      <c r="J211" s="25"/>
      <c r="K211" s="26"/>
      <c r="L211" s="30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2"/>
      <c r="AB211" s="30"/>
      <c r="AC211" s="31"/>
      <c r="AD211" s="31"/>
      <c r="AE211" s="31"/>
      <c r="AF211" s="31"/>
      <c r="AG211" s="31"/>
      <c r="AH211" s="31"/>
      <c r="AI211" s="31"/>
      <c r="AJ211" s="31"/>
      <c r="AK211" s="31"/>
      <c r="AL211" s="31"/>
      <c r="AM211" s="31"/>
      <c r="AN211" s="31"/>
      <c r="AO211" s="31"/>
      <c r="AP211" s="31"/>
      <c r="AQ211" s="32"/>
      <c r="AR211" s="30"/>
      <c r="AS211" s="31"/>
      <c r="AT211" s="31"/>
      <c r="AU211" s="31"/>
      <c r="AV211" s="31"/>
      <c r="AW211" s="31"/>
      <c r="AX211" s="31"/>
      <c r="AY211" s="31"/>
      <c r="AZ211" s="31"/>
      <c r="BA211" s="31"/>
      <c r="BB211" s="31"/>
      <c r="BC211" s="33"/>
      <c r="BD211" s="33"/>
      <c r="BE211" s="33"/>
      <c r="BF211" s="33"/>
      <c r="BG211" s="33"/>
      <c r="BH211" s="33"/>
      <c r="BI211" s="17"/>
      <c r="BJ211" s="18"/>
      <c r="BK211" s="18"/>
      <c r="BL211" s="18"/>
      <c r="BM211" s="18"/>
      <c r="BN211" s="18"/>
      <c r="BO211" s="18"/>
      <c r="BP211" s="18"/>
      <c r="BQ211" s="19"/>
      <c r="BR211" s="19"/>
      <c r="BS211" s="19"/>
      <c r="BT211" s="19"/>
    </row>
    <row r="212" spans="2:72" ht="7.5" customHeight="1" x14ac:dyDescent="0.2">
      <c r="B212" s="20">
        <v>86</v>
      </c>
      <c r="C212" s="20"/>
      <c r="D212" s="20"/>
      <c r="E212" s="21"/>
      <c r="F212" s="22"/>
      <c r="G212" s="22"/>
      <c r="H212" s="22"/>
      <c r="I212" s="22"/>
      <c r="J212" s="22"/>
      <c r="K212" s="23"/>
      <c r="L212" s="27" t="s">
        <v>166</v>
      </c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9"/>
      <c r="AB212" s="27" t="s">
        <v>166</v>
      </c>
      <c r="AC212" s="28"/>
      <c r="AD212" s="28"/>
      <c r="AE212" s="28"/>
      <c r="AF212" s="28"/>
      <c r="AG212" s="28"/>
      <c r="AH212" s="28"/>
      <c r="AI212" s="28"/>
      <c r="AJ212" s="28"/>
      <c r="AK212" s="28"/>
      <c r="AL212" s="28"/>
      <c r="AM212" s="28"/>
      <c r="AN212" s="28"/>
      <c r="AO212" s="28"/>
      <c r="AP212" s="28"/>
      <c r="AQ212" s="29"/>
      <c r="AR212" s="27" t="s">
        <v>166</v>
      </c>
      <c r="AS212" s="28"/>
      <c r="AT212" s="28"/>
      <c r="AU212" s="28"/>
      <c r="AV212" s="28"/>
      <c r="AW212" s="28"/>
      <c r="AX212" s="28"/>
      <c r="AY212" s="28"/>
      <c r="AZ212" s="28"/>
      <c r="BA212" s="28"/>
      <c r="BB212" s="28"/>
      <c r="BC212" s="33"/>
      <c r="BD212" s="33"/>
      <c r="BE212" s="33"/>
      <c r="BF212" s="33"/>
      <c r="BG212" s="33"/>
      <c r="BH212" s="33"/>
      <c r="BI212" s="17"/>
      <c r="BJ212" s="18"/>
      <c r="BK212" s="18"/>
      <c r="BL212" s="18"/>
      <c r="BM212" s="18"/>
      <c r="BN212" s="18"/>
      <c r="BO212" s="18"/>
      <c r="BP212" s="18"/>
      <c r="BQ212" s="19">
        <f>IF(OR($CF$1=B212,$CI$1=B212,$DB$1=B212,$DE$1=B212,$DX$1=B212,$EA$1=B212,$CF$27=B212,$CI$27=B212,$DB$27=B212,$DE$27=B212,$DX$27=B212,$EA$27=B212,$CF$53=B212,$CI$53=B212,$DB$53=B212,$DE$53=B212,$DX$53=B212,$EA$53=B212,$CF$79=B212,$CI$79=B212,$DB$79=B212,$DE$79=B212,$DX$79=B212,$EA$79=B212,$ET$1=B212,$EW$1=B212,$FP$1=B212,$FS$1=B212,$GL$1=B212,$GO$1=B212,$ET$27=B212,$EW$27=B212,$FP$27=B212,$FS$27=B212,$GL$27=B212,$GO$27=B212,$ET$53=B212,$EW$53=B212,$FP$53=B212,$FS$53=B212,$GL$53=B212,$GO$53=B212,$ET$79=B212,$EW$79=B212,$FP$79=B212,$FS$79=B212,$GL$79=B212,$GO$79=B212),1,0)</f>
        <v>0</v>
      </c>
      <c r="BR212" s="19"/>
      <c r="BS212" s="19"/>
      <c r="BT212" s="19"/>
    </row>
    <row r="213" spans="2:72" ht="7.5" customHeight="1" x14ac:dyDescent="0.2">
      <c r="B213" s="20"/>
      <c r="C213" s="20"/>
      <c r="D213" s="20"/>
      <c r="E213" s="24"/>
      <c r="F213" s="25"/>
      <c r="G213" s="25"/>
      <c r="H213" s="25"/>
      <c r="I213" s="25"/>
      <c r="J213" s="25"/>
      <c r="K213" s="26"/>
      <c r="L213" s="30"/>
      <c r="M213" s="31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2"/>
      <c r="AB213" s="30"/>
      <c r="AC213" s="31"/>
      <c r="AD213" s="31"/>
      <c r="AE213" s="31"/>
      <c r="AF213" s="31"/>
      <c r="AG213" s="31"/>
      <c r="AH213" s="31"/>
      <c r="AI213" s="31"/>
      <c r="AJ213" s="31"/>
      <c r="AK213" s="31"/>
      <c r="AL213" s="31"/>
      <c r="AM213" s="31"/>
      <c r="AN213" s="31"/>
      <c r="AO213" s="31"/>
      <c r="AP213" s="31"/>
      <c r="AQ213" s="32"/>
      <c r="AR213" s="30"/>
      <c r="AS213" s="31"/>
      <c r="AT213" s="31"/>
      <c r="AU213" s="31"/>
      <c r="AV213" s="31"/>
      <c r="AW213" s="31"/>
      <c r="AX213" s="31"/>
      <c r="AY213" s="31"/>
      <c r="AZ213" s="31"/>
      <c r="BA213" s="31"/>
      <c r="BB213" s="31"/>
      <c r="BC213" s="33"/>
      <c r="BD213" s="33"/>
      <c r="BE213" s="33"/>
      <c r="BF213" s="33"/>
      <c r="BG213" s="33"/>
      <c r="BH213" s="33"/>
      <c r="BI213" s="17"/>
      <c r="BJ213" s="18"/>
      <c r="BK213" s="18"/>
      <c r="BL213" s="18"/>
      <c r="BM213" s="18"/>
      <c r="BN213" s="18"/>
      <c r="BO213" s="18"/>
      <c r="BP213" s="18"/>
      <c r="BQ213" s="19"/>
      <c r="BR213" s="19"/>
      <c r="BS213" s="19"/>
      <c r="BT213" s="19"/>
    </row>
    <row r="214" spans="2:72" ht="7.5" customHeight="1" x14ac:dyDescent="0.2">
      <c r="B214" s="20">
        <v>87</v>
      </c>
      <c r="C214" s="20"/>
      <c r="D214" s="20"/>
      <c r="E214" s="21"/>
      <c r="F214" s="22"/>
      <c r="G214" s="22"/>
      <c r="H214" s="22"/>
      <c r="I214" s="22"/>
      <c r="J214" s="22"/>
      <c r="K214" s="23"/>
      <c r="L214" s="27" t="s">
        <v>166</v>
      </c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9"/>
      <c r="AB214" s="27" t="s">
        <v>166</v>
      </c>
      <c r="AC214" s="28"/>
      <c r="AD214" s="28"/>
      <c r="AE214" s="28"/>
      <c r="AF214" s="28"/>
      <c r="AG214" s="28"/>
      <c r="AH214" s="28"/>
      <c r="AI214" s="28"/>
      <c r="AJ214" s="28"/>
      <c r="AK214" s="28"/>
      <c r="AL214" s="28"/>
      <c r="AM214" s="28"/>
      <c r="AN214" s="28"/>
      <c r="AO214" s="28"/>
      <c r="AP214" s="28"/>
      <c r="AQ214" s="29"/>
      <c r="AR214" s="27" t="s">
        <v>166</v>
      </c>
      <c r="AS214" s="28"/>
      <c r="AT214" s="28"/>
      <c r="AU214" s="28"/>
      <c r="AV214" s="28"/>
      <c r="AW214" s="28"/>
      <c r="AX214" s="28"/>
      <c r="AY214" s="28"/>
      <c r="AZ214" s="28"/>
      <c r="BA214" s="28"/>
      <c r="BB214" s="28"/>
      <c r="BC214" s="33"/>
      <c r="BD214" s="33"/>
      <c r="BE214" s="33"/>
      <c r="BF214" s="33"/>
      <c r="BG214" s="33"/>
      <c r="BH214" s="33"/>
      <c r="BI214" s="17"/>
      <c r="BJ214" s="18"/>
      <c r="BK214" s="18"/>
      <c r="BL214" s="18"/>
      <c r="BM214" s="18"/>
      <c r="BN214" s="18"/>
      <c r="BO214" s="18"/>
      <c r="BP214" s="18"/>
      <c r="BQ214" s="19">
        <f>IF(OR($CF$1=B214,$CI$1=B214,$DB$1=B214,$DE$1=B214,$DX$1=B214,$EA$1=B214,$CF$27=B214,$CI$27=B214,$DB$27=B214,$DE$27=B214,$DX$27=B214,$EA$27=B214,$CF$53=B214,$CI$53=B214,$DB$53=B214,$DE$53=B214,$DX$53=B214,$EA$53=B214,$CF$79=B214,$CI$79=B214,$DB$79=B214,$DE$79=B214,$DX$79=B214,$EA$79=B214,$ET$1=B214,$EW$1=B214,$FP$1=B214,$FS$1=B214,$GL$1=B214,$GO$1=B214,$ET$27=B214,$EW$27=B214,$FP$27=B214,$FS$27=B214,$GL$27=B214,$GO$27=B214,$ET$53=B214,$EW$53=B214,$FP$53=B214,$FS$53=B214,$GL$53=B214,$GO$53=B214,$ET$79=B214,$EW$79=B214,$FP$79=B214,$FS$79=B214,$GL$79=B214,$GO$79=B214),1,0)</f>
        <v>0</v>
      </c>
      <c r="BR214" s="19"/>
      <c r="BS214" s="19"/>
      <c r="BT214" s="19"/>
    </row>
    <row r="215" spans="2:72" ht="7.5" customHeight="1" x14ac:dyDescent="0.2">
      <c r="B215" s="20"/>
      <c r="C215" s="20"/>
      <c r="D215" s="20"/>
      <c r="E215" s="24"/>
      <c r="F215" s="25"/>
      <c r="G215" s="25"/>
      <c r="H215" s="25"/>
      <c r="I215" s="25"/>
      <c r="J215" s="25"/>
      <c r="K215" s="26"/>
      <c r="L215" s="30"/>
      <c r="M215" s="31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2"/>
      <c r="AB215" s="30"/>
      <c r="AC215" s="31"/>
      <c r="AD215" s="31"/>
      <c r="AE215" s="31"/>
      <c r="AF215" s="31"/>
      <c r="AG215" s="31"/>
      <c r="AH215" s="31"/>
      <c r="AI215" s="31"/>
      <c r="AJ215" s="31"/>
      <c r="AK215" s="31"/>
      <c r="AL215" s="31"/>
      <c r="AM215" s="31"/>
      <c r="AN215" s="31"/>
      <c r="AO215" s="31"/>
      <c r="AP215" s="31"/>
      <c r="AQ215" s="32"/>
      <c r="AR215" s="30"/>
      <c r="AS215" s="31"/>
      <c r="AT215" s="31"/>
      <c r="AU215" s="31"/>
      <c r="AV215" s="31"/>
      <c r="AW215" s="31"/>
      <c r="AX215" s="31"/>
      <c r="AY215" s="31"/>
      <c r="AZ215" s="31"/>
      <c r="BA215" s="31"/>
      <c r="BB215" s="31"/>
      <c r="BC215" s="33"/>
      <c r="BD215" s="33"/>
      <c r="BE215" s="33"/>
      <c r="BF215" s="33"/>
      <c r="BG215" s="33"/>
      <c r="BH215" s="33"/>
      <c r="BI215" s="17"/>
      <c r="BJ215" s="18"/>
      <c r="BK215" s="18"/>
      <c r="BL215" s="18"/>
      <c r="BM215" s="18"/>
      <c r="BN215" s="18"/>
      <c r="BO215" s="18"/>
      <c r="BP215" s="18"/>
      <c r="BQ215" s="19"/>
      <c r="BR215" s="19"/>
      <c r="BS215" s="19"/>
      <c r="BT215" s="19"/>
    </row>
    <row r="216" spans="2:72" ht="7.5" customHeight="1" x14ac:dyDescent="0.2">
      <c r="B216" s="20">
        <v>88</v>
      </c>
      <c r="C216" s="20"/>
      <c r="D216" s="20"/>
      <c r="E216" s="21"/>
      <c r="F216" s="22"/>
      <c r="G216" s="22"/>
      <c r="H216" s="22"/>
      <c r="I216" s="22"/>
      <c r="J216" s="22"/>
      <c r="K216" s="23"/>
      <c r="L216" s="27" t="s">
        <v>166</v>
      </c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9"/>
      <c r="AB216" s="27" t="s">
        <v>166</v>
      </c>
      <c r="AC216" s="28"/>
      <c r="AD216" s="28"/>
      <c r="AE216" s="28"/>
      <c r="AF216" s="28"/>
      <c r="AG216" s="28"/>
      <c r="AH216" s="28"/>
      <c r="AI216" s="28"/>
      <c r="AJ216" s="28"/>
      <c r="AK216" s="28"/>
      <c r="AL216" s="28"/>
      <c r="AM216" s="28"/>
      <c r="AN216" s="28"/>
      <c r="AO216" s="28"/>
      <c r="AP216" s="28"/>
      <c r="AQ216" s="29"/>
      <c r="AR216" s="27" t="s">
        <v>166</v>
      </c>
      <c r="AS216" s="28"/>
      <c r="AT216" s="28"/>
      <c r="AU216" s="28"/>
      <c r="AV216" s="28"/>
      <c r="AW216" s="28"/>
      <c r="AX216" s="28"/>
      <c r="AY216" s="28"/>
      <c r="AZ216" s="28"/>
      <c r="BA216" s="28"/>
      <c r="BB216" s="28"/>
      <c r="BC216" s="33"/>
      <c r="BD216" s="33"/>
      <c r="BE216" s="33"/>
      <c r="BF216" s="33"/>
      <c r="BG216" s="33"/>
      <c r="BH216" s="33"/>
      <c r="BI216" s="17"/>
      <c r="BJ216" s="18"/>
      <c r="BK216" s="18"/>
      <c r="BL216" s="18"/>
      <c r="BM216" s="18"/>
      <c r="BN216" s="18"/>
      <c r="BO216" s="18"/>
      <c r="BP216" s="18"/>
      <c r="BQ216" s="19">
        <f>IF(OR($CF$1=B216,$CI$1=B216,$DB$1=B216,$DE$1=B216,$DX$1=B216,$EA$1=B216,$CF$27=B216,$CI$27=B216,$DB$27=B216,$DE$27=B216,$DX$27=B216,$EA$27=B216,$CF$53=B216,$CI$53=B216,$DB$53=B216,$DE$53=B216,$DX$53=B216,$EA$53=B216,$CF$79=B216,$CI$79=B216,$DB$79=B216,$DE$79=B216,$DX$79=B216,$EA$79=B216,$ET$1=B216,$EW$1=B216,$FP$1=B216,$FS$1=B216,$GL$1=B216,$GO$1=B216,$ET$27=B216,$EW$27=B216,$FP$27=B216,$FS$27=B216,$GL$27=B216,$GO$27=B216,$ET$53=B216,$EW$53=B216,$FP$53=B216,$FS$53=B216,$GL$53=B216,$GO$53=B216,$ET$79=B216,$EW$79=B216,$FP$79=B216,$FS$79=B216,$GL$79=B216,$GO$79=B216),1,0)</f>
        <v>0</v>
      </c>
      <c r="BR216" s="19"/>
      <c r="BS216" s="19"/>
      <c r="BT216" s="19"/>
    </row>
    <row r="217" spans="2:72" ht="7.5" customHeight="1" x14ac:dyDescent="0.2">
      <c r="B217" s="20"/>
      <c r="C217" s="20"/>
      <c r="D217" s="20"/>
      <c r="E217" s="24"/>
      <c r="F217" s="25"/>
      <c r="G217" s="25"/>
      <c r="H217" s="25"/>
      <c r="I217" s="25"/>
      <c r="J217" s="25"/>
      <c r="K217" s="26"/>
      <c r="L217" s="30"/>
      <c r="M217" s="31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2"/>
      <c r="AB217" s="30"/>
      <c r="AC217" s="31"/>
      <c r="AD217" s="31"/>
      <c r="AE217" s="31"/>
      <c r="AF217" s="31"/>
      <c r="AG217" s="31"/>
      <c r="AH217" s="31"/>
      <c r="AI217" s="31"/>
      <c r="AJ217" s="31"/>
      <c r="AK217" s="31"/>
      <c r="AL217" s="31"/>
      <c r="AM217" s="31"/>
      <c r="AN217" s="31"/>
      <c r="AO217" s="31"/>
      <c r="AP217" s="31"/>
      <c r="AQ217" s="32"/>
      <c r="AR217" s="30"/>
      <c r="AS217" s="31"/>
      <c r="AT217" s="31"/>
      <c r="AU217" s="31"/>
      <c r="AV217" s="31"/>
      <c r="AW217" s="31"/>
      <c r="AX217" s="31"/>
      <c r="AY217" s="31"/>
      <c r="AZ217" s="31"/>
      <c r="BA217" s="31"/>
      <c r="BB217" s="31"/>
      <c r="BC217" s="33"/>
      <c r="BD217" s="33"/>
      <c r="BE217" s="33"/>
      <c r="BF217" s="33"/>
      <c r="BG217" s="33"/>
      <c r="BH217" s="33"/>
      <c r="BI217" s="17"/>
      <c r="BJ217" s="18"/>
      <c r="BK217" s="18"/>
      <c r="BL217" s="18"/>
      <c r="BM217" s="18"/>
      <c r="BN217" s="18"/>
      <c r="BO217" s="18"/>
      <c r="BP217" s="18"/>
      <c r="BQ217" s="19"/>
      <c r="BR217" s="19"/>
      <c r="BS217" s="19"/>
      <c r="BT217" s="19"/>
    </row>
    <row r="218" spans="2:72" ht="7.5" customHeight="1" x14ac:dyDescent="0.2">
      <c r="B218" s="20">
        <v>89</v>
      </c>
      <c r="C218" s="20"/>
      <c r="D218" s="20"/>
      <c r="E218" s="21"/>
      <c r="F218" s="22"/>
      <c r="G218" s="22"/>
      <c r="H218" s="22"/>
      <c r="I218" s="22"/>
      <c r="J218" s="22"/>
      <c r="K218" s="23"/>
      <c r="L218" s="27" t="s">
        <v>166</v>
      </c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9"/>
      <c r="AB218" s="27" t="s">
        <v>166</v>
      </c>
      <c r="AC218" s="28"/>
      <c r="AD218" s="28"/>
      <c r="AE218" s="28"/>
      <c r="AF218" s="28"/>
      <c r="AG218" s="28"/>
      <c r="AH218" s="28"/>
      <c r="AI218" s="28"/>
      <c r="AJ218" s="28"/>
      <c r="AK218" s="28"/>
      <c r="AL218" s="28"/>
      <c r="AM218" s="28"/>
      <c r="AN218" s="28"/>
      <c r="AO218" s="28"/>
      <c r="AP218" s="28"/>
      <c r="AQ218" s="29"/>
      <c r="AR218" s="27" t="s">
        <v>166</v>
      </c>
      <c r="AS218" s="28"/>
      <c r="AT218" s="28"/>
      <c r="AU218" s="28"/>
      <c r="AV218" s="28"/>
      <c r="AW218" s="28"/>
      <c r="AX218" s="28"/>
      <c r="AY218" s="28"/>
      <c r="AZ218" s="28"/>
      <c r="BA218" s="28"/>
      <c r="BB218" s="28"/>
      <c r="BC218" s="33"/>
      <c r="BD218" s="33"/>
      <c r="BE218" s="33"/>
      <c r="BF218" s="33"/>
      <c r="BG218" s="33"/>
      <c r="BH218" s="33"/>
      <c r="BI218" s="17"/>
      <c r="BJ218" s="18"/>
      <c r="BK218" s="18"/>
      <c r="BL218" s="18"/>
      <c r="BM218" s="18"/>
      <c r="BN218" s="18"/>
      <c r="BO218" s="18"/>
      <c r="BP218" s="18"/>
      <c r="BQ218" s="19">
        <f>IF(OR($CF$1=B218,$CI$1=B218,$DB$1=B218,$DE$1=B218,$DX$1=B218,$EA$1=B218,$CF$27=B218,$CI$27=B218,$DB$27=B218,$DE$27=B218,$DX$27=B218,$EA$27=B218,$CF$53=B218,$CI$53=B218,$DB$53=B218,$DE$53=B218,$DX$53=B218,$EA$53=B218,$CF$79=B218,$CI$79=B218,$DB$79=B218,$DE$79=B218,$DX$79=B218,$EA$79=B218,$ET$1=B218,$EW$1=B218,$FP$1=B218,$FS$1=B218,$GL$1=B218,$GO$1=B218,$ET$27=B218,$EW$27=B218,$FP$27=B218,$FS$27=B218,$GL$27=B218,$GO$27=B218,$ET$53=B218,$EW$53=B218,$FP$53=B218,$FS$53=B218,$GL$53=B218,$GO$53=B218,$ET$79=B218,$EW$79=B218,$FP$79=B218,$FS$79=B218,$GL$79=B218,$GO$79=B218),1,0)</f>
        <v>0</v>
      </c>
      <c r="BR218" s="19"/>
      <c r="BS218" s="19"/>
      <c r="BT218" s="19"/>
    </row>
    <row r="219" spans="2:72" ht="7.5" customHeight="1" x14ac:dyDescent="0.2">
      <c r="B219" s="20"/>
      <c r="C219" s="20"/>
      <c r="D219" s="20"/>
      <c r="E219" s="24"/>
      <c r="F219" s="25"/>
      <c r="G219" s="25"/>
      <c r="H219" s="25"/>
      <c r="I219" s="25"/>
      <c r="J219" s="25"/>
      <c r="K219" s="26"/>
      <c r="L219" s="30"/>
      <c r="M219" s="31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2"/>
      <c r="AB219" s="30"/>
      <c r="AC219" s="31"/>
      <c r="AD219" s="31"/>
      <c r="AE219" s="31"/>
      <c r="AF219" s="31"/>
      <c r="AG219" s="31"/>
      <c r="AH219" s="31"/>
      <c r="AI219" s="31"/>
      <c r="AJ219" s="31"/>
      <c r="AK219" s="31"/>
      <c r="AL219" s="31"/>
      <c r="AM219" s="31"/>
      <c r="AN219" s="31"/>
      <c r="AO219" s="31"/>
      <c r="AP219" s="31"/>
      <c r="AQ219" s="32"/>
      <c r="AR219" s="30"/>
      <c r="AS219" s="31"/>
      <c r="AT219" s="31"/>
      <c r="AU219" s="31"/>
      <c r="AV219" s="31"/>
      <c r="AW219" s="31"/>
      <c r="AX219" s="31"/>
      <c r="AY219" s="31"/>
      <c r="AZ219" s="31"/>
      <c r="BA219" s="31"/>
      <c r="BB219" s="31"/>
      <c r="BC219" s="33"/>
      <c r="BD219" s="33"/>
      <c r="BE219" s="33"/>
      <c r="BF219" s="33"/>
      <c r="BG219" s="33"/>
      <c r="BH219" s="33"/>
      <c r="BI219" s="17"/>
      <c r="BJ219" s="18"/>
      <c r="BK219" s="18"/>
      <c r="BL219" s="18"/>
      <c r="BM219" s="18"/>
      <c r="BN219" s="18"/>
      <c r="BO219" s="18"/>
      <c r="BP219" s="18"/>
      <c r="BQ219" s="19"/>
      <c r="BR219" s="19"/>
      <c r="BS219" s="19"/>
      <c r="BT219" s="19"/>
    </row>
    <row r="220" spans="2:72" ht="7.5" customHeight="1" x14ac:dyDescent="0.2">
      <c r="B220" s="20">
        <v>90</v>
      </c>
      <c r="C220" s="20"/>
      <c r="D220" s="20"/>
      <c r="E220" s="21"/>
      <c r="F220" s="22"/>
      <c r="G220" s="22"/>
      <c r="H220" s="22"/>
      <c r="I220" s="22"/>
      <c r="J220" s="22"/>
      <c r="K220" s="23"/>
      <c r="L220" s="27" t="s">
        <v>166</v>
      </c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29"/>
      <c r="AB220" s="27" t="s">
        <v>166</v>
      </c>
      <c r="AC220" s="28"/>
      <c r="AD220" s="28"/>
      <c r="AE220" s="28"/>
      <c r="AF220" s="28"/>
      <c r="AG220" s="28"/>
      <c r="AH220" s="28"/>
      <c r="AI220" s="28"/>
      <c r="AJ220" s="28"/>
      <c r="AK220" s="28"/>
      <c r="AL220" s="28"/>
      <c r="AM220" s="28"/>
      <c r="AN220" s="28"/>
      <c r="AO220" s="28"/>
      <c r="AP220" s="28"/>
      <c r="AQ220" s="29"/>
      <c r="AR220" s="27" t="s">
        <v>166</v>
      </c>
      <c r="AS220" s="28"/>
      <c r="AT220" s="28"/>
      <c r="AU220" s="28"/>
      <c r="AV220" s="28"/>
      <c r="AW220" s="28"/>
      <c r="AX220" s="28"/>
      <c r="AY220" s="28"/>
      <c r="AZ220" s="28"/>
      <c r="BA220" s="28"/>
      <c r="BB220" s="28"/>
      <c r="BC220" s="33"/>
      <c r="BD220" s="33"/>
      <c r="BE220" s="33"/>
      <c r="BF220" s="33"/>
      <c r="BG220" s="33"/>
      <c r="BH220" s="33"/>
      <c r="BI220" s="17"/>
      <c r="BJ220" s="18"/>
      <c r="BK220" s="18"/>
      <c r="BL220" s="18"/>
      <c r="BM220" s="18"/>
      <c r="BN220" s="18"/>
      <c r="BO220" s="18"/>
      <c r="BP220" s="18"/>
      <c r="BQ220" s="19">
        <f>IF(OR($CF$1=B220,$CI$1=B220,$DB$1=B220,$DE$1=B220,$DX$1=B220,$EA$1=B220,$CF$27=B220,$CI$27=B220,$DB$27=B220,$DE$27=B220,$DX$27=B220,$EA$27=B220,$CF$53=B220,$CI$53=B220,$DB$53=B220,$DE$53=B220,$DX$53=B220,$EA$53=B220,$CF$79=B220,$CI$79=B220,$DB$79=B220,$DE$79=B220,$DX$79=B220,$EA$79=B220,$ET$1=B220,$EW$1=B220,$FP$1=B220,$FS$1=B220,$GL$1=B220,$GO$1=B220,$ET$27=B220,$EW$27=B220,$FP$27=B220,$FS$27=B220,$GL$27=B220,$GO$27=B220,$ET$53=B220,$EW$53=B220,$FP$53=B220,$FS$53=B220,$GL$53=B220,$GO$53=B220,$ET$79=B220,$EW$79=B220,$FP$79=B220,$FS$79=B220,$GL$79=B220,$GO$79=B220),1,0)</f>
        <v>0</v>
      </c>
      <c r="BR220" s="19"/>
      <c r="BS220" s="19"/>
      <c r="BT220" s="19"/>
    </row>
    <row r="221" spans="2:72" ht="7.5" customHeight="1" x14ac:dyDescent="0.2">
      <c r="B221" s="20"/>
      <c r="C221" s="20"/>
      <c r="D221" s="20"/>
      <c r="E221" s="24"/>
      <c r="F221" s="25"/>
      <c r="G221" s="25"/>
      <c r="H221" s="25"/>
      <c r="I221" s="25"/>
      <c r="J221" s="25"/>
      <c r="K221" s="26"/>
      <c r="L221" s="30"/>
      <c r="M221" s="31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2"/>
      <c r="AB221" s="30"/>
      <c r="AC221" s="31"/>
      <c r="AD221" s="31"/>
      <c r="AE221" s="31"/>
      <c r="AF221" s="31"/>
      <c r="AG221" s="31"/>
      <c r="AH221" s="31"/>
      <c r="AI221" s="31"/>
      <c r="AJ221" s="31"/>
      <c r="AK221" s="31"/>
      <c r="AL221" s="31"/>
      <c r="AM221" s="31"/>
      <c r="AN221" s="31"/>
      <c r="AO221" s="31"/>
      <c r="AP221" s="31"/>
      <c r="AQ221" s="32"/>
      <c r="AR221" s="30"/>
      <c r="AS221" s="31"/>
      <c r="AT221" s="31"/>
      <c r="AU221" s="31"/>
      <c r="AV221" s="31"/>
      <c r="AW221" s="31"/>
      <c r="AX221" s="31"/>
      <c r="AY221" s="31"/>
      <c r="AZ221" s="31"/>
      <c r="BA221" s="31"/>
      <c r="BB221" s="31"/>
      <c r="BC221" s="33"/>
      <c r="BD221" s="33"/>
      <c r="BE221" s="33"/>
      <c r="BF221" s="33"/>
      <c r="BG221" s="33"/>
      <c r="BH221" s="33"/>
      <c r="BI221" s="17"/>
      <c r="BJ221" s="18"/>
      <c r="BK221" s="18"/>
      <c r="BL221" s="18"/>
      <c r="BM221" s="18"/>
      <c r="BN221" s="18"/>
      <c r="BO221" s="18"/>
      <c r="BP221" s="18"/>
      <c r="BQ221" s="19"/>
      <c r="BR221" s="19"/>
      <c r="BS221" s="19"/>
      <c r="BT221" s="19"/>
    </row>
    <row r="222" spans="2:72" ht="7.5" customHeight="1" x14ac:dyDescent="0.2">
      <c r="B222" s="20">
        <v>91</v>
      </c>
      <c r="C222" s="20"/>
      <c r="D222" s="20"/>
      <c r="E222" s="21"/>
      <c r="F222" s="22"/>
      <c r="G222" s="22"/>
      <c r="H222" s="22"/>
      <c r="I222" s="22"/>
      <c r="J222" s="22"/>
      <c r="K222" s="23"/>
      <c r="L222" s="27" t="s">
        <v>166</v>
      </c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  <c r="AA222" s="29"/>
      <c r="AB222" s="27" t="s">
        <v>166</v>
      </c>
      <c r="AC222" s="28"/>
      <c r="AD222" s="28"/>
      <c r="AE222" s="28"/>
      <c r="AF222" s="28"/>
      <c r="AG222" s="28"/>
      <c r="AH222" s="28"/>
      <c r="AI222" s="28"/>
      <c r="AJ222" s="28"/>
      <c r="AK222" s="28"/>
      <c r="AL222" s="28"/>
      <c r="AM222" s="28"/>
      <c r="AN222" s="28"/>
      <c r="AO222" s="28"/>
      <c r="AP222" s="28"/>
      <c r="AQ222" s="29"/>
      <c r="AR222" s="27" t="s">
        <v>166</v>
      </c>
      <c r="AS222" s="28"/>
      <c r="AT222" s="28"/>
      <c r="AU222" s="28"/>
      <c r="AV222" s="28"/>
      <c r="AW222" s="28"/>
      <c r="AX222" s="28"/>
      <c r="AY222" s="28"/>
      <c r="AZ222" s="28"/>
      <c r="BA222" s="28"/>
      <c r="BB222" s="28"/>
      <c r="BC222" s="33"/>
      <c r="BD222" s="33"/>
      <c r="BE222" s="33"/>
      <c r="BF222" s="33"/>
      <c r="BG222" s="33"/>
      <c r="BH222" s="33"/>
      <c r="BI222" s="17"/>
      <c r="BJ222" s="18"/>
      <c r="BK222" s="18"/>
      <c r="BL222" s="18"/>
      <c r="BM222" s="18"/>
      <c r="BN222" s="18"/>
      <c r="BO222" s="18"/>
      <c r="BP222" s="18"/>
      <c r="BQ222" s="19">
        <f>IF(OR($CF$1=B222,$CI$1=B222,$DB$1=B222,$DE$1=B222,$DX$1=B222,$EA$1=B222,$CF$27=B222,$CI$27=B222,$DB$27=B222,$DE$27=B222,$DX$27=B222,$EA$27=B222,$CF$53=B222,$CI$53=B222,$DB$53=B222,$DE$53=B222,$DX$53=B222,$EA$53=B222,$CF$79=B222,$CI$79=B222,$DB$79=B222,$DE$79=B222,$DX$79=B222,$EA$79=B222,$ET$1=B222,$EW$1=B222,$FP$1=B222,$FS$1=B222,$GL$1=B222,$GO$1=B222,$ET$27=B222,$EW$27=B222,$FP$27=B222,$FS$27=B222,$GL$27=B222,$GO$27=B222,$ET$53=B222,$EW$53=B222,$FP$53=B222,$FS$53=B222,$GL$53=B222,$GO$53=B222,$ET$79=B222,$EW$79=B222,$FP$79=B222,$FS$79=B222,$GL$79=B222,$GO$79=B222),1,0)</f>
        <v>0</v>
      </c>
      <c r="BR222" s="19"/>
      <c r="BS222" s="19"/>
      <c r="BT222" s="19"/>
    </row>
    <row r="223" spans="2:72" ht="7.5" customHeight="1" x14ac:dyDescent="0.2">
      <c r="B223" s="20"/>
      <c r="C223" s="20"/>
      <c r="D223" s="20"/>
      <c r="E223" s="24"/>
      <c r="F223" s="25"/>
      <c r="G223" s="25"/>
      <c r="H223" s="25"/>
      <c r="I223" s="25"/>
      <c r="J223" s="25"/>
      <c r="K223" s="26"/>
      <c r="L223" s="30"/>
      <c r="M223" s="31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2"/>
      <c r="AB223" s="30"/>
      <c r="AC223" s="31"/>
      <c r="AD223" s="31"/>
      <c r="AE223" s="31"/>
      <c r="AF223" s="31"/>
      <c r="AG223" s="31"/>
      <c r="AH223" s="31"/>
      <c r="AI223" s="31"/>
      <c r="AJ223" s="31"/>
      <c r="AK223" s="31"/>
      <c r="AL223" s="31"/>
      <c r="AM223" s="31"/>
      <c r="AN223" s="31"/>
      <c r="AO223" s="31"/>
      <c r="AP223" s="31"/>
      <c r="AQ223" s="32"/>
      <c r="AR223" s="30"/>
      <c r="AS223" s="31"/>
      <c r="AT223" s="31"/>
      <c r="AU223" s="31"/>
      <c r="AV223" s="31"/>
      <c r="AW223" s="31"/>
      <c r="AX223" s="31"/>
      <c r="AY223" s="31"/>
      <c r="AZ223" s="31"/>
      <c r="BA223" s="31"/>
      <c r="BB223" s="31"/>
      <c r="BC223" s="33"/>
      <c r="BD223" s="33"/>
      <c r="BE223" s="33"/>
      <c r="BF223" s="33"/>
      <c r="BG223" s="33"/>
      <c r="BH223" s="33"/>
      <c r="BI223" s="17"/>
      <c r="BJ223" s="18"/>
      <c r="BK223" s="18"/>
      <c r="BL223" s="18"/>
      <c r="BM223" s="18"/>
      <c r="BN223" s="18"/>
      <c r="BO223" s="18"/>
      <c r="BP223" s="18"/>
      <c r="BQ223" s="19"/>
      <c r="BR223" s="19"/>
      <c r="BS223" s="19"/>
      <c r="BT223" s="19"/>
    </row>
    <row r="224" spans="2:72" ht="7.5" customHeight="1" x14ac:dyDescent="0.2">
      <c r="B224" s="20">
        <v>92</v>
      </c>
      <c r="C224" s="20"/>
      <c r="D224" s="20"/>
      <c r="E224" s="21"/>
      <c r="F224" s="22"/>
      <c r="G224" s="22"/>
      <c r="H224" s="22"/>
      <c r="I224" s="22"/>
      <c r="J224" s="22"/>
      <c r="K224" s="23"/>
      <c r="L224" s="27" t="s">
        <v>166</v>
      </c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29"/>
      <c r="AB224" s="27" t="s">
        <v>166</v>
      </c>
      <c r="AC224" s="28"/>
      <c r="AD224" s="28"/>
      <c r="AE224" s="28"/>
      <c r="AF224" s="28"/>
      <c r="AG224" s="28"/>
      <c r="AH224" s="28"/>
      <c r="AI224" s="28"/>
      <c r="AJ224" s="28"/>
      <c r="AK224" s="28"/>
      <c r="AL224" s="28"/>
      <c r="AM224" s="28"/>
      <c r="AN224" s="28"/>
      <c r="AO224" s="28"/>
      <c r="AP224" s="28"/>
      <c r="AQ224" s="29"/>
      <c r="AR224" s="27" t="s">
        <v>166</v>
      </c>
      <c r="AS224" s="28"/>
      <c r="AT224" s="28"/>
      <c r="AU224" s="28"/>
      <c r="AV224" s="28"/>
      <c r="AW224" s="28"/>
      <c r="AX224" s="28"/>
      <c r="AY224" s="28"/>
      <c r="AZ224" s="28"/>
      <c r="BA224" s="28"/>
      <c r="BB224" s="28"/>
      <c r="BC224" s="33"/>
      <c r="BD224" s="33"/>
      <c r="BE224" s="33"/>
      <c r="BF224" s="33"/>
      <c r="BG224" s="33"/>
      <c r="BH224" s="33"/>
      <c r="BI224" s="17"/>
      <c r="BJ224" s="18"/>
      <c r="BK224" s="18"/>
      <c r="BL224" s="18"/>
      <c r="BM224" s="18"/>
      <c r="BN224" s="18"/>
      <c r="BO224" s="18"/>
      <c r="BP224" s="18"/>
      <c r="BQ224" s="19">
        <f>IF(OR($CF$1=B224,$CI$1=B224,$DB$1=B224,$DE$1=B224,$DX$1=B224,$EA$1=B224,$CF$27=B224,$CI$27=B224,$DB$27=B224,$DE$27=B224,$DX$27=B224,$EA$27=B224,$CF$53=B224,$CI$53=B224,$DB$53=B224,$DE$53=B224,$DX$53=B224,$EA$53=B224,$CF$79=B224,$CI$79=B224,$DB$79=B224,$DE$79=B224,$DX$79=B224,$EA$79=B224,$ET$1=B224,$EW$1=B224,$FP$1=B224,$FS$1=B224,$GL$1=B224,$GO$1=B224,$ET$27=B224,$EW$27=B224,$FP$27=B224,$FS$27=B224,$GL$27=B224,$GO$27=B224,$ET$53=B224,$EW$53=B224,$FP$53=B224,$FS$53=B224,$GL$53=B224,$GO$53=B224,$ET$79=B224,$EW$79=B224,$FP$79=B224,$FS$79=B224,$GL$79=B224,$GO$79=B224),1,0)</f>
        <v>0</v>
      </c>
      <c r="BR224" s="19"/>
      <c r="BS224" s="19"/>
      <c r="BT224" s="19"/>
    </row>
    <row r="225" spans="2:72" ht="7.5" customHeight="1" x14ac:dyDescent="0.2">
      <c r="B225" s="20"/>
      <c r="C225" s="20"/>
      <c r="D225" s="20"/>
      <c r="E225" s="24"/>
      <c r="F225" s="25"/>
      <c r="G225" s="25"/>
      <c r="H225" s="25"/>
      <c r="I225" s="25"/>
      <c r="J225" s="25"/>
      <c r="K225" s="26"/>
      <c r="L225" s="30"/>
      <c r="M225" s="31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2"/>
      <c r="AB225" s="30"/>
      <c r="AC225" s="31"/>
      <c r="AD225" s="31"/>
      <c r="AE225" s="31"/>
      <c r="AF225" s="31"/>
      <c r="AG225" s="31"/>
      <c r="AH225" s="31"/>
      <c r="AI225" s="31"/>
      <c r="AJ225" s="31"/>
      <c r="AK225" s="31"/>
      <c r="AL225" s="31"/>
      <c r="AM225" s="31"/>
      <c r="AN225" s="31"/>
      <c r="AO225" s="31"/>
      <c r="AP225" s="31"/>
      <c r="AQ225" s="32"/>
      <c r="AR225" s="30"/>
      <c r="AS225" s="31"/>
      <c r="AT225" s="31"/>
      <c r="AU225" s="31"/>
      <c r="AV225" s="31"/>
      <c r="AW225" s="31"/>
      <c r="AX225" s="31"/>
      <c r="AY225" s="31"/>
      <c r="AZ225" s="31"/>
      <c r="BA225" s="31"/>
      <c r="BB225" s="31"/>
      <c r="BC225" s="33"/>
      <c r="BD225" s="33"/>
      <c r="BE225" s="33"/>
      <c r="BF225" s="33"/>
      <c r="BG225" s="33"/>
      <c r="BH225" s="33"/>
      <c r="BI225" s="17"/>
      <c r="BJ225" s="18"/>
      <c r="BK225" s="18"/>
      <c r="BL225" s="18"/>
      <c r="BM225" s="18"/>
      <c r="BN225" s="18"/>
      <c r="BO225" s="18"/>
      <c r="BP225" s="18"/>
      <c r="BQ225" s="19"/>
      <c r="BR225" s="19"/>
      <c r="BS225" s="19"/>
      <c r="BT225" s="19"/>
    </row>
    <row r="226" spans="2:72" ht="7.5" customHeight="1" x14ac:dyDescent="0.2">
      <c r="B226" s="20">
        <v>93</v>
      </c>
      <c r="C226" s="20"/>
      <c r="D226" s="20"/>
      <c r="E226" s="21"/>
      <c r="F226" s="22"/>
      <c r="G226" s="22"/>
      <c r="H226" s="22"/>
      <c r="I226" s="22"/>
      <c r="J226" s="22"/>
      <c r="K226" s="23"/>
      <c r="L226" s="27" t="s">
        <v>166</v>
      </c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29"/>
      <c r="AB226" s="27" t="s">
        <v>166</v>
      </c>
      <c r="AC226" s="28"/>
      <c r="AD226" s="28"/>
      <c r="AE226" s="28"/>
      <c r="AF226" s="28"/>
      <c r="AG226" s="28"/>
      <c r="AH226" s="28"/>
      <c r="AI226" s="28"/>
      <c r="AJ226" s="28"/>
      <c r="AK226" s="28"/>
      <c r="AL226" s="28"/>
      <c r="AM226" s="28"/>
      <c r="AN226" s="28"/>
      <c r="AO226" s="28"/>
      <c r="AP226" s="28"/>
      <c r="AQ226" s="29"/>
      <c r="AR226" s="27" t="s">
        <v>166</v>
      </c>
      <c r="AS226" s="28"/>
      <c r="AT226" s="28"/>
      <c r="AU226" s="28"/>
      <c r="AV226" s="28"/>
      <c r="AW226" s="28"/>
      <c r="AX226" s="28"/>
      <c r="AY226" s="28"/>
      <c r="AZ226" s="28"/>
      <c r="BA226" s="28"/>
      <c r="BB226" s="28"/>
      <c r="BC226" s="33"/>
      <c r="BD226" s="33"/>
      <c r="BE226" s="33"/>
      <c r="BF226" s="33"/>
      <c r="BG226" s="33"/>
      <c r="BH226" s="33"/>
      <c r="BI226" s="17"/>
      <c r="BJ226" s="18"/>
      <c r="BK226" s="18"/>
      <c r="BL226" s="18"/>
      <c r="BM226" s="18"/>
      <c r="BN226" s="18"/>
      <c r="BO226" s="18"/>
      <c r="BP226" s="18"/>
      <c r="BQ226" s="19">
        <f>IF(OR($CF$1=B226,$CI$1=B226,$DB$1=B226,$DE$1=B226,$DX$1=B226,$EA$1=B226,$CF$27=B226,$CI$27=B226,$DB$27=B226,$DE$27=B226,$DX$27=B226,$EA$27=B226,$CF$53=B226,$CI$53=B226,$DB$53=B226,$DE$53=B226,$DX$53=B226,$EA$53=B226,$CF$79=B226,$CI$79=B226,$DB$79=B226,$DE$79=B226,$DX$79=B226,$EA$79=B226,$ET$1=B226,$EW$1=B226,$FP$1=B226,$FS$1=B226,$GL$1=B226,$GO$1=B226,$ET$27=B226,$EW$27=B226,$FP$27=B226,$FS$27=B226,$GL$27=B226,$GO$27=B226,$ET$53=B226,$EW$53=B226,$FP$53=B226,$FS$53=B226,$GL$53=B226,$GO$53=B226,$ET$79=B226,$EW$79=B226,$FP$79=B226,$FS$79=B226,$GL$79=B226,$GO$79=B226),1,0)</f>
        <v>0</v>
      </c>
      <c r="BR226" s="19"/>
      <c r="BS226" s="19"/>
      <c r="BT226" s="19"/>
    </row>
    <row r="227" spans="2:72" ht="7.5" customHeight="1" x14ac:dyDescent="0.2">
      <c r="B227" s="20"/>
      <c r="C227" s="20"/>
      <c r="D227" s="20"/>
      <c r="E227" s="24"/>
      <c r="F227" s="25"/>
      <c r="G227" s="25"/>
      <c r="H227" s="25"/>
      <c r="I227" s="25"/>
      <c r="J227" s="25"/>
      <c r="K227" s="26"/>
      <c r="L227" s="30"/>
      <c r="M227" s="31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2"/>
      <c r="AB227" s="30"/>
      <c r="AC227" s="31"/>
      <c r="AD227" s="31"/>
      <c r="AE227" s="31"/>
      <c r="AF227" s="31"/>
      <c r="AG227" s="31"/>
      <c r="AH227" s="31"/>
      <c r="AI227" s="31"/>
      <c r="AJ227" s="31"/>
      <c r="AK227" s="31"/>
      <c r="AL227" s="31"/>
      <c r="AM227" s="31"/>
      <c r="AN227" s="31"/>
      <c r="AO227" s="31"/>
      <c r="AP227" s="31"/>
      <c r="AQ227" s="32"/>
      <c r="AR227" s="30"/>
      <c r="AS227" s="31"/>
      <c r="AT227" s="31"/>
      <c r="AU227" s="31"/>
      <c r="AV227" s="31"/>
      <c r="AW227" s="31"/>
      <c r="AX227" s="31"/>
      <c r="AY227" s="31"/>
      <c r="AZ227" s="31"/>
      <c r="BA227" s="31"/>
      <c r="BB227" s="31"/>
      <c r="BC227" s="33"/>
      <c r="BD227" s="33"/>
      <c r="BE227" s="33"/>
      <c r="BF227" s="33"/>
      <c r="BG227" s="33"/>
      <c r="BH227" s="33"/>
      <c r="BI227" s="17"/>
      <c r="BJ227" s="18"/>
      <c r="BK227" s="18"/>
      <c r="BL227" s="18"/>
      <c r="BM227" s="18"/>
      <c r="BN227" s="18"/>
      <c r="BO227" s="18"/>
      <c r="BP227" s="18"/>
      <c r="BQ227" s="19"/>
      <c r="BR227" s="19"/>
      <c r="BS227" s="19"/>
      <c r="BT227" s="19"/>
    </row>
    <row r="228" spans="2:72" ht="7.5" customHeight="1" x14ac:dyDescent="0.2">
      <c r="B228" s="20">
        <v>94</v>
      </c>
      <c r="C228" s="20"/>
      <c r="D228" s="20"/>
      <c r="E228" s="21"/>
      <c r="F228" s="22"/>
      <c r="G228" s="22"/>
      <c r="H228" s="22"/>
      <c r="I228" s="22"/>
      <c r="J228" s="22"/>
      <c r="K228" s="23"/>
      <c r="L228" s="27" t="s">
        <v>166</v>
      </c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9"/>
      <c r="AB228" s="27" t="s">
        <v>166</v>
      </c>
      <c r="AC228" s="28"/>
      <c r="AD228" s="28"/>
      <c r="AE228" s="28"/>
      <c r="AF228" s="28"/>
      <c r="AG228" s="28"/>
      <c r="AH228" s="28"/>
      <c r="AI228" s="28"/>
      <c r="AJ228" s="28"/>
      <c r="AK228" s="28"/>
      <c r="AL228" s="28"/>
      <c r="AM228" s="28"/>
      <c r="AN228" s="28"/>
      <c r="AO228" s="28"/>
      <c r="AP228" s="28"/>
      <c r="AQ228" s="29"/>
      <c r="AR228" s="27" t="s">
        <v>166</v>
      </c>
      <c r="AS228" s="28"/>
      <c r="AT228" s="28"/>
      <c r="AU228" s="28"/>
      <c r="AV228" s="28"/>
      <c r="AW228" s="28"/>
      <c r="AX228" s="28"/>
      <c r="AY228" s="28"/>
      <c r="AZ228" s="28"/>
      <c r="BA228" s="28"/>
      <c r="BB228" s="28"/>
      <c r="BC228" s="33"/>
      <c r="BD228" s="33"/>
      <c r="BE228" s="33"/>
      <c r="BF228" s="33"/>
      <c r="BG228" s="33"/>
      <c r="BH228" s="33"/>
      <c r="BI228" s="17"/>
      <c r="BJ228" s="18"/>
      <c r="BK228" s="18"/>
      <c r="BL228" s="18"/>
      <c r="BM228" s="18"/>
      <c r="BN228" s="18"/>
      <c r="BO228" s="18"/>
      <c r="BP228" s="18"/>
      <c r="BQ228" s="19">
        <f>IF(OR($CF$1=B228,$CI$1=B228,$DB$1=B228,$DE$1=B228,$DX$1=B228,$EA$1=B228,$CF$27=B228,$CI$27=B228,$DB$27=B228,$DE$27=B228,$DX$27=B228,$EA$27=B228,$CF$53=B228,$CI$53=B228,$DB$53=B228,$DE$53=B228,$DX$53=B228,$EA$53=B228,$CF$79=B228,$CI$79=B228,$DB$79=B228,$DE$79=B228,$DX$79=B228,$EA$79=B228,$ET$1=B228,$EW$1=B228,$FP$1=B228,$FS$1=B228,$GL$1=B228,$GO$1=B228,$ET$27=B228,$EW$27=B228,$FP$27=B228,$FS$27=B228,$GL$27=B228,$GO$27=B228,$ET$53=B228,$EW$53=B228,$FP$53=B228,$FS$53=B228,$GL$53=B228,$GO$53=B228,$ET$79=B228,$EW$79=B228,$FP$79=B228,$FS$79=B228,$GL$79=B228,$GO$79=B228),1,0)</f>
        <v>0</v>
      </c>
      <c r="BR228" s="19"/>
      <c r="BS228" s="19"/>
      <c r="BT228" s="19"/>
    </row>
    <row r="229" spans="2:72" ht="7.5" customHeight="1" x14ac:dyDescent="0.2">
      <c r="B229" s="20"/>
      <c r="C229" s="20"/>
      <c r="D229" s="20"/>
      <c r="E229" s="24"/>
      <c r="F229" s="25"/>
      <c r="G229" s="25"/>
      <c r="H229" s="25"/>
      <c r="I229" s="25"/>
      <c r="J229" s="25"/>
      <c r="K229" s="26"/>
      <c r="L229" s="30"/>
      <c r="M229" s="31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2"/>
      <c r="AB229" s="30"/>
      <c r="AC229" s="31"/>
      <c r="AD229" s="31"/>
      <c r="AE229" s="31"/>
      <c r="AF229" s="31"/>
      <c r="AG229" s="31"/>
      <c r="AH229" s="31"/>
      <c r="AI229" s="31"/>
      <c r="AJ229" s="31"/>
      <c r="AK229" s="31"/>
      <c r="AL229" s="31"/>
      <c r="AM229" s="31"/>
      <c r="AN229" s="31"/>
      <c r="AO229" s="31"/>
      <c r="AP229" s="31"/>
      <c r="AQ229" s="32"/>
      <c r="AR229" s="30"/>
      <c r="AS229" s="31"/>
      <c r="AT229" s="31"/>
      <c r="AU229" s="31"/>
      <c r="AV229" s="31"/>
      <c r="AW229" s="31"/>
      <c r="AX229" s="31"/>
      <c r="AY229" s="31"/>
      <c r="AZ229" s="31"/>
      <c r="BA229" s="31"/>
      <c r="BB229" s="31"/>
      <c r="BC229" s="33"/>
      <c r="BD229" s="33"/>
      <c r="BE229" s="33"/>
      <c r="BF229" s="33"/>
      <c r="BG229" s="33"/>
      <c r="BH229" s="33"/>
      <c r="BI229" s="17"/>
      <c r="BJ229" s="18"/>
      <c r="BK229" s="18"/>
      <c r="BL229" s="18"/>
      <c r="BM229" s="18"/>
      <c r="BN229" s="18"/>
      <c r="BO229" s="18"/>
      <c r="BP229" s="18"/>
      <c r="BQ229" s="19"/>
      <c r="BR229" s="19"/>
      <c r="BS229" s="19"/>
      <c r="BT229" s="19"/>
    </row>
    <row r="230" spans="2:72" ht="7.5" customHeight="1" x14ac:dyDescent="0.2">
      <c r="B230" s="20">
        <v>95</v>
      </c>
      <c r="C230" s="20"/>
      <c r="D230" s="20"/>
      <c r="E230" s="21"/>
      <c r="F230" s="22"/>
      <c r="G230" s="22"/>
      <c r="H230" s="22"/>
      <c r="I230" s="22"/>
      <c r="J230" s="22"/>
      <c r="K230" s="23"/>
      <c r="L230" s="27" t="s">
        <v>166</v>
      </c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9"/>
      <c r="AB230" s="27" t="s">
        <v>166</v>
      </c>
      <c r="AC230" s="28"/>
      <c r="AD230" s="28"/>
      <c r="AE230" s="28"/>
      <c r="AF230" s="28"/>
      <c r="AG230" s="28"/>
      <c r="AH230" s="28"/>
      <c r="AI230" s="28"/>
      <c r="AJ230" s="28"/>
      <c r="AK230" s="28"/>
      <c r="AL230" s="28"/>
      <c r="AM230" s="28"/>
      <c r="AN230" s="28"/>
      <c r="AO230" s="28"/>
      <c r="AP230" s="28"/>
      <c r="AQ230" s="29"/>
      <c r="AR230" s="27" t="s">
        <v>166</v>
      </c>
      <c r="AS230" s="28"/>
      <c r="AT230" s="28"/>
      <c r="AU230" s="28"/>
      <c r="AV230" s="28"/>
      <c r="AW230" s="28"/>
      <c r="AX230" s="28"/>
      <c r="AY230" s="28"/>
      <c r="AZ230" s="28"/>
      <c r="BA230" s="28"/>
      <c r="BB230" s="28"/>
      <c r="BC230" s="33"/>
      <c r="BD230" s="33"/>
      <c r="BE230" s="33"/>
      <c r="BF230" s="33"/>
      <c r="BG230" s="33"/>
      <c r="BH230" s="33"/>
      <c r="BI230" s="17"/>
      <c r="BJ230" s="18"/>
      <c r="BK230" s="18"/>
      <c r="BL230" s="18"/>
      <c r="BM230" s="18"/>
      <c r="BN230" s="18"/>
      <c r="BO230" s="18"/>
      <c r="BP230" s="18"/>
      <c r="BQ230" s="19">
        <f>IF(OR($CF$1=B230,$CI$1=B230,$DB$1=B230,$DE$1=B230,$DX$1=B230,$EA$1=B230,$CF$27=B230,$CI$27=B230,$DB$27=B230,$DE$27=B230,$DX$27=B230,$EA$27=B230,$CF$53=B230,$CI$53=B230,$DB$53=B230,$DE$53=B230,$DX$53=B230,$EA$53=B230,$CF$79=B230,$CI$79=B230,$DB$79=B230,$DE$79=B230,$DX$79=B230,$EA$79=B230,$ET$1=B230,$EW$1=B230,$FP$1=B230,$FS$1=B230,$GL$1=B230,$GO$1=B230,$ET$27=B230,$EW$27=B230,$FP$27=B230,$FS$27=B230,$GL$27=B230,$GO$27=B230,$ET$53=B230,$EW$53=B230,$FP$53=B230,$FS$53=B230,$GL$53=B230,$GO$53=B230,$ET$79=B230,$EW$79=B230,$FP$79=B230,$FS$79=B230,$GL$79=B230,$GO$79=B230),1,0)</f>
        <v>0</v>
      </c>
      <c r="BR230" s="19"/>
      <c r="BS230" s="19"/>
      <c r="BT230" s="19"/>
    </row>
    <row r="231" spans="2:72" ht="7.5" customHeight="1" x14ac:dyDescent="0.2">
      <c r="B231" s="20"/>
      <c r="C231" s="20"/>
      <c r="D231" s="20"/>
      <c r="E231" s="24"/>
      <c r="F231" s="25"/>
      <c r="G231" s="25"/>
      <c r="H231" s="25"/>
      <c r="I231" s="25"/>
      <c r="J231" s="25"/>
      <c r="K231" s="26"/>
      <c r="L231" s="30"/>
      <c r="M231" s="31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2"/>
      <c r="AB231" s="30"/>
      <c r="AC231" s="31"/>
      <c r="AD231" s="31"/>
      <c r="AE231" s="31"/>
      <c r="AF231" s="31"/>
      <c r="AG231" s="31"/>
      <c r="AH231" s="31"/>
      <c r="AI231" s="31"/>
      <c r="AJ231" s="31"/>
      <c r="AK231" s="31"/>
      <c r="AL231" s="31"/>
      <c r="AM231" s="31"/>
      <c r="AN231" s="31"/>
      <c r="AO231" s="31"/>
      <c r="AP231" s="31"/>
      <c r="AQ231" s="32"/>
      <c r="AR231" s="30"/>
      <c r="AS231" s="31"/>
      <c r="AT231" s="31"/>
      <c r="AU231" s="31"/>
      <c r="AV231" s="31"/>
      <c r="AW231" s="31"/>
      <c r="AX231" s="31"/>
      <c r="AY231" s="31"/>
      <c r="AZ231" s="31"/>
      <c r="BA231" s="31"/>
      <c r="BB231" s="31"/>
      <c r="BC231" s="33"/>
      <c r="BD231" s="33"/>
      <c r="BE231" s="33"/>
      <c r="BF231" s="33"/>
      <c r="BG231" s="33"/>
      <c r="BH231" s="33"/>
      <c r="BI231" s="17"/>
      <c r="BJ231" s="18"/>
      <c r="BK231" s="18"/>
      <c r="BL231" s="18"/>
      <c r="BM231" s="18"/>
      <c r="BN231" s="18"/>
      <c r="BO231" s="18"/>
      <c r="BP231" s="18"/>
      <c r="BQ231" s="19"/>
      <c r="BR231" s="19"/>
      <c r="BS231" s="19"/>
      <c r="BT231" s="19"/>
    </row>
    <row r="232" spans="2:72" ht="7.5" customHeight="1" x14ac:dyDescent="0.2">
      <c r="B232" s="20">
        <v>96</v>
      </c>
      <c r="C232" s="20"/>
      <c r="D232" s="20"/>
      <c r="E232" s="21"/>
      <c r="F232" s="22"/>
      <c r="G232" s="22"/>
      <c r="H232" s="22"/>
      <c r="I232" s="22"/>
      <c r="J232" s="22"/>
      <c r="K232" s="23"/>
      <c r="L232" s="27" t="s">
        <v>166</v>
      </c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29"/>
      <c r="AB232" s="27" t="s">
        <v>166</v>
      </c>
      <c r="AC232" s="28"/>
      <c r="AD232" s="28"/>
      <c r="AE232" s="28"/>
      <c r="AF232" s="28"/>
      <c r="AG232" s="28"/>
      <c r="AH232" s="28"/>
      <c r="AI232" s="28"/>
      <c r="AJ232" s="28"/>
      <c r="AK232" s="28"/>
      <c r="AL232" s="28"/>
      <c r="AM232" s="28"/>
      <c r="AN232" s="28"/>
      <c r="AO232" s="28"/>
      <c r="AP232" s="28"/>
      <c r="AQ232" s="29"/>
      <c r="AR232" s="27" t="s">
        <v>166</v>
      </c>
      <c r="AS232" s="28"/>
      <c r="AT232" s="28"/>
      <c r="AU232" s="28"/>
      <c r="AV232" s="28"/>
      <c r="AW232" s="28"/>
      <c r="AX232" s="28"/>
      <c r="AY232" s="28"/>
      <c r="AZ232" s="28"/>
      <c r="BA232" s="28"/>
      <c r="BB232" s="28"/>
      <c r="BC232" s="33"/>
      <c r="BD232" s="33"/>
      <c r="BE232" s="33"/>
      <c r="BF232" s="33"/>
      <c r="BG232" s="33"/>
      <c r="BH232" s="33"/>
      <c r="BI232" s="17"/>
      <c r="BJ232" s="18"/>
      <c r="BK232" s="18"/>
      <c r="BL232" s="18"/>
      <c r="BM232" s="18"/>
      <c r="BN232" s="18"/>
      <c r="BO232" s="18"/>
      <c r="BP232" s="18"/>
      <c r="BQ232" s="19">
        <f>IF(OR($CF$1=B232,$CI$1=B232,$DB$1=B232,$DE$1=B232,$DX$1=B232,$EA$1=B232,$CF$27=B232,$CI$27=B232,$DB$27=B232,$DE$27=B232,$DX$27=B232,$EA$27=B232,$CF$53=B232,$CI$53=B232,$DB$53=B232,$DE$53=B232,$DX$53=B232,$EA$53=B232,$CF$79=B232,$CI$79=B232,$DB$79=B232,$DE$79=B232,$DX$79=B232,$EA$79=B232,$ET$1=B232,$EW$1=B232,$FP$1=B232,$FS$1=B232,$GL$1=B232,$GO$1=B232,$ET$27=B232,$EW$27=B232,$FP$27=B232,$FS$27=B232,$GL$27=B232,$GO$27=B232,$ET$53=B232,$EW$53=B232,$FP$53=B232,$FS$53=B232,$GL$53=B232,$GO$53=B232,$ET$79=B232,$EW$79=B232,$FP$79=B232,$FS$79=B232,$GL$79=B232,$GO$79=B232),1,0)</f>
        <v>0</v>
      </c>
      <c r="BR232" s="19"/>
      <c r="BS232" s="19"/>
      <c r="BT232" s="19"/>
    </row>
    <row r="233" spans="2:72" ht="7.5" customHeight="1" x14ac:dyDescent="0.2">
      <c r="B233" s="20"/>
      <c r="C233" s="20"/>
      <c r="D233" s="20"/>
      <c r="E233" s="24"/>
      <c r="F233" s="25"/>
      <c r="G233" s="25"/>
      <c r="H233" s="25"/>
      <c r="I233" s="25"/>
      <c r="J233" s="25"/>
      <c r="K233" s="26"/>
      <c r="L233" s="30"/>
      <c r="M233" s="31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2"/>
      <c r="AB233" s="30"/>
      <c r="AC233" s="31"/>
      <c r="AD233" s="31"/>
      <c r="AE233" s="31"/>
      <c r="AF233" s="31"/>
      <c r="AG233" s="31"/>
      <c r="AH233" s="31"/>
      <c r="AI233" s="31"/>
      <c r="AJ233" s="31"/>
      <c r="AK233" s="31"/>
      <c r="AL233" s="31"/>
      <c r="AM233" s="31"/>
      <c r="AN233" s="31"/>
      <c r="AO233" s="31"/>
      <c r="AP233" s="31"/>
      <c r="AQ233" s="32"/>
      <c r="AR233" s="30"/>
      <c r="AS233" s="31"/>
      <c r="AT233" s="31"/>
      <c r="AU233" s="31"/>
      <c r="AV233" s="31"/>
      <c r="AW233" s="31"/>
      <c r="AX233" s="31"/>
      <c r="AY233" s="31"/>
      <c r="AZ233" s="31"/>
      <c r="BA233" s="31"/>
      <c r="BB233" s="31"/>
      <c r="BC233" s="33"/>
      <c r="BD233" s="33"/>
      <c r="BE233" s="33"/>
      <c r="BF233" s="33"/>
      <c r="BG233" s="33"/>
      <c r="BH233" s="33"/>
      <c r="BI233" s="17"/>
      <c r="BJ233" s="18"/>
      <c r="BK233" s="18"/>
      <c r="BL233" s="18"/>
      <c r="BM233" s="18"/>
      <c r="BN233" s="18"/>
      <c r="BO233" s="18"/>
      <c r="BP233" s="18"/>
      <c r="BQ233" s="19"/>
      <c r="BR233" s="19"/>
      <c r="BS233" s="19"/>
      <c r="BT233" s="19"/>
    </row>
    <row r="234" spans="2:72" ht="7.5" customHeight="1" x14ac:dyDescent="0.2">
      <c r="B234" s="20">
        <v>97</v>
      </c>
      <c r="C234" s="20"/>
      <c r="D234" s="20"/>
      <c r="E234" s="21"/>
      <c r="F234" s="22"/>
      <c r="G234" s="22"/>
      <c r="H234" s="22"/>
      <c r="I234" s="22"/>
      <c r="J234" s="22"/>
      <c r="K234" s="23"/>
      <c r="L234" s="27" t="s">
        <v>166</v>
      </c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9"/>
      <c r="AB234" s="27" t="s">
        <v>166</v>
      </c>
      <c r="AC234" s="28"/>
      <c r="AD234" s="28"/>
      <c r="AE234" s="28"/>
      <c r="AF234" s="28"/>
      <c r="AG234" s="28"/>
      <c r="AH234" s="28"/>
      <c r="AI234" s="28"/>
      <c r="AJ234" s="28"/>
      <c r="AK234" s="28"/>
      <c r="AL234" s="28"/>
      <c r="AM234" s="28"/>
      <c r="AN234" s="28"/>
      <c r="AO234" s="28"/>
      <c r="AP234" s="28"/>
      <c r="AQ234" s="29"/>
      <c r="AR234" s="27" t="s">
        <v>166</v>
      </c>
      <c r="AS234" s="28"/>
      <c r="AT234" s="28"/>
      <c r="AU234" s="28"/>
      <c r="AV234" s="28"/>
      <c r="AW234" s="28"/>
      <c r="AX234" s="28"/>
      <c r="AY234" s="28"/>
      <c r="AZ234" s="28"/>
      <c r="BA234" s="28"/>
      <c r="BB234" s="28"/>
      <c r="BC234" s="33"/>
      <c r="BD234" s="33"/>
      <c r="BE234" s="33"/>
      <c r="BF234" s="33"/>
      <c r="BG234" s="33"/>
      <c r="BH234" s="33"/>
      <c r="BI234" s="17"/>
      <c r="BJ234" s="18"/>
      <c r="BK234" s="18"/>
      <c r="BL234" s="18"/>
      <c r="BM234" s="18"/>
      <c r="BN234" s="18"/>
      <c r="BO234" s="18"/>
      <c r="BP234" s="18"/>
      <c r="BQ234" s="19">
        <f>IF(OR($CF$1=B234,$CI$1=B234,$DB$1=B234,$DE$1=B234,$DX$1=B234,$EA$1=B234,$CF$27=B234,$CI$27=B234,$DB$27=B234,$DE$27=B234,$DX$27=B234,$EA$27=B234,$CF$53=B234,$CI$53=B234,$DB$53=B234,$DE$53=B234,$DX$53=B234,$EA$53=B234,$CF$79=B234,$CI$79=B234,$DB$79=B234,$DE$79=B234,$DX$79=B234,$EA$79=B234,$ET$1=B234,$EW$1=B234,$FP$1=B234,$FS$1=B234,$GL$1=B234,$GO$1=B234,$ET$27=B234,$EW$27=B234,$FP$27=B234,$FS$27=B234,$GL$27=B234,$GO$27=B234,$ET$53=B234,$EW$53=B234,$FP$53=B234,$FS$53=B234,$GL$53=B234,$GO$53=B234,$ET$79=B234,$EW$79=B234,$FP$79=B234,$FS$79=B234,$GL$79=B234,$GO$79=B234),1,0)</f>
        <v>0</v>
      </c>
      <c r="BR234" s="19"/>
      <c r="BS234" s="19"/>
      <c r="BT234" s="19"/>
    </row>
    <row r="235" spans="2:72" ht="7.5" customHeight="1" x14ac:dyDescent="0.2">
      <c r="B235" s="20"/>
      <c r="C235" s="20"/>
      <c r="D235" s="20"/>
      <c r="E235" s="24"/>
      <c r="F235" s="25"/>
      <c r="G235" s="25"/>
      <c r="H235" s="25"/>
      <c r="I235" s="25"/>
      <c r="J235" s="25"/>
      <c r="K235" s="26"/>
      <c r="L235" s="30"/>
      <c r="M235" s="31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2"/>
      <c r="AB235" s="30"/>
      <c r="AC235" s="31"/>
      <c r="AD235" s="31"/>
      <c r="AE235" s="31"/>
      <c r="AF235" s="31"/>
      <c r="AG235" s="31"/>
      <c r="AH235" s="31"/>
      <c r="AI235" s="31"/>
      <c r="AJ235" s="31"/>
      <c r="AK235" s="31"/>
      <c r="AL235" s="31"/>
      <c r="AM235" s="31"/>
      <c r="AN235" s="31"/>
      <c r="AO235" s="31"/>
      <c r="AP235" s="31"/>
      <c r="AQ235" s="32"/>
      <c r="AR235" s="30"/>
      <c r="AS235" s="31"/>
      <c r="AT235" s="31"/>
      <c r="AU235" s="31"/>
      <c r="AV235" s="31"/>
      <c r="AW235" s="31"/>
      <c r="AX235" s="31"/>
      <c r="AY235" s="31"/>
      <c r="AZ235" s="31"/>
      <c r="BA235" s="31"/>
      <c r="BB235" s="31"/>
      <c r="BC235" s="33"/>
      <c r="BD235" s="33"/>
      <c r="BE235" s="33"/>
      <c r="BF235" s="33"/>
      <c r="BG235" s="33"/>
      <c r="BH235" s="33"/>
      <c r="BI235" s="17"/>
      <c r="BJ235" s="18"/>
      <c r="BK235" s="18"/>
      <c r="BL235" s="18"/>
      <c r="BM235" s="18"/>
      <c r="BN235" s="18"/>
      <c r="BO235" s="18"/>
      <c r="BP235" s="18"/>
      <c r="BQ235" s="19"/>
      <c r="BR235" s="19"/>
      <c r="BS235" s="19"/>
      <c r="BT235" s="19"/>
    </row>
    <row r="236" spans="2:72" ht="7.5" customHeight="1" x14ac:dyDescent="0.2">
      <c r="B236" s="20">
        <v>98</v>
      </c>
      <c r="C236" s="20"/>
      <c r="D236" s="20"/>
      <c r="E236" s="21"/>
      <c r="F236" s="22"/>
      <c r="G236" s="22"/>
      <c r="H236" s="22"/>
      <c r="I236" s="22"/>
      <c r="J236" s="22"/>
      <c r="K236" s="23"/>
      <c r="L236" s="27" t="s">
        <v>166</v>
      </c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9"/>
      <c r="AB236" s="27" t="s">
        <v>166</v>
      </c>
      <c r="AC236" s="28"/>
      <c r="AD236" s="28"/>
      <c r="AE236" s="28"/>
      <c r="AF236" s="28"/>
      <c r="AG236" s="28"/>
      <c r="AH236" s="28"/>
      <c r="AI236" s="28"/>
      <c r="AJ236" s="28"/>
      <c r="AK236" s="28"/>
      <c r="AL236" s="28"/>
      <c r="AM236" s="28"/>
      <c r="AN236" s="28"/>
      <c r="AO236" s="28"/>
      <c r="AP236" s="28"/>
      <c r="AQ236" s="29"/>
      <c r="AR236" s="27" t="s">
        <v>166</v>
      </c>
      <c r="AS236" s="28"/>
      <c r="AT236" s="28"/>
      <c r="AU236" s="28"/>
      <c r="AV236" s="28"/>
      <c r="AW236" s="28"/>
      <c r="AX236" s="28"/>
      <c r="AY236" s="28"/>
      <c r="AZ236" s="28"/>
      <c r="BA236" s="28"/>
      <c r="BB236" s="28"/>
      <c r="BC236" s="33"/>
      <c r="BD236" s="33"/>
      <c r="BE236" s="33"/>
      <c r="BF236" s="33"/>
      <c r="BG236" s="33"/>
      <c r="BH236" s="33"/>
      <c r="BI236" s="17"/>
      <c r="BJ236" s="18"/>
      <c r="BK236" s="18"/>
      <c r="BL236" s="18"/>
      <c r="BM236" s="18"/>
      <c r="BN236" s="18"/>
      <c r="BO236" s="18"/>
      <c r="BP236" s="18"/>
      <c r="BQ236" s="19">
        <f>IF(OR($CF$1=B236,$CI$1=B236,$DB$1=B236,$DE$1=B236,$DX$1=B236,$EA$1=B236,$CF$27=B236,$CI$27=B236,$DB$27=B236,$DE$27=B236,$DX$27=B236,$EA$27=B236,$CF$53=B236,$CI$53=B236,$DB$53=B236,$DE$53=B236,$DX$53=B236,$EA$53=B236,$CF$79=B236,$CI$79=B236,$DB$79=B236,$DE$79=B236,$DX$79=B236,$EA$79=B236,$ET$1=B236,$EW$1=B236,$FP$1=B236,$FS$1=B236,$GL$1=B236,$GO$1=B236,$ET$27=B236,$EW$27=B236,$FP$27=B236,$FS$27=B236,$GL$27=B236,$GO$27=B236,$ET$53=B236,$EW$53=B236,$FP$53=B236,$FS$53=B236,$GL$53=B236,$GO$53=B236,$ET$79=B236,$EW$79=B236,$FP$79=B236,$FS$79=B236,$GL$79=B236,$GO$79=B236),1,0)</f>
        <v>0</v>
      </c>
      <c r="BR236" s="19"/>
      <c r="BS236" s="19"/>
      <c r="BT236" s="19"/>
    </row>
    <row r="237" spans="2:72" ht="7.5" customHeight="1" x14ac:dyDescent="0.2">
      <c r="B237" s="20"/>
      <c r="C237" s="20"/>
      <c r="D237" s="20"/>
      <c r="E237" s="24"/>
      <c r="F237" s="25"/>
      <c r="G237" s="25"/>
      <c r="H237" s="25"/>
      <c r="I237" s="25"/>
      <c r="J237" s="25"/>
      <c r="K237" s="26"/>
      <c r="L237" s="30"/>
      <c r="M237" s="31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2"/>
      <c r="AB237" s="30"/>
      <c r="AC237" s="31"/>
      <c r="AD237" s="31"/>
      <c r="AE237" s="31"/>
      <c r="AF237" s="31"/>
      <c r="AG237" s="31"/>
      <c r="AH237" s="31"/>
      <c r="AI237" s="31"/>
      <c r="AJ237" s="31"/>
      <c r="AK237" s="31"/>
      <c r="AL237" s="31"/>
      <c r="AM237" s="31"/>
      <c r="AN237" s="31"/>
      <c r="AO237" s="31"/>
      <c r="AP237" s="31"/>
      <c r="AQ237" s="32"/>
      <c r="AR237" s="30"/>
      <c r="AS237" s="31"/>
      <c r="AT237" s="31"/>
      <c r="AU237" s="31"/>
      <c r="AV237" s="31"/>
      <c r="AW237" s="31"/>
      <c r="AX237" s="31"/>
      <c r="AY237" s="31"/>
      <c r="AZ237" s="31"/>
      <c r="BA237" s="31"/>
      <c r="BB237" s="31"/>
      <c r="BC237" s="33"/>
      <c r="BD237" s="33"/>
      <c r="BE237" s="33"/>
      <c r="BF237" s="33"/>
      <c r="BG237" s="33"/>
      <c r="BH237" s="33"/>
      <c r="BI237" s="17"/>
      <c r="BJ237" s="18"/>
      <c r="BK237" s="18"/>
      <c r="BL237" s="18"/>
      <c r="BM237" s="18"/>
      <c r="BN237" s="18"/>
      <c r="BO237" s="18"/>
      <c r="BP237" s="18"/>
      <c r="BQ237" s="19"/>
      <c r="BR237" s="19"/>
      <c r="BS237" s="19"/>
      <c r="BT237" s="19"/>
    </row>
    <row r="238" spans="2:72" ht="7.5" customHeight="1" x14ac:dyDescent="0.2">
      <c r="B238" s="20">
        <v>99</v>
      </c>
      <c r="C238" s="20"/>
      <c r="D238" s="20"/>
      <c r="E238" s="21"/>
      <c r="F238" s="22"/>
      <c r="G238" s="22"/>
      <c r="H238" s="22"/>
      <c r="I238" s="22"/>
      <c r="J238" s="22"/>
      <c r="K238" s="23"/>
      <c r="L238" s="27" t="s">
        <v>166</v>
      </c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9"/>
      <c r="AB238" s="27" t="s">
        <v>166</v>
      </c>
      <c r="AC238" s="28"/>
      <c r="AD238" s="28"/>
      <c r="AE238" s="28"/>
      <c r="AF238" s="28"/>
      <c r="AG238" s="28"/>
      <c r="AH238" s="28"/>
      <c r="AI238" s="28"/>
      <c r="AJ238" s="28"/>
      <c r="AK238" s="28"/>
      <c r="AL238" s="28"/>
      <c r="AM238" s="28"/>
      <c r="AN238" s="28"/>
      <c r="AO238" s="28"/>
      <c r="AP238" s="28"/>
      <c r="AQ238" s="29"/>
      <c r="AR238" s="27" t="s">
        <v>166</v>
      </c>
      <c r="AS238" s="28"/>
      <c r="AT238" s="28"/>
      <c r="AU238" s="28"/>
      <c r="AV238" s="28"/>
      <c r="AW238" s="28"/>
      <c r="AX238" s="28"/>
      <c r="AY238" s="28"/>
      <c r="AZ238" s="28"/>
      <c r="BA238" s="28"/>
      <c r="BB238" s="28"/>
      <c r="BC238" s="33"/>
      <c r="BD238" s="33"/>
      <c r="BE238" s="33"/>
      <c r="BF238" s="33"/>
      <c r="BG238" s="33"/>
      <c r="BH238" s="33"/>
      <c r="BI238" s="17"/>
      <c r="BJ238" s="18"/>
      <c r="BK238" s="18"/>
      <c r="BL238" s="18"/>
      <c r="BM238" s="18"/>
      <c r="BN238" s="18"/>
      <c r="BO238" s="18"/>
      <c r="BP238" s="18"/>
      <c r="BQ238" s="19">
        <f>IF(OR($CF$1=B238,$CI$1=B238,$DB$1=B238,$DE$1=B238,$DX$1=B238,$EA$1=B238,$CF$27=B238,$CI$27=B238,$DB$27=B238,$DE$27=B238,$DX$27=B238,$EA$27=B238,$CF$53=B238,$CI$53=B238,$DB$53=B238,$DE$53=B238,$DX$53=B238,$EA$53=B238,$CF$79=B238,$CI$79=B238,$DB$79=B238,$DE$79=B238,$DX$79=B238,$EA$79=B238,$ET$1=B238,$EW$1=B238,$FP$1=B238,$FS$1=B238,$GL$1=B238,$GO$1=B238,$ET$27=B238,$EW$27=B238,$FP$27=B238,$FS$27=B238,$GL$27=B238,$GO$27=B238,$ET$53=B238,$EW$53=B238,$FP$53=B238,$FS$53=B238,$GL$53=B238,$GO$53=B238,$ET$79=B238,$EW$79=B238,$FP$79=B238,$FS$79=B238,$GL$79=B238,$GO$79=B238),1,0)</f>
        <v>0</v>
      </c>
      <c r="BR238" s="19"/>
      <c r="BS238" s="19"/>
      <c r="BT238" s="19"/>
    </row>
    <row r="239" spans="2:72" ht="7.5" customHeight="1" x14ac:dyDescent="0.2">
      <c r="B239" s="20"/>
      <c r="C239" s="20"/>
      <c r="D239" s="20"/>
      <c r="E239" s="24"/>
      <c r="F239" s="25"/>
      <c r="G239" s="25"/>
      <c r="H239" s="25"/>
      <c r="I239" s="25"/>
      <c r="J239" s="25"/>
      <c r="K239" s="26"/>
      <c r="L239" s="30"/>
      <c r="M239" s="31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2"/>
      <c r="AB239" s="30"/>
      <c r="AC239" s="31"/>
      <c r="AD239" s="31"/>
      <c r="AE239" s="31"/>
      <c r="AF239" s="31"/>
      <c r="AG239" s="31"/>
      <c r="AH239" s="31"/>
      <c r="AI239" s="31"/>
      <c r="AJ239" s="31"/>
      <c r="AK239" s="31"/>
      <c r="AL239" s="31"/>
      <c r="AM239" s="31"/>
      <c r="AN239" s="31"/>
      <c r="AO239" s="31"/>
      <c r="AP239" s="31"/>
      <c r="AQ239" s="32"/>
      <c r="AR239" s="30"/>
      <c r="AS239" s="31"/>
      <c r="AT239" s="31"/>
      <c r="AU239" s="31"/>
      <c r="AV239" s="31"/>
      <c r="AW239" s="31"/>
      <c r="AX239" s="31"/>
      <c r="AY239" s="31"/>
      <c r="AZ239" s="31"/>
      <c r="BA239" s="31"/>
      <c r="BB239" s="31"/>
      <c r="BC239" s="33"/>
      <c r="BD239" s="33"/>
      <c r="BE239" s="33"/>
      <c r="BF239" s="33"/>
      <c r="BG239" s="33"/>
      <c r="BH239" s="33"/>
      <c r="BI239" s="17"/>
      <c r="BJ239" s="18"/>
      <c r="BK239" s="18"/>
      <c r="BL239" s="18"/>
      <c r="BM239" s="18"/>
      <c r="BN239" s="18"/>
      <c r="BO239" s="18"/>
      <c r="BP239" s="18"/>
      <c r="BQ239" s="19"/>
      <c r="BR239" s="19"/>
      <c r="BS239" s="19"/>
      <c r="BT239" s="19"/>
    </row>
    <row r="240" spans="2:72" ht="7.5" customHeight="1" x14ac:dyDescent="0.2">
      <c r="B240" s="20">
        <v>100</v>
      </c>
      <c r="C240" s="20"/>
      <c r="D240" s="20"/>
      <c r="E240" s="21"/>
      <c r="F240" s="22"/>
      <c r="G240" s="22"/>
      <c r="H240" s="22"/>
      <c r="I240" s="22"/>
      <c r="J240" s="22"/>
      <c r="K240" s="23"/>
      <c r="L240" s="27" t="s">
        <v>166</v>
      </c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29"/>
      <c r="AB240" s="27" t="s">
        <v>166</v>
      </c>
      <c r="AC240" s="28"/>
      <c r="AD240" s="28"/>
      <c r="AE240" s="28"/>
      <c r="AF240" s="28"/>
      <c r="AG240" s="28"/>
      <c r="AH240" s="28"/>
      <c r="AI240" s="28"/>
      <c r="AJ240" s="28"/>
      <c r="AK240" s="28"/>
      <c r="AL240" s="28"/>
      <c r="AM240" s="28"/>
      <c r="AN240" s="28"/>
      <c r="AO240" s="28"/>
      <c r="AP240" s="28"/>
      <c r="AQ240" s="29"/>
      <c r="AR240" s="27" t="s">
        <v>166</v>
      </c>
      <c r="AS240" s="28"/>
      <c r="AT240" s="28"/>
      <c r="AU240" s="28"/>
      <c r="AV240" s="28"/>
      <c r="AW240" s="28"/>
      <c r="AX240" s="28"/>
      <c r="AY240" s="28"/>
      <c r="AZ240" s="28"/>
      <c r="BA240" s="28"/>
      <c r="BB240" s="28"/>
      <c r="BC240" s="33"/>
      <c r="BD240" s="33"/>
      <c r="BE240" s="33"/>
      <c r="BF240" s="33"/>
      <c r="BG240" s="33"/>
      <c r="BH240" s="33"/>
      <c r="BI240" s="17"/>
      <c r="BJ240" s="18"/>
      <c r="BK240" s="18"/>
      <c r="BL240" s="18"/>
      <c r="BM240" s="18"/>
      <c r="BN240" s="18"/>
      <c r="BO240" s="18"/>
      <c r="BP240" s="18"/>
      <c r="BQ240" s="19">
        <f>IF(OR($CF$1=B240,$CI$1=B240,$DB$1=B240,$DE$1=B240,$DX$1=B240,$EA$1=B240,$CF$27=B240,$CI$27=B240,$DB$27=B240,$DE$27=B240,$DX$27=B240,$EA$27=B240,$CF$53=B240,$CI$53=B240,$DB$53=B240,$DE$53=B240,$DX$53=B240,$EA$53=B240,$CF$79=B240,$CI$79=B240,$DB$79=B240,$DE$79=B240,$DX$79=B240,$EA$79=B240,$ET$1=B240,$EW$1=B240,$FP$1=B240,$FS$1=B240,$GL$1=B240,$GO$1=B240,$ET$27=B240,$EW$27=B240,$FP$27=B240,$FS$27=B240,$GL$27=B240,$GO$27=B240,$ET$53=B240,$EW$53=B240,$FP$53=B240,$FS$53=B240,$GL$53=B240,$GO$53=B240,$ET$79=B240,$EW$79=B240,$FP$79=B240,$FS$79=B240,$GL$79=B240,$GO$79=B240),1,0)</f>
        <v>0</v>
      </c>
      <c r="BR240" s="19"/>
      <c r="BS240" s="19"/>
      <c r="BT240" s="19"/>
    </row>
    <row r="241" spans="2:72" ht="7.5" customHeight="1" x14ac:dyDescent="0.2">
      <c r="B241" s="20"/>
      <c r="C241" s="20"/>
      <c r="D241" s="20"/>
      <c r="E241" s="24"/>
      <c r="F241" s="25"/>
      <c r="G241" s="25"/>
      <c r="H241" s="25"/>
      <c r="I241" s="25"/>
      <c r="J241" s="25"/>
      <c r="K241" s="26"/>
      <c r="L241" s="30"/>
      <c r="M241" s="31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2"/>
      <c r="AB241" s="30"/>
      <c r="AC241" s="31"/>
      <c r="AD241" s="31"/>
      <c r="AE241" s="31"/>
      <c r="AF241" s="31"/>
      <c r="AG241" s="31"/>
      <c r="AH241" s="31"/>
      <c r="AI241" s="31"/>
      <c r="AJ241" s="31"/>
      <c r="AK241" s="31"/>
      <c r="AL241" s="31"/>
      <c r="AM241" s="31"/>
      <c r="AN241" s="31"/>
      <c r="AO241" s="31"/>
      <c r="AP241" s="31"/>
      <c r="AQ241" s="32"/>
      <c r="AR241" s="30"/>
      <c r="AS241" s="31"/>
      <c r="AT241" s="31"/>
      <c r="AU241" s="31"/>
      <c r="AV241" s="31"/>
      <c r="AW241" s="31"/>
      <c r="AX241" s="31"/>
      <c r="AY241" s="31"/>
      <c r="AZ241" s="31"/>
      <c r="BA241" s="31"/>
      <c r="BB241" s="31"/>
      <c r="BC241" s="33"/>
      <c r="BD241" s="33"/>
      <c r="BE241" s="33"/>
      <c r="BF241" s="33"/>
      <c r="BG241" s="33"/>
      <c r="BH241" s="33"/>
      <c r="BI241" s="17"/>
      <c r="BJ241" s="18"/>
      <c r="BK241" s="18"/>
      <c r="BL241" s="18"/>
      <c r="BM241" s="18"/>
      <c r="BN241" s="18"/>
      <c r="BO241" s="18"/>
      <c r="BP241" s="18"/>
      <c r="BQ241" s="19"/>
      <c r="BR241" s="19"/>
      <c r="BS241" s="19"/>
      <c r="BT241" s="19"/>
    </row>
    <row r="242" spans="2:72" ht="7.5" customHeight="1" x14ac:dyDescent="0.2">
      <c r="B242" s="20">
        <v>101</v>
      </c>
      <c r="C242" s="20"/>
      <c r="D242" s="20"/>
      <c r="E242" s="21"/>
      <c r="F242" s="22"/>
      <c r="G242" s="22"/>
      <c r="H242" s="22"/>
      <c r="I242" s="22"/>
      <c r="J242" s="22"/>
      <c r="K242" s="23"/>
      <c r="L242" s="27" t="s">
        <v>166</v>
      </c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29"/>
      <c r="AB242" s="27" t="s">
        <v>166</v>
      </c>
      <c r="AC242" s="28"/>
      <c r="AD242" s="28"/>
      <c r="AE242" s="28"/>
      <c r="AF242" s="28"/>
      <c r="AG242" s="28"/>
      <c r="AH242" s="28"/>
      <c r="AI242" s="28"/>
      <c r="AJ242" s="28"/>
      <c r="AK242" s="28"/>
      <c r="AL242" s="28"/>
      <c r="AM242" s="28"/>
      <c r="AN242" s="28"/>
      <c r="AO242" s="28"/>
      <c r="AP242" s="28"/>
      <c r="AQ242" s="29"/>
      <c r="AR242" s="27" t="s">
        <v>166</v>
      </c>
      <c r="AS242" s="28"/>
      <c r="AT242" s="28"/>
      <c r="AU242" s="28"/>
      <c r="AV242" s="28"/>
      <c r="AW242" s="28"/>
      <c r="AX242" s="28"/>
      <c r="AY242" s="28"/>
      <c r="AZ242" s="28"/>
      <c r="BA242" s="28"/>
      <c r="BB242" s="28"/>
      <c r="BC242" s="33"/>
      <c r="BD242" s="33"/>
      <c r="BE242" s="33"/>
      <c r="BF242" s="33"/>
      <c r="BG242" s="33"/>
      <c r="BH242" s="33"/>
      <c r="BI242" s="17"/>
      <c r="BJ242" s="18"/>
      <c r="BK242" s="18"/>
      <c r="BL242" s="18"/>
      <c r="BM242" s="18"/>
      <c r="BN242" s="18"/>
      <c r="BO242" s="18"/>
      <c r="BP242" s="18"/>
      <c r="BQ242" s="19">
        <f>IF(OR($CF$1=B242,$CI$1=B242,$DB$1=B242,$DE$1=B242,$DX$1=B242,$EA$1=B242,$CF$27=B242,$CI$27=B242,$DB$27=B242,$DE$27=B242,$DX$27=B242,$EA$27=B242,$CF$53=B242,$CI$53=B242,$DB$53=B242,$DE$53=B242,$DX$53=B242,$EA$53=B242,$CF$79=B242,$CI$79=B242,$DB$79=B242,$DE$79=B242,$DX$79=B242,$EA$79=B242,$ET$1=B242,$EW$1=B242,$FP$1=B242,$FS$1=B242,$GL$1=B242,$GO$1=B242,$ET$27=B242,$EW$27=B242,$FP$27=B242,$FS$27=B242,$GL$27=B242,$GO$27=B242,$ET$53=B242,$EW$53=B242,$FP$53=B242,$FS$53=B242,$GL$53=B242,$GO$53=B242,$ET$79=B242,$EW$79=B242,$FP$79=B242,$FS$79=B242,$GL$79=B242,$GO$79=B242),1,0)</f>
        <v>0</v>
      </c>
      <c r="BR242" s="19"/>
      <c r="BS242" s="19"/>
      <c r="BT242" s="19"/>
    </row>
    <row r="243" spans="2:72" ht="7.5" customHeight="1" x14ac:dyDescent="0.2">
      <c r="B243" s="20"/>
      <c r="C243" s="20"/>
      <c r="D243" s="20"/>
      <c r="E243" s="24"/>
      <c r="F243" s="25"/>
      <c r="G243" s="25"/>
      <c r="H243" s="25"/>
      <c r="I243" s="25"/>
      <c r="J243" s="25"/>
      <c r="K243" s="26"/>
      <c r="L243" s="30"/>
      <c r="M243" s="31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2"/>
      <c r="AB243" s="30"/>
      <c r="AC243" s="31"/>
      <c r="AD243" s="31"/>
      <c r="AE243" s="31"/>
      <c r="AF243" s="31"/>
      <c r="AG243" s="31"/>
      <c r="AH243" s="31"/>
      <c r="AI243" s="31"/>
      <c r="AJ243" s="31"/>
      <c r="AK243" s="31"/>
      <c r="AL243" s="31"/>
      <c r="AM243" s="31"/>
      <c r="AN243" s="31"/>
      <c r="AO243" s="31"/>
      <c r="AP243" s="31"/>
      <c r="AQ243" s="32"/>
      <c r="AR243" s="30"/>
      <c r="AS243" s="31"/>
      <c r="AT243" s="31"/>
      <c r="AU243" s="31"/>
      <c r="AV243" s="31"/>
      <c r="AW243" s="31"/>
      <c r="AX243" s="31"/>
      <c r="AY243" s="31"/>
      <c r="AZ243" s="31"/>
      <c r="BA243" s="31"/>
      <c r="BB243" s="31"/>
      <c r="BC243" s="33"/>
      <c r="BD243" s="33"/>
      <c r="BE243" s="33"/>
      <c r="BF243" s="33"/>
      <c r="BG243" s="33"/>
      <c r="BH243" s="33"/>
      <c r="BI243" s="17"/>
      <c r="BJ243" s="18"/>
      <c r="BK243" s="18"/>
      <c r="BL243" s="18"/>
      <c r="BM243" s="18"/>
      <c r="BN243" s="18"/>
      <c r="BO243" s="18"/>
      <c r="BP243" s="18"/>
      <c r="BQ243" s="19"/>
      <c r="BR243" s="19"/>
      <c r="BS243" s="19"/>
      <c r="BT243" s="19"/>
    </row>
    <row r="244" spans="2:72" ht="7.5" customHeight="1" x14ac:dyDescent="0.2">
      <c r="B244" s="20">
        <v>102</v>
      </c>
      <c r="C244" s="20"/>
      <c r="D244" s="20"/>
      <c r="E244" s="21"/>
      <c r="F244" s="22"/>
      <c r="G244" s="22"/>
      <c r="H244" s="22"/>
      <c r="I244" s="22"/>
      <c r="J244" s="22"/>
      <c r="K244" s="23"/>
      <c r="L244" s="27" t="s">
        <v>166</v>
      </c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29"/>
      <c r="AB244" s="27" t="s">
        <v>166</v>
      </c>
      <c r="AC244" s="28"/>
      <c r="AD244" s="28"/>
      <c r="AE244" s="28"/>
      <c r="AF244" s="28"/>
      <c r="AG244" s="28"/>
      <c r="AH244" s="28"/>
      <c r="AI244" s="28"/>
      <c r="AJ244" s="28"/>
      <c r="AK244" s="28"/>
      <c r="AL244" s="28"/>
      <c r="AM244" s="28"/>
      <c r="AN244" s="28"/>
      <c r="AO244" s="28"/>
      <c r="AP244" s="28"/>
      <c r="AQ244" s="29"/>
      <c r="AR244" s="27" t="s">
        <v>166</v>
      </c>
      <c r="AS244" s="28"/>
      <c r="AT244" s="28"/>
      <c r="AU244" s="28"/>
      <c r="AV244" s="28"/>
      <c r="AW244" s="28"/>
      <c r="AX244" s="28"/>
      <c r="AY244" s="28"/>
      <c r="AZ244" s="28"/>
      <c r="BA244" s="28"/>
      <c r="BB244" s="28"/>
      <c r="BC244" s="33"/>
      <c r="BD244" s="33"/>
      <c r="BE244" s="33"/>
      <c r="BF244" s="33"/>
      <c r="BG244" s="33"/>
      <c r="BH244" s="33"/>
      <c r="BI244" s="17"/>
      <c r="BJ244" s="18"/>
      <c r="BK244" s="18"/>
      <c r="BL244" s="18"/>
      <c r="BM244" s="18"/>
      <c r="BN244" s="18"/>
      <c r="BO244" s="18"/>
      <c r="BP244" s="18"/>
      <c r="BQ244" s="19">
        <f>IF(OR($CF$1=B244,$CI$1=B244,$DB$1=B244,$DE$1=B244,$DX$1=B244,$EA$1=B244,$CF$27=B244,$CI$27=B244,$DB$27=B244,$DE$27=B244,$DX$27=B244,$EA$27=B244,$CF$53=B244,$CI$53=B244,$DB$53=B244,$DE$53=B244,$DX$53=B244,$EA$53=B244,$CF$79=B244,$CI$79=B244,$DB$79=B244,$DE$79=B244,$DX$79=B244,$EA$79=B244,$ET$1=B244,$EW$1=B244,$FP$1=B244,$FS$1=B244,$GL$1=B244,$GO$1=B244,$ET$27=B244,$EW$27=B244,$FP$27=B244,$FS$27=B244,$GL$27=B244,$GO$27=B244,$ET$53=B244,$EW$53=B244,$FP$53=B244,$FS$53=B244,$GL$53=B244,$GO$53=B244,$ET$79=B244,$EW$79=B244,$FP$79=B244,$FS$79=B244,$GL$79=B244,$GO$79=B244),1,0)</f>
        <v>0</v>
      </c>
      <c r="BR244" s="19"/>
      <c r="BS244" s="19"/>
      <c r="BT244" s="19"/>
    </row>
    <row r="245" spans="2:72" ht="7.5" customHeight="1" x14ac:dyDescent="0.2">
      <c r="B245" s="20"/>
      <c r="C245" s="20"/>
      <c r="D245" s="20"/>
      <c r="E245" s="24"/>
      <c r="F245" s="25"/>
      <c r="G245" s="25"/>
      <c r="H245" s="25"/>
      <c r="I245" s="25"/>
      <c r="J245" s="25"/>
      <c r="K245" s="26"/>
      <c r="L245" s="30"/>
      <c r="M245" s="31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  <c r="AA245" s="32"/>
      <c r="AB245" s="30"/>
      <c r="AC245" s="31"/>
      <c r="AD245" s="31"/>
      <c r="AE245" s="31"/>
      <c r="AF245" s="31"/>
      <c r="AG245" s="31"/>
      <c r="AH245" s="31"/>
      <c r="AI245" s="31"/>
      <c r="AJ245" s="31"/>
      <c r="AK245" s="31"/>
      <c r="AL245" s="31"/>
      <c r="AM245" s="31"/>
      <c r="AN245" s="31"/>
      <c r="AO245" s="31"/>
      <c r="AP245" s="31"/>
      <c r="AQ245" s="32"/>
      <c r="AR245" s="30"/>
      <c r="AS245" s="31"/>
      <c r="AT245" s="31"/>
      <c r="AU245" s="31"/>
      <c r="AV245" s="31"/>
      <c r="AW245" s="31"/>
      <c r="AX245" s="31"/>
      <c r="AY245" s="31"/>
      <c r="AZ245" s="31"/>
      <c r="BA245" s="31"/>
      <c r="BB245" s="31"/>
      <c r="BC245" s="33"/>
      <c r="BD245" s="33"/>
      <c r="BE245" s="33"/>
      <c r="BF245" s="33"/>
      <c r="BG245" s="33"/>
      <c r="BH245" s="33"/>
      <c r="BI245" s="17"/>
      <c r="BJ245" s="18"/>
      <c r="BK245" s="18"/>
      <c r="BL245" s="18"/>
      <c r="BM245" s="18"/>
      <c r="BN245" s="18"/>
      <c r="BO245" s="18"/>
      <c r="BP245" s="18"/>
      <c r="BQ245" s="19"/>
      <c r="BR245" s="19"/>
      <c r="BS245" s="19"/>
      <c r="BT245" s="19"/>
    </row>
    <row r="246" spans="2:72" ht="7.5" customHeight="1" x14ac:dyDescent="0.2">
      <c r="B246" s="20">
        <v>103</v>
      </c>
      <c r="C246" s="20"/>
      <c r="D246" s="20"/>
      <c r="E246" s="21"/>
      <c r="F246" s="22"/>
      <c r="G246" s="22"/>
      <c r="H246" s="22"/>
      <c r="I246" s="22"/>
      <c r="J246" s="22"/>
      <c r="K246" s="23"/>
      <c r="L246" s="27" t="s">
        <v>166</v>
      </c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29"/>
      <c r="AB246" s="27" t="s">
        <v>166</v>
      </c>
      <c r="AC246" s="28"/>
      <c r="AD246" s="28"/>
      <c r="AE246" s="28"/>
      <c r="AF246" s="28"/>
      <c r="AG246" s="28"/>
      <c r="AH246" s="28"/>
      <c r="AI246" s="28"/>
      <c r="AJ246" s="28"/>
      <c r="AK246" s="28"/>
      <c r="AL246" s="28"/>
      <c r="AM246" s="28"/>
      <c r="AN246" s="28"/>
      <c r="AO246" s="28"/>
      <c r="AP246" s="28"/>
      <c r="AQ246" s="29"/>
      <c r="AR246" s="27" t="s">
        <v>166</v>
      </c>
      <c r="AS246" s="28"/>
      <c r="AT246" s="28"/>
      <c r="AU246" s="28"/>
      <c r="AV246" s="28"/>
      <c r="AW246" s="28"/>
      <c r="AX246" s="28"/>
      <c r="AY246" s="28"/>
      <c r="AZ246" s="28"/>
      <c r="BA246" s="28"/>
      <c r="BB246" s="28"/>
      <c r="BC246" s="33"/>
      <c r="BD246" s="33"/>
      <c r="BE246" s="33"/>
      <c r="BF246" s="33"/>
      <c r="BG246" s="33"/>
      <c r="BH246" s="33"/>
      <c r="BI246" s="17"/>
      <c r="BJ246" s="18"/>
      <c r="BK246" s="18"/>
      <c r="BL246" s="18"/>
      <c r="BM246" s="18"/>
      <c r="BN246" s="18"/>
      <c r="BO246" s="18"/>
      <c r="BP246" s="18"/>
      <c r="BQ246" s="19">
        <f>IF(OR($CF$1=B246,$CI$1=B246,$DB$1=B246,$DE$1=B246,$DX$1=B246,$EA$1=B246,$CF$27=B246,$CI$27=B246,$DB$27=B246,$DE$27=B246,$DX$27=B246,$EA$27=B246,$CF$53=B246,$CI$53=B246,$DB$53=B246,$DE$53=B246,$DX$53=B246,$EA$53=B246,$CF$79=B246,$CI$79=B246,$DB$79=B246,$DE$79=B246,$DX$79=B246,$EA$79=B246,$ET$1=B246,$EW$1=B246,$FP$1=B246,$FS$1=B246,$GL$1=B246,$GO$1=B246,$ET$27=B246,$EW$27=B246,$FP$27=B246,$FS$27=B246,$GL$27=B246,$GO$27=B246,$ET$53=B246,$EW$53=B246,$FP$53=B246,$FS$53=B246,$GL$53=B246,$GO$53=B246,$ET$79=B246,$EW$79=B246,$FP$79=B246,$FS$79=B246,$GL$79=B246,$GO$79=B246),1,0)</f>
        <v>0</v>
      </c>
      <c r="BR246" s="19"/>
      <c r="BS246" s="19"/>
      <c r="BT246" s="19"/>
    </row>
    <row r="247" spans="2:72" ht="7.5" customHeight="1" x14ac:dyDescent="0.2">
      <c r="B247" s="20"/>
      <c r="C247" s="20"/>
      <c r="D247" s="20"/>
      <c r="E247" s="24"/>
      <c r="F247" s="25"/>
      <c r="G247" s="25"/>
      <c r="H247" s="25"/>
      <c r="I247" s="25"/>
      <c r="J247" s="25"/>
      <c r="K247" s="26"/>
      <c r="L247" s="30"/>
      <c r="M247" s="31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  <c r="AA247" s="32"/>
      <c r="AB247" s="30"/>
      <c r="AC247" s="31"/>
      <c r="AD247" s="31"/>
      <c r="AE247" s="31"/>
      <c r="AF247" s="31"/>
      <c r="AG247" s="31"/>
      <c r="AH247" s="31"/>
      <c r="AI247" s="31"/>
      <c r="AJ247" s="31"/>
      <c r="AK247" s="31"/>
      <c r="AL247" s="31"/>
      <c r="AM247" s="31"/>
      <c r="AN247" s="31"/>
      <c r="AO247" s="31"/>
      <c r="AP247" s="31"/>
      <c r="AQ247" s="32"/>
      <c r="AR247" s="30"/>
      <c r="AS247" s="31"/>
      <c r="AT247" s="31"/>
      <c r="AU247" s="31"/>
      <c r="AV247" s="31"/>
      <c r="AW247" s="31"/>
      <c r="AX247" s="31"/>
      <c r="AY247" s="31"/>
      <c r="AZ247" s="31"/>
      <c r="BA247" s="31"/>
      <c r="BB247" s="31"/>
      <c r="BC247" s="33"/>
      <c r="BD247" s="33"/>
      <c r="BE247" s="33"/>
      <c r="BF247" s="33"/>
      <c r="BG247" s="33"/>
      <c r="BH247" s="33"/>
      <c r="BI247" s="17"/>
      <c r="BJ247" s="18"/>
      <c r="BK247" s="18"/>
      <c r="BL247" s="18"/>
      <c r="BM247" s="18"/>
      <c r="BN247" s="18"/>
      <c r="BO247" s="18"/>
      <c r="BP247" s="18"/>
      <c r="BQ247" s="19"/>
      <c r="BR247" s="19"/>
      <c r="BS247" s="19"/>
      <c r="BT247" s="19"/>
    </row>
    <row r="248" spans="2:72" ht="7.5" customHeight="1" x14ac:dyDescent="0.2">
      <c r="B248" s="20">
        <v>104</v>
      </c>
      <c r="C248" s="20"/>
      <c r="D248" s="20"/>
      <c r="E248" s="21"/>
      <c r="F248" s="22"/>
      <c r="G248" s="22"/>
      <c r="H248" s="22"/>
      <c r="I248" s="22"/>
      <c r="J248" s="22"/>
      <c r="K248" s="23"/>
      <c r="L248" s="27" t="s">
        <v>166</v>
      </c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9"/>
      <c r="AB248" s="27" t="s">
        <v>166</v>
      </c>
      <c r="AC248" s="28"/>
      <c r="AD248" s="28"/>
      <c r="AE248" s="28"/>
      <c r="AF248" s="28"/>
      <c r="AG248" s="28"/>
      <c r="AH248" s="28"/>
      <c r="AI248" s="28"/>
      <c r="AJ248" s="28"/>
      <c r="AK248" s="28"/>
      <c r="AL248" s="28"/>
      <c r="AM248" s="28"/>
      <c r="AN248" s="28"/>
      <c r="AO248" s="28"/>
      <c r="AP248" s="28"/>
      <c r="AQ248" s="29"/>
      <c r="AR248" s="27" t="s">
        <v>166</v>
      </c>
      <c r="AS248" s="28"/>
      <c r="AT248" s="28"/>
      <c r="AU248" s="28"/>
      <c r="AV248" s="28"/>
      <c r="AW248" s="28"/>
      <c r="AX248" s="28"/>
      <c r="AY248" s="28"/>
      <c r="AZ248" s="28"/>
      <c r="BA248" s="28"/>
      <c r="BB248" s="28"/>
      <c r="BC248" s="33"/>
      <c r="BD248" s="33"/>
      <c r="BE248" s="33"/>
      <c r="BF248" s="33"/>
      <c r="BG248" s="33"/>
      <c r="BH248" s="33"/>
      <c r="BI248" s="17"/>
      <c r="BJ248" s="18"/>
      <c r="BK248" s="18"/>
      <c r="BL248" s="18"/>
      <c r="BM248" s="18"/>
      <c r="BN248" s="18"/>
      <c r="BO248" s="18"/>
      <c r="BP248" s="18"/>
      <c r="BQ248" s="19">
        <f>IF(OR($CF$1=B248,$CI$1=B248,$DB$1=B248,$DE$1=B248,$DX$1=B248,$EA$1=B248,$CF$27=B248,$CI$27=B248,$DB$27=B248,$DE$27=B248,$DX$27=B248,$EA$27=B248,$CF$53=B248,$CI$53=B248,$DB$53=B248,$DE$53=B248,$DX$53=B248,$EA$53=B248,$CF$79=B248,$CI$79=B248,$DB$79=B248,$DE$79=B248,$DX$79=B248,$EA$79=B248,$ET$1=B248,$EW$1=B248,$FP$1=B248,$FS$1=B248,$GL$1=B248,$GO$1=B248,$ET$27=B248,$EW$27=B248,$FP$27=B248,$FS$27=B248,$GL$27=B248,$GO$27=B248,$ET$53=B248,$EW$53=B248,$FP$53=B248,$FS$53=B248,$GL$53=B248,$GO$53=B248,$ET$79=B248,$EW$79=B248,$FP$79=B248,$FS$79=B248,$GL$79=B248,$GO$79=B248),1,0)</f>
        <v>0</v>
      </c>
      <c r="BR248" s="19"/>
      <c r="BS248" s="19"/>
      <c r="BT248" s="19"/>
    </row>
    <row r="249" spans="2:72" ht="7.5" customHeight="1" x14ac:dyDescent="0.2">
      <c r="B249" s="20"/>
      <c r="C249" s="20"/>
      <c r="D249" s="20"/>
      <c r="E249" s="24"/>
      <c r="F249" s="25"/>
      <c r="G249" s="25"/>
      <c r="H249" s="25"/>
      <c r="I249" s="25"/>
      <c r="J249" s="25"/>
      <c r="K249" s="26"/>
      <c r="L249" s="30"/>
      <c r="M249" s="31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  <c r="AA249" s="32"/>
      <c r="AB249" s="30"/>
      <c r="AC249" s="31"/>
      <c r="AD249" s="31"/>
      <c r="AE249" s="31"/>
      <c r="AF249" s="31"/>
      <c r="AG249" s="31"/>
      <c r="AH249" s="31"/>
      <c r="AI249" s="31"/>
      <c r="AJ249" s="31"/>
      <c r="AK249" s="31"/>
      <c r="AL249" s="31"/>
      <c r="AM249" s="31"/>
      <c r="AN249" s="31"/>
      <c r="AO249" s="31"/>
      <c r="AP249" s="31"/>
      <c r="AQ249" s="32"/>
      <c r="AR249" s="30"/>
      <c r="AS249" s="31"/>
      <c r="AT249" s="31"/>
      <c r="AU249" s="31"/>
      <c r="AV249" s="31"/>
      <c r="AW249" s="31"/>
      <c r="AX249" s="31"/>
      <c r="AY249" s="31"/>
      <c r="AZ249" s="31"/>
      <c r="BA249" s="31"/>
      <c r="BB249" s="31"/>
      <c r="BC249" s="33"/>
      <c r="BD249" s="33"/>
      <c r="BE249" s="33"/>
      <c r="BF249" s="33"/>
      <c r="BG249" s="33"/>
      <c r="BH249" s="33"/>
      <c r="BI249" s="17"/>
      <c r="BJ249" s="18"/>
      <c r="BK249" s="18"/>
      <c r="BL249" s="18"/>
      <c r="BM249" s="18"/>
      <c r="BN249" s="18"/>
      <c r="BO249" s="18"/>
      <c r="BP249" s="18"/>
      <c r="BQ249" s="19"/>
      <c r="BR249" s="19"/>
      <c r="BS249" s="19"/>
      <c r="BT249" s="19"/>
    </row>
    <row r="250" spans="2:72" ht="7.5" customHeight="1" x14ac:dyDescent="0.2">
      <c r="B250" s="20">
        <v>105</v>
      </c>
      <c r="C250" s="20"/>
      <c r="D250" s="20"/>
      <c r="E250" s="21"/>
      <c r="F250" s="22"/>
      <c r="G250" s="22"/>
      <c r="H250" s="22"/>
      <c r="I250" s="22"/>
      <c r="J250" s="22"/>
      <c r="K250" s="23"/>
      <c r="L250" s="27" t="s">
        <v>166</v>
      </c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  <c r="AA250" s="29"/>
      <c r="AB250" s="27" t="s">
        <v>166</v>
      </c>
      <c r="AC250" s="28"/>
      <c r="AD250" s="28"/>
      <c r="AE250" s="28"/>
      <c r="AF250" s="28"/>
      <c r="AG250" s="28"/>
      <c r="AH250" s="28"/>
      <c r="AI250" s="28"/>
      <c r="AJ250" s="28"/>
      <c r="AK250" s="28"/>
      <c r="AL250" s="28"/>
      <c r="AM250" s="28"/>
      <c r="AN250" s="28"/>
      <c r="AO250" s="28"/>
      <c r="AP250" s="28"/>
      <c r="AQ250" s="29"/>
      <c r="AR250" s="27" t="s">
        <v>166</v>
      </c>
      <c r="AS250" s="28"/>
      <c r="AT250" s="28"/>
      <c r="AU250" s="28"/>
      <c r="AV250" s="28"/>
      <c r="AW250" s="28"/>
      <c r="AX250" s="28"/>
      <c r="AY250" s="28"/>
      <c r="AZ250" s="28"/>
      <c r="BA250" s="28"/>
      <c r="BB250" s="28"/>
      <c r="BC250" s="33"/>
      <c r="BD250" s="33"/>
      <c r="BE250" s="33"/>
      <c r="BF250" s="33"/>
      <c r="BG250" s="33"/>
      <c r="BH250" s="33"/>
      <c r="BI250" s="17"/>
      <c r="BJ250" s="18"/>
      <c r="BK250" s="18"/>
      <c r="BL250" s="18"/>
      <c r="BM250" s="18"/>
      <c r="BN250" s="18"/>
      <c r="BO250" s="18"/>
      <c r="BP250" s="18"/>
      <c r="BQ250" s="19">
        <f>IF(OR($CF$1=B250,$CI$1=B250,$DB$1=B250,$DE$1=B250,$DX$1=B250,$EA$1=B250,$CF$27=B250,$CI$27=B250,$DB$27=B250,$DE$27=B250,$DX$27=B250,$EA$27=B250,$CF$53=B250,$CI$53=B250,$DB$53=B250,$DE$53=B250,$DX$53=B250,$EA$53=B250,$CF$79=B250,$CI$79=B250,$DB$79=B250,$DE$79=B250,$DX$79=B250,$EA$79=B250,$ET$1=B250,$EW$1=B250,$FP$1=B250,$FS$1=B250,$GL$1=B250,$GO$1=B250,$ET$27=B250,$EW$27=B250,$FP$27=B250,$FS$27=B250,$GL$27=B250,$GO$27=B250,$ET$53=B250,$EW$53=B250,$FP$53=B250,$FS$53=B250,$GL$53=B250,$GO$53=B250,$ET$79=B250,$EW$79=B250,$FP$79=B250,$FS$79=B250,$GL$79=B250,$GO$79=B250),1,0)</f>
        <v>0</v>
      </c>
      <c r="BR250" s="19"/>
      <c r="BS250" s="19"/>
      <c r="BT250" s="19"/>
    </row>
    <row r="251" spans="2:72" ht="7.5" customHeight="1" x14ac:dyDescent="0.2">
      <c r="B251" s="20"/>
      <c r="C251" s="20"/>
      <c r="D251" s="20"/>
      <c r="E251" s="24"/>
      <c r="F251" s="25"/>
      <c r="G251" s="25"/>
      <c r="H251" s="25"/>
      <c r="I251" s="25"/>
      <c r="J251" s="25"/>
      <c r="K251" s="26"/>
      <c r="L251" s="30"/>
      <c r="M251" s="31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2"/>
      <c r="AB251" s="30"/>
      <c r="AC251" s="31"/>
      <c r="AD251" s="31"/>
      <c r="AE251" s="31"/>
      <c r="AF251" s="31"/>
      <c r="AG251" s="31"/>
      <c r="AH251" s="31"/>
      <c r="AI251" s="31"/>
      <c r="AJ251" s="31"/>
      <c r="AK251" s="31"/>
      <c r="AL251" s="31"/>
      <c r="AM251" s="31"/>
      <c r="AN251" s="31"/>
      <c r="AO251" s="31"/>
      <c r="AP251" s="31"/>
      <c r="AQ251" s="32"/>
      <c r="AR251" s="30"/>
      <c r="AS251" s="31"/>
      <c r="AT251" s="31"/>
      <c r="AU251" s="31"/>
      <c r="AV251" s="31"/>
      <c r="AW251" s="31"/>
      <c r="AX251" s="31"/>
      <c r="AY251" s="31"/>
      <c r="AZ251" s="31"/>
      <c r="BA251" s="31"/>
      <c r="BB251" s="31"/>
      <c r="BC251" s="33"/>
      <c r="BD251" s="33"/>
      <c r="BE251" s="33"/>
      <c r="BF251" s="33"/>
      <c r="BG251" s="33"/>
      <c r="BH251" s="33"/>
      <c r="BI251" s="17"/>
      <c r="BJ251" s="18"/>
      <c r="BK251" s="18"/>
      <c r="BL251" s="18"/>
      <c r="BM251" s="18"/>
      <c r="BN251" s="18"/>
      <c r="BO251" s="18"/>
      <c r="BP251" s="18"/>
      <c r="BQ251" s="19"/>
      <c r="BR251" s="19"/>
      <c r="BS251" s="19"/>
      <c r="BT251" s="19"/>
    </row>
    <row r="252" spans="2:72" ht="7.5" customHeight="1" x14ac:dyDescent="0.2">
      <c r="B252" s="20">
        <v>106</v>
      </c>
      <c r="C252" s="20"/>
      <c r="D252" s="20"/>
      <c r="E252" s="21"/>
      <c r="F252" s="22"/>
      <c r="G252" s="22"/>
      <c r="H252" s="22"/>
      <c r="I252" s="22"/>
      <c r="J252" s="22"/>
      <c r="K252" s="23"/>
      <c r="L252" s="27" t="s">
        <v>166</v>
      </c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  <c r="AA252" s="29"/>
      <c r="AB252" s="27" t="s">
        <v>166</v>
      </c>
      <c r="AC252" s="28"/>
      <c r="AD252" s="28"/>
      <c r="AE252" s="28"/>
      <c r="AF252" s="28"/>
      <c r="AG252" s="28"/>
      <c r="AH252" s="28"/>
      <c r="AI252" s="28"/>
      <c r="AJ252" s="28"/>
      <c r="AK252" s="28"/>
      <c r="AL252" s="28"/>
      <c r="AM252" s="28"/>
      <c r="AN252" s="28"/>
      <c r="AO252" s="28"/>
      <c r="AP252" s="28"/>
      <c r="AQ252" s="29"/>
      <c r="AR252" s="27" t="s">
        <v>166</v>
      </c>
      <c r="AS252" s="28"/>
      <c r="AT252" s="28"/>
      <c r="AU252" s="28"/>
      <c r="AV252" s="28"/>
      <c r="AW252" s="28"/>
      <c r="AX252" s="28"/>
      <c r="AY252" s="28"/>
      <c r="AZ252" s="28"/>
      <c r="BA252" s="28"/>
      <c r="BB252" s="28"/>
      <c r="BC252" s="33"/>
      <c r="BD252" s="33"/>
      <c r="BE252" s="33"/>
      <c r="BF252" s="33"/>
      <c r="BG252" s="33"/>
      <c r="BH252" s="33"/>
      <c r="BI252" s="17"/>
      <c r="BJ252" s="18"/>
      <c r="BK252" s="18"/>
      <c r="BL252" s="18"/>
      <c r="BM252" s="18"/>
      <c r="BN252" s="18"/>
      <c r="BO252" s="18"/>
      <c r="BP252" s="18"/>
      <c r="BQ252" s="19">
        <f>IF(OR($CF$1=B252,$CI$1=B252,$DB$1=B252,$DE$1=B252,$DX$1=B252,$EA$1=B252,$CF$27=B252,$CI$27=B252,$DB$27=B252,$DE$27=B252,$DX$27=B252,$EA$27=B252,$CF$53=B252,$CI$53=B252,$DB$53=B252,$DE$53=B252,$DX$53=B252,$EA$53=B252,$CF$79=B252,$CI$79=B252,$DB$79=B252,$DE$79=B252,$DX$79=B252,$EA$79=B252,$ET$1=B252,$EW$1=B252,$FP$1=B252,$FS$1=B252,$GL$1=B252,$GO$1=B252,$ET$27=B252,$EW$27=B252,$FP$27=B252,$FS$27=B252,$GL$27=B252,$GO$27=B252,$ET$53=B252,$EW$53=B252,$FP$53=B252,$FS$53=B252,$GL$53=B252,$GO$53=B252,$ET$79=B252,$EW$79=B252,$FP$79=B252,$FS$79=B252,$GL$79=B252,$GO$79=B252),1,0)</f>
        <v>0</v>
      </c>
      <c r="BR252" s="19"/>
      <c r="BS252" s="19"/>
      <c r="BT252" s="19"/>
    </row>
    <row r="253" spans="2:72" ht="7.5" customHeight="1" x14ac:dyDescent="0.2">
      <c r="B253" s="20"/>
      <c r="C253" s="20"/>
      <c r="D253" s="20"/>
      <c r="E253" s="24"/>
      <c r="F253" s="25"/>
      <c r="G253" s="25"/>
      <c r="H253" s="25"/>
      <c r="I253" s="25"/>
      <c r="J253" s="25"/>
      <c r="K253" s="26"/>
      <c r="L253" s="30"/>
      <c r="M253" s="31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  <c r="AA253" s="32"/>
      <c r="AB253" s="30"/>
      <c r="AC253" s="31"/>
      <c r="AD253" s="31"/>
      <c r="AE253" s="31"/>
      <c r="AF253" s="31"/>
      <c r="AG253" s="31"/>
      <c r="AH253" s="31"/>
      <c r="AI253" s="31"/>
      <c r="AJ253" s="31"/>
      <c r="AK253" s="31"/>
      <c r="AL253" s="31"/>
      <c r="AM253" s="31"/>
      <c r="AN253" s="31"/>
      <c r="AO253" s="31"/>
      <c r="AP253" s="31"/>
      <c r="AQ253" s="32"/>
      <c r="AR253" s="30"/>
      <c r="AS253" s="31"/>
      <c r="AT253" s="31"/>
      <c r="AU253" s="31"/>
      <c r="AV253" s="31"/>
      <c r="AW253" s="31"/>
      <c r="AX253" s="31"/>
      <c r="AY253" s="31"/>
      <c r="AZ253" s="31"/>
      <c r="BA253" s="31"/>
      <c r="BB253" s="31"/>
      <c r="BC253" s="33"/>
      <c r="BD253" s="33"/>
      <c r="BE253" s="33"/>
      <c r="BF253" s="33"/>
      <c r="BG253" s="33"/>
      <c r="BH253" s="33"/>
      <c r="BI253" s="17"/>
      <c r="BJ253" s="18"/>
      <c r="BK253" s="18"/>
      <c r="BL253" s="18"/>
      <c r="BM253" s="18"/>
      <c r="BN253" s="18"/>
      <c r="BO253" s="18"/>
      <c r="BP253" s="18"/>
      <c r="BQ253" s="19"/>
      <c r="BR253" s="19"/>
      <c r="BS253" s="19"/>
      <c r="BT253" s="19"/>
    </row>
    <row r="254" spans="2:72" ht="7.5" customHeight="1" x14ac:dyDescent="0.2">
      <c r="B254" s="20">
        <v>107</v>
      </c>
      <c r="C254" s="20"/>
      <c r="D254" s="20"/>
      <c r="E254" s="21"/>
      <c r="F254" s="22"/>
      <c r="G254" s="22"/>
      <c r="H254" s="22"/>
      <c r="I254" s="22"/>
      <c r="J254" s="22"/>
      <c r="K254" s="23"/>
      <c r="L254" s="27" t="s">
        <v>166</v>
      </c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29"/>
      <c r="AB254" s="27" t="s">
        <v>166</v>
      </c>
      <c r="AC254" s="28"/>
      <c r="AD254" s="28"/>
      <c r="AE254" s="28"/>
      <c r="AF254" s="28"/>
      <c r="AG254" s="28"/>
      <c r="AH254" s="28"/>
      <c r="AI254" s="28"/>
      <c r="AJ254" s="28"/>
      <c r="AK254" s="28"/>
      <c r="AL254" s="28"/>
      <c r="AM254" s="28"/>
      <c r="AN254" s="28"/>
      <c r="AO254" s="28"/>
      <c r="AP254" s="28"/>
      <c r="AQ254" s="29"/>
      <c r="AR254" s="27" t="s">
        <v>166</v>
      </c>
      <c r="AS254" s="28"/>
      <c r="AT254" s="28"/>
      <c r="AU254" s="28"/>
      <c r="AV254" s="28"/>
      <c r="AW254" s="28"/>
      <c r="AX254" s="28"/>
      <c r="AY254" s="28"/>
      <c r="AZ254" s="28"/>
      <c r="BA254" s="28"/>
      <c r="BB254" s="28"/>
      <c r="BC254" s="33"/>
      <c r="BD254" s="33"/>
      <c r="BE254" s="33"/>
      <c r="BF254" s="33"/>
      <c r="BG254" s="33"/>
      <c r="BH254" s="33"/>
      <c r="BI254" s="17"/>
      <c r="BJ254" s="18"/>
      <c r="BK254" s="18"/>
      <c r="BL254" s="18"/>
      <c r="BM254" s="18"/>
      <c r="BN254" s="18"/>
      <c r="BO254" s="18"/>
      <c r="BP254" s="18"/>
      <c r="BQ254" s="19">
        <f>IF(OR($CF$1=B254,$CI$1=B254,$DB$1=B254,$DE$1=B254,$DX$1=B254,$EA$1=B254,$CF$27=B254,$CI$27=B254,$DB$27=B254,$DE$27=B254,$DX$27=B254,$EA$27=B254,$CF$53=B254,$CI$53=B254,$DB$53=B254,$DE$53=B254,$DX$53=B254,$EA$53=B254,$CF$79=B254,$CI$79=B254,$DB$79=B254,$DE$79=B254,$DX$79=B254,$EA$79=B254,$ET$1=B254,$EW$1=B254,$FP$1=B254,$FS$1=B254,$GL$1=B254,$GO$1=B254,$ET$27=B254,$EW$27=B254,$FP$27=B254,$FS$27=B254,$GL$27=B254,$GO$27=B254,$ET$53=B254,$EW$53=B254,$FP$53=B254,$FS$53=B254,$GL$53=B254,$GO$53=B254,$ET$79=B254,$EW$79=B254,$FP$79=B254,$FS$79=B254,$GL$79=B254,$GO$79=B254),1,0)</f>
        <v>0</v>
      </c>
      <c r="BR254" s="19"/>
      <c r="BS254" s="19"/>
      <c r="BT254" s="19"/>
    </row>
    <row r="255" spans="2:72" ht="7.5" customHeight="1" x14ac:dyDescent="0.2">
      <c r="B255" s="20"/>
      <c r="C255" s="20"/>
      <c r="D255" s="20"/>
      <c r="E255" s="24"/>
      <c r="F255" s="25"/>
      <c r="G255" s="25"/>
      <c r="H255" s="25"/>
      <c r="I255" s="25"/>
      <c r="J255" s="25"/>
      <c r="K255" s="26"/>
      <c r="L255" s="30"/>
      <c r="M255" s="31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2"/>
      <c r="AB255" s="30"/>
      <c r="AC255" s="31"/>
      <c r="AD255" s="31"/>
      <c r="AE255" s="31"/>
      <c r="AF255" s="31"/>
      <c r="AG255" s="31"/>
      <c r="AH255" s="31"/>
      <c r="AI255" s="31"/>
      <c r="AJ255" s="31"/>
      <c r="AK255" s="31"/>
      <c r="AL255" s="31"/>
      <c r="AM255" s="31"/>
      <c r="AN255" s="31"/>
      <c r="AO255" s="31"/>
      <c r="AP255" s="31"/>
      <c r="AQ255" s="32"/>
      <c r="AR255" s="30"/>
      <c r="AS255" s="31"/>
      <c r="AT255" s="31"/>
      <c r="AU255" s="31"/>
      <c r="AV255" s="31"/>
      <c r="AW255" s="31"/>
      <c r="AX255" s="31"/>
      <c r="AY255" s="31"/>
      <c r="AZ255" s="31"/>
      <c r="BA255" s="31"/>
      <c r="BB255" s="31"/>
      <c r="BC255" s="33"/>
      <c r="BD255" s="33"/>
      <c r="BE255" s="33"/>
      <c r="BF255" s="33"/>
      <c r="BG255" s="33"/>
      <c r="BH255" s="33"/>
      <c r="BI255" s="17"/>
      <c r="BJ255" s="18"/>
      <c r="BK255" s="18"/>
      <c r="BL255" s="18"/>
      <c r="BM255" s="18"/>
      <c r="BN255" s="18"/>
      <c r="BO255" s="18"/>
      <c r="BP255" s="18"/>
      <c r="BQ255" s="19"/>
      <c r="BR255" s="19"/>
      <c r="BS255" s="19"/>
      <c r="BT255" s="19"/>
    </row>
    <row r="256" spans="2:72" ht="7.5" customHeight="1" x14ac:dyDescent="0.2">
      <c r="B256" s="20">
        <v>108</v>
      </c>
      <c r="C256" s="20"/>
      <c r="D256" s="20"/>
      <c r="E256" s="21"/>
      <c r="F256" s="22"/>
      <c r="G256" s="22"/>
      <c r="H256" s="22"/>
      <c r="I256" s="22"/>
      <c r="J256" s="22"/>
      <c r="K256" s="23"/>
      <c r="L256" s="27" t="s">
        <v>166</v>
      </c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  <c r="AA256" s="29"/>
      <c r="AB256" s="27" t="s">
        <v>166</v>
      </c>
      <c r="AC256" s="28"/>
      <c r="AD256" s="28"/>
      <c r="AE256" s="28"/>
      <c r="AF256" s="28"/>
      <c r="AG256" s="28"/>
      <c r="AH256" s="28"/>
      <c r="AI256" s="28"/>
      <c r="AJ256" s="28"/>
      <c r="AK256" s="28"/>
      <c r="AL256" s="28"/>
      <c r="AM256" s="28"/>
      <c r="AN256" s="28"/>
      <c r="AO256" s="28"/>
      <c r="AP256" s="28"/>
      <c r="AQ256" s="29"/>
      <c r="AR256" s="27" t="s">
        <v>166</v>
      </c>
      <c r="AS256" s="28"/>
      <c r="AT256" s="28"/>
      <c r="AU256" s="28"/>
      <c r="AV256" s="28"/>
      <c r="AW256" s="28"/>
      <c r="AX256" s="28"/>
      <c r="AY256" s="28"/>
      <c r="AZ256" s="28"/>
      <c r="BA256" s="28"/>
      <c r="BB256" s="28"/>
      <c r="BC256" s="33"/>
      <c r="BD256" s="33"/>
      <c r="BE256" s="33"/>
      <c r="BF256" s="33"/>
      <c r="BG256" s="33"/>
      <c r="BH256" s="33"/>
      <c r="BI256" s="17"/>
      <c r="BJ256" s="18"/>
      <c r="BK256" s="18"/>
      <c r="BL256" s="18"/>
      <c r="BM256" s="18"/>
      <c r="BN256" s="18"/>
      <c r="BO256" s="18"/>
      <c r="BP256" s="18"/>
      <c r="BQ256" s="19">
        <f>IF(OR($CF$1=B256,$CI$1=B256,$DB$1=B256,$DE$1=B256,$DX$1=B256,$EA$1=B256,$CF$27=B256,$CI$27=B256,$DB$27=B256,$DE$27=B256,$DX$27=B256,$EA$27=B256,$CF$53=B256,$CI$53=B256,$DB$53=B256,$DE$53=B256,$DX$53=B256,$EA$53=B256,$CF$79=B256,$CI$79=B256,$DB$79=B256,$DE$79=B256,$DX$79=B256,$EA$79=B256,$ET$1=B256,$EW$1=B256,$FP$1=B256,$FS$1=B256,$GL$1=B256,$GO$1=B256,$ET$27=B256,$EW$27=B256,$FP$27=B256,$FS$27=B256,$GL$27=B256,$GO$27=B256,$ET$53=B256,$EW$53=B256,$FP$53=B256,$FS$53=B256,$GL$53=B256,$GO$53=B256,$ET$79=B256,$EW$79=B256,$FP$79=B256,$FS$79=B256,$GL$79=B256,$GO$79=B256),1,0)</f>
        <v>0</v>
      </c>
      <c r="BR256" s="19"/>
      <c r="BS256" s="19"/>
      <c r="BT256" s="19"/>
    </row>
    <row r="257" spans="2:72" ht="7.5" customHeight="1" x14ac:dyDescent="0.2">
      <c r="B257" s="20"/>
      <c r="C257" s="20"/>
      <c r="D257" s="20"/>
      <c r="E257" s="24"/>
      <c r="F257" s="25"/>
      <c r="G257" s="25"/>
      <c r="H257" s="25"/>
      <c r="I257" s="25"/>
      <c r="J257" s="25"/>
      <c r="K257" s="26"/>
      <c r="L257" s="30"/>
      <c r="M257" s="31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2"/>
      <c r="AB257" s="30"/>
      <c r="AC257" s="31"/>
      <c r="AD257" s="31"/>
      <c r="AE257" s="31"/>
      <c r="AF257" s="31"/>
      <c r="AG257" s="31"/>
      <c r="AH257" s="31"/>
      <c r="AI257" s="31"/>
      <c r="AJ257" s="31"/>
      <c r="AK257" s="31"/>
      <c r="AL257" s="31"/>
      <c r="AM257" s="31"/>
      <c r="AN257" s="31"/>
      <c r="AO257" s="31"/>
      <c r="AP257" s="31"/>
      <c r="AQ257" s="32"/>
      <c r="AR257" s="30"/>
      <c r="AS257" s="31"/>
      <c r="AT257" s="31"/>
      <c r="AU257" s="31"/>
      <c r="AV257" s="31"/>
      <c r="AW257" s="31"/>
      <c r="AX257" s="31"/>
      <c r="AY257" s="31"/>
      <c r="AZ257" s="31"/>
      <c r="BA257" s="31"/>
      <c r="BB257" s="31"/>
      <c r="BC257" s="33"/>
      <c r="BD257" s="33"/>
      <c r="BE257" s="33"/>
      <c r="BF257" s="33"/>
      <c r="BG257" s="33"/>
      <c r="BH257" s="33"/>
      <c r="BI257" s="17"/>
      <c r="BJ257" s="18"/>
      <c r="BK257" s="18"/>
      <c r="BL257" s="18"/>
      <c r="BM257" s="18"/>
      <c r="BN257" s="18"/>
      <c r="BO257" s="18"/>
      <c r="BP257" s="18"/>
      <c r="BQ257" s="19"/>
      <c r="BR257" s="19"/>
      <c r="BS257" s="19"/>
      <c r="BT257" s="19"/>
    </row>
    <row r="258" spans="2:72" ht="7.5" customHeight="1" x14ac:dyDescent="0.2">
      <c r="B258" s="20">
        <v>109</v>
      </c>
      <c r="C258" s="20"/>
      <c r="D258" s="20"/>
      <c r="E258" s="21"/>
      <c r="F258" s="22"/>
      <c r="G258" s="22"/>
      <c r="H258" s="22"/>
      <c r="I258" s="22"/>
      <c r="J258" s="22"/>
      <c r="K258" s="23"/>
      <c r="L258" s="27" t="s">
        <v>166</v>
      </c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  <c r="AA258" s="29"/>
      <c r="AB258" s="27" t="s">
        <v>166</v>
      </c>
      <c r="AC258" s="28"/>
      <c r="AD258" s="28"/>
      <c r="AE258" s="28"/>
      <c r="AF258" s="28"/>
      <c r="AG258" s="28"/>
      <c r="AH258" s="28"/>
      <c r="AI258" s="28"/>
      <c r="AJ258" s="28"/>
      <c r="AK258" s="28"/>
      <c r="AL258" s="28"/>
      <c r="AM258" s="28"/>
      <c r="AN258" s="28"/>
      <c r="AO258" s="28"/>
      <c r="AP258" s="28"/>
      <c r="AQ258" s="29"/>
      <c r="AR258" s="27" t="s">
        <v>166</v>
      </c>
      <c r="AS258" s="28"/>
      <c r="AT258" s="28"/>
      <c r="AU258" s="28"/>
      <c r="AV258" s="28"/>
      <c r="AW258" s="28"/>
      <c r="AX258" s="28"/>
      <c r="AY258" s="28"/>
      <c r="AZ258" s="28"/>
      <c r="BA258" s="28"/>
      <c r="BB258" s="28"/>
      <c r="BC258" s="33"/>
      <c r="BD258" s="33"/>
      <c r="BE258" s="33"/>
      <c r="BF258" s="33"/>
      <c r="BG258" s="33"/>
      <c r="BH258" s="33"/>
      <c r="BI258" s="17"/>
      <c r="BJ258" s="18"/>
      <c r="BK258" s="18"/>
      <c r="BL258" s="18"/>
      <c r="BM258" s="18"/>
      <c r="BN258" s="18"/>
      <c r="BO258" s="18"/>
      <c r="BP258" s="18"/>
      <c r="BQ258" s="19">
        <f>IF(OR($CF$1=B258,$CI$1=B258,$DB$1=B258,$DE$1=B258,$DX$1=B258,$EA$1=B258,$CF$27=B258,$CI$27=B258,$DB$27=B258,$DE$27=B258,$DX$27=B258,$EA$27=B258,$CF$53=B258,$CI$53=B258,$DB$53=B258,$DE$53=B258,$DX$53=B258,$EA$53=B258,$CF$79=B258,$CI$79=B258,$DB$79=B258,$DE$79=B258,$DX$79=B258,$EA$79=B258,$ET$1=B258,$EW$1=B258,$FP$1=B258,$FS$1=B258,$GL$1=B258,$GO$1=B258,$ET$27=B258,$EW$27=B258,$FP$27=B258,$FS$27=B258,$GL$27=B258,$GO$27=B258,$ET$53=B258,$EW$53=B258,$FP$53=B258,$FS$53=B258,$GL$53=B258,$GO$53=B258,$ET$79=B258,$EW$79=B258,$FP$79=B258,$FS$79=B258,$GL$79=B258,$GO$79=B258),1,0)</f>
        <v>0</v>
      </c>
      <c r="BR258" s="19"/>
      <c r="BS258" s="19"/>
      <c r="BT258" s="19"/>
    </row>
    <row r="259" spans="2:72" ht="7.5" customHeight="1" x14ac:dyDescent="0.2">
      <c r="B259" s="20"/>
      <c r="C259" s="20"/>
      <c r="D259" s="20"/>
      <c r="E259" s="24"/>
      <c r="F259" s="25"/>
      <c r="G259" s="25"/>
      <c r="H259" s="25"/>
      <c r="I259" s="25"/>
      <c r="J259" s="25"/>
      <c r="K259" s="26"/>
      <c r="L259" s="30"/>
      <c r="M259" s="31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2"/>
      <c r="AB259" s="30"/>
      <c r="AC259" s="31"/>
      <c r="AD259" s="31"/>
      <c r="AE259" s="31"/>
      <c r="AF259" s="31"/>
      <c r="AG259" s="31"/>
      <c r="AH259" s="31"/>
      <c r="AI259" s="31"/>
      <c r="AJ259" s="31"/>
      <c r="AK259" s="31"/>
      <c r="AL259" s="31"/>
      <c r="AM259" s="31"/>
      <c r="AN259" s="31"/>
      <c r="AO259" s="31"/>
      <c r="AP259" s="31"/>
      <c r="AQ259" s="32"/>
      <c r="AR259" s="30"/>
      <c r="AS259" s="31"/>
      <c r="AT259" s="31"/>
      <c r="AU259" s="31"/>
      <c r="AV259" s="31"/>
      <c r="AW259" s="31"/>
      <c r="AX259" s="31"/>
      <c r="AY259" s="31"/>
      <c r="AZ259" s="31"/>
      <c r="BA259" s="31"/>
      <c r="BB259" s="31"/>
      <c r="BC259" s="33"/>
      <c r="BD259" s="33"/>
      <c r="BE259" s="33"/>
      <c r="BF259" s="33"/>
      <c r="BG259" s="33"/>
      <c r="BH259" s="33"/>
      <c r="BI259" s="17"/>
      <c r="BJ259" s="18"/>
      <c r="BK259" s="18"/>
      <c r="BL259" s="18"/>
      <c r="BM259" s="18"/>
      <c r="BN259" s="18"/>
      <c r="BO259" s="18"/>
      <c r="BP259" s="18"/>
      <c r="BQ259" s="19"/>
      <c r="BR259" s="19"/>
      <c r="BS259" s="19"/>
      <c r="BT259" s="19"/>
    </row>
    <row r="260" spans="2:72" ht="7.5" customHeight="1" x14ac:dyDescent="0.2">
      <c r="B260" s="20">
        <v>110</v>
      </c>
      <c r="C260" s="20"/>
      <c r="D260" s="20"/>
      <c r="E260" s="21"/>
      <c r="F260" s="22"/>
      <c r="G260" s="22"/>
      <c r="H260" s="22"/>
      <c r="I260" s="22"/>
      <c r="J260" s="22"/>
      <c r="K260" s="23"/>
      <c r="L260" s="27" t="s">
        <v>166</v>
      </c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  <c r="AA260" s="29"/>
      <c r="AB260" s="27" t="s">
        <v>166</v>
      </c>
      <c r="AC260" s="28"/>
      <c r="AD260" s="28"/>
      <c r="AE260" s="28"/>
      <c r="AF260" s="28"/>
      <c r="AG260" s="28"/>
      <c r="AH260" s="28"/>
      <c r="AI260" s="28"/>
      <c r="AJ260" s="28"/>
      <c r="AK260" s="28"/>
      <c r="AL260" s="28"/>
      <c r="AM260" s="28"/>
      <c r="AN260" s="28"/>
      <c r="AO260" s="28"/>
      <c r="AP260" s="28"/>
      <c r="AQ260" s="29"/>
      <c r="AR260" s="27" t="s">
        <v>166</v>
      </c>
      <c r="AS260" s="28"/>
      <c r="AT260" s="28"/>
      <c r="AU260" s="28"/>
      <c r="AV260" s="28"/>
      <c r="AW260" s="28"/>
      <c r="AX260" s="28"/>
      <c r="AY260" s="28"/>
      <c r="AZ260" s="28"/>
      <c r="BA260" s="28"/>
      <c r="BB260" s="28"/>
      <c r="BC260" s="33"/>
      <c r="BD260" s="33"/>
      <c r="BE260" s="33"/>
      <c r="BF260" s="33"/>
      <c r="BG260" s="33"/>
      <c r="BH260" s="33"/>
      <c r="BI260" s="17"/>
      <c r="BJ260" s="18"/>
      <c r="BK260" s="18"/>
      <c r="BL260" s="18"/>
      <c r="BM260" s="18"/>
      <c r="BN260" s="18"/>
      <c r="BO260" s="18"/>
      <c r="BP260" s="18"/>
      <c r="BQ260" s="19">
        <f>IF(OR($CF$1=B260,$CI$1=B260,$DB$1=B260,$DE$1=B260,$DX$1=B260,$EA$1=B260,$CF$27=B260,$CI$27=B260,$DB$27=B260,$DE$27=B260,$DX$27=B260,$EA$27=B260,$CF$53=B260,$CI$53=B260,$DB$53=B260,$DE$53=B260,$DX$53=B260,$EA$53=B260,$CF$79=B260,$CI$79=B260,$DB$79=B260,$DE$79=B260,$DX$79=B260,$EA$79=B260,$ET$1=B260,$EW$1=B260,$FP$1=B260,$FS$1=B260,$GL$1=B260,$GO$1=B260,$ET$27=B260,$EW$27=B260,$FP$27=B260,$FS$27=B260,$GL$27=B260,$GO$27=B260,$ET$53=B260,$EW$53=B260,$FP$53=B260,$FS$53=B260,$GL$53=B260,$GO$53=B260,$ET$79=B260,$EW$79=B260,$FP$79=B260,$FS$79=B260,$GL$79=B260,$GO$79=B260),1,0)</f>
        <v>0</v>
      </c>
      <c r="BR260" s="19"/>
      <c r="BS260" s="19"/>
      <c r="BT260" s="19"/>
    </row>
    <row r="261" spans="2:72" ht="7.5" customHeight="1" x14ac:dyDescent="0.2">
      <c r="B261" s="20"/>
      <c r="C261" s="20"/>
      <c r="D261" s="20"/>
      <c r="E261" s="24"/>
      <c r="F261" s="25"/>
      <c r="G261" s="25"/>
      <c r="H261" s="25"/>
      <c r="I261" s="25"/>
      <c r="J261" s="25"/>
      <c r="K261" s="26"/>
      <c r="L261" s="30"/>
      <c r="M261" s="31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2"/>
      <c r="AB261" s="30"/>
      <c r="AC261" s="31"/>
      <c r="AD261" s="31"/>
      <c r="AE261" s="31"/>
      <c r="AF261" s="31"/>
      <c r="AG261" s="31"/>
      <c r="AH261" s="31"/>
      <c r="AI261" s="31"/>
      <c r="AJ261" s="31"/>
      <c r="AK261" s="31"/>
      <c r="AL261" s="31"/>
      <c r="AM261" s="31"/>
      <c r="AN261" s="31"/>
      <c r="AO261" s="31"/>
      <c r="AP261" s="31"/>
      <c r="AQ261" s="32"/>
      <c r="AR261" s="30"/>
      <c r="AS261" s="31"/>
      <c r="AT261" s="31"/>
      <c r="AU261" s="31"/>
      <c r="AV261" s="31"/>
      <c r="AW261" s="31"/>
      <c r="AX261" s="31"/>
      <c r="AY261" s="31"/>
      <c r="AZ261" s="31"/>
      <c r="BA261" s="31"/>
      <c r="BB261" s="31"/>
      <c r="BC261" s="33"/>
      <c r="BD261" s="33"/>
      <c r="BE261" s="33"/>
      <c r="BF261" s="33"/>
      <c r="BG261" s="33"/>
      <c r="BH261" s="33"/>
      <c r="BI261" s="17"/>
      <c r="BJ261" s="18"/>
      <c r="BK261" s="18"/>
      <c r="BL261" s="18"/>
      <c r="BM261" s="18"/>
      <c r="BN261" s="18"/>
      <c r="BO261" s="18"/>
      <c r="BP261" s="18"/>
      <c r="BQ261" s="19"/>
      <c r="BR261" s="19"/>
      <c r="BS261" s="19"/>
      <c r="BT261" s="19"/>
    </row>
    <row r="262" spans="2:72" ht="7.5" customHeight="1" x14ac:dyDescent="0.2">
      <c r="B262" s="20">
        <v>111</v>
      </c>
      <c r="C262" s="20"/>
      <c r="D262" s="20"/>
      <c r="E262" s="21"/>
      <c r="F262" s="22"/>
      <c r="G262" s="22"/>
      <c r="H262" s="22"/>
      <c r="I262" s="22"/>
      <c r="J262" s="22"/>
      <c r="K262" s="23"/>
      <c r="L262" s="27" t="s">
        <v>166</v>
      </c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29"/>
      <c r="AB262" s="27" t="s">
        <v>166</v>
      </c>
      <c r="AC262" s="28"/>
      <c r="AD262" s="28"/>
      <c r="AE262" s="28"/>
      <c r="AF262" s="28"/>
      <c r="AG262" s="28"/>
      <c r="AH262" s="28"/>
      <c r="AI262" s="28"/>
      <c r="AJ262" s="28"/>
      <c r="AK262" s="28"/>
      <c r="AL262" s="28"/>
      <c r="AM262" s="28"/>
      <c r="AN262" s="28"/>
      <c r="AO262" s="28"/>
      <c r="AP262" s="28"/>
      <c r="AQ262" s="29"/>
      <c r="AR262" s="27" t="s">
        <v>166</v>
      </c>
      <c r="AS262" s="28"/>
      <c r="AT262" s="28"/>
      <c r="AU262" s="28"/>
      <c r="AV262" s="28"/>
      <c r="AW262" s="28"/>
      <c r="AX262" s="28"/>
      <c r="AY262" s="28"/>
      <c r="AZ262" s="28"/>
      <c r="BA262" s="28"/>
      <c r="BB262" s="28"/>
      <c r="BC262" s="33"/>
      <c r="BD262" s="33"/>
      <c r="BE262" s="33"/>
      <c r="BF262" s="33"/>
      <c r="BG262" s="33"/>
      <c r="BH262" s="33"/>
      <c r="BI262" s="17"/>
      <c r="BJ262" s="18"/>
      <c r="BK262" s="18"/>
      <c r="BL262" s="18"/>
      <c r="BM262" s="18"/>
      <c r="BN262" s="18"/>
      <c r="BO262" s="18"/>
      <c r="BP262" s="18"/>
      <c r="BQ262" s="19">
        <f>IF(OR($CF$1=B262,$CI$1=B262,$DB$1=B262,$DE$1=B262,$DX$1=B262,$EA$1=B262,$CF$27=B262,$CI$27=B262,$DB$27=B262,$DE$27=B262,$DX$27=B262,$EA$27=B262,$CF$53=B262,$CI$53=B262,$DB$53=B262,$DE$53=B262,$DX$53=B262,$EA$53=B262,$CF$79=B262,$CI$79=B262,$DB$79=B262,$DE$79=B262,$DX$79=B262,$EA$79=B262,$ET$1=B262,$EW$1=B262,$FP$1=B262,$FS$1=B262,$GL$1=B262,$GO$1=B262,$ET$27=B262,$EW$27=B262,$FP$27=B262,$FS$27=B262,$GL$27=B262,$GO$27=B262,$ET$53=B262,$EW$53=B262,$FP$53=B262,$FS$53=B262,$GL$53=B262,$GO$53=B262,$ET$79=B262,$EW$79=B262,$FP$79=B262,$FS$79=B262,$GL$79=B262,$GO$79=B262),1,0)</f>
        <v>0</v>
      </c>
      <c r="BR262" s="19"/>
      <c r="BS262" s="19"/>
      <c r="BT262" s="19"/>
    </row>
    <row r="263" spans="2:72" ht="7.5" customHeight="1" x14ac:dyDescent="0.2">
      <c r="B263" s="20"/>
      <c r="C263" s="20"/>
      <c r="D263" s="20"/>
      <c r="E263" s="24"/>
      <c r="F263" s="25"/>
      <c r="G263" s="25"/>
      <c r="H263" s="25"/>
      <c r="I263" s="25"/>
      <c r="J263" s="25"/>
      <c r="K263" s="26"/>
      <c r="L263" s="30"/>
      <c r="M263" s="31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2"/>
      <c r="AB263" s="30"/>
      <c r="AC263" s="31"/>
      <c r="AD263" s="31"/>
      <c r="AE263" s="31"/>
      <c r="AF263" s="31"/>
      <c r="AG263" s="31"/>
      <c r="AH263" s="31"/>
      <c r="AI263" s="31"/>
      <c r="AJ263" s="31"/>
      <c r="AK263" s="31"/>
      <c r="AL263" s="31"/>
      <c r="AM263" s="31"/>
      <c r="AN263" s="31"/>
      <c r="AO263" s="31"/>
      <c r="AP263" s="31"/>
      <c r="AQ263" s="32"/>
      <c r="AR263" s="30"/>
      <c r="AS263" s="31"/>
      <c r="AT263" s="31"/>
      <c r="AU263" s="31"/>
      <c r="AV263" s="31"/>
      <c r="AW263" s="31"/>
      <c r="AX263" s="31"/>
      <c r="AY263" s="31"/>
      <c r="AZ263" s="31"/>
      <c r="BA263" s="31"/>
      <c r="BB263" s="31"/>
      <c r="BC263" s="33"/>
      <c r="BD263" s="33"/>
      <c r="BE263" s="33"/>
      <c r="BF263" s="33"/>
      <c r="BG263" s="33"/>
      <c r="BH263" s="33"/>
      <c r="BI263" s="17"/>
      <c r="BJ263" s="18"/>
      <c r="BK263" s="18"/>
      <c r="BL263" s="18"/>
      <c r="BM263" s="18"/>
      <c r="BN263" s="18"/>
      <c r="BO263" s="18"/>
      <c r="BP263" s="18"/>
      <c r="BQ263" s="19"/>
      <c r="BR263" s="19"/>
      <c r="BS263" s="19"/>
      <c r="BT263" s="19"/>
    </row>
    <row r="264" spans="2:72" ht="7.5" customHeight="1" x14ac:dyDescent="0.2">
      <c r="B264" s="20">
        <v>112</v>
      </c>
      <c r="C264" s="20"/>
      <c r="D264" s="20"/>
      <c r="E264" s="21"/>
      <c r="F264" s="22"/>
      <c r="G264" s="22"/>
      <c r="H264" s="22"/>
      <c r="I264" s="22"/>
      <c r="J264" s="22"/>
      <c r="K264" s="23"/>
      <c r="L264" s="27" t="s">
        <v>166</v>
      </c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29"/>
      <c r="AB264" s="27" t="s">
        <v>166</v>
      </c>
      <c r="AC264" s="28"/>
      <c r="AD264" s="28"/>
      <c r="AE264" s="28"/>
      <c r="AF264" s="28"/>
      <c r="AG264" s="28"/>
      <c r="AH264" s="28"/>
      <c r="AI264" s="28"/>
      <c r="AJ264" s="28"/>
      <c r="AK264" s="28"/>
      <c r="AL264" s="28"/>
      <c r="AM264" s="28"/>
      <c r="AN264" s="28"/>
      <c r="AO264" s="28"/>
      <c r="AP264" s="28"/>
      <c r="AQ264" s="29"/>
      <c r="AR264" s="27" t="s">
        <v>166</v>
      </c>
      <c r="AS264" s="28"/>
      <c r="AT264" s="28"/>
      <c r="AU264" s="28"/>
      <c r="AV264" s="28"/>
      <c r="AW264" s="28"/>
      <c r="AX264" s="28"/>
      <c r="AY264" s="28"/>
      <c r="AZ264" s="28"/>
      <c r="BA264" s="28"/>
      <c r="BB264" s="28"/>
      <c r="BC264" s="33"/>
      <c r="BD264" s="33"/>
      <c r="BE264" s="33"/>
      <c r="BF264" s="33"/>
      <c r="BG264" s="33"/>
      <c r="BH264" s="33"/>
      <c r="BI264" s="17"/>
      <c r="BJ264" s="18"/>
      <c r="BK264" s="18"/>
      <c r="BL264" s="18"/>
      <c r="BM264" s="18"/>
      <c r="BN264" s="18"/>
      <c r="BO264" s="18"/>
      <c r="BP264" s="18"/>
      <c r="BQ264" s="19">
        <f>IF(OR($CF$1=B264,$CI$1=B264,$DB$1=B264,$DE$1=B264,$DX$1=B264,$EA$1=B264,$CF$27=B264,$CI$27=B264,$DB$27=B264,$DE$27=B264,$DX$27=B264,$EA$27=B264,$CF$53=B264,$CI$53=B264,$DB$53=B264,$DE$53=B264,$DX$53=B264,$EA$53=B264,$CF$79=B264,$CI$79=B264,$DB$79=B264,$DE$79=B264,$DX$79=B264,$EA$79=B264,$ET$1=B264,$EW$1=B264,$FP$1=B264,$FS$1=B264,$GL$1=B264,$GO$1=B264,$ET$27=B264,$EW$27=B264,$FP$27=B264,$FS$27=B264,$GL$27=B264,$GO$27=B264,$ET$53=B264,$EW$53=B264,$FP$53=B264,$FS$53=B264,$GL$53=B264,$GO$53=B264,$ET$79=B264,$EW$79=B264,$FP$79=B264,$FS$79=B264,$GL$79=B264,$GO$79=B264),1,0)</f>
        <v>0</v>
      </c>
      <c r="BR264" s="19"/>
      <c r="BS264" s="19"/>
      <c r="BT264" s="19"/>
    </row>
    <row r="265" spans="2:72" ht="7.5" customHeight="1" x14ac:dyDescent="0.2">
      <c r="B265" s="20"/>
      <c r="C265" s="20"/>
      <c r="D265" s="20"/>
      <c r="E265" s="24"/>
      <c r="F265" s="25"/>
      <c r="G265" s="25"/>
      <c r="H265" s="25"/>
      <c r="I265" s="25"/>
      <c r="J265" s="25"/>
      <c r="K265" s="26"/>
      <c r="L265" s="30"/>
      <c r="M265" s="31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2"/>
      <c r="AB265" s="30"/>
      <c r="AC265" s="31"/>
      <c r="AD265" s="31"/>
      <c r="AE265" s="31"/>
      <c r="AF265" s="31"/>
      <c r="AG265" s="31"/>
      <c r="AH265" s="31"/>
      <c r="AI265" s="31"/>
      <c r="AJ265" s="31"/>
      <c r="AK265" s="31"/>
      <c r="AL265" s="31"/>
      <c r="AM265" s="31"/>
      <c r="AN265" s="31"/>
      <c r="AO265" s="31"/>
      <c r="AP265" s="31"/>
      <c r="AQ265" s="32"/>
      <c r="AR265" s="30"/>
      <c r="AS265" s="31"/>
      <c r="AT265" s="31"/>
      <c r="AU265" s="31"/>
      <c r="AV265" s="31"/>
      <c r="AW265" s="31"/>
      <c r="AX265" s="31"/>
      <c r="AY265" s="31"/>
      <c r="AZ265" s="31"/>
      <c r="BA265" s="31"/>
      <c r="BB265" s="31"/>
      <c r="BC265" s="33"/>
      <c r="BD265" s="33"/>
      <c r="BE265" s="33"/>
      <c r="BF265" s="33"/>
      <c r="BG265" s="33"/>
      <c r="BH265" s="33"/>
      <c r="BI265" s="17"/>
      <c r="BJ265" s="18"/>
      <c r="BK265" s="18"/>
      <c r="BL265" s="18"/>
      <c r="BM265" s="18"/>
      <c r="BN265" s="18"/>
      <c r="BO265" s="18"/>
      <c r="BP265" s="18"/>
      <c r="BQ265" s="19"/>
      <c r="BR265" s="19"/>
      <c r="BS265" s="19"/>
      <c r="BT265" s="19"/>
    </row>
    <row r="266" spans="2:72" ht="7.5" customHeight="1" x14ac:dyDescent="0.2">
      <c r="B266" s="20">
        <v>113</v>
      </c>
      <c r="C266" s="20"/>
      <c r="D266" s="20"/>
      <c r="E266" s="21"/>
      <c r="F266" s="22"/>
      <c r="G266" s="22"/>
      <c r="H266" s="22"/>
      <c r="I266" s="22"/>
      <c r="J266" s="22"/>
      <c r="K266" s="23"/>
      <c r="L266" s="27" t="s">
        <v>166</v>
      </c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  <c r="AA266" s="29"/>
      <c r="AB266" s="27" t="s">
        <v>166</v>
      </c>
      <c r="AC266" s="28"/>
      <c r="AD266" s="28"/>
      <c r="AE266" s="28"/>
      <c r="AF266" s="28"/>
      <c r="AG266" s="28"/>
      <c r="AH266" s="28"/>
      <c r="AI266" s="28"/>
      <c r="AJ266" s="28"/>
      <c r="AK266" s="28"/>
      <c r="AL266" s="28"/>
      <c r="AM266" s="28"/>
      <c r="AN266" s="28"/>
      <c r="AO266" s="28"/>
      <c r="AP266" s="28"/>
      <c r="AQ266" s="29"/>
      <c r="AR266" s="27" t="s">
        <v>166</v>
      </c>
      <c r="AS266" s="28"/>
      <c r="AT266" s="28"/>
      <c r="AU266" s="28"/>
      <c r="AV266" s="28"/>
      <c r="AW266" s="28"/>
      <c r="AX266" s="28"/>
      <c r="AY266" s="28"/>
      <c r="AZ266" s="28"/>
      <c r="BA266" s="28"/>
      <c r="BB266" s="28"/>
      <c r="BC266" s="33"/>
      <c r="BD266" s="33"/>
      <c r="BE266" s="33"/>
      <c r="BF266" s="33"/>
      <c r="BG266" s="33"/>
      <c r="BH266" s="33"/>
      <c r="BI266" s="17"/>
      <c r="BJ266" s="18"/>
      <c r="BK266" s="18"/>
      <c r="BL266" s="18"/>
      <c r="BM266" s="18"/>
      <c r="BN266" s="18"/>
      <c r="BO266" s="18"/>
      <c r="BP266" s="18"/>
      <c r="BQ266" s="19">
        <f>IF(OR($CF$1=B266,$CI$1=B266,$DB$1=B266,$DE$1=B266,$DX$1=B266,$EA$1=B266,$CF$27=B266,$CI$27=B266,$DB$27=B266,$DE$27=B266,$DX$27=B266,$EA$27=B266,$CF$53=B266,$CI$53=B266,$DB$53=B266,$DE$53=B266,$DX$53=B266,$EA$53=B266,$CF$79=B266,$CI$79=B266,$DB$79=B266,$DE$79=B266,$DX$79=B266,$EA$79=B266,$ET$1=B266,$EW$1=B266,$FP$1=B266,$FS$1=B266,$GL$1=B266,$GO$1=B266,$ET$27=B266,$EW$27=B266,$FP$27=B266,$FS$27=B266,$GL$27=B266,$GO$27=B266,$ET$53=B266,$EW$53=B266,$FP$53=B266,$FS$53=B266,$GL$53=B266,$GO$53=B266,$ET$79=B266,$EW$79=B266,$FP$79=B266,$FS$79=B266,$GL$79=B266,$GO$79=B266),1,0)</f>
        <v>0</v>
      </c>
      <c r="BR266" s="19"/>
      <c r="BS266" s="19"/>
      <c r="BT266" s="19"/>
    </row>
    <row r="267" spans="2:72" ht="7.5" customHeight="1" x14ac:dyDescent="0.2">
      <c r="B267" s="20"/>
      <c r="C267" s="20"/>
      <c r="D267" s="20"/>
      <c r="E267" s="24"/>
      <c r="F267" s="25"/>
      <c r="G267" s="25"/>
      <c r="H267" s="25"/>
      <c r="I267" s="25"/>
      <c r="J267" s="25"/>
      <c r="K267" s="26"/>
      <c r="L267" s="30"/>
      <c r="M267" s="31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2"/>
      <c r="AB267" s="30"/>
      <c r="AC267" s="31"/>
      <c r="AD267" s="31"/>
      <c r="AE267" s="31"/>
      <c r="AF267" s="31"/>
      <c r="AG267" s="31"/>
      <c r="AH267" s="31"/>
      <c r="AI267" s="31"/>
      <c r="AJ267" s="31"/>
      <c r="AK267" s="31"/>
      <c r="AL267" s="31"/>
      <c r="AM267" s="31"/>
      <c r="AN267" s="31"/>
      <c r="AO267" s="31"/>
      <c r="AP267" s="31"/>
      <c r="AQ267" s="32"/>
      <c r="AR267" s="30"/>
      <c r="AS267" s="31"/>
      <c r="AT267" s="31"/>
      <c r="AU267" s="31"/>
      <c r="AV267" s="31"/>
      <c r="AW267" s="31"/>
      <c r="AX267" s="31"/>
      <c r="AY267" s="31"/>
      <c r="AZ267" s="31"/>
      <c r="BA267" s="31"/>
      <c r="BB267" s="31"/>
      <c r="BC267" s="33"/>
      <c r="BD267" s="33"/>
      <c r="BE267" s="33"/>
      <c r="BF267" s="33"/>
      <c r="BG267" s="33"/>
      <c r="BH267" s="33"/>
      <c r="BI267" s="17"/>
      <c r="BJ267" s="18"/>
      <c r="BK267" s="18"/>
      <c r="BL267" s="18"/>
      <c r="BM267" s="18"/>
      <c r="BN267" s="18"/>
      <c r="BO267" s="18"/>
      <c r="BP267" s="18"/>
      <c r="BQ267" s="19"/>
      <c r="BR267" s="19"/>
      <c r="BS267" s="19"/>
      <c r="BT267" s="19"/>
    </row>
    <row r="268" spans="2:72" ht="7.5" customHeight="1" x14ac:dyDescent="0.2">
      <c r="B268" s="20">
        <v>114</v>
      </c>
      <c r="C268" s="20"/>
      <c r="D268" s="20"/>
      <c r="E268" s="21"/>
      <c r="F268" s="22"/>
      <c r="G268" s="22"/>
      <c r="H268" s="22"/>
      <c r="I268" s="22"/>
      <c r="J268" s="22"/>
      <c r="K268" s="23"/>
      <c r="L268" s="27" t="s">
        <v>166</v>
      </c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  <c r="AA268" s="29"/>
      <c r="AB268" s="27" t="s">
        <v>166</v>
      </c>
      <c r="AC268" s="28"/>
      <c r="AD268" s="28"/>
      <c r="AE268" s="28"/>
      <c r="AF268" s="28"/>
      <c r="AG268" s="28"/>
      <c r="AH268" s="28"/>
      <c r="AI268" s="28"/>
      <c r="AJ268" s="28"/>
      <c r="AK268" s="28"/>
      <c r="AL268" s="28"/>
      <c r="AM268" s="28"/>
      <c r="AN268" s="28"/>
      <c r="AO268" s="28"/>
      <c r="AP268" s="28"/>
      <c r="AQ268" s="29"/>
      <c r="AR268" s="27" t="s">
        <v>166</v>
      </c>
      <c r="AS268" s="28"/>
      <c r="AT268" s="28"/>
      <c r="AU268" s="28"/>
      <c r="AV268" s="28"/>
      <c r="AW268" s="28"/>
      <c r="AX268" s="28"/>
      <c r="AY268" s="28"/>
      <c r="AZ268" s="28"/>
      <c r="BA268" s="28"/>
      <c r="BB268" s="28"/>
      <c r="BC268" s="33"/>
      <c r="BD268" s="33"/>
      <c r="BE268" s="33"/>
      <c r="BF268" s="33"/>
      <c r="BG268" s="33"/>
      <c r="BH268" s="33"/>
      <c r="BI268" s="17"/>
      <c r="BJ268" s="18"/>
      <c r="BK268" s="18"/>
      <c r="BL268" s="18"/>
      <c r="BM268" s="18"/>
      <c r="BN268" s="18"/>
      <c r="BO268" s="18"/>
      <c r="BP268" s="18"/>
      <c r="BQ268" s="19">
        <f>IF(OR($CF$1=B268,$CI$1=B268,$DB$1=B268,$DE$1=B268,$DX$1=B268,$EA$1=B268,$CF$27=B268,$CI$27=B268,$DB$27=B268,$DE$27=B268,$DX$27=B268,$EA$27=B268,$CF$53=B268,$CI$53=B268,$DB$53=B268,$DE$53=B268,$DX$53=B268,$EA$53=B268,$CF$79=B268,$CI$79=B268,$DB$79=B268,$DE$79=B268,$DX$79=B268,$EA$79=B268,$ET$1=B268,$EW$1=B268,$FP$1=B268,$FS$1=B268,$GL$1=B268,$GO$1=B268,$ET$27=B268,$EW$27=B268,$FP$27=B268,$FS$27=B268,$GL$27=B268,$GO$27=B268,$ET$53=B268,$EW$53=B268,$FP$53=B268,$FS$53=B268,$GL$53=B268,$GO$53=B268,$ET$79=B268,$EW$79=B268,$FP$79=B268,$FS$79=B268,$GL$79=B268,$GO$79=B268),1,0)</f>
        <v>0</v>
      </c>
      <c r="BR268" s="19"/>
      <c r="BS268" s="19"/>
      <c r="BT268" s="19"/>
    </row>
    <row r="269" spans="2:72" ht="7.5" customHeight="1" x14ac:dyDescent="0.2">
      <c r="B269" s="20"/>
      <c r="C269" s="20"/>
      <c r="D269" s="20"/>
      <c r="E269" s="24"/>
      <c r="F269" s="25"/>
      <c r="G269" s="25"/>
      <c r="H269" s="25"/>
      <c r="I269" s="25"/>
      <c r="J269" s="25"/>
      <c r="K269" s="26"/>
      <c r="L269" s="30"/>
      <c r="M269" s="31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2"/>
      <c r="AB269" s="30"/>
      <c r="AC269" s="31"/>
      <c r="AD269" s="31"/>
      <c r="AE269" s="31"/>
      <c r="AF269" s="31"/>
      <c r="AG269" s="31"/>
      <c r="AH269" s="31"/>
      <c r="AI269" s="31"/>
      <c r="AJ269" s="31"/>
      <c r="AK269" s="31"/>
      <c r="AL269" s="31"/>
      <c r="AM269" s="31"/>
      <c r="AN269" s="31"/>
      <c r="AO269" s="31"/>
      <c r="AP269" s="31"/>
      <c r="AQ269" s="32"/>
      <c r="AR269" s="30"/>
      <c r="AS269" s="31"/>
      <c r="AT269" s="31"/>
      <c r="AU269" s="31"/>
      <c r="AV269" s="31"/>
      <c r="AW269" s="31"/>
      <c r="AX269" s="31"/>
      <c r="AY269" s="31"/>
      <c r="AZ269" s="31"/>
      <c r="BA269" s="31"/>
      <c r="BB269" s="31"/>
      <c r="BC269" s="33"/>
      <c r="BD269" s="33"/>
      <c r="BE269" s="33"/>
      <c r="BF269" s="33"/>
      <c r="BG269" s="33"/>
      <c r="BH269" s="33"/>
      <c r="BI269" s="17"/>
      <c r="BJ269" s="18"/>
      <c r="BK269" s="18"/>
      <c r="BL269" s="18"/>
      <c r="BM269" s="18"/>
      <c r="BN269" s="18"/>
      <c r="BO269" s="18"/>
      <c r="BP269" s="18"/>
      <c r="BQ269" s="19"/>
      <c r="BR269" s="19"/>
      <c r="BS269" s="19"/>
      <c r="BT269" s="19"/>
    </row>
    <row r="270" spans="2:72" ht="7.5" customHeight="1" x14ac:dyDescent="0.2">
      <c r="B270" s="20">
        <v>115</v>
      </c>
      <c r="C270" s="20"/>
      <c r="D270" s="20"/>
      <c r="E270" s="21"/>
      <c r="F270" s="22"/>
      <c r="G270" s="22"/>
      <c r="H270" s="22"/>
      <c r="I270" s="22"/>
      <c r="J270" s="22"/>
      <c r="K270" s="23"/>
      <c r="L270" s="27" t="s">
        <v>166</v>
      </c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  <c r="AA270" s="29"/>
      <c r="AB270" s="27" t="s">
        <v>166</v>
      </c>
      <c r="AC270" s="28"/>
      <c r="AD270" s="28"/>
      <c r="AE270" s="28"/>
      <c r="AF270" s="28"/>
      <c r="AG270" s="28"/>
      <c r="AH270" s="28"/>
      <c r="AI270" s="28"/>
      <c r="AJ270" s="28"/>
      <c r="AK270" s="28"/>
      <c r="AL270" s="28"/>
      <c r="AM270" s="28"/>
      <c r="AN270" s="28"/>
      <c r="AO270" s="28"/>
      <c r="AP270" s="28"/>
      <c r="AQ270" s="29"/>
      <c r="AR270" s="27" t="s">
        <v>166</v>
      </c>
      <c r="AS270" s="28"/>
      <c r="AT270" s="28"/>
      <c r="AU270" s="28"/>
      <c r="AV270" s="28"/>
      <c r="AW270" s="28"/>
      <c r="AX270" s="28"/>
      <c r="AY270" s="28"/>
      <c r="AZ270" s="28"/>
      <c r="BA270" s="28"/>
      <c r="BB270" s="28"/>
      <c r="BC270" s="33"/>
      <c r="BD270" s="33"/>
      <c r="BE270" s="33"/>
      <c r="BF270" s="33"/>
      <c r="BG270" s="33"/>
      <c r="BH270" s="33"/>
      <c r="BI270" s="17"/>
      <c r="BJ270" s="18"/>
      <c r="BK270" s="18"/>
      <c r="BL270" s="18"/>
      <c r="BM270" s="18"/>
      <c r="BN270" s="18"/>
      <c r="BO270" s="18"/>
      <c r="BP270" s="18"/>
      <c r="BQ270" s="19">
        <f>IF(OR($CF$1=B270,$CI$1=B270,$DB$1=B270,$DE$1=B270,$DX$1=B270,$EA$1=B270,$CF$27=B270,$CI$27=B270,$DB$27=B270,$DE$27=B270,$DX$27=B270,$EA$27=B270,$CF$53=B270,$CI$53=B270,$DB$53=B270,$DE$53=B270,$DX$53=B270,$EA$53=B270,$CF$79=B270,$CI$79=B270,$DB$79=B270,$DE$79=B270,$DX$79=B270,$EA$79=B270,$ET$1=B270,$EW$1=B270,$FP$1=B270,$FS$1=B270,$GL$1=B270,$GO$1=B270,$ET$27=B270,$EW$27=B270,$FP$27=B270,$FS$27=B270,$GL$27=B270,$GO$27=B270,$ET$53=B270,$EW$53=B270,$FP$53=B270,$FS$53=B270,$GL$53=B270,$GO$53=B270,$ET$79=B270,$EW$79=B270,$FP$79=B270,$FS$79=B270,$GL$79=B270,$GO$79=B270),1,0)</f>
        <v>0</v>
      </c>
      <c r="BR270" s="19"/>
      <c r="BS270" s="19"/>
      <c r="BT270" s="19"/>
    </row>
    <row r="271" spans="2:72" ht="7.5" customHeight="1" x14ac:dyDescent="0.2">
      <c r="B271" s="20"/>
      <c r="C271" s="20"/>
      <c r="D271" s="20"/>
      <c r="E271" s="24"/>
      <c r="F271" s="25"/>
      <c r="G271" s="25"/>
      <c r="H271" s="25"/>
      <c r="I271" s="25"/>
      <c r="J271" s="25"/>
      <c r="K271" s="26"/>
      <c r="L271" s="30"/>
      <c r="M271" s="31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2"/>
      <c r="AB271" s="30"/>
      <c r="AC271" s="31"/>
      <c r="AD271" s="31"/>
      <c r="AE271" s="31"/>
      <c r="AF271" s="31"/>
      <c r="AG271" s="31"/>
      <c r="AH271" s="31"/>
      <c r="AI271" s="31"/>
      <c r="AJ271" s="31"/>
      <c r="AK271" s="31"/>
      <c r="AL271" s="31"/>
      <c r="AM271" s="31"/>
      <c r="AN271" s="31"/>
      <c r="AO271" s="31"/>
      <c r="AP271" s="31"/>
      <c r="AQ271" s="32"/>
      <c r="AR271" s="30"/>
      <c r="AS271" s="31"/>
      <c r="AT271" s="31"/>
      <c r="AU271" s="31"/>
      <c r="AV271" s="31"/>
      <c r="AW271" s="31"/>
      <c r="AX271" s="31"/>
      <c r="AY271" s="31"/>
      <c r="AZ271" s="31"/>
      <c r="BA271" s="31"/>
      <c r="BB271" s="31"/>
      <c r="BC271" s="33"/>
      <c r="BD271" s="33"/>
      <c r="BE271" s="33"/>
      <c r="BF271" s="33"/>
      <c r="BG271" s="33"/>
      <c r="BH271" s="33"/>
      <c r="BI271" s="17"/>
      <c r="BJ271" s="18"/>
      <c r="BK271" s="18"/>
      <c r="BL271" s="18"/>
      <c r="BM271" s="18"/>
      <c r="BN271" s="18"/>
      <c r="BO271" s="18"/>
      <c r="BP271" s="18"/>
      <c r="BQ271" s="19"/>
      <c r="BR271" s="19"/>
      <c r="BS271" s="19"/>
      <c r="BT271" s="19"/>
    </row>
    <row r="272" spans="2:72" ht="7.5" customHeight="1" x14ac:dyDescent="0.2">
      <c r="B272" s="20">
        <v>116</v>
      </c>
      <c r="C272" s="20"/>
      <c r="D272" s="20"/>
      <c r="E272" s="21"/>
      <c r="F272" s="22"/>
      <c r="G272" s="22"/>
      <c r="H272" s="22"/>
      <c r="I272" s="22"/>
      <c r="J272" s="22"/>
      <c r="K272" s="23"/>
      <c r="L272" s="27" t="s">
        <v>166</v>
      </c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28"/>
      <c r="AA272" s="29"/>
      <c r="AB272" s="27" t="s">
        <v>166</v>
      </c>
      <c r="AC272" s="28"/>
      <c r="AD272" s="28"/>
      <c r="AE272" s="28"/>
      <c r="AF272" s="28"/>
      <c r="AG272" s="28"/>
      <c r="AH272" s="28"/>
      <c r="AI272" s="28"/>
      <c r="AJ272" s="28"/>
      <c r="AK272" s="28"/>
      <c r="AL272" s="28"/>
      <c r="AM272" s="28"/>
      <c r="AN272" s="28"/>
      <c r="AO272" s="28"/>
      <c r="AP272" s="28"/>
      <c r="AQ272" s="29"/>
      <c r="AR272" s="27" t="s">
        <v>166</v>
      </c>
      <c r="AS272" s="28"/>
      <c r="AT272" s="28"/>
      <c r="AU272" s="28"/>
      <c r="AV272" s="28"/>
      <c r="AW272" s="28"/>
      <c r="AX272" s="28"/>
      <c r="AY272" s="28"/>
      <c r="AZ272" s="28"/>
      <c r="BA272" s="28"/>
      <c r="BB272" s="28"/>
      <c r="BC272" s="33"/>
      <c r="BD272" s="33"/>
      <c r="BE272" s="33"/>
      <c r="BF272" s="33"/>
      <c r="BG272" s="33"/>
      <c r="BH272" s="33"/>
      <c r="BI272" s="17"/>
      <c r="BJ272" s="18"/>
      <c r="BK272" s="18"/>
      <c r="BL272" s="18"/>
      <c r="BM272" s="18"/>
      <c r="BN272" s="18"/>
      <c r="BO272" s="18"/>
      <c r="BP272" s="18"/>
      <c r="BQ272" s="19">
        <f>IF(OR($CF$1=B272,$CI$1=B272,$DB$1=B272,$DE$1=B272,$DX$1=B272,$EA$1=B272,$CF$27=B272,$CI$27=B272,$DB$27=B272,$DE$27=B272,$DX$27=B272,$EA$27=B272,$CF$53=B272,$CI$53=B272,$DB$53=B272,$DE$53=B272,$DX$53=B272,$EA$53=B272,$CF$79=B272,$CI$79=B272,$DB$79=B272,$DE$79=B272,$DX$79=B272,$EA$79=B272,$ET$1=B272,$EW$1=B272,$FP$1=B272,$FS$1=B272,$GL$1=B272,$GO$1=B272,$ET$27=B272,$EW$27=B272,$FP$27=B272,$FS$27=B272,$GL$27=B272,$GO$27=B272,$ET$53=B272,$EW$53=B272,$FP$53=B272,$FS$53=B272,$GL$53=B272,$GO$53=B272,$ET$79=B272,$EW$79=B272,$FP$79=B272,$FS$79=B272,$GL$79=B272,$GO$79=B272),1,0)</f>
        <v>0</v>
      </c>
      <c r="BR272" s="19"/>
      <c r="BS272" s="19"/>
      <c r="BT272" s="19"/>
    </row>
    <row r="273" spans="2:72" ht="7.5" customHeight="1" x14ac:dyDescent="0.2">
      <c r="B273" s="20"/>
      <c r="C273" s="20"/>
      <c r="D273" s="20"/>
      <c r="E273" s="24"/>
      <c r="F273" s="25"/>
      <c r="G273" s="25"/>
      <c r="H273" s="25"/>
      <c r="I273" s="25"/>
      <c r="J273" s="25"/>
      <c r="K273" s="26"/>
      <c r="L273" s="30"/>
      <c r="M273" s="31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2"/>
      <c r="AB273" s="30"/>
      <c r="AC273" s="31"/>
      <c r="AD273" s="31"/>
      <c r="AE273" s="31"/>
      <c r="AF273" s="31"/>
      <c r="AG273" s="31"/>
      <c r="AH273" s="31"/>
      <c r="AI273" s="31"/>
      <c r="AJ273" s="31"/>
      <c r="AK273" s="31"/>
      <c r="AL273" s="31"/>
      <c r="AM273" s="31"/>
      <c r="AN273" s="31"/>
      <c r="AO273" s="31"/>
      <c r="AP273" s="31"/>
      <c r="AQ273" s="32"/>
      <c r="AR273" s="30"/>
      <c r="AS273" s="31"/>
      <c r="AT273" s="31"/>
      <c r="AU273" s="31"/>
      <c r="AV273" s="31"/>
      <c r="AW273" s="31"/>
      <c r="AX273" s="31"/>
      <c r="AY273" s="31"/>
      <c r="AZ273" s="31"/>
      <c r="BA273" s="31"/>
      <c r="BB273" s="31"/>
      <c r="BC273" s="33"/>
      <c r="BD273" s="33"/>
      <c r="BE273" s="33"/>
      <c r="BF273" s="33"/>
      <c r="BG273" s="33"/>
      <c r="BH273" s="33"/>
      <c r="BI273" s="17"/>
      <c r="BJ273" s="18"/>
      <c r="BK273" s="18"/>
      <c r="BL273" s="18"/>
      <c r="BM273" s="18"/>
      <c r="BN273" s="18"/>
      <c r="BO273" s="18"/>
      <c r="BP273" s="18"/>
      <c r="BQ273" s="19"/>
      <c r="BR273" s="19"/>
      <c r="BS273" s="19"/>
      <c r="BT273" s="19"/>
    </row>
    <row r="274" spans="2:72" ht="7.5" customHeight="1" x14ac:dyDescent="0.2">
      <c r="B274" s="20">
        <v>117</v>
      </c>
      <c r="C274" s="20"/>
      <c r="D274" s="20"/>
      <c r="E274" s="21"/>
      <c r="F274" s="22"/>
      <c r="G274" s="22"/>
      <c r="H274" s="22"/>
      <c r="I274" s="22"/>
      <c r="J274" s="22"/>
      <c r="K274" s="23"/>
      <c r="L274" s="27" t="s">
        <v>166</v>
      </c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  <c r="AA274" s="29"/>
      <c r="AB274" s="27" t="s">
        <v>166</v>
      </c>
      <c r="AC274" s="28"/>
      <c r="AD274" s="28"/>
      <c r="AE274" s="28"/>
      <c r="AF274" s="28"/>
      <c r="AG274" s="28"/>
      <c r="AH274" s="28"/>
      <c r="AI274" s="28"/>
      <c r="AJ274" s="28"/>
      <c r="AK274" s="28"/>
      <c r="AL274" s="28"/>
      <c r="AM274" s="28"/>
      <c r="AN274" s="28"/>
      <c r="AO274" s="28"/>
      <c r="AP274" s="28"/>
      <c r="AQ274" s="29"/>
      <c r="AR274" s="27" t="s">
        <v>166</v>
      </c>
      <c r="AS274" s="28"/>
      <c r="AT274" s="28"/>
      <c r="AU274" s="28"/>
      <c r="AV274" s="28"/>
      <c r="AW274" s="28"/>
      <c r="AX274" s="28"/>
      <c r="AY274" s="28"/>
      <c r="AZ274" s="28"/>
      <c r="BA274" s="28"/>
      <c r="BB274" s="28"/>
      <c r="BC274" s="33"/>
      <c r="BD274" s="33"/>
      <c r="BE274" s="33"/>
      <c r="BF274" s="33"/>
      <c r="BG274" s="33"/>
      <c r="BH274" s="33"/>
      <c r="BI274" s="17"/>
      <c r="BJ274" s="18"/>
      <c r="BK274" s="18"/>
      <c r="BL274" s="18"/>
      <c r="BM274" s="18"/>
      <c r="BN274" s="18"/>
      <c r="BO274" s="18"/>
      <c r="BP274" s="18"/>
      <c r="BQ274" s="19">
        <f>IF(OR($CF$1=B274,$CI$1=B274,$DB$1=B274,$DE$1=B274,$DX$1=B274,$EA$1=B274,$CF$27=B274,$CI$27=B274,$DB$27=B274,$DE$27=B274,$DX$27=B274,$EA$27=B274,$CF$53=B274,$CI$53=B274,$DB$53=B274,$DE$53=B274,$DX$53=B274,$EA$53=B274,$CF$79=B274,$CI$79=B274,$DB$79=B274,$DE$79=B274,$DX$79=B274,$EA$79=B274,$ET$1=B274,$EW$1=B274,$FP$1=B274,$FS$1=B274,$GL$1=B274,$GO$1=B274,$ET$27=B274,$EW$27=B274,$FP$27=B274,$FS$27=B274,$GL$27=B274,$GO$27=B274,$ET$53=B274,$EW$53=B274,$FP$53=B274,$FS$53=B274,$GL$53=B274,$GO$53=B274,$ET$79=B274,$EW$79=B274,$FP$79=B274,$FS$79=B274,$GL$79=B274,$GO$79=B274),1,0)</f>
        <v>0</v>
      </c>
      <c r="BR274" s="19"/>
      <c r="BS274" s="19"/>
      <c r="BT274" s="19"/>
    </row>
    <row r="275" spans="2:72" ht="7.5" customHeight="1" x14ac:dyDescent="0.2">
      <c r="B275" s="20"/>
      <c r="C275" s="20"/>
      <c r="D275" s="20"/>
      <c r="E275" s="24"/>
      <c r="F275" s="25"/>
      <c r="G275" s="25"/>
      <c r="H275" s="25"/>
      <c r="I275" s="25"/>
      <c r="J275" s="25"/>
      <c r="K275" s="26"/>
      <c r="L275" s="30"/>
      <c r="M275" s="31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2"/>
      <c r="AB275" s="30"/>
      <c r="AC275" s="31"/>
      <c r="AD275" s="31"/>
      <c r="AE275" s="31"/>
      <c r="AF275" s="31"/>
      <c r="AG275" s="31"/>
      <c r="AH275" s="31"/>
      <c r="AI275" s="31"/>
      <c r="AJ275" s="31"/>
      <c r="AK275" s="31"/>
      <c r="AL275" s="31"/>
      <c r="AM275" s="31"/>
      <c r="AN275" s="31"/>
      <c r="AO275" s="31"/>
      <c r="AP275" s="31"/>
      <c r="AQ275" s="32"/>
      <c r="AR275" s="30"/>
      <c r="AS275" s="31"/>
      <c r="AT275" s="31"/>
      <c r="AU275" s="31"/>
      <c r="AV275" s="31"/>
      <c r="AW275" s="31"/>
      <c r="AX275" s="31"/>
      <c r="AY275" s="31"/>
      <c r="AZ275" s="31"/>
      <c r="BA275" s="31"/>
      <c r="BB275" s="31"/>
      <c r="BC275" s="33"/>
      <c r="BD275" s="33"/>
      <c r="BE275" s="33"/>
      <c r="BF275" s="33"/>
      <c r="BG275" s="33"/>
      <c r="BH275" s="33"/>
      <c r="BI275" s="17"/>
      <c r="BJ275" s="18"/>
      <c r="BK275" s="18"/>
      <c r="BL275" s="18"/>
      <c r="BM275" s="18"/>
      <c r="BN275" s="18"/>
      <c r="BO275" s="18"/>
      <c r="BP275" s="18"/>
      <c r="BQ275" s="19"/>
      <c r="BR275" s="19"/>
      <c r="BS275" s="19"/>
      <c r="BT275" s="19"/>
    </row>
    <row r="276" spans="2:72" ht="7.5" customHeight="1" x14ac:dyDescent="0.2">
      <c r="B276" s="20">
        <v>118</v>
      </c>
      <c r="C276" s="20"/>
      <c r="D276" s="20"/>
      <c r="E276" s="21"/>
      <c r="F276" s="22"/>
      <c r="G276" s="22"/>
      <c r="H276" s="22"/>
      <c r="I276" s="22"/>
      <c r="J276" s="22"/>
      <c r="K276" s="23"/>
      <c r="L276" s="27" t="s">
        <v>166</v>
      </c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28"/>
      <c r="AA276" s="29"/>
      <c r="AB276" s="27" t="s">
        <v>166</v>
      </c>
      <c r="AC276" s="28"/>
      <c r="AD276" s="28"/>
      <c r="AE276" s="28"/>
      <c r="AF276" s="28"/>
      <c r="AG276" s="28"/>
      <c r="AH276" s="28"/>
      <c r="AI276" s="28"/>
      <c r="AJ276" s="28"/>
      <c r="AK276" s="28"/>
      <c r="AL276" s="28"/>
      <c r="AM276" s="28"/>
      <c r="AN276" s="28"/>
      <c r="AO276" s="28"/>
      <c r="AP276" s="28"/>
      <c r="AQ276" s="29"/>
      <c r="AR276" s="27" t="s">
        <v>166</v>
      </c>
      <c r="AS276" s="28"/>
      <c r="AT276" s="28"/>
      <c r="AU276" s="28"/>
      <c r="AV276" s="28"/>
      <c r="AW276" s="28"/>
      <c r="AX276" s="28"/>
      <c r="AY276" s="28"/>
      <c r="AZ276" s="28"/>
      <c r="BA276" s="28"/>
      <c r="BB276" s="28"/>
      <c r="BC276" s="33"/>
      <c r="BD276" s="33"/>
      <c r="BE276" s="33"/>
      <c r="BF276" s="33"/>
      <c r="BG276" s="33"/>
      <c r="BH276" s="33"/>
      <c r="BI276" s="17"/>
      <c r="BJ276" s="18"/>
      <c r="BK276" s="18"/>
      <c r="BL276" s="18"/>
      <c r="BM276" s="18"/>
      <c r="BN276" s="18"/>
      <c r="BO276" s="18"/>
      <c r="BP276" s="18"/>
      <c r="BQ276" s="19">
        <f>IF(OR($CF$1=B276,$CI$1=B276,$DB$1=B276,$DE$1=B276,$DX$1=B276,$EA$1=B276,$CF$27=B276,$CI$27=B276,$DB$27=B276,$DE$27=B276,$DX$27=B276,$EA$27=B276,$CF$53=B276,$CI$53=B276,$DB$53=B276,$DE$53=B276,$DX$53=B276,$EA$53=B276,$CF$79=B276,$CI$79=B276,$DB$79=B276,$DE$79=B276,$DX$79=B276,$EA$79=B276,$ET$1=B276,$EW$1=B276,$FP$1=B276,$FS$1=B276,$GL$1=B276,$GO$1=B276,$ET$27=B276,$EW$27=B276,$FP$27=B276,$FS$27=B276,$GL$27=B276,$GO$27=B276,$ET$53=B276,$EW$53=B276,$FP$53=B276,$FS$53=B276,$GL$53=B276,$GO$53=B276,$ET$79=B276,$EW$79=B276,$FP$79=B276,$FS$79=B276,$GL$79=B276,$GO$79=B276),1,0)</f>
        <v>0</v>
      </c>
      <c r="BR276" s="19"/>
      <c r="BS276" s="19"/>
      <c r="BT276" s="19"/>
    </row>
    <row r="277" spans="2:72" ht="7.5" customHeight="1" x14ac:dyDescent="0.2">
      <c r="B277" s="20"/>
      <c r="C277" s="20"/>
      <c r="D277" s="20"/>
      <c r="E277" s="24"/>
      <c r="F277" s="25"/>
      <c r="G277" s="25"/>
      <c r="H277" s="25"/>
      <c r="I277" s="25"/>
      <c r="J277" s="25"/>
      <c r="K277" s="26"/>
      <c r="L277" s="30"/>
      <c r="M277" s="31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2"/>
      <c r="AB277" s="30"/>
      <c r="AC277" s="31"/>
      <c r="AD277" s="31"/>
      <c r="AE277" s="31"/>
      <c r="AF277" s="31"/>
      <c r="AG277" s="31"/>
      <c r="AH277" s="31"/>
      <c r="AI277" s="31"/>
      <c r="AJ277" s="31"/>
      <c r="AK277" s="31"/>
      <c r="AL277" s="31"/>
      <c r="AM277" s="31"/>
      <c r="AN277" s="31"/>
      <c r="AO277" s="31"/>
      <c r="AP277" s="31"/>
      <c r="AQ277" s="32"/>
      <c r="AR277" s="30"/>
      <c r="AS277" s="31"/>
      <c r="AT277" s="31"/>
      <c r="AU277" s="31"/>
      <c r="AV277" s="31"/>
      <c r="AW277" s="31"/>
      <c r="AX277" s="31"/>
      <c r="AY277" s="31"/>
      <c r="AZ277" s="31"/>
      <c r="BA277" s="31"/>
      <c r="BB277" s="31"/>
      <c r="BC277" s="33"/>
      <c r="BD277" s="33"/>
      <c r="BE277" s="33"/>
      <c r="BF277" s="33"/>
      <c r="BG277" s="33"/>
      <c r="BH277" s="33"/>
      <c r="BI277" s="17"/>
      <c r="BJ277" s="18"/>
      <c r="BK277" s="18"/>
      <c r="BL277" s="18"/>
      <c r="BM277" s="18"/>
      <c r="BN277" s="18"/>
      <c r="BO277" s="18"/>
      <c r="BP277" s="18"/>
      <c r="BQ277" s="19"/>
      <c r="BR277" s="19"/>
      <c r="BS277" s="19"/>
      <c r="BT277" s="19"/>
    </row>
    <row r="278" spans="2:72" ht="7.5" customHeight="1" x14ac:dyDescent="0.2">
      <c r="B278" s="20">
        <v>119</v>
      </c>
      <c r="C278" s="20"/>
      <c r="D278" s="20"/>
      <c r="E278" s="21"/>
      <c r="F278" s="22"/>
      <c r="G278" s="22"/>
      <c r="H278" s="22"/>
      <c r="I278" s="22"/>
      <c r="J278" s="22"/>
      <c r="K278" s="23"/>
      <c r="L278" s="27" t="s">
        <v>166</v>
      </c>
      <c r="M278" s="28"/>
      <c r="N278" s="28"/>
      <c r="O278" s="28"/>
      <c r="P278" s="28"/>
      <c r="Q278" s="28"/>
      <c r="R278" s="28"/>
      <c r="S278" s="28"/>
      <c r="T278" s="28"/>
      <c r="U278" s="28"/>
      <c r="V278" s="28"/>
      <c r="W278" s="28"/>
      <c r="X278" s="28"/>
      <c r="Y278" s="28"/>
      <c r="Z278" s="28"/>
      <c r="AA278" s="29"/>
      <c r="AB278" s="27" t="s">
        <v>166</v>
      </c>
      <c r="AC278" s="28"/>
      <c r="AD278" s="28"/>
      <c r="AE278" s="28"/>
      <c r="AF278" s="28"/>
      <c r="AG278" s="28"/>
      <c r="AH278" s="28"/>
      <c r="AI278" s="28"/>
      <c r="AJ278" s="28"/>
      <c r="AK278" s="28"/>
      <c r="AL278" s="28"/>
      <c r="AM278" s="28"/>
      <c r="AN278" s="28"/>
      <c r="AO278" s="28"/>
      <c r="AP278" s="28"/>
      <c r="AQ278" s="29"/>
      <c r="AR278" s="27" t="s">
        <v>166</v>
      </c>
      <c r="AS278" s="28"/>
      <c r="AT278" s="28"/>
      <c r="AU278" s="28"/>
      <c r="AV278" s="28"/>
      <c r="AW278" s="28"/>
      <c r="AX278" s="28"/>
      <c r="AY278" s="28"/>
      <c r="AZ278" s="28"/>
      <c r="BA278" s="28"/>
      <c r="BB278" s="28"/>
      <c r="BC278" s="33"/>
      <c r="BD278" s="33"/>
      <c r="BE278" s="33"/>
      <c r="BF278" s="33"/>
      <c r="BG278" s="33"/>
      <c r="BH278" s="33"/>
      <c r="BI278" s="17"/>
      <c r="BJ278" s="18"/>
      <c r="BK278" s="18"/>
      <c r="BL278" s="18"/>
      <c r="BM278" s="18"/>
      <c r="BN278" s="18"/>
      <c r="BO278" s="18"/>
      <c r="BP278" s="18"/>
      <c r="BQ278" s="19">
        <f>IF(OR($CF$1=B278,$CI$1=B278,$DB$1=B278,$DE$1=B278,$DX$1=B278,$EA$1=B278,$CF$27=B278,$CI$27=B278,$DB$27=B278,$DE$27=B278,$DX$27=B278,$EA$27=B278,$CF$53=B278,$CI$53=B278,$DB$53=B278,$DE$53=B278,$DX$53=B278,$EA$53=B278,$CF$79=B278,$CI$79=B278,$DB$79=B278,$DE$79=B278,$DX$79=B278,$EA$79=B278,$ET$1=B278,$EW$1=B278,$FP$1=B278,$FS$1=B278,$GL$1=B278,$GO$1=B278,$ET$27=B278,$EW$27=B278,$FP$27=B278,$FS$27=B278,$GL$27=B278,$GO$27=B278,$ET$53=B278,$EW$53=B278,$FP$53=B278,$FS$53=B278,$GL$53=B278,$GO$53=B278,$ET$79=B278,$EW$79=B278,$FP$79=B278,$FS$79=B278,$GL$79=B278,$GO$79=B278),1,0)</f>
        <v>0</v>
      </c>
      <c r="BR278" s="19"/>
      <c r="BS278" s="19"/>
      <c r="BT278" s="19"/>
    </row>
    <row r="279" spans="2:72" ht="7.5" customHeight="1" x14ac:dyDescent="0.2">
      <c r="B279" s="20"/>
      <c r="C279" s="20"/>
      <c r="D279" s="20"/>
      <c r="E279" s="24"/>
      <c r="F279" s="25"/>
      <c r="G279" s="25"/>
      <c r="H279" s="25"/>
      <c r="I279" s="25"/>
      <c r="J279" s="25"/>
      <c r="K279" s="26"/>
      <c r="L279" s="30"/>
      <c r="M279" s="31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2"/>
      <c r="AB279" s="30"/>
      <c r="AC279" s="31"/>
      <c r="AD279" s="31"/>
      <c r="AE279" s="31"/>
      <c r="AF279" s="31"/>
      <c r="AG279" s="31"/>
      <c r="AH279" s="31"/>
      <c r="AI279" s="31"/>
      <c r="AJ279" s="31"/>
      <c r="AK279" s="31"/>
      <c r="AL279" s="31"/>
      <c r="AM279" s="31"/>
      <c r="AN279" s="31"/>
      <c r="AO279" s="31"/>
      <c r="AP279" s="31"/>
      <c r="AQ279" s="32"/>
      <c r="AR279" s="30"/>
      <c r="AS279" s="31"/>
      <c r="AT279" s="31"/>
      <c r="AU279" s="31"/>
      <c r="AV279" s="31"/>
      <c r="AW279" s="31"/>
      <c r="AX279" s="31"/>
      <c r="AY279" s="31"/>
      <c r="AZ279" s="31"/>
      <c r="BA279" s="31"/>
      <c r="BB279" s="31"/>
      <c r="BC279" s="33"/>
      <c r="BD279" s="33"/>
      <c r="BE279" s="33"/>
      <c r="BF279" s="33"/>
      <c r="BG279" s="33"/>
      <c r="BH279" s="33"/>
      <c r="BI279" s="17"/>
      <c r="BJ279" s="18"/>
      <c r="BK279" s="18"/>
      <c r="BL279" s="18"/>
      <c r="BM279" s="18"/>
      <c r="BN279" s="18"/>
      <c r="BO279" s="18"/>
      <c r="BP279" s="18"/>
      <c r="BQ279" s="19"/>
      <c r="BR279" s="19"/>
      <c r="BS279" s="19"/>
      <c r="BT279" s="19"/>
    </row>
    <row r="280" spans="2:72" ht="7.5" customHeight="1" x14ac:dyDescent="0.2">
      <c r="B280" s="20">
        <v>120</v>
      </c>
      <c r="C280" s="20"/>
      <c r="D280" s="20"/>
      <c r="E280" s="21"/>
      <c r="F280" s="22"/>
      <c r="G280" s="22"/>
      <c r="H280" s="22"/>
      <c r="I280" s="22"/>
      <c r="J280" s="22"/>
      <c r="K280" s="23"/>
      <c r="L280" s="27" t="s">
        <v>166</v>
      </c>
      <c r="M280" s="28"/>
      <c r="N280" s="28"/>
      <c r="O280" s="28"/>
      <c r="P280" s="28"/>
      <c r="Q280" s="28"/>
      <c r="R280" s="28"/>
      <c r="S280" s="28"/>
      <c r="T280" s="28"/>
      <c r="U280" s="28"/>
      <c r="V280" s="28"/>
      <c r="W280" s="28"/>
      <c r="X280" s="28"/>
      <c r="Y280" s="28"/>
      <c r="Z280" s="28"/>
      <c r="AA280" s="29"/>
      <c r="AB280" s="27" t="s">
        <v>166</v>
      </c>
      <c r="AC280" s="28"/>
      <c r="AD280" s="28"/>
      <c r="AE280" s="28"/>
      <c r="AF280" s="28"/>
      <c r="AG280" s="28"/>
      <c r="AH280" s="28"/>
      <c r="AI280" s="28"/>
      <c r="AJ280" s="28"/>
      <c r="AK280" s="28"/>
      <c r="AL280" s="28"/>
      <c r="AM280" s="28"/>
      <c r="AN280" s="28"/>
      <c r="AO280" s="28"/>
      <c r="AP280" s="28"/>
      <c r="AQ280" s="29"/>
      <c r="AR280" s="27" t="s">
        <v>166</v>
      </c>
      <c r="AS280" s="28"/>
      <c r="AT280" s="28"/>
      <c r="AU280" s="28"/>
      <c r="AV280" s="28"/>
      <c r="AW280" s="28"/>
      <c r="AX280" s="28"/>
      <c r="AY280" s="28"/>
      <c r="AZ280" s="28"/>
      <c r="BA280" s="28"/>
      <c r="BB280" s="28"/>
      <c r="BC280" s="33"/>
      <c r="BD280" s="33"/>
      <c r="BE280" s="33"/>
      <c r="BF280" s="33"/>
      <c r="BG280" s="33"/>
      <c r="BH280" s="33"/>
      <c r="BI280" s="17"/>
      <c r="BJ280" s="18"/>
      <c r="BK280" s="18"/>
      <c r="BL280" s="18"/>
      <c r="BM280" s="18"/>
      <c r="BN280" s="18"/>
      <c r="BO280" s="18"/>
      <c r="BP280" s="18"/>
      <c r="BQ280" s="19">
        <f>IF(OR($CF$1=B280,$CI$1=B280,$DB$1=B280,$DE$1=B280,$DX$1=B280,$EA$1=B280,$CF$27=B280,$CI$27=B280,$DB$27=B280,$DE$27=B280,$DX$27=B280,$EA$27=B280,$CF$53=B280,$CI$53=B280,$DB$53=B280,$DE$53=B280,$DX$53=B280,$EA$53=B280,$CF$79=B280,$CI$79=B280,$DB$79=B280,$DE$79=B280,$DX$79=B280,$EA$79=B280,$ET$1=B280,$EW$1=B280,$FP$1=B280,$FS$1=B280,$GL$1=B280,$GO$1=B280,$ET$27=B280,$EW$27=B280,$FP$27=B280,$FS$27=B280,$GL$27=B280,$GO$27=B280,$ET$53=B280,$EW$53=B280,$FP$53=B280,$FS$53=B280,$GL$53=B280,$GO$53=B280,$ET$79=B280,$EW$79=B280,$FP$79=B280,$FS$79=B280,$GL$79=B280,$GO$79=B280),1,0)</f>
        <v>0</v>
      </c>
      <c r="BR280" s="19"/>
      <c r="BS280" s="19"/>
      <c r="BT280" s="19"/>
    </row>
    <row r="281" spans="2:72" ht="7.5" customHeight="1" x14ac:dyDescent="0.2">
      <c r="B281" s="20"/>
      <c r="C281" s="20"/>
      <c r="D281" s="20"/>
      <c r="E281" s="24"/>
      <c r="F281" s="25"/>
      <c r="G281" s="25"/>
      <c r="H281" s="25"/>
      <c r="I281" s="25"/>
      <c r="J281" s="25"/>
      <c r="K281" s="26"/>
      <c r="L281" s="30"/>
      <c r="M281" s="31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2"/>
      <c r="AB281" s="30"/>
      <c r="AC281" s="31"/>
      <c r="AD281" s="31"/>
      <c r="AE281" s="31"/>
      <c r="AF281" s="31"/>
      <c r="AG281" s="31"/>
      <c r="AH281" s="31"/>
      <c r="AI281" s="31"/>
      <c r="AJ281" s="31"/>
      <c r="AK281" s="31"/>
      <c r="AL281" s="31"/>
      <c r="AM281" s="31"/>
      <c r="AN281" s="31"/>
      <c r="AO281" s="31"/>
      <c r="AP281" s="31"/>
      <c r="AQ281" s="32"/>
      <c r="AR281" s="30"/>
      <c r="AS281" s="31"/>
      <c r="AT281" s="31"/>
      <c r="AU281" s="31"/>
      <c r="AV281" s="31"/>
      <c r="AW281" s="31"/>
      <c r="AX281" s="31"/>
      <c r="AY281" s="31"/>
      <c r="AZ281" s="31"/>
      <c r="BA281" s="31"/>
      <c r="BB281" s="31"/>
      <c r="BC281" s="33"/>
      <c r="BD281" s="33"/>
      <c r="BE281" s="33"/>
      <c r="BF281" s="33"/>
      <c r="BG281" s="33"/>
      <c r="BH281" s="33"/>
      <c r="BI281" s="17"/>
      <c r="BJ281" s="18"/>
      <c r="BK281" s="18"/>
      <c r="BL281" s="18"/>
      <c r="BM281" s="18"/>
      <c r="BN281" s="18"/>
      <c r="BO281" s="18"/>
      <c r="BP281" s="18"/>
      <c r="BQ281" s="19"/>
      <c r="BR281" s="19"/>
      <c r="BS281" s="19"/>
      <c r="BT281" s="19"/>
    </row>
    <row r="282" spans="2:72" ht="7.5" customHeight="1" x14ac:dyDescent="0.2">
      <c r="B282" s="20">
        <v>121</v>
      </c>
      <c r="C282" s="20"/>
      <c r="D282" s="20"/>
      <c r="E282" s="21"/>
      <c r="F282" s="22"/>
      <c r="G282" s="22"/>
      <c r="H282" s="22"/>
      <c r="I282" s="22"/>
      <c r="J282" s="22"/>
      <c r="K282" s="23"/>
      <c r="L282" s="27" t="s">
        <v>166</v>
      </c>
      <c r="M282" s="28"/>
      <c r="N282" s="28"/>
      <c r="O282" s="28"/>
      <c r="P282" s="28"/>
      <c r="Q282" s="28"/>
      <c r="R282" s="28"/>
      <c r="S282" s="28"/>
      <c r="T282" s="28"/>
      <c r="U282" s="28"/>
      <c r="V282" s="28"/>
      <c r="W282" s="28"/>
      <c r="X282" s="28"/>
      <c r="Y282" s="28"/>
      <c r="Z282" s="28"/>
      <c r="AA282" s="29"/>
      <c r="AB282" s="27" t="s">
        <v>166</v>
      </c>
      <c r="AC282" s="28"/>
      <c r="AD282" s="28"/>
      <c r="AE282" s="28"/>
      <c r="AF282" s="28"/>
      <c r="AG282" s="28"/>
      <c r="AH282" s="28"/>
      <c r="AI282" s="28"/>
      <c r="AJ282" s="28"/>
      <c r="AK282" s="28"/>
      <c r="AL282" s="28"/>
      <c r="AM282" s="28"/>
      <c r="AN282" s="28"/>
      <c r="AO282" s="28"/>
      <c r="AP282" s="28"/>
      <c r="AQ282" s="29"/>
      <c r="AR282" s="27" t="s">
        <v>166</v>
      </c>
      <c r="AS282" s="28"/>
      <c r="AT282" s="28"/>
      <c r="AU282" s="28"/>
      <c r="AV282" s="28"/>
      <c r="AW282" s="28"/>
      <c r="AX282" s="28"/>
      <c r="AY282" s="28"/>
      <c r="AZ282" s="28"/>
      <c r="BA282" s="28"/>
      <c r="BB282" s="28"/>
      <c r="BC282" s="33"/>
      <c r="BD282" s="33"/>
      <c r="BE282" s="33"/>
      <c r="BF282" s="33"/>
      <c r="BG282" s="33"/>
      <c r="BH282" s="33"/>
      <c r="BI282" s="17"/>
      <c r="BJ282" s="18"/>
      <c r="BK282" s="18"/>
      <c r="BL282" s="18"/>
      <c r="BM282" s="18"/>
      <c r="BN282" s="18"/>
      <c r="BO282" s="18"/>
      <c r="BP282" s="18"/>
      <c r="BQ282" s="19">
        <f>IF(OR($CF$1=B282,$CI$1=B282,$DB$1=B282,$DE$1=B282,$DX$1=B282,$EA$1=B282,$CF$27=B282,$CI$27=B282,$DB$27=B282,$DE$27=B282,$DX$27=B282,$EA$27=B282,$CF$53=B282,$CI$53=B282,$DB$53=B282,$DE$53=B282,$DX$53=B282,$EA$53=B282,$CF$79=B282,$CI$79=B282,$DB$79=B282,$DE$79=B282,$DX$79=B282,$EA$79=B282,$ET$1=B282,$EW$1=B282,$FP$1=B282,$FS$1=B282,$GL$1=B282,$GO$1=B282,$ET$27=B282,$EW$27=B282,$FP$27=B282,$FS$27=B282,$GL$27=B282,$GO$27=B282,$ET$53=B282,$EW$53=B282,$FP$53=B282,$FS$53=B282,$GL$53=B282,$GO$53=B282,$ET$79=B282,$EW$79=B282,$FP$79=B282,$FS$79=B282,$GL$79=B282,$GO$79=B282),1,0)</f>
        <v>0</v>
      </c>
      <c r="BR282" s="19"/>
      <c r="BS282" s="19"/>
      <c r="BT282" s="19"/>
    </row>
    <row r="283" spans="2:72" ht="7.5" customHeight="1" x14ac:dyDescent="0.2">
      <c r="B283" s="20"/>
      <c r="C283" s="20"/>
      <c r="D283" s="20"/>
      <c r="E283" s="24"/>
      <c r="F283" s="25"/>
      <c r="G283" s="25"/>
      <c r="H283" s="25"/>
      <c r="I283" s="25"/>
      <c r="J283" s="25"/>
      <c r="K283" s="26"/>
      <c r="L283" s="30"/>
      <c r="M283" s="31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2"/>
      <c r="AB283" s="30"/>
      <c r="AC283" s="31"/>
      <c r="AD283" s="31"/>
      <c r="AE283" s="31"/>
      <c r="AF283" s="31"/>
      <c r="AG283" s="31"/>
      <c r="AH283" s="31"/>
      <c r="AI283" s="31"/>
      <c r="AJ283" s="31"/>
      <c r="AK283" s="31"/>
      <c r="AL283" s="31"/>
      <c r="AM283" s="31"/>
      <c r="AN283" s="31"/>
      <c r="AO283" s="31"/>
      <c r="AP283" s="31"/>
      <c r="AQ283" s="32"/>
      <c r="AR283" s="30"/>
      <c r="AS283" s="31"/>
      <c r="AT283" s="31"/>
      <c r="AU283" s="31"/>
      <c r="AV283" s="31"/>
      <c r="AW283" s="31"/>
      <c r="AX283" s="31"/>
      <c r="AY283" s="31"/>
      <c r="AZ283" s="31"/>
      <c r="BA283" s="31"/>
      <c r="BB283" s="31"/>
      <c r="BC283" s="33"/>
      <c r="BD283" s="33"/>
      <c r="BE283" s="33"/>
      <c r="BF283" s="33"/>
      <c r="BG283" s="33"/>
      <c r="BH283" s="33"/>
      <c r="BI283" s="17"/>
      <c r="BJ283" s="18"/>
      <c r="BK283" s="18"/>
      <c r="BL283" s="18"/>
      <c r="BM283" s="18"/>
      <c r="BN283" s="18"/>
      <c r="BO283" s="18"/>
      <c r="BP283" s="18"/>
      <c r="BQ283" s="19"/>
      <c r="BR283" s="19"/>
      <c r="BS283" s="19"/>
      <c r="BT283" s="19"/>
    </row>
    <row r="284" spans="2:72" ht="7.5" customHeight="1" x14ac:dyDescent="0.2">
      <c r="B284" s="20">
        <v>122</v>
      </c>
      <c r="C284" s="20"/>
      <c r="D284" s="20"/>
      <c r="E284" s="21"/>
      <c r="F284" s="22"/>
      <c r="G284" s="22"/>
      <c r="H284" s="22"/>
      <c r="I284" s="22"/>
      <c r="J284" s="22"/>
      <c r="K284" s="23"/>
      <c r="L284" s="27" t="s">
        <v>166</v>
      </c>
      <c r="M284" s="28"/>
      <c r="N284" s="28"/>
      <c r="O284" s="28"/>
      <c r="P284" s="28"/>
      <c r="Q284" s="28"/>
      <c r="R284" s="28"/>
      <c r="S284" s="28"/>
      <c r="T284" s="28"/>
      <c r="U284" s="28"/>
      <c r="V284" s="28"/>
      <c r="W284" s="28"/>
      <c r="X284" s="28"/>
      <c r="Y284" s="28"/>
      <c r="Z284" s="28"/>
      <c r="AA284" s="29"/>
      <c r="AB284" s="27" t="s">
        <v>166</v>
      </c>
      <c r="AC284" s="28"/>
      <c r="AD284" s="28"/>
      <c r="AE284" s="28"/>
      <c r="AF284" s="28"/>
      <c r="AG284" s="28"/>
      <c r="AH284" s="28"/>
      <c r="AI284" s="28"/>
      <c r="AJ284" s="28"/>
      <c r="AK284" s="28"/>
      <c r="AL284" s="28"/>
      <c r="AM284" s="28"/>
      <c r="AN284" s="28"/>
      <c r="AO284" s="28"/>
      <c r="AP284" s="28"/>
      <c r="AQ284" s="29"/>
      <c r="AR284" s="27" t="s">
        <v>166</v>
      </c>
      <c r="AS284" s="28"/>
      <c r="AT284" s="28"/>
      <c r="AU284" s="28"/>
      <c r="AV284" s="28"/>
      <c r="AW284" s="28"/>
      <c r="AX284" s="28"/>
      <c r="AY284" s="28"/>
      <c r="AZ284" s="28"/>
      <c r="BA284" s="28"/>
      <c r="BB284" s="28"/>
      <c r="BC284" s="33"/>
      <c r="BD284" s="33"/>
      <c r="BE284" s="33"/>
      <c r="BF284" s="33"/>
      <c r="BG284" s="33"/>
      <c r="BH284" s="33"/>
      <c r="BI284" s="17"/>
      <c r="BJ284" s="18"/>
      <c r="BK284" s="18"/>
      <c r="BL284" s="18"/>
      <c r="BM284" s="18"/>
      <c r="BN284" s="18"/>
      <c r="BO284" s="18"/>
      <c r="BP284" s="18"/>
      <c r="BQ284" s="19">
        <f>IF(OR($CF$1=B284,$CI$1=B284,$DB$1=B284,$DE$1=B284,$DX$1=B284,$EA$1=B284,$CF$27=B284,$CI$27=B284,$DB$27=B284,$DE$27=B284,$DX$27=B284,$EA$27=B284,$CF$53=B284,$CI$53=B284,$DB$53=B284,$DE$53=B284,$DX$53=B284,$EA$53=B284,$CF$79=B284,$CI$79=B284,$DB$79=B284,$DE$79=B284,$DX$79=B284,$EA$79=B284,$ET$1=B284,$EW$1=B284,$FP$1=B284,$FS$1=B284,$GL$1=B284,$GO$1=B284,$ET$27=B284,$EW$27=B284,$FP$27=B284,$FS$27=B284,$GL$27=B284,$GO$27=B284,$ET$53=B284,$EW$53=B284,$FP$53=B284,$FS$53=B284,$GL$53=B284,$GO$53=B284,$ET$79=B284,$EW$79=B284,$FP$79=B284,$FS$79=B284,$GL$79=B284,$GO$79=B284),1,0)</f>
        <v>0</v>
      </c>
      <c r="BR284" s="19"/>
      <c r="BS284" s="19"/>
      <c r="BT284" s="19"/>
    </row>
    <row r="285" spans="2:72" ht="7.5" customHeight="1" x14ac:dyDescent="0.2">
      <c r="B285" s="20"/>
      <c r="C285" s="20"/>
      <c r="D285" s="20"/>
      <c r="E285" s="24"/>
      <c r="F285" s="25"/>
      <c r="G285" s="25"/>
      <c r="H285" s="25"/>
      <c r="I285" s="25"/>
      <c r="J285" s="25"/>
      <c r="K285" s="26"/>
      <c r="L285" s="30"/>
      <c r="M285" s="31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2"/>
      <c r="AB285" s="30"/>
      <c r="AC285" s="31"/>
      <c r="AD285" s="31"/>
      <c r="AE285" s="31"/>
      <c r="AF285" s="31"/>
      <c r="AG285" s="31"/>
      <c r="AH285" s="31"/>
      <c r="AI285" s="31"/>
      <c r="AJ285" s="31"/>
      <c r="AK285" s="31"/>
      <c r="AL285" s="31"/>
      <c r="AM285" s="31"/>
      <c r="AN285" s="31"/>
      <c r="AO285" s="31"/>
      <c r="AP285" s="31"/>
      <c r="AQ285" s="32"/>
      <c r="AR285" s="30"/>
      <c r="AS285" s="31"/>
      <c r="AT285" s="31"/>
      <c r="AU285" s="31"/>
      <c r="AV285" s="31"/>
      <c r="AW285" s="31"/>
      <c r="AX285" s="31"/>
      <c r="AY285" s="31"/>
      <c r="AZ285" s="31"/>
      <c r="BA285" s="31"/>
      <c r="BB285" s="31"/>
      <c r="BC285" s="33"/>
      <c r="BD285" s="33"/>
      <c r="BE285" s="33"/>
      <c r="BF285" s="33"/>
      <c r="BG285" s="33"/>
      <c r="BH285" s="33"/>
      <c r="BI285" s="17"/>
      <c r="BJ285" s="18"/>
      <c r="BK285" s="18"/>
      <c r="BL285" s="18"/>
      <c r="BM285" s="18"/>
      <c r="BN285" s="18"/>
      <c r="BO285" s="18"/>
      <c r="BP285" s="18"/>
      <c r="BQ285" s="19"/>
      <c r="BR285" s="19"/>
      <c r="BS285" s="19"/>
      <c r="BT285" s="19"/>
    </row>
    <row r="286" spans="2:72" ht="7.5" customHeight="1" x14ac:dyDescent="0.2">
      <c r="B286" s="20">
        <v>123</v>
      </c>
      <c r="C286" s="20"/>
      <c r="D286" s="20"/>
      <c r="E286" s="21"/>
      <c r="F286" s="22"/>
      <c r="G286" s="22"/>
      <c r="H286" s="22"/>
      <c r="I286" s="22"/>
      <c r="J286" s="22"/>
      <c r="K286" s="23"/>
      <c r="L286" s="27" t="s">
        <v>166</v>
      </c>
      <c r="M286" s="28"/>
      <c r="N286" s="28"/>
      <c r="O286" s="28"/>
      <c r="P286" s="28"/>
      <c r="Q286" s="28"/>
      <c r="R286" s="28"/>
      <c r="S286" s="28"/>
      <c r="T286" s="28"/>
      <c r="U286" s="28"/>
      <c r="V286" s="28"/>
      <c r="W286" s="28"/>
      <c r="X286" s="28"/>
      <c r="Y286" s="28"/>
      <c r="Z286" s="28"/>
      <c r="AA286" s="29"/>
      <c r="AB286" s="27" t="s">
        <v>166</v>
      </c>
      <c r="AC286" s="28"/>
      <c r="AD286" s="28"/>
      <c r="AE286" s="28"/>
      <c r="AF286" s="28"/>
      <c r="AG286" s="28"/>
      <c r="AH286" s="28"/>
      <c r="AI286" s="28"/>
      <c r="AJ286" s="28"/>
      <c r="AK286" s="28"/>
      <c r="AL286" s="28"/>
      <c r="AM286" s="28"/>
      <c r="AN286" s="28"/>
      <c r="AO286" s="28"/>
      <c r="AP286" s="28"/>
      <c r="AQ286" s="29"/>
      <c r="AR286" s="27" t="s">
        <v>166</v>
      </c>
      <c r="AS286" s="28"/>
      <c r="AT286" s="28"/>
      <c r="AU286" s="28"/>
      <c r="AV286" s="28"/>
      <c r="AW286" s="28"/>
      <c r="AX286" s="28"/>
      <c r="AY286" s="28"/>
      <c r="AZ286" s="28"/>
      <c r="BA286" s="28"/>
      <c r="BB286" s="28"/>
      <c r="BC286" s="33"/>
      <c r="BD286" s="33"/>
      <c r="BE286" s="33"/>
      <c r="BF286" s="33"/>
      <c r="BG286" s="33"/>
      <c r="BH286" s="33"/>
      <c r="BI286" s="17"/>
      <c r="BJ286" s="18"/>
      <c r="BK286" s="18"/>
      <c r="BL286" s="18"/>
      <c r="BM286" s="18"/>
      <c r="BN286" s="18"/>
      <c r="BO286" s="18"/>
      <c r="BP286" s="18"/>
      <c r="BQ286" s="19">
        <f>IF(OR($CF$1=B286,$CI$1=B286,$DB$1=B286,$DE$1=B286,$DX$1=B286,$EA$1=B286,$CF$27=B286,$CI$27=B286,$DB$27=B286,$DE$27=B286,$DX$27=B286,$EA$27=B286,$CF$53=B286,$CI$53=B286,$DB$53=B286,$DE$53=B286,$DX$53=B286,$EA$53=B286,$CF$79=B286,$CI$79=B286,$DB$79=B286,$DE$79=B286,$DX$79=B286,$EA$79=B286,$ET$1=B286,$EW$1=B286,$FP$1=B286,$FS$1=B286,$GL$1=B286,$GO$1=B286,$ET$27=B286,$EW$27=B286,$FP$27=B286,$FS$27=B286,$GL$27=B286,$GO$27=B286,$ET$53=B286,$EW$53=B286,$FP$53=B286,$FS$53=B286,$GL$53=B286,$GO$53=B286,$ET$79=B286,$EW$79=B286,$FP$79=B286,$FS$79=B286,$GL$79=B286,$GO$79=B286),1,0)</f>
        <v>0</v>
      </c>
      <c r="BR286" s="19"/>
      <c r="BS286" s="19"/>
      <c r="BT286" s="19"/>
    </row>
    <row r="287" spans="2:72" ht="7.5" customHeight="1" x14ac:dyDescent="0.2">
      <c r="B287" s="20"/>
      <c r="C287" s="20"/>
      <c r="D287" s="20"/>
      <c r="E287" s="24"/>
      <c r="F287" s="25"/>
      <c r="G287" s="25"/>
      <c r="H287" s="25"/>
      <c r="I287" s="25"/>
      <c r="J287" s="25"/>
      <c r="K287" s="26"/>
      <c r="L287" s="30"/>
      <c r="M287" s="31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2"/>
      <c r="AB287" s="30"/>
      <c r="AC287" s="31"/>
      <c r="AD287" s="31"/>
      <c r="AE287" s="31"/>
      <c r="AF287" s="31"/>
      <c r="AG287" s="31"/>
      <c r="AH287" s="31"/>
      <c r="AI287" s="31"/>
      <c r="AJ287" s="31"/>
      <c r="AK287" s="31"/>
      <c r="AL287" s="31"/>
      <c r="AM287" s="31"/>
      <c r="AN287" s="31"/>
      <c r="AO287" s="31"/>
      <c r="AP287" s="31"/>
      <c r="AQ287" s="32"/>
      <c r="AR287" s="30"/>
      <c r="AS287" s="31"/>
      <c r="AT287" s="31"/>
      <c r="AU287" s="31"/>
      <c r="AV287" s="31"/>
      <c r="AW287" s="31"/>
      <c r="AX287" s="31"/>
      <c r="AY287" s="31"/>
      <c r="AZ287" s="31"/>
      <c r="BA287" s="31"/>
      <c r="BB287" s="31"/>
      <c r="BC287" s="33"/>
      <c r="BD287" s="33"/>
      <c r="BE287" s="33"/>
      <c r="BF287" s="33"/>
      <c r="BG287" s="33"/>
      <c r="BH287" s="33"/>
      <c r="BI287" s="17"/>
      <c r="BJ287" s="18"/>
      <c r="BK287" s="18"/>
      <c r="BL287" s="18"/>
      <c r="BM287" s="18"/>
      <c r="BN287" s="18"/>
      <c r="BO287" s="18"/>
      <c r="BP287" s="18"/>
      <c r="BQ287" s="19"/>
      <c r="BR287" s="19"/>
      <c r="BS287" s="19"/>
      <c r="BT287" s="19"/>
    </row>
    <row r="288" spans="2:72" ht="7.5" customHeight="1" x14ac:dyDescent="0.2">
      <c r="B288" s="20">
        <v>124</v>
      </c>
      <c r="C288" s="20"/>
      <c r="D288" s="20"/>
      <c r="E288" s="21"/>
      <c r="F288" s="22"/>
      <c r="G288" s="22"/>
      <c r="H288" s="22"/>
      <c r="I288" s="22"/>
      <c r="J288" s="22"/>
      <c r="K288" s="23"/>
      <c r="L288" s="27" t="s">
        <v>166</v>
      </c>
      <c r="M288" s="28"/>
      <c r="N288" s="28"/>
      <c r="O288" s="28"/>
      <c r="P288" s="28"/>
      <c r="Q288" s="28"/>
      <c r="R288" s="28"/>
      <c r="S288" s="28"/>
      <c r="T288" s="28"/>
      <c r="U288" s="28"/>
      <c r="V288" s="28"/>
      <c r="W288" s="28"/>
      <c r="X288" s="28"/>
      <c r="Y288" s="28"/>
      <c r="Z288" s="28"/>
      <c r="AA288" s="29"/>
      <c r="AB288" s="27" t="s">
        <v>166</v>
      </c>
      <c r="AC288" s="28"/>
      <c r="AD288" s="28"/>
      <c r="AE288" s="28"/>
      <c r="AF288" s="28"/>
      <c r="AG288" s="28"/>
      <c r="AH288" s="28"/>
      <c r="AI288" s="28"/>
      <c r="AJ288" s="28"/>
      <c r="AK288" s="28"/>
      <c r="AL288" s="28"/>
      <c r="AM288" s="28"/>
      <c r="AN288" s="28"/>
      <c r="AO288" s="28"/>
      <c r="AP288" s="28"/>
      <c r="AQ288" s="29"/>
      <c r="AR288" s="27" t="s">
        <v>166</v>
      </c>
      <c r="AS288" s="28"/>
      <c r="AT288" s="28"/>
      <c r="AU288" s="28"/>
      <c r="AV288" s="28"/>
      <c r="AW288" s="28"/>
      <c r="AX288" s="28"/>
      <c r="AY288" s="28"/>
      <c r="AZ288" s="28"/>
      <c r="BA288" s="28"/>
      <c r="BB288" s="28"/>
      <c r="BC288" s="33"/>
      <c r="BD288" s="33"/>
      <c r="BE288" s="33"/>
      <c r="BF288" s="33"/>
      <c r="BG288" s="33"/>
      <c r="BH288" s="33"/>
      <c r="BI288" s="17"/>
      <c r="BJ288" s="18"/>
      <c r="BK288" s="18"/>
      <c r="BL288" s="18"/>
      <c r="BM288" s="18"/>
      <c r="BN288" s="18"/>
      <c r="BO288" s="18"/>
      <c r="BP288" s="18"/>
      <c r="BQ288" s="19">
        <f>IF(OR($CF$1=B288,$CI$1=B288,$DB$1=B288,$DE$1=B288,$DX$1=B288,$EA$1=B288,$CF$27=B288,$CI$27=B288,$DB$27=B288,$DE$27=B288,$DX$27=B288,$EA$27=B288,$CF$53=B288,$CI$53=B288,$DB$53=B288,$DE$53=B288,$DX$53=B288,$EA$53=B288,$CF$79=B288,$CI$79=B288,$DB$79=B288,$DE$79=B288,$DX$79=B288,$EA$79=B288,$ET$1=B288,$EW$1=B288,$FP$1=B288,$FS$1=B288,$GL$1=B288,$GO$1=B288,$ET$27=B288,$EW$27=B288,$FP$27=B288,$FS$27=B288,$GL$27=B288,$GO$27=B288,$ET$53=B288,$EW$53=B288,$FP$53=B288,$FS$53=B288,$GL$53=B288,$GO$53=B288,$ET$79=B288,$EW$79=B288,$FP$79=B288,$FS$79=B288,$GL$79=B288,$GO$79=B288),1,0)</f>
        <v>0</v>
      </c>
      <c r="BR288" s="19"/>
      <c r="BS288" s="19"/>
      <c r="BT288" s="19"/>
    </row>
    <row r="289" spans="2:72" ht="7.5" customHeight="1" x14ac:dyDescent="0.2">
      <c r="B289" s="20"/>
      <c r="C289" s="20"/>
      <c r="D289" s="20"/>
      <c r="E289" s="24"/>
      <c r="F289" s="25"/>
      <c r="G289" s="25"/>
      <c r="H289" s="25"/>
      <c r="I289" s="25"/>
      <c r="J289" s="25"/>
      <c r="K289" s="26"/>
      <c r="L289" s="30"/>
      <c r="M289" s="31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2"/>
      <c r="AB289" s="30"/>
      <c r="AC289" s="31"/>
      <c r="AD289" s="31"/>
      <c r="AE289" s="31"/>
      <c r="AF289" s="31"/>
      <c r="AG289" s="31"/>
      <c r="AH289" s="31"/>
      <c r="AI289" s="31"/>
      <c r="AJ289" s="31"/>
      <c r="AK289" s="31"/>
      <c r="AL289" s="31"/>
      <c r="AM289" s="31"/>
      <c r="AN289" s="31"/>
      <c r="AO289" s="31"/>
      <c r="AP289" s="31"/>
      <c r="AQ289" s="32"/>
      <c r="AR289" s="30"/>
      <c r="AS289" s="31"/>
      <c r="AT289" s="31"/>
      <c r="AU289" s="31"/>
      <c r="AV289" s="31"/>
      <c r="AW289" s="31"/>
      <c r="AX289" s="31"/>
      <c r="AY289" s="31"/>
      <c r="AZ289" s="31"/>
      <c r="BA289" s="31"/>
      <c r="BB289" s="31"/>
      <c r="BC289" s="33"/>
      <c r="BD289" s="33"/>
      <c r="BE289" s="33"/>
      <c r="BF289" s="33"/>
      <c r="BG289" s="33"/>
      <c r="BH289" s="33"/>
      <c r="BI289" s="17"/>
      <c r="BJ289" s="18"/>
      <c r="BK289" s="18"/>
      <c r="BL289" s="18"/>
      <c r="BM289" s="18"/>
      <c r="BN289" s="18"/>
      <c r="BO289" s="18"/>
      <c r="BP289" s="18"/>
      <c r="BQ289" s="19"/>
      <c r="BR289" s="19"/>
      <c r="BS289" s="19"/>
      <c r="BT289" s="19"/>
    </row>
    <row r="290" spans="2:72" ht="7.5" customHeight="1" x14ac:dyDescent="0.2">
      <c r="B290" s="20">
        <v>125</v>
      </c>
      <c r="C290" s="20"/>
      <c r="D290" s="20"/>
      <c r="E290" s="21"/>
      <c r="F290" s="22"/>
      <c r="G290" s="22"/>
      <c r="H290" s="22"/>
      <c r="I290" s="22"/>
      <c r="J290" s="22"/>
      <c r="K290" s="23"/>
      <c r="L290" s="27" t="s">
        <v>166</v>
      </c>
      <c r="M290" s="28"/>
      <c r="N290" s="28"/>
      <c r="O290" s="28"/>
      <c r="P290" s="28"/>
      <c r="Q290" s="28"/>
      <c r="R290" s="28"/>
      <c r="S290" s="28"/>
      <c r="T290" s="28"/>
      <c r="U290" s="28"/>
      <c r="V290" s="28"/>
      <c r="W290" s="28"/>
      <c r="X290" s="28"/>
      <c r="Y290" s="28"/>
      <c r="Z290" s="28"/>
      <c r="AA290" s="29"/>
      <c r="AB290" s="27" t="s">
        <v>166</v>
      </c>
      <c r="AC290" s="28"/>
      <c r="AD290" s="28"/>
      <c r="AE290" s="28"/>
      <c r="AF290" s="28"/>
      <c r="AG290" s="28"/>
      <c r="AH290" s="28"/>
      <c r="AI290" s="28"/>
      <c r="AJ290" s="28"/>
      <c r="AK290" s="28"/>
      <c r="AL290" s="28"/>
      <c r="AM290" s="28"/>
      <c r="AN290" s="28"/>
      <c r="AO290" s="28"/>
      <c r="AP290" s="28"/>
      <c r="AQ290" s="29"/>
      <c r="AR290" s="27" t="s">
        <v>166</v>
      </c>
      <c r="AS290" s="28"/>
      <c r="AT290" s="28"/>
      <c r="AU290" s="28"/>
      <c r="AV290" s="28"/>
      <c r="AW290" s="28"/>
      <c r="AX290" s="28"/>
      <c r="AY290" s="28"/>
      <c r="AZ290" s="28"/>
      <c r="BA290" s="28"/>
      <c r="BB290" s="28"/>
      <c r="BC290" s="33"/>
      <c r="BD290" s="33"/>
      <c r="BE290" s="33"/>
      <c r="BF290" s="33"/>
      <c r="BG290" s="33"/>
      <c r="BH290" s="33"/>
      <c r="BI290" s="17"/>
      <c r="BJ290" s="18"/>
      <c r="BK290" s="18"/>
      <c r="BL290" s="18"/>
      <c r="BM290" s="18"/>
      <c r="BN290" s="18"/>
      <c r="BO290" s="18"/>
      <c r="BP290" s="18"/>
      <c r="BQ290" s="19">
        <f>IF(OR($CF$1=B290,$CI$1=B290,$DB$1=B290,$DE$1=B290,$DX$1=B290,$EA$1=B290,$CF$27=B290,$CI$27=B290,$DB$27=B290,$DE$27=B290,$DX$27=B290,$EA$27=B290,$CF$53=B290,$CI$53=B290,$DB$53=B290,$DE$53=B290,$DX$53=B290,$EA$53=B290,$CF$79=B290,$CI$79=B290,$DB$79=B290,$DE$79=B290,$DX$79=B290,$EA$79=B290,$ET$1=B290,$EW$1=B290,$FP$1=B290,$FS$1=B290,$GL$1=B290,$GO$1=B290,$ET$27=B290,$EW$27=B290,$FP$27=B290,$FS$27=B290,$GL$27=B290,$GO$27=B290,$ET$53=B290,$EW$53=B290,$FP$53=B290,$FS$53=B290,$GL$53=B290,$GO$53=B290,$ET$79=B290,$EW$79=B290,$FP$79=B290,$FS$79=B290,$GL$79=B290,$GO$79=B290),1,0)</f>
        <v>0</v>
      </c>
      <c r="BR290" s="19"/>
      <c r="BS290" s="19"/>
      <c r="BT290" s="19"/>
    </row>
    <row r="291" spans="2:72" ht="7.5" customHeight="1" x14ac:dyDescent="0.2">
      <c r="B291" s="20"/>
      <c r="C291" s="20"/>
      <c r="D291" s="20"/>
      <c r="E291" s="24"/>
      <c r="F291" s="25"/>
      <c r="G291" s="25"/>
      <c r="H291" s="25"/>
      <c r="I291" s="25"/>
      <c r="J291" s="25"/>
      <c r="K291" s="26"/>
      <c r="L291" s="30"/>
      <c r="M291" s="31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2"/>
      <c r="AB291" s="30"/>
      <c r="AC291" s="31"/>
      <c r="AD291" s="31"/>
      <c r="AE291" s="31"/>
      <c r="AF291" s="31"/>
      <c r="AG291" s="31"/>
      <c r="AH291" s="31"/>
      <c r="AI291" s="31"/>
      <c r="AJ291" s="31"/>
      <c r="AK291" s="31"/>
      <c r="AL291" s="31"/>
      <c r="AM291" s="31"/>
      <c r="AN291" s="31"/>
      <c r="AO291" s="31"/>
      <c r="AP291" s="31"/>
      <c r="AQ291" s="32"/>
      <c r="AR291" s="30"/>
      <c r="AS291" s="31"/>
      <c r="AT291" s="31"/>
      <c r="AU291" s="31"/>
      <c r="AV291" s="31"/>
      <c r="AW291" s="31"/>
      <c r="AX291" s="31"/>
      <c r="AY291" s="31"/>
      <c r="AZ291" s="31"/>
      <c r="BA291" s="31"/>
      <c r="BB291" s="31"/>
      <c r="BC291" s="33"/>
      <c r="BD291" s="33"/>
      <c r="BE291" s="33"/>
      <c r="BF291" s="33"/>
      <c r="BG291" s="33"/>
      <c r="BH291" s="33"/>
      <c r="BI291" s="17"/>
      <c r="BJ291" s="18"/>
      <c r="BK291" s="18"/>
      <c r="BL291" s="18"/>
      <c r="BM291" s="18"/>
      <c r="BN291" s="18"/>
      <c r="BO291" s="18"/>
      <c r="BP291" s="18"/>
      <c r="BQ291" s="19"/>
      <c r="BR291" s="19"/>
      <c r="BS291" s="19"/>
      <c r="BT291" s="19"/>
    </row>
    <row r="292" spans="2:72" ht="7.5" customHeight="1" x14ac:dyDescent="0.2">
      <c r="B292" s="20">
        <v>126</v>
      </c>
      <c r="C292" s="20"/>
      <c r="D292" s="20"/>
      <c r="E292" s="21"/>
      <c r="F292" s="22"/>
      <c r="G292" s="22"/>
      <c r="H292" s="22"/>
      <c r="I292" s="22"/>
      <c r="J292" s="22"/>
      <c r="K292" s="23"/>
      <c r="L292" s="27" t="s">
        <v>166</v>
      </c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  <c r="AA292" s="29"/>
      <c r="AB292" s="27" t="s">
        <v>166</v>
      </c>
      <c r="AC292" s="28"/>
      <c r="AD292" s="28"/>
      <c r="AE292" s="28"/>
      <c r="AF292" s="28"/>
      <c r="AG292" s="28"/>
      <c r="AH292" s="28"/>
      <c r="AI292" s="28"/>
      <c r="AJ292" s="28"/>
      <c r="AK292" s="28"/>
      <c r="AL292" s="28"/>
      <c r="AM292" s="28"/>
      <c r="AN292" s="28"/>
      <c r="AO292" s="28"/>
      <c r="AP292" s="28"/>
      <c r="AQ292" s="29"/>
      <c r="AR292" s="27" t="s">
        <v>166</v>
      </c>
      <c r="AS292" s="28"/>
      <c r="AT292" s="28"/>
      <c r="AU292" s="28"/>
      <c r="AV292" s="28"/>
      <c r="AW292" s="28"/>
      <c r="AX292" s="28"/>
      <c r="AY292" s="28"/>
      <c r="AZ292" s="28"/>
      <c r="BA292" s="28"/>
      <c r="BB292" s="28"/>
      <c r="BC292" s="33"/>
      <c r="BD292" s="33"/>
      <c r="BE292" s="33"/>
      <c r="BF292" s="33"/>
      <c r="BG292" s="33"/>
      <c r="BH292" s="33"/>
      <c r="BI292" s="17"/>
      <c r="BJ292" s="18"/>
      <c r="BK292" s="18"/>
      <c r="BL292" s="18"/>
      <c r="BM292" s="18"/>
      <c r="BN292" s="18"/>
      <c r="BO292" s="18"/>
      <c r="BP292" s="18"/>
      <c r="BQ292" s="19">
        <f>IF(OR($CF$1=B292,$CI$1=B292,$DB$1=B292,$DE$1=B292,$DX$1=B292,$EA$1=B292,$CF$27=B292,$CI$27=B292,$DB$27=B292,$DE$27=B292,$DX$27=B292,$EA$27=B292,$CF$53=B292,$CI$53=B292,$DB$53=B292,$DE$53=B292,$DX$53=B292,$EA$53=B292,$CF$79=B292,$CI$79=B292,$DB$79=B292,$DE$79=B292,$DX$79=B292,$EA$79=B292,$ET$1=B292,$EW$1=B292,$FP$1=B292,$FS$1=B292,$GL$1=B292,$GO$1=B292,$ET$27=B292,$EW$27=B292,$FP$27=B292,$FS$27=B292,$GL$27=B292,$GO$27=B292,$ET$53=B292,$EW$53=B292,$FP$53=B292,$FS$53=B292,$GL$53=B292,$GO$53=B292,$ET$79=B292,$EW$79=B292,$FP$79=B292,$FS$79=B292,$GL$79=B292,$GO$79=B292),1,0)</f>
        <v>0</v>
      </c>
      <c r="BR292" s="19"/>
      <c r="BS292" s="19"/>
      <c r="BT292" s="19"/>
    </row>
    <row r="293" spans="2:72" ht="7.5" customHeight="1" x14ac:dyDescent="0.2">
      <c r="B293" s="20"/>
      <c r="C293" s="20"/>
      <c r="D293" s="20"/>
      <c r="E293" s="24"/>
      <c r="F293" s="25"/>
      <c r="G293" s="25"/>
      <c r="H293" s="25"/>
      <c r="I293" s="25"/>
      <c r="J293" s="25"/>
      <c r="K293" s="26"/>
      <c r="L293" s="30"/>
      <c r="M293" s="31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2"/>
      <c r="AB293" s="30"/>
      <c r="AC293" s="31"/>
      <c r="AD293" s="31"/>
      <c r="AE293" s="31"/>
      <c r="AF293" s="31"/>
      <c r="AG293" s="31"/>
      <c r="AH293" s="31"/>
      <c r="AI293" s="31"/>
      <c r="AJ293" s="31"/>
      <c r="AK293" s="31"/>
      <c r="AL293" s="31"/>
      <c r="AM293" s="31"/>
      <c r="AN293" s="31"/>
      <c r="AO293" s="31"/>
      <c r="AP293" s="31"/>
      <c r="AQ293" s="32"/>
      <c r="AR293" s="30"/>
      <c r="AS293" s="31"/>
      <c r="AT293" s="31"/>
      <c r="AU293" s="31"/>
      <c r="AV293" s="31"/>
      <c r="AW293" s="31"/>
      <c r="AX293" s="31"/>
      <c r="AY293" s="31"/>
      <c r="AZ293" s="31"/>
      <c r="BA293" s="31"/>
      <c r="BB293" s="31"/>
      <c r="BC293" s="33"/>
      <c r="BD293" s="33"/>
      <c r="BE293" s="33"/>
      <c r="BF293" s="33"/>
      <c r="BG293" s="33"/>
      <c r="BH293" s="33"/>
      <c r="BI293" s="17"/>
      <c r="BJ293" s="18"/>
      <c r="BK293" s="18"/>
      <c r="BL293" s="18"/>
      <c r="BM293" s="18"/>
      <c r="BN293" s="18"/>
      <c r="BO293" s="18"/>
      <c r="BP293" s="18"/>
      <c r="BQ293" s="19"/>
      <c r="BR293" s="19"/>
      <c r="BS293" s="19"/>
      <c r="BT293" s="19"/>
    </row>
    <row r="294" spans="2:72" ht="7.5" customHeight="1" x14ac:dyDescent="0.2">
      <c r="B294" s="20">
        <v>127</v>
      </c>
      <c r="C294" s="20"/>
      <c r="D294" s="20"/>
      <c r="E294" s="21"/>
      <c r="F294" s="22"/>
      <c r="G294" s="22"/>
      <c r="H294" s="22"/>
      <c r="I294" s="22"/>
      <c r="J294" s="22"/>
      <c r="K294" s="23"/>
      <c r="L294" s="27" t="s">
        <v>166</v>
      </c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29"/>
      <c r="AB294" s="27" t="s">
        <v>166</v>
      </c>
      <c r="AC294" s="28"/>
      <c r="AD294" s="28"/>
      <c r="AE294" s="28"/>
      <c r="AF294" s="28"/>
      <c r="AG294" s="28"/>
      <c r="AH294" s="28"/>
      <c r="AI294" s="28"/>
      <c r="AJ294" s="28"/>
      <c r="AK294" s="28"/>
      <c r="AL294" s="28"/>
      <c r="AM294" s="28"/>
      <c r="AN294" s="28"/>
      <c r="AO294" s="28"/>
      <c r="AP294" s="28"/>
      <c r="AQ294" s="29"/>
      <c r="AR294" s="27" t="s">
        <v>166</v>
      </c>
      <c r="AS294" s="28"/>
      <c r="AT294" s="28"/>
      <c r="AU294" s="28"/>
      <c r="AV294" s="28"/>
      <c r="AW294" s="28"/>
      <c r="AX294" s="28"/>
      <c r="AY294" s="28"/>
      <c r="AZ294" s="28"/>
      <c r="BA294" s="28"/>
      <c r="BB294" s="28"/>
      <c r="BC294" s="33"/>
      <c r="BD294" s="33"/>
      <c r="BE294" s="33"/>
      <c r="BF294" s="33"/>
      <c r="BG294" s="33"/>
      <c r="BH294" s="33"/>
      <c r="BI294" s="17"/>
      <c r="BJ294" s="18"/>
      <c r="BK294" s="18"/>
      <c r="BL294" s="18"/>
      <c r="BM294" s="18"/>
      <c r="BN294" s="18"/>
      <c r="BO294" s="18"/>
      <c r="BP294" s="18"/>
      <c r="BQ294" s="19">
        <f>IF(OR($CF$1=B294,$CI$1=B294,$DB$1=B294,$DE$1=B294,$DX$1=B294,$EA$1=B294,$CF$27=B294,$CI$27=B294,$DB$27=B294,$DE$27=B294,$DX$27=B294,$EA$27=B294,$CF$53=B294,$CI$53=B294,$DB$53=B294,$DE$53=B294,$DX$53=B294,$EA$53=B294,$CF$79=B294,$CI$79=B294,$DB$79=B294,$DE$79=B294,$DX$79=B294,$EA$79=B294,$ET$1=B294,$EW$1=B294,$FP$1=B294,$FS$1=B294,$GL$1=B294,$GO$1=B294,$ET$27=B294,$EW$27=B294,$FP$27=B294,$FS$27=B294,$GL$27=B294,$GO$27=B294,$ET$53=B294,$EW$53=B294,$FP$53=B294,$FS$53=B294,$GL$53=B294,$GO$53=B294,$ET$79=B294,$EW$79=B294,$FP$79=B294,$FS$79=B294,$GL$79=B294,$GO$79=B294),1,0)</f>
        <v>0</v>
      </c>
      <c r="BR294" s="19"/>
      <c r="BS294" s="19"/>
      <c r="BT294" s="19"/>
    </row>
    <row r="295" spans="2:72" ht="7.5" customHeight="1" x14ac:dyDescent="0.2">
      <c r="B295" s="20"/>
      <c r="C295" s="20"/>
      <c r="D295" s="20"/>
      <c r="E295" s="24"/>
      <c r="F295" s="25"/>
      <c r="G295" s="25"/>
      <c r="H295" s="25"/>
      <c r="I295" s="25"/>
      <c r="J295" s="25"/>
      <c r="K295" s="26"/>
      <c r="L295" s="30"/>
      <c r="M295" s="31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2"/>
      <c r="AB295" s="30"/>
      <c r="AC295" s="31"/>
      <c r="AD295" s="31"/>
      <c r="AE295" s="31"/>
      <c r="AF295" s="31"/>
      <c r="AG295" s="31"/>
      <c r="AH295" s="31"/>
      <c r="AI295" s="31"/>
      <c r="AJ295" s="31"/>
      <c r="AK295" s="31"/>
      <c r="AL295" s="31"/>
      <c r="AM295" s="31"/>
      <c r="AN295" s="31"/>
      <c r="AO295" s="31"/>
      <c r="AP295" s="31"/>
      <c r="AQ295" s="32"/>
      <c r="AR295" s="30"/>
      <c r="AS295" s="31"/>
      <c r="AT295" s="31"/>
      <c r="AU295" s="31"/>
      <c r="AV295" s="31"/>
      <c r="AW295" s="31"/>
      <c r="AX295" s="31"/>
      <c r="AY295" s="31"/>
      <c r="AZ295" s="31"/>
      <c r="BA295" s="31"/>
      <c r="BB295" s="31"/>
      <c r="BC295" s="33"/>
      <c r="BD295" s="33"/>
      <c r="BE295" s="33"/>
      <c r="BF295" s="33"/>
      <c r="BG295" s="33"/>
      <c r="BH295" s="33"/>
      <c r="BI295" s="17"/>
      <c r="BJ295" s="18"/>
      <c r="BK295" s="18"/>
      <c r="BL295" s="18"/>
      <c r="BM295" s="18"/>
      <c r="BN295" s="18"/>
      <c r="BO295" s="18"/>
      <c r="BP295" s="18"/>
      <c r="BQ295" s="19"/>
      <c r="BR295" s="19"/>
      <c r="BS295" s="19"/>
      <c r="BT295" s="19"/>
    </row>
    <row r="296" spans="2:72" ht="7.5" customHeight="1" x14ac:dyDescent="0.2">
      <c r="B296" s="20">
        <v>128</v>
      </c>
      <c r="C296" s="20"/>
      <c r="D296" s="20"/>
      <c r="E296" s="21"/>
      <c r="F296" s="22"/>
      <c r="G296" s="22"/>
      <c r="H296" s="22"/>
      <c r="I296" s="22"/>
      <c r="J296" s="22"/>
      <c r="K296" s="23"/>
      <c r="L296" s="27" t="s">
        <v>166</v>
      </c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9"/>
      <c r="AB296" s="27" t="s">
        <v>166</v>
      </c>
      <c r="AC296" s="28"/>
      <c r="AD296" s="28"/>
      <c r="AE296" s="28"/>
      <c r="AF296" s="28"/>
      <c r="AG296" s="28"/>
      <c r="AH296" s="28"/>
      <c r="AI296" s="28"/>
      <c r="AJ296" s="28"/>
      <c r="AK296" s="28"/>
      <c r="AL296" s="28"/>
      <c r="AM296" s="28"/>
      <c r="AN296" s="28"/>
      <c r="AO296" s="28"/>
      <c r="AP296" s="28"/>
      <c r="AQ296" s="29"/>
      <c r="AR296" s="27" t="s">
        <v>166</v>
      </c>
      <c r="AS296" s="28"/>
      <c r="AT296" s="28"/>
      <c r="AU296" s="28"/>
      <c r="AV296" s="28"/>
      <c r="AW296" s="28"/>
      <c r="AX296" s="28"/>
      <c r="AY296" s="28"/>
      <c r="AZ296" s="28"/>
      <c r="BA296" s="28"/>
      <c r="BB296" s="28"/>
      <c r="BC296" s="33"/>
      <c r="BD296" s="33"/>
      <c r="BE296" s="33"/>
      <c r="BF296" s="33"/>
      <c r="BG296" s="33"/>
      <c r="BH296" s="33"/>
      <c r="BI296" s="17"/>
      <c r="BJ296" s="18"/>
      <c r="BK296" s="18"/>
      <c r="BL296" s="18"/>
      <c r="BM296" s="18"/>
      <c r="BN296" s="18"/>
      <c r="BO296" s="18"/>
      <c r="BP296" s="18"/>
      <c r="BQ296" s="19">
        <f>IF(OR($CF$1=B296,$CI$1=B296,$DB$1=B296,$DE$1=B296,$DX$1=B296,$EA$1=B296,$CF$27=B296,$CI$27=B296,$DB$27=B296,$DE$27=B296,$DX$27=B296,$EA$27=B296,$CF$53=B296,$CI$53=B296,$DB$53=B296,$DE$53=B296,$DX$53=B296,$EA$53=B296,$CF$79=B296,$CI$79=B296,$DB$79=B296,$DE$79=B296,$DX$79=B296,$EA$79=B296,$ET$1=B296,$EW$1=B296,$FP$1=B296,$FS$1=B296,$GL$1=B296,$GO$1=B296,$ET$27=B296,$EW$27=B296,$FP$27=B296,$FS$27=B296,$GL$27=B296,$GO$27=B296,$ET$53=B296,$EW$53=B296,$FP$53=B296,$FS$53=B296,$GL$53=B296,$GO$53=B296,$ET$79=B296,$EW$79=B296,$FP$79=B296,$FS$79=B296,$GL$79=B296,$GO$79=B296),1,0)</f>
        <v>0</v>
      </c>
      <c r="BR296" s="19"/>
      <c r="BS296" s="19"/>
      <c r="BT296" s="19"/>
    </row>
    <row r="297" spans="2:72" ht="7.5" customHeight="1" x14ac:dyDescent="0.2">
      <c r="B297" s="20"/>
      <c r="C297" s="20"/>
      <c r="D297" s="20"/>
      <c r="E297" s="24"/>
      <c r="F297" s="25"/>
      <c r="G297" s="25"/>
      <c r="H297" s="25"/>
      <c r="I297" s="25"/>
      <c r="J297" s="25"/>
      <c r="K297" s="26"/>
      <c r="L297" s="30"/>
      <c r="M297" s="31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2"/>
      <c r="AB297" s="30"/>
      <c r="AC297" s="31"/>
      <c r="AD297" s="31"/>
      <c r="AE297" s="31"/>
      <c r="AF297" s="31"/>
      <c r="AG297" s="31"/>
      <c r="AH297" s="31"/>
      <c r="AI297" s="31"/>
      <c r="AJ297" s="31"/>
      <c r="AK297" s="31"/>
      <c r="AL297" s="31"/>
      <c r="AM297" s="31"/>
      <c r="AN297" s="31"/>
      <c r="AO297" s="31"/>
      <c r="AP297" s="31"/>
      <c r="AQ297" s="32"/>
      <c r="AR297" s="30"/>
      <c r="AS297" s="31"/>
      <c r="AT297" s="31"/>
      <c r="AU297" s="31"/>
      <c r="AV297" s="31"/>
      <c r="AW297" s="31"/>
      <c r="AX297" s="31"/>
      <c r="AY297" s="31"/>
      <c r="AZ297" s="31"/>
      <c r="BA297" s="31"/>
      <c r="BB297" s="31"/>
      <c r="BC297" s="33"/>
      <c r="BD297" s="33"/>
      <c r="BE297" s="33"/>
      <c r="BF297" s="33"/>
      <c r="BG297" s="33"/>
      <c r="BH297" s="33"/>
      <c r="BI297" s="17"/>
      <c r="BJ297" s="18"/>
      <c r="BK297" s="18"/>
      <c r="BL297" s="18"/>
      <c r="BM297" s="18"/>
      <c r="BN297" s="18"/>
      <c r="BO297" s="18"/>
      <c r="BP297" s="18"/>
      <c r="BQ297" s="19"/>
      <c r="BR297" s="19"/>
      <c r="BS297" s="19"/>
      <c r="BT297" s="19"/>
    </row>
  </sheetData>
  <sheetProtection selectLockedCells="1"/>
  <mergeCells count="1158">
    <mergeCell ref="FM1:FN2"/>
    <mergeCell ref="FP1:FQ2"/>
    <mergeCell ref="FS1:FT2"/>
    <mergeCell ref="GI1:GJ2"/>
    <mergeCell ref="GL1:GM2"/>
    <mergeCell ref="GO1:GP2"/>
    <mergeCell ref="DU1:DV2"/>
    <mergeCell ref="DX1:DY2"/>
    <mergeCell ref="EA1:EB2"/>
    <mergeCell ref="EQ1:ER2"/>
    <mergeCell ref="ET1:EU2"/>
    <mergeCell ref="EW1:EX2"/>
    <mergeCell ref="CC1:CD2"/>
    <mergeCell ref="CF1:CG2"/>
    <mergeCell ref="CI1:CJ2"/>
    <mergeCell ref="CY1:CZ2"/>
    <mergeCell ref="DB1:DC2"/>
    <mergeCell ref="DE1:DF2"/>
    <mergeCell ref="DX27:DY28"/>
    <mergeCell ref="EA27:EB28"/>
    <mergeCell ref="EQ27:ER28"/>
    <mergeCell ref="B16:BT21"/>
    <mergeCell ref="B23:BT26"/>
    <mergeCell ref="CC27:CD28"/>
    <mergeCell ref="CF27:CG28"/>
    <mergeCell ref="CI27:CJ28"/>
    <mergeCell ref="CY27:CZ28"/>
    <mergeCell ref="BZ14:CM23"/>
    <mergeCell ref="CV14:DI23"/>
    <mergeCell ref="DR14:EE23"/>
    <mergeCell ref="EN14:FA23"/>
    <mergeCell ref="FJ14:FW23"/>
    <mergeCell ref="GF14:GS23"/>
    <mergeCell ref="BZ4:CM13"/>
    <mergeCell ref="CV4:DI13"/>
    <mergeCell ref="DR4:EE13"/>
    <mergeCell ref="EN4:FA13"/>
    <mergeCell ref="FJ4:FW13"/>
    <mergeCell ref="GF4:GS13"/>
    <mergeCell ref="GO27:GP28"/>
    <mergeCell ref="BI31:BP32"/>
    <mergeCell ref="BQ31:BT32"/>
    <mergeCell ref="B33:D34"/>
    <mergeCell ref="E33:K34"/>
    <mergeCell ref="L33:AA34"/>
    <mergeCell ref="AB33:AQ34"/>
    <mergeCell ref="AR33:BB34"/>
    <mergeCell ref="BC33:BH34"/>
    <mergeCell ref="BI33:BP34"/>
    <mergeCell ref="BQ33:BT34"/>
    <mergeCell ref="B31:D32"/>
    <mergeCell ref="E31:K32"/>
    <mergeCell ref="L31:AA32"/>
    <mergeCell ref="AB31:AQ32"/>
    <mergeCell ref="AR31:BB32"/>
    <mergeCell ref="BC31:BH32"/>
    <mergeCell ref="GL27:GM28"/>
    <mergeCell ref="BZ30:CM39"/>
    <mergeCell ref="CV30:DI39"/>
    <mergeCell ref="DR30:EE39"/>
    <mergeCell ref="EN30:FA39"/>
    <mergeCell ref="FJ30:FW39"/>
    <mergeCell ref="GF30:GS39"/>
    <mergeCell ref="ET27:EU28"/>
    <mergeCell ref="EW27:EX28"/>
    <mergeCell ref="FM27:FN28"/>
    <mergeCell ref="FP27:FQ28"/>
    <mergeCell ref="FS27:FT28"/>
    <mergeCell ref="GI27:GJ28"/>
    <mergeCell ref="DB27:DC28"/>
    <mergeCell ref="DE27:DF28"/>
    <mergeCell ref="DU27:DV28"/>
    <mergeCell ref="B39:D40"/>
    <mergeCell ref="E39:K40"/>
    <mergeCell ref="L39:AA40"/>
    <mergeCell ref="AB39:AQ40"/>
    <mergeCell ref="AR39:BB40"/>
    <mergeCell ref="BC39:BH40"/>
    <mergeCell ref="BI35:BP36"/>
    <mergeCell ref="BQ35:BT36"/>
    <mergeCell ref="B37:D38"/>
    <mergeCell ref="E37:K38"/>
    <mergeCell ref="L37:AA38"/>
    <mergeCell ref="AB37:AQ38"/>
    <mergeCell ref="AR37:BB38"/>
    <mergeCell ref="BC37:BH38"/>
    <mergeCell ref="BI37:BP38"/>
    <mergeCell ref="BQ37:BT38"/>
    <mergeCell ref="B35:D36"/>
    <mergeCell ref="E35:K36"/>
    <mergeCell ref="L35:AA36"/>
    <mergeCell ref="AB35:AQ36"/>
    <mergeCell ref="AR35:BB36"/>
    <mergeCell ref="BC35:BH36"/>
    <mergeCell ref="B45:D46"/>
    <mergeCell ref="E45:K46"/>
    <mergeCell ref="L45:AA46"/>
    <mergeCell ref="AB45:AQ46"/>
    <mergeCell ref="AR45:BB46"/>
    <mergeCell ref="BC45:BH46"/>
    <mergeCell ref="B43:D44"/>
    <mergeCell ref="E43:K44"/>
    <mergeCell ref="L43:AA44"/>
    <mergeCell ref="AB43:AQ44"/>
    <mergeCell ref="AR43:BB44"/>
    <mergeCell ref="BC43:BH44"/>
    <mergeCell ref="FJ40:FW49"/>
    <mergeCell ref="GF40:GS49"/>
    <mergeCell ref="B41:D42"/>
    <mergeCell ref="E41:K42"/>
    <mergeCell ref="L41:AA42"/>
    <mergeCell ref="AB41:AQ42"/>
    <mergeCell ref="AR41:BB42"/>
    <mergeCell ref="BC41:BH42"/>
    <mergeCell ref="BI41:BP42"/>
    <mergeCell ref="BQ41:BT42"/>
    <mergeCell ref="BI39:BP40"/>
    <mergeCell ref="BQ39:BT40"/>
    <mergeCell ref="BZ40:CM49"/>
    <mergeCell ref="CV40:DI49"/>
    <mergeCell ref="DR40:EE49"/>
    <mergeCell ref="EN40:FA49"/>
    <mergeCell ref="BI43:BP44"/>
    <mergeCell ref="BQ43:BT44"/>
    <mergeCell ref="BI45:BP46"/>
    <mergeCell ref="BQ45:BT46"/>
    <mergeCell ref="BI51:BP52"/>
    <mergeCell ref="BQ51:BT52"/>
    <mergeCell ref="B53:D54"/>
    <mergeCell ref="E53:K54"/>
    <mergeCell ref="L53:AA54"/>
    <mergeCell ref="AB53:AQ54"/>
    <mergeCell ref="AR53:BB54"/>
    <mergeCell ref="BC53:BH54"/>
    <mergeCell ref="BI53:BP54"/>
    <mergeCell ref="BQ53:BT54"/>
    <mergeCell ref="B51:D52"/>
    <mergeCell ref="E51:K52"/>
    <mergeCell ref="L51:AA52"/>
    <mergeCell ref="AB51:AQ52"/>
    <mergeCell ref="AR51:BB52"/>
    <mergeCell ref="BC51:BH52"/>
    <mergeCell ref="BI47:BP48"/>
    <mergeCell ref="BQ47:BT48"/>
    <mergeCell ref="B49:D50"/>
    <mergeCell ref="E49:K50"/>
    <mergeCell ref="L49:AA50"/>
    <mergeCell ref="AB49:AQ50"/>
    <mergeCell ref="AR49:BB50"/>
    <mergeCell ref="BC49:BH50"/>
    <mergeCell ref="BI49:BP50"/>
    <mergeCell ref="BQ49:BT50"/>
    <mergeCell ref="B47:D48"/>
    <mergeCell ref="E47:K48"/>
    <mergeCell ref="L47:AA48"/>
    <mergeCell ref="AB47:AQ48"/>
    <mergeCell ref="AR47:BB48"/>
    <mergeCell ref="BC47:BH48"/>
    <mergeCell ref="B55:D56"/>
    <mergeCell ref="E55:K56"/>
    <mergeCell ref="L55:AA56"/>
    <mergeCell ref="AB55:AQ56"/>
    <mergeCell ref="AR55:BB56"/>
    <mergeCell ref="BC55:BH56"/>
    <mergeCell ref="FM53:FN54"/>
    <mergeCell ref="FP53:FQ54"/>
    <mergeCell ref="FS53:FT54"/>
    <mergeCell ref="GI53:GJ54"/>
    <mergeCell ref="GL53:GM54"/>
    <mergeCell ref="GO53:GP54"/>
    <mergeCell ref="DU53:DV54"/>
    <mergeCell ref="DX53:DY54"/>
    <mergeCell ref="EA53:EB54"/>
    <mergeCell ref="EQ53:ER54"/>
    <mergeCell ref="ET53:EU54"/>
    <mergeCell ref="EW53:EX54"/>
    <mergeCell ref="CC53:CD54"/>
    <mergeCell ref="CF53:CG54"/>
    <mergeCell ref="CI53:CJ54"/>
    <mergeCell ref="CY53:CZ54"/>
    <mergeCell ref="DB53:DC54"/>
    <mergeCell ref="DE53:DF54"/>
    <mergeCell ref="B61:D62"/>
    <mergeCell ref="E61:K62"/>
    <mergeCell ref="L61:AA62"/>
    <mergeCell ref="AB61:AQ62"/>
    <mergeCell ref="AR61:BB62"/>
    <mergeCell ref="BC61:BH62"/>
    <mergeCell ref="B59:D60"/>
    <mergeCell ref="E59:K60"/>
    <mergeCell ref="L59:AA60"/>
    <mergeCell ref="AB59:AQ60"/>
    <mergeCell ref="AR59:BB60"/>
    <mergeCell ref="BC59:BH60"/>
    <mergeCell ref="FJ56:FW65"/>
    <mergeCell ref="GF56:GS65"/>
    <mergeCell ref="B57:D58"/>
    <mergeCell ref="E57:K58"/>
    <mergeCell ref="L57:AA58"/>
    <mergeCell ref="AB57:AQ58"/>
    <mergeCell ref="AR57:BB58"/>
    <mergeCell ref="BC57:BH58"/>
    <mergeCell ref="BI57:BP58"/>
    <mergeCell ref="BQ57:BT58"/>
    <mergeCell ref="BI55:BP56"/>
    <mergeCell ref="BQ55:BT56"/>
    <mergeCell ref="BZ56:CM65"/>
    <mergeCell ref="CV56:DI65"/>
    <mergeCell ref="DR56:EE65"/>
    <mergeCell ref="EN56:FA65"/>
    <mergeCell ref="BI59:BP60"/>
    <mergeCell ref="BQ59:BT60"/>
    <mergeCell ref="BI61:BP62"/>
    <mergeCell ref="BQ61:BT62"/>
    <mergeCell ref="BZ66:CM75"/>
    <mergeCell ref="CV66:DI75"/>
    <mergeCell ref="DR66:EE75"/>
    <mergeCell ref="EN66:FA75"/>
    <mergeCell ref="FJ66:FW75"/>
    <mergeCell ref="GF66:GS75"/>
    <mergeCell ref="BI63:BP64"/>
    <mergeCell ref="BQ63:BT64"/>
    <mergeCell ref="B65:D66"/>
    <mergeCell ref="E65:K66"/>
    <mergeCell ref="L65:AA66"/>
    <mergeCell ref="AB65:AQ66"/>
    <mergeCell ref="AR65:BB66"/>
    <mergeCell ref="BC65:BH66"/>
    <mergeCell ref="BI65:BP66"/>
    <mergeCell ref="BQ65:BT66"/>
    <mergeCell ref="B63:D64"/>
    <mergeCell ref="E63:K64"/>
    <mergeCell ref="L63:AA64"/>
    <mergeCell ref="AB63:AQ64"/>
    <mergeCell ref="AR63:BB64"/>
    <mergeCell ref="BC63:BH64"/>
    <mergeCell ref="BI71:BP72"/>
    <mergeCell ref="BQ71:BT72"/>
    <mergeCell ref="B73:D74"/>
    <mergeCell ref="E73:K74"/>
    <mergeCell ref="L73:AA74"/>
    <mergeCell ref="AB73:AQ74"/>
    <mergeCell ref="AR73:BB74"/>
    <mergeCell ref="BC73:BH74"/>
    <mergeCell ref="BI73:BP74"/>
    <mergeCell ref="BQ73:BT74"/>
    <mergeCell ref="B71:D72"/>
    <mergeCell ref="E71:K72"/>
    <mergeCell ref="L71:AA72"/>
    <mergeCell ref="AB71:AQ72"/>
    <mergeCell ref="AR71:BB72"/>
    <mergeCell ref="BC71:BH72"/>
    <mergeCell ref="BI67:BP68"/>
    <mergeCell ref="BQ67:BT68"/>
    <mergeCell ref="B69:D70"/>
    <mergeCell ref="E69:K70"/>
    <mergeCell ref="L69:AA70"/>
    <mergeCell ref="AB69:AQ70"/>
    <mergeCell ref="AR69:BB70"/>
    <mergeCell ref="BC69:BH70"/>
    <mergeCell ref="BI69:BP70"/>
    <mergeCell ref="BQ69:BT70"/>
    <mergeCell ref="B67:D68"/>
    <mergeCell ref="E67:K68"/>
    <mergeCell ref="L67:AA68"/>
    <mergeCell ref="AB67:AQ68"/>
    <mergeCell ref="AR67:BB68"/>
    <mergeCell ref="BC67:BH68"/>
    <mergeCell ref="B79:D80"/>
    <mergeCell ref="E79:K80"/>
    <mergeCell ref="L79:AA80"/>
    <mergeCell ref="AB79:AQ80"/>
    <mergeCell ref="AR79:BB80"/>
    <mergeCell ref="BC79:BH80"/>
    <mergeCell ref="BI75:BP76"/>
    <mergeCell ref="BQ75:BT76"/>
    <mergeCell ref="B77:D78"/>
    <mergeCell ref="E77:K78"/>
    <mergeCell ref="L77:AA78"/>
    <mergeCell ref="AB77:AQ78"/>
    <mergeCell ref="AR77:BB78"/>
    <mergeCell ref="BC77:BH78"/>
    <mergeCell ref="BI77:BP78"/>
    <mergeCell ref="BQ77:BT78"/>
    <mergeCell ref="B75:D76"/>
    <mergeCell ref="E75:K76"/>
    <mergeCell ref="L75:AA76"/>
    <mergeCell ref="AB75:AQ76"/>
    <mergeCell ref="AR75:BB76"/>
    <mergeCell ref="BC75:BH76"/>
    <mergeCell ref="DR82:EE91"/>
    <mergeCell ref="EN82:FA91"/>
    <mergeCell ref="FJ82:FW91"/>
    <mergeCell ref="GF82:GS91"/>
    <mergeCell ref="GL79:GM80"/>
    <mergeCell ref="GO79:GP80"/>
    <mergeCell ref="B81:D82"/>
    <mergeCell ref="E81:K82"/>
    <mergeCell ref="L81:AA82"/>
    <mergeCell ref="AB81:AQ82"/>
    <mergeCell ref="AR81:BB82"/>
    <mergeCell ref="BC81:BH82"/>
    <mergeCell ref="BI81:BP82"/>
    <mergeCell ref="BQ81:BT82"/>
    <mergeCell ref="ET79:EU80"/>
    <mergeCell ref="EW79:EX80"/>
    <mergeCell ref="FM79:FN80"/>
    <mergeCell ref="FP79:FQ80"/>
    <mergeCell ref="FS79:FT80"/>
    <mergeCell ref="GI79:GJ80"/>
    <mergeCell ref="DB79:DC80"/>
    <mergeCell ref="DE79:DF80"/>
    <mergeCell ref="DU79:DV80"/>
    <mergeCell ref="DX79:DY80"/>
    <mergeCell ref="EA79:EB80"/>
    <mergeCell ref="EQ79:ER80"/>
    <mergeCell ref="BI79:BP80"/>
    <mergeCell ref="BQ79:BT80"/>
    <mergeCell ref="CC79:CD80"/>
    <mergeCell ref="CF79:CG80"/>
    <mergeCell ref="CI79:CJ80"/>
    <mergeCell ref="CY79:CZ80"/>
    <mergeCell ref="BI87:BP88"/>
    <mergeCell ref="BQ87:BT88"/>
    <mergeCell ref="B89:D90"/>
    <mergeCell ref="E89:K90"/>
    <mergeCell ref="L89:AA90"/>
    <mergeCell ref="AB89:AQ90"/>
    <mergeCell ref="AR89:BB90"/>
    <mergeCell ref="BC89:BH90"/>
    <mergeCell ref="BI89:BP90"/>
    <mergeCell ref="BQ89:BT90"/>
    <mergeCell ref="B87:D88"/>
    <mergeCell ref="E87:K88"/>
    <mergeCell ref="L87:AA88"/>
    <mergeCell ref="AB87:AQ88"/>
    <mergeCell ref="AR87:BB88"/>
    <mergeCell ref="BC87:BH88"/>
    <mergeCell ref="BI83:BP84"/>
    <mergeCell ref="BQ83:BT84"/>
    <mergeCell ref="B85:D86"/>
    <mergeCell ref="E85:K86"/>
    <mergeCell ref="L85:AA86"/>
    <mergeCell ref="AB85:AQ86"/>
    <mergeCell ref="AR85:BB86"/>
    <mergeCell ref="BC85:BH86"/>
    <mergeCell ref="BI85:BP86"/>
    <mergeCell ref="BQ85:BT86"/>
    <mergeCell ref="B83:D84"/>
    <mergeCell ref="E83:K84"/>
    <mergeCell ref="L83:AA84"/>
    <mergeCell ref="AB83:AQ84"/>
    <mergeCell ref="AR83:BB84"/>
    <mergeCell ref="BC83:BH84"/>
    <mergeCell ref="B95:D96"/>
    <mergeCell ref="E95:K96"/>
    <mergeCell ref="L95:AA96"/>
    <mergeCell ref="AB95:AQ96"/>
    <mergeCell ref="AR95:BB96"/>
    <mergeCell ref="BC95:BH96"/>
    <mergeCell ref="FJ92:FW101"/>
    <mergeCell ref="GF92:GS101"/>
    <mergeCell ref="B93:D94"/>
    <mergeCell ref="E93:K94"/>
    <mergeCell ref="L93:AA94"/>
    <mergeCell ref="AB93:AQ94"/>
    <mergeCell ref="AR93:BB94"/>
    <mergeCell ref="BC93:BH94"/>
    <mergeCell ref="BI93:BP94"/>
    <mergeCell ref="BQ93:BT94"/>
    <mergeCell ref="BI91:BP92"/>
    <mergeCell ref="BQ91:BT92"/>
    <mergeCell ref="BZ92:CM101"/>
    <mergeCell ref="CV92:DI101"/>
    <mergeCell ref="DR92:EE101"/>
    <mergeCell ref="EN92:FA101"/>
    <mergeCell ref="BI95:BP96"/>
    <mergeCell ref="BQ95:BT96"/>
    <mergeCell ref="B91:D92"/>
    <mergeCell ref="E91:K92"/>
    <mergeCell ref="L91:AA92"/>
    <mergeCell ref="AB91:AQ92"/>
    <mergeCell ref="AR91:BB92"/>
    <mergeCell ref="BC91:BH92"/>
    <mergeCell ref="BZ82:CM91"/>
    <mergeCell ref="CV82:DI91"/>
    <mergeCell ref="BC103:BH104"/>
    <mergeCell ref="BI103:BP104"/>
    <mergeCell ref="BQ103:BT104"/>
    <mergeCell ref="B105:D106"/>
    <mergeCell ref="E105:K106"/>
    <mergeCell ref="L105:AA106"/>
    <mergeCell ref="AB105:AQ106"/>
    <mergeCell ref="AR105:BB106"/>
    <mergeCell ref="BC105:BH106"/>
    <mergeCell ref="BI105:BP106"/>
    <mergeCell ref="B98:O99"/>
    <mergeCell ref="Q98:S99"/>
    <mergeCell ref="V98:AE99"/>
    <mergeCell ref="AG98:AV99"/>
    <mergeCell ref="B103:D104"/>
    <mergeCell ref="E103:K104"/>
    <mergeCell ref="L103:AA104"/>
    <mergeCell ref="AB103:AQ104"/>
    <mergeCell ref="AR103:BB104"/>
    <mergeCell ref="BI109:BP110"/>
    <mergeCell ref="BQ109:BT110"/>
    <mergeCell ref="B111:D112"/>
    <mergeCell ref="E111:K112"/>
    <mergeCell ref="L111:AA112"/>
    <mergeCell ref="AB111:AQ112"/>
    <mergeCell ref="AR111:BB112"/>
    <mergeCell ref="BC111:BH112"/>
    <mergeCell ref="BI111:BP112"/>
    <mergeCell ref="BQ111:BT112"/>
    <mergeCell ref="B109:D110"/>
    <mergeCell ref="E109:K110"/>
    <mergeCell ref="L109:AA110"/>
    <mergeCell ref="AB109:AQ110"/>
    <mergeCell ref="AR109:BB110"/>
    <mergeCell ref="BC109:BH110"/>
    <mergeCell ref="BQ105:BT106"/>
    <mergeCell ref="B107:D108"/>
    <mergeCell ref="E107:K108"/>
    <mergeCell ref="L107:AA108"/>
    <mergeCell ref="AB107:AQ108"/>
    <mergeCell ref="AR107:BB108"/>
    <mergeCell ref="BC107:BH108"/>
    <mergeCell ref="BI107:BP108"/>
    <mergeCell ref="BQ107:BT108"/>
    <mergeCell ref="BI117:BP118"/>
    <mergeCell ref="BQ117:BT118"/>
    <mergeCell ref="B119:D120"/>
    <mergeCell ref="E119:K120"/>
    <mergeCell ref="L119:AA120"/>
    <mergeCell ref="AB119:AQ120"/>
    <mergeCell ref="AR119:BB120"/>
    <mergeCell ref="BC119:BH120"/>
    <mergeCell ref="BI119:BP120"/>
    <mergeCell ref="BQ119:BT120"/>
    <mergeCell ref="B117:D118"/>
    <mergeCell ref="E117:K118"/>
    <mergeCell ref="L117:AA118"/>
    <mergeCell ref="AB117:AQ118"/>
    <mergeCell ref="AR117:BB118"/>
    <mergeCell ref="BC117:BH118"/>
    <mergeCell ref="BI113:BP114"/>
    <mergeCell ref="BQ113:BT114"/>
    <mergeCell ref="B115:D116"/>
    <mergeCell ref="E115:K116"/>
    <mergeCell ref="L115:AA116"/>
    <mergeCell ref="AB115:AQ116"/>
    <mergeCell ref="AR115:BB116"/>
    <mergeCell ref="BC115:BH116"/>
    <mergeCell ref="BI115:BP116"/>
    <mergeCell ref="BQ115:BT116"/>
    <mergeCell ref="B113:D114"/>
    <mergeCell ref="E113:K114"/>
    <mergeCell ref="L113:AA114"/>
    <mergeCell ref="AB113:AQ114"/>
    <mergeCell ref="AR113:BB114"/>
    <mergeCell ref="BC113:BH114"/>
    <mergeCell ref="BI125:BP126"/>
    <mergeCell ref="BQ125:BT126"/>
    <mergeCell ref="B127:D128"/>
    <mergeCell ref="E127:K128"/>
    <mergeCell ref="L127:AA128"/>
    <mergeCell ref="AB127:AQ128"/>
    <mergeCell ref="AR127:BB128"/>
    <mergeCell ref="BC127:BH128"/>
    <mergeCell ref="BI127:BP128"/>
    <mergeCell ref="BQ127:BT128"/>
    <mergeCell ref="B125:D126"/>
    <mergeCell ref="E125:K126"/>
    <mergeCell ref="L125:AA126"/>
    <mergeCell ref="AB125:AQ126"/>
    <mergeCell ref="AR125:BB126"/>
    <mergeCell ref="BC125:BH126"/>
    <mergeCell ref="BI121:BP122"/>
    <mergeCell ref="BQ121:BT122"/>
    <mergeCell ref="B123:D124"/>
    <mergeCell ref="E123:K124"/>
    <mergeCell ref="L123:AA124"/>
    <mergeCell ref="AB123:AQ124"/>
    <mergeCell ref="AR123:BB124"/>
    <mergeCell ref="BC123:BH124"/>
    <mergeCell ref="BI123:BP124"/>
    <mergeCell ref="BQ123:BT124"/>
    <mergeCell ref="B121:D122"/>
    <mergeCell ref="E121:K122"/>
    <mergeCell ref="L121:AA122"/>
    <mergeCell ref="AB121:AQ122"/>
    <mergeCell ref="AR121:BB122"/>
    <mergeCell ref="BC121:BH122"/>
    <mergeCell ref="BI133:BP134"/>
    <mergeCell ref="BQ133:BT134"/>
    <mergeCell ref="B135:D136"/>
    <mergeCell ref="E135:K136"/>
    <mergeCell ref="L135:AA136"/>
    <mergeCell ref="AB135:AQ136"/>
    <mergeCell ref="AR135:BB136"/>
    <mergeCell ref="BC135:BH136"/>
    <mergeCell ref="BI135:BP136"/>
    <mergeCell ref="BQ135:BT136"/>
    <mergeCell ref="B133:D134"/>
    <mergeCell ref="E133:K134"/>
    <mergeCell ref="L133:AA134"/>
    <mergeCell ref="AB133:AQ134"/>
    <mergeCell ref="AR133:BB134"/>
    <mergeCell ref="BC133:BH134"/>
    <mergeCell ref="BI129:BP130"/>
    <mergeCell ref="BQ129:BT130"/>
    <mergeCell ref="B131:D132"/>
    <mergeCell ref="E131:K132"/>
    <mergeCell ref="L131:AA132"/>
    <mergeCell ref="AB131:AQ132"/>
    <mergeCell ref="AR131:BB132"/>
    <mergeCell ref="BC131:BH132"/>
    <mergeCell ref="BI131:BP132"/>
    <mergeCell ref="BQ131:BT132"/>
    <mergeCell ref="B129:D130"/>
    <mergeCell ref="E129:K130"/>
    <mergeCell ref="L129:AA130"/>
    <mergeCell ref="AB129:AQ130"/>
    <mergeCell ref="AR129:BB130"/>
    <mergeCell ref="BC129:BH130"/>
    <mergeCell ref="BI141:BP142"/>
    <mergeCell ref="BQ141:BT142"/>
    <mergeCell ref="B143:D144"/>
    <mergeCell ref="E143:K144"/>
    <mergeCell ref="L143:AA144"/>
    <mergeCell ref="AB143:AQ144"/>
    <mergeCell ref="AR143:BB144"/>
    <mergeCell ref="BC143:BH144"/>
    <mergeCell ref="BI143:BP144"/>
    <mergeCell ref="BQ143:BT144"/>
    <mergeCell ref="B141:D142"/>
    <mergeCell ref="E141:K142"/>
    <mergeCell ref="L141:AA142"/>
    <mergeCell ref="AB141:AQ142"/>
    <mergeCell ref="AR141:BB142"/>
    <mergeCell ref="BC141:BH142"/>
    <mergeCell ref="BI137:BP138"/>
    <mergeCell ref="BQ137:BT138"/>
    <mergeCell ref="B139:D140"/>
    <mergeCell ref="E139:K140"/>
    <mergeCell ref="L139:AA140"/>
    <mergeCell ref="AB139:AQ140"/>
    <mergeCell ref="AR139:BB140"/>
    <mergeCell ref="BC139:BH140"/>
    <mergeCell ref="BI139:BP140"/>
    <mergeCell ref="BQ139:BT140"/>
    <mergeCell ref="B137:D138"/>
    <mergeCell ref="E137:K138"/>
    <mergeCell ref="L137:AA138"/>
    <mergeCell ref="AB137:AQ138"/>
    <mergeCell ref="AR137:BB138"/>
    <mergeCell ref="BC137:BH138"/>
    <mergeCell ref="BI149:BP150"/>
    <mergeCell ref="BQ149:BT150"/>
    <mergeCell ref="B151:D152"/>
    <mergeCell ref="E151:K152"/>
    <mergeCell ref="L151:AA152"/>
    <mergeCell ref="AB151:AQ152"/>
    <mergeCell ref="AR151:BB152"/>
    <mergeCell ref="BC151:BH152"/>
    <mergeCell ref="BI151:BP152"/>
    <mergeCell ref="BQ151:BT152"/>
    <mergeCell ref="B149:D150"/>
    <mergeCell ref="E149:K150"/>
    <mergeCell ref="L149:AA150"/>
    <mergeCell ref="AB149:AQ150"/>
    <mergeCell ref="AR149:BB150"/>
    <mergeCell ref="BC149:BH150"/>
    <mergeCell ref="BI145:BP146"/>
    <mergeCell ref="BQ145:BT146"/>
    <mergeCell ref="B147:D148"/>
    <mergeCell ref="E147:K148"/>
    <mergeCell ref="L147:AA148"/>
    <mergeCell ref="AB147:AQ148"/>
    <mergeCell ref="AR147:BB148"/>
    <mergeCell ref="BC147:BH148"/>
    <mergeCell ref="BI147:BP148"/>
    <mergeCell ref="BQ147:BT148"/>
    <mergeCell ref="B145:D146"/>
    <mergeCell ref="E145:K146"/>
    <mergeCell ref="L145:AA146"/>
    <mergeCell ref="AB145:AQ146"/>
    <mergeCell ref="AR145:BB146"/>
    <mergeCell ref="BC145:BH146"/>
    <mergeCell ref="BI157:BP158"/>
    <mergeCell ref="BQ157:BT158"/>
    <mergeCell ref="B159:D160"/>
    <mergeCell ref="E159:K160"/>
    <mergeCell ref="L159:AA160"/>
    <mergeCell ref="AB159:AQ160"/>
    <mergeCell ref="AR159:BB160"/>
    <mergeCell ref="BC159:BH160"/>
    <mergeCell ref="BI159:BP160"/>
    <mergeCell ref="BQ159:BT160"/>
    <mergeCell ref="B157:D158"/>
    <mergeCell ref="E157:K158"/>
    <mergeCell ref="L157:AA158"/>
    <mergeCell ref="AB157:AQ158"/>
    <mergeCell ref="AR157:BB158"/>
    <mergeCell ref="BC157:BH158"/>
    <mergeCell ref="BI153:BP154"/>
    <mergeCell ref="BQ153:BT154"/>
    <mergeCell ref="B155:D156"/>
    <mergeCell ref="E155:K156"/>
    <mergeCell ref="L155:AA156"/>
    <mergeCell ref="AB155:AQ156"/>
    <mergeCell ref="AR155:BB156"/>
    <mergeCell ref="BC155:BH156"/>
    <mergeCell ref="BI155:BP156"/>
    <mergeCell ref="BQ155:BT156"/>
    <mergeCell ref="B153:D154"/>
    <mergeCell ref="E153:K154"/>
    <mergeCell ref="L153:AA154"/>
    <mergeCell ref="AB153:AQ154"/>
    <mergeCell ref="AR153:BB154"/>
    <mergeCell ref="BC153:BH154"/>
    <mergeCell ref="BI165:BP166"/>
    <mergeCell ref="BQ165:BT166"/>
    <mergeCell ref="B167:D168"/>
    <mergeCell ref="E167:K168"/>
    <mergeCell ref="L167:AA168"/>
    <mergeCell ref="AB167:AQ168"/>
    <mergeCell ref="AR167:BB168"/>
    <mergeCell ref="BC167:BH168"/>
    <mergeCell ref="BI167:BP168"/>
    <mergeCell ref="BQ167:BT168"/>
    <mergeCell ref="B165:D166"/>
    <mergeCell ref="E165:K166"/>
    <mergeCell ref="L165:AA166"/>
    <mergeCell ref="AB165:AQ166"/>
    <mergeCell ref="AR165:BB166"/>
    <mergeCell ref="BC165:BH166"/>
    <mergeCell ref="BI161:BP162"/>
    <mergeCell ref="BQ161:BT162"/>
    <mergeCell ref="B163:D164"/>
    <mergeCell ref="E163:K164"/>
    <mergeCell ref="L163:AA164"/>
    <mergeCell ref="AB163:AQ164"/>
    <mergeCell ref="AR163:BB164"/>
    <mergeCell ref="BC163:BH164"/>
    <mergeCell ref="BI163:BP164"/>
    <mergeCell ref="BQ163:BT164"/>
    <mergeCell ref="B161:D162"/>
    <mergeCell ref="E161:K162"/>
    <mergeCell ref="L161:AA162"/>
    <mergeCell ref="AB161:AQ162"/>
    <mergeCell ref="AR161:BB162"/>
    <mergeCell ref="BC161:BH162"/>
    <mergeCell ref="BI173:BP174"/>
    <mergeCell ref="BQ173:BT174"/>
    <mergeCell ref="B175:D176"/>
    <mergeCell ref="E175:K176"/>
    <mergeCell ref="L175:AA176"/>
    <mergeCell ref="AB175:AQ176"/>
    <mergeCell ref="AR175:BB176"/>
    <mergeCell ref="BC175:BH176"/>
    <mergeCell ref="BI175:BP176"/>
    <mergeCell ref="BQ175:BT176"/>
    <mergeCell ref="B173:D174"/>
    <mergeCell ref="E173:K174"/>
    <mergeCell ref="L173:AA174"/>
    <mergeCell ref="AB173:AQ174"/>
    <mergeCell ref="AR173:BB174"/>
    <mergeCell ref="BC173:BH174"/>
    <mergeCell ref="BI169:BP170"/>
    <mergeCell ref="BQ169:BT170"/>
    <mergeCell ref="B171:D172"/>
    <mergeCell ref="E171:K172"/>
    <mergeCell ref="L171:AA172"/>
    <mergeCell ref="AB171:AQ172"/>
    <mergeCell ref="AR171:BB172"/>
    <mergeCell ref="BC171:BH172"/>
    <mergeCell ref="BI171:BP172"/>
    <mergeCell ref="BQ171:BT172"/>
    <mergeCell ref="B169:D170"/>
    <mergeCell ref="E169:K170"/>
    <mergeCell ref="L169:AA170"/>
    <mergeCell ref="AB169:AQ170"/>
    <mergeCell ref="AR169:BB170"/>
    <mergeCell ref="BC169:BH170"/>
    <mergeCell ref="BI181:BP182"/>
    <mergeCell ref="BQ181:BT182"/>
    <mergeCell ref="B183:D184"/>
    <mergeCell ref="E183:K184"/>
    <mergeCell ref="L183:AA184"/>
    <mergeCell ref="AB183:AQ184"/>
    <mergeCell ref="AR183:BB184"/>
    <mergeCell ref="BC183:BH184"/>
    <mergeCell ref="BI183:BP184"/>
    <mergeCell ref="BQ183:BT184"/>
    <mergeCell ref="B181:D182"/>
    <mergeCell ref="E181:K182"/>
    <mergeCell ref="L181:AA182"/>
    <mergeCell ref="AB181:AQ182"/>
    <mergeCell ref="AR181:BB182"/>
    <mergeCell ref="BC181:BH182"/>
    <mergeCell ref="BI177:BP178"/>
    <mergeCell ref="BQ177:BT178"/>
    <mergeCell ref="B179:D180"/>
    <mergeCell ref="E179:K180"/>
    <mergeCell ref="L179:AA180"/>
    <mergeCell ref="AB179:AQ180"/>
    <mergeCell ref="AR179:BB180"/>
    <mergeCell ref="BC179:BH180"/>
    <mergeCell ref="BI179:BP180"/>
    <mergeCell ref="BQ179:BT180"/>
    <mergeCell ref="B177:D178"/>
    <mergeCell ref="E177:K178"/>
    <mergeCell ref="L177:AA178"/>
    <mergeCell ref="AB177:AQ178"/>
    <mergeCell ref="AR177:BB178"/>
    <mergeCell ref="BC177:BH178"/>
    <mergeCell ref="BI189:BP190"/>
    <mergeCell ref="BQ189:BT190"/>
    <mergeCell ref="B191:D192"/>
    <mergeCell ref="E191:K192"/>
    <mergeCell ref="L191:AA192"/>
    <mergeCell ref="AB191:AQ192"/>
    <mergeCell ref="AR191:BB192"/>
    <mergeCell ref="BC191:BH192"/>
    <mergeCell ref="BI191:BP192"/>
    <mergeCell ref="BQ191:BT192"/>
    <mergeCell ref="B189:D190"/>
    <mergeCell ref="E189:K190"/>
    <mergeCell ref="L189:AA190"/>
    <mergeCell ref="AB189:AQ190"/>
    <mergeCell ref="AR189:BB190"/>
    <mergeCell ref="BC189:BH190"/>
    <mergeCell ref="BI185:BP186"/>
    <mergeCell ref="BQ185:BT186"/>
    <mergeCell ref="B187:D188"/>
    <mergeCell ref="E187:K188"/>
    <mergeCell ref="L187:AA188"/>
    <mergeCell ref="AB187:AQ188"/>
    <mergeCell ref="AR187:BB188"/>
    <mergeCell ref="BC187:BH188"/>
    <mergeCell ref="BI187:BP188"/>
    <mergeCell ref="BQ187:BT188"/>
    <mergeCell ref="B185:D186"/>
    <mergeCell ref="E185:K186"/>
    <mergeCell ref="L185:AA186"/>
    <mergeCell ref="AB185:AQ186"/>
    <mergeCell ref="AR185:BB186"/>
    <mergeCell ref="BC185:BH186"/>
    <mergeCell ref="BI197:BP198"/>
    <mergeCell ref="BQ197:BT198"/>
    <mergeCell ref="B199:D200"/>
    <mergeCell ref="E199:K200"/>
    <mergeCell ref="L199:AA200"/>
    <mergeCell ref="AB199:AQ200"/>
    <mergeCell ref="AR199:BB200"/>
    <mergeCell ref="BC199:BH200"/>
    <mergeCell ref="BI199:BP200"/>
    <mergeCell ref="BQ199:BT200"/>
    <mergeCell ref="B197:D198"/>
    <mergeCell ref="E197:K198"/>
    <mergeCell ref="L197:AA198"/>
    <mergeCell ref="AB197:AQ198"/>
    <mergeCell ref="AR197:BB198"/>
    <mergeCell ref="BC197:BH198"/>
    <mergeCell ref="BI193:BP194"/>
    <mergeCell ref="BQ193:BT194"/>
    <mergeCell ref="B195:D196"/>
    <mergeCell ref="E195:K196"/>
    <mergeCell ref="L195:AA196"/>
    <mergeCell ref="AB195:AQ196"/>
    <mergeCell ref="AR195:BB196"/>
    <mergeCell ref="BC195:BH196"/>
    <mergeCell ref="BI195:BP196"/>
    <mergeCell ref="BQ195:BT196"/>
    <mergeCell ref="B193:D194"/>
    <mergeCell ref="E193:K194"/>
    <mergeCell ref="L193:AA194"/>
    <mergeCell ref="AB193:AQ194"/>
    <mergeCell ref="AR193:BB194"/>
    <mergeCell ref="BC193:BH194"/>
    <mergeCell ref="BI208:BP209"/>
    <mergeCell ref="BQ208:BT209"/>
    <mergeCell ref="B210:D211"/>
    <mergeCell ref="E210:K211"/>
    <mergeCell ref="L210:AA211"/>
    <mergeCell ref="AB210:AQ211"/>
    <mergeCell ref="AR210:BB211"/>
    <mergeCell ref="BC210:BH211"/>
    <mergeCell ref="BI210:BP211"/>
    <mergeCell ref="BQ210:BT211"/>
    <mergeCell ref="B208:D209"/>
    <mergeCell ref="E208:K209"/>
    <mergeCell ref="L208:AA209"/>
    <mergeCell ref="AB208:AQ209"/>
    <mergeCell ref="AR208:BB209"/>
    <mergeCell ref="BC208:BH209"/>
    <mergeCell ref="BI204:BP205"/>
    <mergeCell ref="BQ204:BT205"/>
    <mergeCell ref="B206:D207"/>
    <mergeCell ref="E206:K207"/>
    <mergeCell ref="L206:AA207"/>
    <mergeCell ref="AB206:AQ207"/>
    <mergeCell ref="AR206:BB207"/>
    <mergeCell ref="BC206:BH207"/>
    <mergeCell ref="BI206:BP207"/>
    <mergeCell ref="BQ206:BT207"/>
    <mergeCell ref="B204:D205"/>
    <mergeCell ref="E204:K205"/>
    <mergeCell ref="L204:AA205"/>
    <mergeCell ref="AB204:AQ205"/>
    <mergeCell ref="AR204:BB205"/>
    <mergeCell ref="BC204:BH205"/>
    <mergeCell ref="BI216:BP217"/>
    <mergeCell ref="BQ216:BT217"/>
    <mergeCell ref="B218:D219"/>
    <mergeCell ref="E218:K219"/>
    <mergeCell ref="L218:AA219"/>
    <mergeCell ref="AB218:AQ219"/>
    <mergeCell ref="AR218:BB219"/>
    <mergeCell ref="BC218:BH219"/>
    <mergeCell ref="BI218:BP219"/>
    <mergeCell ref="BQ218:BT219"/>
    <mergeCell ref="B216:D217"/>
    <mergeCell ref="E216:K217"/>
    <mergeCell ref="L216:AA217"/>
    <mergeCell ref="AB216:AQ217"/>
    <mergeCell ref="AR216:BB217"/>
    <mergeCell ref="BC216:BH217"/>
    <mergeCell ref="BI212:BP213"/>
    <mergeCell ref="BQ212:BT213"/>
    <mergeCell ref="B214:D215"/>
    <mergeCell ref="E214:K215"/>
    <mergeCell ref="L214:AA215"/>
    <mergeCell ref="AB214:AQ215"/>
    <mergeCell ref="AR214:BB215"/>
    <mergeCell ref="BC214:BH215"/>
    <mergeCell ref="BI214:BP215"/>
    <mergeCell ref="BQ214:BT215"/>
    <mergeCell ref="B212:D213"/>
    <mergeCell ref="E212:K213"/>
    <mergeCell ref="L212:AA213"/>
    <mergeCell ref="AB212:AQ213"/>
    <mergeCell ref="AR212:BB213"/>
    <mergeCell ref="BC212:BH213"/>
    <mergeCell ref="BI224:BP225"/>
    <mergeCell ref="BQ224:BT225"/>
    <mergeCell ref="B226:D227"/>
    <mergeCell ref="E226:K227"/>
    <mergeCell ref="L226:AA227"/>
    <mergeCell ref="AB226:AQ227"/>
    <mergeCell ref="AR226:BB227"/>
    <mergeCell ref="BC226:BH227"/>
    <mergeCell ref="BI226:BP227"/>
    <mergeCell ref="BQ226:BT227"/>
    <mergeCell ref="B224:D225"/>
    <mergeCell ref="E224:K225"/>
    <mergeCell ref="L224:AA225"/>
    <mergeCell ref="AB224:AQ225"/>
    <mergeCell ref="AR224:BB225"/>
    <mergeCell ref="BC224:BH225"/>
    <mergeCell ref="BI220:BP221"/>
    <mergeCell ref="BQ220:BT221"/>
    <mergeCell ref="B222:D223"/>
    <mergeCell ref="E222:K223"/>
    <mergeCell ref="L222:AA223"/>
    <mergeCell ref="AB222:AQ223"/>
    <mergeCell ref="AR222:BB223"/>
    <mergeCell ref="BC222:BH223"/>
    <mergeCell ref="BI222:BP223"/>
    <mergeCell ref="BQ222:BT223"/>
    <mergeCell ref="B220:D221"/>
    <mergeCell ref="E220:K221"/>
    <mergeCell ref="L220:AA221"/>
    <mergeCell ref="AB220:AQ221"/>
    <mergeCell ref="AR220:BB221"/>
    <mergeCell ref="BC220:BH221"/>
    <mergeCell ref="BI232:BP233"/>
    <mergeCell ref="BQ232:BT233"/>
    <mergeCell ref="B234:D235"/>
    <mergeCell ref="E234:K235"/>
    <mergeCell ref="L234:AA235"/>
    <mergeCell ref="AB234:AQ235"/>
    <mergeCell ref="AR234:BB235"/>
    <mergeCell ref="BC234:BH235"/>
    <mergeCell ref="BI234:BP235"/>
    <mergeCell ref="BQ234:BT235"/>
    <mergeCell ref="B232:D233"/>
    <mergeCell ref="E232:K233"/>
    <mergeCell ref="L232:AA233"/>
    <mergeCell ref="AB232:AQ233"/>
    <mergeCell ref="AR232:BB233"/>
    <mergeCell ref="BC232:BH233"/>
    <mergeCell ref="BI228:BP229"/>
    <mergeCell ref="BQ228:BT229"/>
    <mergeCell ref="B230:D231"/>
    <mergeCell ref="E230:K231"/>
    <mergeCell ref="L230:AA231"/>
    <mergeCell ref="AB230:AQ231"/>
    <mergeCell ref="AR230:BB231"/>
    <mergeCell ref="BC230:BH231"/>
    <mergeCell ref="BI230:BP231"/>
    <mergeCell ref="BQ230:BT231"/>
    <mergeCell ref="B228:D229"/>
    <mergeCell ref="E228:K229"/>
    <mergeCell ref="L228:AA229"/>
    <mergeCell ref="AB228:AQ229"/>
    <mergeCell ref="AR228:BB229"/>
    <mergeCell ref="BC228:BH229"/>
    <mergeCell ref="BI240:BP241"/>
    <mergeCell ref="BQ240:BT241"/>
    <mergeCell ref="B242:D243"/>
    <mergeCell ref="E242:K243"/>
    <mergeCell ref="L242:AA243"/>
    <mergeCell ref="AB242:AQ243"/>
    <mergeCell ref="AR242:BB243"/>
    <mergeCell ref="BC242:BH243"/>
    <mergeCell ref="BI242:BP243"/>
    <mergeCell ref="BQ242:BT243"/>
    <mergeCell ref="B240:D241"/>
    <mergeCell ref="E240:K241"/>
    <mergeCell ref="L240:AA241"/>
    <mergeCell ref="AB240:AQ241"/>
    <mergeCell ref="AR240:BB241"/>
    <mergeCell ref="BC240:BH241"/>
    <mergeCell ref="BI236:BP237"/>
    <mergeCell ref="BQ236:BT237"/>
    <mergeCell ref="B238:D239"/>
    <mergeCell ref="E238:K239"/>
    <mergeCell ref="L238:AA239"/>
    <mergeCell ref="AB238:AQ239"/>
    <mergeCell ref="AR238:BB239"/>
    <mergeCell ref="BC238:BH239"/>
    <mergeCell ref="BI238:BP239"/>
    <mergeCell ref="BQ238:BT239"/>
    <mergeCell ref="B236:D237"/>
    <mergeCell ref="E236:K237"/>
    <mergeCell ref="L236:AA237"/>
    <mergeCell ref="AB236:AQ237"/>
    <mergeCell ref="AR236:BB237"/>
    <mergeCell ref="BC236:BH237"/>
    <mergeCell ref="BI248:BP249"/>
    <mergeCell ref="BQ248:BT249"/>
    <mergeCell ref="B250:D251"/>
    <mergeCell ref="E250:K251"/>
    <mergeCell ref="L250:AA251"/>
    <mergeCell ref="AB250:AQ251"/>
    <mergeCell ref="AR250:BB251"/>
    <mergeCell ref="BC250:BH251"/>
    <mergeCell ref="BI250:BP251"/>
    <mergeCell ref="BQ250:BT251"/>
    <mergeCell ref="B248:D249"/>
    <mergeCell ref="E248:K249"/>
    <mergeCell ref="L248:AA249"/>
    <mergeCell ref="AB248:AQ249"/>
    <mergeCell ref="AR248:BB249"/>
    <mergeCell ref="BC248:BH249"/>
    <mergeCell ref="BI244:BP245"/>
    <mergeCell ref="BQ244:BT245"/>
    <mergeCell ref="B246:D247"/>
    <mergeCell ref="E246:K247"/>
    <mergeCell ref="L246:AA247"/>
    <mergeCell ref="AB246:AQ247"/>
    <mergeCell ref="AR246:BB247"/>
    <mergeCell ref="BC246:BH247"/>
    <mergeCell ref="BI246:BP247"/>
    <mergeCell ref="BQ246:BT247"/>
    <mergeCell ref="B244:D245"/>
    <mergeCell ref="E244:K245"/>
    <mergeCell ref="L244:AA245"/>
    <mergeCell ref="AB244:AQ245"/>
    <mergeCell ref="AR244:BB245"/>
    <mergeCell ref="BC244:BH245"/>
    <mergeCell ref="BI256:BP257"/>
    <mergeCell ref="BQ256:BT257"/>
    <mergeCell ref="B258:D259"/>
    <mergeCell ref="E258:K259"/>
    <mergeCell ref="L258:AA259"/>
    <mergeCell ref="AB258:AQ259"/>
    <mergeCell ref="AR258:BB259"/>
    <mergeCell ref="BC258:BH259"/>
    <mergeCell ref="BI258:BP259"/>
    <mergeCell ref="BQ258:BT259"/>
    <mergeCell ref="B256:D257"/>
    <mergeCell ref="E256:K257"/>
    <mergeCell ref="L256:AA257"/>
    <mergeCell ref="AB256:AQ257"/>
    <mergeCell ref="AR256:BB257"/>
    <mergeCell ref="BC256:BH257"/>
    <mergeCell ref="BI252:BP253"/>
    <mergeCell ref="BQ252:BT253"/>
    <mergeCell ref="B254:D255"/>
    <mergeCell ref="E254:K255"/>
    <mergeCell ref="L254:AA255"/>
    <mergeCell ref="AB254:AQ255"/>
    <mergeCell ref="AR254:BB255"/>
    <mergeCell ref="BC254:BH255"/>
    <mergeCell ref="BI254:BP255"/>
    <mergeCell ref="BQ254:BT255"/>
    <mergeCell ref="B252:D253"/>
    <mergeCell ref="E252:K253"/>
    <mergeCell ref="L252:AA253"/>
    <mergeCell ref="AB252:AQ253"/>
    <mergeCell ref="AR252:BB253"/>
    <mergeCell ref="BC252:BH253"/>
    <mergeCell ref="BI264:BP265"/>
    <mergeCell ref="BQ264:BT265"/>
    <mergeCell ref="B266:D267"/>
    <mergeCell ref="E266:K267"/>
    <mergeCell ref="L266:AA267"/>
    <mergeCell ref="AB266:AQ267"/>
    <mergeCell ref="AR266:BB267"/>
    <mergeCell ref="BC266:BH267"/>
    <mergeCell ref="BI266:BP267"/>
    <mergeCell ref="BQ266:BT267"/>
    <mergeCell ref="B264:D265"/>
    <mergeCell ref="E264:K265"/>
    <mergeCell ref="L264:AA265"/>
    <mergeCell ref="AB264:AQ265"/>
    <mergeCell ref="AR264:BB265"/>
    <mergeCell ref="BC264:BH265"/>
    <mergeCell ref="BI260:BP261"/>
    <mergeCell ref="BQ260:BT261"/>
    <mergeCell ref="B262:D263"/>
    <mergeCell ref="E262:K263"/>
    <mergeCell ref="L262:AA263"/>
    <mergeCell ref="AB262:AQ263"/>
    <mergeCell ref="AR262:BB263"/>
    <mergeCell ref="BC262:BH263"/>
    <mergeCell ref="BI262:BP263"/>
    <mergeCell ref="BQ262:BT263"/>
    <mergeCell ref="B260:D261"/>
    <mergeCell ref="E260:K261"/>
    <mergeCell ref="L260:AA261"/>
    <mergeCell ref="AB260:AQ261"/>
    <mergeCell ref="AR260:BB261"/>
    <mergeCell ref="BC260:BH261"/>
    <mergeCell ref="BI272:BP273"/>
    <mergeCell ref="BQ272:BT273"/>
    <mergeCell ref="B274:D275"/>
    <mergeCell ref="E274:K275"/>
    <mergeCell ref="L274:AA275"/>
    <mergeCell ref="AB274:AQ275"/>
    <mergeCell ref="AR274:BB275"/>
    <mergeCell ref="BC274:BH275"/>
    <mergeCell ref="BI274:BP275"/>
    <mergeCell ref="BQ274:BT275"/>
    <mergeCell ref="B272:D273"/>
    <mergeCell ref="E272:K273"/>
    <mergeCell ref="L272:AA273"/>
    <mergeCell ref="AB272:AQ273"/>
    <mergeCell ref="AR272:BB273"/>
    <mergeCell ref="BC272:BH273"/>
    <mergeCell ref="BI268:BP269"/>
    <mergeCell ref="BQ268:BT269"/>
    <mergeCell ref="B270:D271"/>
    <mergeCell ref="E270:K271"/>
    <mergeCell ref="L270:AA271"/>
    <mergeCell ref="AB270:AQ271"/>
    <mergeCell ref="AR270:BB271"/>
    <mergeCell ref="BC270:BH271"/>
    <mergeCell ref="BI270:BP271"/>
    <mergeCell ref="BQ270:BT271"/>
    <mergeCell ref="B268:D269"/>
    <mergeCell ref="E268:K269"/>
    <mergeCell ref="L268:AA269"/>
    <mergeCell ref="AB268:AQ269"/>
    <mergeCell ref="AR268:BB269"/>
    <mergeCell ref="BC268:BH269"/>
    <mergeCell ref="BI280:BP281"/>
    <mergeCell ref="BQ280:BT281"/>
    <mergeCell ref="B282:D283"/>
    <mergeCell ref="E282:K283"/>
    <mergeCell ref="L282:AA283"/>
    <mergeCell ref="AB282:AQ283"/>
    <mergeCell ref="AR282:BB283"/>
    <mergeCell ref="BC282:BH283"/>
    <mergeCell ref="BI282:BP283"/>
    <mergeCell ref="BQ282:BT283"/>
    <mergeCell ref="B280:D281"/>
    <mergeCell ref="E280:K281"/>
    <mergeCell ref="L280:AA281"/>
    <mergeCell ref="AB280:AQ281"/>
    <mergeCell ref="AR280:BB281"/>
    <mergeCell ref="BC280:BH281"/>
    <mergeCell ref="BI276:BP277"/>
    <mergeCell ref="BQ276:BT277"/>
    <mergeCell ref="B278:D279"/>
    <mergeCell ref="E278:K279"/>
    <mergeCell ref="L278:AA279"/>
    <mergeCell ref="AB278:AQ279"/>
    <mergeCell ref="AR278:BB279"/>
    <mergeCell ref="BC278:BH279"/>
    <mergeCell ref="BI278:BP279"/>
    <mergeCell ref="BQ278:BT279"/>
    <mergeCell ref="B276:D277"/>
    <mergeCell ref="E276:K277"/>
    <mergeCell ref="L276:AA277"/>
    <mergeCell ref="AB276:AQ277"/>
    <mergeCell ref="AR276:BB277"/>
    <mergeCell ref="BC276:BH277"/>
    <mergeCell ref="BI288:BP289"/>
    <mergeCell ref="BQ288:BT289"/>
    <mergeCell ref="B290:D291"/>
    <mergeCell ref="E290:K291"/>
    <mergeCell ref="L290:AA291"/>
    <mergeCell ref="AB290:AQ291"/>
    <mergeCell ref="AR290:BB291"/>
    <mergeCell ref="BC290:BH291"/>
    <mergeCell ref="BI290:BP291"/>
    <mergeCell ref="BQ290:BT291"/>
    <mergeCell ref="B288:D289"/>
    <mergeCell ref="E288:K289"/>
    <mergeCell ref="L288:AA289"/>
    <mergeCell ref="AB288:AQ289"/>
    <mergeCell ref="AR288:BB289"/>
    <mergeCell ref="BC288:BH289"/>
    <mergeCell ref="BI284:BP285"/>
    <mergeCell ref="BQ284:BT285"/>
    <mergeCell ref="B286:D287"/>
    <mergeCell ref="E286:K287"/>
    <mergeCell ref="L286:AA287"/>
    <mergeCell ref="AB286:AQ287"/>
    <mergeCell ref="AR286:BB287"/>
    <mergeCell ref="BC286:BH287"/>
    <mergeCell ref="BI286:BP287"/>
    <mergeCell ref="BQ286:BT287"/>
    <mergeCell ref="B284:D285"/>
    <mergeCell ref="E284:K285"/>
    <mergeCell ref="L284:AA285"/>
    <mergeCell ref="AB284:AQ285"/>
    <mergeCell ref="AR284:BB285"/>
    <mergeCell ref="BC284:BH285"/>
    <mergeCell ref="BI296:BP297"/>
    <mergeCell ref="BQ296:BT297"/>
    <mergeCell ref="B296:D297"/>
    <mergeCell ref="E296:K297"/>
    <mergeCell ref="L296:AA297"/>
    <mergeCell ref="AB296:AQ297"/>
    <mergeCell ref="AR296:BB297"/>
    <mergeCell ref="BC296:BH297"/>
    <mergeCell ref="BI292:BP293"/>
    <mergeCell ref="BQ292:BT293"/>
    <mergeCell ref="B294:D295"/>
    <mergeCell ref="E294:K295"/>
    <mergeCell ref="L294:AA295"/>
    <mergeCell ref="AB294:AQ295"/>
    <mergeCell ref="AR294:BB295"/>
    <mergeCell ref="BC294:BH295"/>
    <mergeCell ref="BI294:BP295"/>
    <mergeCell ref="BQ294:BT295"/>
    <mergeCell ref="B292:D293"/>
    <mergeCell ref="E292:K293"/>
    <mergeCell ref="L292:AA293"/>
    <mergeCell ref="AB292:AQ293"/>
    <mergeCell ref="AR292:BB293"/>
    <mergeCell ref="BC292:BH293"/>
  </mergeCells>
  <conditionalFormatting sqref="BZ4:CM23 CV4:DI23 DR4:EE23 EN4:FA23 FJ4:FW23 GF4:GS23 BZ30:CM49 CV30:DI49 DR30:EE49 EN30:FA49 FJ30:FW49 GF30:GS49 BZ56:CM75 CV56:DI75 DR56:EE75 EN56:FA75 FJ56:FW75 GF56:GS75 BZ82:CM101 CV82:DI101 DR82:EE101 EN82:FA101 FJ82:FW101 GF82:GS101">
    <cfRule type="containsBlanks" dxfId="1" priority="2">
      <formula>LEN(TRIM(BZ4))=0</formula>
    </cfRule>
  </conditionalFormatting>
  <conditionalFormatting sqref="BZ4:CM23 CV4:DI23 DR4:EE23 EN4:FA23 FJ4:FW23 GF4:GS23 BZ30:CM49 CV30:DI49 DR30:EE49 EN30:FA49 FJ30:FW49 GF30:GS49 BZ56:CM75 CV56:DI75 DR56:EE75 EN56:FA75 FJ56:FW75 GF56:GS75 BZ82:CM101 CV82:DI101 DR82:EE101 EN82:FA101 FJ82:FW101 GF82:GS101">
    <cfRule type="notContainsBlanks" dxfId="0" priority="1">
      <formula>LEN(TRIM(BZ4))&gt;0</formula>
    </cfRule>
  </conditionalFormatting>
  <pageMargins left="0.25" right="0.25" top="0.75" bottom="0.75" header="0.3" footer="0.3"/>
  <pageSetup paperSize="9" fitToHeight="0" orientation="portrait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" id="{FB79DB14-7910-4D06-9082-035511442461}">
            <x14:iconSet iconSet="3Symbols2" showValue="0" custom="1">
              <x14:cfvo type="percent">
                <xm:f>0</xm:f>
              </x14:cfvo>
              <x14:cfvo type="formula">
                <xm:f>0</xm:f>
              </x14:cfvo>
              <x14:cfvo type="formula">
                <xm:f>1</xm:f>
              </x14:cfvo>
              <x14:cfIcon iconSet="NoIcons" iconId="0"/>
              <x14:cfIcon iconSet="3Symbols2" iconId="2"/>
              <x14:cfIcon iconSet="3Symbols2" iconId="0"/>
            </x14:iconSet>
          </x14:cfRule>
          <xm:sqref>BQ204:BT297 BQ33:BT96 BQ103:BT200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W265"/>
  <sheetViews>
    <sheetView tabSelected="1" workbookViewId="0">
      <selection activeCell="A8" sqref="A8"/>
    </sheetView>
  </sheetViews>
  <sheetFormatPr baseColWidth="10" defaultColWidth="1.42578125" defaultRowHeight="7.5" customHeight="1" outlineLevelCol="1" x14ac:dyDescent="0.2"/>
  <cols>
    <col min="1" max="80" width="1.42578125" style="2" outlineLevel="1"/>
    <col min="81" max="16384" width="1.42578125" style="2"/>
  </cols>
  <sheetData>
    <row r="1" spans="1:101" ht="7.5" customHeight="1" x14ac:dyDescent="0.2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1"/>
      <c r="AF1" s="1"/>
      <c r="AG1" s="1"/>
      <c r="AH1" s="1"/>
    </row>
    <row r="2" spans="1:101" ht="7.5" customHeight="1" x14ac:dyDescent="0.2">
      <c r="A2" s="83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  <c r="AE2" s="1"/>
      <c r="AF2" s="1"/>
      <c r="AG2" s="1"/>
      <c r="AH2" s="1"/>
    </row>
    <row r="3" spans="1:101" ht="7.5" customHeight="1" x14ac:dyDescent="0.2">
      <c r="A3" s="84" t="s">
        <v>7</v>
      </c>
      <c r="B3" s="84"/>
      <c r="C3" s="84" t="s">
        <v>4</v>
      </c>
      <c r="D3" s="84"/>
      <c r="E3" s="84" t="s">
        <v>6</v>
      </c>
      <c r="F3" s="84"/>
      <c r="G3" s="84" t="s">
        <v>3</v>
      </c>
      <c r="H3" s="84"/>
      <c r="I3" s="84" t="s">
        <v>2</v>
      </c>
      <c r="J3" s="84"/>
      <c r="K3" s="84" t="s">
        <v>1</v>
      </c>
      <c r="L3" s="84"/>
      <c r="M3" s="84" t="s">
        <v>5</v>
      </c>
      <c r="N3" s="84"/>
    </row>
    <row r="4" spans="1:101" ht="7.5" customHeight="1" x14ac:dyDescent="0.2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</row>
    <row r="5" spans="1:101" ht="7.5" customHeight="1" x14ac:dyDescent="0.2">
      <c r="A5" s="83" t="s">
        <v>8</v>
      </c>
      <c r="B5" s="83"/>
      <c r="C5" s="83"/>
      <c r="D5" s="83"/>
      <c r="E5" s="83"/>
      <c r="F5" s="83"/>
      <c r="G5" s="83" t="s">
        <v>148</v>
      </c>
      <c r="H5" s="83"/>
      <c r="I5" s="83"/>
      <c r="J5" s="83"/>
      <c r="K5" s="83"/>
      <c r="L5" s="83"/>
      <c r="M5" s="83"/>
      <c r="N5" s="83"/>
      <c r="O5" s="83"/>
      <c r="P5" s="83"/>
      <c r="Q5" s="83"/>
      <c r="S5" s="83" t="s">
        <v>9</v>
      </c>
      <c r="T5" s="83"/>
      <c r="U5" s="83"/>
      <c r="V5" s="83"/>
      <c r="W5" s="83"/>
      <c r="X5" s="83"/>
      <c r="Y5" s="83"/>
      <c r="Z5" s="83"/>
      <c r="AA5" s="83"/>
      <c r="AB5" s="83"/>
      <c r="AC5" s="83"/>
      <c r="AE5" s="83" t="s">
        <v>10</v>
      </c>
      <c r="AF5" s="83"/>
      <c r="AG5" s="83"/>
      <c r="AH5" s="83"/>
      <c r="AI5" s="83"/>
      <c r="AJ5" s="83"/>
      <c r="AK5" s="83"/>
      <c r="AL5" s="83"/>
      <c r="AM5" s="83"/>
      <c r="AN5" s="83"/>
      <c r="AO5" s="83"/>
      <c r="AQ5" s="83" t="s">
        <v>11</v>
      </c>
      <c r="AR5" s="83"/>
      <c r="AS5" s="83"/>
      <c r="AT5" s="83"/>
      <c r="AU5" s="83"/>
      <c r="AV5" s="83"/>
      <c r="AW5" s="83"/>
      <c r="AX5" s="83"/>
      <c r="AY5" s="83"/>
      <c r="AZ5" s="83"/>
      <c r="BA5" s="83"/>
    </row>
    <row r="6" spans="1:101" ht="7.5" customHeight="1" x14ac:dyDescent="0.2">
      <c r="A6" s="83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CD6" s="94" t="s">
        <v>12</v>
      </c>
      <c r="CE6" s="94"/>
      <c r="CF6" s="94"/>
      <c r="CH6" s="89" t="s">
        <v>13</v>
      </c>
      <c r="CI6" s="89"/>
      <c r="CJ6" s="89"/>
      <c r="CK6" s="89"/>
      <c r="CL6" s="89"/>
      <c r="CM6" s="89"/>
      <c r="CN6" s="89"/>
      <c r="CO6" s="89"/>
      <c r="CP6" s="89"/>
      <c r="CQ6" s="89"/>
      <c r="CR6" s="89"/>
      <c r="CS6" s="89"/>
      <c r="CU6" s="90" t="s">
        <v>14</v>
      </c>
      <c r="CV6" s="90"/>
      <c r="CW6" s="90"/>
    </row>
    <row r="7" spans="1:101" ht="7.5" customHeight="1" x14ac:dyDescent="0.2">
      <c r="CD7" s="94"/>
      <c r="CE7" s="94"/>
      <c r="CF7" s="94"/>
      <c r="CH7" s="89"/>
      <c r="CI7" s="89"/>
      <c r="CJ7" s="89"/>
      <c r="CK7" s="89"/>
      <c r="CL7" s="89"/>
      <c r="CM7" s="89"/>
      <c r="CN7" s="89"/>
      <c r="CO7" s="89"/>
      <c r="CP7" s="89"/>
      <c r="CQ7" s="89"/>
      <c r="CR7" s="89"/>
      <c r="CS7" s="89"/>
      <c r="CU7" s="90"/>
      <c r="CV7" s="90"/>
      <c r="CW7" s="90"/>
    </row>
    <row r="8" spans="1:101" ht="7.5" customHeight="1" x14ac:dyDescent="0.2">
      <c r="AE8" s="91" t="s">
        <v>15</v>
      </c>
      <c r="AF8" s="91"/>
      <c r="AG8" s="91"/>
      <c r="AH8" s="91"/>
      <c r="AI8" s="91"/>
      <c r="AJ8" s="91"/>
      <c r="AK8" s="91"/>
      <c r="AL8" s="92" t="s">
        <v>16</v>
      </c>
      <c r="AM8" s="92"/>
      <c r="AN8" s="92"/>
      <c r="AO8" s="92"/>
      <c r="AP8" s="92"/>
      <c r="AQ8" s="92"/>
      <c r="AR8" s="92"/>
      <c r="AS8" s="93" t="s">
        <v>17</v>
      </c>
      <c r="AT8" s="93"/>
      <c r="AU8" s="93"/>
      <c r="AV8" s="93"/>
      <c r="AW8" s="93"/>
      <c r="AX8" s="93"/>
      <c r="AY8" s="93"/>
      <c r="AZ8" s="92" t="s">
        <v>18</v>
      </c>
      <c r="BA8" s="92"/>
      <c r="BB8" s="92"/>
      <c r="BC8" s="92"/>
      <c r="CD8" s="94"/>
      <c r="CE8" s="94"/>
      <c r="CF8" s="94"/>
      <c r="CH8" s="89"/>
      <c r="CI8" s="89"/>
      <c r="CJ8" s="89"/>
      <c r="CK8" s="89"/>
      <c r="CL8" s="89"/>
      <c r="CM8" s="89"/>
      <c r="CN8" s="89"/>
      <c r="CO8" s="89"/>
      <c r="CP8" s="89"/>
      <c r="CQ8" s="89"/>
      <c r="CR8" s="89"/>
      <c r="CS8" s="89"/>
      <c r="CU8" s="90"/>
      <c r="CV8" s="90"/>
      <c r="CW8" s="90"/>
    </row>
    <row r="9" spans="1:101" ht="7.5" customHeight="1" x14ac:dyDescent="0.2">
      <c r="AE9" s="91"/>
      <c r="AF9" s="91"/>
      <c r="AG9" s="91"/>
      <c r="AH9" s="91"/>
      <c r="AI9" s="91"/>
      <c r="AJ9" s="91"/>
      <c r="AK9" s="91"/>
      <c r="AL9" s="92"/>
      <c r="AM9" s="92"/>
      <c r="AN9" s="92"/>
      <c r="AO9" s="92"/>
      <c r="AP9" s="92"/>
      <c r="AQ9" s="92"/>
      <c r="AR9" s="92"/>
      <c r="AS9" s="93"/>
      <c r="AT9" s="93"/>
      <c r="AU9" s="93"/>
      <c r="AV9" s="93"/>
      <c r="AW9" s="93"/>
      <c r="AX9" s="93"/>
      <c r="AY9" s="93"/>
      <c r="AZ9" s="92"/>
      <c r="BA9" s="92"/>
      <c r="BB9" s="92"/>
      <c r="BC9" s="92"/>
    </row>
    <row r="10" spans="1:101" ht="7.5" customHeight="1" x14ac:dyDescent="0.2">
      <c r="E10" s="87">
        <f>IFERROR(IF(BP10="","-",RANK(S10,$S$10:$T$264,0)+RANK(Q10,$Q$10:$R$264,0)%+RANK(O10,$O$10:$P$264,0)%%+ROW()%%%),"-")</f>
        <v>1.0201100000000001</v>
      </c>
      <c r="F10" s="87"/>
      <c r="G10" s="87"/>
      <c r="H10" s="87"/>
      <c r="I10" s="87"/>
      <c r="J10" s="87">
        <f>IFERROR(IF(E10="","",RANK(E10,$E$10:$I$264,1)),"-")</f>
        <v>2</v>
      </c>
      <c r="K10" s="87" t="str">
        <f>BP10</f>
        <v>Rovin Mariève</v>
      </c>
      <c r="L10" s="87"/>
      <c r="M10" s="87"/>
      <c r="N10" s="87"/>
      <c r="O10" s="87">
        <f>SUM(AE10-AI10)</f>
        <v>63</v>
      </c>
      <c r="P10" s="87"/>
      <c r="Q10" s="87">
        <f>SUM(AL10-AP10)</f>
        <v>7</v>
      </c>
      <c r="R10" s="87"/>
      <c r="S10" s="87">
        <f>SUM(AS10-AW10)</f>
        <v>4</v>
      </c>
      <c r="T10" s="87"/>
      <c r="U10" s="87">
        <f>IFERROR(SMALL($E$10:$I$264,1),0)</f>
        <v>1.0104139999999999</v>
      </c>
      <c r="V10" s="87"/>
      <c r="W10" s="87"/>
      <c r="X10" s="87"/>
      <c r="Y10" s="87"/>
      <c r="Z10" s="87">
        <f>IFERROR(IF(U10="","",RANK(U10,$U$10:$Y$264,1)),0)</f>
        <v>1</v>
      </c>
      <c r="AA10" s="87" t="str">
        <f>IFERROR(INDEX($K$10:$K$264,MATCH(U10,$E$10:$E$264,0),1),0)</f>
        <v>Solarha Noam</v>
      </c>
      <c r="AB10" s="87"/>
      <c r="AC10" s="87"/>
      <c r="AD10" s="87"/>
      <c r="AE10" s="101">
        <v>99</v>
      </c>
      <c r="AF10" s="101"/>
      <c r="AG10" s="102"/>
      <c r="AH10" s="103" t="s">
        <v>19</v>
      </c>
      <c r="AI10" s="104">
        <v>36</v>
      </c>
      <c r="AJ10" s="101"/>
      <c r="AK10" s="101"/>
      <c r="AL10" s="101">
        <v>8</v>
      </c>
      <c r="AM10" s="101"/>
      <c r="AN10" s="102"/>
      <c r="AO10" s="103" t="s">
        <v>19</v>
      </c>
      <c r="AP10" s="104">
        <v>1</v>
      </c>
      <c r="AQ10" s="101"/>
      <c r="AR10" s="101"/>
      <c r="AS10" s="101">
        <v>4</v>
      </c>
      <c r="AT10" s="101"/>
      <c r="AU10" s="102"/>
      <c r="AV10" s="103" t="s">
        <v>19</v>
      </c>
      <c r="AW10" s="104">
        <v>0</v>
      </c>
      <c r="AX10" s="101"/>
      <c r="AY10" s="101"/>
      <c r="AZ10" s="95">
        <f>IFERROR(IF(E10="","",RANK(E10,$E$10:$I$264,1)),0)</f>
        <v>2</v>
      </c>
      <c r="BA10" s="95"/>
      <c r="BB10" s="95"/>
      <c r="BC10" s="95"/>
      <c r="BE10" s="96">
        <v>14</v>
      </c>
      <c r="BF10" s="96"/>
      <c r="BG10" s="3"/>
      <c r="BH10" s="88" t="s">
        <v>20</v>
      </c>
      <c r="BI10" s="88"/>
      <c r="BJ10" s="88"/>
      <c r="BK10" s="88"/>
      <c r="BL10" s="88"/>
      <c r="BM10" s="88"/>
      <c r="BN10" s="88"/>
      <c r="BO10" s="88"/>
      <c r="BP10" s="88" t="str">
        <f>IF(BE10&gt;0,VLOOKUP(BE10,'Infos joueurs'!$B:$BT,11,FALSE)," ")&amp;" "&amp;IF(BE10&gt;0,VLOOKUP(BE10,'Infos joueurs'!$B:$BT,27,FALSE)," ")</f>
        <v>Rovin Mariève</v>
      </c>
      <c r="BQ10" s="88"/>
      <c r="BR10" s="88"/>
      <c r="BS10" s="88"/>
      <c r="BT10" s="88"/>
      <c r="BU10" s="88"/>
      <c r="BV10" s="88"/>
      <c r="BW10" s="88"/>
      <c r="BX10" s="88"/>
      <c r="BY10" s="88"/>
      <c r="BZ10" s="88"/>
      <c r="CA10" s="88"/>
      <c r="CB10" s="4"/>
      <c r="CC10" s="4"/>
      <c r="CD10" s="97">
        <v>1</v>
      </c>
      <c r="CE10" s="97"/>
      <c r="CF10" s="97"/>
      <c r="CG10" s="4"/>
      <c r="CH10" s="99" t="str">
        <f>AA10</f>
        <v>Solarha Noam</v>
      </c>
      <c r="CI10" s="99"/>
      <c r="CJ10" s="99"/>
      <c r="CK10" s="99"/>
      <c r="CL10" s="99"/>
      <c r="CM10" s="99"/>
      <c r="CN10" s="99"/>
      <c r="CO10" s="99"/>
      <c r="CP10" s="99"/>
      <c r="CQ10" s="99"/>
      <c r="CR10" s="99"/>
      <c r="CS10" s="99"/>
      <c r="CU10" s="85">
        <f>IFERROR(INDEX($BE$10:$BE$269,MATCH(CH10,$BP$10:$BP$269,0)),0)</f>
        <v>18</v>
      </c>
      <c r="CV10" s="85"/>
      <c r="CW10" s="85"/>
    </row>
    <row r="11" spans="1:101" ht="7.5" customHeight="1" x14ac:dyDescent="0.2">
      <c r="E11" s="87"/>
      <c r="F11" s="87"/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101"/>
      <c r="AF11" s="101"/>
      <c r="AG11" s="102"/>
      <c r="AH11" s="103"/>
      <c r="AI11" s="104"/>
      <c r="AJ11" s="101"/>
      <c r="AK11" s="101"/>
      <c r="AL11" s="101"/>
      <c r="AM11" s="101"/>
      <c r="AN11" s="102"/>
      <c r="AO11" s="103"/>
      <c r="AP11" s="104"/>
      <c r="AQ11" s="101"/>
      <c r="AR11" s="101"/>
      <c r="AS11" s="101"/>
      <c r="AT11" s="101"/>
      <c r="AU11" s="102"/>
      <c r="AV11" s="103"/>
      <c r="AW11" s="104"/>
      <c r="AX11" s="101"/>
      <c r="AY11" s="101"/>
      <c r="AZ11" s="95"/>
      <c r="BA11" s="95"/>
      <c r="BB11" s="95"/>
      <c r="BC11" s="95"/>
      <c r="BE11" s="96"/>
      <c r="BF11" s="96"/>
      <c r="BG11" s="3"/>
      <c r="BH11" s="88"/>
      <c r="BI11" s="88"/>
      <c r="BJ11" s="88"/>
      <c r="BK11" s="88"/>
      <c r="BL11" s="88"/>
      <c r="BM11" s="88"/>
      <c r="BN11" s="88"/>
      <c r="BO11" s="88"/>
      <c r="BP11" s="88"/>
      <c r="BQ11" s="88"/>
      <c r="BR11" s="88"/>
      <c r="BS11" s="88"/>
      <c r="BT11" s="88"/>
      <c r="BU11" s="88"/>
      <c r="BV11" s="88"/>
      <c r="BW11" s="88"/>
      <c r="BX11" s="88"/>
      <c r="BY11" s="88"/>
      <c r="BZ11" s="88"/>
      <c r="CA11" s="88"/>
      <c r="CB11" s="4"/>
      <c r="CC11" s="4"/>
      <c r="CD11" s="98"/>
      <c r="CE11" s="98"/>
      <c r="CF11" s="98"/>
      <c r="CG11" s="4"/>
      <c r="CH11" s="100"/>
      <c r="CI11" s="100"/>
      <c r="CJ11" s="100"/>
      <c r="CK11" s="100"/>
      <c r="CL11" s="100"/>
      <c r="CM11" s="100"/>
      <c r="CN11" s="100"/>
      <c r="CO11" s="100"/>
      <c r="CP11" s="100"/>
      <c r="CQ11" s="100"/>
      <c r="CR11" s="100"/>
      <c r="CS11" s="100"/>
      <c r="CU11" s="86"/>
      <c r="CV11" s="86"/>
      <c r="CW11" s="86"/>
    </row>
    <row r="12" spans="1:101" ht="7.5" customHeight="1" x14ac:dyDescent="0.2">
      <c r="E12" s="107">
        <f>IFERROR(IF(BP12="","-",RANK(S12,$S$10:$T$264,0)+RANK(Q12,$Q$10:$R$264,0)%+RANK(O12,$O$10:$P$264,0)%%+ROW()%%%),"-")</f>
        <v>1.0206119999999999</v>
      </c>
      <c r="F12" s="108"/>
      <c r="G12" s="108"/>
      <c r="H12" s="108"/>
      <c r="I12" s="109"/>
      <c r="J12" s="113">
        <f>IFERROR(IF(E12="","",RANK(E12,$E$10:$I$264,1)),"-")</f>
        <v>4</v>
      </c>
      <c r="K12" s="107" t="str">
        <f t="shared" ref="K12" si="0">BP12</f>
        <v>Siggenager Dann</v>
      </c>
      <c r="L12" s="108"/>
      <c r="M12" s="108"/>
      <c r="N12" s="109"/>
      <c r="O12" s="107">
        <f t="shared" ref="O12" si="1">SUM(AE12-AI12)</f>
        <v>25</v>
      </c>
      <c r="P12" s="109"/>
      <c r="Q12" s="107">
        <f t="shared" ref="Q12" si="2">SUM(AL12-AP12)</f>
        <v>7</v>
      </c>
      <c r="R12" s="109"/>
      <c r="S12" s="107">
        <f t="shared" ref="S12" si="3">SUM(AS12-AW12)</f>
        <v>4</v>
      </c>
      <c r="T12" s="109"/>
      <c r="U12" s="107">
        <f>IFERROR(SMALL($E$10:$I$264,2),0)</f>
        <v>1.0201100000000001</v>
      </c>
      <c r="V12" s="108"/>
      <c r="W12" s="108"/>
      <c r="X12" s="108"/>
      <c r="Y12" s="109"/>
      <c r="Z12" s="87">
        <f>IFERROR(IF(U12="","",RANK(U12,$U$10:$Y$264,1)),0)</f>
        <v>2</v>
      </c>
      <c r="AA12" s="87" t="str">
        <f>IFERROR(INDEX($K$10:$K$264,MATCH(U12,$E$10:$E$264,0),1),0)</f>
        <v>Rovin Mariève</v>
      </c>
      <c r="AB12" s="87"/>
      <c r="AC12" s="87"/>
      <c r="AD12" s="87"/>
      <c r="AE12" s="101">
        <v>98</v>
      </c>
      <c r="AF12" s="101"/>
      <c r="AG12" s="102"/>
      <c r="AH12" s="115" t="s">
        <v>19</v>
      </c>
      <c r="AI12" s="104">
        <v>73</v>
      </c>
      <c r="AJ12" s="101"/>
      <c r="AK12" s="101"/>
      <c r="AL12" s="101">
        <v>8</v>
      </c>
      <c r="AM12" s="101"/>
      <c r="AN12" s="102"/>
      <c r="AO12" s="115" t="s">
        <v>19</v>
      </c>
      <c r="AP12" s="104">
        <v>1</v>
      </c>
      <c r="AQ12" s="101"/>
      <c r="AR12" s="101"/>
      <c r="AS12" s="101">
        <v>4</v>
      </c>
      <c r="AT12" s="101"/>
      <c r="AU12" s="102"/>
      <c r="AV12" s="115" t="s">
        <v>19</v>
      </c>
      <c r="AW12" s="104">
        <v>0</v>
      </c>
      <c r="AX12" s="101"/>
      <c r="AY12" s="101"/>
      <c r="AZ12" s="117">
        <f>IFERROR(IF(E12="","",RANK(E12,$E$10:$I$264,1)),0)</f>
        <v>4</v>
      </c>
      <c r="BA12" s="118"/>
      <c r="BB12" s="118"/>
      <c r="BC12" s="119"/>
      <c r="BE12" s="96">
        <v>17</v>
      </c>
      <c r="BF12" s="96"/>
      <c r="BG12" s="3"/>
      <c r="BH12" s="88" t="s">
        <v>21</v>
      </c>
      <c r="BI12" s="88"/>
      <c r="BJ12" s="88"/>
      <c r="BK12" s="88"/>
      <c r="BL12" s="88"/>
      <c r="BM12" s="88"/>
      <c r="BN12" s="88"/>
      <c r="BO12" s="88"/>
      <c r="BP12" s="88" t="str">
        <f>IF(BE12&gt;0,VLOOKUP(BE12,'Infos joueurs'!$B:$BT,11,FALSE)," ")&amp;" "&amp;IF(BE12&gt;0,VLOOKUP(BE12,'Infos joueurs'!$B:$BT,27,FALSE)," ")</f>
        <v>Siggenager Dann</v>
      </c>
      <c r="BQ12" s="88"/>
      <c r="BR12" s="88"/>
      <c r="BS12" s="88"/>
      <c r="BT12" s="88"/>
      <c r="BU12" s="88"/>
      <c r="BV12" s="88"/>
      <c r="BW12" s="88"/>
      <c r="BX12" s="88"/>
      <c r="BY12" s="88"/>
      <c r="BZ12" s="88"/>
      <c r="CA12" s="88"/>
      <c r="CB12" s="4"/>
      <c r="CC12" s="4"/>
      <c r="CD12" s="97">
        <v>2</v>
      </c>
      <c r="CE12" s="97"/>
      <c r="CF12" s="97"/>
      <c r="CG12" s="4"/>
      <c r="CH12" s="105" t="str">
        <f t="shared" ref="CH12" si="4">AA12</f>
        <v>Rovin Mariève</v>
      </c>
      <c r="CI12" s="105"/>
      <c r="CJ12" s="105"/>
      <c r="CK12" s="105"/>
      <c r="CL12" s="105"/>
      <c r="CM12" s="105"/>
      <c r="CN12" s="105"/>
      <c r="CO12" s="105"/>
      <c r="CP12" s="105"/>
      <c r="CQ12" s="105"/>
      <c r="CR12" s="105"/>
      <c r="CS12" s="105"/>
      <c r="CU12" s="106">
        <f t="shared" ref="CU12" si="5">IFERROR(INDEX($BE$10:$BE$269,MATCH(CH12,$BP$10:$BP$269,0)),0)</f>
        <v>14</v>
      </c>
      <c r="CV12" s="106"/>
      <c r="CW12" s="106"/>
    </row>
    <row r="13" spans="1:101" ht="7.5" customHeight="1" x14ac:dyDescent="0.2">
      <c r="E13" s="110"/>
      <c r="F13" s="111"/>
      <c r="G13" s="111"/>
      <c r="H13" s="111"/>
      <c r="I13" s="112"/>
      <c r="J13" s="114"/>
      <c r="K13" s="110"/>
      <c r="L13" s="111"/>
      <c r="M13" s="111"/>
      <c r="N13" s="112"/>
      <c r="O13" s="110"/>
      <c r="P13" s="112"/>
      <c r="Q13" s="110"/>
      <c r="R13" s="112"/>
      <c r="S13" s="110"/>
      <c r="T13" s="112"/>
      <c r="U13" s="110"/>
      <c r="V13" s="111"/>
      <c r="W13" s="111"/>
      <c r="X13" s="111"/>
      <c r="Y13" s="112"/>
      <c r="Z13" s="87"/>
      <c r="AA13" s="87"/>
      <c r="AB13" s="87"/>
      <c r="AC13" s="87"/>
      <c r="AD13" s="87"/>
      <c r="AE13" s="101"/>
      <c r="AF13" s="101"/>
      <c r="AG13" s="102"/>
      <c r="AH13" s="116"/>
      <c r="AI13" s="104"/>
      <c r="AJ13" s="101"/>
      <c r="AK13" s="101"/>
      <c r="AL13" s="101"/>
      <c r="AM13" s="101"/>
      <c r="AN13" s="102"/>
      <c r="AO13" s="116"/>
      <c r="AP13" s="104"/>
      <c r="AQ13" s="101"/>
      <c r="AR13" s="101"/>
      <c r="AS13" s="101"/>
      <c r="AT13" s="101"/>
      <c r="AU13" s="102"/>
      <c r="AV13" s="116"/>
      <c r="AW13" s="104"/>
      <c r="AX13" s="101"/>
      <c r="AY13" s="101"/>
      <c r="AZ13" s="120"/>
      <c r="BA13" s="121"/>
      <c r="BB13" s="121"/>
      <c r="BC13" s="122"/>
      <c r="BE13" s="96"/>
      <c r="BF13" s="96"/>
      <c r="BG13" s="3"/>
      <c r="BH13" s="88"/>
      <c r="BI13" s="88"/>
      <c r="BJ13" s="88"/>
      <c r="BK13" s="88"/>
      <c r="BL13" s="88"/>
      <c r="BM13" s="88"/>
      <c r="BN13" s="88"/>
      <c r="BO13" s="88"/>
      <c r="BP13" s="88"/>
      <c r="BQ13" s="88"/>
      <c r="BR13" s="88"/>
      <c r="BS13" s="88"/>
      <c r="BT13" s="88"/>
      <c r="BU13" s="88"/>
      <c r="BV13" s="88"/>
      <c r="BW13" s="88"/>
      <c r="BX13" s="88"/>
      <c r="BY13" s="88"/>
      <c r="BZ13" s="88"/>
      <c r="CA13" s="88"/>
      <c r="CB13" s="5"/>
      <c r="CC13" s="5"/>
      <c r="CD13" s="98"/>
      <c r="CE13" s="98"/>
      <c r="CF13" s="98"/>
      <c r="CG13" s="5"/>
      <c r="CH13" s="99"/>
      <c r="CI13" s="99"/>
      <c r="CJ13" s="99"/>
      <c r="CK13" s="99"/>
      <c r="CL13" s="99"/>
      <c r="CM13" s="99"/>
      <c r="CN13" s="99"/>
      <c r="CO13" s="99"/>
      <c r="CP13" s="99"/>
      <c r="CQ13" s="99"/>
      <c r="CR13" s="99"/>
      <c r="CS13" s="99"/>
      <c r="CU13" s="85"/>
      <c r="CV13" s="85"/>
      <c r="CW13" s="85"/>
    </row>
    <row r="14" spans="1:101" ht="7.5" customHeight="1" x14ac:dyDescent="0.2">
      <c r="E14" s="107">
        <f>IFERROR(IF(BP14="","-",RANK(S14,$S$10:$T$264,0)+RANK(Q14,$Q$10:$R$264,0)%+RANK(O14,$O$10:$P$264,0)%%+ROW()%%%),"-")</f>
        <v>1.0104139999999999</v>
      </c>
      <c r="F14" s="108"/>
      <c r="G14" s="108"/>
      <c r="H14" s="108"/>
      <c r="I14" s="109"/>
      <c r="J14" s="113">
        <f>IFERROR(IF(E14="","",RANK(E14,$E$10:$I$264,1)),"-")</f>
        <v>1</v>
      </c>
      <c r="K14" s="107" t="str">
        <f t="shared" ref="K14" si="6">BP14</f>
        <v>Solarha Noam</v>
      </c>
      <c r="L14" s="108"/>
      <c r="M14" s="108"/>
      <c r="N14" s="109"/>
      <c r="O14" s="107">
        <f t="shared" ref="O14" si="7">SUM(AE14-AI14)</f>
        <v>42</v>
      </c>
      <c r="P14" s="109"/>
      <c r="Q14" s="107">
        <f t="shared" ref="Q14" si="8">SUM(AL14-AP14)</f>
        <v>9</v>
      </c>
      <c r="R14" s="109"/>
      <c r="S14" s="107">
        <f t="shared" ref="S14" si="9">SUM(AS14-AW14)</f>
        <v>4</v>
      </c>
      <c r="T14" s="109"/>
      <c r="U14" s="107">
        <f>IFERROR(SMALL($E$10:$I$264,3),0)</f>
        <v>1.020516</v>
      </c>
      <c r="V14" s="108"/>
      <c r="W14" s="108"/>
      <c r="X14" s="108"/>
      <c r="Y14" s="109"/>
      <c r="Z14" s="87">
        <f>IFERROR(IF(U14="","",RANK(U14,$U$10:$Y$264,1)),0)</f>
        <v>3</v>
      </c>
      <c r="AA14" s="87" t="str">
        <f>IFERROR(INDEX($K$10:$K$264,MATCH(U14,$E$10:$E$264,0),1),0)</f>
        <v>Giroudin Quentin</v>
      </c>
      <c r="AB14" s="87"/>
      <c r="AC14" s="87"/>
      <c r="AD14" s="87"/>
      <c r="AE14" s="101">
        <v>123</v>
      </c>
      <c r="AF14" s="101"/>
      <c r="AG14" s="102"/>
      <c r="AH14" s="115" t="s">
        <v>19</v>
      </c>
      <c r="AI14" s="104">
        <v>81</v>
      </c>
      <c r="AJ14" s="101"/>
      <c r="AK14" s="101"/>
      <c r="AL14" s="101">
        <v>10</v>
      </c>
      <c r="AM14" s="101"/>
      <c r="AN14" s="102"/>
      <c r="AO14" s="115" t="s">
        <v>19</v>
      </c>
      <c r="AP14" s="104">
        <v>1</v>
      </c>
      <c r="AQ14" s="101"/>
      <c r="AR14" s="101"/>
      <c r="AS14" s="101">
        <v>4</v>
      </c>
      <c r="AT14" s="101"/>
      <c r="AU14" s="102"/>
      <c r="AV14" s="115" t="s">
        <v>19</v>
      </c>
      <c r="AW14" s="104">
        <v>0</v>
      </c>
      <c r="AX14" s="101"/>
      <c r="AY14" s="101"/>
      <c r="AZ14" s="117">
        <f>IFERROR(IF(E14="","",RANK(E14,$E$10:$I$264,1)),0)</f>
        <v>1</v>
      </c>
      <c r="BA14" s="118"/>
      <c r="BB14" s="118"/>
      <c r="BC14" s="119"/>
      <c r="BE14" s="96">
        <v>18</v>
      </c>
      <c r="BF14" s="96"/>
      <c r="BG14" s="3"/>
      <c r="BH14" s="88" t="s">
        <v>22</v>
      </c>
      <c r="BI14" s="88"/>
      <c r="BJ14" s="88"/>
      <c r="BK14" s="88"/>
      <c r="BL14" s="88"/>
      <c r="BM14" s="88"/>
      <c r="BN14" s="88"/>
      <c r="BO14" s="88"/>
      <c r="BP14" s="88" t="str">
        <f>IF(BE14&gt;0,VLOOKUP(BE14,'Infos joueurs'!$B:$BT,11,FALSE)," ")&amp;" "&amp;IF(BE14&gt;0,VLOOKUP(BE14,'Infos joueurs'!$B:$BT,27,FALSE)," ")</f>
        <v>Solarha Noam</v>
      </c>
      <c r="BQ14" s="88"/>
      <c r="BR14" s="88"/>
      <c r="BS14" s="88"/>
      <c r="BT14" s="88"/>
      <c r="BU14" s="88"/>
      <c r="BV14" s="88"/>
      <c r="BW14" s="88"/>
      <c r="BX14" s="88"/>
      <c r="BY14" s="88"/>
      <c r="BZ14" s="88"/>
      <c r="CA14" s="88"/>
      <c r="CB14" s="4"/>
      <c r="CC14" s="4"/>
      <c r="CD14" s="97">
        <v>3</v>
      </c>
      <c r="CE14" s="97"/>
      <c r="CF14" s="97"/>
      <c r="CG14" s="4"/>
      <c r="CH14" s="105" t="str">
        <f t="shared" ref="CH14" si="10">AA14</f>
        <v>Giroudin Quentin</v>
      </c>
      <c r="CI14" s="105"/>
      <c r="CJ14" s="105"/>
      <c r="CK14" s="105"/>
      <c r="CL14" s="105"/>
      <c r="CM14" s="105"/>
      <c r="CN14" s="105"/>
      <c r="CO14" s="105"/>
      <c r="CP14" s="105"/>
      <c r="CQ14" s="105"/>
      <c r="CR14" s="105"/>
      <c r="CS14" s="105"/>
      <c r="CU14" s="106">
        <f t="shared" ref="CU14" si="11">IFERROR(INDEX($BE$10:$BE$269,MATCH(CH14,$BP$10:$BP$269,0)),0)</f>
        <v>6</v>
      </c>
      <c r="CV14" s="106"/>
      <c r="CW14" s="106"/>
    </row>
    <row r="15" spans="1:101" ht="7.5" customHeight="1" x14ac:dyDescent="0.2">
      <c r="E15" s="110"/>
      <c r="F15" s="111"/>
      <c r="G15" s="111"/>
      <c r="H15" s="111"/>
      <c r="I15" s="112"/>
      <c r="J15" s="114"/>
      <c r="K15" s="110"/>
      <c r="L15" s="111"/>
      <c r="M15" s="111"/>
      <c r="N15" s="112"/>
      <c r="O15" s="110"/>
      <c r="P15" s="112"/>
      <c r="Q15" s="110"/>
      <c r="R15" s="112"/>
      <c r="S15" s="110"/>
      <c r="T15" s="112"/>
      <c r="U15" s="110"/>
      <c r="V15" s="111"/>
      <c r="W15" s="111"/>
      <c r="X15" s="111"/>
      <c r="Y15" s="112"/>
      <c r="Z15" s="87"/>
      <c r="AA15" s="87"/>
      <c r="AB15" s="87"/>
      <c r="AC15" s="87"/>
      <c r="AD15" s="87"/>
      <c r="AE15" s="101"/>
      <c r="AF15" s="101"/>
      <c r="AG15" s="102"/>
      <c r="AH15" s="116"/>
      <c r="AI15" s="104"/>
      <c r="AJ15" s="101"/>
      <c r="AK15" s="101"/>
      <c r="AL15" s="101"/>
      <c r="AM15" s="101"/>
      <c r="AN15" s="102"/>
      <c r="AO15" s="116"/>
      <c r="AP15" s="104"/>
      <c r="AQ15" s="101"/>
      <c r="AR15" s="101"/>
      <c r="AS15" s="101"/>
      <c r="AT15" s="101"/>
      <c r="AU15" s="102"/>
      <c r="AV15" s="116"/>
      <c r="AW15" s="104"/>
      <c r="AX15" s="101"/>
      <c r="AY15" s="101"/>
      <c r="AZ15" s="120"/>
      <c r="BA15" s="121"/>
      <c r="BB15" s="121"/>
      <c r="BC15" s="122"/>
      <c r="BE15" s="96"/>
      <c r="BF15" s="96"/>
      <c r="BG15" s="3"/>
      <c r="BH15" s="88"/>
      <c r="BI15" s="88"/>
      <c r="BJ15" s="88"/>
      <c r="BK15" s="88"/>
      <c r="BL15" s="88"/>
      <c r="BM15" s="88"/>
      <c r="BN15" s="88"/>
      <c r="BO15" s="88"/>
      <c r="BP15" s="88"/>
      <c r="BQ15" s="88"/>
      <c r="BR15" s="88"/>
      <c r="BS15" s="88"/>
      <c r="BT15" s="88"/>
      <c r="BU15" s="88"/>
      <c r="BV15" s="88"/>
      <c r="BW15" s="88"/>
      <c r="BX15" s="88"/>
      <c r="BY15" s="88"/>
      <c r="BZ15" s="88"/>
      <c r="CA15" s="88"/>
      <c r="CB15" s="4"/>
      <c r="CC15" s="4"/>
      <c r="CD15" s="98"/>
      <c r="CE15" s="98"/>
      <c r="CF15" s="98"/>
      <c r="CG15" s="4"/>
      <c r="CH15" s="99"/>
      <c r="CI15" s="99"/>
      <c r="CJ15" s="99"/>
      <c r="CK15" s="99"/>
      <c r="CL15" s="99"/>
      <c r="CM15" s="99"/>
      <c r="CN15" s="99"/>
      <c r="CO15" s="99"/>
      <c r="CP15" s="99"/>
      <c r="CQ15" s="99"/>
      <c r="CR15" s="99"/>
      <c r="CS15" s="99"/>
      <c r="CU15" s="85"/>
      <c r="CV15" s="85"/>
      <c r="CW15" s="85"/>
    </row>
    <row r="16" spans="1:101" ht="7.5" customHeight="1" x14ac:dyDescent="0.2">
      <c r="E16" s="107">
        <f>IFERROR(IF(BP16="","-",RANK(S16,$S$10:$T$264,0)+RANK(Q16,$Q$10:$R$264,0)%+RANK(O16,$O$10:$P$264,0)%%+ROW()%%%),"-")</f>
        <v>1.020516</v>
      </c>
      <c r="F16" s="108"/>
      <c r="G16" s="108"/>
      <c r="H16" s="108"/>
      <c r="I16" s="109"/>
      <c r="J16" s="113">
        <f>IFERROR(IF(E16="","",RANK(E16,$E$10:$I$264,1)),"-")</f>
        <v>3</v>
      </c>
      <c r="K16" s="107" t="str">
        <f t="shared" ref="K16" si="12">BP16</f>
        <v>Giroudin Quentin</v>
      </c>
      <c r="L16" s="108"/>
      <c r="M16" s="108"/>
      <c r="N16" s="109"/>
      <c r="O16" s="107">
        <f t="shared" ref="O16" si="13">SUM(AE16-AI16)</f>
        <v>34</v>
      </c>
      <c r="P16" s="109"/>
      <c r="Q16" s="107">
        <f t="shared" ref="Q16" si="14">SUM(AL16-AP16)</f>
        <v>7</v>
      </c>
      <c r="R16" s="109"/>
      <c r="S16" s="107">
        <f t="shared" ref="S16" si="15">SUM(AS16-AW16)</f>
        <v>4</v>
      </c>
      <c r="T16" s="109"/>
      <c r="U16" s="107">
        <f>IFERROR(SMALL($E$10:$I$264,4),0)</f>
        <v>1.0206119999999999</v>
      </c>
      <c r="V16" s="108"/>
      <c r="W16" s="108"/>
      <c r="X16" s="108"/>
      <c r="Y16" s="109"/>
      <c r="Z16" s="87">
        <f>IFERROR(IF(U16="","",RANK(U16,$U$10:$Y$264,1)),0)</f>
        <v>4</v>
      </c>
      <c r="AA16" s="87" t="str">
        <f>IFERROR(INDEX($K$10:$K$264,MATCH(U16,$E$10:$E$264,0),1),0)</f>
        <v>Siggenager Dann</v>
      </c>
      <c r="AB16" s="87"/>
      <c r="AC16" s="87"/>
      <c r="AD16" s="87"/>
      <c r="AE16" s="101">
        <v>91</v>
      </c>
      <c r="AF16" s="101"/>
      <c r="AG16" s="102"/>
      <c r="AH16" s="115" t="s">
        <v>19</v>
      </c>
      <c r="AI16" s="104">
        <v>57</v>
      </c>
      <c r="AJ16" s="101"/>
      <c r="AK16" s="101"/>
      <c r="AL16" s="101">
        <v>8</v>
      </c>
      <c r="AM16" s="101"/>
      <c r="AN16" s="102"/>
      <c r="AO16" s="115" t="s">
        <v>19</v>
      </c>
      <c r="AP16" s="104">
        <v>1</v>
      </c>
      <c r="AQ16" s="101"/>
      <c r="AR16" s="101"/>
      <c r="AS16" s="101">
        <v>4</v>
      </c>
      <c r="AT16" s="101"/>
      <c r="AU16" s="102"/>
      <c r="AV16" s="115" t="s">
        <v>19</v>
      </c>
      <c r="AW16" s="104">
        <v>0</v>
      </c>
      <c r="AX16" s="101"/>
      <c r="AY16" s="101"/>
      <c r="AZ16" s="117">
        <f>IFERROR(IF(E16="","",RANK(E16,$E$10:$I$264,1)),0)</f>
        <v>3</v>
      </c>
      <c r="BA16" s="118"/>
      <c r="BB16" s="118"/>
      <c r="BC16" s="119"/>
      <c r="BE16" s="96">
        <v>6</v>
      </c>
      <c r="BF16" s="96"/>
      <c r="BG16" s="3"/>
      <c r="BH16" s="88" t="s">
        <v>23</v>
      </c>
      <c r="BI16" s="88"/>
      <c r="BJ16" s="88"/>
      <c r="BK16" s="88"/>
      <c r="BL16" s="88"/>
      <c r="BM16" s="88"/>
      <c r="BN16" s="88"/>
      <c r="BO16" s="88"/>
      <c r="BP16" s="88" t="str">
        <f>IF(BE16&gt;0,VLOOKUP(BE16,'Infos joueurs'!$B:$BT,11,FALSE)," ")&amp;" "&amp;IF(BE16&gt;0,VLOOKUP(BE16,'Infos joueurs'!$B:$BT,27,FALSE)," ")</f>
        <v>Giroudin Quentin</v>
      </c>
      <c r="BQ16" s="88"/>
      <c r="BR16" s="88"/>
      <c r="BS16" s="88"/>
      <c r="BT16" s="88"/>
      <c r="BU16" s="88"/>
      <c r="BV16" s="88"/>
      <c r="BW16" s="88"/>
      <c r="BX16" s="88"/>
      <c r="BY16" s="88"/>
      <c r="BZ16" s="88"/>
      <c r="CA16" s="88"/>
      <c r="CB16" s="4"/>
      <c r="CC16" s="4"/>
      <c r="CD16" s="97">
        <v>4</v>
      </c>
      <c r="CE16" s="97"/>
      <c r="CF16" s="97"/>
      <c r="CG16" s="4"/>
      <c r="CH16" s="105" t="str">
        <f t="shared" ref="CH16" si="16">AA16</f>
        <v>Siggenager Dann</v>
      </c>
      <c r="CI16" s="105"/>
      <c r="CJ16" s="105"/>
      <c r="CK16" s="105"/>
      <c r="CL16" s="105"/>
      <c r="CM16" s="105"/>
      <c r="CN16" s="105"/>
      <c r="CO16" s="105"/>
      <c r="CP16" s="105"/>
      <c r="CQ16" s="105"/>
      <c r="CR16" s="105"/>
      <c r="CS16" s="105"/>
      <c r="CU16" s="106">
        <f t="shared" ref="CU16" si="17">IFERROR(INDEX($BE$10:$BE$269,MATCH(CH16,$BP$10:$BP$269,0)),0)</f>
        <v>17</v>
      </c>
      <c r="CV16" s="106"/>
      <c r="CW16" s="106"/>
    </row>
    <row r="17" spans="5:101" ht="7.5" customHeight="1" x14ac:dyDescent="0.2">
      <c r="E17" s="110"/>
      <c r="F17" s="111"/>
      <c r="G17" s="111"/>
      <c r="H17" s="111"/>
      <c r="I17" s="112"/>
      <c r="J17" s="114"/>
      <c r="K17" s="110"/>
      <c r="L17" s="111"/>
      <c r="M17" s="111"/>
      <c r="N17" s="112"/>
      <c r="O17" s="110"/>
      <c r="P17" s="112"/>
      <c r="Q17" s="110"/>
      <c r="R17" s="112"/>
      <c r="S17" s="110"/>
      <c r="T17" s="112"/>
      <c r="U17" s="110"/>
      <c r="V17" s="111"/>
      <c r="W17" s="111"/>
      <c r="X17" s="111"/>
      <c r="Y17" s="112"/>
      <c r="Z17" s="87"/>
      <c r="AA17" s="87"/>
      <c r="AB17" s="87"/>
      <c r="AC17" s="87"/>
      <c r="AD17" s="87"/>
      <c r="AE17" s="101"/>
      <c r="AF17" s="101"/>
      <c r="AG17" s="102"/>
      <c r="AH17" s="116"/>
      <c r="AI17" s="104"/>
      <c r="AJ17" s="101"/>
      <c r="AK17" s="101"/>
      <c r="AL17" s="101"/>
      <c r="AM17" s="101"/>
      <c r="AN17" s="102"/>
      <c r="AO17" s="116"/>
      <c r="AP17" s="104"/>
      <c r="AQ17" s="101"/>
      <c r="AR17" s="101"/>
      <c r="AS17" s="101"/>
      <c r="AT17" s="101"/>
      <c r="AU17" s="102"/>
      <c r="AV17" s="116"/>
      <c r="AW17" s="104"/>
      <c r="AX17" s="101"/>
      <c r="AY17" s="101"/>
      <c r="AZ17" s="120"/>
      <c r="BA17" s="121"/>
      <c r="BB17" s="121"/>
      <c r="BC17" s="122"/>
      <c r="BE17" s="96"/>
      <c r="BF17" s="96"/>
      <c r="BG17" s="3"/>
      <c r="BH17" s="88"/>
      <c r="BI17" s="88"/>
      <c r="BJ17" s="88"/>
      <c r="BK17" s="88"/>
      <c r="BL17" s="88"/>
      <c r="BM17" s="88"/>
      <c r="BN17" s="88"/>
      <c r="BO17" s="88"/>
      <c r="BP17" s="88"/>
      <c r="BQ17" s="88"/>
      <c r="BR17" s="88"/>
      <c r="BS17" s="88"/>
      <c r="BT17" s="88"/>
      <c r="BU17" s="88"/>
      <c r="BV17" s="88"/>
      <c r="BW17" s="88"/>
      <c r="BX17" s="88"/>
      <c r="BY17" s="88"/>
      <c r="BZ17" s="88"/>
      <c r="CA17" s="88"/>
      <c r="CD17" s="98"/>
      <c r="CE17" s="98"/>
      <c r="CF17" s="98"/>
      <c r="CH17" s="99"/>
      <c r="CI17" s="99"/>
      <c r="CJ17" s="99"/>
      <c r="CK17" s="99"/>
      <c r="CL17" s="99"/>
      <c r="CM17" s="99"/>
      <c r="CN17" s="99"/>
      <c r="CO17" s="99"/>
      <c r="CP17" s="99"/>
      <c r="CQ17" s="99"/>
      <c r="CR17" s="99"/>
      <c r="CS17" s="99"/>
      <c r="CU17" s="85"/>
      <c r="CV17" s="85"/>
      <c r="CW17" s="85"/>
    </row>
    <row r="18" spans="5:101" ht="7.5" customHeight="1" x14ac:dyDescent="0.2">
      <c r="E18" s="107">
        <f>IFERROR(IF(BP18="","-",RANK(S18,$S$10:$T$264,0)+RANK(Q18,$Q$10:$R$264,0)%+RANK(O18,$O$10:$P$264,0)%%+ROW()%%%),"-")</f>
        <v>5.0502180000000001</v>
      </c>
      <c r="F18" s="108"/>
      <c r="G18" s="108"/>
      <c r="H18" s="108"/>
      <c r="I18" s="109"/>
      <c r="J18" s="113">
        <f>IFERROR(IF(E18="","",RANK(E18,$E$10:$I$264,1)),"-")</f>
        <v>5</v>
      </c>
      <c r="K18" s="107" t="str">
        <f t="shared" ref="K18" si="18">BP18</f>
        <v>Nurohr Sebastien</v>
      </c>
      <c r="L18" s="108"/>
      <c r="M18" s="108"/>
      <c r="N18" s="109"/>
      <c r="O18" s="107">
        <f t="shared" ref="O18" si="19">SUM(AE18-AI18)</f>
        <v>44</v>
      </c>
      <c r="P18" s="109"/>
      <c r="Q18" s="107">
        <f t="shared" ref="Q18" si="20">SUM(AL18-AP18)</f>
        <v>5</v>
      </c>
      <c r="R18" s="109"/>
      <c r="S18" s="107">
        <f t="shared" ref="S18" si="21">SUM(AS18-AW18)</f>
        <v>2</v>
      </c>
      <c r="T18" s="109"/>
      <c r="U18" s="107">
        <f>IFERROR(SMALL($E$10:$I$264,5),0)</f>
        <v>5.0502180000000001</v>
      </c>
      <c r="V18" s="108"/>
      <c r="W18" s="108"/>
      <c r="X18" s="108"/>
      <c r="Y18" s="109"/>
      <c r="Z18" s="87">
        <f>IFERROR(IF(U18="","",RANK(U18,$U$10:$Y$264,1)),0)</f>
        <v>5</v>
      </c>
      <c r="AA18" s="87" t="str">
        <f>IFERROR(INDEX($K$10:$K$264,MATCH(U18,$E$10:$E$264,0),1),0)</f>
        <v>Nurohr Sebastien</v>
      </c>
      <c r="AB18" s="87"/>
      <c r="AC18" s="87"/>
      <c r="AD18" s="87"/>
      <c r="AE18" s="101">
        <v>91</v>
      </c>
      <c r="AF18" s="101"/>
      <c r="AG18" s="102"/>
      <c r="AH18" s="115" t="s">
        <v>19</v>
      </c>
      <c r="AI18" s="104">
        <v>47</v>
      </c>
      <c r="AJ18" s="101"/>
      <c r="AK18" s="101"/>
      <c r="AL18" s="101">
        <v>7</v>
      </c>
      <c r="AM18" s="101"/>
      <c r="AN18" s="102"/>
      <c r="AO18" s="115" t="s">
        <v>19</v>
      </c>
      <c r="AP18" s="104">
        <v>2</v>
      </c>
      <c r="AQ18" s="101"/>
      <c r="AR18" s="101"/>
      <c r="AS18" s="101">
        <v>3</v>
      </c>
      <c r="AT18" s="101"/>
      <c r="AU18" s="102"/>
      <c r="AV18" s="115" t="s">
        <v>19</v>
      </c>
      <c r="AW18" s="104">
        <v>1</v>
      </c>
      <c r="AX18" s="101"/>
      <c r="AY18" s="101"/>
      <c r="AZ18" s="117">
        <f>IFERROR(IF(E18="","",RANK(E18,$E$10:$I$264,1)),0)</f>
        <v>5</v>
      </c>
      <c r="BA18" s="118"/>
      <c r="BB18" s="118"/>
      <c r="BC18" s="119"/>
      <c r="BE18" s="96">
        <v>11</v>
      </c>
      <c r="BF18" s="96"/>
      <c r="BG18" s="3"/>
      <c r="BH18" s="88" t="s">
        <v>24</v>
      </c>
      <c r="BI18" s="88"/>
      <c r="BJ18" s="88"/>
      <c r="BK18" s="88"/>
      <c r="BL18" s="88"/>
      <c r="BM18" s="88"/>
      <c r="BN18" s="88"/>
      <c r="BO18" s="88"/>
      <c r="BP18" s="88" t="str">
        <f>IF(BE18&gt;0,VLOOKUP(BE18,'Infos joueurs'!$B:$BT,11,FALSE)," ")&amp;" "&amp;IF(BE18&gt;0,VLOOKUP(BE18,'Infos joueurs'!$B:$BT,27,FALSE)," ")</f>
        <v>Nurohr Sebastien</v>
      </c>
      <c r="BQ18" s="88"/>
      <c r="BR18" s="88"/>
      <c r="BS18" s="88"/>
      <c r="BT18" s="88"/>
      <c r="BU18" s="88"/>
      <c r="BV18" s="88"/>
      <c r="BW18" s="88"/>
      <c r="BX18" s="88"/>
      <c r="BY18" s="88"/>
      <c r="BZ18" s="88"/>
      <c r="CA18" s="88"/>
      <c r="CB18" s="4"/>
      <c r="CC18" s="4"/>
      <c r="CD18" s="97">
        <v>5</v>
      </c>
      <c r="CE18" s="97"/>
      <c r="CF18" s="97"/>
      <c r="CG18" s="4"/>
      <c r="CH18" s="105" t="str">
        <f t="shared" ref="CH18" si="22">AA18</f>
        <v>Nurohr Sebastien</v>
      </c>
      <c r="CI18" s="105"/>
      <c r="CJ18" s="105"/>
      <c r="CK18" s="105"/>
      <c r="CL18" s="105"/>
      <c r="CM18" s="105"/>
      <c r="CN18" s="105"/>
      <c r="CO18" s="105"/>
      <c r="CP18" s="105"/>
      <c r="CQ18" s="105"/>
      <c r="CR18" s="105"/>
      <c r="CS18" s="105"/>
      <c r="CU18" s="106">
        <f t="shared" ref="CU18" si="23">IFERROR(INDEX($BE$10:$BE$269,MATCH(CH18,$BP$10:$BP$269,0)),0)</f>
        <v>11</v>
      </c>
      <c r="CV18" s="106"/>
      <c r="CW18" s="106"/>
    </row>
    <row r="19" spans="5:101" ht="7.5" customHeight="1" x14ac:dyDescent="0.2">
      <c r="E19" s="110"/>
      <c r="F19" s="111"/>
      <c r="G19" s="111"/>
      <c r="H19" s="111"/>
      <c r="I19" s="112"/>
      <c r="J19" s="114"/>
      <c r="K19" s="110"/>
      <c r="L19" s="111"/>
      <c r="M19" s="111"/>
      <c r="N19" s="112"/>
      <c r="O19" s="110"/>
      <c r="P19" s="112"/>
      <c r="Q19" s="110"/>
      <c r="R19" s="112"/>
      <c r="S19" s="110"/>
      <c r="T19" s="112"/>
      <c r="U19" s="110"/>
      <c r="V19" s="111"/>
      <c r="W19" s="111"/>
      <c r="X19" s="111"/>
      <c r="Y19" s="112"/>
      <c r="Z19" s="87"/>
      <c r="AA19" s="87"/>
      <c r="AB19" s="87"/>
      <c r="AC19" s="87"/>
      <c r="AD19" s="87"/>
      <c r="AE19" s="101"/>
      <c r="AF19" s="101"/>
      <c r="AG19" s="102"/>
      <c r="AH19" s="116"/>
      <c r="AI19" s="104"/>
      <c r="AJ19" s="101"/>
      <c r="AK19" s="101"/>
      <c r="AL19" s="101"/>
      <c r="AM19" s="101"/>
      <c r="AN19" s="102"/>
      <c r="AO19" s="116"/>
      <c r="AP19" s="104"/>
      <c r="AQ19" s="101"/>
      <c r="AR19" s="101"/>
      <c r="AS19" s="101"/>
      <c r="AT19" s="101"/>
      <c r="AU19" s="102"/>
      <c r="AV19" s="116"/>
      <c r="AW19" s="104"/>
      <c r="AX19" s="101"/>
      <c r="AY19" s="101"/>
      <c r="AZ19" s="120"/>
      <c r="BA19" s="121"/>
      <c r="BB19" s="121"/>
      <c r="BC19" s="122"/>
      <c r="BE19" s="96"/>
      <c r="BF19" s="96"/>
      <c r="BG19" s="3"/>
      <c r="BH19" s="88"/>
      <c r="BI19" s="88"/>
      <c r="BJ19" s="88"/>
      <c r="BK19" s="88"/>
      <c r="BL19" s="88"/>
      <c r="BM19" s="88"/>
      <c r="BN19" s="88"/>
      <c r="BO19" s="88"/>
      <c r="BP19" s="88"/>
      <c r="BQ19" s="88"/>
      <c r="BR19" s="88"/>
      <c r="BS19" s="88"/>
      <c r="BT19" s="88"/>
      <c r="BU19" s="88"/>
      <c r="BV19" s="88"/>
      <c r="BW19" s="88"/>
      <c r="BX19" s="88"/>
      <c r="BY19" s="88"/>
      <c r="BZ19" s="88"/>
      <c r="CA19" s="88"/>
      <c r="CB19" s="4"/>
      <c r="CC19" s="4"/>
      <c r="CD19" s="98"/>
      <c r="CE19" s="98"/>
      <c r="CF19" s="98"/>
      <c r="CG19" s="4"/>
      <c r="CH19" s="99"/>
      <c r="CI19" s="99"/>
      <c r="CJ19" s="99"/>
      <c r="CK19" s="99"/>
      <c r="CL19" s="99"/>
      <c r="CM19" s="99"/>
      <c r="CN19" s="99"/>
      <c r="CO19" s="99"/>
      <c r="CP19" s="99"/>
      <c r="CQ19" s="99"/>
      <c r="CR19" s="99"/>
      <c r="CS19" s="99"/>
      <c r="CU19" s="85"/>
      <c r="CV19" s="85"/>
      <c r="CW19" s="85"/>
    </row>
    <row r="20" spans="5:101" ht="7.5" customHeight="1" x14ac:dyDescent="0.2">
      <c r="E20" s="107">
        <f>IFERROR(IF(BP20="","-",RANK(S20,$S$10:$T$264,0)+RANK(Q20,$Q$10:$R$264,0)%+RANK(O20,$O$10:$P$264,0)%%+ROW()%%%),"-")</f>
        <v>5.0708200000000003</v>
      </c>
      <c r="F20" s="108"/>
      <c r="G20" s="108"/>
      <c r="H20" s="108"/>
      <c r="I20" s="109"/>
      <c r="J20" s="113">
        <f>IFERROR(IF(E20="","",RANK(E20,$E$10:$I$264,1)),"-")</f>
        <v>8</v>
      </c>
      <c r="K20" s="107" t="str">
        <f t="shared" ref="K20" si="24">BP20</f>
        <v>Reholtafin Stéphane</v>
      </c>
      <c r="L20" s="108"/>
      <c r="M20" s="108"/>
      <c r="N20" s="109"/>
      <c r="O20" s="107">
        <f t="shared" ref="O20" si="25">SUM(AE20-AI20)</f>
        <v>20</v>
      </c>
      <c r="P20" s="109"/>
      <c r="Q20" s="107">
        <f t="shared" ref="Q20" si="26">SUM(AL20-AP20)</f>
        <v>4</v>
      </c>
      <c r="R20" s="109"/>
      <c r="S20" s="107">
        <f t="shared" ref="S20" si="27">SUM(AS20-AW20)</f>
        <v>2</v>
      </c>
      <c r="T20" s="109"/>
      <c r="U20" s="107">
        <f>IFERROR(SMALL($E$10:$I$264,6),0)</f>
        <v>5.0507220000000004</v>
      </c>
      <c r="V20" s="108"/>
      <c r="W20" s="108"/>
      <c r="X20" s="108"/>
      <c r="Y20" s="109"/>
      <c r="Z20" s="87">
        <f>IFERROR(IF(U20="","",RANK(U20,$U$10:$Y$264,1)),0)</f>
        <v>6</v>
      </c>
      <c r="AA20" s="87" t="str">
        <f>IFERROR(INDEX($K$10:$K$264,MATCH(U20,$E$10:$E$264,0),1),0)</f>
        <v>Salamindarin Jimmy</v>
      </c>
      <c r="AB20" s="87"/>
      <c r="AC20" s="87"/>
      <c r="AD20" s="87"/>
      <c r="AE20" s="101">
        <v>103</v>
      </c>
      <c r="AF20" s="101"/>
      <c r="AG20" s="102"/>
      <c r="AH20" s="115" t="s">
        <v>19</v>
      </c>
      <c r="AI20" s="104">
        <v>83</v>
      </c>
      <c r="AJ20" s="101"/>
      <c r="AK20" s="101"/>
      <c r="AL20" s="101">
        <v>7</v>
      </c>
      <c r="AM20" s="101"/>
      <c r="AN20" s="102"/>
      <c r="AO20" s="115" t="s">
        <v>19</v>
      </c>
      <c r="AP20" s="104">
        <v>3</v>
      </c>
      <c r="AQ20" s="101"/>
      <c r="AR20" s="101"/>
      <c r="AS20" s="101">
        <v>3</v>
      </c>
      <c r="AT20" s="101"/>
      <c r="AU20" s="102"/>
      <c r="AV20" s="115" t="s">
        <v>19</v>
      </c>
      <c r="AW20" s="104">
        <v>1</v>
      </c>
      <c r="AX20" s="101"/>
      <c r="AY20" s="101"/>
      <c r="AZ20" s="117">
        <f>IFERROR(IF(E20="","",RANK(E20,$E$10:$I$264,1)),0)</f>
        <v>8</v>
      </c>
      <c r="BA20" s="118"/>
      <c r="BB20" s="118"/>
      <c r="BC20" s="119"/>
      <c r="BE20" s="96">
        <v>13</v>
      </c>
      <c r="BF20" s="96"/>
      <c r="BG20" s="3"/>
      <c r="BH20" s="88" t="s">
        <v>25</v>
      </c>
      <c r="BI20" s="88"/>
      <c r="BJ20" s="88"/>
      <c r="BK20" s="88"/>
      <c r="BL20" s="88"/>
      <c r="BM20" s="88"/>
      <c r="BN20" s="88"/>
      <c r="BO20" s="88"/>
      <c r="BP20" s="88" t="str">
        <f>IF(BE20&gt;0,VLOOKUP(BE20,'Infos joueurs'!$B:$BT,11,FALSE)," ")&amp;" "&amp;IF(BE20&gt;0,VLOOKUP(BE20,'Infos joueurs'!$B:$BT,27,FALSE)," ")</f>
        <v>Reholtafin Stéphane</v>
      </c>
      <c r="BQ20" s="88"/>
      <c r="BR20" s="88"/>
      <c r="BS20" s="88"/>
      <c r="BT20" s="88"/>
      <c r="BU20" s="88"/>
      <c r="BV20" s="88"/>
      <c r="BW20" s="88"/>
      <c r="BX20" s="88"/>
      <c r="BY20" s="88"/>
      <c r="BZ20" s="88"/>
      <c r="CA20" s="88"/>
      <c r="CB20" s="4"/>
      <c r="CC20" s="4"/>
      <c r="CD20" s="97">
        <v>6</v>
      </c>
      <c r="CE20" s="97"/>
      <c r="CF20" s="97"/>
      <c r="CG20" s="4"/>
      <c r="CH20" s="105" t="str">
        <f t="shared" ref="CH20" si="28">AA20</f>
        <v>Salamindarin Jimmy</v>
      </c>
      <c r="CI20" s="105"/>
      <c r="CJ20" s="105"/>
      <c r="CK20" s="105"/>
      <c r="CL20" s="105"/>
      <c r="CM20" s="105"/>
      <c r="CN20" s="105"/>
      <c r="CO20" s="105"/>
      <c r="CP20" s="105"/>
      <c r="CQ20" s="105"/>
      <c r="CR20" s="105"/>
      <c r="CS20" s="105"/>
      <c r="CU20" s="106">
        <f t="shared" ref="CU20" si="29">IFERROR(INDEX($BE$10:$BE$269,MATCH(CH20,$BP$10:$BP$269,0)),0)</f>
        <v>16</v>
      </c>
      <c r="CV20" s="106"/>
      <c r="CW20" s="106"/>
    </row>
    <row r="21" spans="5:101" ht="7.5" customHeight="1" x14ac:dyDescent="0.2">
      <c r="E21" s="110"/>
      <c r="F21" s="111"/>
      <c r="G21" s="111"/>
      <c r="H21" s="111"/>
      <c r="I21" s="112"/>
      <c r="J21" s="114"/>
      <c r="K21" s="110"/>
      <c r="L21" s="111"/>
      <c r="M21" s="111"/>
      <c r="N21" s="112"/>
      <c r="O21" s="110"/>
      <c r="P21" s="112"/>
      <c r="Q21" s="110"/>
      <c r="R21" s="112"/>
      <c r="S21" s="110"/>
      <c r="T21" s="112"/>
      <c r="U21" s="110"/>
      <c r="V21" s="111"/>
      <c r="W21" s="111"/>
      <c r="X21" s="111"/>
      <c r="Y21" s="112"/>
      <c r="Z21" s="87"/>
      <c r="AA21" s="87"/>
      <c r="AB21" s="87"/>
      <c r="AC21" s="87"/>
      <c r="AD21" s="87"/>
      <c r="AE21" s="101"/>
      <c r="AF21" s="101"/>
      <c r="AG21" s="102"/>
      <c r="AH21" s="116"/>
      <c r="AI21" s="104"/>
      <c r="AJ21" s="101"/>
      <c r="AK21" s="101"/>
      <c r="AL21" s="101"/>
      <c r="AM21" s="101"/>
      <c r="AN21" s="102"/>
      <c r="AO21" s="116"/>
      <c r="AP21" s="104"/>
      <c r="AQ21" s="101"/>
      <c r="AR21" s="101"/>
      <c r="AS21" s="101"/>
      <c r="AT21" s="101"/>
      <c r="AU21" s="102"/>
      <c r="AV21" s="116"/>
      <c r="AW21" s="104"/>
      <c r="AX21" s="101"/>
      <c r="AY21" s="101"/>
      <c r="AZ21" s="120"/>
      <c r="BA21" s="121"/>
      <c r="BB21" s="121"/>
      <c r="BC21" s="122"/>
      <c r="BE21" s="96"/>
      <c r="BF21" s="96"/>
      <c r="BG21" s="3"/>
      <c r="BH21" s="88"/>
      <c r="BI21" s="88"/>
      <c r="BJ21" s="88"/>
      <c r="BK21" s="88"/>
      <c r="BL21" s="88"/>
      <c r="BM21" s="88"/>
      <c r="BN21" s="88"/>
      <c r="BO21" s="88"/>
      <c r="BP21" s="88"/>
      <c r="BQ21" s="88"/>
      <c r="BR21" s="88"/>
      <c r="BS21" s="88"/>
      <c r="BT21" s="88"/>
      <c r="BU21" s="88"/>
      <c r="BV21" s="88"/>
      <c r="BW21" s="88"/>
      <c r="BX21" s="88"/>
      <c r="BY21" s="88"/>
      <c r="BZ21" s="88"/>
      <c r="CA21" s="88"/>
      <c r="CD21" s="98"/>
      <c r="CE21" s="98"/>
      <c r="CF21" s="98"/>
      <c r="CH21" s="99"/>
      <c r="CI21" s="99"/>
      <c r="CJ21" s="99"/>
      <c r="CK21" s="99"/>
      <c r="CL21" s="99"/>
      <c r="CM21" s="99"/>
      <c r="CN21" s="99"/>
      <c r="CO21" s="99"/>
      <c r="CP21" s="99"/>
      <c r="CQ21" s="99"/>
      <c r="CR21" s="99"/>
      <c r="CS21" s="99"/>
      <c r="CU21" s="85"/>
      <c r="CV21" s="85"/>
      <c r="CW21" s="85"/>
    </row>
    <row r="22" spans="5:101" ht="7.5" customHeight="1" x14ac:dyDescent="0.2">
      <c r="E22" s="107">
        <f>IFERROR(IF(BP22="","-",RANK(S22,$S$10:$T$264,0)+RANK(Q22,$Q$10:$R$264,0)%+RANK(O22,$O$10:$P$264,0)%%+ROW()%%%),"-")</f>
        <v>5.0507220000000004</v>
      </c>
      <c r="F22" s="108"/>
      <c r="G22" s="108"/>
      <c r="H22" s="108"/>
      <c r="I22" s="109"/>
      <c r="J22" s="113">
        <f>IFERROR(IF(E22="","",RANK(E22,$E$10:$I$264,1)),"-")</f>
        <v>6</v>
      </c>
      <c r="K22" s="107" t="str">
        <f t="shared" ref="K22" si="30">BP22</f>
        <v>Salamindarin Jimmy</v>
      </c>
      <c r="L22" s="108"/>
      <c r="M22" s="108"/>
      <c r="N22" s="109"/>
      <c r="O22" s="107">
        <f t="shared" ref="O22" si="31">SUM(AE22-AI22)</f>
        <v>22</v>
      </c>
      <c r="P22" s="109"/>
      <c r="Q22" s="107">
        <f t="shared" ref="Q22" si="32">SUM(AL22-AP22)</f>
        <v>5</v>
      </c>
      <c r="R22" s="109"/>
      <c r="S22" s="107">
        <f t="shared" ref="S22" si="33">SUM(AS22-AW22)</f>
        <v>2</v>
      </c>
      <c r="T22" s="109"/>
      <c r="U22" s="107">
        <f>IFERROR(SMALL($E$10:$I$264,7),0)</f>
        <v>5.0702240000000005</v>
      </c>
      <c r="V22" s="108"/>
      <c r="W22" s="108"/>
      <c r="X22" s="108"/>
      <c r="Y22" s="109"/>
      <c r="Z22" s="87">
        <f>IFERROR(IF(U22="","",RANK(U22,$U$10:$Y$264,1)),0)</f>
        <v>7</v>
      </c>
      <c r="AA22" s="87" t="str">
        <f>IFERROR(INDEX($K$10:$K$264,MATCH(U22,$E$10:$E$264,0),1),0)</f>
        <v>Salamindarin Elona</v>
      </c>
      <c r="AB22" s="87"/>
      <c r="AC22" s="87"/>
      <c r="AD22" s="87"/>
      <c r="AE22" s="101">
        <v>142</v>
      </c>
      <c r="AF22" s="101"/>
      <c r="AG22" s="102"/>
      <c r="AH22" s="115" t="s">
        <v>19</v>
      </c>
      <c r="AI22" s="104">
        <v>120</v>
      </c>
      <c r="AJ22" s="101"/>
      <c r="AK22" s="101"/>
      <c r="AL22" s="101">
        <v>9</v>
      </c>
      <c r="AM22" s="101"/>
      <c r="AN22" s="102"/>
      <c r="AO22" s="115" t="s">
        <v>19</v>
      </c>
      <c r="AP22" s="104">
        <v>4</v>
      </c>
      <c r="AQ22" s="101"/>
      <c r="AR22" s="101"/>
      <c r="AS22" s="101">
        <v>3</v>
      </c>
      <c r="AT22" s="101"/>
      <c r="AU22" s="102"/>
      <c r="AV22" s="115" t="s">
        <v>19</v>
      </c>
      <c r="AW22" s="104">
        <v>1</v>
      </c>
      <c r="AX22" s="101"/>
      <c r="AY22" s="101"/>
      <c r="AZ22" s="117">
        <f>IFERROR(IF(E22="","",RANK(E22,$E$10:$I$264,1)),0)</f>
        <v>6</v>
      </c>
      <c r="BA22" s="118"/>
      <c r="BB22" s="118"/>
      <c r="BC22" s="119"/>
      <c r="BE22" s="96">
        <v>16</v>
      </c>
      <c r="BF22" s="96"/>
      <c r="BG22" s="3"/>
      <c r="BH22" s="88" t="s">
        <v>26</v>
      </c>
      <c r="BI22" s="88"/>
      <c r="BJ22" s="88"/>
      <c r="BK22" s="88"/>
      <c r="BL22" s="88"/>
      <c r="BM22" s="88"/>
      <c r="BN22" s="88"/>
      <c r="BO22" s="88"/>
      <c r="BP22" s="88" t="str">
        <f>IF(BE22&gt;0,VLOOKUP(BE22,'Infos joueurs'!$B:$BT,11,FALSE)," ")&amp;" "&amp;IF(BE22&gt;0,VLOOKUP(BE22,'Infos joueurs'!$B:$BT,27,FALSE)," ")</f>
        <v>Salamindarin Jimmy</v>
      </c>
      <c r="BQ22" s="88"/>
      <c r="BR22" s="88"/>
      <c r="BS22" s="88"/>
      <c r="BT22" s="88"/>
      <c r="BU22" s="88"/>
      <c r="BV22" s="88"/>
      <c r="BW22" s="88"/>
      <c r="BX22" s="88"/>
      <c r="BY22" s="88"/>
      <c r="BZ22" s="88"/>
      <c r="CA22" s="88"/>
      <c r="CD22" s="97">
        <v>7</v>
      </c>
      <c r="CE22" s="97"/>
      <c r="CF22" s="97"/>
      <c r="CH22" s="105" t="str">
        <f t="shared" ref="CH22" si="34">AA22</f>
        <v>Salamindarin Elona</v>
      </c>
      <c r="CI22" s="105"/>
      <c r="CJ22" s="105"/>
      <c r="CK22" s="105"/>
      <c r="CL22" s="105"/>
      <c r="CM22" s="105"/>
      <c r="CN22" s="105"/>
      <c r="CO22" s="105"/>
      <c r="CP22" s="105"/>
      <c r="CQ22" s="105"/>
      <c r="CR22" s="105"/>
      <c r="CS22" s="105"/>
      <c r="CU22" s="106">
        <f t="shared" ref="CU22" si="35">IFERROR(INDEX($BE$10:$BE$269,MATCH(CH22,$BP$10:$BP$269,0)),0)</f>
        <v>15</v>
      </c>
      <c r="CV22" s="106"/>
      <c r="CW22" s="106"/>
    </row>
    <row r="23" spans="5:101" ht="7.5" customHeight="1" x14ac:dyDescent="0.2">
      <c r="E23" s="110"/>
      <c r="F23" s="111"/>
      <c r="G23" s="111"/>
      <c r="H23" s="111"/>
      <c r="I23" s="112"/>
      <c r="J23" s="114"/>
      <c r="K23" s="110"/>
      <c r="L23" s="111"/>
      <c r="M23" s="111"/>
      <c r="N23" s="112"/>
      <c r="O23" s="110"/>
      <c r="P23" s="112"/>
      <c r="Q23" s="110"/>
      <c r="R23" s="112"/>
      <c r="S23" s="110"/>
      <c r="T23" s="112"/>
      <c r="U23" s="110"/>
      <c r="V23" s="111"/>
      <c r="W23" s="111"/>
      <c r="X23" s="111"/>
      <c r="Y23" s="112"/>
      <c r="Z23" s="87"/>
      <c r="AA23" s="87"/>
      <c r="AB23" s="87"/>
      <c r="AC23" s="87"/>
      <c r="AD23" s="87"/>
      <c r="AE23" s="101"/>
      <c r="AF23" s="101"/>
      <c r="AG23" s="102"/>
      <c r="AH23" s="116"/>
      <c r="AI23" s="104"/>
      <c r="AJ23" s="101"/>
      <c r="AK23" s="101"/>
      <c r="AL23" s="101"/>
      <c r="AM23" s="101"/>
      <c r="AN23" s="102"/>
      <c r="AO23" s="116"/>
      <c r="AP23" s="104"/>
      <c r="AQ23" s="101"/>
      <c r="AR23" s="101"/>
      <c r="AS23" s="101"/>
      <c r="AT23" s="101"/>
      <c r="AU23" s="102"/>
      <c r="AV23" s="116"/>
      <c r="AW23" s="104"/>
      <c r="AX23" s="101"/>
      <c r="AY23" s="101"/>
      <c r="AZ23" s="120"/>
      <c r="BA23" s="121"/>
      <c r="BB23" s="121"/>
      <c r="BC23" s="122"/>
      <c r="BE23" s="96"/>
      <c r="BF23" s="96"/>
      <c r="BG23" s="3"/>
      <c r="BH23" s="88"/>
      <c r="BI23" s="88"/>
      <c r="BJ23" s="88"/>
      <c r="BK23" s="88"/>
      <c r="BL23" s="88"/>
      <c r="BM23" s="88"/>
      <c r="BN23" s="88"/>
      <c r="BO23" s="88"/>
      <c r="BP23" s="88"/>
      <c r="BQ23" s="88"/>
      <c r="BR23" s="88"/>
      <c r="BS23" s="88"/>
      <c r="BT23" s="88"/>
      <c r="BU23" s="88"/>
      <c r="BV23" s="88"/>
      <c r="BW23" s="88"/>
      <c r="BX23" s="88"/>
      <c r="BY23" s="88"/>
      <c r="BZ23" s="88"/>
      <c r="CA23" s="88"/>
      <c r="CD23" s="98"/>
      <c r="CE23" s="98"/>
      <c r="CF23" s="98"/>
      <c r="CH23" s="99"/>
      <c r="CI23" s="99"/>
      <c r="CJ23" s="99"/>
      <c r="CK23" s="99"/>
      <c r="CL23" s="99"/>
      <c r="CM23" s="99"/>
      <c r="CN23" s="99"/>
      <c r="CO23" s="99"/>
      <c r="CP23" s="99"/>
      <c r="CQ23" s="99"/>
      <c r="CR23" s="99"/>
      <c r="CS23" s="99"/>
      <c r="CU23" s="85"/>
      <c r="CV23" s="85"/>
      <c r="CW23" s="85"/>
    </row>
    <row r="24" spans="5:101" ht="7.5" customHeight="1" x14ac:dyDescent="0.2">
      <c r="E24" s="107">
        <f>IFERROR(IF(BP24="","-",RANK(S24,$S$10:$T$264,0)+RANK(Q24,$Q$10:$R$264,0)%+RANK(O24,$O$10:$P$264,0)%%+ROW()%%%),"-")</f>
        <v>5.0702240000000005</v>
      </c>
      <c r="F24" s="108"/>
      <c r="G24" s="108"/>
      <c r="H24" s="108"/>
      <c r="I24" s="109"/>
      <c r="J24" s="113">
        <f>IFERROR(IF(E24="","",RANK(E24,$E$10:$I$264,1)),"-")</f>
        <v>7</v>
      </c>
      <c r="K24" s="107" t="str">
        <f t="shared" ref="K24" si="36">BP24</f>
        <v>Salamindarin Elona</v>
      </c>
      <c r="L24" s="108"/>
      <c r="M24" s="108"/>
      <c r="N24" s="109"/>
      <c r="O24" s="107">
        <f t="shared" ref="O24" si="37">SUM(AE24-AI24)</f>
        <v>44</v>
      </c>
      <c r="P24" s="109"/>
      <c r="Q24" s="107">
        <f t="shared" ref="Q24" si="38">SUM(AL24-AP24)</f>
        <v>4</v>
      </c>
      <c r="R24" s="109"/>
      <c r="S24" s="107">
        <f t="shared" ref="S24" si="39">SUM(AS24-AW24)</f>
        <v>2</v>
      </c>
      <c r="T24" s="109"/>
      <c r="U24" s="107">
        <f>IFERROR(SMALL($E$10:$I$264,8),0)</f>
        <v>5.0708200000000003</v>
      </c>
      <c r="V24" s="108"/>
      <c r="W24" s="108"/>
      <c r="X24" s="108"/>
      <c r="Y24" s="109"/>
      <c r="Z24" s="87">
        <f>IFERROR(IF(U24="","",RANK(U24,$U$10:$Y$264,1)),0)</f>
        <v>8</v>
      </c>
      <c r="AA24" s="87" t="str">
        <f>IFERROR(INDEX($K$10:$K$264,MATCH(U24,$E$10:$E$264,0),1),0)</f>
        <v>Reholtafin Stéphane</v>
      </c>
      <c r="AB24" s="87"/>
      <c r="AC24" s="87"/>
      <c r="AD24" s="87"/>
      <c r="AE24" s="101">
        <v>78</v>
      </c>
      <c r="AF24" s="101"/>
      <c r="AG24" s="102"/>
      <c r="AH24" s="115" t="s">
        <v>19</v>
      </c>
      <c r="AI24" s="104">
        <v>34</v>
      </c>
      <c r="AJ24" s="101"/>
      <c r="AK24" s="101"/>
      <c r="AL24" s="101">
        <v>6</v>
      </c>
      <c r="AM24" s="101"/>
      <c r="AN24" s="102"/>
      <c r="AO24" s="115" t="s">
        <v>19</v>
      </c>
      <c r="AP24" s="104">
        <v>2</v>
      </c>
      <c r="AQ24" s="101"/>
      <c r="AR24" s="101"/>
      <c r="AS24" s="101">
        <v>3</v>
      </c>
      <c r="AT24" s="101"/>
      <c r="AU24" s="102"/>
      <c r="AV24" s="115" t="s">
        <v>19</v>
      </c>
      <c r="AW24" s="104">
        <v>1</v>
      </c>
      <c r="AX24" s="101"/>
      <c r="AY24" s="101"/>
      <c r="AZ24" s="117">
        <f>IFERROR(IF(E24="","",RANK(E24,$E$10:$I$264,1)),0)</f>
        <v>7</v>
      </c>
      <c r="BA24" s="118"/>
      <c r="BB24" s="118"/>
      <c r="BC24" s="119"/>
      <c r="BE24" s="96">
        <v>15</v>
      </c>
      <c r="BF24" s="96"/>
      <c r="BG24" s="3"/>
      <c r="BH24" s="88" t="s">
        <v>27</v>
      </c>
      <c r="BI24" s="88"/>
      <c r="BJ24" s="88"/>
      <c r="BK24" s="88"/>
      <c r="BL24" s="88"/>
      <c r="BM24" s="88"/>
      <c r="BN24" s="88"/>
      <c r="BO24" s="88"/>
      <c r="BP24" s="88" t="str">
        <f>IF(BE24&gt;0,VLOOKUP(BE24,'Infos joueurs'!$B:$BT,11,FALSE)," ")&amp;" "&amp;IF(BE24&gt;0,VLOOKUP(BE24,'Infos joueurs'!$B:$BT,27,FALSE)," ")</f>
        <v>Salamindarin Elona</v>
      </c>
      <c r="BQ24" s="88"/>
      <c r="BR24" s="88"/>
      <c r="BS24" s="88"/>
      <c r="BT24" s="88"/>
      <c r="BU24" s="88"/>
      <c r="BV24" s="88"/>
      <c r="BW24" s="88"/>
      <c r="BX24" s="88"/>
      <c r="BY24" s="88"/>
      <c r="BZ24" s="88"/>
      <c r="CA24" s="88"/>
      <c r="CD24" s="97">
        <v>8</v>
      </c>
      <c r="CE24" s="97"/>
      <c r="CF24" s="97"/>
      <c r="CH24" s="105" t="str">
        <f t="shared" ref="CH24" si="40">AA24</f>
        <v>Reholtafin Stéphane</v>
      </c>
      <c r="CI24" s="105"/>
      <c r="CJ24" s="105"/>
      <c r="CK24" s="105"/>
      <c r="CL24" s="105"/>
      <c r="CM24" s="105"/>
      <c r="CN24" s="105"/>
      <c r="CO24" s="105"/>
      <c r="CP24" s="105"/>
      <c r="CQ24" s="105"/>
      <c r="CR24" s="105"/>
      <c r="CS24" s="105"/>
      <c r="CU24" s="106">
        <f t="shared" ref="CU24" si="41">IFERROR(INDEX($BE$10:$BE$269,MATCH(CH24,$BP$10:$BP$269,0)),0)</f>
        <v>13</v>
      </c>
      <c r="CV24" s="106"/>
      <c r="CW24" s="106"/>
    </row>
    <row r="25" spans="5:101" ht="7.5" customHeight="1" x14ac:dyDescent="0.2">
      <c r="E25" s="110"/>
      <c r="F25" s="111"/>
      <c r="G25" s="111"/>
      <c r="H25" s="111"/>
      <c r="I25" s="112"/>
      <c r="J25" s="114"/>
      <c r="K25" s="110"/>
      <c r="L25" s="111"/>
      <c r="M25" s="111"/>
      <c r="N25" s="112"/>
      <c r="O25" s="110"/>
      <c r="P25" s="112"/>
      <c r="Q25" s="110"/>
      <c r="R25" s="112"/>
      <c r="S25" s="110"/>
      <c r="T25" s="112"/>
      <c r="U25" s="110"/>
      <c r="V25" s="111"/>
      <c r="W25" s="111"/>
      <c r="X25" s="111"/>
      <c r="Y25" s="112"/>
      <c r="Z25" s="87"/>
      <c r="AA25" s="87"/>
      <c r="AB25" s="87"/>
      <c r="AC25" s="87"/>
      <c r="AD25" s="87"/>
      <c r="AE25" s="101"/>
      <c r="AF25" s="101"/>
      <c r="AG25" s="102"/>
      <c r="AH25" s="116"/>
      <c r="AI25" s="104"/>
      <c r="AJ25" s="101"/>
      <c r="AK25" s="101"/>
      <c r="AL25" s="101"/>
      <c r="AM25" s="101"/>
      <c r="AN25" s="102"/>
      <c r="AO25" s="116"/>
      <c r="AP25" s="104"/>
      <c r="AQ25" s="101"/>
      <c r="AR25" s="101"/>
      <c r="AS25" s="101"/>
      <c r="AT25" s="101"/>
      <c r="AU25" s="102"/>
      <c r="AV25" s="116"/>
      <c r="AW25" s="104"/>
      <c r="AX25" s="101"/>
      <c r="AY25" s="101"/>
      <c r="AZ25" s="120"/>
      <c r="BA25" s="121"/>
      <c r="BB25" s="121"/>
      <c r="BC25" s="122"/>
      <c r="BE25" s="96"/>
      <c r="BF25" s="96"/>
      <c r="BG25" s="3"/>
      <c r="BH25" s="88"/>
      <c r="BI25" s="88"/>
      <c r="BJ25" s="88"/>
      <c r="BK25" s="88"/>
      <c r="BL25" s="88"/>
      <c r="BM25" s="88"/>
      <c r="BN25" s="88"/>
      <c r="BO25" s="88"/>
      <c r="BP25" s="88"/>
      <c r="BQ25" s="88"/>
      <c r="BR25" s="88"/>
      <c r="BS25" s="88"/>
      <c r="BT25" s="88"/>
      <c r="BU25" s="88"/>
      <c r="BV25" s="88"/>
      <c r="BW25" s="88"/>
      <c r="BX25" s="88"/>
      <c r="BY25" s="88"/>
      <c r="BZ25" s="88"/>
      <c r="CA25" s="88"/>
      <c r="CD25" s="98"/>
      <c r="CE25" s="98"/>
      <c r="CF25" s="98"/>
      <c r="CH25" s="99"/>
      <c r="CI25" s="99"/>
      <c r="CJ25" s="99"/>
      <c r="CK25" s="99"/>
      <c r="CL25" s="99"/>
      <c r="CM25" s="99"/>
      <c r="CN25" s="99"/>
      <c r="CO25" s="99"/>
      <c r="CP25" s="99"/>
      <c r="CQ25" s="99"/>
      <c r="CR25" s="99"/>
      <c r="CS25" s="99"/>
      <c r="CU25" s="85"/>
      <c r="CV25" s="85"/>
      <c r="CW25" s="85"/>
    </row>
    <row r="26" spans="5:101" ht="7.5" customHeight="1" x14ac:dyDescent="0.2">
      <c r="E26" s="107">
        <f>IFERROR(IF(BP26="","-",RANK(S26,$S$10:$T$264,0)+RANK(Q26,$Q$10:$R$264,0)%+RANK(O26,$O$10:$P$264,0)%%+ROW()%%%),"-")</f>
        <v>9.1010259999999992</v>
      </c>
      <c r="F26" s="108"/>
      <c r="G26" s="108"/>
      <c r="H26" s="108"/>
      <c r="I26" s="109"/>
      <c r="J26" s="113">
        <f>IFERROR(IF(E26="","",RANK(E26,$E$10:$I$264,1)),"-")</f>
        <v>10</v>
      </c>
      <c r="K26" s="107" t="str">
        <f t="shared" ref="K26" si="42">BP26</f>
        <v>Dupond Maxime</v>
      </c>
      <c r="L26" s="108"/>
      <c r="M26" s="108"/>
      <c r="N26" s="109"/>
      <c r="O26" s="107">
        <f t="shared" ref="O26" si="43">SUM(AE26-AI26)</f>
        <v>7</v>
      </c>
      <c r="P26" s="109"/>
      <c r="Q26" s="107">
        <f t="shared" ref="Q26" si="44">SUM(AL26-AP26)</f>
        <v>0</v>
      </c>
      <c r="R26" s="109"/>
      <c r="S26" s="107">
        <f t="shared" ref="S26" si="45">SUM(AS26-AW26)</f>
        <v>0</v>
      </c>
      <c r="T26" s="109"/>
      <c r="U26" s="107">
        <f>IFERROR(SMALL($E$10:$I$264,9),0)</f>
        <v>9.1009279999999997</v>
      </c>
      <c r="V26" s="108"/>
      <c r="W26" s="108"/>
      <c r="X26" s="108"/>
      <c r="Y26" s="109"/>
      <c r="Z26" s="87">
        <f>IFERROR(IF(U26="","",RANK(U26,$U$10:$Y$264,1)),0)</f>
        <v>9</v>
      </c>
      <c r="AA26" s="87" t="str">
        <f>IFERROR(INDEX($K$10:$K$264,MATCH(U26,$E$10:$E$264,0),1),0)</f>
        <v>Lucch Cédric</v>
      </c>
      <c r="AB26" s="87"/>
      <c r="AC26" s="87"/>
      <c r="AD26" s="87"/>
      <c r="AE26" s="101">
        <v>59</v>
      </c>
      <c r="AF26" s="101"/>
      <c r="AG26" s="102"/>
      <c r="AH26" s="115" t="s">
        <v>19</v>
      </c>
      <c r="AI26" s="104">
        <v>52</v>
      </c>
      <c r="AJ26" s="101"/>
      <c r="AK26" s="101"/>
      <c r="AL26" s="101">
        <v>4</v>
      </c>
      <c r="AM26" s="101"/>
      <c r="AN26" s="102"/>
      <c r="AO26" s="115" t="s">
        <v>19</v>
      </c>
      <c r="AP26" s="104">
        <v>4</v>
      </c>
      <c r="AQ26" s="101"/>
      <c r="AR26" s="101"/>
      <c r="AS26" s="101">
        <v>2</v>
      </c>
      <c r="AT26" s="101"/>
      <c r="AU26" s="102"/>
      <c r="AV26" s="115" t="s">
        <v>19</v>
      </c>
      <c r="AW26" s="104">
        <v>2</v>
      </c>
      <c r="AX26" s="101"/>
      <c r="AY26" s="101"/>
      <c r="AZ26" s="117">
        <f>IFERROR(IF(E26="","",RANK(E26,$E$10:$I$264,1)),0)</f>
        <v>10</v>
      </c>
      <c r="BA26" s="118"/>
      <c r="BB26" s="118"/>
      <c r="BC26" s="119"/>
      <c r="BE26" s="96">
        <v>1</v>
      </c>
      <c r="BF26" s="96"/>
      <c r="BG26" s="3"/>
      <c r="BH26" s="88" t="s">
        <v>28</v>
      </c>
      <c r="BI26" s="88"/>
      <c r="BJ26" s="88"/>
      <c r="BK26" s="88"/>
      <c r="BL26" s="88"/>
      <c r="BM26" s="88"/>
      <c r="BN26" s="88"/>
      <c r="BO26" s="88"/>
      <c r="BP26" s="88" t="str">
        <f>IF(BE26&gt;0,VLOOKUP(BE26,'Infos joueurs'!$B:$BT,11,FALSE)," ")&amp;" "&amp;IF(BE26&gt;0,VLOOKUP(BE26,'Infos joueurs'!$B:$BT,27,FALSE)," ")</f>
        <v>Dupond Maxime</v>
      </c>
      <c r="BQ26" s="88"/>
      <c r="BR26" s="88"/>
      <c r="BS26" s="88"/>
      <c r="BT26" s="88"/>
      <c r="BU26" s="88"/>
      <c r="BV26" s="88"/>
      <c r="BW26" s="88"/>
      <c r="BX26" s="88"/>
      <c r="BY26" s="88"/>
      <c r="BZ26" s="88"/>
      <c r="CA26" s="88"/>
      <c r="CD26" s="97">
        <v>9</v>
      </c>
      <c r="CE26" s="97"/>
      <c r="CF26" s="97"/>
      <c r="CH26" s="105" t="str">
        <f t="shared" ref="CH26" si="46">AA26</f>
        <v>Lucch Cédric</v>
      </c>
      <c r="CI26" s="105"/>
      <c r="CJ26" s="105"/>
      <c r="CK26" s="105"/>
      <c r="CL26" s="105"/>
      <c r="CM26" s="105"/>
      <c r="CN26" s="105"/>
      <c r="CO26" s="105"/>
      <c r="CP26" s="105"/>
      <c r="CQ26" s="105"/>
      <c r="CR26" s="105"/>
      <c r="CS26" s="105"/>
      <c r="CU26" s="106">
        <f t="shared" ref="CU26" si="47">IFERROR(INDEX($BE$10:$BE$269,MATCH(CH26,$BP$10:$BP$269,0)),0)</f>
        <v>10</v>
      </c>
      <c r="CV26" s="106"/>
      <c r="CW26" s="106"/>
    </row>
    <row r="27" spans="5:101" ht="7.5" customHeight="1" x14ac:dyDescent="0.2">
      <c r="E27" s="110"/>
      <c r="F27" s="111"/>
      <c r="G27" s="111"/>
      <c r="H27" s="111"/>
      <c r="I27" s="112"/>
      <c r="J27" s="114"/>
      <c r="K27" s="110"/>
      <c r="L27" s="111"/>
      <c r="M27" s="111"/>
      <c r="N27" s="112"/>
      <c r="O27" s="110"/>
      <c r="P27" s="112"/>
      <c r="Q27" s="110"/>
      <c r="R27" s="112"/>
      <c r="S27" s="110"/>
      <c r="T27" s="112"/>
      <c r="U27" s="110"/>
      <c r="V27" s="111"/>
      <c r="W27" s="111"/>
      <c r="X27" s="111"/>
      <c r="Y27" s="112"/>
      <c r="Z27" s="87"/>
      <c r="AA27" s="87"/>
      <c r="AB27" s="87"/>
      <c r="AC27" s="87"/>
      <c r="AD27" s="87"/>
      <c r="AE27" s="101"/>
      <c r="AF27" s="101"/>
      <c r="AG27" s="102"/>
      <c r="AH27" s="116"/>
      <c r="AI27" s="104"/>
      <c r="AJ27" s="101"/>
      <c r="AK27" s="101"/>
      <c r="AL27" s="101"/>
      <c r="AM27" s="101"/>
      <c r="AN27" s="102"/>
      <c r="AO27" s="116"/>
      <c r="AP27" s="104"/>
      <c r="AQ27" s="101"/>
      <c r="AR27" s="101"/>
      <c r="AS27" s="101"/>
      <c r="AT27" s="101"/>
      <c r="AU27" s="102"/>
      <c r="AV27" s="116"/>
      <c r="AW27" s="104"/>
      <c r="AX27" s="101"/>
      <c r="AY27" s="101"/>
      <c r="AZ27" s="120"/>
      <c r="BA27" s="121"/>
      <c r="BB27" s="121"/>
      <c r="BC27" s="122"/>
      <c r="BE27" s="96"/>
      <c r="BF27" s="96"/>
      <c r="BG27" s="3"/>
      <c r="BH27" s="88"/>
      <c r="BI27" s="88"/>
      <c r="BJ27" s="88"/>
      <c r="BK27" s="88"/>
      <c r="BL27" s="88"/>
      <c r="BM27" s="88"/>
      <c r="BN27" s="88"/>
      <c r="BO27" s="88"/>
      <c r="BP27" s="88"/>
      <c r="BQ27" s="88"/>
      <c r="BR27" s="88"/>
      <c r="BS27" s="88"/>
      <c r="BT27" s="88"/>
      <c r="BU27" s="88"/>
      <c r="BV27" s="88"/>
      <c r="BW27" s="88"/>
      <c r="BX27" s="88"/>
      <c r="BY27" s="88"/>
      <c r="BZ27" s="88"/>
      <c r="CA27" s="88"/>
      <c r="CD27" s="98"/>
      <c r="CE27" s="98"/>
      <c r="CF27" s="98"/>
      <c r="CH27" s="99"/>
      <c r="CI27" s="99"/>
      <c r="CJ27" s="99"/>
      <c r="CK27" s="99"/>
      <c r="CL27" s="99"/>
      <c r="CM27" s="99"/>
      <c r="CN27" s="99"/>
      <c r="CO27" s="99"/>
      <c r="CP27" s="99"/>
      <c r="CQ27" s="99"/>
      <c r="CR27" s="99"/>
      <c r="CS27" s="99"/>
      <c r="CU27" s="85"/>
      <c r="CV27" s="85"/>
      <c r="CW27" s="85"/>
    </row>
    <row r="28" spans="5:101" ht="7.5" customHeight="1" x14ac:dyDescent="0.2">
      <c r="E28" s="107">
        <f>IFERROR(IF(BP28="","-",RANK(S28,$S$10:$T$264,0)+RANK(Q28,$Q$10:$R$264,0)%+RANK(O28,$O$10:$P$264,0)%%+ROW()%%%),"-")</f>
        <v>9.1009279999999997</v>
      </c>
      <c r="F28" s="108"/>
      <c r="G28" s="108"/>
      <c r="H28" s="108"/>
      <c r="I28" s="109"/>
      <c r="J28" s="113">
        <f>IFERROR(IF(E28="","",RANK(E28,$E$10:$I$264,1)),"-")</f>
        <v>9</v>
      </c>
      <c r="K28" s="107" t="str">
        <f t="shared" ref="K28" si="48">BP28</f>
        <v>Lucch Cédric</v>
      </c>
      <c r="L28" s="108"/>
      <c r="M28" s="108"/>
      <c r="N28" s="109"/>
      <c r="O28" s="107">
        <f t="shared" ref="O28" si="49">SUM(AE28-AI28)</f>
        <v>10</v>
      </c>
      <c r="P28" s="109"/>
      <c r="Q28" s="107">
        <f t="shared" ref="Q28" si="50">SUM(AL28-AP28)</f>
        <v>0</v>
      </c>
      <c r="R28" s="109"/>
      <c r="S28" s="107">
        <f t="shared" ref="S28" si="51">SUM(AS28-AW28)</f>
        <v>0</v>
      </c>
      <c r="T28" s="109"/>
      <c r="U28" s="107">
        <f>IFERROR(SMALL($E$10:$I$264,10),0)</f>
        <v>9.1010259999999992</v>
      </c>
      <c r="V28" s="108"/>
      <c r="W28" s="108"/>
      <c r="X28" s="108"/>
      <c r="Y28" s="109"/>
      <c r="Z28" s="87">
        <f>IFERROR(IF(U28="","",RANK(U28,$U$10:$Y$264,1)),0)</f>
        <v>10</v>
      </c>
      <c r="AA28" s="87" t="str">
        <f>IFERROR(INDEX($K$10:$K$264,MATCH(U28,$E$10:$E$264,0),1),0)</f>
        <v>Dupond Maxime</v>
      </c>
      <c r="AB28" s="87"/>
      <c r="AC28" s="87"/>
      <c r="AD28" s="87"/>
      <c r="AE28" s="101">
        <v>77</v>
      </c>
      <c r="AF28" s="101"/>
      <c r="AG28" s="102"/>
      <c r="AH28" s="115" t="s">
        <v>19</v>
      </c>
      <c r="AI28" s="104">
        <v>67</v>
      </c>
      <c r="AJ28" s="101"/>
      <c r="AK28" s="101"/>
      <c r="AL28" s="101">
        <v>4</v>
      </c>
      <c r="AM28" s="101"/>
      <c r="AN28" s="102"/>
      <c r="AO28" s="115" t="s">
        <v>19</v>
      </c>
      <c r="AP28" s="104">
        <v>4</v>
      </c>
      <c r="AQ28" s="101"/>
      <c r="AR28" s="101"/>
      <c r="AS28" s="101">
        <v>2</v>
      </c>
      <c r="AT28" s="101"/>
      <c r="AU28" s="102"/>
      <c r="AV28" s="115" t="s">
        <v>19</v>
      </c>
      <c r="AW28" s="104">
        <v>2</v>
      </c>
      <c r="AX28" s="101"/>
      <c r="AY28" s="101"/>
      <c r="AZ28" s="117">
        <f>IFERROR(IF(E28="","",RANK(E28,$E$10:$I$264,1)),0)</f>
        <v>9</v>
      </c>
      <c r="BA28" s="118"/>
      <c r="BB28" s="118"/>
      <c r="BC28" s="119"/>
      <c r="BE28" s="96">
        <v>10</v>
      </c>
      <c r="BF28" s="96"/>
      <c r="BG28" s="3"/>
      <c r="BH28" s="88" t="s">
        <v>29</v>
      </c>
      <c r="BI28" s="88"/>
      <c r="BJ28" s="88"/>
      <c r="BK28" s="88"/>
      <c r="BL28" s="88"/>
      <c r="BM28" s="88"/>
      <c r="BN28" s="88"/>
      <c r="BO28" s="88"/>
      <c r="BP28" s="88" t="str">
        <f>IF(BE28&gt;0,VLOOKUP(BE28,'Infos joueurs'!$B:$BT,11,FALSE)," ")&amp;" "&amp;IF(BE28&gt;0,VLOOKUP(BE28,'Infos joueurs'!$B:$BT,27,FALSE)," ")</f>
        <v>Lucch Cédric</v>
      </c>
      <c r="BQ28" s="88"/>
      <c r="BR28" s="88"/>
      <c r="BS28" s="88"/>
      <c r="BT28" s="88"/>
      <c r="BU28" s="88"/>
      <c r="BV28" s="88"/>
      <c r="BW28" s="88"/>
      <c r="BX28" s="88"/>
      <c r="BY28" s="88"/>
      <c r="BZ28" s="88"/>
      <c r="CA28" s="88"/>
      <c r="CD28" s="97">
        <v>10</v>
      </c>
      <c r="CE28" s="97"/>
      <c r="CF28" s="97"/>
      <c r="CH28" s="105" t="str">
        <f t="shared" ref="CH28" si="52">AA28</f>
        <v>Dupond Maxime</v>
      </c>
      <c r="CI28" s="105"/>
      <c r="CJ28" s="105"/>
      <c r="CK28" s="105"/>
      <c r="CL28" s="105"/>
      <c r="CM28" s="105"/>
      <c r="CN28" s="105"/>
      <c r="CO28" s="105"/>
      <c r="CP28" s="105"/>
      <c r="CQ28" s="105"/>
      <c r="CR28" s="105"/>
      <c r="CS28" s="105"/>
      <c r="CU28" s="106">
        <f t="shared" ref="CU28" si="53">IFERROR(INDEX($BE$10:$BE$269,MATCH(CH28,$BP$10:$BP$269,0)),0)</f>
        <v>1</v>
      </c>
      <c r="CV28" s="106"/>
      <c r="CW28" s="106"/>
    </row>
    <row r="29" spans="5:101" ht="7.5" customHeight="1" x14ac:dyDescent="0.2">
      <c r="E29" s="110"/>
      <c r="F29" s="111"/>
      <c r="G29" s="111"/>
      <c r="H29" s="111"/>
      <c r="I29" s="112"/>
      <c r="J29" s="114"/>
      <c r="K29" s="110"/>
      <c r="L29" s="111"/>
      <c r="M29" s="111"/>
      <c r="N29" s="112"/>
      <c r="O29" s="110"/>
      <c r="P29" s="112"/>
      <c r="Q29" s="110"/>
      <c r="R29" s="112"/>
      <c r="S29" s="110"/>
      <c r="T29" s="112"/>
      <c r="U29" s="110"/>
      <c r="V29" s="111"/>
      <c r="W29" s="111"/>
      <c r="X29" s="111"/>
      <c r="Y29" s="112"/>
      <c r="Z29" s="87"/>
      <c r="AA29" s="87"/>
      <c r="AB29" s="87"/>
      <c r="AC29" s="87"/>
      <c r="AD29" s="87"/>
      <c r="AE29" s="101"/>
      <c r="AF29" s="101"/>
      <c r="AG29" s="102"/>
      <c r="AH29" s="116"/>
      <c r="AI29" s="104"/>
      <c r="AJ29" s="101"/>
      <c r="AK29" s="101"/>
      <c r="AL29" s="101"/>
      <c r="AM29" s="101"/>
      <c r="AN29" s="102"/>
      <c r="AO29" s="116"/>
      <c r="AP29" s="104"/>
      <c r="AQ29" s="101"/>
      <c r="AR29" s="101"/>
      <c r="AS29" s="101"/>
      <c r="AT29" s="101"/>
      <c r="AU29" s="102"/>
      <c r="AV29" s="116"/>
      <c r="AW29" s="104"/>
      <c r="AX29" s="101"/>
      <c r="AY29" s="101"/>
      <c r="AZ29" s="120"/>
      <c r="BA29" s="121"/>
      <c r="BB29" s="121"/>
      <c r="BC29" s="122"/>
      <c r="BE29" s="96"/>
      <c r="BF29" s="96"/>
      <c r="BG29" s="3"/>
      <c r="BH29" s="88"/>
      <c r="BI29" s="88"/>
      <c r="BJ29" s="88"/>
      <c r="BK29" s="88"/>
      <c r="BL29" s="88"/>
      <c r="BM29" s="88"/>
      <c r="BN29" s="88"/>
      <c r="BO29" s="88"/>
      <c r="BP29" s="88"/>
      <c r="BQ29" s="88"/>
      <c r="BR29" s="88"/>
      <c r="BS29" s="88"/>
      <c r="BT29" s="88"/>
      <c r="BU29" s="88"/>
      <c r="BV29" s="88"/>
      <c r="BW29" s="88"/>
      <c r="BX29" s="88"/>
      <c r="BY29" s="88"/>
      <c r="BZ29" s="88"/>
      <c r="CA29" s="88"/>
      <c r="CD29" s="98"/>
      <c r="CE29" s="98"/>
      <c r="CF29" s="98"/>
      <c r="CH29" s="99"/>
      <c r="CI29" s="99"/>
      <c r="CJ29" s="99"/>
      <c r="CK29" s="99"/>
      <c r="CL29" s="99"/>
      <c r="CM29" s="99"/>
      <c r="CN29" s="99"/>
      <c r="CO29" s="99"/>
      <c r="CP29" s="99"/>
      <c r="CQ29" s="99"/>
      <c r="CR29" s="99"/>
      <c r="CS29" s="99"/>
      <c r="CU29" s="85"/>
      <c r="CV29" s="85"/>
      <c r="CW29" s="85"/>
    </row>
    <row r="30" spans="5:101" ht="7.5" customHeight="1" x14ac:dyDescent="0.2">
      <c r="E30" s="107">
        <f>IFERROR(IF(BP30="","-",RANK(S30,$S$10:$T$264,0)+RANK(Q30,$Q$10:$R$264,0)%+RANK(O30,$O$10:$P$264,0)%%+ROW()%%%),"-")</f>
        <v>10.201129999999999</v>
      </c>
      <c r="F30" s="108"/>
      <c r="G30" s="108"/>
      <c r="H30" s="108"/>
      <c r="I30" s="109"/>
      <c r="J30" s="113">
        <f>IFERROR(IF(E30="","",RANK(E30,$E$10:$I$264,1)),"-")</f>
        <v>119</v>
      </c>
      <c r="K30" s="107" t="str">
        <f t="shared" ref="K30" si="54">BP30</f>
        <v>Barcals Leticia</v>
      </c>
      <c r="L30" s="108"/>
      <c r="M30" s="108"/>
      <c r="N30" s="109"/>
      <c r="O30" s="107">
        <f t="shared" ref="O30" si="55">SUM(AE30-AI30)</f>
        <v>2</v>
      </c>
      <c r="P30" s="109"/>
      <c r="Q30" s="107">
        <f t="shared" ref="Q30" si="56">SUM(AL30-AP30)</f>
        <v>-2</v>
      </c>
      <c r="R30" s="109"/>
      <c r="S30" s="107">
        <f t="shared" ref="S30" si="57">SUM(AS30-AW30)</f>
        <v>0</v>
      </c>
      <c r="T30" s="109"/>
      <c r="U30" s="107">
        <f>IFERROR(SMALL($E$10:$I$264,11),0)</f>
        <v>9.1012520000000006</v>
      </c>
      <c r="V30" s="108"/>
      <c r="W30" s="108"/>
      <c r="X30" s="108"/>
      <c r="Y30" s="109"/>
      <c r="Z30" s="87">
        <f>IFERROR(IF(U30="","",RANK(U30,$U$10:$Y$264,1)),0)</f>
        <v>11</v>
      </c>
      <c r="AA30" s="87" t="str">
        <f>IFERROR(INDEX($K$10:$K$264,MATCH(U30,$E$10:$E$264,0),1),0)</f>
        <v xml:space="preserve">   </v>
      </c>
      <c r="AB30" s="87"/>
      <c r="AC30" s="87"/>
      <c r="AD30" s="87"/>
      <c r="AE30" s="101">
        <v>95</v>
      </c>
      <c r="AF30" s="101"/>
      <c r="AG30" s="102"/>
      <c r="AH30" s="115" t="s">
        <v>19</v>
      </c>
      <c r="AI30" s="104">
        <v>93</v>
      </c>
      <c r="AJ30" s="101"/>
      <c r="AK30" s="101"/>
      <c r="AL30" s="101">
        <v>4</v>
      </c>
      <c r="AM30" s="101"/>
      <c r="AN30" s="102"/>
      <c r="AO30" s="115" t="s">
        <v>19</v>
      </c>
      <c r="AP30" s="104">
        <v>6</v>
      </c>
      <c r="AQ30" s="101"/>
      <c r="AR30" s="101"/>
      <c r="AS30" s="101">
        <v>2</v>
      </c>
      <c r="AT30" s="101"/>
      <c r="AU30" s="102"/>
      <c r="AV30" s="115" t="s">
        <v>19</v>
      </c>
      <c r="AW30" s="104">
        <v>2</v>
      </c>
      <c r="AX30" s="101"/>
      <c r="AY30" s="101"/>
      <c r="AZ30" s="117">
        <f>IFERROR(IF(E30="","",RANK(E30,$E$10:$I$264,1)),0)</f>
        <v>119</v>
      </c>
      <c r="BA30" s="118"/>
      <c r="BB30" s="118"/>
      <c r="BC30" s="119"/>
      <c r="BE30" s="96">
        <v>2</v>
      </c>
      <c r="BF30" s="96"/>
      <c r="BG30" s="3"/>
      <c r="BH30" s="88" t="s">
        <v>30</v>
      </c>
      <c r="BI30" s="88"/>
      <c r="BJ30" s="88"/>
      <c r="BK30" s="88"/>
      <c r="BL30" s="88"/>
      <c r="BM30" s="88"/>
      <c r="BN30" s="88"/>
      <c r="BO30" s="88"/>
      <c r="BP30" s="88" t="str">
        <f>IF(BE30&gt;0,VLOOKUP(BE30,'Infos joueurs'!$B:$BT,11,FALSE)," ")&amp;" "&amp;IF(BE30&gt;0,VLOOKUP(BE30,'Infos joueurs'!$B:$BT,27,FALSE)," ")</f>
        <v>Barcals Leticia</v>
      </c>
      <c r="BQ30" s="88"/>
      <c r="BR30" s="88"/>
      <c r="BS30" s="88"/>
      <c r="BT30" s="88"/>
      <c r="BU30" s="88"/>
      <c r="BV30" s="88"/>
      <c r="BW30" s="88"/>
      <c r="BX30" s="88"/>
      <c r="BY30" s="88"/>
      <c r="BZ30" s="88"/>
      <c r="CA30" s="88"/>
      <c r="CD30" s="97">
        <v>11</v>
      </c>
      <c r="CE30" s="97"/>
      <c r="CF30" s="97"/>
      <c r="CH30" s="105" t="str">
        <f t="shared" ref="CH30" si="58">AA30</f>
        <v xml:space="preserve">   </v>
      </c>
      <c r="CI30" s="105"/>
      <c r="CJ30" s="105"/>
      <c r="CK30" s="105"/>
      <c r="CL30" s="105"/>
      <c r="CM30" s="105"/>
      <c r="CN30" s="105"/>
      <c r="CO30" s="105"/>
      <c r="CP30" s="105"/>
      <c r="CQ30" s="105"/>
      <c r="CR30" s="105"/>
      <c r="CS30" s="105"/>
      <c r="CU30" s="106">
        <f t="shared" ref="CU30" si="59">IFERROR(INDEX($BE$10:$BE$269,MATCH(CH30,$BP$10:$BP$269,0)),0)</f>
        <v>0</v>
      </c>
      <c r="CV30" s="106"/>
      <c r="CW30" s="106"/>
    </row>
    <row r="31" spans="5:101" ht="7.5" customHeight="1" x14ac:dyDescent="0.2">
      <c r="E31" s="110"/>
      <c r="F31" s="111"/>
      <c r="G31" s="111"/>
      <c r="H31" s="111"/>
      <c r="I31" s="112"/>
      <c r="J31" s="114"/>
      <c r="K31" s="110"/>
      <c r="L31" s="111"/>
      <c r="M31" s="111"/>
      <c r="N31" s="112"/>
      <c r="O31" s="110"/>
      <c r="P31" s="112"/>
      <c r="Q31" s="110"/>
      <c r="R31" s="112"/>
      <c r="S31" s="110"/>
      <c r="T31" s="112"/>
      <c r="U31" s="110"/>
      <c r="V31" s="111"/>
      <c r="W31" s="111"/>
      <c r="X31" s="111"/>
      <c r="Y31" s="112"/>
      <c r="Z31" s="87"/>
      <c r="AA31" s="87"/>
      <c r="AB31" s="87"/>
      <c r="AC31" s="87"/>
      <c r="AD31" s="87"/>
      <c r="AE31" s="101"/>
      <c r="AF31" s="101"/>
      <c r="AG31" s="102"/>
      <c r="AH31" s="116"/>
      <c r="AI31" s="104"/>
      <c r="AJ31" s="101"/>
      <c r="AK31" s="101"/>
      <c r="AL31" s="101"/>
      <c r="AM31" s="101"/>
      <c r="AN31" s="102"/>
      <c r="AO31" s="116"/>
      <c r="AP31" s="104"/>
      <c r="AQ31" s="101"/>
      <c r="AR31" s="101"/>
      <c r="AS31" s="101"/>
      <c r="AT31" s="101"/>
      <c r="AU31" s="102"/>
      <c r="AV31" s="116"/>
      <c r="AW31" s="104"/>
      <c r="AX31" s="101"/>
      <c r="AY31" s="101"/>
      <c r="AZ31" s="120"/>
      <c r="BA31" s="121"/>
      <c r="BB31" s="121"/>
      <c r="BC31" s="122"/>
      <c r="BE31" s="96"/>
      <c r="BF31" s="96"/>
      <c r="BG31" s="3"/>
      <c r="BH31" s="88"/>
      <c r="BI31" s="88"/>
      <c r="BJ31" s="88"/>
      <c r="BK31" s="88"/>
      <c r="BL31" s="88"/>
      <c r="BM31" s="88"/>
      <c r="BN31" s="88"/>
      <c r="BO31" s="88"/>
      <c r="BP31" s="88"/>
      <c r="BQ31" s="88"/>
      <c r="BR31" s="88"/>
      <c r="BS31" s="88"/>
      <c r="BT31" s="88"/>
      <c r="BU31" s="88"/>
      <c r="BV31" s="88"/>
      <c r="BW31" s="88"/>
      <c r="BX31" s="88"/>
      <c r="BY31" s="88"/>
      <c r="BZ31" s="88"/>
      <c r="CA31" s="88"/>
      <c r="CD31" s="98"/>
      <c r="CE31" s="98"/>
      <c r="CF31" s="98"/>
      <c r="CH31" s="99"/>
      <c r="CI31" s="99"/>
      <c r="CJ31" s="99"/>
      <c r="CK31" s="99"/>
      <c r="CL31" s="99"/>
      <c r="CM31" s="99"/>
      <c r="CN31" s="99"/>
      <c r="CO31" s="99"/>
      <c r="CP31" s="99"/>
      <c r="CQ31" s="99"/>
      <c r="CR31" s="99"/>
      <c r="CS31" s="99"/>
      <c r="CU31" s="85"/>
      <c r="CV31" s="85"/>
      <c r="CW31" s="85"/>
    </row>
    <row r="32" spans="5:101" ht="7.5" customHeight="1" x14ac:dyDescent="0.2">
      <c r="E32" s="107">
        <f>IFERROR(IF(BP32="","-",RANK(S32,$S$10:$T$264,0)+RANK(Q32,$Q$10:$R$264,0)%+RANK(O32,$O$10:$P$264,0)%%+ROW()%%%),"-")</f>
        <v>9.1019319999999997</v>
      </c>
      <c r="F32" s="108"/>
      <c r="G32" s="108"/>
      <c r="H32" s="108"/>
      <c r="I32" s="109"/>
      <c r="J32" s="113">
        <f>IFERROR(IF(E32="","",RANK(E32,$E$10:$I$264,1)),"-")</f>
        <v>118</v>
      </c>
      <c r="K32" s="107" t="str">
        <f t="shared" ref="K32" si="60">BP32</f>
        <v>Giroudin Bryan</v>
      </c>
      <c r="L32" s="108"/>
      <c r="M32" s="108"/>
      <c r="N32" s="109"/>
      <c r="O32" s="107">
        <f t="shared" ref="O32" si="61">SUM(AE32-AI32)</f>
        <v>-2</v>
      </c>
      <c r="P32" s="109"/>
      <c r="Q32" s="107">
        <f t="shared" ref="Q32" si="62">SUM(AL32-AP32)</f>
        <v>1</v>
      </c>
      <c r="R32" s="109"/>
      <c r="S32" s="107">
        <f t="shared" ref="S32" si="63">SUM(AS32-AW32)</f>
        <v>0</v>
      </c>
      <c r="T32" s="109"/>
      <c r="U32" s="107">
        <f>IFERROR(SMALL($E$10:$I$264,12),0)</f>
        <v>9.1012540000000008</v>
      </c>
      <c r="V32" s="108"/>
      <c r="W32" s="108"/>
      <c r="X32" s="108"/>
      <c r="Y32" s="109"/>
      <c r="Z32" s="87">
        <f>IFERROR(IF(U32="","",RANK(U32,$U$10:$Y$264,1)),0)</f>
        <v>12</v>
      </c>
      <c r="AA32" s="87" t="str">
        <f>IFERROR(INDEX($K$10:$K$264,MATCH(U32,$E$10:$E$264,0),1),0)</f>
        <v xml:space="preserve">   </v>
      </c>
      <c r="AB32" s="87"/>
      <c r="AC32" s="87"/>
      <c r="AD32" s="87"/>
      <c r="AE32" s="101">
        <v>73</v>
      </c>
      <c r="AF32" s="101"/>
      <c r="AG32" s="102"/>
      <c r="AH32" s="115" t="s">
        <v>19</v>
      </c>
      <c r="AI32" s="104">
        <v>75</v>
      </c>
      <c r="AJ32" s="101"/>
      <c r="AK32" s="101"/>
      <c r="AL32" s="101">
        <v>5</v>
      </c>
      <c r="AM32" s="101"/>
      <c r="AN32" s="102"/>
      <c r="AO32" s="115" t="s">
        <v>19</v>
      </c>
      <c r="AP32" s="104">
        <v>4</v>
      </c>
      <c r="AQ32" s="101"/>
      <c r="AR32" s="101"/>
      <c r="AS32" s="101">
        <v>2</v>
      </c>
      <c r="AT32" s="101"/>
      <c r="AU32" s="102"/>
      <c r="AV32" s="115" t="s">
        <v>19</v>
      </c>
      <c r="AW32" s="104">
        <v>2</v>
      </c>
      <c r="AX32" s="101"/>
      <c r="AY32" s="101"/>
      <c r="AZ32" s="117">
        <f>IFERROR(IF(E32="","",RANK(E32,$E$10:$I$264,1)),0)</f>
        <v>118</v>
      </c>
      <c r="BA32" s="118"/>
      <c r="BB32" s="118"/>
      <c r="BC32" s="119"/>
      <c r="BE32" s="96">
        <v>7</v>
      </c>
      <c r="BF32" s="96"/>
      <c r="BG32" s="3"/>
      <c r="BH32" s="88" t="s">
        <v>31</v>
      </c>
      <c r="BI32" s="88"/>
      <c r="BJ32" s="88"/>
      <c r="BK32" s="88"/>
      <c r="BL32" s="88"/>
      <c r="BM32" s="88"/>
      <c r="BN32" s="88"/>
      <c r="BO32" s="88"/>
      <c r="BP32" s="88" t="str">
        <f>IF(BE32&gt;0,VLOOKUP(BE32,'Infos joueurs'!$B:$BT,11,FALSE)," ")&amp;" "&amp;IF(BE32&gt;0,VLOOKUP(BE32,'Infos joueurs'!$B:$BT,27,FALSE)," ")</f>
        <v>Giroudin Bryan</v>
      </c>
      <c r="BQ32" s="88"/>
      <c r="BR32" s="88"/>
      <c r="BS32" s="88"/>
      <c r="BT32" s="88"/>
      <c r="BU32" s="88"/>
      <c r="BV32" s="88"/>
      <c r="BW32" s="88"/>
      <c r="BX32" s="88"/>
      <c r="BY32" s="88"/>
      <c r="BZ32" s="88"/>
      <c r="CA32" s="88"/>
      <c r="CD32" s="97">
        <v>12</v>
      </c>
      <c r="CE32" s="97"/>
      <c r="CF32" s="97"/>
      <c r="CH32" s="105" t="str">
        <f t="shared" ref="CH32" si="64">AA32</f>
        <v xml:space="preserve">   </v>
      </c>
      <c r="CI32" s="105"/>
      <c r="CJ32" s="105"/>
      <c r="CK32" s="105"/>
      <c r="CL32" s="105"/>
      <c r="CM32" s="105"/>
      <c r="CN32" s="105"/>
      <c r="CO32" s="105"/>
      <c r="CP32" s="105"/>
      <c r="CQ32" s="105"/>
      <c r="CR32" s="105"/>
      <c r="CS32" s="105"/>
      <c r="CU32" s="106">
        <f t="shared" ref="CU32" si="65">IFERROR(INDEX($BE$10:$BE$269,MATCH(CH32,$BP$10:$BP$269,0)),0)</f>
        <v>0</v>
      </c>
      <c r="CV32" s="106"/>
      <c r="CW32" s="106"/>
    </row>
    <row r="33" spans="5:101" ht="7.5" customHeight="1" x14ac:dyDescent="0.2">
      <c r="E33" s="110"/>
      <c r="F33" s="111"/>
      <c r="G33" s="111"/>
      <c r="H33" s="111"/>
      <c r="I33" s="112"/>
      <c r="J33" s="114"/>
      <c r="K33" s="110"/>
      <c r="L33" s="111"/>
      <c r="M33" s="111"/>
      <c r="N33" s="112"/>
      <c r="O33" s="110"/>
      <c r="P33" s="112"/>
      <c r="Q33" s="110"/>
      <c r="R33" s="112"/>
      <c r="S33" s="110"/>
      <c r="T33" s="112"/>
      <c r="U33" s="110"/>
      <c r="V33" s="111"/>
      <c r="W33" s="111"/>
      <c r="X33" s="111"/>
      <c r="Y33" s="112"/>
      <c r="Z33" s="87"/>
      <c r="AA33" s="87"/>
      <c r="AB33" s="87"/>
      <c r="AC33" s="87"/>
      <c r="AD33" s="87"/>
      <c r="AE33" s="101"/>
      <c r="AF33" s="101"/>
      <c r="AG33" s="102"/>
      <c r="AH33" s="116"/>
      <c r="AI33" s="104"/>
      <c r="AJ33" s="101"/>
      <c r="AK33" s="101"/>
      <c r="AL33" s="101"/>
      <c r="AM33" s="101"/>
      <c r="AN33" s="102"/>
      <c r="AO33" s="116"/>
      <c r="AP33" s="104"/>
      <c r="AQ33" s="101"/>
      <c r="AR33" s="101"/>
      <c r="AS33" s="101"/>
      <c r="AT33" s="101"/>
      <c r="AU33" s="102"/>
      <c r="AV33" s="116"/>
      <c r="AW33" s="104"/>
      <c r="AX33" s="101"/>
      <c r="AY33" s="101"/>
      <c r="AZ33" s="120"/>
      <c r="BA33" s="121"/>
      <c r="BB33" s="121"/>
      <c r="BC33" s="122"/>
      <c r="BE33" s="96"/>
      <c r="BF33" s="96"/>
      <c r="BG33" s="3"/>
      <c r="BH33" s="88"/>
      <c r="BI33" s="88"/>
      <c r="BJ33" s="88"/>
      <c r="BK33" s="88"/>
      <c r="BL33" s="88"/>
      <c r="BM33" s="88"/>
      <c r="BN33" s="88"/>
      <c r="BO33" s="88"/>
      <c r="BP33" s="88"/>
      <c r="BQ33" s="88"/>
      <c r="BR33" s="88"/>
      <c r="BS33" s="88"/>
      <c r="BT33" s="88"/>
      <c r="BU33" s="88"/>
      <c r="BV33" s="88"/>
      <c r="BW33" s="88"/>
      <c r="BX33" s="88"/>
      <c r="BY33" s="88"/>
      <c r="BZ33" s="88"/>
      <c r="CA33" s="88"/>
      <c r="CD33" s="98"/>
      <c r="CE33" s="98"/>
      <c r="CF33" s="98"/>
      <c r="CH33" s="99"/>
      <c r="CI33" s="99"/>
      <c r="CJ33" s="99"/>
      <c r="CK33" s="99"/>
      <c r="CL33" s="99"/>
      <c r="CM33" s="99"/>
      <c r="CN33" s="99"/>
      <c r="CO33" s="99"/>
      <c r="CP33" s="99"/>
      <c r="CQ33" s="99"/>
      <c r="CR33" s="99"/>
      <c r="CS33" s="99"/>
      <c r="CU33" s="85"/>
      <c r="CV33" s="85"/>
      <c r="CW33" s="85"/>
    </row>
    <row r="34" spans="5:101" ht="7.5" customHeight="1" x14ac:dyDescent="0.2">
      <c r="E34" s="107">
        <f>IFERROR(IF(BP34="","-",RANK(S34,$S$10:$T$264,0)+RANK(Q34,$Q$10:$R$264,0)%+RANK(O34,$O$10:$P$264,0)%%+ROW()%%%),"-")</f>
        <v>121.23233399999999</v>
      </c>
      <c r="F34" s="108"/>
      <c r="G34" s="108"/>
      <c r="H34" s="108"/>
      <c r="I34" s="109"/>
      <c r="J34" s="113">
        <f>IFERROR(IF(E34="","",RANK(E34,$E$10:$I$264,1)),"-")</f>
        <v>123</v>
      </c>
      <c r="K34" s="107" t="str">
        <f t="shared" ref="K34" si="66">BP34</f>
        <v>Nichinitti Mathieu</v>
      </c>
      <c r="L34" s="108"/>
      <c r="M34" s="108"/>
      <c r="N34" s="109"/>
      <c r="O34" s="107">
        <f t="shared" ref="O34" si="67">SUM(AE34-AI34)</f>
        <v>-26</v>
      </c>
      <c r="P34" s="109"/>
      <c r="Q34" s="107">
        <f t="shared" ref="Q34" si="68">SUM(AL34-AP34)</f>
        <v>-4</v>
      </c>
      <c r="R34" s="109"/>
      <c r="S34" s="107">
        <f t="shared" ref="S34" si="69">SUM(AS34-AW34)</f>
        <v>-2</v>
      </c>
      <c r="T34" s="109"/>
      <c r="U34" s="107">
        <f>IFERROR(SMALL($E$10:$I$264,13),0)</f>
        <v>9.1012560000000011</v>
      </c>
      <c r="V34" s="108"/>
      <c r="W34" s="108"/>
      <c r="X34" s="108"/>
      <c r="Y34" s="109"/>
      <c r="Z34" s="87">
        <f>IFERROR(IF(U34="","",RANK(U34,$U$10:$Y$264,1)),0)</f>
        <v>13</v>
      </c>
      <c r="AA34" s="87" t="str">
        <f>IFERROR(INDEX($K$10:$K$264,MATCH(U34,$E$10:$E$264,0),1),0)</f>
        <v xml:space="preserve">   </v>
      </c>
      <c r="AB34" s="87"/>
      <c r="AC34" s="87"/>
      <c r="AD34" s="87"/>
      <c r="AE34" s="101">
        <v>40</v>
      </c>
      <c r="AF34" s="101"/>
      <c r="AG34" s="102"/>
      <c r="AH34" s="115" t="s">
        <v>19</v>
      </c>
      <c r="AI34" s="104">
        <v>66</v>
      </c>
      <c r="AJ34" s="101"/>
      <c r="AK34" s="101"/>
      <c r="AL34" s="101">
        <v>2</v>
      </c>
      <c r="AM34" s="101"/>
      <c r="AN34" s="102"/>
      <c r="AO34" s="115" t="s">
        <v>19</v>
      </c>
      <c r="AP34" s="104">
        <v>6</v>
      </c>
      <c r="AQ34" s="101"/>
      <c r="AR34" s="101"/>
      <c r="AS34" s="101">
        <v>1</v>
      </c>
      <c r="AT34" s="101"/>
      <c r="AU34" s="102"/>
      <c r="AV34" s="115" t="s">
        <v>19</v>
      </c>
      <c r="AW34" s="104">
        <v>3</v>
      </c>
      <c r="AX34" s="101"/>
      <c r="AY34" s="101"/>
      <c r="AZ34" s="117">
        <f>IFERROR(IF(E34="","",RANK(E34,$E$10:$I$264,1)),0)</f>
        <v>123</v>
      </c>
      <c r="BA34" s="118"/>
      <c r="BB34" s="118"/>
      <c r="BC34" s="119"/>
      <c r="BE34" s="96">
        <v>12</v>
      </c>
      <c r="BF34" s="96"/>
      <c r="BG34" s="3"/>
      <c r="BH34" s="88" t="s">
        <v>32</v>
      </c>
      <c r="BI34" s="88"/>
      <c r="BJ34" s="88"/>
      <c r="BK34" s="88"/>
      <c r="BL34" s="88"/>
      <c r="BM34" s="88"/>
      <c r="BN34" s="88"/>
      <c r="BO34" s="88"/>
      <c r="BP34" s="88" t="str">
        <f>IF(BE34&gt;0,VLOOKUP(BE34,'Infos joueurs'!$B:$BT,11,FALSE)," ")&amp;" "&amp;IF(BE34&gt;0,VLOOKUP(BE34,'Infos joueurs'!$B:$BT,27,FALSE)," ")</f>
        <v>Nichinitti Mathieu</v>
      </c>
      <c r="BQ34" s="88"/>
      <c r="BR34" s="88"/>
      <c r="BS34" s="88"/>
      <c r="BT34" s="88"/>
      <c r="BU34" s="88"/>
      <c r="BV34" s="88"/>
      <c r="BW34" s="88"/>
      <c r="BX34" s="88"/>
      <c r="BY34" s="88"/>
      <c r="BZ34" s="88"/>
      <c r="CA34" s="88"/>
      <c r="CD34" s="97">
        <v>13</v>
      </c>
      <c r="CE34" s="97"/>
      <c r="CF34" s="97"/>
      <c r="CH34" s="105" t="str">
        <f t="shared" ref="CH34" si="70">AA34</f>
        <v xml:space="preserve">   </v>
      </c>
      <c r="CI34" s="105"/>
      <c r="CJ34" s="105"/>
      <c r="CK34" s="105"/>
      <c r="CL34" s="105"/>
      <c r="CM34" s="105"/>
      <c r="CN34" s="105"/>
      <c r="CO34" s="105"/>
      <c r="CP34" s="105"/>
      <c r="CQ34" s="105"/>
      <c r="CR34" s="105"/>
      <c r="CS34" s="105"/>
      <c r="CU34" s="106">
        <f t="shared" ref="CU34" si="71">IFERROR(INDEX($BE$10:$BE$269,MATCH(CH34,$BP$10:$BP$269,0)),0)</f>
        <v>0</v>
      </c>
      <c r="CV34" s="106"/>
      <c r="CW34" s="106"/>
    </row>
    <row r="35" spans="5:101" ht="7.5" customHeight="1" x14ac:dyDescent="0.2">
      <c r="E35" s="110"/>
      <c r="F35" s="111"/>
      <c r="G35" s="111"/>
      <c r="H35" s="111"/>
      <c r="I35" s="112"/>
      <c r="J35" s="114"/>
      <c r="K35" s="110"/>
      <c r="L35" s="111"/>
      <c r="M35" s="111"/>
      <c r="N35" s="112"/>
      <c r="O35" s="110"/>
      <c r="P35" s="112"/>
      <c r="Q35" s="110"/>
      <c r="R35" s="112"/>
      <c r="S35" s="110"/>
      <c r="T35" s="112"/>
      <c r="U35" s="110"/>
      <c r="V35" s="111"/>
      <c r="W35" s="111"/>
      <c r="X35" s="111"/>
      <c r="Y35" s="112"/>
      <c r="Z35" s="87"/>
      <c r="AA35" s="87"/>
      <c r="AB35" s="87"/>
      <c r="AC35" s="87"/>
      <c r="AD35" s="87"/>
      <c r="AE35" s="101"/>
      <c r="AF35" s="101"/>
      <c r="AG35" s="102"/>
      <c r="AH35" s="116"/>
      <c r="AI35" s="104"/>
      <c r="AJ35" s="101"/>
      <c r="AK35" s="101"/>
      <c r="AL35" s="101"/>
      <c r="AM35" s="101"/>
      <c r="AN35" s="102"/>
      <c r="AO35" s="116"/>
      <c r="AP35" s="104"/>
      <c r="AQ35" s="101"/>
      <c r="AR35" s="101"/>
      <c r="AS35" s="101"/>
      <c r="AT35" s="101"/>
      <c r="AU35" s="102"/>
      <c r="AV35" s="116"/>
      <c r="AW35" s="104"/>
      <c r="AX35" s="101"/>
      <c r="AY35" s="101"/>
      <c r="AZ35" s="120"/>
      <c r="BA35" s="121"/>
      <c r="BB35" s="121"/>
      <c r="BC35" s="122"/>
      <c r="BE35" s="96"/>
      <c r="BF35" s="96"/>
      <c r="BG35" s="3"/>
      <c r="BH35" s="88"/>
      <c r="BI35" s="88"/>
      <c r="BJ35" s="88"/>
      <c r="BK35" s="88"/>
      <c r="BL35" s="88"/>
      <c r="BM35" s="88"/>
      <c r="BN35" s="88"/>
      <c r="BO35" s="88"/>
      <c r="BP35" s="88"/>
      <c r="BQ35" s="88"/>
      <c r="BR35" s="88"/>
      <c r="BS35" s="88"/>
      <c r="BT35" s="88"/>
      <c r="BU35" s="88"/>
      <c r="BV35" s="88"/>
      <c r="BW35" s="88"/>
      <c r="BX35" s="88"/>
      <c r="BY35" s="88"/>
      <c r="BZ35" s="88"/>
      <c r="CA35" s="88"/>
      <c r="CD35" s="98"/>
      <c r="CE35" s="98"/>
      <c r="CF35" s="98"/>
      <c r="CH35" s="99"/>
      <c r="CI35" s="99"/>
      <c r="CJ35" s="99"/>
      <c r="CK35" s="99"/>
      <c r="CL35" s="99"/>
      <c r="CM35" s="99"/>
      <c r="CN35" s="99"/>
      <c r="CO35" s="99"/>
      <c r="CP35" s="99"/>
      <c r="CQ35" s="99"/>
      <c r="CR35" s="99"/>
      <c r="CS35" s="99"/>
      <c r="CU35" s="85"/>
      <c r="CV35" s="85"/>
      <c r="CW35" s="85"/>
    </row>
    <row r="36" spans="5:101" ht="7.5" customHeight="1" x14ac:dyDescent="0.2">
      <c r="E36" s="107">
        <f>IFERROR(IF(BP36="","-",RANK(S36,$S$10:$T$264,0)+RANK(Q36,$Q$10:$R$264,0)%+RANK(O36,$O$10:$P$264,0)%%+ROW()%%%),"-")</f>
        <v>121.22213599999999</v>
      </c>
      <c r="F36" s="108"/>
      <c r="G36" s="108"/>
      <c r="H36" s="108"/>
      <c r="I36" s="109"/>
      <c r="J36" s="113">
        <f>IFERROR(IF(E36="","",RANK(E36,$E$10:$I$264,1)),"-")</f>
        <v>121</v>
      </c>
      <c r="K36" s="107" t="str">
        <f t="shared" ref="K36" si="72">BP36</f>
        <v>Giroudin Quentin</v>
      </c>
      <c r="L36" s="108"/>
      <c r="M36" s="108"/>
      <c r="N36" s="109"/>
      <c r="O36" s="107">
        <f t="shared" ref="O36" si="73">SUM(AE36-AI36)</f>
        <v>-16</v>
      </c>
      <c r="P36" s="109"/>
      <c r="Q36" s="107">
        <f t="shared" ref="Q36" si="74">SUM(AL36-AP36)</f>
        <v>-3</v>
      </c>
      <c r="R36" s="109"/>
      <c r="S36" s="107">
        <f t="shared" ref="S36" si="75">SUM(AS36-AW36)</f>
        <v>-2</v>
      </c>
      <c r="T36" s="109"/>
      <c r="U36" s="107">
        <f>IFERROR(SMALL($E$10:$I$264,14),0)</f>
        <v>9.1012579999999996</v>
      </c>
      <c r="V36" s="108"/>
      <c r="W36" s="108"/>
      <c r="X36" s="108"/>
      <c r="Y36" s="109"/>
      <c r="Z36" s="87">
        <f>IFERROR(IF(U36="","",RANK(U36,$U$10:$Y$264,1)),0)</f>
        <v>14</v>
      </c>
      <c r="AA36" s="87" t="str">
        <f>IFERROR(INDEX($K$10:$K$264,MATCH(U36,$E$10:$E$264,0),1),0)</f>
        <v xml:space="preserve">   </v>
      </c>
      <c r="AB36" s="87"/>
      <c r="AC36" s="87"/>
      <c r="AD36" s="87"/>
      <c r="AE36" s="101">
        <v>68</v>
      </c>
      <c r="AF36" s="101"/>
      <c r="AG36" s="102"/>
      <c r="AH36" s="115" t="s">
        <v>19</v>
      </c>
      <c r="AI36" s="104">
        <v>84</v>
      </c>
      <c r="AJ36" s="101"/>
      <c r="AK36" s="101"/>
      <c r="AL36" s="101">
        <v>3</v>
      </c>
      <c r="AM36" s="101"/>
      <c r="AN36" s="102"/>
      <c r="AO36" s="115" t="s">
        <v>19</v>
      </c>
      <c r="AP36" s="104">
        <v>6</v>
      </c>
      <c r="AQ36" s="101"/>
      <c r="AR36" s="101"/>
      <c r="AS36" s="101">
        <v>1</v>
      </c>
      <c r="AT36" s="101"/>
      <c r="AU36" s="102"/>
      <c r="AV36" s="115" t="s">
        <v>19</v>
      </c>
      <c r="AW36" s="104">
        <v>3</v>
      </c>
      <c r="AX36" s="101"/>
      <c r="AY36" s="101"/>
      <c r="AZ36" s="117">
        <f>IFERROR(IF(E36="","",RANK(E36,$E$10:$I$264,1)),0)</f>
        <v>121</v>
      </c>
      <c r="BA36" s="118"/>
      <c r="BB36" s="118"/>
      <c r="BC36" s="119"/>
      <c r="BE36" s="96">
        <v>6</v>
      </c>
      <c r="BF36" s="96"/>
      <c r="BG36" s="3"/>
      <c r="BH36" s="88" t="s">
        <v>33</v>
      </c>
      <c r="BI36" s="88"/>
      <c r="BJ36" s="88"/>
      <c r="BK36" s="88"/>
      <c r="BL36" s="88"/>
      <c r="BM36" s="88"/>
      <c r="BN36" s="88"/>
      <c r="BO36" s="88"/>
      <c r="BP36" s="88" t="str">
        <f>IF(BE36&gt;0,VLOOKUP(BE36,'Infos joueurs'!$B:$BT,11,FALSE)," ")&amp;" "&amp;IF(BE36&gt;0,VLOOKUP(BE36,'Infos joueurs'!$B:$BT,27,FALSE)," ")</f>
        <v>Giroudin Quentin</v>
      </c>
      <c r="BQ36" s="88"/>
      <c r="BR36" s="88"/>
      <c r="BS36" s="88"/>
      <c r="BT36" s="88"/>
      <c r="BU36" s="88"/>
      <c r="BV36" s="88"/>
      <c r="BW36" s="88"/>
      <c r="BX36" s="88"/>
      <c r="BY36" s="88"/>
      <c r="BZ36" s="88"/>
      <c r="CA36" s="88"/>
      <c r="CD36" s="97">
        <v>14</v>
      </c>
      <c r="CE36" s="97"/>
      <c r="CF36" s="97"/>
      <c r="CH36" s="105" t="str">
        <f t="shared" ref="CH36" si="76">AA36</f>
        <v xml:space="preserve">   </v>
      </c>
      <c r="CI36" s="105"/>
      <c r="CJ36" s="105"/>
      <c r="CK36" s="105"/>
      <c r="CL36" s="105"/>
      <c r="CM36" s="105"/>
      <c r="CN36" s="105"/>
      <c r="CO36" s="105"/>
      <c r="CP36" s="105"/>
      <c r="CQ36" s="105"/>
      <c r="CR36" s="105"/>
      <c r="CS36" s="105"/>
      <c r="CU36" s="106">
        <f t="shared" ref="CU36" si="77">IFERROR(INDEX($BE$10:$BE$269,MATCH(CH36,$BP$10:$BP$269,0)),0)</f>
        <v>0</v>
      </c>
      <c r="CV36" s="106"/>
      <c r="CW36" s="106"/>
    </row>
    <row r="37" spans="5:101" ht="7.5" customHeight="1" x14ac:dyDescent="0.2">
      <c r="E37" s="110"/>
      <c r="F37" s="111"/>
      <c r="G37" s="111"/>
      <c r="H37" s="111"/>
      <c r="I37" s="112"/>
      <c r="J37" s="114"/>
      <c r="K37" s="110"/>
      <c r="L37" s="111"/>
      <c r="M37" s="111"/>
      <c r="N37" s="112"/>
      <c r="O37" s="110"/>
      <c r="P37" s="112"/>
      <c r="Q37" s="110"/>
      <c r="R37" s="112"/>
      <c r="S37" s="110"/>
      <c r="T37" s="112"/>
      <c r="U37" s="110"/>
      <c r="V37" s="111"/>
      <c r="W37" s="111"/>
      <c r="X37" s="111"/>
      <c r="Y37" s="112"/>
      <c r="Z37" s="87"/>
      <c r="AA37" s="87"/>
      <c r="AB37" s="87"/>
      <c r="AC37" s="87"/>
      <c r="AD37" s="87"/>
      <c r="AE37" s="101"/>
      <c r="AF37" s="101"/>
      <c r="AG37" s="102"/>
      <c r="AH37" s="116"/>
      <c r="AI37" s="104"/>
      <c r="AJ37" s="101"/>
      <c r="AK37" s="101"/>
      <c r="AL37" s="101"/>
      <c r="AM37" s="101"/>
      <c r="AN37" s="102"/>
      <c r="AO37" s="116"/>
      <c r="AP37" s="104"/>
      <c r="AQ37" s="101"/>
      <c r="AR37" s="101"/>
      <c r="AS37" s="101"/>
      <c r="AT37" s="101"/>
      <c r="AU37" s="102"/>
      <c r="AV37" s="116"/>
      <c r="AW37" s="104"/>
      <c r="AX37" s="101"/>
      <c r="AY37" s="101"/>
      <c r="AZ37" s="120"/>
      <c r="BA37" s="121"/>
      <c r="BB37" s="121"/>
      <c r="BC37" s="122"/>
      <c r="BE37" s="96"/>
      <c r="BF37" s="96"/>
      <c r="BG37" s="3"/>
      <c r="BH37" s="88"/>
      <c r="BI37" s="88"/>
      <c r="BJ37" s="88"/>
      <c r="BK37" s="88"/>
      <c r="BL37" s="88"/>
      <c r="BM37" s="88"/>
      <c r="BN37" s="88"/>
      <c r="BO37" s="88"/>
      <c r="BP37" s="88"/>
      <c r="BQ37" s="88"/>
      <c r="BR37" s="88"/>
      <c r="BS37" s="88"/>
      <c r="BT37" s="88"/>
      <c r="BU37" s="88"/>
      <c r="BV37" s="88"/>
      <c r="BW37" s="88"/>
      <c r="BX37" s="88"/>
      <c r="BY37" s="88"/>
      <c r="BZ37" s="88"/>
      <c r="CA37" s="88"/>
      <c r="CD37" s="98"/>
      <c r="CE37" s="98"/>
      <c r="CF37" s="98"/>
      <c r="CH37" s="99"/>
      <c r="CI37" s="99"/>
      <c r="CJ37" s="99"/>
      <c r="CK37" s="99"/>
      <c r="CL37" s="99"/>
      <c r="CM37" s="99"/>
      <c r="CN37" s="99"/>
      <c r="CO37" s="99"/>
      <c r="CP37" s="99"/>
      <c r="CQ37" s="99"/>
      <c r="CR37" s="99"/>
      <c r="CS37" s="99"/>
      <c r="CU37" s="85"/>
      <c r="CV37" s="85"/>
      <c r="CW37" s="85"/>
    </row>
    <row r="38" spans="5:101" ht="7.5" customHeight="1" x14ac:dyDescent="0.2">
      <c r="E38" s="107">
        <f>IFERROR(IF(BP38="","-",RANK(S38,$S$10:$T$264,0)+RANK(Q38,$Q$10:$R$264,0)%+RANK(O38,$O$10:$P$264,0)%%+ROW()%%%),"-")</f>
        <v>120.112038</v>
      </c>
      <c r="F38" s="108"/>
      <c r="G38" s="108"/>
      <c r="H38" s="108"/>
      <c r="I38" s="109"/>
      <c r="J38" s="113">
        <f>IFERROR(IF(E38="","",RANK(E38,$E$10:$I$264,1)),"-")</f>
        <v>120</v>
      </c>
      <c r="K38" s="107" t="str">
        <f t="shared" ref="K38" si="78">BP38</f>
        <v>Bibi Joachim</v>
      </c>
      <c r="L38" s="108"/>
      <c r="M38" s="108"/>
      <c r="N38" s="109"/>
      <c r="O38" s="107">
        <f t="shared" ref="O38" si="79">SUM(AE38-AI38)</f>
        <v>-9</v>
      </c>
      <c r="P38" s="109"/>
      <c r="Q38" s="107">
        <f t="shared" ref="Q38" si="80">SUM(AL38-AP38)</f>
        <v>0</v>
      </c>
      <c r="R38" s="109"/>
      <c r="S38" s="107">
        <f t="shared" ref="S38" si="81">SUM(AS38-AW38)</f>
        <v>-2</v>
      </c>
      <c r="T38" s="109"/>
      <c r="U38" s="107">
        <f>IFERROR(SMALL($E$10:$I$264,15),0)</f>
        <v>9.1012599999999999</v>
      </c>
      <c r="V38" s="108"/>
      <c r="W38" s="108"/>
      <c r="X38" s="108"/>
      <c r="Y38" s="109"/>
      <c r="Z38" s="87">
        <f>IFERROR(IF(U38="","",RANK(U38,$U$10:$Y$264,1)),0)</f>
        <v>15</v>
      </c>
      <c r="AA38" s="87" t="str">
        <f>IFERROR(INDEX($K$10:$K$264,MATCH(U38,$E$10:$E$264,0),1),0)</f>
        <v xml:space="preserve">   </v>
      </c>
      <c r="AB38" s="87"/>
      <c r="AC38" s="87"/>
      <c r="AD38" s="87"/>
      <c r="AE38" s="101">
        <v>118</v>
      </c>
      <c r="AF38" s="101"/>
      <c r="AG38" s="102"/>
      <c r="AH38" s="115" t="s">
        <v>19</v>
      </c>
      <c r="AI38" s="104">
        <v>127</v>
      </c>
      <c r="AJ38" s="101"/>
      <c r="AK38" s="101"/>
      <c r="AL38" s="101">
        <v>6</v>
      </c>
      <c r="AM38" s="101"/>
      <c r="AN38" s="102"/>
      <c r="AO38" s="115" t="s">
        <v>19</v>
      </c>
      <c r="AP38" s="104">
        <v>6</v>
      </c>
      <c r="AQ38" s="101"/>
      <c r="AR38" s="101"/>
      <c r="AS38" s="101">
        <v>1</v>
      </c>
      <c r="AT38" s="101"/>
      <c r="AU38" s="102"/>
      <c r="AV38" s="115" t="s">
        <v>19</v>
      </c>
      <c r="AW38" s="104">
        <v>3</v>
      </c>
      <c r="AX38" s="101"/>
      <c r="AY38" s="101"/>
      <c r="AZ38" s="117">
        <f>IFERROR(IF(E38="","",RANK(E38,$E$10:$I$264,1)),0)</f>
        <v>120</v>
      </c>
      <c r="BA38" s="118"/>
      <c r="BB38" s="118"/>
      <c r="BC38" s="119"/>
      <c r="BE38" s="96">
        <v>3</v>
      </c>
      <c r="BF38" s="96"/>
      <c r="BG38" s="3"/>
      <c r="BH38" s="88" t="s">
        <v>34</v>
      </c>
      <c r="BI38" s="88"/>
      <c r="BJ38" s="88"/>
      <c r="BK38" s="88"/>
      <c r="BL38" s="88"/>
      <c r="BM38" s="88"/>
      <c r="BN38" s="88"/>
      <c r="BO38" s="88"/>
      <c r="BP38" s="88" t="str">
        <f>IF(BE38&gt;0,VLOOKUP(BE38,'Infos joueurs'!$B:$BT,11,FALSE)," ")&amp;" "&amp;IF(BE38&gt;0,VLOOKUP(BE38,'Infos joueurs'!$B:$BT,27,FALSE)," ")</f>
        <v>Bibi Joachim</v>
      </c>
      <c r="BQ38" s="88"/>
      <c r="BR38" s="88"/>
      <c r="BS38" s="88"/>
      <c r="BT38" s="88"/>
      <c r="BU38" s="88"/>
      <c r="BV38" s="88"/>
      <c r="BW38" s="88"/>
      <c r="BX38" s="88"/>
      <c r="BY38" s="88"/>
      <c r="BZ38" s="88"/>
      <c r="CA38" s="88"/>
      <c r="CD38" s="97">
        <v>15</v>
      </c>
      <c r="CE38" s="97"/>
      <c r="CF38" s="97"/>
      <c r="CH38" s="105" t="str">
        <f t="shared" ref="CH38" si="82">AA38</f>
        <v xml:space="preserve">   </v>
      </c>
      <c r="CI38" s="105"/>
      <c r="CJ38" s="105"/>
      <c r="CK38" s="105"/>
      <c r="CL38" s="105"/>
      <c r="CM38" s="105"/>
      <c r="CN38" s="105"/>
      <c r="CO38" s="105"/>
      <c r="CP38" s="105"/>
      <c r="CQ38" s="105"/>
      <c r="CR38" s="105"/>
      <c r="CS38" s="105"/>
      <c r="CU38" s="106">
        <f t="shared" ref="CU38" si="83">IFERROR(INDEX($BE$10:$BE$269,MATCH(CH38,$BP$10:$BP$269,0)),0)</f>
        <v>0</v>
      </c>
      <c r="CV38" s="106"/>
      <c r="CW38" s="106"/>
    </row>
    <row r="39" spans="5:101" ht="7.5" customHeight="1" x14ac:dyDescent="0.2">
      <c r="E39" s="110"/>
      <c r="F39" s="111"/>
      <c r="G39" s="111"/>
      <c r="H39" s="111"/>
      <c r="I39" s="112"/>
      <c r="J39" s="114"/>
      <c r="K39" s="110"/>
      <c r="L39" s="111"/>
      <c r="M39" s="111"/>
      <c r="N39" s="112"/>
      <c r="O39" s="110"/>
      <c r="P39" s="112"/>
      <c r="Q39" s="110"/>
      <c r="R39" s="112"/>
      <c r="S39" s="110"/>
      <c r="T39" s="112"/>
      <c r="U39" s="110"/>
      <c r="V39" s="111"/>
      <c r="W39" s="111"/>
      <c r="X39" s="111"/>
      <c r="Y39" s="112"/>
      <c r="Z39" s="87"/>
      <c r="AA39" s="87"/>
      <c r="AB39" s="87"/>
      <c r="AC39" s="87"/>
      <c r="AD39" s="87"/>
      <c r="AE39" s="101"/>
      <c r="AF39" s="101"/>
      <c r="AG39" s="102"/>
      <c r="AH39" s="116"/>
      <c r="AI39" s="104"/>
      <c r="AJ39" s="101"/>
      <c r="AK39" s="101"/>
      <c r="AL39" s="101"/>
      <c r="AM39" s="101"/>
      <c r="AN39" s="102"/>
      <c r="AO39" s="116"/>
      <c r="AP39" s="104"/>
      <c r="AQ39" s="101"/>
      <c r="AR39" s="101"/>
      <c r="AS39" s="101"/>
      <c r="AT39" s="101"/>
      <c r="AU39" s="102"/>
      <c r="AV39" s="116"/>
      <c r="AW39" s="104"/>
      <c r="AX39" s="101"/>
      <c r="AY39" s="101"/>
      <c r="AZ39" s="120"/>
      <c r="BA39" s="121"/>
      <c r="BB39" s="121"/>
      <c r="BC39" s="122"/>
      <c r="BE39" s="96"/>
      <c r="BF39" s="96"/>
      <c r="BG39" s="3"/>
      <c r="BH39" s="88"/>
      <c r="BI39" s="88"/>
      <c r="BJ39" s="88"/>
      <c r="BK39" s="88"/>
      <c r="BL39" s="88"/>
      <c r="BM39" s="88"/>
      <c r="BN39" s="88"/>
      <c r="BO39" s="88"/>
      <c r="BP39" s="88"/>
      <c r="BQ39" s="88"/>
      <c r="BR39" s="88"/>
      <c r="BS39" s="88"/>
      <c r="BT39" s="88"/>
      <c r="BU39" s="88"/>
      <c r="BV39" s="88"/>
      <c r="BW39" s="88"/>
      <c r="BX39" s="88"/>
      <c r="BY39" s="88"/>
      <c r="BZ39" s="88"/>
      <c r="CA39" s="88"/>
      <c r="CD39" s="98"/>
      <c r="CE39" s="98"/>
      <c r="CF39" s="98"/>
      <c r="CH39" s="99"/>
      <c r="CI39" s="99"/>
      <c r="CJ39" s="99"/>
      <c r="CK39" s="99"/>
      <c r="CL39" s="99"/>
      <c r="CM39" s="99"/>
      <c r="CN39" s="99"/>
      <c r="CO39" s="99"/>
      <c r="CP39" s="99"/>
      <c r="CQ39" s="99"/>
      <c r="CR39" s="99"/>
      <c r="CS39" s="99"/>
      <c r="CU39" s="85"/>
      <c r="CV39" s="85"/>
      <c r="CW39" s="85"/>
    </row>
    <row r="40" spans="5:101" ht="7.5" customHeight="1" x14ac:dyDescent="0.2">
      <c r="E40" s="107">
        <f>IFERROR(IF(BP40="","-",RANK(S40,$S$10:$T$264,0)+RANK(Q40,$Q$10:$R$264,0)%+RANK(O40,$O$10:$P$264,0)%%+ROW()%%%),"-")</f>
        <v>121.23224</v>
      </c>
      <c r="F40" s="108"/>
      <c r="G40" s="108"/>
      <c r="H40" s="108"/>
      <c r="I40" s="109"/>
      <c r="J40" s="113">
        <f>IFERROR(IF(E40="","",RANK(E40,$E$10:$I$264,1)),"-")</f>
        <v>122</v>
      </c>
      <c r="K40" s="107" t="str">
        <f t="shared" ref="K40" si="84">BP40</f>
        <v>Ciffère Lois</v>
      </c>
      <c r="L40" s="108"/>
      <c r="M40" s="108"/>
      <c r="N40" s="109"/>
      <c r="O40" s="107">
        <f t="shared" ref="O40" si="85">SUM(AE40-AI40)</f>
        <v>-24</v>
      </c>
      <c r="P40" s="109"/>
      <c r="Q40" s="107">
        <f t="shared" ref="Q40" si="86">SUM(AL40-AP40)</f>
        <v>-4</v>
      </c>
      <c r="R40" s="109"/>
      <c r="S40" s="107">
        <f t="shared" ref="S40" si="87">SUM(AS40-AW40)</f>
        <v>-2</v>
      </c>
      <c r="T40" s="109"/>
      <c r="U40" s="107">
        <f>IFERROR(SMALL($E$10:$I$264,16),0)</f>
        <v>9.1012620000000002</v>
      </c>
      <c r="V40" s="108"/>
      <c r="W40" s="108"/>
      <c r="X40" s="108"/>
      <c r="Y40" s="109"/>
      <c r="Z40" s="87">
        <f>IFERROR(IF(U40="","",RANK(U40,$U$10:$Y$264,1)),0)</f>
        <v>16</v>
      </c>
      <c r="AA40" s="87" t="str">
        <f>IFERROR(INDEX($K$10:$K$264,MATCH(U40,$E$10:$E$264,0),1),0)</f>
        <v xml:space="preserve">   </v>
      </c>
      <c r="AB40" s="87"/>
      <c r="AC40" s="87"/>
      <c r="AD40" s="87"/>
      <c r="AE40" s="101">
        <v>54</v>
      </c>
      <c r="AF40" s="101"/>
      <c r="AG40" s="102"/>
      <c r="AH40" s="115" t="s">
        <v>19</v>
      </c>
      <c r="AI40" s="104">
        <v>78</v>
      </c>
      <c r="AJ40" s="101"/>
      <c r="AK40" s="101"/>
      <c r="AL40" s="101">
        <v>2</v>
      </c>
      <c r="AM40" s="101"/>
      <c r="AN40" s="102"/>
      <c r="AO40" s="115" t="s">
        <v>19</v>
      </c>
      <c r="AP40" s="104">
        <v>6</v>
      </c>
      <c r="AQ40" s="101"/>
      <c r="AR40" s="101"/>
      <c r="AS40" s="101">
        <v>1</v>
      </c>
      <c r="AT40" s="101"/>
      <c r="AU40" s="102"/>
      <c r="AV40" s="115" t="s">
        <v>19</v>
      </c>
      <c r="AW40" s="104">
        <v>3</v>
      </c>
      <c r="AX40" s="101"/>
      <c r="AY40" s="101"/>
      <c r="AZ40" s="117">
        <f>IFERROR(IF(E40="","",RANK(E40,$E$10:$I$264,1)),0)</f>
        <v>122</v>
      </c>
      <c r="BA40" s="118"/>
      <c r="BB40" s="118"/>
      <c r="BC40" s="119"/>
      <c r="BE40" s="96">
        <v>4</v>
      </c>
      <c r="BF40" s="96"/>
      <c r="BG40" s="3"/>
      <c r="BH40" s="88" t="s">
        <v>35</v>
      </c>
      <c r="BI40" s="88"/>
      <c r="BJ40" s="88"/>
      <c r="BK40" s="88"/>
      <c r="BL40" s="88"/>
      <c r="BM40" s="88"/>
      <c r="BN40" s="88"/>
      <c r="BO40" s="88"/>
      <c r="BP40" s="88" t="str">
        <f>IF(BE40&gt;0,VLOOKUP(BE40,'Infos joueurs'!$B:$BT,11,FALSE)," ")&amp;" "&amp;IF(BE40&gt;0,VLOOKUP(BE40,'Infos joueurs'!$B:$BT,27,FALSE)," ")</f>
        <v>Ciffère Lois</v>
      </c>
      <c r="BQ40" s="88"/>
      <c r="BR40" s="88"/>
      <c r="BS40" s="88"/>
      <c r="BT40" s="88"/>
      <c r="BU40" s="88"/>
      <c r="BV40" s="88"/>
      <c r="BW40" s="88"/>
      <c r="BX40" s="88"/>
      <c r="BY40" s="88"/>
      <c r="BZ40" s="88"/>
      <c r="CA40" s="88"/>
      <c r="CD40" s="97">
        <v>16</v>
      </c>
      <c r="CE40" s="97"/>
      <c r="CF40" s="97"/>
      <c r="CH40" s="105" t="str">
        <f t="shared" ref="CH40" si="88">AA40</f>
        <v xml:space="preserve">   </v>
      </c>
      <c r="CI40" s="105"/>
      <c r="CJ40" s="105"/>
      <c r="CK40" s="105"/>
      <c r="CL40" s="105"/>
      <c r="CM40" s="105"/>
      <c r="CN40" s="105"/>
      <c r="CO40" s="105"/>
      <c r="CP40" s="105"/>
      <c r="CQ40" s="105"/>
      <c r="CR40" s="105"/>
      <c r="CS40" s="105"/>
      <c r="CU40" s="106">
        <f t="shared" ref="CU40" si="89">IFERROR(INDEX($BE$10:$BE$269,MATCH(CH40,$BP$10:$BP$269,0)),0)</f>
        <v>0</v>
      </c>
      <c r="CV40" s="106"/>
      <c r="CW40" s="106"/>
    </row>
    <row r="41" spans="5:101" ht="7.5" customHeight="1" x14ac:dyDescent="0.2">
      <c r="E41" s="110"/>
      <c r="F41" s="111"/>
      <c r="G41" s="111"/>
      <c r="H41" s="111"/>
      <c r="I41" s="112"/>
      <c r="J41" s="114"/>
      <c r="K41" s="110"/>
      <c r="L41" s="111"/>
      <c r="M41" s="111"/>
      <c r="N41" s="112"/>
      <c r="O41" s="110"/>
      <c r="P41" s="112"/>
      <c r="Q41" s="110"/>
      <c r="R41" s="112"/>
      <c r="S41" s="110"/>
      <c r="T41" s="112"/>
      <c r="U41" s="110"/>
      <c r="V41" s="111"/>
      <c r="W41" s="111"/>
      <c r="X41" s="111"/>
      <c r="Y41" s="112"/>
      <c r="Z41" s="87"/>
      <c r="AA41" s="87"/>
      <c r="AB41" s="87"/>
      <c r="AC41" s="87"/>
      <c r="AD41" s="87"/>
      <c r="AE41" s="101"/>
      <c r="AF41" s="101"/>
      <c r="AG41" s="102"/>
      <c r="AH41" s="116"/>
      <c r="AI41" s="104"/>
      <c r="AJ41" s="101"/>
      <c r="AK41" s="101"/>
      <c r="AL41" s="101"/>
      <c r="AM41" s="101"/>
      <c r="AN41" s="102"/>
      <c r="AO41" s="116"/>
      <c r="AP41" s="104"/>
      <c r="AQ41" s="101"/>
      <c r="AR41" s="101"/>
      <c r="AS41" s="101"/>
      <c r="AT41" s="101"/>
      <c r="AU41" s="102"/>
      <c r="AV41" s="116"/>
      <c r="AW41" s="104"/>
      <c r="AX41" s="101"/>
      <c r="AY41" s="101"/>
      <c r="AZ41" s="120"/>
      <c r="BA41" s="121"/>
      <c r="BB41" s="121"/>
      <c r="BC41" s="122"/>
      <c r="BE41" s="96"/>
      <c r="BF41" s="96"/>
      <c r="BG41" s="3"/>
      <c r="BH41" s="88"/>
      <c r="BI41" s="88"/>
      <c r="BJ41" s="88"/>
      <c r="BK41" s="88"/>
      <c r="BL41" s="88"/>
      <c r="BM41" s="88"/>
      <c r="BN41" s="88"/>
      <c r="BO41" s="88"/>
      <c r="BP41" s="88"/>
      <c r="BQ41" s="88"/>
      <c r="BR41" s="88"/>
      <c r="BS41" s="88"/>
      <c r="BT41" s="88"/>
      <c r="BU41" s="88"/>
      <c r="BV41" s="88"/>
      <c r="BW41" s="88"/>
      <c r="BX41" s="88"/>
      <c r="BY41" s="88"/>
      <c r="BZ41" s="88"/>
      <c r="CA41" s="88"/>
      <c r="CD41" s="98"/>
      <c r="CE41" s="98"/>
      <c r="CF41" s="98"/>
      <c r="CH41" s="99"/>
      <c r="CI41" s="99"/>
      <c r="CJ41" s="99"/>
      <c r="CK41" s="99"/>
      <c r="CL41" s="99"/>
      <c r="CM41" s="99"/>
      <c r="CN41" s="99"/>
      <c r="CO41" s="99"/>
      <c r="CP41" s="99"/>
      <c r="CQ41" s="99"/>
      <c r="CR41" s="99"/>
      <c r="CS41" s="99"/>
      <c r="CU41" s="85"/>
      <c r="CV41" s="85"/>
      <c r="CW41" s="85"/>
    </row>
    <row r="42" spans="5:101" ht="7.5" customHeight="1" x14ac:dyDescent="0.2">
      <c r="E42" s="107">
        <f>IFERROR(IF(BP42="","-",RANK(S42,$S$10:$T$264,0)+RANK(Q42,$Q$10:$R$264,0)%+RANK(O42,$O$10:$P$264,0)%%+ROW()%%%),"-")</f>
        <v>126.272842</v>
      </c>
      <c r="F42" s="108"/>
      <c r="G42" s="108"/>
      <c r="H42" s="108"/>
      <c r="I42" s="109"/>
      <c r="J42" s="113">
        <f>IFERROR(IF(E42="","",RANK(E42,$E$10:$I$264,1)),"-")</f>
        <v>128</v>
      </c>
      <c r="K42" s="107" t="str">
        <f t="shared" ref="K42" si="90">BP42</f>
        <v>Giroudin Pascal</v>
      </c>
      <c r="L42" s="108"/>
      <c r="M42" s="108"/>
      <c r="N42" s="109"/>
      <c r="O42" s="107">
        <f t="shared" ref="O42" si="91">SUM(AE42-AI42)</f>
        <v>-88</v>
      </c>
      <c r="P42" s="109"/>
      <c r="Q42" s="107">
        <f t="shared" ref="Q42" si="92">SUM(AL42-AP42)</f>
        <v>-8</v>
      </c>
      <c r="R42" s="109"/>
      <c r="S42" s="107">
        <f t="shared" ref="S42" si="93">SUM(AS42-AW42)</f>
        <v>-4</v>
      </c>
      <c r="T42" s="109"/>
      <c r="U42" s="107">
        <f>IFERROR(SMALL($E$10:$I$264,17),0)</f>
        <v>9.1012640000000005</v>
      </c>
      <c r="V42" s="108"/>
      <c r="W42" s="108"/>
      <c r="X42" s="108"/>
      <c r="Y42" s="109"/>
      <c r="Z42" s="87">
        <f>IFERROR(IF(U42="","",RANK(U42,$U$10:$Y$264,1)),0)</f>
        <v>17</v>
      </c>
      <c r="AA42" s="87" t="str">
        <f>IFERROR(INDEX($K$10:$K$264,MATCH(U42,$E$10:$E$264,0),1),0)</f>
        <v xml:space="preserve">   </v>
      </c>
      <c r="AB42" s="87"/>
      <c r="AC42" s="87"/>
      <c r="AD42" s="87"/>
      <c r="AE42" s="101">
        <v>0</v>
      </c>
      <c r="AF42" s="101"/>
      <c r="AG42" s="102"/>
      <c r="AH42" s="115" t="s">
        <v>19</v>
      </c>
      <c r="AI42" s="104">
        <v>88</v>
      </c>
      <c r="AJ42" s="101"/>
      <c r="AK42" s="101"/>
      <c r="AL42" s="101">
        <v>0</v>
      </c>
      <c r="AM42" s="101"/>
      <c r="AN42" s="102"/>
      <c r="AO42" s="115" t="s">
        <v>19</v>
      </c>
      <c r="AP42" s="104">
        <v>8</v>
      </c>
      <c r="AQ42" s="101"/>
      <c r="AR42" s="101"/>
      <c r="AS42" s="101">
        <v>0</v>
      </c>
      <c r="AT42" s="101"/>
      <c r="AU42" s="102"/>
      <c r="AV42" s="115" t="s">
        <v>19</v>
      </c>
      <c r="AW42" s="104">
        <v>4</v>
      </c>
      <c r="AX42" s="101"/>
      <c r="AY42" s="101"/>
      <c r="AZ42" s="117">
        <f>IFERROR(IF(E42="","",RANK(E42,$E$10:$I$264,1)),0)</f>
        <v>128</v>
      </c>
      <c r="BA42" s="118"/>
      <c r="BB42" s="118"/>
      <c r="BC42" s="119"/>
      <c r="BE42" s="96">
        <v>5</v>
      </c>
      <c r="BF42" s="96"/>
      <c r="BG42" s="3"/>
      <c r="BH42" s="88" t="s">
        <v>36</v>
      </c>
      <c r="BI42" s="88"/>
      <c r="BJ42" s="88"/>
      <c r="BK42" s="88"/>
      <c r="BL42" s="88"/>
      <c r="BM42" s="88"/>
      <c r="BN42" s="88"/>
      <c r="BO42" s="88"/>
      <c r="BP42" s="88" t="str">
        <f>IF(BE42&gt;0,VLOOKUP(BE42,'Infos joueurs'!$B:$BT,11,FALSE)," ")&amp;" "&amp;IF(BE42&gt;0,VLOOKUP(BE42,'Infos joueurs'!$B:$BT,27,FALSE)," ")</f>
        <v>Giroudin Pascal</v>
      </c>
      <c r="BQ42" s="88"/>
      <c r="BR42" s="88"/>
      <c r="BS42" s="88"/>
      <c r="BT42" s="88"/>
      <c r="BU42" s="88"/>
      <c r="BV42" s="88"/>
      <c r="BW42" s="88"/>
      <c r="BX42" s="88"/>
      <c r="BY42" s="88"/>
      <c r="BZ42" s="88"/>
      <c r="CA42" s="88"/>
      <c r="CD42" s="97">
        <v>17</v>
      </c>
      <c r="CE42" s="97"/>
      <c r="CF42" s="97"/>
      <c r="CH42" s="105" t="str">
        <f t="shared" ref="CH42" si="94">AA42</f>
        <v xml:space="preserve">   </v>
      </c>
      <c r="CI42" s="105"/>
      <c r="CJ42" s="105"/>
      <c r="CK42" s="105"/>
      <c r="CL42" s="105"/>
      <c r="CM42" s="105"/>
      <c r="CN42" s="105"/>
      <c r="CO42" s="105"/>
      <c r="CP42" s="105"/>
      <c r="CQ42" s="105"/>
      <c r="CR42" s="105"/>
      <c r="CS42" s="105"/>
      <c r="CU42" s="106">
        <f t="shared" ref="CU42" si="95">IFERROR(INDEX($BE$10:$BE$269,MATCH(CH42,$BP$10:$BP$269,0)),0)</f>
        <v>0</v>
      </c>
      <c r="CV42" s="106"/>
      <c r="CW42" s="106"/>
    </row>
    <row r="43" spans="5:101" ht="7.5" customHeight="1" x14ac:dyDescent="0.2">
      <c r="E43" s="110"/>
      <c r="F43" s="111"/>
      <c r="G43" s="111"/>
      <c r="H43" s="111"/>
      <c r="I43" s="112"/>
      <c r="J43" s="114"/>
      <c r="K43" s="110"/>
      <c r="L43" s="111"/>
      <c r="M43" s="111"/>
      <c r="N43" s="112"/>
      <c r="O43" s="110"/>
      <c r="P43" s="112"/>
      <c r="Q43" s="110"/>
      <c r="R43" s="112"/>
      <c r="S43" s="110"/>
      <c r="T43" s="112"/>
      <c r="U43" s="110"/>
      <c r="V43" s="111"/>
      <c r="W43" s="111"/>
      <c r="X43" s="111"/>
      <c r="Y43" s="112"/>
      <c r="Z43" s="87"/>
      <c r="AA43" s="87"/>
      <c r="AB43" s="87"/>
      <c r="AC43" s="87"/>
      <c r="AD43" s="87"/>
      <c r="AE43" s="101"/>
      <c r="AF43" s="101"/>
      <c r="AG43" s="102"/>
      <c r="AH43" s="116"/>
      <c r="AI43" s="104"/>
      <c r="AJ43" s="101"/>
      <c r="AK43" s="101"/>
      <c r="AL43" s="101"/>
      <c r="AM43" s="101"/>
      <c r="AN43" s="102"/>
      <c r="AO43" s="116"/>
      <c r="AP43" s="104"/>
      <c r="AQ43" s="101"/>
      <c r="AR43" s="101"/>
      <c r="AS43" s="101"/>
      <c r="AT43" s="101"/>
      <c r="AU43" s="102"/>
      <c r="AV43" s="116"/>
      <c r="AW43" s="104"/>
      <c r="AX43" s="101"/>
      <c r="AY43" s="101"/>
      <c r="AZ43" s="120"/>
      <c r="BA43" s="121"/>
      <c r="BB43" s="121"/>
      <c r="BC43" s="122"/>
      <c r="BE43" s="96"/>
      <c r="BF43" s="96"/>
      <c r="BG43" s="3"/>
      <c r="BH43" s="88"/>
      <c r="BI43" s="88"/>
      <c r="BJ43" s="88"/>
      <c r="BK43" s="88"/>
      <c r="BL43" s="88"/>
      <c r="BM43" s="88"/>
      <c r="BN43" s="88"/>
      <c r="BO43" s="88"/>
      <c r="BP43" s="88"/>
      <c r="BQ43" s="88"/>
      <c r="BR43" s="88"/>
      <c r="BS43" s="88"/>
      <c r="BT43" s="88"/>
      <c r="BU43" s="88"/>
      <c r="BV43" s="88"/>
      <c r="BW43" s="88"/>
      <c r="BX43" s="88"/>
      <c r="BY43" s="88"/>
      <c r="BZ43" s="88"/>
      <c r="CA43" s="88"/>
      <c r="CD43" s="98"/>
      <c r="CE43" s="98"/>
      <c r="CF43" s="98"/>
      <c r="CH43" s="99"/>
      <c r="CI43" s="99"/>
      <c r="CJ43" s="99"/>
      <c r="CK43" s="99"/>
      <c r="CL43" s="99"/>
      <c r="CM43" s="99"/>
      <c r="CN43" s="99"/>
      <c r="CO43" s="99"/>
      <c r="CP43" s="99"/>
      <c r="CQ43" s="99"/>
      <c r="CR43" s="99"/>
      <c r="CS43" s="99"/>
      <c r="CU43" s="85"/>
      <c r="CV43" s="85"/>
      <c r="CW43" s="85"/>
    </row>
    <row r="44" spans="5:101" ht="7.5" customHeight="1" x14ac:dyDescent="0.2">
      <c r="E44" s="107">
        <f>IFERROR(IF(BP44="","-",RANK(S44,$S$10:$T$264,0)+RANK(Q44,$Q$10:$R$264,0)%+RANK(O44,$O$10:$P$264,0)%%+ROW()%%%),"-")</f>
        <v>126.27264400000001</v>
      </c>
      <c r="F44" s="108"/>
      <c r="G44" s="108"/>
      <c r="H44" s="108"/>
      <c r="I44" s="109"/>
      <c r="J44" s="113">
        <f>IFERROR(IF(E44="","",RANK(E44,$E$10:$I$264,1)),"-")</f>
        <v>126</v>
      </c>
      <c r="K44" s="107" t="str">
        <f t="shared" ref="K44" si="96">BP44</f>
        <v>Zuffer Marièle</v>
      </c>
      <c r="L44" s="108"/>
      <c r="M44" s="108"/>
      <c r="N44" s="109"/>
      <c r="O44" s="107">
        <f t="shared" ref="O44" si="97">SUM(AE44-AI44)</f>
        <v>-39</v>
      </c>
      <c r="P44" s="109"/>
      <c r="Q44" s="107">
        <f t="shared" ref="Q44" si="98">SUM(AL44-AP44)</f>
        <v>-8</v>
      </c>
      <c r="R44" s="109"/>
      <c r="S44" s="107">
        <f t="shared" ref="S44" si="99">SUM(AS44-AW44)</f>
        <v>-4</v>
      </c>
      <c r="T44" s="109"/>
      <c r="U44" s="107">
        <f>IFERROR(SMALL($E$10:$I$264,18),0)</f>
        <v>9.1012660000000007</v>
      </c>
      <c r="V44" s="108"/>
      <c r="W44" s="108"/>
      <c r="X44" s="108"/>
      <c r="Y44" s="109"/>
      <c r="Z44" s="87">
        <f>IFERROR(IF(U44="","",RANK(U44,$U$10:$Y$264,1)),0)</f>
        <v>18</v>
      </c>
      <c r="AA44" s="87" t="str">
        <f>IFERROR(INDEX($K$10:$K$264,MATCH(U44,$E$10:$E$264,0),1),0)</f>
        <v xml:space="preserve">   </v>
      </c>
      <c r="AB44" s="87"/>
      <c r="AC44" s="87"/>
      <c r="AD44" s="87"/>
      <c r="AE44" s="101">
        <v>50</v>
      </c>
      <c r="AF44" s="101"/>
      <c r="AG44" s="102"/>
      <c r="AH44" s="115" t="s">
        <v>19</v>
      </c>
      <c r="AI44" s="104">
        <v>89</v>
      </c>
      <c r="AJ44" s="101"/>
      <c r="AK44" s="101"/>
      <c r="AL44" s="101">
        <v>0</v>
      </c>
      <c r="AM44" s="101"/>
      <c r="AN44" s="102"/>
      <c r="AO44" s="115" t="s">
        <v>19</v>
      </c>
      <c r="AP44" s="104">
        <v>8</v>
      </c>
      <c r="AQ44" s="101"/>
      <c r="AR44" s="101"/>
      <c r="AS44" s="101">
        <v>0</v>
      </c>
      <c r="AT44" s="101"/>
      <c r="AU44" s="102"/>
      <c r="AV44" s="115" t="s">
        <v>19</v>
      </c>
      <c r="AW44" s="104">
        <v>4</v>
      </c>
      <c r="AX44" s="101"/>
      <c r="AY44" s="101"/>
      <c r="AZ44" s="117">
        <f>IFERROR(IF(E44="","",RANK(E44,$E$10:$I$264,1)),0)</f>
        <v>126</v>
      </c>
      <c r="BA44" s="118"/>
      <c r="BB44" s="118"/>
      <c r="BC44" s="119"/>
      <c r="BE44" s="96">
        <v>19</v>
      </c>
      <c r="BF44" s="96"/>
      <c r="BG44" s="3"/>
      <c r="BH44" s="88" t="s">
        <v>37</v>
      </c>
      <c r="BI44" s="88"/>
      <c r="BJ44" s="88"/>
      <c r="BK44" s="88"/>
      <c r="BL44" s="88"/>
      <c r="BM44" s="88"/>
      <c r="BN44" s="88"/>
      <c r="BO44" s="88"/>
      <c r="BP44" s="88" t="str">
        <f>IF(BE44&gt;0,VLOOKUP(BE44,'Infos joueurs'!$B:$BT,11,FALSE)," ")&amp;" "&amp;IF(BE44&gt;0,VLOOKUP(BE44,'Infos joueurs'!$B:$BT,27,FALSE)," ")</f>
        <v>Zuffer Marièle</v>
      </c>
      <c r="BQ44" s="88"/>
      <c r="BR44" s="88"/>
      <c r="BS44" s="88"/>
      <c r="BT44" s="88"/>
      <c r="BU44" s="88"/>
      <c r="BV44" s="88"/>
      <c r="BW44" s="88"/>
      <c r="BX44" s="88"/>
      <c r="BY44" s="88"/>
      <c r="BZ44" s="88"/>
      <c r="CA44" s="88"/>
      <c r="CD44" s="97">
        <v>18</v>
      </c>
      <c r="CE44" s="97"/>
      <c r="CF44" s="97"/>
      <c r="CH44" s="105" t="str">
        <f t="shared" ref="CH44" si="100">AA44</f>
        <v xml:space="preserve">   </v>
      </c>
      <c r="CI44" s="105"/>
      <c r="CJ44" s="105"/>
      <c r="CK44" s="105"/>
      <c r="CL44" s="105"/>
      <c r="CM44" s="105"/>
      <c r="CN44" s="105"/>
      <c r="CO44" s="105"/>
      <c r="CP44" s="105"/>
      <c r="CQ44" s="105"/>
      <c r="CR44" s="105"/>
      <c r="CS44" s="105"/>
      <c r="CU44" s="106">
        <f t="shared" ref="CU44" si="101">IFERROR(INDEX($BE$10:$BE$269,MATCH(CH44,$BP$10:$BP$269,0)),0)</f>
        <v>0</v>
      </c>
      <c r="CV44" s="106"/>
      <c r="CW44" s="106"/>
    </row>
    <row r="45" spans="5:101" ht="7.5" customHeight="1" x14ac:dyDescent="0.2">
      <c r="E45" s="110"/>
      <c r="F45" s="111"/>
      <c r="G45" s="111"/>
      <c r="H45" s="111"/>
      <c r="I45" s="112"/>
      <c r="J45" s="114"/>
      <c r="K45" s="110"/>
      <c r="L45" s="111"/>
      <c r="M45" s="111"/>
      <c r="N45" s="112"/>
      <c r="O45" s="110"/>
      <c r="P45" s="112"/>
      <c r="Q45" s="110"/>
      <c r="R45" s="112"/>
      <c r="S45" s="110"/>
      <c r="T45" s="112"/>
      <c r="U45" s="110"/>
      <c r="V45" s="111"/>
      <c r="W45" s="111"/>
      <c r="X45" s="111"/>
      <c r="Y45" s="112"/>
      <c r="Z45" s="87"/>
      <c r="AA45" s="87"/>
      <c r="AB45" s="87"/>
      <c r="AC45" s="87"/>
      <c r="AD45" s="87"/>
      <c r="AE45" s="101"/>
      <c r="AF45" s="101"/>
      <c r="AG45" s="102"/>
      <c r="AH45" s="116"/>
      <c r="AI45" s="104"/>
      <c r="AJ45" s="101"/>
      <c r="AK45" s="101"/>
      <c r="AL45" s="101"/>
      <c r="AM45" s="101"/>
      <c r="AN45" s="102"/>
      <c r="AO45" s="116"/>
      <c r="AP45" s="104"/>
      <c r="AQ45" s="101"/>
      <c r="AR45" s="101"/>
      <c r="AS45" s="101"/>
      <c r="AT45" s="101"/>
      <c r="AU45" s="102"/>
      <c r="AV45" s="116"/>
      <c r="AW45" s="104"/>
      <c r="AX45" s="101"/>
      <c r="AY45" s="101"/>
      <c r="AZ45" s="120"/>
      <c r="BA45" s="121"/>
      <c r="BB45" s="121"/>
      <c r="BC45" s="122"/>
      <c r="BE45" s="96"/>
      <c r="BF45" s="96"/>
      <c r="BG45" s="3"/>
      <c r="BH45" s="88"/>
      <c r="BI45" s="88"/>
      <c r="BJ45" s="88"/>
      <c r="BK45" s="88"/>
      <c r="BL45" s="88"/>
      <c r="BM45" s="88"/>
      <c r="BN45" s="88"/>
      <c r="BO45" s="88"/>
      <c r="BP45" s="88"/>
      <c r="BQ45" s="88"/>
      <c r="BR45" s="88"/>
      <c r="BS45" s="88"/>
      <c r="BT45" s="88"/>
      <c r="BU45" s="88"/>
      <c r="BV45" s="88"/>
      <c r="BW45" s="88"/>
      <c r="BX45" s="88"/>
      <c r="BY45" s="88"/>
      <c r="BZ45" s="88"/>
      <c r="CA45" s="88"/>
      <c r="CD45" s="98"/>
      <c r="CE45" s="98"/>
      <c r="CF45" s="98"/>
      <c r="CH45" s="99"/>
      <c r="CI45" s="99"/>
      <c r="CJ45" s="99"/>
      <c r="CK45" s="99"/>
      <c r="CL45" s="99"/>
      <c r="CM45" s="99"/>
      <c r="CN45" s="99"/>
      <c r="CO45" s="99"/>
      <c r="CP45" s="99"/>
      <c r="CQ45" s="99"/>
      <c r="CR45" s="99"/>
      <c r="CS45" s="99"/>
      <c r="CU45" s="85"/>
      <c r="CV45" s="85"/>
      <c r="CW45" s="85"/>
    </row>
    <row r="46" spans="5:101" ht="7.5" customHeight="1" x14ac:dyDescent="0.2">
      <c r="E46" s="107">
        <f>IFERROR(IF(BP46="","-",RANK(S46,$S$10:$T$264,0)+RANK(Q46,$Q$10:$R$264,0)%+RANK(O46,$O$10:$P$264,0)%%+ROW()%%%),"-")</f>
        <v>121.25234599999999</v>
      </c>
      <c r="F46" s="108"/>
      <c r="G46" s="108"/>
      <c r="H46" s="108"/>
      <c r="I46" s="109"/>
      <c r="J46" s="113">
        <f>IFERROR(IF(E46="","",RANK(E46,$E$10:$I$264,1)),"-")</f>
        <v>124</v>
      </c>
      <c r="K46" s="107" t="str">
        <f t="shared" ref="K46" si="102">BP46</f>
        <v>Jean Jacques</v>
      </c>
      <c r="L46" s="108"/>
      <c r="M46" s="108"/>
      <c r="N46" s="109"/>
      <c r="O46" s="107">
        <f t="shared" ref="O46" si="103">SUM(AE46-AI46)</f>
        <v>-26</v>
      </c>
      <c r="P46" s="109"/>
      <c r="Q46" s="107">
        <f t="shared" ref="Q46" si="104">SUM(AL46-AP46)</f>
        <v>-5</v>
      </c>
      <c r="R46" s="109"/>
      <c r="S46" s="107">
        <f t="shared" ref="S46" si="105">SUM(AS46-AW46)</f>
        <v>-2</v>
      </c>
      <c r="T46" s="109"/>
      <c r="U46" s="107">
        <f>IFERROR(SMALL($E$10:$I$264,19),0)</f>
        <v>9.101268000000001</v>
      </c>
      <c r="V46" s="108"/>
      <c r="W46" s="108"/>
      <c r="X46" s="108"/>
      <c r="Y46" s="109"/>
      <c r="Z46" s="87">
        <f>IFERROR(IF(U46="","",RANK(U46,$U$10:$Y$264,1)),0)</f>
        <v>19</v>
      </c>
      <c r="AA46" s="87" t="str">
        <f>IFERROR(INDEX($K$10:$K$264,MATCH(U46,$E$10:$E$264,0),1),0)</f>
        <v xml:space="preserve">   </v>
      </c>
      <c r="AB46" s="87"/>
      <c r="AC46" s="87"/>
      <c r="AD46" s="87"/>
      <c r="AE46" s="101">
        <v>91</v>
      </c>
      <c r="AF46" s="101"/>
      <c r="AG46" s="102"/>
      <c r="AH46" s="115" t="s">
        <v>19</v>
      </c>
      <c r="AI46" s="104">
        <v>117</v>
      </c>
      <c r="AJ46" s="101"/>
      <c r="AK46" s="101"/>
      <c r="AL46" s="101">
        <v>3</v>
      </c>
      <c r="AM46" s="101"/>
      <c r="AN46" s="102"/>
      <c r="AO46" s="115" t="s">
        <v>19</v>
      </c>
      <c r="AP46" s="104">
        <v>8</v>
      </c>
      <c r="AQ46" s="101"/>
      <c r="AR46" s="101"/>
      <c r="AS46" s="101">
        <v>1</v>
      </c>
      <c r="AT46" s="101"/>
      <c r="AU46" s="102"/>
      <c r="AV46" s="115" t="s">
        <v>19</v>
      </c>
      <c r="AW46" s="104">
        <v>3</v>
      </c>
      <c r="AX46" s="101"/>
      <c r="AY46" s="101"/>
      <c r="AZ46" s="117">
        <f>IFERROR(IF(E46="","",RANK(E46,$E$10:$I$264,1)),0)</f>
        <v>124</v>
      </c>
      <c r="BA46" s="118"/>
      <c r="BB46" s="118"/>
      <c r="BC46" s="119"/>
      <c r="BE46" s="96">
        <v>8</v>
      </c>
      <c r="BF46" s="96"/>
      <c r="BG46" s="3"/>
      <c r="BH46" s="88" t="s">
        <v>38</v>
      </c>
      <c r="BI46" s="88"/>
      <c r="BJ46" s="88"/>
      <c r="BK46" s="88"/>
      <c r="BL46" s="88"/>
      <c r="BM46" s="88"/>
      <c r="BN46" s="88"/>
      <c r="BO46" s="88"/>
      <c r="BP46" s="88" t="str">
        <f>IF(BE46&gt;0,VLOOKUP(BE46,'Infos joueurs'!$B:$BT,11,FALSE)," ")&amp;" "&amp;IF(BE46&gt;0,VLOOKUP(BE46,'Infos joueurs'!$B:$BT,27,FALSE)," ")</f>
        <v>Jean Jacques</v>
      </c>
      <c r="BQ46" s="88"/>
      <c r="BR46" s="88"/>
      <c r="BS46" s="88"/>
      <c r="BT46" s="88"/>
      <c r="BU46" s="88"/>
      <c r="BV46" s="88"/>
      <c r="BW46" s="88"/>
      <c r="BX46" s="88"/>
      <c r="BY46" s="88"/>
      <c r="BZ46" s="88"/>
      <c r="CA46" s="88"/>
      <c r="CD46" s="97">
        <v>19</v>
      </c>
      <c r="CE46" s="97"/>
      <c r="CF46" s="97"/>
      <c r="CH46" s="105" t="str">
        <f t="shared" ref="CH46" si="106">AA46</f>
        <v xml:space="preserve">   </v>
      </c>
      <c r="CI46" s="105"/>
      <c r="CJ46" s="105"/>
      <c r="CK46" s="105"/>
      <c r="CL46" s="105"/>
      <c r="CM46" s="105"/>
      <c r="CN46" s="105"/>
      <c r="CO46" s="105"/>
      <c r="CP46" s="105"/>
      <c r="CQ46" s="105"/>
      <c r="CR46" s="105"/>
      <c r="CS46" s="105"/>
      <c r="CU46" s="106">
        <f t="shared" ref="CU46" si="107">IFERROR(INDEX($BE$10:$BE$269,MATCH(CH46,$BP$10:$BP$269,0)),0)</f>
        <v>0</v>
      </c>
      <c r="CV46" s="106"/>
      <c r="CW46" s="106"/>
    </row>
    <row r="47" spans="5:101" ht="7.5" customHeight="1" x14ac:dyDescent="0.2">
      <c r="E47" s="110"/>
      <c r="F47" s="111"/>
      <c r="G47" s="111"/>
      <c r="H47" s="111"/>
      <c r="I47" s="112"/>
      <c r="J47" s="114"/>
      <c r="K47" s="110"/>
      <c r="L47" s="111"/>
      <c r="M47" s="111"/>
      <c r="N47" s="112"/>
      <c r="O47" s="110"/>
      <c r="P47" s="112"/>
      <c r="Q47" s="110"/>
      <c r="R47" s="112"/>
      <c r="S47" s="110"/>
      <c r="T47" s="112"/>
      <c r="U47" s="110"/>
      <c r="V47" s="111"/>
      <c r="W47" s="111"/>
      <c r="X47" s="111"/>
      <c r="Y47" s="112"/>
      <c r="Z47" s="87"/>
      <c r="AA47" s="87"/>
      <c r="AB47" s="87"/>
      <c r="AC47" s="87"/>
      <c r="AD47" s="87"/>
      <c r="AE47" s="101"/>
      <c r="AF47" s="101"/>
      <c r="AG47" s="102"/>
      <c r="AH47" s="116"/>
      <c r="AI47" s="104"/>
      <c r="AJ47" s="101"/>
      <c r="AK47" s="101"/>
      <c r="AL47" s="101"/>
      <c r="AM47" s="101"/>
      <c r="AN47" s="102"/>
      <c r="AO47" s="116"/>
      <c r="AP47" s="104"/>
      <c r="AQ47" s="101"/>
      <c r="AR47" s="101"/>
      <c r="AS47" s="101"/>
      <c r="AT47" s="101"/>
      <c r="AU47" s="102"/>
      <c r="AV47" s="116"/>
      <c r="AW47" s="104"/>
      <c r="AX47" s="101"/>
      <c r="AY47" s="101"/>
      <c r="AZ47" s="120"/>
      <c r="BA47" s="121"/>
      <c r="BB47" s="121"/>
      <c r="BC47" s="122"/>
      <c r="BE47" s="96"/>
      <c r="BF47" s="96"/>
      <c r="BG47" s="3"/>
      <c r="BH47" s="88"/>
      <c r="BI47" s="88"/>
      <c r="BJ47" s="88"/>
      <c r="BK47" s="88"/>
      <c r="BL47" s="88"/>
      <c r="BM47" s="88"/>
      <c r="BN47" s="88"/>
      <c r="BO47" s="88"/>
      <c r="BP47" s="88"/>
      <c r="BQ47" s="88"/>
      <c r="BR47" s="88"/>
      <c r="BS47" s="88"/>
      <c r="BT47" s="88"/>
      <c r="BU47" s="88"/>
      <c r="BV47" s="88"/>
      <c r="BW47" s="88"/>
      <c r="BX47" s="88"/>
      <c r="BY47" s="88"/>
      <c r="BZ47" s="88"/>
      <c r="CA47" s="88"/>
      <c r="CD47" s="98"/>
      <c r="CE47" s="98"/>
      <c r="CF47" s="98"/>
      <c r="CH47" s="99"/>
      <c r="CI47" s="99"/>
      <c r="CJ47" s="99"/>
      <c r="CK47" s="99"/>
      <c r="CL47" s="99"/>
      <c r="CM47" s="99"/>
      <c r="CN47" s="99"/>
      <c r="CO47" s="99"/>
      <c r="CP47" s="99"/>
      <c r="CQ47" s="99"/>
      <c r="CR47" s="99"/>
      <c r="CS47" s="99"/>
      <c r="CU47" s="85"/>
      <c r="CV47" s="85"/>
      <c r="CW47" s="85"/>
    </row>
    <row r="48" spans="5:101" ht="7.5" customHeight="1" x14ac:dyDescent="0.2">
      <c r="E48" s="107">
        <f>IFERROR(IF(BP48="","-",RANK(S48,$S$10:$T$264,0)+RANK(Q48,$Q$10:$R$264,0)%+RANK(O48,$O$10:$P$264,0)%%+ROW()%%%),"-")</f>
        <v>126.27274800000001</v>
      </c>
      <c r="F48" s="108"/>
      <c r="G48" s="108"/>
      <c r="H48" s="108"/>
      <c r="I48" s="109"/>
      <c r="J48" s="113">
        <f>IFERROR(IF(E48="","",RANK(E48,$E$10:$I$264,1)),"-")</f>
        <v>127</v>
      </c>
      <c r="K48" s="107" t="str">
        <f t="shared" ref="K48" si="108">BP48</f>
        <v xml:space="preserve">   </v>
      </c>
      <c r="L48" s="108"/>
      <c r="M48" s="108"/>
      <c r="N48" s="109"/>
      <c r="O48" s="107">
        <f t="shared" ref="O48" si="109">SUM(AE48-AI48)</f>
        <v>-50</v>
      </c>
      <c r="P48" s="109"/>
      <c r="Q48" s="107">
        <f t="shared" ref="Q48" si="110">SUM(AL48-AP48)</f>
        <v>-8</v>
      </c>
      <c r="R48" s="109"/>
      <c r="S48" s="107">
        <f t="shared" ref="S48" si="111">SUM(AS48-AW48)</f>
        <v>-4</v>
      </c>
      <c r="T48" s="109"/>
      <c r="U48" s="107">
        <f>IFERROR(SMALL($E$10:$I$264,20),0)</f>
        <v>9.1012699999999995</v>
      </c>
      <c r="V48" s="108"/>
      <c r="W48" s="108"/>
      <c r="X48" s="108"/>
      <c r="Y48" s="109"/>
      <c r="Z48" s="87">
        <f>IFERROR(IF(U48="","",RANK(U48,$U$10:$Y$264,1)),0)</f>
        <v>20</v>
      </c>
      <c r="AA48" s="87" t="str">
        <f>IFERROR(INDEX($K$10:$K$264,MATCH(U48,$E$10:$E$264,0),1),0)</f>
        <v xml:space="preserve">   </v>
      </c>
      <c r="AB48" s="87"/>
      <c r="AC48" s="87"/>
      <c r="AD48" s="87"/>
      <c r="AE48" s="101">
        <v>38</v>
      </c>
      <c r="AF48" s="101"/>
      <c r="AG48" s="102"/>
      <c r="AH48" s="115" t="s">
        <v>19</v>
      </c>
      <c r="AI48" s="104">
        <v>88</v>
      </c>
      <c r="AJ48" s="101"/>
      <c r="AK48" s="101"/>
      <c r="AL48" s="101">
        <v>0</v>
      </c>
      <c r="AM48" s="101"/>
      <c r="AN48" s="102"/>
      <c r="AO48" s="115" t="s">
        <v>19</v>
      </c>
      <c r="AP48" s="104">
        <v>8</v>
      </c>
      <c r="AQ48" s="101"/>
      <c r="AR48" s="101"/>
      <c r="AS48" s="101">
        <v>0</v>
      </c>
      <c r="AT48" s="101"/>
      <c r="AU48" s="102"/>
      <c r="AV48" s="115" t="s">
        <v>19</v>
      </c>
      <c r="AW48" s="104">
        <v>4</v>
      </c>
      <c r="AX48" s="101"/>
      <c r="AY48" s="101"/>
      <c r="AZ48" s="117">
        <f>IFERROR(IF(E48="","",RANK(E48,$E$10:$I$264,1)),0)</f>
        <v>127</v>
      </c>
      <c r="BA48" s="118"/>
      <c r="BB48" s="118"/>
      <c r="BC48" s="119"/>
      <c r="BE48" s="96"/>
      <c r="BF48" s="96"/>
      <c r="BG48" s="3"/>
      <c r="BH48" s="88" t="s">
        <v>39</v>
      </c>
      <c r="BI48" s="88"/>
      <c r="BJ48" s="88"/>
      <c r="BK48" s="88"/>
      <c r="BL48" s="88"/>
      <c r="BM48" s="88"/>
      <c r="BN48" s="88"/>
      <c r="BO48" s="88"/>
      <c r="BP48" s="88" t="str">
        <f>IF(BE48&gt;0,VLOOKUP(BE48,'Infos joueurs'!$B:$BT,11,FALSE)," ")&amp;" "&amp;IF(BE48&gt;0,VLOOKUP(BE48,'Infos joueurs'!$B:$BT,27,FALSE)," ")</f>
        <v xml:space="preserve">   </v>
      </c>
      <c r="BQ48" s="88"/>
      <c r="BR48" s="88"/>
      <c r="BS48" s="88"/>
      <c r="BT48" s="88"/>
      <c r="BU48" s="88"/>
      <c r="BV48" s="88"/>
      <c r="BW48" s="88"/>
      <c r="BX48" s="88"/>
      <c r="BY48" s="88"/>
      <c r="BZ48" s="88"/>
      <c r="CA48" s="88"/>
      <c r="CD48" s="97">
        <v>20</v>
      </c>
      <c r="CE48" s="97"/>
      <c r="CF48" s="97"/>
      <c r="CH48" s="105" t="str">
        <f t="shared" ref="CH48" si="112">AA48</f>
        <v xml:space="preserve">   </v>
      </c>
      <c r="CI48" s="105"/>
      <c r="CJ48" s="105"/>
      <c r="CK48" s="105"/>
      <c r="CL48" s="105"/>
      <c r="CM48" s="105"/>
      <c r="CN48" s="105"/>
      <c r="CO48" s="105"/>
      <c r="CP48" s="105"/>
      <c r="CQ48" s="105"/>
      <c r="CR48" s="105"/>
      <c r="CS48" s="105"/>
      <c r="CU48" s="106">
        <f t="shared" ref="CU48" si="113">IFERROR(INDEX($BE$10:$BE$269,MATCH(CH48,$BP$10:$BP$269,0)),0)</f>
        <v>0</v>
      </c>
      <c r="CV48" s="106"/>
      <c r="CW48" s="106"/>
    </row>
    <row r="49" spans="5:101" ht="7.5" customHeight="1" x14ac:dyDescent="0.2">
      <c r="E49" s="110"/>
      <c r="F49" s="111"/>
      <c r="G49" s="111"/>
      <c r="H49" s="111"/>
      <c r="I49" s="112"/>
      <c r="J49" s="114"/>
      <c r="K49" s="110"/>
      <c r="L49" s="111"/>
      <c r="M49" s="111"/>
      <c r="N49" s="112"/>
      <c r="O49" s="110"/>
      <c r="P49" s="112"/>
      <c r="Q49" s="110"/>
      <c r="R49" s="112"/>
      <c r="S49" s="110"/>
      <c r="T49" s="112"/>
      <c r="U49" s="110"/>
      <c r="V49" s="111"/>
      <c r="W49" s="111"/>
      <c r="X49" s="111"/>
      <c r="Y49" s="112"/>
      <c r="Z49" s="87"/>
      <c r="AA49" s="87"/>
      <c r="AB49" s="87"/>
      <c r="AC49" s="87"/>
      <c r="AD49" s="87"/>
      <c r="AE49" s="101"/>
      <c r="AF49" s="101"/>
      <c r="AG49" s="102"/>
      <c r="AH49" s="116"/>
      <c r="AI49" s="104"/>
      <c r="AJ49" s="101"/>
      <c r="AK49" s="101"/>
      <c r="AL49" s="101"/>
      <c r="AM49" s="101"/>
      <c r="AN49" s="102"/>
      <c r="AO49" s="116"/>
      <c r="AP49" s="104"/>
      <c r="AQ49" s="101"/>
      <c r="AR49" s="101"/>
      <c r="AS49" s="101"/>
      <c r="AT49" s="101"/>
      <c r="AU49" s="102"/>
      <c r="AV49" s="116"/>
      <c r="AW49" s="104"/>
      <c r="AX49" s="101"/>
      <c r="AY49" s="101"/>
      <c r="AZ49" s="120"/>
      <c r="BA49" s="121"/>
      <c r="BB49" s="121"/>
      <c r="BC49" s="122"/>
      <c r="BE49" s="96"/>
      <c r="BF49" s="96"/>
      <c r="BG49" s="3"/>
      <c r="BH49" s="88"/>
      <c r="BI49" s="88"/>
      <c r="BJ49" s="88"/>
      <c r="BK49" s="88"/>
      <c r="BL49" s="88"/>
      <c r="BM49" s="88"/>
      <c r="BN49" s="88"/>
      <c r="BO49" s="88"/>
      <c r="BP49" s="88"/>
      <c r="BQ49" s="88"/>
      <c r="BR49" s="88"/>
      <c r="BS49" s="88"/>
      <c r="BT49" s="88"/>
      <c r="BU49" s="88"/>
      <c r="BV49" s="88"/>
      <c r="BW49" s="88"/>
      <c r="BX49" s="88"/>
      <c r="BY49" s="88"/>
      <c r="BZ49" s="88"/>
      <c r="CA49" s="88"/>
      <c r="CD49" s="98"/>
      <c r="CE49" s="98"/>
      <c r="CF49" s="98"/>
      <c r="CH49" s="99"/>
      <c r="CI49" s="99"/>
      <c r="CJ49" s="99"/>
      <c r="CK49" s="99"/>
      <c r="CL49" s="99"/>
      <c r="CM49" s="99"/>
      <c r="CN49" s="99"/>
      <c r="CO49" s="99"/>
      <c r="CP49" s="99"/>
      <c r="CQ49" s="99"/>
      <c r="CR49" s="99"/>
      <c r="CS49" s="99"/>
      <c r="CU49" s="85"/>
      <c r="CV49" s="85"/>
      <c r="CW49" s="85"/>
    </row>
    <row r="50" spans="5:101" ht="7.5" customHeight="1" x14ac:dyDescent="0.2">
      <c r="E50" s="107">
        <f>IFERROR(IF(BP50="","-",RANK(S50,$S$10:$T$264,0)+RANK(Q50,$Q$10:$R$264,0)%+RANK(O50,$O$10:$P$264,0)%%+ROW()%%%),"-")</f>
        <v>126.26255</v>
      </c>
      <c r="F50" s="108"/>
      <c r="G50" s="108"/>
      <c r="H50" s="108"/>
      <c r="I50" s="109"/>
      <c r="J50" s="113">
        <f>IFERROR(IF(E50="","",RANK(E50,$E$10:$I$264,1)),"-")</f>
        <v>125</v>
      </c>
      <c r="K50" s="107" t="str">
        <f t="shared" ref="K50" si="114">BP50</f>
        <v xml:space="preserve">   </v>
      </c>
      <c r="L50" s="108"/>
      <c r="M50" s="108"/>
      <c r="N50" s="109"/>
      <c r="O50" s="107">
        <f t="shared" ref="O50" si="115">SUM(AE50-AI50)</f>
        <v>-31</v>
      </c>
      <c r="P50" s="109"/>
      <c r="Q50" s="107">
        <f t="shared" ref="Q50" si="116">SUM(AL50-AP50)</f>
        <v>-7</v>
      </c>
      <c r="R50" s="109"/>
      <c r="S50" s="107">
        <f t="shared" ref="S50" si="117">SUM(AS50-AW50)</f>
        <v>-4</v>
      </c>
      <c r="T50" s="109"/>
      <c r="U50" s="107">
        <f>IFERROR(SMALL($E$10:$I$264,21),0)</f>
        <v>9.1012719999999998</v>
      </c>
      <c r="V50" s="108"/>
      <c r="W50" s="108"/>
      <c r="X50" s="108"/>
      <c r="Y50" s="109"/>
      <c r="Z50" s="87">
        <f>IFERROR(IF(U50="","",RANK(U50,$U$10:$Y$264,1)),0)</f>
        <v>21</v>
      </c>
      <c r="AA50" s="87" t="str">
        <f>IFERROR(INDEX($K$10:$K$264,MATCH(U50,$E$10:$E$264,0),1),0)</f>
        <v xml:space="preserve">   </v>
      </c>
      <c r="AB50" s="87"/>
      <c r="AC50" s="87"/>
      <c r="AD50" s="87"/>
      <c r="AE50" s="101">
        <v>92</v>
      </c>
      <c r="AF50" s="101"/>
      <c r="AG50" s="102"/>
      <c r="AH50" s="115" t="s">
        <v>19</v>
      </c>
      <c r="AI50" s="104">
        <v>123</v>
      </c>
      <c r="AJ50" s="101"/>
      <c r="AK50" s="101"/>
      <c r="AL50" s="101">
        <v>2</v>
      </c>
      <c r="AM50" s="101"/>
      <c r="AN50" s="102"/>
      <c r="AO50" s="115" t="s">
        <v>19</v>
      </c>
      <c r="AP50" s="104">
        <v>9</v>
      </c>
      <c r="AQ50" s="101"/>
      <c r="AR50" s="101"/>
      <c r="AS50" s="101">
        <v>0</v>
      </c>
      <c r="AT50" s="101"/>
      <c r="AU50" s="102"/>
      <c r="AV50" s="115" t="s">
        <v>19</v>
      </c>
      <c r="AW50" s="104">
        <v>4</v>
      </c>
      <c r="AX50" s="101"/>
      <c r="AY50" s="101"/>
      <c r="AZ50" s="117">
        <f>IFERROR(IF(E50="","",RANK(E50,$E$10:$I$264,1)),0)</f>
        <v>125</v>
      </c>
      <c r="BA50" s="118"/>
      <c r="BB50" s="118"/>
      <c r="BC50" s="119"/>
      <c r="BE50" s="96"/>
      <c r="BF50" s="96"/>
      <c r="BG50" s="3"/>
      <c r="BH50" s="88" t="s">
        <v>40</v>
      </c>
      <c r="BI50" s="88"/>
      <c r="BJ50" s="88"/>
      <c r="BK50" s="88"/>
      <c r="BL50" s="88"/>
      <c r="BM50" s="88"/>
      <c r="BN50" s="88"/>
      <c r="BO50" s="88"/>
      <c r="BP50" s="88" t="str">
        <f>IF(BE50&gt;0,VLOOKUP(BE50,'Infos joueurs'!$B:$BT,11,FALSE)," ")&amp;" "&amp;IF(BE50&gt;0,VLOOKUP(BE50,'Infos joueurs'!$B:$BT,27,FALSE)," ")</f>
        <v xml:space="preserve">   </v>
      </c>
      <c r="BQ50" s="88"/>
      <c r="BR50" s="88"/>
      <c r="BS50" s="88"/>
      <c r="BT50" s="88"/>
      <c r="BU50" s="88"/>
      <c r="BV50" s="88"/>
      <c r="BW50" s="88"/>
      <c r="BX50" s="88"/>
      <c r="BY50" s="88"/>
      <c r="BZ50" s="88"/>
      <c r="CA50" s="88"/>
      <c r="CD50" s="97">
        <v>21</v>
      </c>
      <c r="CE50" s="97"/>
      <c r="CF50" s="97"/>
      <c r="CH50" s="105" t="str">
        <f t="shared" ref="CH50" si="118">AA50</f>
        <v xml:space="preserve">   </v>
      </c>
      <c r="CI50" s="105"/>
      <c r="CJ50" s="105"/>
      <c r="CK50" s="105"/>
      <c r="CL50" s="105"/>
      <c r="CM50" s="105"/>
      <c r="CN50" s="105"/>
      <c r="CO50" s="105"/>
      <c r="CP50" s="105"/>
      <c r="CQ50" s="105"/>
      <c r="CR50" s="105"/>
      <c r="CS50" s="105"/>
      <c r="CU50" s="106">
        <f t="shared" ref="CU50" si="119">IFERROR(INDEX($BE$10:$BE$269,MATCH(CH50,$BP$10:$BP$269,0)),0)</f>
        <v>0</v>
      </c>
      <c r="CV50" s="106"/>
      <c r="CW50" s="106"/>
    </row>
    <row r="51" spans="5:101" ht="7.5" customHeight="1" x14ac:dyDescent="0.2">
      <c r="E51" s="110"/>
      <c r="F51" s="111"/>
      <c r="G51" s="111"/>
      <c r="H51" s="111"/>
      <c r="I51" s="112"/>
      <c r="J51" s="114"/>
      <c r="K51" s="110"/>
      <c r="L51" s="111"/>
      <c r="M51" s="111"/>
      <c r="N51" s="112"/>
      <c r="O51" s="110"/>
      <c r="P51" s="112"/>
      <c r="Q51" s="110"/>
      <c r="R51" s="112"/>
      <c r="S51" s="110"/>
      <c r="T51" s="112"/>
      <c r="U51" s="110"/>
      <c r="V51" s="111"/>
      <c r="W51" s="111"/>
      <c r="X51" s="111"/>
      <c r="Y51" s="112"/>
      <c r="Z51" s="87"/>
      <c r="AA51" s="87"/>
      <c r="AB51" s="87"/>
      <c r="AC51" s="87"/>
      <c r="AD51" s="87"/>
      <c r="AE51" s="101"/>
      <c r="AF51" s="101"/>
      <c r="AG51" s="102"/>
      <c r="AH51" s="116"/>
      <c r="AI51" s="104"/>
      <c r="AJ51" s="101"/>
      <c r="AK51" s="101"/>
      <c r="AL51" s="101"/>
      <c r="AM51" s="101"/>
      <c r="AN51" s="102"/>
      <c r="AO51" s="116"/>
      <c r="AP51" s="104"/>
      <c r="AQ51" s="101"/>
      <c r="AR51" s="101"/>
      <c r="AS51" s="101"/>
      <c r="AT51" s="101"/>
      <c r="AU51" s="102"/>
      <c r="AV51" s="116"/>
      <c r="AW51" s="104"/>
      <c r="AX51" s="101"/>
      <c r="AY51" s="101"/>
      <c r="AZ51" s="120"/>
      <c r="BA51" s="121"/>
      <c r="BB51" s="121"/>
      <c r="BC51" s="122"/>
      <c r="BE51" s="96"/>
      <c r="BF51" s="96"/>
      <c r="BG51" s="3"/>
      <c r="BH51" s="88"/>
      <c r="BI51" s="88"/>
      <c r="BJ51" s="88"/>
      <c r="BK51" s="88"/>
      <c r="BL51" s="88"/>
      <c r="BM51" s="88"/>
      <c r="BN51" s="88"/>
      <c r="BO51" s="88"/>
      <c r="BP51" s="88"/>
      <c r="BQ51" s="88"/>
      <c r="BR51" s="88"/>
      <c r="BS51" s="88"/>
      <c r="BT51" s="88"/>
      <c r="BU51" s="88"/>
      <c r="BV51" s="88"/>
      <c r="BW51" s="88"/>
      <c r="BX51" s="88"/>
      <c r="BY51" s="88"/>
      <c r="BZ51" s="88"/>
      <c r="CA51" s="88"/>
      <c r="CD51" s="98"/>
      <c r="CE51" s="98"/>
      <c r="CF51" s="98"/>
      <c r="CH51" s="99"/>
      <c r="CI51" s="99"/>
      <c r="CJ51" s="99"/>
      <c r="CK51" s="99"/>
      <c r="CL51" s="99"/>
      <c r="CM51" s="99"/>
      <c r="CN51" s="99"/>
      <c r="CO51" s="99"/>
      <c r="CP51" s="99"/>
      <c r="CQ51" s="99"/>
      <c r="CR51" s="99"/>
      <c r="CS51" s="99"/>
      <c r="CU51" s="85"/>
      <c r="CV51" s="85"/>
      <c r="CW51" s="85"/>
    </row>
    <row r="52" spans="5:101" ht="7.5" customHeight="1" x14ac:dyDescent="0.2">
      <c r="E52" s="107">
        <f>IFERROR(IF(BP52="","-",RANK(S52,$S$10:$T$264,0)+RANK(Q52,$Q$10:$R$264,0)%+RANK(O52,$O$10:$P$264,0)%%+ROW()%%%),"-")</f>
        <v>9.1012520000000006</v>
      </c>
      <c r="F52" s="108"/>
      <c r="G52" s="108"/>
      <c r="H52" s="108"/>
      <c r="I52" s="109"/>
      <c r="J52" s="113">
        <f>IFERROR(IF(E52="","",RANK(E52,$E$10:$I$264,1)),"-")</f>
        <v>11</v>
      </c>
      <c r="K52" s="107" t="str">
        <f t="shared" ref="K52" si="120">BP52</f>
        <v xml:space="preserve">   </v>
      </c>
      <c r="L52" s="108"/>
      <c r="M52" s="108"/>
      <c r="N52" s="109"/>
      <c r="O52" s="107">
        <f t="shared" ref="O52" si="121">SUM(AE52-AI52)</f>
        <v>0</v>
      </c>
      <c r="P52" s="109"/>
      <c r="Q52" s="107">
        <f t="shared" ref="Q52" si="122">SUM(AL52-AP52)</f>
        <v>0</v>
      </c>
      <c r="R52" s="109"/>
      <c r="S52" s="107">
        <f t="shared" ref="S52" si="123">SUM(AS52-AW52)</f>
        <v>0</v>
      </c>
      <c r="T52" s="109"/>
      <c r="U52" s="107">
        <f>IFERROR(SMALL($E$10:$I$264,22),0)</f>
        <v>9.1012740000000001</v>
      </c>
      <c r="V52" s="108"/>
      <c r="W52" s="108"/>
      <c r="X52" s="108"/>
      <c r="Y52" s="109"/>
      <c r="Z52" s="87">
        <f>IFERROR(IF(U52="","",RANK(U52,$U$10:$Y$264,1)),0)</f>
        <v>22</v>
      </c>
      <c r="AA52" s="87" t="str">
        <f>IFERROR(INDEX($K$10:$K$264,MATCH(U52,$E$10:$E$264,0),1),0)</f>
        <v xml:space="preserve">   </v>
      </c>
      <c r="AB52" s="87"/>
      <c r="AC52" s="87"/>
      <c r="AD52" s="87"/>
      <c r="AE52" s="101"/>
      <c r="AF52" s="101"/>
      <c r="AG52" s="102"/>
      <c r="AH52" s="115" t="s">
        <v>19</v>
      </c>
      <c r="AI52" s="104"/>
      <c r="AJ52" s="101"/>
      <c r="AK52" s="101"/>
      <c r="AL52" s="101"/>
      <c r="AM52" s="101"/>
      <c r="AN52" s="102"/>
      <c r="AO52" s="115" t="s">
        <v>19</v>
      </c>
      <c r="AP52" s="104"/>
      <c r="AQ52" s="101"/>
      <c r="AR52" s="101"/>
      <c r="AS52" s="101"/>
      <c r="AT52" s="101"/>
      <c r="AU52" s="102"/>
      <c r="AV52" s="115" t="s">
        <v>19</v>
      </c>
      <c r="AW52" s="104"/>
      <c r="AX52" s="101"/>
      <c r="AY52" s="101"/>
      <c r="AZ52" s="117">
        <f>IFERROR(IF(E52="","",RANK(E52,$E$10:$I$264,1)),0)</f>
        <v>11</v>
      </c>
      <c r="BA52" s="118"/>
      <c r="BB52" s="118"/>
      <c r="BC52" s="119"/>
      <c r="BE52" s="96"/>
      <c r="BF52" s="96"/>
      <c r="BG52" s="3"/>
      <c r="BH52" s="88" t="s">
        <v>41</v>
      </c>
      <c r="BI52" s="88"/>
      <c r="BJ52" s="88"/>
      <c r="BK52" s="88"/>
      <c r="BL52" s="88"/>
      <c r="BM52" s="88"/>
      <c r="BN52" s="88"/>
      <c r="BO52" s="88"/>
      <c r="BP52" s="88" t="str">
        <f>IF(BE52&gt;0,VLOOKUP(BE52,'Infos joueurs'!$B:$BT,11,FALSE)," ")&amp;" "&amp;IF(BE52&gt;0,VLOOKUP(BE52,'Infos joueurs'!$B:$BT,27,FALSE)," ")</f>
        <v xml:space="preserve">   </v>
      </c>
      <c r="BQ52" s="88"/>
      <c r="BR52" s="88"/>
      <c r="BS52" s="88"/>
      <c r="BT52" s="88"/>
      <c r="BU52" s="88"/>
      <c r="BV52" s="88"/>
      <c r="BW52" s="88"/>
      <c r="BX52" s="88"/>
      <c r="BY52" s="88"/>
      <c r="BZ52" s="88"/>
      <c r="CA52" s="88"/>
      <c r="CD52" s="97">
        <v>22</v>
      </c>
      <c r="CE52" s="97"/>
      <c r="CF52" s="97"/>
      <c r="CH52" s="105" t="str">
        <f t="shared" ref="CH52" si="124">AA52</f>
        <v xml:space="preserve">   </v>
      </c>
      <c r="CI52" s="105"/>
      <c r="CJ52" s="105"/>
      <c r="CK52" s="105"/>
      <c r="CL52" s="105"/>
      <c r="CM52" s="105"/>
      <c r="CN52" s="105"/>
      <c r="CO52" s="105"/>
      <c r="CP52" s="105"/>
      <c r="CQ52" s="105"/>
      <c r="CR52" s="105"/>
      <c r="CS52" s="105"/>
      <c r="CU52" s="106">
        <f t="shared" ref="CU52" si="125">IFERROR(INDEX($BE$10:$BE$269,MATCH(CH52,$BP$10:$BP$269,0)),0)</f>
        <v>0</v>
      </c>
      <c r="CV52" s="106"/>
      <c r="CW52" s="106"/>
    </row>
    <row r="53" spans="5:101" ht="7.5" customHeight="1" x14ac:dyDescent="0.2">
      <c r="E53" s="110"/>
      <c r="F53" s="111"/>
      <c r="G53" s="111"/>
      <c r="H53" s="111"/>
      <c r="I53" s="112"/>
      <c r="J53" s="114"/>
      <c r="K53" s="110"/>
      <c r="L53" s="111"/>
      <c r="M53" s="111"/>
      <c r="N53" s="112"/>
      <c r="O53" s="110"/>
      <c r="P53" s="112"/>
      <c r="Q53" s="110"/>
      <c r="R53" s="112"/>
      <c r="S53" s="110"/>
      <c r="T53" s="112"/>
      <c r="U53" s="110"/>
      <c r="V53" s="111"/>
      <c r="W53" s="111"/>
      <c r="X53" s="111"/>
      <c r="Y53" s="112"/>
      <c r="Z53" s="87"/>
      <c r="AA53" s="87"/>
      <c r="AB53" s="87"/>
      <c r="AC53" s="87"/>
      <c r="AD53" s="87"/>
      <c r="AE53" s="101"/>
      <c r="AF53" s="101"/>
      <c r="AG53" s="102"/>
      <c r="AH53" s="116"/>
      <c r="AI53" s="104"/>
      <c r="AJ53" s="101"/>
      <c r="AK53" s="101"/>
      <c r="AL53" s="101"/>
      <c r="AM53" s="101"/>
      <c r="AN53" s="102"/>
      <c r="AO53" s="116"/>
      <c r="AP53" s="104"/>
      <c r="AQ53" s="101"/>
      <c r="AR53" s="101"/>
      <c r="AS53" s="101"/>
      <c r="AT53" s="101"/>
      <c r="AU53" s="102"/>
      <c r="AV53" s="116"/>
      <c r="AW53" s="104"/>
      <c r="AX53" s="101"/>
      <c r="AY53" s="101"/>
      <c r="AZ53" s="120"/>
      <c r="BA53" s="121"/>
      <c r="BB53" s="121"/>
      <c r="BC53" s="122"/>
      <c r="BE53" s="96"/>
      <c r="BF53" s="96"/>
      <c r="BG53" s="3"/>
      <c r="BH53" s="88"/>
      <c r="BI53" s="88"/>
      <c r="BJ53" s="88"/>
      <c r="BK53" s="88"/>
      <c r="BL53" s="88"/>
      <c r="BM53" s="88"/>
      <c r="BN53" s="88"/>
      <c r="BO53" s="88"/>
      <c r="BP53" s="88"/>
      <c r="BQ53" s="88"/>
      <c r="BR53" s="88"/>
      <c r="BS53" s="88"/>
      <c r="BT53" s="88"/>
      <c r="BU53" s="88"/>
      <c r="BV53" s="88"/>
      <c r="BW53" s="88"/>
      <c r="BX53" s="88"/>
      <c r="BY53" s="88"/>
      <c r="BZ53" s="88"/>
      <c r="CA53" s="88"/>
      <c r="CD53" s="98"/>
      <c r="CE53" s="98"/>
      <c r="CF53" s="98"/>
      <c r="CH53" s="99"/>
      <c r="CI53" s="99"/>
      <c r="CJ53" s="99"/>
      <c r="CK53" s="99"/>
      <c r="CL53" s="99"/>
      <c r="CM53" s="99"/>
      <c r="CN53" s="99"/>
      <c r="CO53" s="99"/>
      <c r="CP53" s="99"/>
      <c r="CQ53" s="99"/>
      <c r="CR53" s="99"/>
      <c r="CS53" s="99"/>
      <c r="CU53" s="85"/>
      <c r="CV53" s="85"/>
      <c r="CW53" s="85"/>
    </row>
    <row r="54" spans="5:101" ht="7.5" customHeight="1" x14ac:dyDescent="0.2">
      <c r="E54" s="107">
        <f>IFERROR(IF(BP54="","-",RANK(S54,$S$10:$T$264,0)+RANK(Q54,$Q$10:$R$264,0)%+RANK(O54,$O$10:$P$264,0)%%+ROW()%%%),"-")</f>
        <v>9.1012540000000008</v>
      </c>
      <c r="F54" s="108"/>
      <c r="G54" s="108"/>
      <c r="H54" s="108"/>
      <c r="I54" s="109"/>
      <c r="J54" s="113">
        <f>IFERROR(IF(E54="","",RANK(E54,$E$10:$I$264,1)),"-")</f>
        <v>12</v>
      </c>
      <c r="K54" s="107" t="str">
        <f t="shared" ref="K54" si="126">BP54</f>
        <v xml:space="preserve">   </v>
      </c>
      <c r="L54" s="108"/>
      <c r="M54" s="108"/>
      <c r="N54" s="109"/>
      <c r="O54" s="107">
        <f t="shared" ref="O54" si="127">SUM(AE54-AI54)</f>
        <v>0</v>
      </c>
      <c r="P54" s="109"/>
      <c r="Q54" s="107">
        <f t="shared" ref="Q54" si="128">SUM(AL54-AP54)</f>
        <v>0</v>
      </c>
      <c r="R54" s="109"/>
      <c r="S54" s="107">
        <f t="shared" ref="S54" si="129">SUM(AS54-AW54)</f>
        <v>0</v>
      </c>
      <c r="T54" s="109"/>
      <c r="U54" s="107">
        <f>IFERROR(SMALL($E$10:$I$264,23),0)</f>
        <v>9.1012760000000004</v>
      </c>
      <c r="V54" s="108"/>
      <c r="W54" s="108"/>
      <c r="X54" s="108"/>
      <c r="Y54" s="109"/>
      <c r="Z54" s="87">
        <f>IFERROR(IF(U54="","",RANK(U54,$U$10:$Y$264,1)),0)</f>
        <v>23</v>
      </c>
      <c r="AA54" s="87" t="str">
        <f>IFERROR(INDEX($K$10:$K$264,MATCH(U54,$E$10:$E$264,0),1),0)</f>
        <v xml:space="preserve">   </v>
      </c>
      <c r="AB54" s="87"/>
      <c r="AC54" s="87"/>
      <c r="AD54" s="87"/>
      <c r="AE54" s="101"/>
      <c r="AF54" s="101"/>
      <c r="AG54" s="102"/>
      <c r="AH54" s="115" t="s">
        <v>19</v>
      </c>
      <c r="AI54" s="104"/>
      <c r="AJ54" s="101"/>
      <c r="AK54" s="101"/>
      <c r="AL54" s="101"/>
      <c r="AM54" s="101"/>
      <c r="AN54" s="102"/>
      <c r="AO54" s="115" t="s">
        <v>19</v>
      </c>
      <c r="AP54" s="104"/>
      <c r="AQ54" s="101"/>
      <c r="AR54" s="101"/>
      <c r="AS54" s="101"/>
      <c r="AT54" s="101"/>
      <c r="AU54" s="102"/>
      <c r="AV54" s="115" t="s">
        <v>19</v>
      </c>
      <c r="AW54" s="104"/>
      <c r="AX54" s="101"/>
      <c r="AY54" s="101"/>
      <c r="AZ54" s="117">
        <f>IFERROR(IF(E54="","",RANK(E54,$E$10:$I$264,1)),0)</f>
        <v>12</v>
      </c>
      <c r="BA54" s="118"/>
      <c r="BB54" s="118"/>
      <c r="BC54" s="119"/>
      <c r="BE54" s="96"/>
      <c r="BF54" s="96"/>
      <c r="BG54" s="3"/>
      <c r="BH54" s="88" t="s">
        <v>42</v>
      </c>
      <c r="BI54" s="88"/>
      <c r="BJ54" s="88"/>
      <c r="BK54" s="88"/>
      <c r="BL54" s="88"/>
      <c r="BM54" s="88"/>
      <c r="BN54" s="88"/>
      <c r="BO54" s="88"/>
      <c r="BP54" s="88" t="str">
        <f>IF(BE54&gt;0,VLOOKUP(BE54,'Infos joueurs'!$B:$BT,11,FALSE)," ")&amp;" "&amp;IF(BE54&gt;0,VLOOKUP(BE54,'Infos joueurs'!$B:$BT,27,FALSE)," ")</f>
        <v xml:space="preserve">   </v>
      </c>
      <c r="BQ54" s="88"/>
      <c r="BR54" s="88"/>
      <c r="BS54" s="88"/>
      <c r="BT54" s="88"/>
      <c r="BU54" s="88"/>
      <c r="BV54" s="88"/>
      <c r="BW54" s="88"/>
      <c r="BX54" s="88"/>
      <c r="BY54" s="88"/>
      <c r="BZ54" s="88"/>
      <c r="CA54" s="88"/>
      <c r="CD54" s="97">
        <v>23</v>
      </c>
      <c r="CE54" s="97"/>
      <c r="CF54" s="97"/>
      <c r="CH54" s="105" t="str">
        <f t="shared" ref="CH54" si="130">AA54</f>
        <v xml:space="preserve">   </v>
      </c>
      <c r="CI54" s="105"/>
      <c r="CJ54" s="105"/>
      <c r="CK54" s="105"/>
      <c r="CL54" s="105"/>
      <c r="CM54" s="105"/>
      <c r="CN54" s="105"/>
      <c r="CO54" s="105"/>
      <c r="CP54" s="105"/>
      <c r="CQ54" s="105"/>
      <c r="CR54" s="105"/>
      <c r="CS54" s="105"/>
      <c r="CU54" s="106">
        <f t="shared" ref="CU54" si="131">IFERROR(INDEX($BE$10:$BE$269,MATCH(CH54,$BP$10:$BP$269,0)),0)</f>
        <v>0</v>
      </c>
      <c r="CV54" s="106"/>
      <c r="CW54" s="106"/>
    </row>
    <row r="55" spans="5:101" ht="7.5" customHeight="1" x14ac:dyDescent="0.2">
      <c r="E55" s="110"/>
      <c r="F55" s="111"/>
      <c r="G55" s="111"/>
      <c r="H55" s="111"/>
      <c r="I55" s="112"/>
      <c r="J55" s="114"/>
      <c r="K55" s="110"/>
      <c r="L55" s="111"/>
      <c r="M55" s="111"/>
      <c r="N55" s="112"/>
      <c r="O55" s="110"/>
      <c r="P55" s="112"/>
      <c r="Q55" s="110"/>
      <c r="R55" s="112"/>
      <c r="S55" s="110"/>
      <c r="T55" s="112"/>
      <c r="U55" s="110"/>
      <c r="V55" s="111"/>
      <c r="W55" s="111"/>
      <c r="X55" s="111"/>
      <c r="Y55" s="112"/>
      <c r="Z55" s="87"/>
      <c r="AA55" s="87"/>
      <c r="AB55" s="87"/>
      <c r="AC55" s="87"/>
      <c r="AD55" s="87"/>
      <c r="AE55" s="101"/>
      <c r="AF55" s="101"/>
      <c r="AG55" s="102"/>
      <c r="AH55" s="116"/>
      <c r="AI55" s="104"/>
      <c r="AJ55" s="101"/>
      <c r="AK55" s="101"/>
      <c r="AL55" s="101"/>
      <c r="AM55" s="101"/>
      <c r="AN55" s="102"/>
      <c r="AO55" s="116"/>
      <c r="AP55" s="104"/>
      <c r="AQ55" s="101"/>
      <c r="AR55" s="101"/>
      <c r="AS55" s="101"/>
      <c r="AT55" s="101"/>
      <c r="AU55" s="102"/>
      <c r="AV55" s="116"/>
      <c r="AW55" s="104"/>
      <c r="AX55" s="101"/>
      <c r="AY55" s="101"/>
      <c r="AZ55" s="120"/>
      <c r="BA55" s="121"/>
      <c r="BB55" s="121"/>
      <c r="BC55" s="122"/>
      <c r="BE55" s="96"/>
      <c r="BF55" s="96"/>
      <c r="BG55" s="3"/>
      <c r="BH55" s="88"/>
      <c r="BI55" s="88"/>
      <c r="BJ55" s="88"/>
      <c r="BK55" s="88"/>
      <c r="BL55" s="88"/>
      <c r="BM55" s="88"/>
      <c r="BN55" s="88"/>
      <c r="BO55" s="88"/>
      <c r="BP55" s="88"/>
      <c r="BQ55" s="88"/>
      <c r="BR55" s="88"/>
      <c r="BS55" s="88"/>
      <c r="BT55" s="88"/>
      <c r="BU55" s="88"/>
      <c r="BV55" s="88"/>
      <c r="BW55" s="88"/>
      <c r="BX55" s="88"/>
      <c r="BY55" s="88"/>
      <c r="BZ55" s="88"/>
      <c r="CA55" s="88"/>
      <c r="CD55" s="98"/>
      <c r="CE55" s="98"/>
      <c r="CF55" s="98"/>
      <c r="CH55" s="99"/>
      <c r="CI55" s="99"/>
      <c r="CJ55" s="99"/>
      <c r="CK55" s="99"/>
      <c r="CL55" s="99"/>
      <c r="CM55" s="99"/>
      <c r="CN55" s="99"/>
      <c r="CO55" s="99"/>
      <c r="CP55" s="99"/>
      <c r="CQ55" s="99"/>
      <c r="CR55" s="99"/>
      <c r="CS55" s="99"/>
      <c r="CU55" s="85"/>
      <c r="CV55" s="85"/>
      <c r="CW55" s="85"/>
    </row>
    <row r="56" spans="5:101" ht="7.5" customHeight="1" x14ac:dyDescent="0.2">
      <c r="E56" s="107">
        <f>IFERROR(IF(BP56="","-",RANK(S56,$S$10:$T$264,0)+RANK(Q56,$Q$10:$R$264,0)%+RANK(O56,$O$10:$P$264,0)%%+ROW()%%%),"-")</f>
        <v>9.1012560000000011</v>
      </c>
      <c r="F56" s="108"/>
      <c r="G56" s="108"/>
      <c r="H56" s="108"/>
      <c r="I56" s="109"/>
      <c r="J56" s="113">
        <f>IFERROR(IF(E56="","",RANK(E56,$E$10:$I$264,1)),"-")</f>
        <v>13</v>
      </c>
      <c r="K56" s="107" t="str">
        <f t="shared" ref="K56" si="132">BP56</f>
        <v xml:space="preserve">   </v>
      </c>
      <c r="L56" s="108"/>
      <c r="M56" s="108"/>
      <c r="N56" s="109"/>
      <c r="O56" s="107">
        <f t="shared" ref="O56" si="133">SUM(AE56-AI56)</f>
        <v>0</v>
      </c>
      <c r="P56" s="109"/>
      <c r="Q56" s="107">
        <f t="shared" ref="Q56" si="134">SUM(AL56-AP56)</f>
        <v>0</v>
      </c>
      <c r="R56" s="109"/>
      <c r="S56" s="107">
        <f t="shared" ref="S56" si="135">SUM(AS56-AW56)</f>
        <v>0</v>
      </c>
      <c r="T56" s="109"/>
      <c r="U56" s="107">
        <f>IFERROR(SMALL($E$10:$I$264,24),0)</f>
        <v>9.1012780000000006</v>
      </c>
      <c r="V56" s="108"/>
      <c r="W56" s="108"/>
      <c r="X56" s="108"/>
      <c r="Y56" s="109"/>
      <c r="Z56" s="87">
        <f>IFERROR(IF(U56="","",RANK(U56,$U$10:$Y$264,1)),0)</f>
        <v>24</v>
      </c>
      <c r="AA56" s="87" t="str">
        <f>IFERROR(INDEX($K$10:$K$264,MATCH(U56,$E$10:$E$264,0),1),0)</f>
        <v xml:space="preserve">   </v>
      </c>
      <c r="AB56" s="87"/>
      <c r="AC56" s="87"/>
      <c r="AD56" s="87"/>
      <c r="AE56" s="101"/>
      <c r="AF56" s="101"/>
      <c r="AG56" s="102"/>
      <c r="AH56" s="115" t="s">
        <v>19</v>
      </c>
      <c r="AI56" s="104"/>
      <c r="AJ56" s="101"/>
      <c r="AK56" s="101"/>
      <c r="AL56" s="101"/>
      <c r="AM56" s="101"/>
      <c r="AN56" s="102"/>
      <c r="AO56" s="115" t="s">
        <v>19</v>
      </c>
      <c r="AP56" s="104"/>
      <c r="AQ56" s="101"/>
      <c r="AR56" s="101"/>
      <c r="AS56" s="101"/>
      <c r="AT56" s="101"/>
      <c r="AU56" s="102"/>
      <c r="AV56" s="115" t="s">
        <v>19</v>
      </c>
      <c r="AW56" s="104"/>
      <c r="AX56" s="101"/>
      <c r="AY56" s="101"/>
      <c r="AZ56" s="117">
        <f>IFERROR(IF(E56="","",RANK(E56,$E$10:$I$264,1)),0)</f>
        <v>13</v>
      </c>
      <c r="BA56" s="118"/>
      <c r="BB56" s="118"/>
      <c r="BC56" s="119"/>
      <c r="BE56" s="96"/>
      <c r="BF56" s="96"/>
      <c r="BG56" s="3"/>
      <c r="BH56" s="88" t="s">
        <v>43</v>
      </c>
      <c r="BI56" s="88"/>
      <c r="BJ56" s="88"/>
      <c r="BK56" s="88"/>
      <c r="BL56" s="88"/>
      <c r="BM56" s="88"/>
      <c r="BN56" s="88"/>
      <c r="BO56" s="88"/>
      <c r="BP56" s="88" t="str">
        <f>IF(BE56&gt;0,VLOOKUP(BE56,'Infos joueurs'!$B:$BT,11,FALSE)," ")&amp;" "&amp;IF(BE56&gt;0,VLOOKUP(BE56,'Infos joueurs'!$B:$BT,27,FALSE)," ")</f>
        <v xml:space="preserve">   </v>
      </c>
      <c r="BQ56" s="88"/>
      <c r="BR56" s="88"/>
      <c r="BS56" s="88"/>
      <c r="BT56" s="88"/>
      <c r="BU56" s="88"/>
      <c r="BV56" s="88"/>
      <c r="BW56" s="88"/>
      <c r="BX56" s="88"/>
      <c r="BY56" s="88"/>
      <c r="BZ56" s="88"/>
      <c r="CA56" s="88"/>
      <c r="CD56" s="97">
        <v>24</v>
      </c>
      <c r="CE56" s="97"/>
      <c r="CF56" s="97"/>
      <c r="CH56" s="105" t="str">
        <f t="shared" ref="CH56" si="136">AA56</f>
        <v xml:space="preserve">   </v>
      </c>
      <c r="CI56" s="105"/>
      <c r="CJ56" s="105"/>
      <c r="CK56" s="105"/>
      <c r="CL56" s="105"/>
      <c r="CM56" s="105"/>
      <c r="CN56" s="105"/>
      <c r="CO56" s="105"/>
      <c r="CP56" s="105"/>
      <c r="CQ56" s="105"/>
      <c r="CR56" s="105"/>
      <c r="CS56" s="105"/>
      <c r="CU56" s="106">
        <f t="shared" ref="CU56" si="137">IFERROR(INDEX($BE$10:$BE$269,MATCH(CH56,$BP$10:$BP$269,0)),0)</f>
        <v>0</v>
      </c>
      <c r="CV56" s="106"/>
      <c r="CW56" s="106"/>
    </row>
    <row r="57" spans="5:101" ht="7.5" customHeight="1" x14ac:dyDescent="0.2">
      <c r="E57" s="110"/>
      <c r="F57" s="111"/>
      <c r="G57" s="111"/>
      <c r="H57" s="111"/>
      <c r="I57" s="112"/>
      <c r="J57" s="114"/>
      <c r="K57" s="110"/>
      <c r="L57" s="111"/>
      <c r="M57" s="111"/>
      <c r="N57" s="112"/>
      <c r="O57" s="110"/>
      <c r="P57" s="112"/>
      <c r="Q57" s="110"/>
      <c r="R57" s="112"/>
      <c r="S57" s="110"/>
      <c r="T57" s="112"/>
      <c r="U57" s="110"/>
      <c r="V57" s="111"/>
      <c r="W57" s="111"/>
      <c r="X57" s="111"/>
      <c r="Y57" s="112"/>
      <c r="Z57" s="87"/>
      <c r="AA57" s="87"/>
      <c r="AB57" s="87"/>
      <c r="AC57" s="87"/>
      <c r="AD57" s="87"/>
      <c r="AE57" s="101"/>
      <c r="AF57" s="101"/>
      <c r="AG57" s="102"/>
      <c r="AH57" s="116"/>
      <c r="AI57" s="104"/>
      <c r="AJ57" s="101"/>
      <c r="AK57" s="101"/>
      <c r="AL57" s="101"/>
      <c r="AM57" s="101"/>
      <c r="AN57" s="102"/>
      <c r="AO57" s="116"/>
      <c r="AP57" s="104"/>
      <c r="AQ57" s="101"/>
      <c r="AR57" s="101"/>
      <c r="AS57" s="101"/>
      <c r="AT57" s="101"/>
      <c r="AU57" s="102"/>
      <c r="AV57" s="116"/>
      <c r="AW57" s="104"/>
      <c r="AX57" s="101"/>
      <c r="AY57" s="101"/>
      <c r="AZ57" s="120"/>
      <c r="BA57" s="121"/>
      <c r="BB57" s="121"/>
      <c r="BC57" s="122"/>
      <c r="BE57" s="96"/>
      <c r="BF57" s="96"/>
      <c r="BG57" s="3"/>
      <c r="BH57" s="88"/>
      <c r="BI57" s="88"/>
      <c r="BJ57" s="88"/>
      <c r="BK57" s="88"/>
      <c r="BL57" s="88"/>
      <c r="BM57" s="88"/>
      <c r="BN57" s="88"/>
      <c r="BO57" s="88"/>
      <c r="BP57" s="88"/>
      <c r="BQ57" s="88"/>
      <c r="BR57" s="88"/>
      <c r="BS57" s="88"/>
      <c r="BT57" s="88"/>
      <c r="BU57" s="88"/>
      <c r="BV57" s="88"/>
      <c r="BW57" s="88"/>
      <c r="BX57" s="88"/>
      <c r="BY57" s="88"/>
      <c r="BZ57" s="88"/>
      <c r="CA57" s="88"/>
      <c r="CD57" s="98"/>
      <c r="CE57" s="98"/>
      <c r="CF57" s="98"/>
      <c r="CH57" s="99"/>
      <c r="CI57" s="99"/>
      <c r="CJ57" s="99"/>
      <c r="CK57" s="99"/>
      <c r="CL57" s="99"/>
      <c r="CM57" s="99"/>
      <c r="CN57" s="99"/>
      <c r="CO57" s="99"/>
      <c r="CP57" s="99"/>
      <c r="CQ57" s="99"/>
      <c r="CR57" s="99"/>
      <c r="CS57" s="99"/>
      <c r="CU57" s="85"/>
      <c r="CV57" s="85"/>
      <c r="CW57" s="85"/>
    </row>
    <row r="58" spans="5:101" ht="7.5" customHeight="1" x14ac:dyDescent="0.2">
      <c r="E58" s="107">
        <f>IFERROR(IF(BP58="","-",RANK(S58,$S$10:$T$264,0)+RANK(Q58,$Q$10:$R$264,0)%+RANK(O58,$O$10:$P$264,0)%%+ROW()%%%),"-")</f>
        <v>9.1012579999999996</v>
      </c>
      <c r="F58" s="108"/>
      <c r="G58" s="108"/>
      <c r="H58" s="108"/>
      <c r="I58" s="109"/>
      <c r="J58" s="113">
        <f>IFERROR(IF(E58="","",RANK(E58,$E$10:$I$264,1)),"-")</f>
        <v>14</v>
      </c>
      <c r="K58" s="107" t="str">
        <f t="shared" ref="K58" si="138">BP58</f>
        <v xml:space="preserve">   </v>
      </c>
      <c r="L58" s="108"/>
      <c r="M58" s="108"/>
      <c r="N58" s="109"/>
      <c r="O58" s="107">
        <f t="shared" ref="O58" si="139">SUM(AE58-AI58)</f>
        <v>0</v>
      </c>
      <c r="P58" s="109"/>
      <c r="Q58" s="107">
        <f t="shared" ref="Q58" si="140">SUM(AL58-AP58)</f>
        <v>0</v>
      </c>
      <c r="R58" s="109"/>
      <c r="S58" s="107">
        <f t="shared" ref="S58" si="141">SUM(AS58-AW58)</f>
        <v>0</v>
      </c>
      <c r="T58" s="109"/>
      <c r="U58" s="107">
        <f>IFERROR(SMALL($E$10:$I$264,25),0)</f>
        <v>9.1012800000000009</v>
      </c>
      <c r="V58" s="108"/>
      <c r="W58" s="108"/>
      <c r="X58" s="108"/>
      <c r="Y58" s="109"/>
      <c r="Z58" s="87">
        <f>IFERROR(IF(U58="","",RANK(U58,$U$10:$Y$264,1)),0)</f>
        <v>25</v>
      </c>
      <c r="AA58" s="87" t="str">
        <f>IFERROR(INDEX($K$10:$K$264,MATCH(U58,$E$10:$E$264,0),1),0)</f>
        <v xml:space="preserve">   </v>
      </c>
      <c r="AB58" s="87"/>
      <c r="AC58" s="87"/>
      <c r="AD58" s="87"/>
      <c r="AE58" s="101"/>
      <c r="AF58" s="101"/>
      <c r="AG58" s="102"/>
      <c r="AH58" s="115" t="s">
        <v>19</v>
      </c>
      <c r="AI58" s="104"/>
      <c r="AJ58" s="101"/>
      <c r="AK58" s="101"/>
      <c r="AL58" s="101"/>
      <c r="AM58" s="101"/>
      <c r="AN58" s="102"/>
      <c r="AO58" s="115" t="s">
        <v>19</v>
      </c>
      <c r="AP58" s="104"/>
      <c r="AQ58" s="101"/>
      <c r="AR58" s="101"/>
      <c r="AS58" s="101"/>
      <c r="AT58" s="101"/>
      <c r="AU58" s="102"/>
      <c r="AV58" s="115" t="s">
        <v>19</v>
      </c>
      <c r="AW58" s="104"/>
      <c r="AX58" s="101"/>
      <c r="AY58" s="101"/>
      <c r="AZ58" s="117">
        <f>IFERROR(IF(E58="","",RANK(E58,$E$10:$I$264,1)),0)</f>
        <v>14</v>
      </c>
      <c r="BA58" s="118"/>
      <c r="BB58" s="118"/>
      <c r="BC58" s="119"/>
      <c r="BE58" s="96"/>
      <c r="BF58" s="96"/>
      <c r="BG58" s="3"/>
      <c r="BH58" s="88" t="s">
        <v>44</v>
      </c>
      <c r="BI58" s="88"/>
      <c r="BJ58" s="88"/>
      <c r="BK58" s="88"/>
      <c r="BL58" s="88"/>
      <c r="BM58" s="88"/>
      <c r="BN58" s="88"/>
      <c r="BO58" s="88"/>
      <c r="BP58" s="88" t="str">
        <f>IF(BE58&gt;0,VLOOKUP(BE58,'Infos joueurs'!$B:$BT,11,FALSE)," ")&amp;" "&amp;IF(BE58&gt;0,VLOOKUP(BE58,'Infos joueurs'!$B:$BT,27,FALSE)," ")</f>
        <v xml:space="preserve">   </v>
      </c>
      <c r="BQ58" s="88"/>
      <c r="BR58" s="88"/>
      <c r="BS58" s="88"/>
      <c r="BT58" s="88"/>
      <c r="BU58" s="88"/>
      <c r="BV58" s="88"/>
      <c r="BW58" s="88"/>
      <c r="BX58" s="88"/>
      <c r="BY58" s="88"/>
      <c r="BZ58" s="88"/>
      <c r="CA58" s="88"/>
      <c r="CD58" s="97">
        <v>25</v>
      </c>
      <c r="CE58" s="97"/>
      <c r="CF58" s="97"/>
      <c r="CH58" s="105" t="str">
        <f t="shared" ref="CH58" si="142">AA58</f>
        <v xml:space="preserve">   </v>
      </c>
      <c r="CI58" s="105"/>
      <c r="CJ58" s="105"/>
      <c r="CK58" s="105"/>
      <c r="CL58" s="105"/>
      <c r="CM58" s="105"/>
      <c r="CN58" s="105"/>
      <c r="CO58" s="105"/>
      <c r="CP58" s="105"/>
      <c r="CQ58" s="105"/>
      <c r="CR58" s="105"/>
      <c r="CS58" s="105"/>
      <c r="CU58" s="106">
        <f t="shared" ref="CU58" si="143">IFERROR(INDEX($BE$10:$BE$269,MATCH(CH58,$BP$10:$BP$269,0)),0)</f>
        <v>0</v>
      </c>
      <c r="CV58" s="106"/>
      <c r="CW58" s="106"/>
    </row>
    <row r="59" spans="5:101" ht="7.5" customHeight="1" x14ac:dyDescent="0.2">
      <c r="E59" s="110"/>
      <c r="F59" s="111"/>
      <c r="G59" s="111"/>
      <c r="H59" s="111"/>
      <c r="I59" s="112"/>
      <c r="J59" s="114"/>
      <c r="K59" s="110"/>
      <c r="L59" s="111"/>
      <c r="M59" s="111"/>
      <c r="N59" s="112"/>
      <c r="O59" s="110"/>
      <c r="P59" s="112"/>
      <c r="Q59" s="110"/>
      <c r="R59" s="112"/>
      <c r="S59" s="110"/>
      <c r="T59" s="112"/>
      <c r="U59" s="110"/>
      <c r="V59" s="111"/>
      <c r="W59" s="111"/>
      <c r="X59" s="111"/>
      <c r="Y59" s="112"/>
      <c r="Z59" s="87"/>
      <c r="AA59" s="87"/>
      <c r="AB59" s="87"/>
      <c r="AC59" s="87"/>
      <c r="AD59" s="87"/>
      <c r="AE59" s="101"/>
      <c r="AF59" s="101"/>
      <c r="AG59" s="102"/>
      <c r="AH59" s="116"/>
      <c r="AI59" s="104"/>
      <c r="AJ59" s="101"/>
      <c r="AK59" s="101"/>
      <c r="AL59" s="101"/>
      <c r="AM59" s="101"/>
      <c r="AN59" s="102"/>
      <c r="AO59" s="116"/>
      <c r="AP59" s="104"/>
      <c r="AQ59" s="101"/>
      <c r="AR59" s="101"/>
      <c r="AS59" s="101"/>
      <c r="AT59" s="101"/>
      <c r="AU59" s="102"/>
      <c r="AV59" s="116"/>
      <c r="AW59" s="104"/>
      <c r="AX59" s="101"/>
      <c r="AY59" s="101"/>
      <c r="AZ59" s="120"/>
      <c r="BA59" s="121"/>
      <c r="BB59" s="121"/>
      <c r="BC59" s="122"/>
      <c r="BE59" s="96"/>
      <c r="BF59" s="96"/>
      <c r="BG59" s="3"/>
      <c r="BH59" s="88"/>
      <c r="BI59" s="88"/>
      <c r="BJ59" s="88"/>
      <c r="BK59" s="88"/>
      <c r="BL59" s="88"/>
      <c r="BM59" s="88"/>
      <c r="BN59" s="88"/>
      <c r="BO59" s="88"/>
      <c r="BP59" s="88"/>
      <c r="BQ59" s="88"/>
      <c r="BR59" s="88"/>
      <c r="BS59" s="88"/>
      <c r="BT59" s="88"/>
      <c r="BU59" s="88"/>
      <c r="BV59" s="88"/>
      <c r="BW59" s="88"/>
      <c r="BX59" s="88"/>
      <c r="BY59" s="88"/>
      <c r="BZ59" s="88"/>
      <c r="CA59" s="88"/>
      <c r="CD59" s="98"/>
      <c r="CE59" s="98"/>
      <c r="CF59" s="98"/>
      <c r="CH59" s="99"/>
      <c r="CI59" s="99"/>
      <c r="CJ59" s="99"/>
      <c r="CK59" s="99"/>
      <c r="CL59" s="99"/>
      <c r="CM59" s="99"/>
      <c r="CN59" s="99"/>
      <c r="CO59" s="99"/>
      <c r="CP59" s="99"/>
      <c r="CQ59" s="99"/>
      <c r="CR59" s="99"/>
      <c r="CS59" s="99"/>
      <c r="CU59" s="85"/>
      <c r="CV59" s="85"/>
      <c r="CW59" s="85"/>
    </row>
    <row r="60" spans="5:101" ht="7.5" customHeight="1" x14ac:dyDescent="0.2">
      <c r="E60" s="107">
        <f>IFERROR(IF(BP60="","-",RANK(S60,$S$10:$T$264,0)+RANK(Q60,$Q$10:$R$264,0)%+RANK(O60,$O$10:$P$264,0)%%+ROW()%%%),"-")</f>
        <v>9.1012599999999999</v>
      </c>
      <c r="F60" s="108"/>
      <c r="G60" s="108"/>
      <c r="H60" s="108"/>
      <c r="I60" s="109"/>
      <c r="J60" s="113">
        <f>IFERROR(IF(E60="","",RANK(E60,$E$10:$I$264,1)),"-")</f>
        <v>15</v>
      </c>
      <c r="K60" s="107" t="str">
        <f t="shared" ref="K60" si="144">BP60</f>
        <v xml:space="preserve">   </v>
      </c>
      <c r="L60" s="108"/>
      <c r="M60" s="108"/>
      <c r="N60" s="109"/>
      <c r="O60" s="107">
        <f t="shared" ref="O60" si="145">SUM(AE60-AI60)</f>
        <v>0</v>
      </c>
      <c r="P60" s="109"/>
      <c r="Q60" s="107">
        <f t="shared" ref="Q60" si="146">SUM(AL60-AP60)</f>
        <v>0</v>
      </c>
      <c r="R60" s="109"/>
      <c r="S60" s="107">
        <f t="shared" ref="S60" si="147">SUM(AS60-AW60)</f>
        <v>0</v>
      </c>
      <c r="T60" s="109"/>
      <c r="U60" s="107">
        <f>IFERROR(SMALL($E$10:$I$264,26),0)</f>
        <v>9.1012820000000012</v>
      </c>
      <c r="V60" s="108"/>
      <c r="W60" s="108"/>
      <c r="X60" s="108"/>
      <c r="Y60" s="109"/>
      <c r="Z60" s="87">
        <f>IFERROR(IF(U60="","",RANK(U60,$U$10:$Y$264,1)),0)</f>
        <v>26</v>
      </c>
      <c r="AA60" s="87" t="str">
        <f>IFERROR(INDEX($K$10:$K$264,MATCH(U60,$E$10:$E$264,0),1),0)</f>
        <v xml:space="preserve">   </v>
      </c>
      <c r="AB60" s="87"/>
      <c r="AC60" s="87"/>
      <c r="AD60" s="87"/>
      <c r="AE60" s="101"/>
      <c r="AF60" s="101"/>
      <c r="AG60" s="102"/>
      <c r="AH60" s="115" t="s">
        <v>19</v>
      </c>
      <c r="AI60" s="104"/>
      <c r="AJ60" s="101"/>
      <c r="AK60" s="101"/>
      <c r="AL60" s="101"/>
      <c r="AM60" s="101"/>
      <c r="AN60" s="102"/>
      <c r="AO60" s="115" t="s">
        <v>19</v>
      </c>
      <c r="AP60" s="104"/>
      <c r="AQ60" s="101"/>
      <c r="AR60" s="101"/>
      <c r="AS60" s="101"/>
      <c r="AT60" s="101"/>
      <c r="AU60" s="102"/>
      <c r="AV60" s="115" t="s">
        <v>19</v>
      </c>
      <c r="AW60" s="104"/>
      <c r="AX60" s="101"/>
      <c r="AY60" s="101"/>
      <c r="AZ60" s="117">
        <f>IFERROR(IF(E60="","",RANK(E60,$E$10:$I$264,1)),0)</f>
        <v>15</v>
      </c>
      <c r="BA60" s="118"/>
      <c r="BB60" s="118"/>
      <c r="BC60" s="119"/>
      <c r="BE60" s="96"/>
      <c r="BF60" s="96"/>
      <c r="BG60" s="3"/>
      <c r="BH60" s="88" t="s">
        <v>45</v>
      </c>
      <c r="BI60" s="88"/>
      <c r="BJ60" s="88"/>
      <c r="BK60" s="88"/>
      <c r="BL60" s="88"/>
      <c r="BM60" s="88"/>
      <c r="BN60" s="88"/>
      <c r="BO60" s="88"/>
      <c r="BP60" s="88" t="str">
        <f>IF(BE60&gt;0,VLOOKUP(BE60,'Infos joueurs'!$B:$BT,11,FALSE)," ")&amp;" "&amp;IF(BE60&gt;0,VLOOKUP(BE60,'Infos joueurs'!$B:$BT,27,FALSE)," ")</f>
        <v xml:space="preserve">   </v>
      </c>
      <c r="BQ60" s="88"/>
      <c r="BR60" s="88"/>
      <c r="BS60" s="88"/>
      <c r="BT60" s="88"/>
      <c r="BU60" s="88"/>
      <c r="BV60" s="88"/>
      <c r="BW60" s="88"/>
      <c r="BX60" s="88"/>
      <c r="BY60" s="88"/>
      <c r="BZ60" s="88"/>
      <c r="CA60" s="88"/>
      <c r="CD60" s="97">
        <v>26</v>
      </c>
      <c r="CE60" s="97"/>
      <c r="CF60" s="97"/>
      <c r="CH60" s="105" t="str">
        <f t="shared" ref="CH60" si="148">AA60</f>
        <v xml:space="preserve">   </v>
      </c>
      <c r="CI60" s="105"/>
      <c r="CJ60" s="105"/>
      <c r="CK60" s="105"/>
      <c r="CL60" s="105"/>
      <c r="CM60" s="105"/>
      <c r="CN60" s="105"/>
      <c r="CO60" s="105"/>
      <c r="CP60" s="105"/>
      <c r="CQ60" s="105"/>
      <c r="CR60" s="105"/>
      <c r="CS60" s="105"/>
      <c r="CU60" s="106">
        <f t="shared" ref="CU60" si="149">IFERROR(INDEX($BE$10:$BE$269,MATCH(CH60,$BP$10:$BP$269,0)),0)</f>
        <v>0</v>
      </c>
      <c r="CV60" s="106"/>
      <c r="CW60" s="106"/>
    </row>
    <row r="61" spans="5:101" ht="7.5" customHeight="1" x14ac:dyDescent="0.2">
      <c r="E61" s="110"/>
      <c r="F61" s="111"/>
      <c r="G61" s="111"/>
      <c r="H61" s="111"/>
      <c r="I61" s="112"/>
      <c r="J61" s="114"/>
      <c r="K61" s="110"/>
      <c r="L61" s="111"/>
      <c r="M61" s="111"/>
      <c r="N61" s="112"/>
      <c r="O61" s="110"/>
      <c r="P61" s="112"/>
      <c r="Q61" s="110"/>
      <c r="R61" s="112"/>
      <c r="S61" s="110"/>
      <c r="T61" s="112"/>
      <c r="U61" s="110"/>
      <c r="V61" s="111"/>
      <c r="W61" s="111"/>
      <c r="X61" s="111"/>
      <c r="Y61" s="112"/>
      <c r="Z61" s="87"/>
      <c r="AA61" s="87"/>
      <c r="AB61" s="87"/>
      <c r="AC61" s="87"/>
      <c r="AD61" s="87"/>
      <c r="AE61" s="101"/>
      <c r="AF61" s="101"/>
      <c r="AG61" s="102"/>
      <c r="AH61" s="116"/>
      <c r="AI61" s="104"/>
      <c r="AJ61" s="101"/>
      <c r="AK61" s="101"/>
      <c r="AL61" s="101"/>
      <c r="AM61" s="101"/>
      <c r="AN61" s="102"/>
      <c r="AO61" s="116"/>
      <c r="AP61" s="104"/>
      <c r="AQ61" s="101"/>
      <c r="AR61" s="101"/>
      <c r="AS61" s="101"/>
      <c r="AT61" s="101"/>
      <c r="AU61" s="102"/>
      <c r="AV61" s="116"/>
      <c r="AW61" s="104"/>
      <c r="AX61" s="101"/>
      <c r="AY61" s="101"/>
      <c r="AZ61" s="120"/>
      <c r="BA61" s="121"/>
      <c r="BB61" s="121"/>
      <c r="BC61" s="122"/>
      <c r="BE61" s="96"/>
      <c r="BF61" s="96"/>
      <c r="BG61" s="3"/>
      <c r="BH61" s="88"/>
      <c r="BI61" s="88"/>
      <c r="BJ61" s="88"/>
      <c r="BK61" s="88"/>
      <c r="BL61" s="88"/>
      <c r="BM61" s="88"/>
      <c r="BN61" s="88"/>
      <c r="BO61" s="88"/>
      <c r="BP61" s="88"/>
      <c r="BQ61" s="88"/>
      <c r="BR61" s="88"/>
      <c r="BS61" s="88"/>
      <c r="BT61" s="88"/>
      <c r="BU61" s="88"/>
      <c r="BV61" s="88"/>
      <c r="BW61" s="88"/>
      <c r="BX61" s="88"/>
      <c r="BY61" s="88"/>
      <c r="BZ61" s="88"/>
      <c r="CA61" s="88"/>
      <c r="CD61" s="98"/>
      <c r="CE61" s="98"/>
      <c r="CF61" s="98"/>
      <c r="CH61" s="99"/>
      <c r="CI61" s="99"/>
      <c r="CJ61" s="99"/>
      <c r="CK61" s="99"/>
      <c r="CL61" s="99"/>
      <c r="CM61" s="99"/>
      <c r="CN61" s="99"/>
      <c r="CO61" s="99"/>
      <c r="CP61" s="99"/>
      <c r="CQ61" s="99"/>
      <c r="CR61" s="99"/>
      <c r="CS61" s="99"/>
      <c r="CU61" s="85"/>
      <c r="CV61" s="85"/>
      <c r="CW61" s="85"/>
    </row>
    <row r="62" spans="5:101" ht="7.5" customHeight="1" x14ac:dyDescent="0.2">
      <c r="E62" s="107">
        <f>IFERROR(IF(BP62="","-",RANK(S62,$S$10:$T$264,0)+RANK(Q62,$Q$10:$R$264,0)%+RANK(O62,$O$10:$P$264,0)%%+ROW()%%%),"-")</f>
        <v>9.1012620000000002</v>
      </c>
      <c r="F62" s="108"/>
      <c r="G62" s="108"/>
      <c r="H62" s="108"/>
      <c r="I62" s="109"/>
      <c r="J62" s="113">
        <f>IFERROR(IF(E62="","",RANK(E62,$E$10:$I$264,1)),"-")</f>
        <v>16</v>
      </c>
      <c r="K62" s="107" t="str">
        <f t="shared" ref="K62" si="150">BP62</f>
        <v xml:space="preserve">   </v>
      </c>
      <c r="L62" s="108"/>
      <c r="M62" s="108"/>
      <c r="N62" s="109"/>
      <c r="O62" s="107">
        <f t="shared" ref="O62" si="151">SUM(AE62-AI62)</f>
        <v>0</v>
      </c>
      <c r="P62" s="109"/>
      <c r="Q62" s="107">
        <f t="shared" ref="Q62" si="152">SUM(AL62-AP62)</f>
        <v>0</v>
      </c>
      <c r="R62" s="109"/>
      <c r="S62" s="107">
        <f t="shared" ref="S62" si="153">SUM(AS62-AW62)</f>
        <v>0</v>
      </c>
      <c r="T62" s="109"/>
      <c r="U62" s="107">
        <f>IFERROR(SMALL($E$10:$I$264,27),0)</f>
        <v>9.1012839999999997</v>
      </c>
      <c r="V62" s="108"/>
      <c r="W62" s="108"/>
      <c r="X62" s="108"/>
      <c r="Y62" s="109"/>
      <c r="Z62" s="87">
        <f>IFERROR(IF(U62="","",RANK(U62,$U$10:$Y$264,1)),0)</f>
        <v>27</v>
      </c>
      <c r="AA62" s="87" t="str">
        <f>IFERROR(INDEX($K$10:$K$264,MATCH(U62,$E$10:$E$264,0),1),0)</f>
        <v xml:space="preserve">   </v>
      </c>
      <c r="AB62" s="87"/>
      <c r="AC62" s="87"/>
      <c r="AD62" s="87"/>
      <c r="AE62" s="101"/>
      <c r="AF62" s="101"/>
      <c r="AG62" s="102"/>
      <c r="AH62" s="115" t="s">
        <v>19</v>
      </c>
      <c r="AI62" s="104"/>
      <c r="AJ62" s="101"/>
      <c r="AK62" s="101"/>
      <c r="AL62" s="101"/>
      <c r="AM62" s="101"/>
      <c r="AN62" s="102"/>
      <c r="AO62" s="115" t="s">
        <v>19</v>
      </c>
      <c r="AP62" s="104"/>
      <c r="AQ62" s="101"/>
      <c r="AR62" s="101"/>
      <c r="AS62" s="101"/>
      <c r="AT62" s="101"/>
      <c r="AU62" s="102"/>
      <c r="AV62" s="115" t="s">
        <v>19</v>
      </c>
      <c r="AW62" s="104"/>
      <c r="AX62" s="101"/>
      <c r="AY62" s="101"/>
      <c r="AZ62" s="117">
        <f>IFERROR(IF(E62="","",RANK(E62,$E$10:$I$264,1)),0)</f>
        <v>16</v>
      </c>
      <c r="BA62" s="118"/>
      <c r="BB62" s="118"/>
      <c r="BC62" s="119"/>
      <c r="BE62" s="96"/>
      <c r="BF62" s="96"/>
      <c r="BG62" s="3"/>
      <c r="BH62" s="88" t="s">
        <v>46</v>
      </c>
      <c r="BI62" s="88"/>
      <c r="BJ62" s="88"/>
      <c r="BK62" s="88"/>
      <c r="BL62" s="88"/>
      <c r="BM62" s="88"/>
      <c r="BN62" s="88"/>
      <c r="BO62" s="88"/>
      <c r="BP62" s="88" t="str">
        <f>IF(BE62&gt;0,VLOOKUP(BE62,'Infos joueurs'!$B:$BT,11,FALSE)," ")&amp;" "&amp;IF(BE62&gt;0,VLOOKUP(BE62,'Infos joueurs'!$B:$BT,27,FALSE)," ")</f>
        <v xml:space="preserve">   </v>
      </c>
      <c r="BQ62" s="88"/>
      <c r="BR62" s="88"/>
      <c r="BS62" s="88"/>
      <c r="BT62" s="88"/>
      <c r="BU62" s="88"/>
      <c r="BV62" s="88"/>
      <c r="BW62" s="88"/>
      <c r="BX62" s="88"/>
      <c r="BY62" s="88"/>
      <c r="BZ62" s="88"/>
      <c r="CA62" s="88"/>
      <c r="CD62" s="97">
        <v>27</v>
      </c>
      <c r="CE62" s="97"/>
      <c r="CF62" s="97"/>
      <c r="CH62" s="105" t="str">
        <f t="shared" ref="CH62" si="154">AA62</f>
        <v xml:space="preserve">   </v>
      </c>
      <c r="CI62" s="105"/>
      <c r="CJ62" s="105"/>
      <c r="CK62" s="105"/>
      <c r="CL62" s="105"/>
      <c r="CM62" s="105"/>
      <c r="CN62" s="105"/>
      <c r="CO62" s="105"/>
      <c r="CP62" s="105"/>
      <c r="CQ62" s="105"/>
      <c r="CR62" s="105"/>
      <c r="CS62" s="105"/>
      <c r="CU62" s="106">
        <f t="shared" ref="CU62" si="155">IFERROR(INDEX($BE$10:$BE$269,MATCH(CH62,$BP$10:$BP$269,0)),0)</f>
        <v>0</v>
      </c>
      <c r="CV62" s="106"/>
      <c r="CW62" s="106"/>
    </row>
    <row r="63" spans="5:101" ht="7.5" customHeight="1" x14ac:dyDescent="0.2">
      <c r="E63" s="110"/>
      <c r="F63" s="111"/>
      <c r="G63" s="111"/>
      <c r="H63" s="111"/>
      <c r="I63" s="112"/>
      <c r="J63" s="114"/>
      <c r="K63" s="110"/>
      <c r="L63" s="111"/>
      <c r="M63" s="111"/>
      <c r="N63" s="112"/>
      <c r="O63" s="110"/>
      <c r="P63" s="112"/>
      <c r="Q63" s="110"/>
      <c r="R63" s="112"/>
      <c r="S63" s="110"/>
      <c r="T63" s="112"/>
      <c r="U63" s="110"/>
      <c r="V63" s="111"/>
      <c r="W63" s="111"/>
      <c r="X63" s="111"/>
      <c r="Y63" s="112"/>
      <c r="Z63" s="87"/>
      <c r="AA63" s="87"/>
      <c r="AB63" s="87"/>
      <c r="AC63" s="87"/>
      <c r="AD63" s="87"/>
      <c r="AE63" s="101"/>
      <c r="AF63" s="101"/>
      <c r="AG63" s="102"/>
      <c r="AH63" s="116"/>
      <c r="AI63" s="104"/>
      <c r="AJ63" s="101"/>
      <c r="AK63" s="101"/>
      <c r="AL63" s="101"/>
      <c r="AM63" s="101"/>
      <c r="AN63" s="102"/>
      <c r="AO63" s="116"/>
      <c r="AP63" s="104"/>
      <c r="AQ63" s="101"/>
      <c r="AR63" s="101"/>
      <c r="AS63" s="101"/>
      <c r="AT63" s="101"/>
      <c r="AU63" s="102"/>
      <c r="AV63" s="116"/>
      <c r="AW63" s="104"/>
      <c r="AX63" s="101"/>
      <c r="AY63" s="101"/>
      <c r="AZ63" s="120"/>
      <c r="BA63" s="121"/>
      <c r="BB63" s="121"/>
      <c r="BC63" s="122"/>
      <c r="BE63" s="96"/>
      <c r="BF63" s="96"/>
      <c r="BG63" s="3"/>
      <c r="BH63" s="88"/>
      <c r="BI63" s="88"/>
      <c r="BJ63" s="88"/>
      <c r="BK63" s="88"/>
      <c r="BL63" s="88"/>
      <c r="BM63" s="88"/>
      <c r="BN63" s="88"/>
      <c r="BO63" s="88"/>
      <c r="BP63" s="88"/>
      <c r="BQ63" s="88"/>
      <c r="BR63" s="88"/>
      <c r="BS63" s="88"/>
      <c r="BT63" s="88"/>
      <c r="BU63" s="88"/>
      <c r="BV63" s="88"/>
      <c r="BW63" s="88"/>
      <c r="BX63" s="88"/>
      <c r="BY63" s="88"/>
      <c r="BZ63" s="88"/>
      <c r="CA63" s="88"/>
      <c r="CD63" s="98"/>
      <c r="CE63" s="98"/>
      <c r="CF63" s="98"/>
      <c r="CH63" s="99"/>
      <c r="CI63" s="99"/>
      <c r="CJ63" s="99"/>
      <c r="CK63" s="99"/>
      <c r="CL63" s="99"/>
      <c r="CM63" s="99"/>
      <c r="CN63" s="99"/>
      <c r="CO63" s="99"/>
      <c r="CP63" s="99"/>
      <c r="CQ63" s="99"/>
      <c r="CR63" s="99"/>
      <c r="CS63" s="99"/>
      <c r="CU63" s="85"/>
      <c r="CV63" s="85"/>
      <c r="CW63" s="85"/>
    </row>
    <row r="64" spans="5:101" ht="7.5" customHeight="1" x14ac:dyDescent="0.2">
      <c r="E64" s="107">
        <f>IFERROR(IF(BP64="","-",RANK(S64,$S$10:$T$264,0)+RANK(Q64,$Q$10:$R$264,0)%+RANK(O64,$O$10:$P$264,0)%%+ROW()%%%),"-")</f>
        <v>9.1012640000000005</v>
      </c>
      <c r="F64" s="108"/>
      <c r="G64" s="108"/>
      <c r="H64" s="108"/>
      <c r="I64" s="109"/>
      <c r="J64" s="113">
        <f>IFERROR(IF(E64="","",RANK(E64,$E$10:$I$264,1)),"-")</f>
        <v>17</v>
      </c>
      <c r="K64" s="107" t="str">
        <f t="shared" ref="K64" si="156">BP64</f>
        <v xml:space="preserve">   </v>
      </c>
      <c r="L64" s="108"/>
      <c r="M64" s="108"/>
      <c r="N64" s="109"/>
      <c r="O64" s="107">
        <f t="shared" ref="O64" si="157">SUM(AE64-AI64)</f>
        <v>0</v>
      </c>
      <c r="P64" s="109"/>
      <c r="Q64" s="107">
        <f t="shared" ref="Q64" si="158">SUM(AL64-AP64)</f>
        <v>0</v>
      </c>
      <c r="R64" s="109"/>
      <c r="S64" s="107">
        <f t="shared" ref="S64" si="159">SUM(AS64-AW64)</f>
        <v>0</v>
      </c>
      <c r="T64" s="109"/>
      <c r="U64" s="107">
        <f>IFERROR(SMALL($E$10:$I$264,28),0)</f>
        <v>9.101286</v>
      </c>
      <c r="V64" s="108"/>
      <c r="W64" s="108"/>
      <c r="X64" s="108"/>
      <c r="Y64" s="109"/>
      <c r="Z64" s="87">
        <f>IFERROR(IF(U64="","",RANK(U64,$U$10:$Y$264,1)),0)</f>
        <v>28</v>
      </c>
      <c r="AA64" s="87" t="str">
        <f>IFERROR(INDEX($K$10:$K$264,MATCH(U64,$E$10:$E$264,0),1),0)</f>
        <v xml:space="preserve">   </v>
      </c>
      <c r="AB64" s="87"/>
      <c r="AC64" s="87"/>
      <c r="AD64" s="87"/>
      <c r="AE64" s="101"/>
      <c r="AF64" s="101"/>
      <c r="AG64" s="102"/>
      <c r="AH64" s="115" t="s">
        <v>19</v>
      </c>
      <c r="AI64" s="104"/>
      <c r="AJ64" s="101"/>
      <c r="AK64" s="101"/>
      <c r="AL64" s="101"/>
      <c r="AM64" s="101"/>
      <c r="AN64" s="102"/>
      <c r="AO64" s="115" t="s">
        <v>19</v>
      </c>
      <c r="AP64" s="104"/>
      <c r="AQ64" s="101"/>
      <c r="AR64" s="101"/>
      <c r="AS64" s="101"/>
      <c r="AT64" s="101"/>
      <c r="AU64" s="102"/>
      <c r="AV64" s="115" t="s">
        <v>19</v>
      </c>
      <c r="AW64" s="104"/>
      <c r="AX64" s="101"/>
      <c r="AY64" s="101"/>
      <c r="AZ64" s="117">
        <f>IFERROR(IF(E64="","",RANK(E64,$E$10:$I$264,1)),0)</f>
        <v>17</v>
      </c>
      <c r="BA64" s="118"/>
      <c r="BB64" s="118"/>
      <c r="BC64" s="119"/>
      <c r="BE64" s="96"/>
      <c r="BF64" s="96"/>
      <c r="BG64" s="3"/>
      <c r="BH64" s="88" t="s">
        <v>47</v>
      </c>
      <c r="BI64" s="88"/>
      <c r="BJ64" s="88"/>
      <c r="BK64" s="88"/>
      <c r="BL64" s="88"/>
      <c r="BM64" s="88"/>
      <c r="BN64" s="88"/>
      <c r="BO64" s="88"/>
      <c r="BP64" s="88" t="str">
        <f>IF(BE64&gt;0,VLOOKUP(BE64,'Infos joueurs'!$B:$BT,11,FALSE)," ")&amp;" "&amp;IF(BE64&gt;0,VLOOKUP(BE64,'Infos joueurs'!$B:$BT,27,FALSE)," ")</f>
        <v xml:space="preserve">   </v>
      </c>
      <c r="BQ64" s="88"/>
      <c r="BR64" s="88"/>
      <c r="BS64" s="88"/>
      <c r="BT64" s="88"/>
      <c r="BU64" s="88"/>
      <c r="BV64" s="88"/>
      <c r="BW64" s="88"/>
      <c r="BX64" s="88"/>
      <c r="BY64" s="88"/>
      <c r="BZ64" s="88"/>
      <c r="CA64" s="88"/>
      <c r="CD64" s="97">
        <v>28</v>
      </c>
      <c r="CE64" s="97"/>
      <c r="CF64" s="97"/>
      <c r="CH64" s="105" t="str">
        <f t="shared" ref="CH64" si="160">AA64</f>
        <v xml:space="preserve">   </v>
      </c>
      <c r="CI64" s="105"/>
      <c r="CJ64" s="105"/>
      <c r="CK64" s="105"/>
      <c r="CL64" s="105"/>
      <c r="CM64" s="105"/>
      <c r="CN64" s="105"/>
      <c r="CO64" s="105"/>
      <c r="CP64" s="105"/>
      <c r="CQ64" s="105"/>
      <c r="CR64" s="105"/>
      <c r="CS64" s="105"/>
      <c r="CU64" s="106">
        <f t="shared" ref="CU64" si="161">IFERROR(INDEX($BE$10:$BE$269,MATCH(CH64,$BP$10:$BP$269,0)),0)</f>
        <v>0</v>
      </c>
      <c r="CV64" s="106"/>
      <c r="CW64" s="106"/>
    </row>
    <row r="65" spans="5:101" ht="7.5" customHeight="1" x14ac:dyDescent="0.2">
      <c r="E65" s="110"/>
      <c r="F65" s="111"/>
      <c r="G65" s="111"/>
      <c r="H65" s="111"/>
      <c r="I65" s="112"/>
      <c r="J65" s="114"/>
      <c r="K65" s="110"/>
      <c r="L65" s="111"/>
      <c r="M65" s="111"/>
      <c r="N65" s="112"/>
      <c r="O65" s="110"/>
      <c r="P65" s="112"/>
      <c r="Q65" s="110"/>
      <c r="R65" s="112"/>
      <c r="S65" s="110"/>
      <c r="T65" s="112"/>
      <c r="U65" s="110"/>
      <c r="V65" s="111"/>
      <c r="W65" s="111"/>
      <c r="X65" s="111"/>
      <c r="Y65" s="112"/>
      <c r="Z65" s="87"/>
      <c r="AA65" s="87"/>
      <c r="AB65" s="87"/>
      <c r="AC65" s="87"/>
      <c r="AD65" s="87"/>
      <c r="AE65" s="101"/>
      <c r="AF65" s="101"/>
      <c r="AG65" s="102"/>
      <c r="AH65" s="116"/>
      <c r="AI65" s="104"/>
      <c r="AJ65" s="101"/>
      <c r="AK65" s="101"/>
      <c r="AL65" s="101"/>
      <c r="AM65" s="101"/>
      <c r="AN65" s="102"/>
      <c r="AO65" s="116"/>
      <c r="AP65" s="104"/>
      <c r="AQ65" s="101"/>
      <c r="AR65" s="101"/>
      <c r="AS65" s="101"/>
      <c r="AT65" s="101"/>
      <c r="AU65" s="102"/>
      <c r="AV65" s="116"/>
      <c r="AW65" s="104"/>
      <c r="AX65" s="101"/>
      <c r="AY65" s="101"/>
      <c r="AZ65" s="120"/>
      <c r="BA65" s="121"/>
      <c r="BB65" s="121"/>
      <c r="BC65" s="122"/>
      <c r="BE65" s="96"/>
      <c r="BF65" s="96"/>
      <c r="BG65" s="3"/>
      <c r="BH65" s="88"/>
      <c r="BI65" s="88"/>
      <c r="BJ65" s="88"/>
      <c r="BK65" s="88"/>
      <c r="BL65" s="88"/>
      <c r="BM65" s="88"/>
      <c r="BN65" s="88"/>
      <c r="BO65" s="88"/>
      <c r="BP65" s="88"/>
      <c r="BQ65" s="88"/>
      <c r="BR65" s="88"/>
      <c r="BS65" s="88"/>
      <c r="BT65" s="88"/>
      <c r="BU65" s="88"/>
      <c r="BV65" s="88"/>
      <c r="BW65" s="88"/>
      <c r="BX65" s="88"/>
      <c r="BY65" s="88"/>
      <c r="BZ65" s="88"/>
      <c r="CA65" s="88"/>
      <c r="CD65" s="98"/>
      <c r="CE65" s="98"/>
      <c r="CF65" s="98"/>
      <c r="CH65" s="99"/>
      <c r="CI65" s="99"/>
      <c r="CJ65" s="99"/>
      <c r="CK65" s="99"/>
      <c r="CL65" s="99"/>
      <c r="CM65" s="99"/>
      <c r="CN65" s="99"/>
      <c r="CO65" s="99"/>
      <c r="CP65" s="99"/>
      <c r="CQ65" s="99"/>
      <c r="CR65" s="99"/>
      <c r="CS65" s="99"/>
      <c r="CU65" s="85"/>
      <c r="CV65" s="85"/>
      <c r="CW65" s="85"/>
    </row>
    <row r="66" spans="5:101" ht="7.5" customHeight="1" x14ac:dyDescent="0.2">
      <c r="E66" s="107">
        <f>IFERROR(IF(BP66="","-",RANK(S66,$S$10:$T$264,0)+RANK(Q66,$Q$10:$R$264,0)%+RANK(O66,$O$10:$P$264,0)%%+ROW()%%%),"-")</f>
        <v>9.1012660000000007</v>
      </c>
      <c r="F66" s="108"/>
      <c r="G66" s="108"/>
      <c r="H66" s="108"/>
      <c r="I66" s="109"/>
      <c r="J66" s="113">
        <f>IFERROR(IF(E66="","",RANK(E66,$E$10:$I$264,1)),"-")</f>
        <v>18</v>
      </c>
      <c r="K66" s="107" t="str">
        <f t="shared" ref="K66" si="162">BP66</f>
        <v xml:space="preserve">   </v>
      </c>
      <c r="L66" s="108"/>
      <c r="M66" s="108"/>
      <c r="N66" s="109"/>
      <c r="O66" s="107">
        <f t="shared" ref="O66" si="163">SUM(AE66-AI66)</f>
        <v>0</v>
      </c>
      <c r="P66" s="109"/>
      <c r="Q66" s="107">
        <f t="shared" ref="Q66" si="164">SUM(AL66-AP66)</f>
        <v>0</v>
      </c>
      <c r="R66" s="109"/>
      <c r="S66" s="107">
        <f t="shared" ref="S66" si="165">SUM(AS66-AW66)</f>
        <v>0</v>
      </c>
      <c r="T66" s="109"/>
      <c r="U66" s="107">
        <f>IFERROR(SMALL($E$10:$I$264,29),0)</f>
        <v>9.1012880000000003</v>
      </c>
      <c r="V66" s="108"/>
      <c r="W66" s="108"/>
      <c r="X66" s="108"/>
      <c r="Y66" s="109"/>
      <c r="Z66" s="87">
        <f>IFERROR(IF(U66="","",RANK(U66,$U$10:$Y$264,1)),0)</f>
        <v>29</v>
      </c>
      <c r="AA66" s="87" t="str">
        <f>IFERROR(INDEX($K$10:$K$264,MATCH(U66,$E$10:$E$264,0),1),0)</f>
        <v xml:space="preserve">   </v>
      </c>
      <c r="AB66" s="87"/>
      <c r="AC66" s="87"/>
      <c r="AD66" s="87"/>
      <c r="AE66" s="101"/>
      <c r="AF66" s="101"/>
      <c r="AG66" s="102"/>
      <c r="AH66" s="115" t="s">
        <v>19</v>
      </c>
      <c r="AI66" s="104"/>
      <c r="AJ66" s="101"/>
      <c r="AK66" s="101"/>
      <c r="AL66" s="101"/>
      <c r="AM66" s="101"/>
      <c r="AN66" s="102"/>
      <c r="AO66" s="115" t="s">
        <v>19</v>
      </c>
      <c r="AP66" s="104"/>
      <c r="AQ66" s="101"/>
      <c r="AR66" s="101"/>
      <c r="AS66" s="101"/>
      <c r="AT66" s="101"/>
      <c r="AU66" s="102"/>
      <c r="AV66" s="115" t="s">
        <v>19</v>
      </c>
      <c r="AW66" s="104"/>
      <c r="AX66" s="101"/>
      <c r="AY66" s="101"/>
      <c r="AZ66" s="117">
        <f>IFERROR(IF(E66="","",RANK(E66,$E$10:$I$264,1)),0)</f>
        <v>18</v>
      </c>
      <c r="BA66" s="118"/>
      <c r="BB66" s="118"/>
      <c r="BC66" s="119"/>
      <c r="BE66" s="96"/>
      <c r="BF66" s="96"/>
      <c r="BG66" s="3"/>
      <c r="BH66" s="88" t="s">
        <v>48</v>
      </c>
      <c r="BI66" s="88"/>
      <c r="BJ66" s="88"/>
      <c r="BK66" s="88"/>
      <c r="BL66" s="88"/>
      <c r="BM66" s="88"/>
      <c r="BN66" s="88"/>
      <c r="BO66" s="88"/>
      <c r="BP66" s="88" t="str">
        <f>IF(BE66&gt;0,VLOOKUP(BE66,'Infos joueurs'!$B:$BT,11,FALSE)," ")&amp;" "&amp;IF(BE66&gt;0,VLOOKUP(BE66,'Infos joueurs'!$B:$BT,27,FALSE)," ")</f>
        <v xml:space="preserve">   </v>
      </c>
      <c r="BQ66" s="88"/>
      <c r="BR66" s="88"/>
      <c r="BS66" s="88"/>
      <c r="BT66" s="88"/>
      <c r="BU66" s="88"/>
      <c r="BV66" s="88"/>
      <c r="BW66" s="88"/>
      <c r="BX66" s="88"/>
      <c r="BY66" s="88"/>
      <c r="BZ66" s="88"/>
      <c r="CA66" s="88"/>
      <c r="CD66" s="97">
        <v>29</v>
      </c>
      <c r="CE66" s="97"/>
      <c r="CF66" s="97"/>
      <c r="CH66" s="105" t="str">
        <f t="shared" ref="CH66" si="166">AA66</f>
        <v xml:space="preserve">   </v>
      </c>
      <c r="CI66" s="105"/>
      <c r="CJ66" s="105"/>
      <c r="CK66" s="105"/>
      <c r="CL66" s="105"/>
      <c r="CM66" s="105"/>
      <c r="CN66" s="105"/>
      <c r="CO66" s="105"/>
      <c r="CP66" s="105"/>
      <c r="CQ66" s="105"/>
      <c r="CR66" s="105"/>
      <c r="CS66" s="105"/>
      <c r="CU66" s="106">
        <f t="shared" ref="CU66" si="167">IFERROR(INDEX($BE$10:$BE$269,MATCH(CH66,$BP$10:$BP$269,0)),0)</f>
        <v>0</v>
      </c>
      <c r="CV66" s="106"/>
      <c r="CW66" s="106"/>
    </row>
    <row r="67" spans="5:101" ht="7.5" customHeight="1" x14ac:dyDescent="0.2">
      <c r="E67" s="110"/>
      <c r="F67" s="111"/>
      <c r="G67" s="111"/>
      <c r="H67" s="111"/>
      <c r="I67" s="112"/>
      <c r="J67" s="114"/>
      <c r="K67" s="110"/>
      <c r="L67" s="111"/>
      <c r="M67" s="111"/>
      <c r="N67" s="112"/>
      <c r="O67" s="110"/>
      <c r="P67" s="112"/>
      <c r="Q67" s="110"/>
      <c r="R67" s="112"/>
      <c r="S67" s="110"/>
      <c r="T67" s="112"/>
      <c r="U67" s="110"/>
      <c r="V67" s="111"/>
      <c r="W67" s="111"/>
      <c r="X67" s="111"/>
      <c r="Y67" s="112"/>
      <c r="Z67" s="87"/>
      <c r="AA67" s="87"/>
      <c r="AB67" s="87"/>
      <c r="AC67" s="87"/>
      <c r="AD67" s="87"/>
      <c r="AE67" s="101"/>
      <c r="AF67" s="101"/>
      <c r="AG67" s="102"/>
      <c r="AH67" s="116"/>
      <c r="AI67" s="104"/>
      <c r="AJ67" s="101"/>
      <c r="AK67" s="101"/>
      <c r="AL67" s="101"/>
      <c r="AM67" s="101"/>
      <c r="AN67" s="102"/>
      <c r="AO67" s="116"/>
      <c r="AP67" s="104"/>
      <c r="AQ67" s="101"/>
      <c r="AR67" s="101"/>
      <c r="AS67" s="101"/>
      <c r="AT67" s="101"/>
      <c r="AU67" s="102"/>
      <c r="AV67" s="116"/>
      <c r="AW67" s="104"/>
      <c r="AX67" s="101"/>
      <c r="AY67" s="101"/>
      <c r="AZ67" s="120"/>
      <c r="BA67" s="121"/>
      <c r="BB67" s="121"/>
      <c r="BC67" s="122"/>
      <c r="BE67" s="96"/>
      <c r="BF67" s="96"/>
      <c r="BG67" s="3"/>
      <c r="BH67" s="88"/>
      <c r="BI67" s="88"/>
      <c r="BJ67" s="88"/>
      <c r="BK67" s="88"/>
      <c r="BL67" s="88"/>
      <c r="BM67" s="88"/>
      <c r="BN67" s="88"/>
      <c r="BO67" s="88"/>
      <c r="BP67" s="88"/>
      <c r="BQ67" s="88"/>
      <c r="BR67" s="88"/>
      <c r="BS67" s="88"/>
      <c r="BT67" s="88"/>
      <c r="BU67" s="88"/>
      <c r="BV67" s="88"/>
      <c r="BW67" s="88"/>
      <c r="BX67" s="88"/>
      <c r="BY67" s="88"/>
      <c r="BZ67" s="88"/>
      <c r="CA67" s="88"/>
      <c r="CD67" s="98"/>
      <c r="CE67" s="98"/>
      <c r="CF67" s="98"/>
      <c r="CH67" s="99"/>
      <c r="CI67" s="99"/>
      <c r="CJ67" s="99"/>
      <c r="CK67" s="99"/>
      <c r="CL67" s="99"/>
      <c r="CM67" s="99"/>
      <c r="CN67" s="99"/>
      <c r="CO67" s="99"/>
      <c r="CP67" s="99"/>
      <c r="CQ67" s="99"/>
      <c r="CR67" s="99"/>
      <c r="CS67" s="99"/>
      <c r="CU67" s="85"/>
      <c r="CV67" s="85"/>
      <c r="CW67" s="85"/>
    </row>
    <row r="68" spans="5:101" ht="7.5" customHeight="1" x14ac:dyDescent="0.2">
      <c r="E68" s="107">
        <f>IFERROR(IF(BP68="","-",RANK(S68,$S$10:$T$264,0)+RANK(Q68,$Q$10:$R$264,0)%+RANK(O68,$O$10:$P$264,0)%%+ROW()%%%),"-")</f>
        <v>9.101268000000001</v>
      </c>
      <c r="F68" s="108"/>
      <c r="G68" s="108"/>
      <c r="H68" s="108"/>
      <c r="I68" s="109"/>
      <c r="J68" s="113">
        <f>IFERROR(IF(E68="","",RANK(E68,$E$10:$I$264,1)),"-")</f>
        <v>19</v>
      </c>
      <c r="K68" s="107" t="str">
        <f t="shared" ref="K68" si="168">BP68</f>
        <v xml:space="preserve">   </v>
      </c>
      <c r="L68" s="108"/>
      <c r="M68" s="108"/>
      <c r="N68" s="109"/>
      <c r="O68" s="107">
        <f t="shared" ref="O68" si="169">SUM(AE68-AI68)</f>
        <v>0</v>
      </c>
      <c r="P68" s="109"/>
      <c r="Q68" s="107">
        <f t="shared" ref="Q68" si="170">SUM(AL68-AP68)</f>
        <v>0</v>
      </c>
      <c r="R68" s="109"/>
      <c r="S68" s="107">
        <f t="shared" ref="S68" si="171">SUM(AS68-AW68)</f>
        <v>0</v>
      </c>
      <c r="T68" s="109"/>
      <c r="U68" s="107">
        <f>IFERROR(SMALL($E$10:$I$264,30),0)</f>
        <v>9.1012900000000005</v>
      </c>
      <c r="V68" s="108"/>
      <c r="W68" s="108"/>
      <c r="X68" s="108"/>
      <c r="Y68" s="109"/>
      <c r="Z68" s="87">
        <f>IFERROR(IF(U68="","",RANK(U68,$U$10:$Y$264,1)),0)</f>
        <v>30</v>
      </c>
      <c r="AA68" s="87" t="str">
        <f>IFERROR(INDEX($K$10:$K$264,MATCH(U68,$E$10:$E$264,0),1),0)</f>
        <v xml:space="preserve">   </v>
      </c>
      <c r="AB68" s="87"/>
      <c r="AC68" s="87"/>
      <c r="AD68" s="87"/>
      <c r="AE68" s="101"/>
      <c r="AF68" s="101"/>
      <c r="AG68" s="102"/>
      <c r="AH68" s="115" t="s">
        <v>19</v>
      </c>
      <c r="AI68" s="104"/>
      <c r="AJ68" s="101"/>
      <c r="AK68" s="101"/>
      <c r="AL68" s="101"/>
      <c r="AM68" s="101"/>
      <c r="AN68" s="102"/>
      <c r="AO68" s="115" t="s">
        <v>19</v>
      </c>
      <c r="AP68" s="104"/>
      <c r="AQ68" s="101"/>
      <c r="AR68" s="101"/>
      <c r="AS68" s="101"/>
      <c r="AT68" s="101"/>
      <c r="AU68" s="102"/>
      <c r="AV68" s="115" t="s">
        <v>19</v>
      </c>
      <c r="AW68" s="104"/>
      <c r="AX68" s="101"/>
      <c r="AY68" s="101"/>
      <c r="AZ68" s="117">
        <f>IFERROR(IF(E68="","",RANK(E68,$E$10:$I$264,1)),0)</f>
        <v>19</v>
      </c>
      <c r="BA68" s="118"/>
      <c r="BB68" s="118"/>
      <c r="BC68" s="119"/>
      <c r="BE68" s="96"/>
      <c r="BF68" s="96"/>
      <c r="BG68" s="3"/>
      <c r="BH68" s="88" t="s">
        <v>49</v>
      </c>
      <c r="BI68" s="88"/>
      <c r="BJ68" s="88"/>
      <c r="BK68" s="88"/>
      <c r="BL68" s="88"/>
      <c r="BM68" s="88"/>
      <c r="BN68" s="88"/>
      <c r="BO68" s="88"/>
      <c r="BP68" s="88" t="str">
        <f>IF(BE68&gt;0,VLOOKUP(BE68,'Infos joueurs'!$B:$BT,11,FALSE)," ")&amp;" "&amp;IF(BE68&gt;0,VLOOKUP(BE68,'Infos joueurs'!$B:$BT,27,FALSE)," ")</f>
        <v xml:space="preserve">   </v>
      </c>
      <c r="BQ68" s="88"/>
      <c r="BR68" s="88"/>
      <c r="BS68" s="88"/>
      <c r="BT68" s="88"/>
      <c r="BU68" s="88"/>
      <c r="BV68" s="88"/>
      <c r="BW68" s="88"/>
      <c r="BX68" s="88"/>
      <c r="BY68" s="88"/>
      <c r="BZ68" s="88"/>
      <c r="CA68" s="88"/>
      <c r="CD68" s="97">
        <v>30</v>
      </c>
      <c r="CE68" s="97"/>
      <c r="CF68" s="97"/>
      <c r="CH68" s="105" t="str">
        <f t="shared" ref="CH68" si="172">AA68</f>
        <v xml:space="preserve">   </v>
      </c>
      <c r="CI68" s="105"/>
      <c r="CJ68" s="105"/>
      <c r="CK68" s="105"/>
      <c r="CL68" s="105"/>
      <c r="CM68" s="105"/>
      <c r="CN68" s="105"/>
      <c r="CO68" s="105"/>
      <c r="CP68" s="105"/>
      <c r="CQ68" s="105"/>
      <c r="CR68" s="105"/>
      <c r="CS68" s="105"/>
      <c r="CU68" s="106">
        <f t="shared" ref="CU68" si="173">IFERROR(INDEX($BE$10:$BE$269,MATCH(CH68,$BP$10:$BP$269,0)),0)</f>
        <v>0</v>
      </c>
      <c r="CV68" s="106"/>
      <c r="CW68" s="106"/>
    </row>
    <row r="69" spans="5:101" ht="7.5" customHeight="1" x14ac:dyDescent="0.2">
      <c r="E69" s="110"/>
      <c r="F69" s="111"/>
      <c r="G69" s="111"/>
      <c r="H69" s="111"/>
      <c r="I69" s="112"/>
      <c r="J69" s="114"/>
      <c r="K69" s="110"/>
      <c r="L69" s="111"/>
      <c r="M69" s="111"/>
      <c r="N69" s="112"/>
      <c r="O69" s="110"/>
      <c r="P69" s="112"/>
      <c r="Q69" s="110"/>
      <c r="R69" s="112"/>
      <c r="S69" s="110"/>
      <c r="T69" s="112"/>
      <c r="U69" s="110"/>
      <c r="V69" s="111"/>
      <c r="W69" s="111"/>
      <c r="X69" s="111"/>
      <c r="Y69" s="112"/>
      <c r="Z69" s="87"/>
      <c r="AA69" s="87"/>
      <c r="AB69" s="87"/>
      <c r="AC69" s="87"/>
      <c r="AD69" s="87"/>
      <c r="AE69" s="101"/>
      <c r="AF69" s="101"/>
      <c r="AG69" s="102"/>
      <c r="AH69" s="116"/>
      <c r="AI69" s="104"/>
      <c r="AJ69" s="101"/>
      <c r="AK69" s="101"/>
      <c r="AL69" s="101"/>
      <c r="AM69" s="101"/>
      <c r="AN69" s="102"/>
      <c r="AO69" s="116"/>
      <c r="AP69" s="104"/>
      <c r="AQ69" s="101"/>
      <c r="AR69" s="101"/>
      <c r="AS69" s="101"/>
      <c r="AT69" s="101"/>
      <c r="AU69" s="102"/>
      <c r="AV69" s="116"/>
      <c r="AW69" s="104"/>
      <c r="AX69" s="101"/>
      <c r="AY69" s="101"/>
      <c r="AZ69" s="120"/>
      <c r="BA69" s="121"/>
      <c r="BB69" s="121"/>
      <c r="BC69" s="122"/>
      <c r="BE69" s="96"/>
      <c r="BF69" s="96"/>
      <c r="BG69" s="3"/>
      <c r="BH69" s="88"/>
      <c r="BI69" s="88"/>
      <c r="BJ69" s="88"/>
      <c r="BK69" s="88"/>
      <c r="BL69" s="88"/>
      <c r="BM69" s="88"/>
      <c r="BN69" s="88"/>
      <c r="BO69" s="88"/>
      <c r="BP69" s="88"/>
      <c r="BQ69" s="88"/>
      <c r="BR69" s="88"/>
      <c r="BS69" s="88"/>
      <c r="BT69" s="88"/>
      <c r="BU69" s="88"/>
      <c r="BV69" s="88"/>
      <c r="BW69" s="88"/>
      <c r="BX69" s="88"/>
      <c r="BY69" s="88"/>
      <c r="BZ69" s="88"/>
      <c r="CA69" s="88"/>
      <c r="CD69" s="98"/>
      <c r="CE69" s="98"/>
      <c r="CF69" s="98"/>
      <c r="CH69" s="99"/>
      <c r="CI69" s="99"/>
      <c r="CJ69" s="99"/>
      <c r="CK69" s="99"/>
      <c r="CL69" s="99"/>
      <c r="CM69" s="99"/>
      <c r="CN69" s="99"/>
      <c r="CO69" s="99"/>
      <c r="CP69" s="99"/>
      <c r="CQ69" s="99"/>
      <c r="CR69" s="99"/>
      <c r="CS69" s="99"/>
      <c r="CU69" s="85"/>
      <c r="CV69" s="85"/>
      <c r="CW69" s="85"/>
    </row>
    <row r="70" spans="5:101" ht="7.5" customHeight="1" x14ac:dyDescent="0.2">
      <c r="E70" s="107">
        <f>IFERROR(IF(BP70="","-",RANK(S70,$S$10:$T$264,0)+RANK(Q70,$Q$10:$R$264,0)%+RANK(O70,$O$10:$P$264,0)%%+ROW()%%%),"-")</f>
        <v>9.1012699999999995</v>
      </c>
      <c r="F70" s="108"/>
      <c r="G70" s="108"/>
      <c r="H70" s="108"/>
      <c r="I70" s="109"/>
      <c r="J70" s="113">
        <f>IFERROR(IF(E70="","",RANK(E70,$E$10:$I$264,1)),"-")</f>
        <v>20</v>
      </c>
      <c r="K70" s="107" t="str">
        <f t="shared" ref="K70" si="174">BP70</f>
        <v xml:space="preserve">   </v>
      </c>
      <c r="L70" s="108"/>
      <c r="M70" s="108"/>
      <c r="N70" s="109"/>
      <c r="O70" s="107">
        <f t="shared" ref="O70" si="175">SUM(AE70-AI70)</f>
        <v>0</v>
      </c>
      <c r="P70" s="109"/>
      <c r="Q70" s="107">
        <f t="shared" ref="Q70" si="176">SUM(AL70-AP70)</f>
        <v>0</v>
      </c>
      <c r="R70" s="109"/>
      <c r="S70" s="107">
        <f t="shared" ref="S70" si="177">SUM(AS70-AW70)</f>
        <v>0</v>
      </c>
      <c r="T70" s="109"/>
      <c r="U70" s="107">
        <f>IFERROR(SMALL($E$10:$I$264,31),0)</f>
        <v>9.1012920000000008</v>
      </c>
      <c r="V70" s="108"/>
      <c r="W70" s="108"/>
      <c r="X70" s="108"/>
      <c r="Y70" s="109"/>
      <c r="Z70" s="87">
        <f>IFERROR(IF(U70="","",RANK(U70,$U$10:$Y$264,1)),0)</f>
        <v>31</v>
      </c>
      <c r="AA70" s="87" t="str">
        <f>IFERROR(INDEX($K$10:$K$264,MATCH(U70,$E$10:$E$264,0),1),0)</f>
        <v xml:space="preserve">   </v>
      </c>
      <c r="AB70" s="87"/>
      <c r="AC70" s="87"/>
      <c r="AD70" s="87"/>
      <c r="AE70" s="101"/>
      <c r="AF70" s="101"/>
      <c r="AG70" s="102"/>
      <c r="AH70" s="115" t="s">
        <v>19</v>
      </c>
      <c r="AI70" s="104"/>
      <c r="AJ70" s="101"/>
      <c r="AK70" s="101"/>
      <c r="AL70" s="101"/>
      <c r="AM70" s="101"/>
      <c r="AN70" s="102"/>
      <c r="AO70" s="115" t="s">
        <v>19</v>
      </c>
      <c r="AP70" s="104"/>
      <c r="AQ70" s="101"/>
      <c r="AR70" s="101"/>
      <c r="AS70" s="101"/>
      <c r="AT70" s="101"/>
      <c r="AU70" s="102"/>
      <c r="AV70" s="115" t="s">
        <v>19</v>
      </c>
      <c r="AW70" s="104"/>
      <c r="AX70" s="101"/>
      <c r="AY70" s="101"/>
      <c r="AZ70" s="117">
        <f>IFERROR(IF(E70="","",RANK(E70,$E$10:$I$264,1)),0)</f>
        <v>20</v>
      </c>
      <c r="BA70" s="118"/>
      <c r="BB70" s="118"/>
      <c r="BC70" s="119"/>
      <c r="BE70" s="96"/>
      <c r="BF70" s="96"/>
      <c r="BG70" s="3"/>
      <c r="BH70" s="88" t="s">
        <v>50</v>
      </c>
      <c r="BI70" s="88"/>
      <c r="BJ70" s="88"/>
      <c r="BK70" s="88"/>
      <c r="BL70" s="88"/>
      <c r="BM70" s="88"/>
      <c r="BN70" s="88"/>
      <c r="BO70" s="88"/>
      <c r="BP70" s="88" t="str">
        <f>IF(BE70&gt;0,VLOOKUP(BE70,'Infos joueurs'!$B:$BT,11,FALSE)," ")&amp;" "&amp;IF(BE70&gt;0,VLOOKUP(BE70,'Infos joueurs'!$B:$BT,27,FALSE)," ")</f>
        <v xml:space="preserve">   </v>
      </c>
      <c r="BQ70" s="88"/>
      <c r="BR70" s="88"/>
      <c r="BS70" s="88"/>
      <c r="BT70" s="88"/>
      <c r="BU70" s="88"/>
      <c r="BV70" s="88"/>
      <c r="BW70" s="88"/>
      <c r="BX70" s="88"/>
      <c r="BY70" s="88"/>
      <c r="BZ70" s="88"/>
      <c r="CA70" s="88"/>
      <c r="CD70" s="97">
        <v>31</v>
      </c>
      <c r="CE70" s="97"/>
      <c r="CF70" s="97"/>
      <c r="CH70" s="105" t="str">
        <f t="shared" ref="CH70" si="178">AA70</f>
        <v xml:space="preserve">   </v>
      </c>
      <c r="CI70" s="105"/>
      <c r="CJ70" s="105"/>
      <c r="CK70" s="105"/>
      <c r="CL70" s="105"/>
      <c r="CM70" s="105"/>
      <c r="CN70" s="105"/>
      <c r="CO70" s="105"/>
      <c r="CP70" s="105"/>
      <c r="CQ70" s="105"/>
      <c r="CR70" s="105"/>
      <c r="CS70" s="105"/>
      <c r="CU70" s="106">
        <f t="shared" ref="CU70" si="179">IFERROR(INDEX($BE$10:$BE$269,MATCH(CH70,$BP$10:$BP$269,0)),0)</f>
        <v>0</v>
      </c>
      <c r="CV70" s="106"/>
      <c r="CW70" s="106"/>
    </row>
    <row r="71" spans="5:101" ht="7.5" customHeight="1" x14ac:dyDescent="0.2">
      <c r="E71" s="110"/>
      <c r="F71" s="111"/>
      <c r="G71" s="111"/>
      <c r="H71" s="111"/>
      <c r="I71" s="112"/>
      <c r="J71" s="114"/>
      <c r="K71" s="110"/>
      <c r="L71" s="111"/>
      <c r="M71" s="111"/>
      <c r="N71" s="112"/>
      <c r="O71" s="110"/>
      <c r="P71" s="112"/>
      <c r="Q71" s="110"/>
      <c r="R71" s="112"/>
      <c r="S71" s="110"/>
      <c r="T71" s="112"/>
      <c r="U71" s="110"/>
      <c r="V71" s="111"/>
      <c r="W71" s="111"/>
      <c r="X71" s="111"/>
      <c r="Y71" s="112"/>
      <c r="Z71" s="87"/>
      <c r="AA71" s="87"/>
      <c r="AB71" s="87"/>
      <c r="AC71" s="87"/>
      <c r="AD71" s="87"/>
      <c r="AE71" s="101"/>
      <c r="AF71" s="101"/>
      <c r="AG71" s="102"/>
      <c r="AH71" s="116"/>
      <c r="AI71" s="104"/>
      <c r="AJ71" s="101"/>
      <c r="AK71" s="101"/>
      <c r="AL71" s="101"/>
      <c r="AM71" s="101"/>
      <c r="AN71" s="102"/>
      <c r="AO71" s="116"/>
      <c r="AP71" s="104"/>
      <c r="AQ71" s="101"/>
      <c r="AR71" s="101"/>
      <c r="AS71" s="101"/>
      <c r="AT71" s="101"/>
      <c r="AU71" s="102"/>
      <c r="AV71" s="116"/>
      <c r="AW71" s="104"/>
      <c r="AX71" s="101"/>
      <c r="AY71" s="101"/>
      <c r="AZ71" s="120"/>
      <c r="BA71" s="121"/>
      <c r="BB71" s="121"/>
      <c r="BC71" s="122"/>
      <c r="BE71" s="96"/>
      <c r="BF71" s="96"/>
      <c r="BG71" s="3"/>
      <c r="BH71" s="88"/>
      <c r="BI71" s="88"/>
      <c r="BJ71" s="88"/>
      <c r="BK71" s="88"/>
      <c r="BL71" s="88"/>
      <c r="BM71" s="88"/>
      <c r="BN71" s="88"/>
      <c r="BO71" s="88"/>
      <c r="BP71" s="88"/>
      <c r="BQ71" s="88"/>
      <c r="BR71" s="88"/>
      <c r="BS71" s="88"/>
      <c r="BT71" s="88"/>
      <c r="BU71" s="88"/>
      <c r="BV71" s="88"/>
      <c r="BW71" s="88"/>
      <c r="BX71" s="88"/>
      <c r="BY71" s="88"/>
      <c r="BZ71" s="88"/>
      <c r="CA71" s="88"/>
      <c r="CD71" s="98"/>
      <c r="CE71" s="98"/>
      <c r="CF71" s="98"/>
      <c r="CH71" s="99"/>
      <c r="CI71" s="99"/>
      <c r="CJ71" s="99"/>
      <c r="CK71" s="99"/>
      <c r="CL71" s="99"/>
      <c r="CM71" s="99"/>
      <c r="CN71" s="99"/>
      <c r="CO71" s="99"/>
      <c r="CP71" s="99"/>
      <c r="CQ71" s="99"/>
      <c r="CR71" s="99"/>
      <c r="CS71" s="99"/>
      <c r="CU71" s="85"/>
      <c r="CV71" s="85"/>
      <c r="CW71" s="85"/>
    </row>
    <row r="72" spans="5:101" ht="7.5" customHeight="1" x14ac:dyDescent="0.2">
      <c r="E72" s="107">
        <f>IFERROR(IF(BP72="","-",RANK(S72,$S$10:$T$264,0)+RANK(Q72,$Q$10:$R$264,0)%+RANK(O72,$O$10:$P$264,0)%%+ROW()%%%),"-")</f>
        <v>9.1012719999999998</v>
      </c>
      <c r="F72" s="108"/>
      <c r="G72" s="108"/>
      <c r="H72" s="108"/>
      <c r="I72" s="109"/>
      <c r="J72" s="113">
        <f>IFERROR(IF(E72="","",RANK(E72,$E$10:$I$264,1)),"-")</f>
        <v>21</v>
      </c>
      <c r="K72" s="107" t="str">
        <f t="shared" ref="K72" si="180">BP72</f>
        <v xml:space="preserve">   </v>
      </c>
      <c r="L72" s="108"/>
      <c r="M72" s="108"/>
      <c r="N72" s="109"/>
      <c r="O72" s="107">
        <f t="shared" ref="O72" si="181">SUM(AE72-AI72)</f>
        <v>0</v>
      </c>
      <c r="P72" s="109"/>
      <c r="Q72" s="107">
        <f t="shared" ref="Q72" si="182">SUM(AL72-AP72)</f>
        <v>0</v>
      </c>
      <c r="R72" s="109"/>
      <c r="S72" s="107">
        <f t="shared" ref="S72" si="183">SUM(AS72-AW72)</f>
        <v>0</v>
      </c>
      <c r="T72" s="109"/>
      <c r="U72" s="107">
        <f>IFERROR(SMALL($E$10:$I$264,32),0)</f>
        <v>9.1012940000000011</v>
      </c>
      <c r="V72" s="108"/>
      <c r="W72" s="108"/>
      <c r="X72" s="108"/>
      <c r="Y72" s="109"/>
      <c r="Z72" s="87">
        <f>IFERROR(IF(U72="","",RANK(U72,$U$10:$Y$264,1)),0)</f>
        <v>32</v>
      </c>
      <c r="AA72" s="87" t="str">
        <f>IFERROR(INDEX($K$10:$K$264,MATCH(U72,$E$10:$E$264,0),1),0)</f>
        <v xml:space="preserve">   </v>
      </c>
      <c r="AB72" s="87"/>
      <c r="AC72" s="87"/>
      <c r="AD72" s="87"/>
      <c r="AE72" s="101"/>
      <c r="AF72" s="101"/>
      <c r="AG72" s="102"/>
      <c r="AH72" s="115" t="s">
        <v>19</v>
      </c>
      <c r="AI72" s="104"/>
      <c r="AJ72" s="101"/>
      <c r="AK72" s="101"/>
      <c r="AL72" s="101"/>
      <c r="AM72" s="101"/>
      <c r="AN72" s="102"/>
      <c r="AO72" s="115" t="s">
        <v>19</v>
      </c>
      <c r="AP72" s="104"/>
      <c r="AQ72" s="101"/>
      <c r="AR72" s="101"/>
      <c r="AS72" s="101"/>
      <c r="AT72" s="101"/>
      <c r="AU72" s="102"/>
      <c r="AV72" s="115" t="s">
        <v>19</v>
      </c>
      <c r="AW72" s="104"/>
      <c r="AX72" s="101"/>
      <c r="AY72" s="101"/>
      <c r="AZ72" s="117">
        <f>IFERROR(IF(E72="","",RANK(E72,$E$10:$I$264,1)),0)</f>
        <v>21</v>
      </c>
      <c r="BA72" s="118"/>
      <c r="BB72" s="118"/>
      <c r="BC72" s="119"/>
      <c r="BE72" s="96"/>
      <c r="BF72" s="96"/>
      <c r="BG72" s="3"/>
      <c r="BH72" s="88" t="s">
        <v>51</v>
      </c>
      <c r="BI72" s="88"/>
      <c r="BJ72" s="88"/>
      <c r="BK72" s="88"/>
      <c r="BL72" s="88"/>
      <c r="BM72" s="88"/>
      <c r="BN72" s="88"/>
      <c r="BO72" s="88"/>
      <c r="BP72" s="88" t="str">
        <f>IF(BE72&gt;0,VLOOKUP(BE72,'Infos joueurs'!$B:$BT,11,FALSE)," ")&amp;" "&amp;IF(BE72&gt;0,VLOOKUP(BE72,'Infos joueurs'!$B:$BT,27,FALSE)," ")</f>
        <v xml:space="preserve">   </v>
      </c>
      <c r="BQ72" s="88"/>
      <c r="BR72" s="88"/>
      <c r="BS72" s="88"/>
      <c r="BT72" s="88"/>
      <c r="BU72" s="88"/>
      <c r="BV72" s="88"/>
      <c r="BW72" s="88"/>
      <c r="BX72" s="88"/>
      <c r="BY72" s="88"/>
      <c r="BZ72" s="88"/>
      <c r="CA72" s="88"/>
      <c r="CD72" s="97">
        <v>32</v>
      </c>
      <c r="CE72" s="97"/>
      <c r="CF72" s="97"/>
      <c r="CH72" s="105" t="str">
        <f t="shared" ref="CH72" si="184">AA72</f>
        <v xml:space="preserve">   </v>
      </c>
      <c r="CI72" s="105"/>
      <c r="CJ72" s="105"/>
      <c r="CK72" s="105"/>
      <c r="CL72" s="105"/>
      <c r="CM72" s="105"/>
      <c r="CN72" s="105"/>
      <c r="CO72" s="105"/>
      <c r="CP72" s="105"/>
      <c r="CQ72" s="105"/>
      <c r="CR72" s="105"/>
      <c r="CS72" s="105"/>
      <c r="CU72" s="106">
        <f t="shared" ref="CU72" si="185">IFERROR(INDEX($BE$10:$BE$269,MATCH(CH72,$BP$10:$BP$269,0)),0)</f>
        <v>0</v>
      </c>
      <c r="CV72" s="106"/>
      <c r="CW72" s="106"/>
    </row>
    <row r="73" spans="5:101" ht="7.5" customHeight="1" x14ac:dyDescent="0.2">
      <c r="E73" s="110"/>
      <c r="F73" s="111"/>
      <c r="G73" s="111"/>
      <c r="H73" s="111"/>
      <c r="I73" s="112"/>
      <c r="J73" s="114"/>
      <c r="K73" s="110"/>
      <c r="L73" s="111"/>
      <c r="M73" s="111"/>
      <c r="N73" s="112"/>
      <c r="O73" s="110"/>
      <c r="P73" s="112"/>
      <c r="Q73" s="110"/>
      <c r="R73" s="112"/>
      <c r="S73" s="110"/>
      <c r="T73" s="112"/>
      <c r="U73" s="110"/>
      <c r="V73" s="111"/>
      <c r="W73" s="111"/>
      <c r="X73" s="111"/>
      <c r="Y73" s="112"/>
      <c r="Z73" s="87"/>
      <c r="AA73" s="87"/>
      <c r="AB73" s="87"/>
      <c r="AC73" s="87"/>
      <c r="AD73" s="87"/>
      <c r="AE73" s="101"/>
      <c r="AF73" s="101"/>
      <c r="AG73" s="102"/>
      <c r="AH73" s="116"/>
      <c r="AI73" s="104"/>
      <c r="AJ73" s="101"/>
      <c r="AK73" s="101"/>
      <c r="AL73" s="101"/>
      <c r="AM73" s="101"/>
      <c r="AN73" s="102"/>
      <c r="AO73" s="116"/>
      <c r="AP73" s="104"/>
      <c r="AQ73" s="101"/>
      <c r="AR73" s="101"/>
      <c r="AS73" s="101"/>
      <c r="AT73" s="101"/>
      <c r="AU73" s="102"/>
      <c r="AV73" s="116"/>
      <c r="AW73" s="104"/>
      <c r="AX73" s="101"/>
      <c r="AY73" s="101"/>
      <c r="AZ73" s="120"/>
      <c r="BA73" s="121"/>
      <c r="BB73" s="121"/>
      <c r="BC73" s="122"/>
      <c r="BE73" s="96"/>
      <c r="BF73" s="96"/>
      <c r="BG73" s="3"/>
      <c r="BH73" s="88"/>
      <c r="BI73" s="88"/>
      <c r="BJ73" s="88"/>
      <c r="BK73" s="88"/>
      <c r="BL73" s="88"/>
      <c r="BM73" s="88"/>
      <c r="BN73" s="88"/>
      <c r="BO73" s="88"/>
      <c r="BP73" s="88"/>
      <c r="BQ73" s="88"/>
      <c r="BR73" s="88"/>
      <c r="BS73" s="88"/>
      <c r="BT73" s="88"/>
      <c r="BU73" s="88"/>
      <c r="BV73" s="88"/>
      <c r="BW73" s="88"/>
      <c r="BX73" s="88"/>
      <c r="BY73" s="88"/>
      <c r="BZ73" s="88"/>
      <c r="CA73" s="88"/>
      <c r="CD73" s="98"/>
      <c r="CE73" s="98"/>
      <c r="CF73" s="98"/>
      <c r="CH73" s="99"/>
      <c r="CI73" s="99"/>
      <c r="CJ73" s="99"/>
      <c r="CK73" s="99"/>
      <c r="CL73" s="99"/>
      <c r="CM73" s="99"/>
      <c r="CN73" s="99"/>
      <c r="CO73" s="99"/>
      <c r="CP73" s="99"/>
      <c r="CQ73" s="99"/>
      <c r="CR73" s="99"/>
      <c r="CS73" s="99"/>
      <c r="CU73" s="85"/>
      <c r="CV73" s="85"/>
      <c r="CW73" s="85"/>
    </row>
    <row r="74" spans="5:101" ht="7.5" customHeight="1" x14ac:dyDescent="0.2">
      <c r="E74" s="107">
        <f>IFERROR(IF(BP74="","-",RANK(S74,$S$10:$T$264,0)+RANK(Q74,$Q$10:$R$264,0)%+RANK(O74,$O$10:$P$264,0)%%+ROW()%%%),"-")</f>
        <v>9.1012740000000001</v>
      </c>
      <c r="F74" s="108"/>
      <c r="G74" s="108"/>
      <c r="H74" s="108"/>
      <c r="I74" s="109"/>
      <c r="J74" s="113">
        <f>IFERROR(IF(E74="","",RANK(E74,$E$10:$I$264,1)),"-")</f>
        <v>22</v>
      </c>
      <c r="K74" s="107" t="str">
        <f t="shared" ref="K74" si="186">BP74</f>
        <v xml:space="preserve">   </v>
      </c>
      <c r="L74" s="108"/>
      <c r="M74" s="108"/>
      <c r="N74" s="109"/>
      <c r="O74" s="107">
        <f t="shared" ref="O74" si="187">SUM(AE74-AI74)</f>
        <v>0</v>
      </c>
      <c r="P74" s="109"/>
      <c r="Q74" s="107">
        <f t="shared" ref="Q74" si="188">SUM(AL74-AP74)</f>
        <v>0</v>
      </c>
      <c r="R74" s="109"/>
      <c r="S74" s="107">
        <f t="shared" ref="S74" si="189">SUM(AS74-AW74)</f>
        <v>0</v>
      </c>
      <c r="T74" s="109"/>
      <c r="U74" s="107">
        <f>IFERROR(SMALL($E$10:$I$264,33),0)</f>
        <v>9.1012959999999996</v>
      </c>
      <c r="V74" s="108"/>
      <c r="W74" s="108"/>
      <c r="X74" s="108"/>
      <c r="Y74" s="109"/>
      <c r="Z74" s="87">
        <f>IFERROR(IF(U74="","",RANK(U74,$U$10:$Y$264,1)),0)</f>
        <v>33</v>
      </c>
      <c r="AA74" s="87" t="str">
        <f>IFERROR(INDEX($K$10:$K$264,MATCH(U74,$E$10:$E$264,0),1),0)</f>
        <v xml:space="preserve">   </v>
      </c>
      <c r="AB74" s="87"/>
      <c r="AC74" s="87"/>
      <c r="AD74" s="87"/>
      <c r="AE74" s="101"/>
      <c r="AF74" s="101"/>
      <c r="AG74" s="102"/>
      <c r="AH74" s="115" t="s">
        <v>19</v>
      </c>
      <c r="AI74" s="104"/>
      <c r="AJ74" s="101"/>
      <c r="AK74" s="101"/>
      <c r="AL74" s="101"/>
      <c r="AM74" s="101"/>
      <c r="AN74" s="102"/>
      <c r="AO74" s="115" t="s">
        <v>19</v>
      </c>
      <c r="AP74" s="104"/>
      <c r="AQ74" s="101"/>
      <c r="AR74" s="101"/>
      <c r="AS74" s="101"/>
      <c r="AT74" s="101"/>
      <c r="AU74" s="102"/>
      <c r="AV74" s="115" t="s">
        <v>19</v>
      </c>
      <c r="AW74" s="104"/>
      <c r="AX74" s="101"/>
      <c r="AY74" s="101"/>
      <c r="AZ74" s="117">
        <f>IFERROR(IF(E74="","",RANK(E74,$E$10:$I$264,1)),0)</f>
        <v>22</v>
      </c>
      <c r="BA74" s="118"/>
      <c r="BB74" s="118"/>
      <c r="BC74" s="119"/>
      <c r="BE74" s="96"/>
      <c r="BF74" s="96"/>
      <c r="BG74" s="3"/>
      <c r="BH74" s="88" t="s">
        <v>52</v>
      </c>
      <c r="BI74" s="88"/>
      <c r="BJ74" s="88"/>
      <c r="BK74" s="88"/>
      <c r="BL74" s="88"/>
      <c r="BM74" s="88"/>
      <c r="BN74" s="88"/>
      <c r="BO74" s="88"/>
      <c r="BP74" s="88" t="str">
        <f>IF(BE74&gt;0,VLOOKUP(BE74,'Infos joueurs'!$B:$BT,11,FALSE)," ")&amp;" "&amp;IF(BE74&gt;0,VLOOKUP(BE74,'Infos joueurs'!$B:$BT,27,FALSE)," ")</f>
        <v xml:space="preserve">   </v>
      </c>
      <c r="BQ74" s="88"/>
      <c r="BR74" s="88"/>
      <c r="BS74" s="88"/>
      <c r="BT74" s="88"/>
      <c r="BU74" s="88"/>
      <c r="BV74" s="88"/>
      <c r="BW74" s="88"/>
      <c r="BX74" s="88"/>
      <c r="BY74" s="88"/>
      <c r="BZ74" s="88"/>
      <c r="CA74" s="88"/>
      <c r="CD74" s="97">
        <v>33</v>
      </c>
      <c r="CE74" s="97"/>
      <c r="CF74" s="97"/>
      <c r="CH74" s="105" t="str">
        <f t="shared" ref="CH74" si="190">AA74</f>
        <v xml:space="preserve">   </v>
      </c>
      <c r="CI74" s="105"/>
      <c r="CJ74" s="105"/>
      <c r="CK74" s="105"/>
      <c r="CL74" s="105"/>
      <c r="CM74" s="105"/>
      <c r="CN74" s="105"/>
      <c r="CO74" s="105"/>
      <c r="CP74" s="105"/>
      <c r="CQ74" s="105"/>
      <c r="CR74" s="105"/>
      <c r="CS74" s="105"/>
      <c r="CU74" s="106">
        <f t="shared" ref="CU74" si="191">IFERROR(INDEX($BE$10:$BE$269,MATCH(CH74,$BP$10:$BP$269,0)),0)</f>
        <v>0</v>
      </c>
      <c r="CV74" s="106"/>
      <c r="CW74" s="106"/>
    </row>
    <row r="75" spans="5:101" ht="7.5" customHeight="1" x14ac:dyDescent="0.2">
      <c r="E75" s="110"/>
      <c r="F75" s="111"/>
      <c r="G75" s="111"/>
      <c r="H75" s="111"/>
      <c r="I75" s="112"/>
      <c r="J75" s="114"/>
      <c r="K75" s="110"/>
      <c r="L75" s="111"/>
      <c r="M75" s="111"/>
      <c r="N75" s="112"/>
      <c r="O75" s="110"/>
      <c r="P75" s="112"/>
      <c r="Q75" s="110"/>
      <c r="R75" s="112"/>
      <c r="S75" s="110"/>
      <c r="T75" s="112"/>
      <c r="U75" s="110"/>
      <c r="V75" s="111"/>
      <c r="W75" s="111"/>
      <c r="X75" s="111"/>
      <c r="Y75" s="112"/>
      <c r="Z75" s="87"/>
      <c r="AA75" s="87"/>
      <c r="AB75" s="87"/>
      <c r="AC75" s="87"/>
      <c r="AD75" s="87"/>
      <c r="AE75" s="101"/>
      <c r="AF75" s="101"/>
      <c r="AG75" s="102"/>
      <c r="AH75" s="116"/>
      <c r="AI75" s="104"/>
      <c r="AJ75" s="101"/>
      <c r="AK75" s="101"/>
      <c r="AL75" s="101"/>
      <c r="AM75" s="101"/>
      <c r="AN75" s="102"/>
      <c r="AO75" s="116"/>
      <c r="AP75" s="104"/>
      <c r="AQ75" s="101"/>
      <c r="AR75" s="101"/>
      <c r="AS75" s="101"/>
      <c r="AT75" s="101"/>
      <c r="AU75" s="102"/>
      <c r="AV75" s="116"/>
      <c r="AW75" s="104"/>
      <c r="AX75" s="101"/>
      <c r="AY75" s="101"/>
      <c r="AZ75" s="120"/>
      <c r="BA75" s="121"/>
      <c r="BB75" s="121"/>
      <c r="BC75" s="122"/>
      <c r="BE75" s="96"/>
      <c r="BF75" s="96"/>
      <c r="BG75" s="3"/>
      <c r="BH75" s="88"/>
      <c r="BI75" s="88"/>
      <c r="BJ75" s="88"/>
      <c r="BK75" s="88"/>
      <c r="BL75" s="88"/>
      <c r="BM75" s="88"/>
      <c r="BN75" s="88"/>
      <c r="BO75" s="88"/>
      <c r="BP75" s="88"/>
      <c r="BQ75" s="88"/>
      <c r="BR75" s="88"/>
      <c r="BS75" s="88"/>
      <c r="BT75" s="88"/>
      <c r="BU75" s="88"/>
      <c r="BV75" s="88"/>
      <c r="BW75" s="88"/>
      <c r="BX75" s="88"/>
      <c r="BY75" s="88"/>
      <c r="BZ75" s="88"/>
      <c r="CA75" s="88"/>
      <c r="CD75" s="98"/>
      <c r="CE75" s="98"/>
      <c r="CF75" s="98"/>
      <c r="CH75" s="99"/>
      <c r="CI75" s="99"/>
      <c r="CJ75" s="99"/>
      <c r="CK75" s="99"/>
      <c r="CL75" s="99"/>
      <c r="CM75" s="99"/>
      <c r="CN75" s="99"/>
      <c r="CO75" s="99"/>
      <c r="CP75" s="99"/>
      <c r="CQ75" s="99"/>
      <c r="CR75" s="99"/>
      <c r="CS75" s="99"/>
      <c r="CU75" s="85"/>
      <c r="CV75" s="85"/>
      <c r="CW75" s="85"/>
    </row>
    <row r="76" spans="5:101" ht="7.5" customHeight="1" x14ac:dyDescent="0.2">
      <c r="E76" s="107">
        <f>IFERROR(IF(BP76="","-",RANK(S76,$S$10:$T$264,0)+RANK(Q76,$Q$10:$R$264,0)%+RANK(O76,$O$10:$P$264,0)%%+ROW()%%%),"-")</f>
        <v>9.1012760000000004</v>
      </c>
      <c r="F76" s="108"/>
      <c r="G76" s="108"/>
      <c r="H76" s="108"/>
      <c r="I76" s="109"/>
      <c r="J76" s="113">
        <f>IFERROR(IF(E76="","",RANK(E76,$E$10:$I$264,1)),"-")</f>
        <v>23</v>
      </c>
      <c r="K76" s="107" t="str">
        <f t="shared" ref="K76" si="192">BP76</f>
        <v xml:space="preserve">   </v>
      </c>
      <c r="L76" s="108"/>
      <c r="M76" s="108"/>
      <c r="N76" s="109"/>
      <c r="O76" s="107">
        <f t="shared" ref="O76" si="193">SUM(AE76-AI76)</f>
        <v>0</v>
      </c>
      <c r="P76" s="109"/>
      <c r="Q76" s="107">
        <f t="shared" ref="Q76" si="194">SUM(AL76-AP76)</f>
        <v>0</v>
      </c>
      <c r="R76" s="109"/>
      <c r="S76" s="107">
        <f t="shared" ref="S76" si="195">SUM(AS76-AW76)</f>
        <v>0</v>
      </c>
      <c r="T76" s="109"/>
      <c r="U76" s="107">
        <f>IFERROR(SMALL($E$10:$I$264,34),0)</f>
        <v>9.1012979999999999</v>
      </c>
      <c r="V76" s="108"/>
      <c r="W76" s="108"/>
      <c r="X76" s="108"/>
      <c r="Y76" s="109"/>
      <c r="Z76" s="87">
        <f>IFERROR(IF(U76="","",RANK(U76,$U$10:$Y$264,1)),0)</f>
        <v>34</v>
      </c>
      <c r="AA76" s="87" t="str">
        <f>IFERROR(INDEX($K$10:$K$264,MATCH(U76,$E$10:$E$264,0),1),0)</f>
        <v xml:space="preserve">   </v>
      </c>
      <c r="AB76" s="87"/>
      <c r="AC76" s="87"/>
      <c r="AD76" s="87"/>
      <c r="AE76" s="101"/>
      <c r="AF76" s="101"/>
      <c r="AG76" s="102"/>
      <c r="AH76" s="115" t="s">
        <v>19</v>
      </c>
      <c r="AI76" s="104"/>
      <c r="AJ76" s="101"/>
      <c r="AK76" s="101"/>
      <c r="AL76" s="101"/>
      <c r="AM76" s="101"/>
      <c r="AN76" s="102"/>
      <c r="AO76" s="115" t="s">
        <v>19</v>
      </c>
      <c r="AP76" s="104"/>
      <c r="AQ76" s="101"/>
      <c r="AR76" s="101"/>
      <c r="AS76" s="101"/>
      <c r="AT76" s="101"/>
      <c r="AU76" s="102"/>
      <c r="AV76" s="115" t="s">
        <v>19</v>
      </c>
      <c r="AW76" s="104"/>
      <c r="AX76" s="101"/>
      <c r="AY76" s="101"/>
      <c r="AZ76" s="117">
        <f>IFERROR(IF(E76="","",RANK(E76,$E$10:$I$264,1)),0)</f>
        <v>23</v>
      </c>
      <c r="BA76" s="118"/>
      <c r="BB76" s="118"/>
      <c r="BC76" s="119"/>
      <c r="BE76" s="96"/>
      <c r="BF76" s="96"/>
      <c r="BG76" s="3"/>
      <c r="BH76" s="88" t="s">
        <v>53</v>
      </c>
      <c r="BI76" s="88"/>
      <c r="BJ76" s="88"/>
      <c r="BK76" s="88"/>
      <c r="BL76" s="88"/>
      <c r="BM76" s="88"/>
      <c r="BN76" s="88"/>
      <c r="BO76" s="88"/>
      <c r="BP76" s="88" t="str">
        <f>IF(BE76&gt;0,VLOOKUP(BE76,'Infos joueurs'!$B:$BT,11,FALSE)," ")&amp;" "&amp;IF(BE76&gt;0,VLOOKUP(BE76,'Infos joueurs'!$B:$BT,27,FALSE)," ")</f>
        <v xml:space="preserve">   </v>
      </c>
      <c r="BQ76" s="88"/>
      <c r="BR76" s="88"/>
      <c r="BS76" s="88"/>
      <c r="BT76" s="88"/>
      <c r="BU76" s="88"/>
      <c r="BV76" s="88"/>
      <c r="BW76" s="88"/>
      <c r="BX76" s="88"/>
      <c r="BY76" s="88"/>
      <c r="BZ76" s="88"/>
      <c r="CA76" s="88"/>
      <c r="CD76" s="97">
        <v>34</v>
      </c>
      <c r="CE76" s="97"/>
      <c r="CF76" s="97"/>
      <c r="CH76" s="105" t="str">
        <f t="shared" ref="CH76" si="196">AA76</f>
        <v xml:space="preserve">   </v>
      </c>
      <c r="CI76" s="105"/>
      <c r="CJ76" s="105"/>
      <c r="CK76" s="105"/>
      <c r="CL76" s="105"/>
      <c r="CM76" s="105"/>
      <c r="CN76" s="105"/>
      <c r="CO76" s="105"/>
      <c r="CP76" s="105"/>
      <c r="CQ76" s="105"/>
      <c r="CR76" s="105"/>
      <c r="CS76" s="105"/>
      <c r="CU76" s="106">
        <f t="shared" ref="CU76" si="197">IFERROR(INDEX($BE$10:$BE$269,MATCH(CH76,$BP$10:$BP$269,0)),0)</f>
        <v>0</v>
      </c>
      <c r="CV76" s="106"/>
      <c r="CW76" s="106"/>
    </row>
    <row r="77" spans="5:101" ht="7.5" customHeight="1" x14ac:dyDescent="0.2">
      <c r="E77" s="110"/>
      <c r="F77" s="111"/>
      <c r="G77" s="111"/>
      <c r="H77" s="111"/>
      <c r="I77" s="112"/>
      <c r="J77" s="114"/>
      <c r="K77" s="110"/>
      <c r="L77" s="111"/>
      <c r="M77" s="111"/>
      <c r="N77" s="112"/>
      <c r="O77" s="110"/>
      <c r="P77" s="112"/>
      <c r="Q77" s="110"/>
      <c r="R77" s="112"/>
      <c r="S77" s="110"/>
      <c r="T77" s="112"/>
      <c r="U77" s="110"/>
      <c r="V77" s="111"/>
      <c r="W77" s="111"/>
      <c r="X77" s="111"/>
      <c r="Y77" s="112"/>
      <c r="Z77" s="87"/>
      <c r="AA77" s="87"/>
      <c r="AB77" s="87"/>
      <c r="AC77" s="87"/>
      <c r="AD77" s="87"/>
      <c r="AE77" s="101"/>
      <c r="AF77" s="101"/>
      <c r="AG77" s="102"/>
      <c r="AH77" s="116"/>
      <c r="AI77" s="104"/>
      <c r="AJ77" s="101"/>
      <c r="AK77" s="101"/>
      <c r="AL77" s="101"/>
      <c r="AM77" s="101"/>
      <c r="AN77" s="102"/>
      <c r="AO77" s="116"/>
      <c r="AP77" s="104"/>
      <c r="AQ77" s="101"/>
      <c r="AR77" s="101"/>
      <c r="AS77" s="101"/>
      <c r="AT77" s="101"/>
      <c r="AU77" s="102"/>
      <c r="AV77" s="116"/>
      <c r="AW77" s="104"/>
      <c r="AX77" s="101"/>
      <c r="AY77" s="101"/>
      <c r="AZ77" s="120"/>
      <c r="BA77" s="121"/>
      <c r="BB77" s="121"/>
      <c r="BC77" s="122"/>
      <c r="BE77" s="96"/>
      <c r="BF77" s="96"/>
      <c r="BG77" s="3"/>
      <c r="BH77" s="88"/>
      <c r="BI77" s="88"/>
      <c r="BJ77" s="88"/>
      <c r="BK77" s="88"/>
      <c r="BL77" s="88"/>
      <c r="BM77" s="88"/>
      <c r="BN77" s="88"/>
      <c r="BO77" s="88"/>
      <c r="BP77" s="88"/>
      <c r="BQ77" s="88"/>
      <c r="BR77" s="88"/>
      <c r="BS77" s="88"/>
      <c r="BT77" s="88"/>
      <c r="BU77" s="88"/>
      <c r="BV77" s="88"/>
      <c r="BW77" s="88"/>
      <c r="BX77" s="88"/>
      <c r="BY77" s="88"/>
      <c r="BZ77" s="88"/>
      <c r="CA77" s="88"/>
      <c r="CD77" s="98"/>
      <c r="CE77" s="98"/>
      <c r="CF77" s="98"/>
      <c r="CH77" s="99"/>
      <c r="CI77" s="99"/>
      <c r="CJ77" s="99"/>
      <c r="CK77" s="99"/>
      <c r="CL77" s="99"/>
      <c r="CM77" s="99"/>
      <c r="CN77" s="99"/>
      <c r="CO77" s="99"/>
      <c r="CP77" s="99"/>
      <c r="CQ77" s="99"/>
      <c r="CR77" s="99"/>
      <c r="CS77" s="99"/>
      <c r="CU77" s="85"/>
      <c r="CV77" s="85"/>
      <c r="CW77" s="85"/>
    </row>
    <row r="78" spans="5:101" ht="7.5" customHeight="1" x14ac:dyDescent="0.2">
      <c r="E78" s="107">
        <f>IFERROR(IF(BP78="","-",RANK(S78,$S$10:$T$264,0)+RANK(Q78,$Q$10:$R$264,0)%+RANK(O78,$O$10:$P$264,0)%%+ROW()%%%),"-")</f>
        <v>9.1012780000000006</v>
      </c>
      <c r="F78" s="108"/>
      <c r="G78" s="108"/>
      <c r="H78" s="108"/>
      <c r="I78" s="109"/>
      <c r="J78" s="113">
        <f>IFERROR(IF(E78="","",RANK(E78,$E$10:$I$264,1)),"-")</f>
        <v>24</v>
      </c>
      <c r="K78" s="107" t="str">
        <f t="shared" ref="K78" si="198">BP78</f>
        <v xml:space="preserve">   </v>
      </c>
      <c r="L78" s="108"/>
      <c r="M78" s="108"/>
      <c r="N78" s="109"/>
      <c r="O78" s="107">
        <f t="shared" ref="O78" si="199">SUM(AE78-AI78)</f>
        <v>0</v>
      </c>
      <c r="P78" s="109"/>
      <c r="Q78" s="107">
        <f t="shared" ref="Q78" si="200">SUM(AL78-AP78)</f>
        <v>0</v>
      </c>
      <c r="R78" s="109"/>
      <c r="S78" s="107">
        <f t="shared" ref="S78" si="201">SUM(AS78-AW78)</f>
        <v>0</v>
      </c>
      <c r="T78" s="109"/>
      <c r="U78" s="107">
        <f>IFERROR(SMALL($E$10:$I$264,35),0)</f>
        <v>9.1013000000000002</v>
      </c>
      <c r="V78" s="108"/>
      <c r="W78" s="108"/>
      <c r="X78" s="108"/>
      <c r="Y78" s="109"/>
      <c r="Z78" s="87">
        <f>IFERROR(IF(U78="","",RANK(U78,$U$10:$Y$264,1)),0)</f>
        <v>35</v>
      </c>
      <c r="AA78" s="87" t="str">
        <f>IFERROR(INDEX($K$10:$K$264,MATCH(U78,$E$10:$E$264,0),1),0)</f>
        <v xml:space="preserve">   </v>
      </c>
      <c r="AB78" s="87"/>
      <c r="AC78" s="87"/>
      <c r="AD78" s="87"/>
      <c r="AE78" s="101"/>
      <c r="AF78" s="101"/>
      <c r="AG78" s="102"/>
      <c r="AH78" s="115" t="s">
        <v>19</v>
      </c>
      <c r="AI78" s="104"/>
      <c r="AJ78" s="101"/>
      <c r="AK78" s="101"/>
      <c r="AL78" s="101"/>
      <c r="AM78" s="101"/>
      <c r="AN78" s="102"/>
      <c r="AO78" s="115" t="s">
        <v>19</v>
      </c>
      <c r="AP78" s="104"/>
      <c r="AQ78" s="101"/>
      <c r="AR78" s="101"/>
      <c r="AS78" s="101"/>
      <c r="AT78" s="101"/>
      <c r="AU78" s="102"/>
      <c r="AV78" s="115" t="s">
        <v>19</v>
      </c>
      <c r="AW78" s="104"/>
      <c r="AX78" s="101"/>
      <c r="AY78" s="101"/>
      <c r="AZ78" s="117">
        <f>IFERROR(IF(E78="","",RANK(E78,$E$10:$I$264,1)),0)</f>
        <v>24</v>
      </c>
      <c r="BA78" s="118"/>
      <c r="BB78" s="118"/>
      <c r="BC78" s="119"/>
      <c r="BE78" s="96"/>
      <c r="BF78" s="96"/>
      <c r="BG78" s="3"/>
      <c r="BH78" s="88" t="s">
        <v>54</v>
      </c>
      <c r="BI78" s="88"/>
      <c r="BJ78" s="88"/>
      <c r="BK78" s="88"/>
      <c r="BL78" s="88"/>
      <c r="BM78" s="88"/>
      <c r="BN78" s="88"/>
      <c r="BO78" s="88"/>
      <c r="BP78" s="88" t="str">
        <f>IF(BE78&gt;0,VLOOKUP(BE78,'Infos joueurs'!$B:$BT,11,FALSE)," ")&amp;" "&amp;IF(BE78&gt;0,VLOOKUP(BE78,'Infos joueurs'!$B:$BT,27,FALSE)," ")</f>
        <v xml:space="preserve">   </v>
      </c>
      <c r="BQ78" s="88"/>
      <c r="BR78" s="88"/>
      <c r="BS78" s="88"/>
      <c r="BT78" s="88"/>
      <c r="BU78" s="88"/>
      <c r="BV78" s="88"/>
      <c r="BW78" s="88"/>
      <c r="BX78" s="88"/>
      <c r="BY78" s="88"/>
      <c r="BZ78" s="88"/>
      <c r="CA78" s="88"/>
      <c r="CD78" s="97">
        <v>35</v>
      </c>
      <c r="CE78" s="97"/>
      <c r="CF78" s="97"/>
      <c r="CH78" s="105" t="str">
        <f t="shared" ref="CH78" si="202">AA78</f>
        <v xml:space="preserve">   </v>
      </c>
      <c r="CI78" s="105"/>
      <c r="CJ78" s="105"/>
      <c r="CK78" s="105"/>
      <c r="CL78" s="105"/>
      <c r="CM78" s="105"/>
      <c r="CN78" s="105"/>
      <c r="CO78" s="105"/>
      <c r="CP78" s="105"/>
      <c r="CQ78" s="105"/>
      <c r="CR78" s="105"/>
      <c r="CS78" s="105"/>
      <c r="CU78" s="106">
        <f t="shared" ref="CU78" si="203">IFERROR(INDEX($BE$10:$BE$269,MATCH(CH78,$BP$10:$BP$269,0)),0)</f>
        <v>0</v>
      </c>
      <c r="CV78" s="106"/>
      <c r="CW78" s="106"/>
    </row>
    <row r="79" spans="5:101" ht="7.5" customHeight="1" x14ac:dyDescent="0.2">
      <c r="E79" s="110"/>
      <c r="F79" s="111"/>
      <c r="G79" s="111"/>
      <c r="H79" s="111"/>
      <c r="I79" s="112"/>
      <c r="J79" s="114"/>
      <c r="K79" s="110"/>
      <c r="L79" s="111"/>
      <c r="M79" s="111"/>
      <c r="N79" s="112"/>
      <c r="O79" s="110"/>
      <c r="P79" s="112"/>
      <c r="Q79" s="110"/>
      <c r="R79" s="112"/>
      <c r="S79" s="110"/>
      <c r="T79" s="112"/>
      <c r="U79" s="110"/>
      <c r="V79" s="111"/>
      <c r="W79" s="111"/>
      <c r="X79" s="111"/>
      <c r="Y79" s="112"/>
      <c r="Z79" s="87"/>
      <c r="AA79" s="87"/>
      <c r="AB79" s="87"/>
      <c r="AC79" s="87"/>
      <c r="AD79" s="87"/>
      <c r="AE79" s="101"/>
      <c r="AF79" s="101"/>
      <c r="AG79" s="102"/>
      <c r="AH79" s="116"/>
      <c r="AI79" s="104"/>
      <c r="AJ79" s="101"/>
      <c r="AK79" s="101"/>
      <c r="AL79" s="101"/>
      <c r="AM79" s="101"/>
      <c r="AN79" s="102"/>
      <c r="AO79" s="116"/>
      <c r="AP79" s="104"/>
      <c r="AQ79" s="101"/>
      <c r="AR79" s="101"/>
      <c r="AS79" s="101"/>
      <c r="AT79" s="101"/>
      <c r="AU79" s="102"/>
      <c r="AV79" s="116"/>
      <c r="AW79" s="104"/>
      <c r="AX79" s="101"/>
      <c r="AY79" s="101"/>
      <c r="AZ79" s="120"/>
      <c r="BA79" s="121"/>
      <c r="BB79" s="121"/>
      <c r="BC79" s="122"/>
      <c r="BE79" s="96"/>
      <c r="BF79" s="96"/>
      <c r="BG79" s="3"/>
      <c r="BH79" s="88"/>
      <c r="BI79" s="88"/>
      <c r="BJ79" s="88"/>
      <c r="BK79" s="88"/>
      <c r="BL79" s="88"/>
      <c r="BM79" s="88"/>
      <c r="BN79" s="88"/>
      <c r="BO79" s="88"/>
      <c r="BP79" s="88"/>
      <c r="BQ79" s="88"/>
      <c r="BR79" s="88"/>
      <c r="BS79" s="88"/>
      <c r="BT79" s="88"/>
      <c r="BU79" s="88"/>
      <c r="BV79" s="88"/>
      <c r="BW79" s="88"/>
      <c r="BX79" s="88"/>
      <c r="BY79" s="88"/>
      <c r="BZ79" s="88"/>
      <c r="CA79" s="88"/>
      <c r="CD79" s="98"/>
      <c r="CE79" s="98"/>
      <c r="CF79" s="98"/>
      <c r="CH79" s="99"/>
      <c r="CI79" s="99"/>
      <c r="CJ79" s="99"/>
      <c r="CK79" s="99"/>
      <c r="CL79" s="99"/>
      <c r="CM79" s="99"/>
      <c r="CN79" s="99"/>
      <c r="CO79" s="99"/>
      <c r="CP79" s="99"/>
      <c r="CQ79" s="99"/>
      <c r="CR79" s="99"/>
      <c r="CS79" s="99"/>
      <c r="CU79" s="85"/>
      <c r="CV79" s="85"/>
      <c r="CW79" s="85"/>
    </row>
    <row r="80" spans="5:101" ht="7.5" customHeight="1" x14ac:dyDescent="0.2">
      <c r="E80" s="107">
        <f>IFERROR(IF(BP80="","-",RANK(S80,$S$10:$T$264,0)+RANK(Q80,$Q$10:$R$264,0)%+RANK(O80,$O$10:$P$264,0)%%+ROW()%%%),"-")</f>
        <v>9.1012800000000009</v>
      </c>
      <c r="F80" s="108"/>
      <c r="G80" s="108"/>
      <c r="H80" s="108"/>
      <c r="I80" s="109"/>
      <c r="J80" s="113">
        <f>IFERROR(IF(E80="","",RANK(E80,$E$10:$I$264,1)),"-")</f>
        <v>25</v>
      </c>
      <c r="K80" s="107" t="str">
        <f t="shared" ref="K80" si="204">BP80</f>
        <v xml:space="preserve">   </v>
      </c>
      <c r="L80" s="108"/>
      <c r="M80" s="108"/>
      <c r="N80" s="109"/>
      <c r="O80" s="107">
        <f t="shared" ref="O80" si="205">SUM(AE80-AI80)</f>
        <v>0</v>
      </c>
      <c r="P80" s="109"/>
      <c r="Q80" s="107">
        <f t="shared" ref="Q80" si="206">SUM(AL80-AP80)</f>
        <v>0</v>
      </c>
      <c r="R80" s="109"/>
      <c r="S80" s="107">
        <f t="shared" ref="S80" si="207">SUM(AS80-AW80)</f>
        <v>0</v>
      </c>
      <c r="T80" s="109"/>
      <c r="U80" s="107">
        <f>IFERROR(SMALL($E$10:$I$264,36),0)</f>
        <v>9.1013020000000004</v>
      </c>
      <c r="V80" s="108"/>
      <c r="W80" s="108"/>
      <c r="X80" s="108"/>
      <c r="Y80" s="109"/>
      <c r="Z80" s="87">
        <f>IFERROR(IF(U80="","",RANK(U80,$U$10:$Y$264,1)),0)</f>
        <v>36</v>
      </c>
      <c r="AA80" s="87" t="str">
        <f>IFERROR(INDEX($K$10:$K$264,MATCH(U80,$E$10:$E$264,0),1),0)</f>
        <v xml:space="preserve">   </v>
      </c>
      <c r="AB80" s="87"/>
      <c r="AC80" s="87"/>
      <c r="AD80" s="87"/>
      <c r="AE80" s="101"/>
      <c r="AF80" s="101"/>
      <c r="AG80" s="102"/>
      <c r="AH80" s="115" t="s">
        <v>19</v>
      </c>
      <c r="AI80" s="104"/>
      <c r="AJ80" s="101"/>
      <c r="AK80" s="101"/>
      <c r="AL80" s="101"/>
      <c r="AM80" s="101"/>
      <c r="AN80" s="102"/>
      <c r="AO80" s="115" t="s">
        <v>19</v>
      </c>
      <c r="AP80" s="104"/>
      <c r="AQ80" s="101"/>
      <c r="AR80" s="101"/>
      <c r="AS80" s="101"/>
      <c r="AT80" s="101"/>
      <c r="AU80" s="102"/>
      <c r="AV80" s="115" t="s">
        <v>19</v>
      </c>
      <c r="AW80" s="104"/>
      <c r="AX80" s="101"/>
      <c r="AY80" s="101"/>
      <c r="AZ80" s="117">
        <f>IFERROR(IF(E80="","",RANK(E80,$E$10:$I$264,1)),0)</f>
        <v>25</v>
      </c>
      <c r="BA80" s="118"/>
      <c r="BB80" s="118"/>
      <c r="BC80" s="119"/>
      <c r="BE80" s="96"/>
      <c r="BF80" s="96"/>
      <c r="BG80" s="3"/>
      <c r="BH80" s="88" t="s">
        <v>55</v>
      </c>
      <c r="BI80" s="88"/>
      <c r="BJ80" s="88"/>
      <c r="BK80" s="88"/>
      <c r="BL80" s="88"/>
      <c r="BM80" s="88"/>
      <c r="BN80" s="88"/>
      <c r="BO80" s="88"/>
      <c r="BP80" s="88" t="str">
        <f>IF(BE80&gt;0,VLOOKUP(BE80,'Infos joueurs'!$B:$BT,11,FALSE)," ")&amp;" "&amp;IF(BE80&gt;0,VLOOKUP(BE80,'Infos joueurs'!$B:$BT,27,FALSE)," ")</f>
        <v xml:space="preserve">   </v>
      </c>
      <c r="BQ80" s="88"/>
      <c r="BR80" s="88"/>
      <c r="BS80" s="88"/>
      <c r="BT80" s="88"/>
      <c r="BU80" s="88"/>
      <c r="BV80" s="88"/>
      <c r="BW80" s="88"/>
      <c r="BX80" s="88"/>
      <c r="BY80" s="88"/>
      <c r="BZ80" s="88"/>
      <c r="CA80" s="88"/>
      <c r="CD80" s="97">
        <v>36</v>
      </c>
      <c r="CE80" s="97"/>
      <c r="CF80" s="97"/>
      <c r="CH80" s="105" t="str">
        <f t="shared" ref="CH80" si="208">AA80</f>
        <v xml:space="preserve">   </v>
      </c>
      <c r="CI80" s="105"/>
      <c r="CJ80" s="105"/>
      <c r="CK80" s="105"/>
      <c r="CL80" s="105"/>
      <c r="CM80" s="105"/>
      <c r="CN80" s="105"/>
      <c r="CO80" s="105"/>
      <c r="CP80" s="105"/>
      <c r="CQ80" s="105"/>
      <c r="CR80" s="105"/>
      <c r="CS80" s="105"/>
      <c r="CU80" s="106">
        <f t="shared" ref="CU80" si="209">IFERROR(INDEX($BE$10:$BE$269,MATCH(CH80,$BP$10:$BP$269,0)),0)</f>
        <v>0</v>
      </c>
      <c r="CV80" s="106"/>
      <c r="CW80" s="106"/>
    </row>
    <row r="81" spans="5:101" ht="7.5" customHeight="1" x14ac:dyDescent="0.2">
      <c r="E81" s="110"/>
      <c r="F81" s="111"/>
      <c r="G81" s="111"/>
      <c r="H81" s="111"/>
      <c r="I81" s="112"/>
      <c r="J81" s="114"/>
      <c r="K81" s="110"/>
      <c r="L81" s="111"/>
      <c r="M81" s="111"/>
      <c r="N81" s="112"/>
      <c r="O81" s="110"/>
      <c r="P81" s="112"/>
      <c r="Q81" s="110"/>
      <c r="R81" s="112"/>
      <c r="S81" s="110"/>
      <c r="T81" s="112"/>
      <c r="U81" s="110"/>
      <c r="V81" s="111"/>
      <c r="W81" s="111"/>
      <c r="X81" s="111"/>
      <c r="Y81" s="112"/>
      <c r="Z81" s="87"/>
      <c r="AA81" s="87"/>
      <c r="AB81" s="87"/>
      <c r="AC81" s="87"/>
      <c r="AD81" s="87"/>
      <c r="AE81" s="101"/>
      <c r="AF81" s="101"/>
      <c r="AG81" s="102"/>
      <c r="AH81" s="116"/>
      <c r="AI81" s="104"/>
      <c r="AJ81" s="101"/>
      <c r="AK81" s="101"/>
      <c r="AL81" s="101"/>
      <c r="AM81" s="101"/>
      <c r="AN81" s="102"/>
      <c r="AO81" s="116"/>
      <c r="AP81" s="104"/>
      <c r="AQ81" s="101"/>
      <c r="AR81" s="101"/>
      <c r="AS81" s="101"/>
      <c r="AT81" s="101"/>
      <c r="AU81" s="102"/>
      <c r="AV81" s="116"/>
      <c r="AW81" s="104"/>
      <c r="AX81" s="101"/>
      <c r="AY81" s="101"/>
      <c r="AZ81" s="120"/>
      <c r="BA81" s="121"/>
      <c r="BB81" s="121"/>
      <c r="BC81" s="122"/>
      <c r="BE81" s="96"/>
      <c r="BF81" s="96"/>
      <c r="BG81" s="3"/>
      <c r="BH81" s="88"/>
      <c r="BI81" s="88"/>
      <c r="BJ81" s="88"/>
      <c r="BK81" s="88"/>
      <c r="BL81" s="88"/>
      <c r="BM81" s="88"/>
      <c r="BN81" s="88"/>
      <c r="BO81" s="88"/>
      <c r="BP81" s="88"/>
      <c r="BQ81" s="88"/>
      <c r="BR81" s="88"/>
      <c r="BS81" s="88"/>
      <c r="BT81" s="88"/>
      <c r="BU81" s="88"/>
      <c r="BV81" s="88"/>
      <c r="BW81" s="88"/>
      <c r="BX81" s="88"/>
      <c r="BY81" s="88"/>
      <c r="BZ81" s="88"/>
      <c r="CA81" s="88"/>
      <c r="CD81" s="98"/>
      <c r="CE81" s="98"/>
      <c r="CF81" s="98"/>
      <c r="CH81" s="99"/>
      <c r="CI81" s="99"/>
      <c r="CJ81" s="99"/>
      <c r="CK81" s="99"/>
      <c r="CL81" s="99"/>
      <c r="CM81" s="99"/>
      <c r="CN81" s="99"/>
      <c r="CO81" s="99"/>
      <c r="CP81" s="99"/>
      <c r="CQ81" s="99"/>
      <c r="CR81" s="99"/>
      <c r="CS81" s="99"/>
      <c r="CU81" s="85"/>
      <c r="CV81" s="85"/>
      <c r="CW81" s="85"/>
    </row>
    <row r="82" spans="5:101" ht="7.5" customHeight="1" x14ac:dyDescent="0.2">
      <c r="E82" s="107">
        <f>IFERROR(IF(BP82="","-",RANK(S82,$S$10:$T$264,0)+RANK(Q82,$Q$10:$R$264,0)%+RANK(O82,$O$10:$P$264,0)%%+ROW()%%%),"-")</f>
        <v>9.1012820000000012</v>
      </c>
      <c r="F82" s="108"/>
      <c r="G82" s="108"/>
      <c r="H82" s="108"/>
      <c r="I82" s="109"/>
      <c r="J82" s="113">
        <f>IFERROR(IF(E82="","",RANK(E82,$E$10:$I$264,1)),"-")</f>
        <v>26</v>
      </c>
      <c r="K82" s="107" t="str">
        <f t="shared" ref="K82" si="210">BP82</f>
        <v xml:space="preserve">   </v>
      </c>
      <c r="L82" s="108"/>
      <c r="M82" s="108"/>
      <c r="N82" s="109"/>
      <c r="O82" s="107">
        <f t="shared" ref="O82" si="211">SUM(AE82-AI82)</f>
        <v>0</v>
      </c>
      <c r="P82" s="109"/>
      <c r="Q82" s="107">
        <f t="shared" ref="Q82" si="212">SUM(AL82-AP82)</f>
        <v>0</v>
      </c>
      <c r="R82" s="109"/>
      <c r="S82" s="107">
        <f t="shared" ref="S82" si="213">SUM(AS82-AW82)</f>
        <v>0</v>
      </c>
      <c r="T82" s="109"/>
      <c r="U82" s="107">
        <f>IFERROR(SMALL($E$10:$I$264,37),0)</f>
        <v>9.1013040000000007</v>
      </c>
      <c r="V82" s="108"/>
      <c r="W82" s="108"/>
      <c r="X82" s="108"/>
      <c r="Y82" s="109"/>
      <c r="Z82" s="87">
        <f>IFERROR(IF(U82="","",RANK(U82,$U$10:$Y$264,1)),0)</f>
        <v>37</v>
      </c>
      <c r="AA82" s="87" t="str">
        <f>IFERROR(INDEX($K$10:$K$264,MATCH(U82,$E$10:$E$264,0),1),0)</f>
        <v xml:space="preserve">   </v>
      </c>
      <c r="AB82" s="87"/>
      <c r="AC82" s="87"/>
      <c r="AD82" s="87"/>
      <c r="AE82" s="101"/>
      <c r="AF82" s="101"/>
      <c r="AG82" s="102"/>
      <c r="AH82" s="115" t="s">
        <v>19</v>
      </c>
      <c r="AI82" s="104"/>
      <c r="AJ82" s="101"/>
      <c r="AK82" s="101"/>
      <c r="AL82" s="101"/>
      <c r="AM82" s="101"/>
      <c r="AN82" s="102"/>
      <c r="AO82" s="115" t="s">
        <v>19</v>
      </c>
      <c r="AP82" s="104"/>
      <c r="AQ82" s="101"/>
      <c r="AR82" s="101"/>
      <c r="AS82" s="101"/>
      <c r="AT82" s="101"/>
      <c r="AU82" s="102"/>
      <c r="AV82" s="115" t="s">
        <v>19</v>
      </c>
      <c r="AW82" s="104"/>
      <c r="AX82" s="101"/>
      <c r="AY82" s="101"/>
      <c r="AZ82" s="117">
        <f>IFERROR(IF(E82="","",RANK(E82,$E$10:$I$264,1)),0)</f>
        <v>26</v>
      </c>
      <c r="BA82" s="118"/>
      <c r="BB82" s="118"/>
      <c r="BC82" s="119"/>
      <c r="BE82" s="96"/>
      <c r="BF82" s="96"/>
      <c r="BG82" s="3"/>
      <c r="BH82" s="88" t="s">
        <v>56</v>
      </c>
      <c r="BI82" s="88"/>
      <c r="BJ82" s="88"/>
      <c r="BK82" s="88"/>
      <c r="BL82" s="88"/>
      <c r="BM82" s="88"/>
      <c r="BN82" s="88"/>
      <c r="BO82" s="88"/>
      <c r="BP82" s="88" t="str">
        <f>IF(BE82&gt;0,VLOOKUP(BE82,'Infos joueurs'!$B:$BT,11,FALSE)," ")&amp;" "&amp;IF(BE82&gt;0,VLOOKUP(BE82,'Infos joueurs'!$B:$BT,27,FALSE)," ")</f>
        <v xml:space="preserve">   </v>
      </c>
      <c r="BQ82" s="88"/>
      <c r="BR82" s="88"/>
      <c r="BS82" s="88"/>
      <c r="BT82" s="88"/>
      <c r="BU82" s="88"/>
      <c r="BV82" s="88"/>
      <c r="BW82" s="88"/>
      <c r="BX82" s="88"/>
      <c r="BY82" s="88"/>
      <c r="BZ82" s="88"/>
      <c r="CA82" s="88"/>
      <c r="CD82" s="97">
        <v>37</v>
      </c>
      <c r="CE82" s="97"/>
      <c r="CF82" s="97"/>
      <c r="CH82" s="105" t="str">
        <f t="shared" ref="CH82" si="214">AA82</f>
        <v xml:space="preserve">   </v>
      </c>
      <c r="CI82" s="105"/>
      <c r="CJ82" s="105"/>
      <c r="CK82" s="105"/>
      <c r="CL82" s="105"/>
      <c r="CM82" s="105"/>
      <c r="CN82" s="105"/>
      <c r="CO82" s="105"/>
      <c r="CP82" s="105"/>
      <c r="CQ82" s="105"/>
      <c r="CR82" s="105"/>
      <c r="CS82" s="105"/>
      <c r="CU82" s="106">
        <f t="shared" ref="CU82" si="215">IFERROR(INDEX($BE$10:$BE$269,MATCH(CH82,$BP$10:$BP$269,0)),0)</f>
        <v>0</v>
      </c>
      <c r="CV82" s="106"/>
      <c r="CW82" s="106"/>
    </row>
    <row r="83" spans="5:101" ht="7.5" customHeight="1" x14ac:dyDescent="0.2">
      <c r="E83" s="110"/>
      <c r="F83" s="111"/>
      <c r="G83" s="111"/>
      <c r="H83" s="111"/>
      <c r="I83" s="112"/>
      <c r="J83" s="114"/>
      <c r="K83" s="110"/>
      <c r="L83" s="111"/>
      <c r="M83" s="111"/>
      <c r="N83" s="112"/>
      <c r="O83" s="110"/>
      <c r="P83" s="112"/>
      <c r="Q83" s="110"/>
      <c r="R83" s="112"/>
      <c r="S83" s="110"/>
      <c r="T83" s="112"/>
      <c r="U83" s="110"/>
      <c r="V83" s="111"/>
      <c r="W83" s="111"/>
      <c r="X83" s="111"/>
      <c r="Y83" s="112"/>
      <c r="Z83" s="87"/>
      <c r="AA83" s="87"/>
      <c r="AB83" s="87"/>
      <c r="AC83" s="87"/>
      <c r="AD83" s="87"/>
      <c r="AE83" s="101"/>
      <c r="AF83" s="101"/>
      <c r="AG83" s="102"/>
      <c r="AH83" s="116"/>
      <c r="AI83" s="104"/>
      <c r="AJ83" s="101"/>
      <c r="AK83" s="101"/>
      <c r="AL83" s="101"/>
      <c r="AM83" s="101"/>
      <c r="AN83" s="102"/>
      <c r="AO83" s="116"/>
      <c r="AP83" s="104"/>
      <c r="AQ83" s="101"/>
      <c r="AR83" s="101"/>
      <c r="AS83" s="101"/>
      <c r="AT83" s="101"/>
      <c r="AU83" s="102"/>
      <c r="AV83" s="116"/>
      <c r="AW83" s="104"/>
      <c r="AX83" s="101"/>
      <c r="AY83" s="101"/>
      <c r="AZ83" s="120"/>
      <c r="BA83" s="121"/>
      <c r="BB83" s="121"/>
      <c r="BC83" s="122"/>
      <c r="BE83" s="96"/>
      <c r="BF83" s="96"/>
      <c r="BG83" s="3"/>
      <c r="BH83" s="88"/>
      <c r="BI83" s="88"/>
      <c r="BJ83" s="88"/>
      <c r="BK83" s="88"/>
      <c r="BL83" s="88"/>
      <c r="BM83" s="88"/>
      <c r="BN83" s="88"/>
      <c r="BO83" s="88"/>
      <c r="BP83" s="88"/>
      <c r="BQ83" s="88"/>
      <c r="BR83" s="88"/>
      <c r="BS83" s="88"/>
      <c r="BT83" s="88"/>
      <c r="BU83" s="88"/>
      <c r="BV83" s="88"/>
      <c r="BW83" s="88"/>
      <c r="BX83" s="88"/>
      <c r="BY83" s="88"/>
      <c r="BZ83" s="88"/>
      <c r="CA83" s="88"/>
      <c r="CD83" s="98"/>
      <c r="CE83" s="98"/>
      <c r="CF83" s="98"/>
      <c r="CH83" s="99"/>
      <c r="CI83" s="99"/>
      <c r="CJ83" s="99"/>
      <c r="CK83" s="99"/>
      <c r="CL83" s="99"/>
      <c r="CM83" s="99"/>
      <c r="CN83" s="99"/>
      <c r="CO83" s="99"/>
      <c r="CP83" s="99"/>
      <c r="CQ83" s="99"/>
      <c r="CR83" s="99"/>
      <c r="CS83" s="99"/>
      <c r="CU83" s="85"/>
      <c r="CV83" s="85"/>
      <c r="CW83" s="85"/>
    </row>
    <row r="84" spans="5:101" ht="7.5" customHeight="1" x14ac:dyDescent="0.2">
      <c r="E84" s="107">
        <f>IFERROR(IF(BP84="","-",RANK(S84,$S$10:$T$264,0)+RANK(Q84,$Q$10:$R$264,0)%+RANK(O84,$O$10:$P$264,0)%%+ROW()%%%),"-")</f>
        <v>9.1012839999999997</v>
      </c>
      <c r="F84" s="108"/>
      <c r="G84" s="108"/>
      <c r="H84" s="108"/>
      <c r="I84" s="109"/>
      <c r="J84" s="113">
        <f>IFERROR(IF(E84="","",RANK(E84,$E$10:$I$264,1)),"-")</f>
        <v>27</v>
      </c>
      <c r="K84" s="107" t="str">
        <f t="shared" ref="K84" si="216">BP84</f>
        <v xml:space="preserve">   </v>
      </c>
      <c r="L84" s="108"/>
      <c r="M84" s="108"/>
      <c r="N84" s="109"/>
      <c r="O84" s="107">
        <f t="shared" ref="O84" si="217">SUM(AE84-AI84)</f>
        <v>0</v>
      </c>
      <c r="P84" s="109"/>
      <c r="Q84" s="107">
        <f t="shared" ref="Q84" si="218">SUM(AL84-AP84)</f>
        <v>0</v>
      </c>
      <c r="R84" s="109"/>
      <c r="S84" s="107">
        <f t="shared" ref="S84" si="219">SUM(AS84-AW84)</f>
        <v>0</v>
      </c>
      <c r="T84" s="109"/>
      <c r="U84" s="107">
        <f>IFERROR(SMALL($E$10:$I$264,38),0)</f>
        <v>9.101306000000001</v>
      </c>
      <c r="V84" s="108"/>
      <c r="W84" s="108"/>
      <c r="X84" s="108"/>
      <c r="Y84" s="109"/>
      <c r="Z84" s="87">
        <f>IFERROR(IF(U84="","",RANK(U84,$U$10:$Y$264,1)),0)</f>
        <v>38</v>
      </c>
      <c r="AA84" s="87" t="str">
        <f>IFERROR(INDEX($K$10:$K$264,MATCH(U84,$E$10:$E$264,0),1),0)</f>
        <v xml:space="preserve">   </v>
      </c>
      <c r="AB84" s="87"/>
      <c r="AC84" s="87"/>
      <c r="AD84" s="87"/>
      <c r="AE84" s="101"/>
      <c r="AF84" s="101"/>
      <c r="AG84" s="102"/>
      <c r="AH84" s="115" t="s">
        <v>19</v>
      </c>
      <c r="AI84" s="104"/>
      <c r="AJ84" s="101"/>
      <c r="AK84" s="101"/>
      <c r="AL84" s="101"/>
      <c r="AM84" s="101"/>
      <c r="AN84" s="102"/>
      <c r="AO84" s="115" t="s">
        <v>19</v>
      </c>
      <c r="AP84" s="104"/>
      <c r="AQ84" s="101"/>
      <c r="AR84" s="101"/>
      <c r="AS84" s="101"/>
      <c r="AT84" s="101"/>
      <c r="AU84" s="102"/>
      <c r="AV84" s="115" t="s">
        <v>19</v>
      </c>
      <c r="AW84" s="104"/>
      <c r="AX84" s="101"/>
      <c r="AY84" s="101"/>
      <c r="AZ84" s="117">
        <f>IFERROR(IF(E84="","",RANK(E84,$E$10:$I$264,1)),0)</f>
        <v>27</v>
      </c>
      <c r="BA84" s="118"/>
      <c r="BB84" s="118"/>
      <c r="BC84" s="119"/>
      <c r="BE84" s="96"/>
      <c r="BF84" s="96"/>
      <c r="BG84" s="3"/>
      <c r="BH84" s="88" t="s">
        <v>57</v>
      </c>
      <c r="BI84" s="88"/>
      <c r="BJ84" s="88"/>
      <c r="BK84" s="88"/>
      <c r="BL84" s="88"/>
      <c r="BM84" s="88"/>
      <c r="BN84" s="88"/>
      <c r="BO84" s="88"/>
      <c r="BP84" s="88" t="str">
        <f>IF(BE84&gt;0,VLOOKUP(BE84,'Infos joueurs'!$B:$BT,11,FALSE)," ")&amp;" "&amp;IF(BE84&gt;0,VLOOKUP(BE84,'Infos joueurs'!$B:$BT,27,FALSE)," ")</f>
        <v xml:space="preserve">   </v>
      </c>
      <c r="BQ84" s="88"/>
      <c r="BR84" s="88"/>
      <c r="BS84" s="88"/>
      <c r="BT84" s="88"/>
      <c r="BU84" s="88"/>
      <c r="BV84" s="88"/>
      <c r="BW84" s="88"/>
      <c r="BX84" s="88"/>
      <c r="BY84" s="88"/>
      <c r="BZ84" s="88"/>
      <c r="CA84" s="88"/>
      <c r="CD84" s="97">
        <v>38</v>
      </c>
      <c r="CE84" s="97"/>
      <c r="CF84" s="97"/>
      <c r="CH84" s="105" t="str">
        <f t="shared" ref="CH84" si="220">AA84</f>
        <v xml:space="preserve">   </v>
      </c>
      <c r="CI84" s="105"/>
      <c r="CJ84" s="105"/>
      <c r="CK84" s="105"/>
      <c r="CL84" s="105"/>
      <c r="CM84" s="105"/>
      <c r="CN84" s="105"/>
      <c r="CO84" s="105"/>
      <c r="CP84" s="105"/>
      <c r="CQ84" s="105"/>
      <c r="CR84" s="105"/>
      <c r="CS84" s="105"/>
      <c r="CU84" s="106">
        <f t="shared" ref="CU84" si="221">IFERROR(INDEX($BE$10:$BE$269,MATCH(CH84,$BP$10:$BP$269,0)),0)</f>
        <v>0</v>
      </c>
      <c r="CV84" s="106"/>
      <c r="CW84" s="106"/>
    </row>
    <row r="85" spans="5:101" ht="7.5" customHeight="1" x14ac:dyDescent="0.2">
      <c r="E85" s="110"/>
      <c r="F85" s="111"/>
      <c r="G85" s="111"/>
      <c r="H85" s="111"/>
      <c r="I85" s="112"/>
      <c r="J85" s="114"/>
      <c r="K85" s="110"/>
      <c r="L85" s="111"/>
      <c r="M85" s="111"/>
      <c r="N85" s="112"/>
      <c r="O85" s="110"/>
      <c r="P85" s="112"/>
      <c r="Q85" s="110"/>
      <c r="R85" s="112"/>
      <c r="S85" s="110"/>
      <c r="T85" s="112"/>
      <c r="U85" s="110"/>
      <c r="V85" s="111"/>
      <c r="W85" s="111"/>
      <c r="X85" s="111"/>
      <c r="Y85" s="112"/>
      <c r="Z85" s="87"/>
      <c r="AA85" s="87"/>
      <c r="AB85" s="87"/>
      <c r="AC85" s="87"/>
      <c r="AD85" s="87"/>
      <c r="AE85" s="101"/>
      <c r="AF85" s="101"/>
      <c r="AG85" s="102"/>
      <c r="AH85" s="116"/>
      <c r="AI85" s="104"/>
      <c r="AJ85" s="101"/>
      <c r="AK85" s="101"/>
      <c r="AL85" s="101"/>
      <c r="AM85" s="101"/>
      <c r="AN85" s="102"/>
      <c r="AO85" s="116"/>
      <c r="AP85" s="104"/>
      <c r="AQ85" s="101"/>
      <c r="AR85" s="101"/>
      <c r="AS85" s="101"/>
      <c r="AT85" s="101"/>
      <c r="AU85" s="102"/>
      <c r="AV85" s="116"/>
      <c r="AW85" s="104"/>
      <c r="AX85" s="101"/>
      <c r="AY85" s="101"/>
      <c r="AZ85" s="120"/>
      <c r="BA85" s="121"/>
      <c r="BB85" s="121"/>
      <c r="BC85" s="122"/>
      <c r="BE85" s="96"/>
      <c r="BF85" s="96"/>
      <c r="BG85" s="3"/>
      <c r="BH85" s="88"/>
      <c r="BI85" s="88"/>
      <c r="BJ85" s="88"/>
      <c r="BK85" s="88"/>
      <c r="BL85" s="88"/>
      <c r="BM85" s="88"/>
      <c r="BN85" s="88"/>
      <c r="BO85" s="88"/>
      <c r="BP85" s="88"/>
      <c r="BQ85" s="88"/>
      <c r="BR85" s="88"/>
      <c r="BS85" s="88"/>
      <c r="BT85" s="88"/>
      <c r="BU85" s="88"/>
      <c r="BV85" s="88"/>
      <c r="BW85" s="88"/>
      <c r="BX85" s="88"/>
      <c r="BY85" s="88"/>
      <c r="BZ85" s="88"/>
      <c r="CA85" s="88"/>
      <c r="CD85" s="98"/>
      <c r="CE85" s="98"/>
      <c r="CF85" s="98"/>
      <c r="CH85" s="99"/>
      <c r="CI85" s="99"/>
      <c r="CJ85" s="99"/>
      <c r="CK85" s="99"/>
      <c r="CL85" s="99"/>
      <c r="CM85" s="99"/>
      <c r="CN85" s="99"/>
      <c r="CO85" s="99"/>
      <c r="CP85" s="99"/>
      <c r="CQ85" s="99"/>
      <c r="CR85" s="99"/>
      <c r="CS85" s="99"/>
      <c r="CU85" s="85"/>
      <c r="CV85" s="85"/>
      <c r="CW85" s="85"/>
    </row>
    <row r="86" spans="5:101" ht="7.5" customHeight="1" x14ac:dyDescent="0.2">
      <c r="E86" s="107">
        <f>IFERROR(IF(BP86="","-",RANK(S86,$S$10:$T$264,0)+RANK(Q86,$Q$10:$R$264,0)%+RANK(O86,$O$10:$P$264,0)%%+ROW()%%%),"-")</f>
        <v>9.101286</v>
      </c>
      <c r="F86" s="108"/>
      <c r="G86" s="108"/>
      <c r="H86" s="108"/>
      <c r="I86" s="109"/>
      <c r="J86" s="113">
        <f>IFERROR(IF(E86="","",RANK(E86,$E$10:$I$264,1)),"-")</f>
        <v>28</v>
      </c>
      <c r="K86" s="107" t="str">
        <f t="shared" ref="K86" si="222">BP86</f>
        <v xml:space="preserve">   </v>
      </c>
      <c r="L86" s="108"/>
      <c r="M86" s="108"/>
      <c r="N86" s="109"/>
      <c r="O86" s="107">
        <f t="shared" ref="O86" si="223">SUM(AE86-AI86)</f>
        <v>0</v>
      </c>
      <c r="P86" s="109"/>
      <c r="Q86" s="107">
        <f t="shared" ref="Q86" si="224">SUM(AL86-AP86)</f>
        <v>0</v>
      </c>
      <c r="R86" s="109"/>
      <c r="S86" s="107">
        <f t="shared" ref="S86" si="225">SUM(AS86-AW86)</f>
        <v>0</v>
      </c>
      <c r="T86" s="109"/>
      <c r="U86" s="107">
        <f>IFERROR(SMALL($E$10:$I$264,39),0)</f>
        <v>9.1013080000000013</v>
      </c>
      <c r="V86" s="108"/>
      <c r="W86" s="108"/>
      <c r="X86" s="108"/>
      <c r="Y86" s="109"/>
      <c r="Z86" s="87">
        <f>IFERROR(IF(U86="","",RANK(U86,$U$10:$Y$264,1)),0)</f>
        <v>39</v>
      </c>
      <c r="AA86" s="87" t="str">
        <f>IFERROR(INDEX($K$10:$K$264,MATCH(U86,$E$10:$E$264,0),1),0)</f>
        <v xml:space="preserve">   </v>
      </c>
      <c r="AB86" s="87"/>
      <c r="AC86" s="87"/>
      <c r="AD86" s="87"/>
      <c r="AE86" s="101"/>
      <c r="AF86" s="101"/>
      <c r="AG86" s="102"/>
      <c r="AH86" s="115" t="s">
        <v>19</v>
      </c>
      <c r="AI86" s="104"/>
      <c r="AJ86" s="101"/>
      <c r="AK86" s="101"/>
      <c r="AL86" s="101"/>
      <c r="AM86" s="101"/>
      <c r="AN86" s="102"/>
      <c r="AO86" s="115" t="s">
        <v>19</v>
      </c>
      <c r="AP86" s="104"/>
      <c r="AQ86" s="101"/>
      <c r="AR86" s="101"/>
      <c r="AS86" s="101"/>
      <c r="AT86" s="101"/>
      <c r="AU86" s="102"/>
      <c r="AV86" s="115" t="s">
        <v>19</v>
      </c>
      <c r="AW86" s="104"/>
      <c r="AX86" s="101"/>
      <c r="AY86" s="101"/>
      <c r="AZ86" s="117">
        <f>IFERROR(IF(E86="","",RANK(E86,$E$10:$I$264,1)),0)</f>
        <v>28</v>
      </c>
      <c r="BA86" s="118"/>
      <c r="BB86" s="118"/>
      <c r="BC86" s="119"/>
      <c r="BE86" s="96"/>
      <c r="BF86" s="96"/>
      <c r="BG86" s="3"/>
      <c r="BH86" s="88" t="s">
        <v>58</v>
      </c>
      <c r="BI86" s="88"/>
      <c r="BJ86" s="88"/>
      <c r="BK86" s="88"/>
      <c r="BL86" s="88"/>
      <c r="BM86" s="88"/>
      <c r="BN86" s="88"/>
      <c r="BO86" s="88"/>
      <c r="BP86" s="88" t="str">
        <f>IF(BE86&gt;0,VLOOKUP(BE86,'Infos joueurs'!$B:$BT,11,FALSE)," ")&amp;" "&amp;IF(BE86&gt;0,VLOOKUP(BE86,'Infos joueurs'!$B:$BT,27,FALSE)," ")</f>
        <v xml:space="preserve">   </v>
      </c>
      <c r="BQ86" s="88"/>
      <c r="BR86" s="88"/>
      <c r="BS86" s="88"/>
      <c r="BT86" s="88"/>
      <c r="BU86" s="88"/>
      <c r="BV86" s="88"/>
      <c r="BW86" s="88"/>
      <c r="BX86" s="88"/>
      <c r="BY86" s="88"/>
      <c r="BZ86" s="88"/>
      <c r="CA86" s="88"/>
      <c r="CD86" s="97">
        <v>39</v>
      </c>
      <c r="CE86" s="97"/>
      <c r="CF86" s="97"/>
      <c r="CH86" s="105" t="str">
        <f t="shared" ref="CH86" si="226">AA86</f>
        <v xml:space="preserve">   </v>
      </c>
      <c r="CI86" s="105"/>
      <c r="CJ86" s="105"/>
      <c r="CK86" s="105"/>
      <c r="CL86" s="105"/>
      <c r="CM86" s="105"/>
      <c r="CN86" s="105"/>
      <c r="CO86" s="105"/>
      <c r="CP86" s="105"/>
      <c r="CQ86" s="105"/>
      <c r="CR86" s="105"/>
      <c r="CS86" s="105"/>
      <c r="CU86" s="106">
        <f t="shared" ref="CU86" si="227">IFERROR(INDEX($BE$10:$BE$269,MATCH(CH86,$BP$10:$BP$269,0)),0)</f>
        <v>0</v>
      </c>
      <c r="CV86" s="106"/>
      <c r="CW86" s="106"/>
    </row>
    <row r="87" spans="5:101" ht="7.5" customHeight="1" x14ac:dyDescent="0.2">
      <c r="E87" s="110"/>
      <c r="F87" s="111"/>
      <c r="G87" s="111"/>
      <c r="H87" s="111"/>
      <c r="I87" s="112"/>
      <c r="J87" s="114"/>
      <c r="K87" s="110"/>
      <c r="L87" s="111"/>
      <c r="M87" s="111"/>
      <c r="N87" s="112"/>
      <c r="O87" s="110"/>
      <c r="P87" s="112"/>
      <c r="Q87" s="110"/>
      <c r="R87" s="112"/>
      <c r="S87" s="110"/>
      <c r="T87" s="112"/>
      <c r="U87" s="110"/>
      <c r="V87" s="111"/>
      <c r="W87" s="111"/>
      <c r="X87" s="111"/>
      <c r="Y87" s="112"/>
      <c r="Z87" s="87"/>
      <c r="AA87" s="87"/>
      <c r="AB87" s="87"/>
      <c r="AC87" s="87"/>
      <c r="AD87" s="87"/>
      <c r="AE87" s="101"/>
      <c r="AF87" s="101"/>
      <c r="AG87" s="102"/>
      <c r="AH87" s="116"/>
      <c r="AI87" s="104"/>
      <c r="AJ87" s="101"/>
      <c r="AK87" s="101"/>
      <c r="AL87" s="101"/>
      <c r="AM87" s="101"/>
      <c r="AN87" s="102"/>
      <c r="AO87" s="116"/>
      <c r="AP87" s="104"/>
      <c r="AQ87" s="101"/>
      <c r="AR87" s="101"/>
      <c r="AS87" s="101"/>
      <c r="AT87" s="101"/>
      <c r="AU87" s="102"/>
      <c r="AV87" s="116"/>
      <c r="AW87" s="104"/>
      <c r="AX87" s="101"/>
      <c r="AY87" s="101"/>
      <c r="AZ87" s="120"/>
      <c r="BA87" s="121"/>
      <c r="BB87" s="121"/>
      <c r="BC87" s="122"/>
      <c r="BE87" s="96"/>
      <c r="BF87" s="96"/>
      <c r="BG87" s="3"/>
      <c r="BH87" s="88"/>
      <c r="BI87" s="88"/>
      <c r="BJ87" s="88"/>
      <c r="BK87" s="88"/>
      <c r="BL87" s="88"/>
      <c r="BM87" s="88"/>
      <c r="BN87" s="88"/>
      <c r="BO87" s="88"/>
      <c r="BP87" s="88"/>
      <c r="BQ87" s="88"/>
      <c r="BR87" s="88"/>
      <c r="BS87" s="88"/>
      <c r="BT87" s="88"/>
      <c r="BU87" s="88"/>
      <c r="BV87" s="88"/>
      <c r="BW87" s="88"/>
      <c r="BX87" s="88"/>
      <c r="BY87" s="88"/>
      <c r="BZ87" s="88"/>
      <c r="CA87" s="88"/>
      <c r="CD87" s="98"/>
      <c r="CE87" s="98"/>
      <c r="CF87" s="98"/>
      <c r="CH87" s="99"/>
      <c r="CI87" s="99"/>
      <c r="CJ87" s="99"/>
      <c r="CK87" s="99"/>
      <c r="CL87" s="99"/>
      <c r="CM87" s="99"/>
      <c r="CN87" s="99"/>
      <c r="CO87" s="99"/>
      <c r="CP87" s="99"/>
      <c r="CQ87" s="99"/>
      <c r="CR87" s="99"/>
      <c r="CS87" s="99"/>
      <c r="CU87" s="85"/>
      <c r="CV87" s="85"/>
      <c r="CW87" s="85"/>
    </row>
    <row r="88" spans="5:101" ht="7.5" customHeight="1" x14ac:dyDescent="0.2">
      <c r="E88" s="107">
        <f>IFERROR(IF(BP88="","-",RANK(S88,$S$10:$T$264,0)+RANK(Q88,$Q$10:$R$264,0)%+RANK(O88,$O$10:$P$264,0)%%+ROW()%%%),"-")</f>
        <v>9.1012880000000003</v>
      </c>
      <c r="F88" s="108"/>
      <c r="G88" s="108"/>
      <c r="H88" s="108"/>
      <c r="I88" s="109"/>
      <c r="J88" s="113">
        <f>IFERROR(IF(E88="","",RANK(E88,$E$10:$I$264,1)),"-")</f>
        <v>29</v>
      </c>
      <c r="K88" s="107" t="str">
        <f t="shared" ref="K88" si="228">BP88</f>
        <v xml:space="preserve">   </v>
      </c>
      <c r="L88" s="108"/>
      <c r="M88" s="108"/>
      <c r="N88" s="109"/>
      <c r="O88" s="107">
        <f t="shared" ref="O88" si="229">SUM(AE88-AI88)</f>
        <v>0</v>
      </c>
      <c r="P88" s="109"/>
      <c r="Q88" s="107">
        <f t="shared" ref="Q88" si="230">SUM(AL88-AP88)</f>
        <v>0</v>
      </c>
      <c r="R88" s="109"/>
      <c r="S88" s="107">
        <f t="shared" ref="S88" si="231">SUM(AS88-AW88)</f>
        <v>0</v>
      </c>
      <c r="T88" s="109"/>
      <c r="U88" s="107">
        <f>IFERROR(SMALL($E$10:$I$264,40),0)</f>
        <v>9.1013099999999998</v>
      </c>
      <c r="V88" s="108"/>
      <c r="W88" s="108"/>
      <c r="X88" s="108"/>
      <c r="Y88" s="109"/>
      <c r="Z88" s="87">
        <f>IFERROR(IF(U88="","",RANK(U88,$U$10:$Y$264,1)),0)</f>
        <v>40</v>
      </c>
      <c r="AA88" s="87" t="str">
        <f>IFERROR(INDEX($K$10:$K$264,MATCH(U88,$E$10:$E$264,0),1),0)</f>
        <v xml:space="preserve">   </v>
      </c>
      <c r="AB88" s="87"/>
      <c r="AC88" s="87"/>
      <c r="AD88" s="87"/>
      <c r="AE88" s="101"/>
      <c r="AF88" s="101"/>
      <c r="AG88" s="102"/>
      <c r="AH88" s="115" t="s">
        <v>19</v>
      </c>
      <c r="AI88" s="104"/>
      <c r="AJ88" s="101"/>
      <c r="AK88" s="101"/>
      <c r="AL88" s="101"/>
      <c r="AM88" s="101"/>
      <c r="AN88" s="102"/>
      <c r="AO88" s="115" t="s">
        <v>19</v>
      </c>
      <c r="AP88" s="104"/>
      <c r="AQ88" s="101"/>
      <c r="AR88" s="101"/>
      <c r="AS88" s="101"/>
      <c r="AT88" s="101"/>
      <c r="AU88" s="102"/>
      <c r="AV88" s="115" t="s">
        <v>19</v>
      </c>
      <c r="AW88" s="104"/>
      <c r="AX88" s="101"/>
      <c r="AY88" s="101"/>
      <c r="AZ88" s="117">
        <f>IFERROR(IF(E88="","",RANK(E88,$E$10:$I$264,1)),0)</f>
        <v>29</v>
      </c>
      <c r="BA88" s="118"/>
      <c r="BB88" s="118"/>
      <c r="BC88" s="119"/>
      <c r="BE88" s="96"/>
      <c r="BF88" s="96"/>
      <c r="BG88" s="3"/>
      <c r="BH88" s="88" t="s">
        <v>59</v>
      </c>
      <c r="BI88" s="88"/>
      <c r="BJ88" s="88"/>
      <c r="BK88" s="88"/>
      <c r="BL88" s="88"/>
      <c r="BM88" s="88"/>
      <c r="BN88" s="88"/>
      <c r="BO88" s="88"/>
      <c r="BP88" s="88" t="str">
        <f>IF(BE88&gt;0,VLOOKUP(BE88,'Infos joueurs'!$B:$BT,11,FALSE)," ")&amp;" "&amp;IF(BE88&gt;0,VLOOKUP(BE88,'Infos joueurs'!$B:$BT,27,FALSE)," ")</f>
        <v xml:space="preserve">   </v>
      </c>
      <c r="BQ88" s="88"/>
      <c r="BR88" s="88"/>
      <c r="BS88" s="88"/>
      <c r="BT88" s="88"/>
      <c r="BU88" s="88"/>
      <c r="BV88" s="88"/>
      <c r="BW88" s="88"/>
      <c r="BX88" s="88"/>
      <c r="BY88" s="88"/>
      <c r="BZ88" s="88"/>
      <c r="CA88" s="88"/>
      <c r="CD88" s="97">
        <v>40</v>
      </c>
      <c r="CE88" s="97"/>
      <c r="CF88" s="97"/>
      <c r="CH88" s="105" t="str">
        <f t="shared" ref="CH88" si="232">AA88</f>
        <v xml:space="preserve">   </v>
      </c>
      <c r="CI88" s="105"/>
      <c r="CJ88" s="105"/>
      <c r="CK88" s="105"/>
      <c r="CL88" s="105"/>
      <c r="CM88" s="105"/>
      <c r="CN88" s="105"/>
      <c r="CO88" s="105"/>
      <c r="CP88" s="105"/>
      <c r="CQ88" s="105"/>
      <c r="CR88" s="105"/>
      <c r="CS88" s="105"/>
      <c r="CU88" s="106">
        <f t="shared" ref="CU88" si="233">IFERROR(INDEX($BE$10:$BE$269,MATCH(CH88,$BP$10:$BP$269,0)),0)</f>
        <v>0</v>
      </c>
      <c r="CV88" s="106"/>
      <c r="CW88" s="106"/>
    </row>
    <row r="89" spans="5:101" ht="7.5" customHeight="1" x14ac:dyDescent="0.2">
      <c r="E89" s="110"/>
      <c r="F89" s="111"/>
      <c r="G89" s="111"/>
      <c r="H89" s="111"/>
      <c r="I89" s="112"/>
      <c r="J89" s="114"/>
      <c r="K89" s="110"/>
      <c r="L89" s="111"/>
      <c r="M89" s="111"/>
      <c r="N89" s="112"/>
      <c r="O89" s="110"/>
      <c r="P89" s="112"/>
      <c r="Q89" s="110"/>
      <c r="R89" s="112"/>
      <c r="S89" s="110"/>
      <c r="T89" s="112"/>
      <c r="U89" s="110"/>
      <c r="V89" s="111"/>
      <c r="W89" s="111"/>
      <c r="X89" s="111"/>
      <c r="Y89" s="112"/>
      <c r="Z89" s="87"/>
      <c r="AA89" s="87"/>
      <c r="AB89" s="87"/>
      <c r="AC89" s="87"/>
      <c r="AD89" s="87"/>
      <c r="AE89" s="101"/>
      <c r="AF89" s="101"/>
      <c r="AG89" s="102"/>
      <c r="AH89" s="116"/>
      <c r="AI89" s="104"/>
      <c r="AJ89" s="101"/>
      <c r="AK89" s="101"/>
      <c r="AL89" s="101"/>
      <c r="AM89" s="101"/>
      <c r="AN89" s="102"/>
      <c r="AO89" s="116"/>
      <c r="AP89" s="104"/>
      <c r="AQ89" s="101"/>
      <c r="AR89" s="101"/>
      <c r="AS89" s="101"/>
      <c r="AT89" s="101"/>
      <c r="AU89" s="102"/>
      <c r="AV89" s="116"/>
      <c r="AW89" s="104"/>
      <c r="AX89" s="101"/>
      <c r="AY89" s="101"/>
      <c r="AZ89" s="120"/>
      <c r="BA89" s="121"/>
      <c r="BB89" s="121"/>
      <c r="BC89" s="122"/>
      <c r="BE89" s="96"/>
      <c r="BF89" s="96"/>
      <c r="BG89" s="3"/>
      <c r="BH89" s="88"/>
      <c r="BI89" s="88"/>
      <c r="BJ89" s="88"/>
      <c r="BK89" s="88"/>
      <c r="BL89" s="88"/>
      <c r="BM89" s="88"/>
      <c r="BN89" s="88"/>
      <c r="BO89" s="88"/>
      <c r="BP89" s="88"/>
      <c r="BQ89" s="88"/>
      <c r="BR89" s="88"/>
      <c r="BS89" s="88"/>
      <c r="BT89" s="88"/>
      <c r="BU89" s="88"/>
      <c r="BV89" s="88"/>
      <c r="BW89" s="88"/>
      <c r="BX89" s="88"/>
      <c r="BY89" s="88"/>
      <c r="BZ89" s="88"/>
      <c r="CA89" s="88"/>
      <c r="CD89" s="98"/>
      <c r="CE89" s="98"/>
      <c r="CF89" s="98"/>
      <c r="CH89" s="99"/>
      <c r="CI89" s="99"/>
      <c r="CJ89" s="99"/>
      <c r="CK89" s="99"/>
      <c r="CL89" s="99"/>
      <c r="CM89" s="99"/>
      <c r="CN89" s="99"/>
      <c r="CO89" s="99"/>
      <c r="CP89" s="99"/>
      <c r="CQ89" s="99"/>
      <c r="CR89" s="99"/>
      <c r="CS89" s="99"/>
      <c r="CU89" s="85"/>
      <c r="CV89" s="85"/>
      <c r="CW89" s="85"/>
    </row>
    <row r="90" spans="5:101" ht="7.5" customHeight="1" x14ac:dyDescent="0.2">
      <c r="E90" s="107">
        <f>IFERROR(IF(BP90="","-",RANK(S90,$S$10:$T$264,0)+RANK(Q90,$Q$10:$R$264,0)%+RANK(O90,$O$10:$P$264,0)%%+ROW()%%%),"-")</f>
        <v>9.1012900000000005</v>
      </c>
      <c r="F90" s="108"/>
      <c r="G90" s="108"/>
      <c r="H90" s="108"/>
      <c r="I90" s="109"/>
      <c r="J90" s="113">
        <f>IFERROR(IF(E90="","",RANK(E90,$E$10:$I$264,1)),"-")</f>
        <v>30</v>
      </c>
      <c r="K90" s="107" t="str">
        <f t="shared" ref="K90" si="234">BP90</f>
        <v xml:space="preserve">   </v>
      </c>
      <c r="L90" s="108"/>
      <c r="M90" s="108"/>
      <c r="N90" s="109"/>
      <c r="O90" s="107">
        <f t="shared" ref="O90" si="235">SUM(AE90-AI90)</f>
        <v>0</v>
      </c>
      <c r="P90" s="109"/>
      <c r="Q90" s="107">
        <f t="shared" ref="Q90" si="236">SUM(AL90-AP90)</f>
        <v>0</v>
      </c>
      <c r="R90" s="109"/>
      <c r="S90" s="107">
        <f t="shared" ref="S90" si="237">SUM(AS90-AW90)</f>
        <v>0</v>
      </c>
      <c r="T90" s="109"/>
      <c r="U90" s="107">
        <f>IFERROR(SMALL($E$10:$I$264,41),0)</f>
        <v>9.1013120000000001</v>
      </c>
      <c r="V90" s="108"/>
      <c r="W90" s="108"/>
      <c r="X90" s="108"/>
      <c r="Y90" s="109"/>
      <c r="Z90" s="87">
        <f>IFERROR(IF(U90="","",RANK(U90,$U$10:$Y$264,1)),0)</f>
        <v>41</v>
      </c>
      <c r="AA90" s="87" t="str">
        <f>IFERROR(INDEX($K$10:$K$264,MATCH(U90,$E$10:$E$264,0),1),0)</f>
        <v xml:space="preserve">   </v>
      </c>
      <c r="AB90" s="87"/>
      <c r="AC90" s="87"/>
      <c r="AD90" s="87"/>
      <c r="AE90" s="101"/>
      <c r="AF90" s="101"/>
      <c r="AG90" s="102"/>
      <c r="AH90" s="115" t="s">
        <v>19</v>
      </c>
      <c r="AI90" s="104"/>
      <c r="AJ90" s="101"/>
      <c r="AK90" s="101"/>
      <c r="AL90" s="101"/>
      <c r="AM90" s="101"/>
      <c r="AN90" s="102"/>
      <c r="AO90" s="115" t="s">
        <v>19</v>
      </c>
      <c r="AP90" s="104"/>
      <c r="AQ90" s="101"/>
      <c r="AR90" s="101"/>
      <c r="AS90" s="101"/>
      <c r="AT90" s="101"/>
      <c r="AU90" s="102"/>
      <c r="AV90" s="115" t="s">
        <v>19</v>
      </c>
      <c r="AW90" s="104"/>
      <c r="AX90" s="101"/>
      <c r="AY90" s="101"/>
      <c r="AZ90" s="117">
        <f>IFERROR(IF(E90="","",RANK(E90,$E$10:$I$264,1)),0)</f>
        <v>30</v>
      </c>
      <c r="BA90" s="118"/>
      <c r="BB90" s="118"/>
      <c r="BC90" s="119"/>
      <c r="BE90" s="96"/>
      <c r="BF90" s="96"/>
      <c r="BG90" s="3"/>
      <c r="BH90" s="88" t="s">
        <v>60</v>
      </c>
      <c r="BI90" s="88"/>
      <c r="BJ90" s="88"/>
      <c r="BK90" s="88"/>
      <c r="BL90" s="88"/>
      <c r="BM90" s="88"/>
      <c r="BN90" s="88"/>
      <c r="BO90" s="88"/>
      <c r="BP90" s="88" t="str">
        <f>IF(BE90&gt;0,VLOOKUP(BE90,'Infos joueurs'!$B:$BT,11,FALSE)," ")&amp;" "&amp;IF(BE90&gt;0,VLOOKUP(BE90,'Infos joueurs'!$B:$BT,27,FALSE)," ")</f>
        <v xml:space="preserve">   </v>
      </c>
      <c r="BQ90" s="88"/>
      <c r="BR90" s="88"/>
      <c r="BS90" s="88"/>
      <c r="BT90" s="88"/>
      <c r="BU90" s="88"/>
      <c r="BV90" s="88"/>
      <c r="BW90" s="88"/>
      <c r="BX90" s="88"/>
      <c r="BY90" s="88"/>
      <c r="BZ90" s="88"/>
      <c r="CA90" s="88"/>
      <c r="CD90" s="97">
        <v>41</v>
      </c>
      <c r="CE90" s="97"/>
      <c r="CF90" s="97"/>
      <c r="CH90" s="105" t="str">
        <f t="shared" ref="CH90" si="238">AA90</f>
        <v xml:space="preserve">   </v>
      </c>
      <c r="CI90" s="105"/>
      <c r="CJ90" s="105"/>
      <c r="CK90" s="105"/>
      <c r="CL90" s="105"/>
      <c r="CM90" s="105"/>
      <c r="CN90" s="105"/>
      <c r="CO90" s="105"/>
      <c r="CP90" s="105"/>
      <c r="CQ90" s="105"/>
      <c r="CR90" s="105"/>
      <c r="CS90" s="105"/>
      <c r="CU90" s="106">
        <f t="shared" ref="CU90" si="239">IFERROR(INDEX($BE$10:$BE$269,MATCH(CH90,$BP$10:$BP$269,0)),0)</f>
        <v>0</v>
      </c>
      <c r="CV90" s="106"/>
      <c r="CW90" s="106"/>
    </row>
    <row r="91" spans="5:101" ht="7.5" customHeight="1" x14ac:dyDescent="0.2">
      <c r="E91" s="110"/>
      <c r="F91" s="111"/>
      <c r="G91" s="111"/>
      <c r="H91" s="111"/>
      <c r="I91" s="112"/>
      <c r="J91" s="114"/>
      <c r="K91" s="110"/>
      <c r="L91" s="111"/>
      <c r="M91" s="111"/>
      <c r="N91" s="112"/>
      <c r="O91" s="110"/>
      <c r="P91" s="112"/>
      <c r="Q91" s="110"/>
      <c r="R91" s="112"/>
      <c r="S91" s="110"/>
      <c r="T91" s="112"/>
      <c r="U91" s="110"/>
      <c r="V91" s="111"/>
      <c r="W91" s="111"/>
      <c r="X91" s="111"/>
      <c r="Y91" s="112"/>
      <c r="Z91" s="87"/>
      <c r="AA91" s="87"/>
      <c r="AB91" s="87"/>
      <c r="AC91" s="87"/>
      <c r="AD91" s="87"/>
      <c r="AE91" s="101"/>
      <c r="AF91" s="101"/>
      <c r="AG91" s="102"/>
      <c r="AH91" s="116"/>
      <c r="AI91" s="104"/>
      <c r="AJ91" s="101"/>
      <c r="AK91" s="101"/>
      <c r="AL91" s="101"/>
      <c r="AM91" s="101"/>
      <c r="AN91" s="102"/>
      <c r="AO91" s="116"/>
      <c r="AP91" s="104"/>
      <c r="AQ91" s="101"/>
      <c r="AR91" s="101"/>
      <c r="AS91" s="101"/>
      <c r="AT91" s="101"/>
      <c r="AU91" s="102"/>
      <c r="AV91" s="116"/>
      <c r="AW91" s="104"/>
      <c r="AX91" s="101"/>
      <c r="AY91" s="101"/>
      <c r="AZ91" s="120"/>
      <c r="BA91" s="121"/>
      <c r="BB91" s="121"/>
      <c r="BC91" s="122"/>
      <c r="BE91" s="96"/>
      <c r="BF91" s="96"/>
      <c r="BG91" s="3"/>
      <c r="BH91" s="88"/>
      <c r="BI91" s="88"/>
      <c r="BJ91" s="88"/>
      <c r="BK91" s="88"/>
      <c r="BL91" s="88"/>
      <c r="BM91" s="88"/>
      <c r="BN91" s="88"/>
      <c r="BO91" s="88"/>
      <c r="BP91" s="88"/>
      <c r="BQ91" s="88"/>
      <c r="BR91" s="88"/>
      <c r="BS91" s="88"/>
      <c r="BT91" s="88"/>
      <c r="BU91" s="88"/>
      <c r="BV91" s="88"/>
      <c r="BW91" s="88"/>
      <c r="BX91" s="88"/>
      <c r="BY91" s="88"/>
      <c r="BZ91" s="88"/>
      <c r="CA91" s="88"/>
      <c r="CD91" s="98"/>
      <c r="CE91" s="98"/>
      <c r="CF91" s="98"/>
      <c r="CH91" s="99"/>
      <c r="CI91" s="99"/>
      <c r="CJ91" s="99"/>
      <c r="CK91" s="99"/>
      <c r="CL91" s="99"/>
      <c r="CM91" s="99"/>
      <c r="CN91" s="99"/>
      <c r="CO91" s="99"/>
      <c r="CP91" s="99"/>
      <c r="CQ91" s="99"/>
      <c r="CR91" s="99"/>
      <c r="CS91" s="99"/>
      <c r="CU91" s="85"/>
      <c r="CV91" s="85"/>
      <c r="CW91" s="85"/>
    </row>
    <row r="92" spans="5:101" ht="7.5" customHeight="1" x14ac:dyDescent="0.2">
      <c r="E92" s="107">
        <f>IFERROR(IF(BP92="","-",RANK(S92,$S$10:$T$264,0)+RANK(Q92,$Q$10:$R$264,0)%+RANK(O92,$O$10:$P$264,0)%%+ROW()%%%),"-")</f>
        <v>9.1012920000000008</v>
      </c>
      <c r="F92" s="108"/>
      <c r="G92" s="108"/>
      <c r="H92" s="108"/>
      <c r="I92" s="109"/>
      <c r="J92" s="113">
        <f>IFERROR(IF(E92="","",RANK(E92,$E$10:$I$264,1)),"-")</f>
        <v>31</v>
      </c>
      <c r="K92" s="107" t="str">
        <f t="shared" ref="K92" si="240">BP92</f>
        <v xml:space="preserve">   </v>
      </c>
      <c r="L92" s="108"/>
      <c r="M92" s="108"/>
      <c r="N92" s="109"/>
      <c r="O92" s="107">
        <f t="shared" ref="O92" si="241">SUM(AE92-AI92)</f>
        <v>0</v>
      </c>
      <c r="P92" s="109"/>
      <c r="Q92" s="107">
        <f t="shared" ref="Q92" si="242">SUM(AL92-AP92)</f>
        <v>0</v>
      </c>
      <c r="R92" s="109"/>
      <c r="S92" s="107">
        <f t="shared" ref="S92" si="243">SUM(AS92-AW92)</f>
        <v>0</v>
      </c>
      <c r="T92" s="109"/>
      <c r="U92" s="107">
        <f>IFERROR(SMALL($E$10:$I$264,42),0)</f>
        <v>9.1013140000000003</v>
      </c>
      <c r="V92" s="108"/>
      <c r="W92" s="108"/>
      <c r="X92" s="108"/>
      <c r="Y92" s="109"/>
      <c r="Z92" s="87">
        <f>IFERROR(IF(U92="","",RANK(U92,$U$10:$Y$264,1)),0)</f>
        <v>42</v>
      </c>
      <c r="AA92" s="87" t="str">
        <f>IFERROR(INDEX($K$10:$K$264,MATCH(U92,$E$10:$E$264,0),1),0)</f>
        <v xml:space="preserve">   </v>
      </c>
      <c r="AB92" s="87"/>
      <c r="AC92" s="87"/>
      <c r="AD92" s="87"/>
      <c r="AE92" s="101"/>
      <c r="AF92" s="101"/>
      <c r="AG92" s="102"/>
      <c r="AH92" s="115" t="s">
        <v>19</v>
      </c>
      <c r="AI92" s="104"/>
      <c r="AJ92" s="101"/>
      <c r="AK92" s="101"/>
      <c r="AL92" s="101"/>
      <c r="AM92" s="101"/>
      <c r="AN92" s="102"/>
      <c r="AO92" s="115" t="s">
        <v>19</v>
      </c>
      <c r="AP92" s="104"/>
      <c r="AQ92" s="101"/>
      <c r="AR92" s="101"/>
      <c r="AS92" s="101"/>
      <c r="AT92" s="101"/>
      <c r="AU92" s="102"/>
      <c r="AV92" s="115" t="s">
        <v>19</v>
      </c>
      <c r="AW92" s="104"/>
      <c r="AX92" s="101"/>
      <c r="AY92" s="101"/>
      <c r="AZ92" s="117">
        <f>IFERROR(IF(E92="","",RANK(E92,$E$10:$I$264,1)),0)</f>
        <v>31</v>
      </c>
      <c r="BA92" s="118"/>
      <c r="BB92" s="118"/>
      <c r="BC92" s="119"/>
      <c r="BE92" s="96"/>
      <c r="BF92" s="96"/>
      <c r="BG92" s="3"/>
      <c r="BH92" s="88" t="s">
        <v>61</v>
      </c>
      <c r="BI92" s="88"/>
      <c r="BJ92" s="88"/>
      <c r="BK92" s="88"/>
      <c r="BL92" s="88"/>
      <c r="BM92" s="88"/>
      <c r="BN92" s="88"/>
      <c r="BO92" s="88"/>
      <c r="BP92" s="88" t="str">
        <f>IF(BE92&gt;0,VLOOKUP(BE92,'Infos joueurs'!$B:$BT,11,FALSE)," ")&amp;" "&amp;IF(BE92&gt;0,VLOOKUP(BE92,'Infos joueurs'!$B:$BT,27,FALSE)," ")</f>
        <v xml:space="preserve">   </v>
      </c>
      <c r="BQ92" s="88"/>
      <c r="BR92" s="88"/>
      <c r="BS92" s="88"/>
      <c r="BT92" s="88"/>
      <c r="BU92" s="88"/>
      <c r="BV92" s="88"/>
      <c r="BW92" s="88"/>
      <c r="BX92" s="88"/>
      <c r="BY92" s="88"/>
      <c r="BZ92" s="88"/>
      <c r="CA92" s="88"/>
      <c r="CD92" s="97">
        <v>42</v>
      </c>
      <c r="CE92" s="97"/>
      <c r="CF92" s="97"/>
      <c r="CH92" s="105" t="str">
        <f t="shared" ref="CH92" si="244">AA92</f>
        <v xml:space="preserve">   </v>
      </c>
      <c r="CI92" s="105"/>
      <c r="CJ92" s="105"/>
      <c r="CK92" s="105"/>
      <c r="CL92" s="105"/>
      <c r="CM92" s="105"/>
      <c r="CN92" s="105"/>
      <c r="CO92" s="105"/>
      <c r="CP92" s="105"/>
      <c r="CQ92" s="105"/>
      <c r="CR92" s="105"/>
      <c r="CS92" s="105"/>
      <c r="CU92" s="106">
        <f t="shared" ref="CU92" si="245">IFERROR(INDEX($BE$10:$BE$269,MATCH(CH92,$BP$10:$BP$269,0)),0)</f>
        <v>0</v>
      </c>
      <c r="CV92" s="106"/>
      <c r="CW92" s="106"/>
    </row>
    <row r="93" spans="5:101" ht="7.5" customHeight="1" x14ac:dyDescent="0.2">
      <c r="E93" s="110"/>
      <c r="F93" s="111"/>
      <c r="G93" s="111"/>
      <c r="H93" s="111"/>
      <c r="I93" s="112"/>
      <c r="J93" s="114"/>
      <c r="K93" s="110"/>
      <c r="L93" s="111"/>
      <c r="M93" s="111"/>
      <c r="N93" s="112"/>
      <c r="O93" s="110"/>
      <c r="P93" s="112"/>
      <c r="Q93" s="110"/>
      <c r="R93" s="112"/>
      <c r="S93" s="110"/>
      <c r="T93" s="112"/>
      <c r="U93" s="110"/>
      <c r="V93" s="111"/>
      <c r="W93" s="111"/>
      <c r="X93" s="111"/>
      <c r="Y93" s="112"/>
      <c r="Z93" s="87"/>
      <c r="AA93" s="87"/>
      <c r="AB93" s="87"/>
      <c r="AC93" s="87"/>
      <c r="AD93" s="87"/>
      <c r="AE93" s="101"/>
      <c r="AF93" s="101"/>
      <c r="AG93" s="102"/>
      <c r="AH93" s="116"/>
      <c r="AI93" s="104"/>
      <c r="AJ93" s="101"/>
      <c r="AK93" s="101"/>
      <c r="AL93" s="101"/>
      <c r="AM93" s="101"/>
      <c r="AN93" s="102"/>
      <c r="AO93" s="116"/>
      <c r="AP93" s="104"/>
      <c r="AQ93" s="101"/>
      <c r="AR93" s="101"/>
      <c r="AS93" s="101"/>
      <c r="AT93" s="101"/>
      <c r="AU93" s="102"/>
      <c r="AV93" s="116"/>
      <c r="AW93" s="104"/>
      <c r="AX93" s="101"/>
      <c r="AY93" s="101"/>
      <c r="AZ93" s="120"/>
      <c r="BA93" s="121"/>
      <c r="BB93" s="121"/>
      <c r="BC93" s="122"/>
      <c r="BE93" s="96"/>
      <c r="BF93" s="96"/>
      <c r="BG93" s="3"/>
      <c r="BH93" s="88"/>
      <c r="BI93" s="88"/>
      <c r="BJ93" s="88"/>
      <c r="BK93" s="88"/>
      <c r="BL93" s="88"/>
      <c r="BM93" s="88"/>
      <c r="BN93" s="88"/>
      <c r="BO93" s="88"/>
      <c r="BP93" s="88"/>
      <c r="BQ93" s="88"/>
      <c r="BR93" s="88"/>
      <c r="BS93" s="88"/>
      <c r="BT93" s="88"/>
      <c r="BU93" s="88"/>
      <c r="BV93" s="88"/>
      <c r="BW93" s="88"/>
      <c r="BX93" s="88"/>
      <c r="BY93" s="88"/>
      <c r="BZ93" s="88"/>
      <c r="CA93" s="88"/>
      <c r="CD93" s="98"/>
      <c r="CE93" s="98"/>
      <c r="CF93" s="98"/>
      <c r="CH93" s="99"/>
      <c r="CI93" s="99"/>
      <c r="CJ93" s="99"/>
      <c r="CK93" s="99"/>
      <c r="CL93" s="99"/>
      <c r="CM93" s="99"/>
      <c r="CN93" s="99"/>
      <c r="CO93" s="99"/>
      <c r="CP93" s="99"/>
      <c r="CQ93" s="99"/>
      <c r="CR93" s="99"/>
      <c r="CS93" s="99"/>
      <c r="CU93" s="85"/>
      <c r="CV93" s="85"/>
      <c r="CW93" s="85"/>
    </row>
    <row r="94" spans="5:101" ht="7.5" customHeight="1" x14ac:dyDescent="0.2">
      <c r="E94" s="107">
        <f>IFERROR(IF(BP94="","-",RANK(S94,$S$10:$T$264,0)+RANK(Q94,$Q$10:$R$264,0)%+RANK(O94,$O$10:$P$264,0)%%+ROW()%%%),"-")</f>
        <v>9.1012940000000011</v>
      </c>
      <c r="F94" s="108"/>
      <c r="G94" s="108"/>
      <c r="H94" s="108"/>
      <c r="I94" s="109"/>
      <c r="J94" s="113">
        <f>IFERROR(IF(E94="","",RANK(E94,$E$10:$I$264,1)),"-")</f>
        <v>32</v>
      </c>
      <c r="K94" s="107" t="str">
        <f t="shared" ref="K94" si="246">BP94</f>
        <v xml:space="preserve">   </v>
      </c>
      <c r="L94" s="108"/>
      <c r="M94" s="108"/>
      <c r="N94" s="109"/>
      <c r="O94" s="107">
        <f t="shared" ref="O94" si="247">SUM(AE94-AI94)</f>
        <v>0</v>
      </c>
      <c r="P94" s="109"/>
      <c r="Q94" s="107">
        <f t="shared" ref="Q94" si="248">SUM(AL94-AP94)</f>
        <v>0</v>
      </c>
      <c r="R94" s="109"/>
      <c r="S94" s="107">
        <f t="shared" ref="S94" si="249">SUM(AS94-AW94)</f>
        <v>0</v>
      </c>
      <c r="T94" s="109"/>
      <c r="U94" s="107">
        <f>IFERROR(SMALL($E$10:$I$264,43),0)</f>
        <v>9.1013160000000006</v>
      </c>
      <c r="V94" s="108"/>
      <c r="W94" s="108"/>
      <c r="X94" s="108"/>
      <c r="Y94" s="109"/>
      <c r="Z94" s="87">
        <f>IFERROR(IF(U94="","",RANK(U94,$U$10:$Y$264,1)),0)</f>
        <v>43</v>
      </c>
      <c r="AA94" s="87" t="str">
        <f>IFERROR(INDEX($K$10:$K$264,MATCH(U94,$E$10:$E$264,0),1),0)</f>
        <v xml:space="preserve">   </v>
      </c>
      <c r="AB94" s="87"/>
      <c r="AC94" s="87"/>
      <c r="AD94" s="87"/>
      <c r="AE94" s="101"/>
      <c r="AF94" s="101"/>
      <c r="AG94" s="102"/>
      <c r="AH94" s="115" t="s">
        <v>19</v>
      </c>
      <c r="AI94" s="104"/>
      <c r="AJ94" s="101"/>
      <c r="AK94" s="101"/>
      <c r="AL94" s="101"/>
      <c r="AM94" s="101"/>
      <c r="AN94" s="102"/>
      <c r="AO94" s="115" t="s">
        <v>19</v>
      </c>
      <c r="AP94" s="104"/>
      <c r="AQ94" s="101"/>
      <c r="AR94" s="101"/>
      <c r="AS94" s="101"/>
      <c r="AT94" s="101"/>
      <c r="AU94" s="102"/>
      <c r="AV94" s="115" t="s">
        <v>19</v>
      </c>
      <c r="AW94" s="104"/>
      <c r="AX94" s="101"/>
      <c r="AY94" s="101"/>
      <c r="AZ94" s="117">
        <f>IFERROR(IF(E94="","",RANK(E94,$E$10:$I$264,1)),0)</f>
        <v>32</v>
      </c>
      <c r="BA94" s="118"/>
      <c r="BB94" s="118"/>
      <c r="BC94" s="119"/>
      <c r="BE94" s="96"/>
      <c r="BF94" s="96"/>
      <c r="BG94" s="3"/>
      <c r="BH94" s="88" t="s">
        <v>62</v>
      </c>
      <c r="BI94" s="88"/>
      <c r="BJ94" s="88"/>
      <c r="BK94" s="88"/>
      <c r="BL94" s="88"/>
      <c r="BM94" s="88"/>
      <c r="BN94" s="88"/>
      <c r="BO94" s="88"/>
      <c r="BP94" s="88" t="str">
        <f>IF(BE94&gt;0,VLOOKUP(BE94,'Infos joueurs'!$B:$BT,11,FALSE)," ")&amp;" "&amp;IF(BE94&gt;0,VLOOKUP(BE94,'Infos joueurs'!$B:$BT,27,FALSE)," ")</f>
        <v xml:space="preserve">   </v>
      </c>
      <c r="BQ94" s="88"/>
      <c r="BR94" s="88"/>
      <c r="BS94" s="88"/>
      <c r="BT94" s="88"/>
      <c r="BU94" s="88"/>
      <c r="BV94" s="88"/>
      <c r="BW94" s="88"/>
      <c r="BX94" s="88"/>
      <c r="BY94" s="88"/>
      <c r="BZ94" s="88"/>
      <c r="CA94" s="88"/>
      <c r="CD94" s="97">
        <v>43</v>
      </c>
      <c r="CE94" s="97"/>
      <c r="CF94" s="97"/>
      <c r="CH94" s="105" t="str">
        <f t="shared" ref="CH94" si="250">AA94</f>
        <v xml:space="preserve">   </v>
      </c>
      <c r="CI94" s="105"/>
      <c r="CJ94" s="105"/>
      <c r="CK94" s="105"/>
      <c r="CL94" s="105"/>
      <c r="CM94" s="105"/>
      <c r="CN94" s="105"/>
      <c r="CO94" s="105"/>
      <c r="CP94" s="105"/>
      <c r="CQ94" s="105"/>
      <c r="CR94" s="105"/>
      <c r="CS94" s="105"/>
      <c r="CU94" s="106">
        <f t="shared" ref="CU94" si="251">IFERROR(INDEX($BE$10:$BE$269,MATCH(CH94,$BP$10:$BP$269,0)),0)</f>
        <v>0</v>
      </c>
      <c r="CV94" s="106"/>
      <c r="CW94" s="106"/>
    </row>
    <row r="95" spans="5:101" ht="7.5" customHeight="1" x14ac:dyDescent="0.2">
      <c r="E95" s="110"/>
      <c r="F95" s="111"/>
      <c r="G95" s="111"/>
      <c r="H95" s="111"/>
      <c r="I95" s="112"/>
      <c r="J95" s="114"/>
      <c r="K95" s="110"/>
      <c r="L95" s="111"/>
      <c r="M95" s="111"/>
      <c r="N95" s="112"/>
      <c r="O95" s="110"/>
      <c r="P95" s="112"/>
      <c r="Q95" s="110"/>
      <c r="R95" s="112"/>
      <c r="S95" s="110"/>
      <c r="T95" s="112"/>
      <c r="U95" s="110"/>
      <c r="V95" s="111"/>
      <c r="W95" s="111"/>
      <c r="X95" s="111"/>
      <c r="Y95" s="112"/>
      <c r="Z95" s="87"/>
      <c r="AA95" s="87"/>
      <c r="AB95" s="87"/>
      <c r="AC95" s="87"/>
      <c r="AD95" s="87"/>
      <c r="AE95" s="101"/>
      <c r="AF95" s="101"/>
      <c r="AG95" s="102"/>
      <c r="AH95" s="116"/>
      <c r="AI95" s="104"/>
      <c r="AJ95" s="101"/>
      <c r="AK95" s="101"/>
      <c r="AL95" s="101"/>
      <c r="AM95" s="101"/>
      <c r="AN95" s="102"/>
      <c r="AO95" s="116"/>
      <c r="AP95" s="104"/>
      <c r="AQ95" s="101"/>
      <c r="AR95" s="101"/>
      <c r="AS95" s="101"/>
      <c r="AT95" s="101"/>
      <c r="AU95" s="102"/>
      <c r="AV95" s="116"/>
      <c r="AW95" s="104"/>
      <c r="AX95" s="101"/>
      <c r="AY95" s="101"/>
      <c r="AZ95" s="120"/>
      <c r="BA95" s="121"/>
      <c r="BB95" s="121"/>
      <c r="BC95" s="122"/>
      <c r="BE95" s="96"/>
      <c r="BF95" s="96"/>
      <c r="BG95" s="3"/>
      <c r="BH95" s="88"/>
      <c r="BI95" s="88"/>
      <c r="BJ95" s="88"/>
      <c r="BK95" s="88"/>
      <c r="BL95" s="88"/>
      <c r="BM95" s="88"/>
      <c r="BN95" s="88"/>
      <c r="BO95" s="88"/>
      <c r="BP95" s="88"/>
      <c r="BQ95" s="88"/>
      <c r="BR95" s="88"/>
      <c r="BS95" s="88"/>
      <c r="BT95" s="88"/>
      <c r="BU95" s="88"/>
      <c r="BV95" s="88"/>
      <c r="BW95" s="88"/>
      <c r="BX95" s="88"/>
      <c r="BY95" s="88"/>
      <c r="BZ95" s="88"/>
      <c r="CA95" s="88"/>
      <c r="CD95" s="98"/>
      <c r="CE95" s="98"/>
      <c r="CF95" s="98"/>
      <c r="CH95" s="99"/>
      <c r="CI95" s="99"/>
      <c r="CJ95" s="99"/>
      <c r="CK95" s="99"/>
      <c r="CL95" s="99"/>
      <c r="CM95" s="99"/>
      <c r="CN95" s="99"/>
      <c r="CO95" s="99"/>
      <c r="CP95" s="99"/>
      <c r="CQ95" s="99"/>
      <c r="CR95" s="99"/>
      <c r="CS95" s="99"/>
      <c r="CU95" s="85"/>
      <c r="CV95" s="85"/>
      <c r="CW95" s="85"/>
    </row>
    <row r="96" spans="5:101" ht="7.5" customHeight="1" x14ac:dyDescent="0.2">
      <c r="E96" s="107">
        <f>IFERROR(IF(BP96="","-",RANK(S96,$S$10:$T$264,0)+RANK(Q96,$Q$10:$R$264,0)%+RANK(O96,$O$10:$P$264,0)%%+ROW()%%%),"-")</f>
        <v>9.1012959999999996</v>
      </c>
      <c r="F96" s="108"/>
      <c r="G96" s="108"/>
      <c r="H96" s="108"/>
      <c r="I96" s="109"/>
      <c r="J96" s="113">
        <f>IFERROR(IF(E96="","",RANK(E96,$E$10:$I$264,1)),"-")</f>
        <v>33</v>
      </c>
      <c r="K96" s="107" t="str">
        <f t="shared" ref="K96" si="252">BP96</f>
        <v xml:space="preserve">   </v>
      </c>
      <c r="L96" s="108"/>
      <c r="M96" s="108"/>
      <c r="N96" s="109"/>
      <c r="O96" s="107">
        <f t="shared" ref="O96" si="253">SUM(AE96-AI96)</f>
        <v>0</v>
      </c>
      <c r="P96" s="109"/>
      <c r="Q96" s="107">
        <f t="shared" ref="Q96" si="254">SUM(AL96-AP96)</f>
        <v>0</v>
      </c>
      <c r="R96" s="109"/>
      <c r="S96" s="107">
        <f t="shared" ref="S96" si="255">SUM(AS96-AW96)</f>
        <v>0</v>
      </c>
      <c r="T96" s="109"/>
      <c r="U96" s="107">
        <f>IFERROR(SMALL($E$10:$I$264,44),0)</f>
        <v>9.1013180000000009</v>
      </c>
      <c r="V96" s="108"/>
      <c r="W96" s="108"/>
      <c r="X96" s="108"/>
      <c r="Y96" s="109"/>
      <c r="Z96" s="87">
        <f>IFERROR(IF(U96="","",RANK(U96,$U$10:$Y$264,1)),0)</f>
        <v>44</v>
      </c>
      <c r="AA96" s="87" t="str">
        <f>IFERROR(INDEX($K$10:$K$264,MATCH(U96,$E$10:$E$264,0),1),0)</f>
        <v xml:space="preserve">   </v>
      </c>
      <c r="AB96" s="87"/>
      <c r="AC96" s="87"/>
      <c r="AD96" s="87"/>
      <c r="AE96" s="101"/>
      <c r="AF96" s="101"/>
      <c r="AG96" s="102"/>
      <c r="AH96" s="115" t="s">
        <v>19</v>
      </c>
      <c r="AI96" s="104"/>
      <c r="AJ96" s="101"/>
      <c r="AK96" s="101"/>
      <c r="AL96" s="101"/>
      <c r="AM96" s="101"/>
      <c r="AN96" s="102"/>
      <c r="AO96" s="115" t="s">
        <v>19</v>
      </c>
      <c r="AP96" s="104"/>
      <c r="AQ96" s="101"/>
      <c r="AR96" s="101"/>
      <c r="AS96" s="101"/>
      <c r="AT96" s="101"/>
      <c r="AU96" s="102"/>
      <c r="AV96" s="115" t="s">
        <v>19</v>
      </c>
      <c r="AW96" s="104"/>
      <c r="AX96" s="101"/>
      <c r="AY96" s="101"/>
      <c r="AZ96" s="117">
        <f>IFERROR(IF(E96="","",RANK(E96,$E$10:$I$264,1)),0)</f>
        <v>33</v>
      </c>
      <c r="BA96" s="118"/>
      <c r="BB96" s="118"/>
      <c r="BC96" s="119"/>
      <c r="BE96" s="96"/>
      <c r="BF96" s="96"/>
      <c r="BG96" s="3"/>
      <c r="BH96" s="88" t="s">
        <v>63</v>
      </c>
      <c r="BI96" s="88"/>
      <c r="BJ96" s="88"/>
      <c r="BK96" s="88"/>
      <c r="BL96" s="88"/>
      <c r="BM96" s="88"/>
      <c r="BN96" s="88"/>
      <c r="BO96" s="88"/>
      <c r="BP96" s="88" t="str">
        <f>IF(BE96&gt;0,VLOOKUP(BE96,'Infos joueurs'!$B:$BT,11,FALSE)," ")&amp;" "&amp;IF(BE96&gt;0,VLOOKUP(BE96,'Infos joueurs'!$B:$BT,27,FALSE)," ")</f>
        <v xml:space="preserve">   </v>
      </c>
      <c r="BQ96" s="88"/>
      <c r="BR96" s="88"/>
      <c r="BS96" s="88"/>
      <c r="BT96" s="88"/>
      <c r="BU96" s="88"/>
      <c r="BV96" s="88"/>
      <c r="BW96" s="88"/>
      <c r="BX96" s="88"/>
      <c r="BY96" s="88"/>
      <c r="BZ96" s="88"/>
      <c r="CA96" s="88"/>
      <c r="CD96" s="97">
        <v>44</v>
      </c>
      <c r="CE96" s="97"/>
      <c r="CF96" s="97"/>
      <c r="CH96" s="105" t="str">
        <f t="shared" ref="CH96" si="256">AA96</f>
        <v xml:space="preserve">   </v>
      </c>
      <c r="CI96" s="105"/>
      <c r="CJ96" s="105"/>
      <c r="CK96" s="105"/>
      <c r="CL96" s="105"/>
      <c r="CM96" s="105"/>
      <c r="CN96" s="105"/>
      <c r="CO96" s="105"/>
      <c r="CP96" s="105"/>
      <c r="CQ96" s="105"/>
      <c r="CR96" s="105"/>
      <c r="CS96" s="105"/>
      <c r="CU96" s="106">
        <f t="shared" ref="CU96" si="257">IFERROR(INDEX($BE$10:$BE$269,MATCH(CH96,$BP$10:$BP$269,0)),0)</f>
        <v>0</v>
      </c>
      <c r="CV96" s="106"/>
      <c r="CW96" s="106"/>
    </row>
    <row r="97" spans="5:101" ht="7.5" customHeight="1" x14ac:dyDescent="0.2">
      <c r="E97" s="110"/>
      <c r="F97" s="111"/>
      <c r="G97" s="111"/>
      <c r="H97" s="111"/>
      <c r="I97" s="112"/>
      <c r="J97" s="114"/>
      <c r="K97" s="110"/>
      <c r="L97" s="111"/>
      <c r="M97" s="111"/>
      <c r="N97" s="112"/>
      <c r="O97" s="110"/>
      <c r="P97" s="112"/>
      <c r="Q97" s="110"/>
      <c r="R97" s="112"/>
      <c r="S97" s="110"/>
      <c r="T97" s="112"/>
      <c r="U97" s="110"/>
      <c r="V97" s="111"/>
      <c r="W97" s="111"/>
      <c r="X97" s="111"/>
      <c r="Y97" s="112"/>
      <c r="Z97" s="87"/>
      <c r="AA97" s="87"/>
      <c r="AB97" s="87"/>
      <c r="AC97" s="87"/>
      <c r="AD97" s="87"/>
      <c r="AE97" s="101"/>
      <c r="AF97" s="101"/>
      <c r="AG97" s="102"/>
      <c r="AH97" s="116"/>
      <c r="AI97" s="104"/>
      <c r="AJ97" s="101"/>
      <c r="AK97" s="101"/>
      <c r="AL97" s="101"/>
      <c r="AM97" s="101"/>
      <c r="AN97" s="102"/>
      <c r="AO97" s="116"/>
      <c r="AP97" s="104"/>
      <c r="AQ97" s="101"/>
      <c r="AR97" s="101"/>
      <c r="AS97" s="101"/>
      <c r="AT97" s="101"/>
      <c r="AU97" s="102"/>
      <c r="AV97" s="116"/>
      <c r="AW97" s="104"/>
      <c r="AX97" s="101"/>
      <c r="AY97" s="101"/>
      <c r="AZ97" s="120"/>
      <c r="BA97" s="121"/>
      <c r="BB97" s="121"/>
      <c r="BC97" s="122"/>
      <c r="BE97" s="96"/>
      <c r="BF97" s="96"/>
      <c r="BG97" s="3"/>
      <c r="BH97" s="88"/>
      <c r="BI97" s="88"/>
      <c r="BJ97" s="88"/>
      <c r="BK97" s="88"/>
      <c r="BL97" s="88"/>
      <c r="BM97" s="88"/>
      <c r="BN97" s="88"/>
      <c r="BO97" s="88"/>
      <c r="BP97" s="88"/>
      <c r="BQ97" s="88"/>
      <c r="BR97" s="88"/>
      <c r="BS97" s="88"/>
      <c r="BT97" s="88"/>
      <c r="BU97" s="88"/>
      <c r="BV97" s="88"/>
      <c r="BW97" s="88"/>
      <c r="BX97" s="88"/>
      <c r="BY97" s="88"/>
      <c r="BZ97" s="88"/>
      <c r="CA97" s="88"/>
      <c r="CD97" s="98"/>
      <c r="CE97" s="98"/>
      <c r="CF97" s="98"/>
      <c r="CH97" s="99"/>
      <c r="CI97" s="99"/>
      <c r="CJ97" s="99"/>
      <c r="CK97" s="99"/>
      <c r="CL97" s="99"/>
      <c r="CM97" s="99"/>
      <c r="CN97" s="99"/>
      <c r="CO97" s="99"/>
      <c r="CP97" s="99"/>
      <c r="CQ97" s="99"/>
      <c r="CR97" s="99"/>
      <c r="CS97" s="99"/>
      <c r="CU97" s="85"/>
      <c r="CV97" s="85"/>
      <c r="CW97" s="85"/>
    </row>
    <row r="98" spans="5:101" ht="7.5" customHeight="1" x14ac:dyDescent="0.2">
      <c r="E98" s="107">
        <f>IFERROR(IF(BP98="","-",RANK(S98,$S$10:$T$264,0)+RANK(Q98,$Q$10:$R$264,0)%+RANK(O98,$O$10:$P$264,0)%%+ROW()%%%),"-")</f>
        <v>9.1012979999999999</v>
      </c>
      <c r="F98" s="108"/>
      <c r="G98" s="108"/>
      <c r="H98" s="108"/>
      <c r="I98" s="109"/>
      <c r="J98" s="113">
        <f>IFERROR(IF(E98="","",RANK(E98,$E$10:$I$264,1)),"-")</f>
        <v>34</v>
      </c>
      <c r="K98" s="107" t="str">
        <f t="shared" ref="K98" si="258">BP98</f>
        <v xml:space="preserve">   </v>
      </c>
      <c r="L98" s="108"/>
      <c r="M98" s="108"/>
      <c r="N98" s="109"/>
      <c r="O98" s="107">
        <f t="shared" ref="O98" si="259">SUM(AE98-AI98)</f>
        <v>0</v>
      </c>
      <c r="P98" s="109"/>
      <c r="Q98" s="107">
        <f t="shared" ref="Q98" si="260">SUM(AL98-AP98)</f>
        <v>0</v>
      </c>
      <c r="R98" s="109"/>
      <c r="S98" s="107">
        <f t="shared" ref="S98" si="261">SUM(AS98-AW98)</f>
        <v>0</v>
      </c>
      <c r="T98" s="109"/>
      <c r="U98" s="107">
        <f>IFERROR(SMALL($E$10:$I$264,45),0)</f>
        <v>9.1013200000000012</v>
      </c>
      <c r="V98" s="108"/>
      <c r="W98" s="108"/>
      <c r="X98" s="108"/>
      <c r="Y98" s="109"/>
      <c r="Z98" s="87">
        <f>IFERROR(IF(U98="","",RANK(U98,$U$10:$Y$264,1)),0)</f>
        <v>45</v>
      </c>
      <c r="AA98" s="87" t="str">
        <f>IFERROR(INDEX($K$10:$K$264,MATCH(U98,$E$10:$E$264,0),1),0)</f>
        <v xml:space="preserve">   </v>
      </c>
      <c r="AB98" s="87"/>
      <c r="AC98" s="87"/>
      <c r="AD98" s="87"/>
      <c r="AE98" s="101"/>
      <c r="AF98" s="101"/>
      <c r="AG98" s="102"/>
      <c r="AH98" s="115" t="s">
        <v>19</v>
      </c>
      <c r="AI98" s="104"/>
      <c r="AJ98" s="101"/>
      <c r="AK98" s="101"/>
      <c r="AL98" s="101"/>
      <c r="AM98" s="101"/>
      <c r="AN98" s="102"/>
      <c r="AO98" s="115" t="s">
        <v>19</v>
      </c>
      <c r="AP98" s="104"/>
      <c r="AQ98" s="101"/>
      <c r="AR98" s="101"/>
      <c r="AS98" s="101"/>
      <c r="AT98" s="101"/>
      <c r="AU98" s="102"/>
      <c r="AV98" s="115" t="s">
        <v>19</v>
      </c>
      <c r="AW98" s="104"/>
      <c r="AX98" s="101"/>
      <c r="AY98" s="101"/>
      <c r="AZ98" s="117">
        <f>IFERROR(IF(E98="","",RANK(E98,$E$10:$I$264,1)),0)</f>
        <v>34</v>
      </c>
      <c r="BA98" s="118"/>
      <c r="BB98" s="118"/>
      <c r="BC98" s="119"/>
      <c r="BE98" s="96"/>
      <c r="BF98" s="96"/>
      <c r="BG98" s="3"/>
      <c r="BH98" s="88" t="s">
        <v>64</v>
      </c>
      <c r="BI98" s="88"/>
      <c r="BJ98" s="88"/>
      <c r="BK98" s="88"/>
      <c r="BL98" s="88"/>
      <c r="BM98" s="88"/>
      <c r="BN98" s="88"/>
      <c r="BO98" s="88"/>
      <c r="BP98" s="88" t="str">
        <f>IF(BE98&gt;0,VLOOKUP(BE98,'Infos joueurs'!$B:$BT,11,FALSE)," ")&amp;" "&amp;IF(BE98&gt;0,VLOOKUP(BE98,'Infos joueurs'!$B:$BT,27,FALSE)," ")</f>
        <v xml:space="preserve">   </v>
      </c>
      <c r="BQ98" s="88"/>
      <c r="BR98" s="88"/>
      <c r="BS98" s="88"/>
      <c r="BT98" s="88"/>
      <c r="BU98" s="88"/>
      <c r="BV98" s="88"/>
      <c r="BW98" s="88"/>
      <c r="BX98" s="88"/>
      <c r="BY98" s="88"/>
      <c r="BZ98" s="88"/>
      <c r="CA98" s="88"/>
      <c r="CD98" s="97">
        <v>45</v>
      </c>
      <c r="CE98" s="97"/>
      <c r="CF98" s="97"/>
      <c r="CH98" s="105" t="str">
        <f t="shared" ref="CH98" si="262">AA98</f>
        <v xml:space="preserve">   </v>
      </c>
      <c r="CI98" s="105"/>
      <c r="CJ98" s="105"/>
      <c r="CK98" s="105"/>
      <c r="CL98" s="105"/>
      <c r="CM98" s="105"/>
      <c r="CN98" s="105"/>
      <c r="CO98" s="105"/>
      <c r="CP98" s="105"/>
      <c r="CQ98" s="105"/>
      <c r="CR98" s="105"/>
      <c r="CS98" s="105"/>
      <c r="CU98" s="106">
        <f t="shared" ref="CU98" si="263">IFERROR(INDEX($BE$10:$BE$269,MATCH(CH98,$BP$10:$BP$269,0)),0)</f>
        <v>0</v>
      </c>
      <c r="CV98" s="106"/>
      <c r="CW98" s="106"/>
    </row>
    <row r="99" spans="5:101" ht="7.5" customHeight="1" x14ac:dyDescent="0.2">
      <c r="E99" s="110"/>
      <c r="F99" s="111"/>
      <c r="G99" s="111"/>
      <c r="H99" s="111"/>
      <c r="I99" s="112"/>
      <c r="J99" s="114"/>
      <c r="K99" s="110"/>
      <c r="L99" s="111"/>
      <c r="M99" s="111"/>
      <c r="N99" s="112"/>
      <c r="O99" s="110"/>
      <c r="P99" s="112"/>
      <c r="Q99" s="110"/>
      <c r="R99" s="112"/>
      <c r="S99" s="110"/>
      <c r="T99" s="112"/>
      <c r="U99" s="110"/>
      <c r="V99" s="111"/>
      <c r="W99" s="111"/>
      <c r="X99" s="111"/>
      <c r="Y99" s="112"/>
      <c r="Z99" s="87"/>
      <c r="AA99" s="87"/>
      <c r="AB99" s="87"/>
      <c r="AC99" s="87"/>
      <c r="AD99" s="87"/>
      <c r="AE99" s="101"/>
      <c r="AF99" s="101"/>
      <c r="AG99" s="102"/>
      <c r="AH99" s="116"/>
      <c r="AI99" s="104"/>
      <c r="AJ99" s="101"/>
      <c r="AK99" s="101"/>
      <c r="AL99" s="101"/>
      <c r="AM99" s="101"/>
      <c r="AN99" s="102"/>
      <c r="AO99" s="116"/>
      <c r="AP99" s="104"/>
      <c r="AQ99" s="101"/>
      <c r="AR99" s="101"/>
      <c r="AS99" s="101"/>
      <c r="AT99" s="101"/>
      <c r="AU99" s="102"/>
      <c r="AV99" s="116"/>
      <c r="AW99" s="104"/>
      <c r="AX99" s="101"/>
      <c r="AY99" s="101"/>
      <c r="AZ99" s="120"/>
      <c r="BA99" s="121"/>
      <c r="BB99" s="121"/>
      <c r="BC99" s="122"/>
      <c r="BE99" s="96"/>
      <c r="BF99" s="96"/>
      <c r="BG99" s="3"/>
      <c r="BH99" s="88"/>
      <c r="BI99" s="88"/>
      <c r="BJ99" s="88"/>
      <c r="BK99" s="88"/>
      <c r="BL99" s="88"/>
      <c r="BM99" s="88"/>
      <c r="BN99" s="88"/>
      <c r="BO99" s="88"/>
      <c r="BP99" s="88"/>
      <c r="BQ99" s="88"/>
      <c r="BR99" s="88"/>
      <c r="BS99" s="88"/>
      <c r="BT99" s="88"/>
      <c r="BU99" s="88"/>
      <c r="BV99" s="88"/>
      <c r="BW99" s="88"/>
      <c r="BX99" s="88"/>
      <c r="BY99" s="88"/>
      <c r="BZ99" s="88"/>
      <c r="CA99" s="88"/>
      <c r="CD99" s="98"/>
      <c r="CE99" s="98"/>
      <c r="CF99" s="98"/>
      <c r="CH99" s="99"/>
      <c r="CI99" s="99"/>
      <c r="CJ99" s="99"/>
      <c r="CK99" s="99"/>
      <c r="CL99" s="99"/>
      <c r="CM99" s="99"/>
      <c r="CN99" s="99"/>
      <c r="CO99" s="99"/>
      <c r="CP99" s="99"/>
      <c r="CQ99" s="99"/>
      <c r="CR99" s="99"/>
      <c r="CS99" s="99"/>
      <c r="CU99" s="85"/>
      <c r="CV99" s="85"/>
      <c r="CW99" s="85"/>
    </row>
    <row r="100" spans="5:101" ht="7.5" customHeight="1" x14ac:dyDescent="0.2">
      <c r="E100" s="107">
        <f>IFERROR(IF(BP100="","-",RANK(S100,$S$10:$T$264,0)+RANK(Q100,$Q$10:$R$264,0)%+RANK(O100,$O$10:$P$264,0)%%+ROW()%%%),"-")</f>
        <v>9.1013000000000002</v>
      </c>
      <c r="F100" s="108"/>
      <c r="G100" s="108"/>
      <c r="H100" s="108"/>
      <c r="I100" s="109"/>
      <c r="J100" s="113">
        <f>IFERROR(IF(E100="","",RANK(E100,$E$10:$I$264,1)),"-")</f>
        <v>35</v>
      </c>
      <c r="K100" s="107" t="str">
        <f t="shared" ref="K100" si="264">BP100</f>
        <v xml:space="preserve">   </v>
      </c>
      <c r="L100" s="108"/>
      <c r="M100" s="108"/>
      <c r="N100" s="109"/>
      <c r="O100" s="107">
        <f t="shared" ref="O100" si="265">SUM(AE100-AI100)</f>
        <v>0</v>
      </c>
      <c r="P100" s="109"/>
      <c r="Q100" s="107">
        <f t="shared" ref="Q100" si="266">SUM(AL100-AP100)</f>
        <v>0</v>
      </c>
      <c r="R100" s="109"/>
      <c r="S100" s="107">
        <f t="shared" ref="S100" si="267">SUM(AS100-AW100)</f>
        <v>0</v>
      </c>
      <c r="T100" s="109"/>
      <c r="U100" s="107">
        <f>IFERROR(SMALL($E$10:$I$264,46),0)</f>
        <v>9.1013219999999997</v>
      </c>
      <c r="V100" s="108"/>
      <c r="W100" s="108"/>
      <c r="X100" s="108"/>
      <c r="Y100" s="109"/>
      <c r="Z100" s="87">
        <f>IFERROR(IF(U100="","",RANK(U100,$U$10:$Y$264,1)),0)</f>
        <v>46</v>
      </c>
      <c r="AA100" s="87" t="str">
        <f>IFERROR(INDEX($K$10:$K$264,MATCH(U100,$E$10:$E$264,0),1),0)</f>
        <v xml:space="preserve">   </v>
      </c>
      <c r="AB100" s="87"/>
      <c r="AC100" s="87"/>
      <c r="AD100" s="87"/>
      <c r="AE100" s="101"/>
      <c r="AF100" s="101"/>
      <c r="AG100" s="102"/>
      <c r="AH100" s="115" t="s">
        <v>19</v>
      </c>
      <c r="AI100" s="104"/>
      <c r="AJ100" s="101"/>
      <c r="AK100" s="101"/>
      <c r="AL100" s="101"/>
      <c r="AM100" s="101"/>
      <c r="AN100" s="102"/>
      <c r="AO100" s="115" t="s">
        <v>19</v>
      </c>
      <c r="AP100" s="104"/>
      <c r="AQ100" s="101"/>
      <c r="AR100" s="101"/>
      <c r="AS100" s="101"/>
      <c r="AT100" s="101"/>
      <c r="AU100" s="102"/>
      <c r="AV100" s="115" t="s">
        <v>19</v>
      </c>
      <c r="AW100" s="104"/>
      <c r="AX100" s="101"/>
      <c r="AY100" s="101"/>
      <c r="AZ100" s="117">
        <f>IFERROR(IF(E100="","",RANK(E100,$E$10:$I$264,1)),0)</f>
        <v>35</v>
      </c>
      <c r="BA100" s="118"/>
      <c r="BB100" s="118"/>
      <c r="BC100" s="119"/>
      <c r="BE100" s="96"/>
      <c r="BF100" s="96"/>
      <c r="BG100" s="3"/>
      <c r="BH100" s="88" t="s">
        <v>65</v>
      </c>
      <c r="BI100" s="88"/>
      <c r="BJ100" s="88"/>
      <c r="BK100" s="88"/>
      <c r="BL100" s="88"/>
      <c r="BM100" s="88"/>
      <c r="BN100" s="88"/>
      <c r="BO100" s="88"/>
      <c r="BP100" s="88" t="str">
        <f>IF(BE100&gt;0,VLOOKUP(BE100,'Infos joueurs'!$B:$BT,11,FALSE)," ")&amp;" "&amp;IF(BE100&gt;0,VLOOKUP(BE100,'Infos joueurs'!$B:$BT,27,FALSE)," ")</f>
        <v xml:space="preserve">   </v>
      </c>
      <c r="BQ100" s="88"/>
      <c r="BR100" s="88"/>
      <c r="BS100" s="88"/>
      <c r="BT100" s="88"/>
      <c r="BU100" s="88"/>
      <c r="BV100" s="88"/>
      <c r="BW100" s="88"/>
      <c r="BX100" s="88"/>
      <c r="BY100" s="88"/>
      <c r="BZ100" s="88"/>
      <c r="CA100" s="88"/>
      <c r="CD100" s="97">
        <v>46</v>
      </c>
      <c r="CE100" s="97"/>
      <c r="CF100" s="97"/>
      <c r="CH100" s="105" t="str">
        <f t="shared" ref="CH100" si="268">AA100</f>
        <v xml:space="preserve">   </v>
      </c>
      <c r="CI100" s="105"/>
      <c r="CJ100" s="105"/>
      <c r="CK100" s="105"/>
      <c r="CL100" s="105"/>
      <c r="CM100" s="105"/>
      <c r="CN100" s="105"/>
      <c r="CO100" s="105"/>
      <c r="CP100" s="105"/>
      <c r="CQ100" s="105"/>
      <c r="CR100" s="105"/>
      <c r="CS100" s="105"/>
      <c r="CU100" s="106">
        <f t="shared" ref="CU100" si="269">IFERROR(INDEX($BE$10:$BE$269,MATCH(CH100,$BP$10:$BP$269,0)),0)</f>
        <v>0</v>
      </c>
      <c r="CV100" s="106"/>
      <c r="CW100" s="106"/>
    </row>
    <row r="101" spans="5:101" ht="7.5" customHeight="1" x14ac:dyDescent="0.2">
      <c r="E101" s="110"/>
      <c r="F101" s="111"/>
      <c r="G101" s="111"/>
      <c r="H101" s="111"/>
      <c r="I101" s="112"/>
      <c r="J101" s="114"/>
      <c r="K101" s="110"/>
      <c r="L101" s="111"/>
      <c r="M101" s="111"/>
      <c r="N101" s="112"/>
      <c r="O101" s="110"/>
      <c r="P101" s="112"/>
      <c r="Q101" s="110"/>
      <c r="R101" s="112"/>
      <c r="S101" s="110"/>
      <c r="T101" s="112"/>
      <c r="U101" s="110"/>
      <c r="V101" s="111"/>
      <c r="W101" s="111"/>
      <c r="X101" s="111"/>
      <c r="Y101" s="112"/>
      <c r="Z101" s="87"/>
      <c r="AA101" s="87"/>
      <c r="AB101" s="87"/>
      <c r="AC101" s="87"/>
      <c r="AD101" s="87"/>
      <c r="AE101" s="101"/>
      <c r="AF101" s="101"/>
      <c r="AG101" s="102"/>
      <c r="AH101" s="116"/>
      <c r="AI101" s="104"/>
      <c r="AJ101" s="101"/>
      <c r="AK101" s="101"/>
      <c r="AL101" s="101"/>
      <c r="AM101" s="101"/>
      <c r="AN101" s="102"/>
      <c r="AO101" s="116"/>
      <c r="AP101" s="104"/>
      <c r="AQ101" s="101"/>
      <c r="AR101" s="101"/>
      <c r="AS101" s="101"/>
      <c r="AT101" s="101"/>
      <c r="AU101" s="102"/>
      <c r="AV101" s="116"/>
      <c r="AW101" s="104"/>
      <c r="AX101" s="101"/>
      <c r="AY101" s="101"/>
      <c r="AZ101" s="120"/>
      <c r="BA101" s="121"/>
      <c r="BB101" s="121"/>
      <c r="BC101" s="122"/>
      <c r="BE101" s="96"/>
      <c r="BF101" s="96"/>
      <c r="BG101" s="3"/>
      <c r="BH101" s="88"/>
      <c r="BI101" s="88"/>
      <c r="BJ101" s="88"/>
      <c r="BK101" s="88"/>
      <c r="BL101" s="88"/>
      <c r="BM101" s="88"/>
      <c r="BN101" s="88"/>
      <c r="BO101" s="88"/>
      <c r="BP101" s="88"/>
      <c r="BQ101" s="88"/>
      <c r="BR101" s="88"/>
      <c r="BS101" s="88"/>
      <c r="BT101" s="88"/>
      <c r="BU101" s="88"/>
      <c r="BV101" s="88"/>
      <c r="BW101" s="88"/>
      <c r="BX101" s="88"/>
      <c r="BY101" s="88"/>
      <c r="BZ101" s="88"/>
      <c r="CA101" s="88"/>
      <c r="CD101" s="98"/>
      <c r="CE101" s="98"/>
      <c r="CF101" s="98"/>
      <c r="CH101" s="99"/>
      <c r="CI101" s="99"/>
      <c r="CJ101" s="99"/>
      <c r="CK101" s="99"/>
      <c r="CL101" s="99"/>
      <c r="CM101" s="99"/>
      <c r="CN101" s="99"/>
      <c r="CO101" s="99"/>
      <c r="CP101" s="99"/>
      <c r="CQ101" s="99"/>
      <c r="CR101" s="99"/>
      <c r="CS101" s="99"/>
      <c r="CU101" s="85"/>
      <c r="CV101" s="85"/>
      <c r="CW101" s="85"/>
    </row>
    <row r="102" spans="5:101" ht="7.5" customHeight="1" x14ac:dyDescent="0.2">
      <c r="E102" s="107">
        <f>IFERROR(IF(BP102="","-",RANK(S102,$S$10:$T$264,0)+RANK(Q102,$Q$10:$R$264,0)%+RANK(O102,$O$10:$P$264,0)%%+ROW()%%%),"-")</f>
        <v>9.1013020000000004</v>
      </c>
      <c r="F102" s="108"/>
      <c r="G102" s="108"/>
      <c r="H102" s="108"/>
      <c r="I102" s="109"/>
      <c r="J102" s="113">
        <f>IFERROR(IF(E102="","",RANK(E102,$E$10:$I$264,1)),"-")</f>
        <v>36</v>
      </c>
      <c r="K102" s="107" t="str">
        <f t="shared" ref="K102" si="270">BP102</f>
        <v xml:space="preserve">   </v>
      </c>
      <c r="L102" s="108"/>
      <c r="M102" s="108"/>
      <c r="N102" s="109"/>
      <c r="O102" s="107">
        <f t="shared" ref="O102" si="271">SUM(AE102-AI102)</f>
        <v>0</v>
      </c>
      <c r="P102" s="109"/>
      <c r="Q102" s="107">
        <f t="shared" ref="Q102" si="272">SUM(AL102-AP102)</f>
        <v>0</v>
      </c>
      <c r="R102" s="109"/>
      <c r="S102" s="107">
        <f t="shared" ref="S102" si="273">SUM(AS102-AW102)</f>
        <v>0</v>
      </c>
      <c r="T102" s="109"/>
      <c r="U102" s="107">
        <f>IFERROR(SMALL($E$10:$I$264,47),0)</f>
        <v>9.101324</v>
      </c>
      <c r="V102" s="108"/>
      <c r="W102" s="108"/>
      <c r="X102" s="108"/>
      <c r="Y102" s="109"/>
      <c r="Z102" s="87">
        <f>IFERROR(IF(U102="","",RANK(U102,$U$10:$Y$264,1)),0)</f>
        <v>47</v>
      </c>
      <c r="AA102" s="87" t="str">
        <f>IFERROR(INDEX($K$10:$K$264,MATCH(U102,$E$10:$E$264,0),1),0)</f>
        <v xml:space="preserve">   </v>
      </c>
      <c r="AB102" s="87"/>
      <c r="AC102" s="87"/>
      <c r="AD102" s="87"/>
      <c r="AE102" s="101"/>
      <c r="AF102" s="101"/>
      <c r="AG102" s="102"/>
      <c r="AH102" s="115" t="s">
        <v>19</v>
      </c>
      <c r="AI102" s="104"/>
      <c r="AJ102" s="101"/>
      <c r="AK102" s="101"/>
      <c r="AL102" s="101"/>
      <c r="AM102" s="101"/>
      <c r="AN102" s="102"/>
      <c r="AO102" s="115" t="s">
        <v>19</v>
      </c>
      <c r="AP102" s="104"/>
      <c r="AQ102" s="101"/>
      <c r="AR102" s="101"/>
      <c r="AS102" s="101"/>
      <c r="AT102" s="101"/>
      <c r="AU102" s="102"/>
      <c r="AV102" s="115" t="s">
        <v>19</v>
      </c>
      <c r="AW102" s="104"/>
      <c r="AX102" s="101"/>
      <c r="AY102" s="101"/>
      <c r="AZ102" s="117">
        <f>IFERROR(IF(E102="","",RANK(E102,$E$10:$I$264,1)),0)</f>
        <v>36</v>
      </c>
      <c r="BA102" s="118"/>
      <c r="BB102" s="118"/>
      <c r="BC102" s="119"/>
      <c r="BE102" s="96"/>
      <c r="BF102" s="96"/>
      <c r="BG102" s="3"/>
      <c r="BH102" s="88" t="s">
        <v>66</v>
      </c>
      <c r="BI102" s="88"/>
      <c r="BJ102" s="88"/>
      <c r="BK102" s="88"/>
      <c r="BL102" s="88"/>
      <c r="BM102" s="88"/>
      <c r="BN102" s="88"/>
      <c r="BO102" s="88"/>
      <c r="BP102" s="88" t="str">
        <f>IF(BE102&gt;0,VLOOKUP(BE102,'Infos joueurs'!$B:$BT,11,FALSE)," ")&amp;" "&amp;IF(BE102&gt;0,VLOOKUP(BE102,'Infos joueurs'!$B:$BT,27,FALSE)," ")</f>
        <v xml:space="preserve">   </v>
      </c>
      <c r="BQ102" s="88"/>
      <c r="BR102" s="88"/>
      <c r="BS102" s="88"/>
      <c r="BT102" s="88"/>
      <c r="BU102" s="88"/>
      <c r="BV102" s="88"/>
      <c r="BW102" s="88"/>
      <c r="BX102" s="88"/>
      <c r="BY102" s="88"/>
      <c r="BZ102" s="88"/>
      <c r="CA102" s="88"/>
      <c r="CD102" s="97">
        <v>47</v>
      </c>
      <c r="CE102" s="97"/>
      <c r="CF102" s="97"/>
      <c r="CH102" s="105" t="str">
        <f t="shared" ref="CH102" si="274">AA102</f>
        <v xml:space="preserve">   </v>
      </c>
      <c r="CI102" s="105"/>
      <c r="CJ102" s="105"/>
      <c r="CK102" s="105"/>
      <c r="CL102" s="105"/>
      <c r="CM102" s="105"/>
      <c r="CN102" s="105"/>
      <c r="CO102" s="105"/>
      <c r="CP102" s="105"/>
      <c r="CQ102" s="105"/>
      <c r="CR102" s="105"/>
      <c r="CS102" s="105"/>
      <c r="CU102" s="106">
        <f t="shared" ref="CU102" si="275">IFERROR(INDEX($BE$10:$BE$269,MATCH(CH102,$BP$10:$BP$269,0)),0)</f>
        <v>0</v>
      </c>
      <c r="CV102" s="106"/>
      <c r="CW102" s="106"/>
    </row>
    <row r="103" spans="5:101" ht="7.5" customHeight="1" x14ac:dyDescent="0.2">
      <c r="E103" s="110"/>
      <c r="F103" s="111"/>
      <c r="G103" s="111"/>
      <c r="H103" s="111"/>
      <c r="I103" s="112"/>
      <c r="J103" s="114"/>
      <c r="K103" s="110"/>
      <c r="L103" s="111"/>
      <c r="M103" s="111"/>
      <c r="N103" s="112"/>
      <c r="O103" s="110"/>
      <c r="P103" s="112"/>
      <c r="Q103" s="110"/>
      <c r="R103" s="112"/>
      <c r="S103" s="110"/>
      <c r="T103" s="112"/>
      <c r="U103" s="110"/>
      <c r="V103" s="111"/>
      <c r="W103" s="111"/>
      <c r="X103" s="111"/>
      <c r="Y103" s="112"/>
      <c r="Z103" s="87"/>
      <c r="AA103" s="87"/>
      <c r="AB103" s="87"/>
      <c r="AC103" s="87"/>
      <c r="AD103" s="87"/>
      <c r="AE103" s="101"/>
      <c r="AF103" s="101"/>
      <c r="AG103" s="102"/>
      <c r="AH103" s="116"/>
      <c r="AI103" s="104"/>
      <c r="AJ103" s="101"/>
      <c r="AK103" s="101"/>
      <c r="AL103" s="101"/>
      <c r="AM103" s="101"/>
      <c r="AN103" s="102"/>
      <c r="AO103" s="116"/>
      <c r="AP103" s="104"/>
      <c r="AQ103" s="101"/>
      <c r="AR103" s="101"/>
      <c r="AS103" s="101"/>
      <c r="AT103" s="101"/>
      <c r="AU103" s="102"/>
      <c r="AV103" s="116"/>
      <c r="AW103" s="104"/>
      <c r="AX103" s="101"/>
      <c r="AY103" s="101"/>
      <c r="AZ103" s="120"/>
      <c r="BA103" s="121"/>
      <c r="BB103" s="121"/>
      <c r="BC103" s="122"/>
      <c r="BE103" s="96"/>
      <c r="BF103" s="96"/>
      <c r="BG103" s="3"/>
      <c r="BH103" s="88"/>
      <c r="BI103" s="88"/>
      <c r="BJ103" s="88"/>
      <c r="BK103" s="88"/>
      <c r="BL103" s="88"/>
      <c r="BM103" s="88"/>
      <c r="BN103" s="88"/>
      <c r="BO103" s="88"/>
      <c r="BP103" s="88"/>
      <c r="BQ103" s="88"/>
      <c r="BR103" s="88"/>
      <c r="BS103" s="88"/>
      <c r="BT103" s="88"/>
      <c r="BU103" s="88"/>
      <c r="BV103" s="88"/>
      <c r="BW103" s="88"/>
      <c r="BX103" s="88"/>
      <c r="BY103" s="88"/>
      <c r="BZ103" s="88"/>
      <c r="CA103" s="88"/>
      <c r="CD103" s="98"/>
      <c r="CE103" s="98"/>
      <c r="CF103" s="98"/>
      <c r="CH103" s="99"/>
      <c r="CI103" s="99"/>
      <c r="CJ103" s="99"/>
      <c r="CK103" s="99"/>
      <c r="CL103" s="99"/>
      <c r="CM103" s="99"/>
      <c r="CN103" s="99"/>
      <c r="CO103" s="99"/>
      <c r="CP103" s="99"/>
      <c r="CQ103" s="99"/>
      <c r="CR103" s="99"/>
      <c r="CS103" s="99"/>
      <c r="CU103" s="85"/>
      <c r="CV103" s="85"/>
      <c r="CW103" s="85"/>
    </row>
    <row r="104" spans="5:101" ht="7.5" customHeight="1" x14ac:dyDescent="0.2">
      <c r="E104" s="107">
        <f>IFERROR(IF(BP104="","-",RANK(S104,$S$10:$T$264,0)+RANK(Q104,$Q$10:$R$264,0)%+RANK(O104,$O$10:$P$264,0)%%+ROW()%%%),"-")</f>
        <v>9.1013040000000007</v>
      </c>
      <c r="F104" s="108"/>
      <c r="G104" s="108"/>
      <c r="H104" s="108"/>
      <c r="I104" s="109"/>
      <c r="J104" s="113">
        <f>IFERROR(IF(E104="","",RANK(E104,$E$10:$I$264,1)),"-")</f>
        <v>37</v>
      </c>
      <c r="K104" s="107" t="str">
        <f t="shared" ref="K104" si="276">BP104</f>
        <v xml:space="preserve">   </v>
      </c>
      <c r="L104" s="108"/>
      <c r="M104" s="108"/>
      <c r="N104" s="109"/>
      <c r="O104" s="107">
        <f t="shared" ref="O104" si="277">SUM(AE104-AI104)</f>
        <v>0</v>
      </c>
      <c r="P104" s="109"/>
      <c r="Q104" s="107">
        <f t="shared" ref="Q104" si="278">SUM(AL104-AP104)</f>
        <v>0</v>
      </c>
      <c r="R104" s="109"/>
      <c r="S104" s="107">
        <f t="shared" ref="S104" si="279">SUM(AS104-AW104)</f>
        <v>0</v>
      </c>
      <c r="T104" s="109"/>
      <c r="U104" s="107">
        <f>IFERROR(SMALL($E$10:$I$264,48),0)</f>
        <v>9.1013260000000002</v>
      </c>
      <c r="V104" s="108"/>
      <c r="W104" s="108"/>
      <c r="X104" s="108"/>
      <c r="Y104" s="109"/>
      <c r="Z104" s="87">
        <f>IFERROR(IF(U104="","",RANK(U104,$U$10:$Y$264,1)),0)</f>
        <v>48</v>
      </c>
      <c r="AA104" s="87" t="str">
        <f>IFERROR(INDEX($K$10:$K$264,MATCH(U104,$E$10:$E$264,0),1),0)</f>
        <v xml:space="preserve">   </v>
      </c>
      <c r="AB104" s="87"/>
      <c r="AC104" s="87"/>
      <c r="AD104" s="87"/>
      <c r="AE104" s="101"/>
      <c r="AF104" s="101"/>
      <c r="AG104" s="102"/>
      <c r="AH104" s="115" t="s">
        <v>19</v>
      </c>
      <c r="AI104" s="104"/>
      <c r="AJ104" s="101"/>
      <c r="AK104" s="101"/>
      <c r="AL104" s="101"/>
      <c r="AM104" s="101"/>
      <c r="AN104" s="102"/>
      <c r="AO104" s="115" t="s">
        <v>19</v>
      </c>
      <c r="AP104" s="104"/>
      <c r="AQ104" s="101"/>
      <c r="AR104" s="101"/>
      <c r="AS104" s="101"/>
      <c r="AT104" s="101"/>
      <c r="AU104" s="102"/>
      <c r="AV104" s="115" t="s">
        <v>19</v>
      </c>
      <c r="AW104" s="104"/>
      <c r="AX104" s="101"/>
      <c r="AY104" s="101"/>
      <c r="AZ104" s="117">
        <f>IFERROR(IF(E104="","",RANK(E104,$E$10:$I$264,1)),0)</f>
        <v>37</v>
      </c>
      <c r="BA104" s="118"/>
      <c r="BB104" s="118"/>
      <c r="BC104" s="119"/>
      <c r="BE104" s="96"/>
      <c r="BF104" s="96"/>
      <c r="BG104" s="3"/>
      <c r="BH104" s="88" t="s">
        <v>67</v>
      </c>
      <c r="BI104" s="88"/>
      <c r="BJ104" s="88"/>
      <c r="BK104" s="88"/>
      <c r="BL104" s="88"/>
      <c r="BM104" s="88"/>
      <c r="BN104" s="88"/>
      <c r="BO104" s="88"/>
      <c r="BP104" s="88" t="str">
        <f>IF(BE104&gt;0,VLOOKUP(BE104,'Infos joueurs'!$B:$BT,11,FALSE)," ")&amp;" "&amp;IF(BE104&gt;0,VLOOKUP(BE104,'Infos joueurs'!$B:$BT,27,FALSE)," ")</f>
        <v xml:space="preserve">   </v>
      </c>
      <c r="BQ104" s="88"/>
      <c r="BR104" s="88"/>
      <c r="BS104" s="88"/>
      <c r="BT104" s="88"/>
      <c r="BU104" s="88"/>
      <c r="BV104" s="88"/>
      <c r="BW104" s="88"/>
      <c r="BX104" s="88"/>
      <c r="BY104" s="88"/>
      <c r="BZ104" s="88"/>
      <c r="CA104" s="88"/>
      <c r="CD104" s="97">
        <v>48</v>
      </c>
      <c r="CE104" s="97"/>
      <c r="CF104" s="97"/>
      <c r="CH104" s="105" t="str">
        <f t="shared" ref="CH104" si="280">AA104</f>
        <v xml:space="preserve">   </v>
      </c>
      <c r="CI104" s="105"/>
      <c r="CJ104" s="105"/>
      <c r="CK104" s="105"/>
      <c r="CL104" s="105"/>
      <c r="CM104" s="105"/>
      <c r="CN104" s="105"/>
      <c r="CO104" s="105"/>
      <c r="CP104" s="105"/>
      <c r="CQ104" s="105"/>
      <c r="CR104" s="105"/>
      <c r="CS104" s="105"/>
      <c r="CU104" s="106">
        <f t="shared" ref="CU104" si="281">IFERROR(INDEX($BE$10:$BE$269,MATCH(CH104,$BP$10:$BP$269,0)),0)</f>
        <v>0</v>
      </c>
      <c r="CV104" s="106"/>
      <c r="CW104" s="106"/>
    </row>
    <row r="105" spans="5:101" ht="7.5" customHeight="1" x14ac:dyDescent="0.2">
      <c r="E105" s="110"/>
      <c r="F105" s="111"/>
      <c r="G105" s="111"/>
      <c r="H105" s="111"/>
      <c r="I105" s="112"/>
      <c r="J105" s="114"/>
      <c r="K105" s="110"/>
      <c r="L105" s="111"/>
      <c r="M105" s="111"/>
      <c r="N105" s="112"/>
      <c r="O105" s="110"/>
      <c r="P105" s="112"/>
      <c r="Q105" s="110"/>
      <c r="R105" s="112"/>
      <c r="S105" s="110"/>
      <c r="T105" s="112"/>
      <c r="U105" s="110"/>
      <c r="V105" s="111"/>
      <c r="W105" s="111"/>
      <c r="X105" s="111"/>
      <c r="Y105" s="112"/>
      <c r="Z105" s="87"/>
      <c r="AA105" s="87"/>
      <c r="AB105" s="87"/>
      <c r="AC105" s="87"/>
      <c r="AD105" s="87"/>
      <c r="AE105" s="101"/>
      <c r="AF105" s="101"/>
      <c r="AG105" s="102"/>
      <c r="AH105" s="116"/>
      <c r="AI105" s="104"/>
      <c r="AJ105" s="101"/>
      <c r="AK105" s="101"/>
      <c r="AL105" s="101"/>
      <c r="AM105" s="101"/>
      <c r="AN105" s="102"/>
      <c r="AO105" s="116"/>
      <c r="AP105" s="104"/>
      <c r="AQ105" s="101"/>
      <c r="AR105" s="101"/>
      <c r="AS105" s="101"/>
      <c r="AT105" s="101"/>
      <c r="AU105" s="102"/>
      <c r="AV105" s="116"/>
      <c r="AW105" s="104"/>
      <c r="AX105" s="101"/>
      <c r="AY105" s="101"/>
      <c r="AZ105" s="120"/>
      <c r="BA105" s="121"/>
      <c r="BB105" s="121"/>
      <c r="BC105" s="122"/>
      <c r="BE105" s="96"/>
      <c r="BF105" s="96"/>
      <c r="BG105" s="3"/>
      <c r="BH105" s="88"/>
      <c r="BI105" s="88"/>
      <c r="BJ105" s="88"/>
      <c r="BK105" s="88"/>
      <c r="BL105" s="88"/>
      <c r="BM105" s="88"/>
      <c r="BN105" s="88"/>
      <c r="BO105" s="88"/>
      <c r="BP105" s="88"/>
      <c r="BQ105" s="88"/>
      <c r="BR105" s="88"/>
      <c r="BS105" s="88"/>
      <c r="BT105" s="88"/>
      <c r="BU105" s="88"/>
      <c r="BV105" s="88"/>
      <c r="BW105" s="88"/>
      <c r="BX105" s="88"/>
      <c r="BY105" s="88"/>
      <c r="BZ105" s="88"/>
      <c r="CA105" s="88"/>
      <c r="CD105" s="98"/>
      <c r="CE105" s="98"/>
      <c r="CF105" s="98"/>
      <c r="CH105" s="99"/>
      <c r="CI105" s="99"/>
      <c r="CJ105" s="99"/>
      <c r="CK105" s="99"/>
      <c r="CL105" s="99"/>
      <c r="CM105" s="99"/>
      <c r="CN105" s="99"/>
      <c r="CO105" s="99"/>
      <c r="CP105" s="99"/>
      <c r="CQ105" s="99"/>
      <c r="CR105" s="99"/>
      <c r="CS105" s="99"/>
      <c r="CU105" s="85"/>
      <c r="CV105" s="85"/>
      <c r="CW105" s="85"/>
    </row>
    <row r="106" spans="5:101" ht="7.5" customHeight="1" x14ac:dyDescent="0.2">
      <c r="E106" s="107">
        <f>IFERROR(IF(BP106="","-",RANK(S106,$S$10:$T$264,0)+RANK(Q106,$Q$10:$R$264,0)%+RANK(O106,$O$10:$P$264,0)%%+ROW()%%%),"-")</f>
        <v>9.101306000000001</v>
      </c>
      <c r="F106" s="108"/>
      <c r="G106" s="108"/>
      <c r="H106" s="108"/>
      <c r="I106" s="109"/>
      <c r="J106" s="113">
        <f>IFERROR(IF(E106="","",RANK(E106,$E$10:$I$264,1)),"-")</f>
        <v>38</v>
      </c>
      <c r="K106" s="107" t="str">
        <f t="shared" ref="K106" si="282">BP106</f>
        <v xml:space="preserve">   </v>
      </c>
      <c r="L106" s="108"/>
      <c r="M106" s="108"/>
      <c r="N106" s="109"/>
      <c r="O106" s="107">
        <f t="shared" ref="O106" si="283">SUM(AE106-AI106)</f>
        <v>0</v>
      </c>
      <c r="P106" s="109"/>
      <c r="Q106" s="107">
        <f t="shared" ref="Q106" si="284">SUM(AL106-AP106)</f>
        <v>0</v>
      </c>
      <c r="R106" s="109"/>
      <c r="S106" s="107">
        <f t="shared" ref="S106" si="285">SUM(AS106-AW106)</f>
        <v>0</v>
      </c>
      <c r="T106" s="109"/>
      <c r="U106" s="107">
        <f>IFERROR(SMALL($E$10:$I$264,49),0)</f>
        <v>9.1013280000000005</v>
      </c>
      <c r="V106" s="108"/>
      <c r="W106" s="108"/>
      <c r="X106" s="108"/>
      <c r="Y106" s="109"/>
      <c r="Z106" s="87">
        <f>IFERROR(IF(U106="","",RANK(U106,$U$10:$Y$264,1)),0)</f>
        <v>49</v>
      </c>
      <c r="AA106" s="87" t="str">
        <f>IFERROR(INDEX($K$10:$K$264,MATCH(U106,$E$10:$E$264,0),1),0)</f>
        <v xml:space="preserve">   </v>
      </c>
      <c r="AB106" s="87"/>
      <c r="AC106" s="87"/>
      <c r="AD106" s="87"/>
      <c r="AE106" s="101"/>
      <c r="AF106" s="101"/>
      <c r="AG106" s="102"/>
      <c r="AH106" s="115" t="s">
        <v>19</v>
      </c>
      <c r="AI106" s="104"/>
      <c r="AJ106" s="101"/>
      <c r="AK106" s="101"/>
      <c r="AL106" s="101"/>
      <c r="AM106" s="101"/>
      <c r="AN106" s="102"/>
      <c r="AO106" s="115" t="s">
        <v>19</v>
      </c>
      <c r="AP106" s="104"/>
      <c r="AQ106" s="101"/>
      <c r="AR106" s="101"/>
      <c r="AS106" s="101"/>
      <c r="AT106" s="101"/>
      <c r="AU106" s="102"/>
      <c r="AV106" s="115" t="s">
        <v>19</v>
      </c>
      <c r="AW106" s="104"/>
      <c r="AX106" s="101"/>
      <c r="AY106" s="101"/>
      <c r="AZ106" s="117">
        <f>IFERROR(IF(E106="","",RANK(E106,$E$10:$I$264,1)),0)</f>
        <v>38</v>
      </c>
      <c r="BA106" s="118"/>
      <c r="BB106" s="118"/>
      <c r="BC106" s="119"/>
      <c r="BE106" s="96"/>
      <c r="BF106" s="96"/>
      <c r="BG106" s="3"/>
      <c r="BH106" s="88" t="s">
        <v>68</v>
      </c>
      <c r="BI106" s="88"/>
      <c r="BJ106" s="88"/>
      <c r="BK106" s="88"/>
      <c r="BL106" s="88"/>
      <c r="BM106" s="88"/>
      <c r="BN106" s="88"/>
      <c r="BO106" s="88"/>
      <c r="BP106" s="88" t="str">
        <f>IF(BE106&gt;0,VLOOKUP(BE106,'Infos joueurs'!$B:$BT,11,FALSE)," ")&amp;" "&amp;IF(BE106&gt;0,VLOOKUP(BE106,'Infos joueurs'!$B:$BT,27,FALSE)," ")</f>
        <v xml:space="preserve">   </v>
      </c>
      <c r="BQ106" s="88"/>
      <c r="BR106" s="88"/>
      <c r="BS106" s="88"/>
      <c r="BT106" s="88"/>
      <c r="BU106" s="88"/>
      <c r="BV106" s="88"/>
      <c r="BW106" s="88"/>
      <c r="BX106" s="88"/>
      <c r="BY106" s="88"/>
      <c r="BZ106" s="88"/>
      <c r="CA106" s="88"/>
      <c r="CD106" s="97">
        <v>49</v>
      </c>
      <c r="CE106" s="97"/>
      <c r="CF106" s="97"/>
      <c r="CH106" s="105" t="str">
        <f t="shared" ref="CH106" si="286">AA106</f>
        <v xml:space="preserve">   </v>
      </c>
      <c r="CI106" s="105"/>
      <c r="CJ106" s="105"/>
      <c r="CK106" s="105"/>
      <c r="CL106" s="105"/>
      <c r="CM106" s="105"/>
      <c r="CN106" s="105"/>
      <c r="CO106" s="105"/>
      <c r="CP106" s="105"/>
      <c r="CQ106" s="105"/>
      <c r="CR106" s="105"/>
      <c r="CS106" s="105"/>
      <c r="CU106" s="106">
        <f t="shared" ref="CU106" si="287">IFERROR(INDEX($BE$10:$BE$269,MATCH(CH106,$BP$10:$BP$269,0)),0)</f>
        <v>0</v>
      </c>
      <c r="CV106" s="106"/>
      <c r="CW106" s="106"/>
    </row>
    <row r="107" spans="5:101" ht="7.5" customHeight="1" x14ac:dyDescent="0.2">
      <c r="E107" s="110"/>
      <c r="F107" s="111"/>
      <c r="G107" s="111"/>
      <c r="H107" s="111"/>
      <c r="I107" s="112"/>
      <c r="J107" s="114"/>
      <c r="K107" s="110"/>
      <c r="L107" s="111"/>
      <c r="M107" s="111"/>
      <c r="N107" s="112"/>
      <c r="O107" s="110"/>
      <c r="P107" s="112"/>
      <c r="Q107" s="110"/>
      <c r="R107" s="112"/>
      <c r="S107" s="110"/>
      <c r="T107" s="112"/>
      <c r="U107" s="110"/>
      <c r="V107" s="111"/>
      <c r="W107" s="111"/>
      <c r="X107" s="111"/>
      <c r="Y107" s="112"/>
      <c r="Z107" s="87"/>
      <c r="AA107" s="87"/>
      <c r="AB107" s="87"/>
      <c r="AC107" s="87"/>
      <c r="AD107" s="87"/>
      <c r="AE107" s="101"/>
      <c r="AF107" s="101"/>
      <c r="AG107" s="102"/>
      <c r="AH107" s="116"/>
      <c r="AI107" s="104"/>
      <c r="AJ107" s="101"/>
      <c r="AK107" s="101"/>
      <c r="AL107" s="101"/>
      <c r="AM107" s="101"/>
      <c r="AN107" s="102"/>
      <c r="AO107" s="116"/>
      <c r="AP107" s="104"/>
      <c r="AQ107" s="101"/>
      <c r="AR107" s="101"/>
      <c r="AS107" s="101"/>
      <c r="AT107" s="101"/>
      <c r="AU107" s="102"/>
      <c r="AV107" s="116"/>
      <c r="AW107" s="104"/>
      <c r="AX107" s="101"/>
      <c r="AY107" s="101"/>
      <c r="AZ107" s="120"/>
      <c r="BA107" s="121"/>
      <c r="BB107" s="121"/>
      <c r="BC107" s="122"/>
      <c r="BE107" s="96"/>
      <c r="BF107" s="96"/>
      <c r="BG107" s="3"/>
      <c r="BH107" s="88"/>
      <c r="BI107" s="88"/>
      <c r="BJ107" s="88"/>
      <c r="BK107" s="88"/>
      <c r="BL107" s="88"/>
      <c r="BM107" s="88"/>
      <c r="BN107" s="88"/>
      <c r="BO107" s="88"/>
      <c r="BP107" s="88"/>
      <c r="BQ107" s="88"/>
      <c r="BR107" s="88"/>
      <c r="BS107" s="88"/>
      <c r="BT107" s="88"/>
      <c r="BU107" s="88"/>
      <c r="BV107" s="88"/>
      <c r="BW107" s="88"/>
      <c r="BX107" s="88"/>
      <c r="BY107" s="88"/>
      <c r="BZ107" s="88"/>
      <c r="CA107" s="88"/>
      <c r="CD107" s="98"/>
      <c r="CE107" s="98"/>
      <c r="CF107" s="98"/>
      <c r="CH107" s="99"/>
      <c r="CI107" s="99"/>
      <c r="CJ107" s="99"/>
      <c r="CK107" s="99"/>
      <c r="CL107" s="99"/>
      <c r="CM107" s="99"/>
      <c r="CN107" s="99"/>
      <c r="CO107" s="99"/>
      <c r="CP107" s="99"/>
      <c r="CQ107" s="99"/>
      <c r="CR107" s="99"/>
      <c r="CS107" s="99"/>
      <c r="CU107" s="85"/>
      <c r="CV107" s="85"/>
      <c r="CW107" s="85"/>
    </row>
    <row r="108" spans="5:101" ht="7.5" customHeight="1" x14ac:dyDescent="0.2">
      <c r="E108" s="107">
        <f>IFERROR(IF(BP108="","-",RANK(S108,$S$10:$T$264,0)+RANK(Q108,$Q$10:$R$264,0)%+RANK(O108,$O$10:$P$264,0)%%+ROW()%%%),"-")</f>
        <v>9.1013080000000013</v>
      </c>
      <c r="F108" s="108"/>
      <c r="G108" s="108"/>
      <c r="H108" s="108"/>
      <c r="I108" s="109"/>
      <c r="J108" s="113">
        <f>IFERROR(IF(E108="","",RANK(E108,$E$10:$I$264,1)),"-")</f>
        <v>39</v>
      </c>
      <c r="K108" s="107" t="str">
        <f t="shared" ref="K108" si="288">BP108</f>
        <v xml:space="preserve">   </v>
      </c>
      <c r="L108" s="108"/>
      <c r="M108" s="108"/>
      <c r="N108" s="109"/>
      <c r="O108" s="107">
        <f t="shared" ref="O108" si="289">SUM(AE108-AI108)</f>
        <v>0</v>
      </c>
      <c r="P108" s="109"/>
      <c r="Q108" s="107">
        <f t="shared" ref="Q108" si="290">SUM(AL108-AP108)</f>
        <v>0</v>
      </c>
      <c r="R108" s="109"/>
      <c r="S108" s="107">
        <f t="shared" ref="S108" si="291">SUM(AS108-AW108)</f>
        <v>0</v>
      </c>
      <c r="T108" s="109"/>
      <c r="U108" s="107">
        <f>IFERROR(SMALL($E$10:$I$264,50),0)</f>
        <v>9.1013300000000008</v>
      </c>
      <c r="V108" s="108"/>
      <c r="W108" s="108"/>
      <c r="X108" s="108"/>
      <c r="Y108" s="109"/>
      <c r="Z108" s="87">
        <f>IFERROR(IF(U108="","",RANK(U108,$U$10:$Y$264,1)),0)</f>
        <v>50</v>
      </c>
      <c r="AA108" s="87" t="str">
        <f>IFERROR(INDEX($K$10:$K$264,MATCH(U108,$E$10:$E$264,0),1),0)</f>
        <v xml:space="preserve">   </v>
      </c>
      <c r="AB108" s="87"/>
      <c r="AC108" s="87"/>
      <c r="AD108" s="87"/>
      <c r="AE108" s="101"/>
      <c r="AF108" s="101"/>
      <c r="AG108" s="102"/>
      <c r="AH108" s="115" t="s">
        <v>19</v>
      </c>
      <c r="AI108" s="104"/>
      <c r="AJ108" s="101"/>
      <c r="AK108" s="101"/>
      <c r="AL108" s="101"/>
      <c r="AM108" s="101"/>
      <c r="AN108" s="102"/>
      <c r="AO108" s="115" t="s">
        <v>19</v>
      </c>
      <c r="AP108" s="104"/>
      <c r="AQ108" s="101"/>
      <c r="AR108" s="101"/>
      <c r="AS108" s="101"/>
      <c r="AT108" s="101"/>
      <c r="AU108" s="102"/>
      <c r="AV108" s="115" t="s">
        <v>19</v>
      </c>
      <c r="AW108" s="104"/>
      <c r="AX108" s="101"/>
      <c r="AY108" s="101"/>
      <c r="AZ108" s="117">
        <f>IFERROR(IF(E108="","",RANK(E108,$E$10:$I$264,1)),0)</f>
        <v>39</v>
      </c>
      <c r="BA108" s="118"/>
      <c r="BB108" s="118"/>
      <c r="BC108" s="119"/>
      <c r="BE108" s="96"/>
      <c r="BF108" s="96"/>
      <c r="BG108" s="3"/>
      <c r="BH108" s="88" t="s">
        <v>69</v>
      </c>
      <c r="BI108" s="88"/>
      <c r="BJ108" s="88"/>
      <c r="BK108" s="88"/>
      <c r="BL108" s="88"/>
      <c r="BM108" s="88"/>
      <c r="BN108" s="88"/>
      <c r="BO108" s="88"/>
      <c r="BP108" s="88" t="str">
        <f>IF(BE108&gt;0,VLOOKUP(BE108,'Infos joueurs'!$B:$BT,11,FALSE)," ")&amp;" "&amp;IF(BE108&gt;0,VLOOKUP(BE108,'Infos joueurs'!$B:$BT,27,FALSE)," ")</f>
        <v xml:space="preserve">   </v>
      </c>
      <c r="BQ108" s="88"/>
      <c r="BR108" s="88"/>
      <c r="BS108" s="88"/>
      <c r="BT108" s="88"/>
      <c r="BU108" s="88"/>
      <c r="BV108" s="88"/>
      <c r="BW108" s="88"/>
      <c r="BX108" s="88"/>
      <c r="BY108" s="88"/>
      <c r="BZ108" s="88"/>
      <c r="CA108" s="88"/>
      <c r="CD108" s="97">
        <v>50</v>
      </c>
      <c r="CE108" s="97"/>
      <c r="CF108" s="97"/>
      <c r="CH108" s="105" t="str">
        <f t="shared" ref="CH108" si="292">AA108</f>
        <v xml:space="preserve">   </v>
      </c>
      <c r="CI108" s="105"/>
      <c r="CJ108" s="105"/>
      <c r="CK108" s="105"/>
      <c r="CL108" s="105"/>
      <c r="CM108" s="105"/>
      <c r="CN108" s="105"/>
      <c r="CO108" s="105"/>
      <c r="CP108" s="105"/>
      <c r="CQ108" s="105"/>
      <c r="CR108" s="105"/>
      <c r="CS108" s="105"/>
      <c r="CU108" s="106">
        <f t="shared" ref="CU108" si="293">IFERROR(INDEX($BE$10:$BE$269,MATCH(CH108,$BP$10:$BP$269,0)),0)</f>
        <v>0</v>
      </c>
      <c r="CV108" s="106"/>
      <c r="CW108" s="106"/>
    </row>
    <row r="109" spans="5:101" ht="7.5" customHeight="1" x14ac:dyDescent="0.2">
      <c r="E109" s="110"/>
      <c r="F109" s="111"/>
      <c r="G109" s="111"/>
      <c r="H109" s="111"/>
      <c r="I109" s="112"/>
      <c r="J109" s="114"/>
      <c r="K109" s="110"/>
      <c r="L109" s="111"/>
      <c r="M109" s="111"/>
      <c r="N109" s="112"/>
      <c r="O109" s="110"/>
      <c r="P109" s="112"/>
      <c r="Q109" s="110"/>
      <c r="R109" s="112"/>
      <c r="S109" s="110"/>
      <c r="T109" s="112"/>
      <c r="U109" s="110"/>
      <c r="V109" s="111"/>
      <c r="W109" s="111"/>
      <c r="X109" s="111"/>
      <c r="Y109" s="112"/>
      <c r="Z109" s="87"/>
      <c r="AA109" s="87"/>
      <c r="AB109" s="87"/>
      <c r="AC109" s="87"/>
      <c r="AD109" s="87"/>
      <c r="AE109" s="101"/>
      <c r="AF109" s="101"/>
      <c r="AG109" s="102"/>
      <c r="AH109" s="116"/>
      <c r="AI109" s="104"/>
      <c r="AJ109" s="101"/>
      <c r="AK109" s="101"/>
      <c r="AL109" s="101"/>
      <c r="AM109" s="101"/>
      <c r="AN109" s="102"/>
      <c r="AO109" s="116"/>
      <c r="AP109" s="104"/>
      <c r="AQ109" s="101"/>
      <c r="AR109" s="101"/>
      <c r="AS109" s="101"/>
      <c r="AT109" s="101"/>
      <c r="AU109" s="102"/>
      <c r="AV109" s="116"/>
      <c r="AW109" s="104"/>
      <c r="AX109" s="101"/>
      <c r="AY109" s="101"/>
      <c r="AZ109" s="120"/>
      <c r="BA109" s="121"/>
      <c r="BB109" s="121"/>
      <c r="BC109" s="122"/>
      <c r="BE109" s="96"/>
      <c r="BF109" s="96"/>
      <c r="BG109" s="3"/>
      <c r="BH109" s="88"/>
      <c r="BI109" s="88"/>
      <c r="BJ109" s="88"/>
      <c r="BK109" s="88"/>
      <c r="BL109" s="88"/>
      <c r="BM109" s="88"/>
      <c r="BN109" s="88"/>
      <c r="BO109" s="88"/>
      <c r="BP109" s="88"/>
      <c r="BQ109" s="88"/>
      <c r="BR109" s="88"/>
      <c r="BS109" s="88"/>
      <c r="BT109" s="88"/>
      <c r="BU109" s="88"/>
      <c r="BV109" s="88"/>
      <c r="BW109" s="88"/>
      <c r="BX109" s="88"/>
      <c r="BY109" s="88"/>
      <c r="BZ109" s="88"/>
      <c r="CA109" s="88"/>
      <c r="CD109" s="98"/>
      <c r="CE109" s="98"/>
      <c r="CF109" s="98"/>
      <c r="CH109" s="99"/>
      <c r="CI109" s="99"/>
      <c r="CJ109" s="99"/>
      <c r="CK109" s="99"/>
      <c r="CL109" s="99"/>
      <c r="CM109" s="99"/>
      <c r="CN109" s="99"/>
      <c r="CO109" s="99"/>
      <c r="CP109" s="99"/>
      <c r="CQ109" s="99"/>
      <c r="CR109" s="99"/>
      <c r="CS109" s="99"/>
      <c r="CU109" s="85"/>
      <c r="CV109" s="85"/>
      <c r="CW109" s="85"/>
    </row>
    <row r="110" spans="5:101" ht="7.5" customHeight="1" x14ac:dyDescent="0.2">
      <c r="E110" s="107">
        <f>IFERROR(IF(BP110="","-",RANK(S110,$S$10:$T$264,0)+RANK(Q110,$Q$10:$R$264,0)%+RANK(O110,$O$10:$P$264,0)%%+ROW()%%%),"-")</f>
        <v>9.1013099999999998</v>
      </c>
      <c r="F110" s="108"/>
      <c r="G110" s="108"/>
      <c r="H110" s="108"/>
      <c r="I110" s="109"/>
      <c r="J110" s="113">
        <f>IFERROR(IF(E110="","",RANK(E110,$E$10:$I$264,1)),"-")</f>
        <v>40</v>
      </c>
      <c r="K110" s="107" t="str">
        <f t="shared" ref="K110" si="294">BP110</f>
        <v xml:space="preserve">   </v>
      </c>
      <c r="L110" s="108"/>
      <c r="M110" s="108"/>
      <c r="N110" s="109"/>
      <c r="O110" s="107">
        <f t="shared" ref="O110" si="295">SUM(AE110-AI110)</f>
        <v>0</v>
      </c>
      <c r="P110" s="109"/>
      <c r="Q110" s="107">
        <f t="shared" ref="Q110" si="296">SUM(AL110-AP110)</f>
        <v>0</v>
      </c>
      <c r="R110" s="109"/>
      <c r="S110" s="107">
        <f t="shared" ref="S110" si="297">SUM(AS110-AW110)</f>
        <v>0</v>
      </c>
      <c r="T110" s="109"/>
      <c r="U110" s="107">
        <f>IFERROR(SMALL($E$10:$I$264,51),0)</f>
        <v>9.1013320000000011</v>
      </c>
      <c r="V110" s="108"/>
      <c r="W110" s="108"/>
      <c r="X110" s="108"/>
      <c r="Y110" s="109"/>
      <c r="Z110" s="87">
        <f>IFERROR(IF(U110="","",RANK(U110,$U$10:$Y$264,1)),0)</f>
        <v>51</v>
      </c>
      <c r="AA110" s="87" t="str">
        <f>IFERROR(INDEX($K$10:$K$264,MATCH(U110,$E$10:$E$264,0),1),0)</f>
        <v xml:space="preserve">   </v>
      </c>
      <c r="AB110" s="87"/>
      <c r="AC110" s="87"/>
      <c r="AD110" s="87"/>
      <c r="AE110" s="101"/>
      <c r="AF110" s="101"/>
      <c r="AG110" s="102"/>
      <c r="AH110" s="115" t="s">
        <v>19</v>
      </c>
      <c r="AI110" s="104"/>
      <c r="AJ110" s="101"/>
      <c r="AK110" s="101"/>
      <c r="AL110" s="101"/>
      <c r="AM110" s="101"/>
      <c r="AN110" s="102"/>
      <c r="AO110" s="115" t="s">
        <v>19</v>
      </c>
      <c r="AP110" s="104"/>
      <c r="AQ110" s="101"/>
      <c r="AR110" s="101"/>
      <c r="AS110" s="101"/>
      <c r="AT110" s="101"/>
      <c r="AU110" s="102"/>
      <c r="AV110" s="115" t="s">
        <v>19</v>
      </c>
      <c r="AW110" s="104"/>
      <c r="AX110" s="101"/>
      <c r="AY110" s="101"/>
      <c r="AZ110" s="117">
        <f>IFERROR(IF(E110="","",RANK(E110,$E$10:$I$264,1)),0)</f>
        <v>40</v>
      </c>
      <c r="BA110" s="118"/>
      <c r="BB110" s="118"/>
      <c r="BC110" s="119"/>
      <c r="BE110" s="96"/>
      <c r="BF110" s="96"/>
      <c r="BG110" s="3"/>
      <c r="BH110" s="88" t="s">
        <v>70</v>
      </c>
      <c r="BI110" s="88"/>
      <c r="BJ110" s="88"/>
      <c r="BK110" s="88"/>
      <c r="BL110" s="88"/>
      <c r="BM110" s="88"/>
      <c r="BN110" s="88"/>
      <c r="BO110" s="88"/>
      <c r="BP110" s="88" t="str">
        <f>IF(BE110&gt;0,VLOOKUP(BE110,'Infos joueurs'!$B:$BT,11,FALSE)," ")&amp;" "&amp;IF(BE110&gt;0,VLOOKUP(BE110,'Infos joueurs'!$B:$BT,27,FALSE)," ")</f>
        <v xml:space="preserve">   </v>
      </c>
      <c r="BQ110" s="88"/>
      <c r="BR110" s="88"/>
      <c r="BS110" s="88"/>
      <c r="BT110" s="88"/>
      <c r="BU110" s="88"/>
      <c r="BV110" s="88"/>
      <c r="BW110" s="88"/>
      <c r="BX110" s="88"/>
      <c r="BY110" s="88"/>
      <c r="BZ110" s="88"/>
      <c r="CA110" s="88"/>
      <c r="CD110" s="97">
        <v>51</v>
      </c>
      <c r="CE110" s="97"/>
      <c r="CF110" s="97"/>
      <c r="CH110" s="105" t="str">
        <f t="shared" ref="CH110" si="298">AA110</f>
        <v xml:space="preserve">   </v>
      </c>
      <c r="CI110" s="105"/>
      <c r="CJ110" s="105"/>
      <c r="CK110" s="105"/>
      <c r="CL110" s="105"/>
      <c r="CM110" s="105"/>
      <c r="CN110" s="105"/>
      <c r="CO110" s="105"/>
      <c r="CP110" s="105"/>
      <c r="CQ110" s="105"/>
      <c r="CR110" s="105"/>
      <c r="CS110" s="105"/>
      <c r="CU110" s="106">
        <f t="shared" ref="CU110" si="299">IFERROR(INDEX($BE$10:$BE$269,MATCH(CH110,$BP$10:$BP$269,0)),0)</f>
        <v>0</v>
      </c>
      <c r="CV110" s="106"/>
      <c r="CW110" s="106"/>
    </row>
    <row r="111" spans="5:101" ht="7.5" customHeight="1" x14ac:dyDescent="0.2">
      <c r="E111" s="110"/>
      <c r="F111" s="111"/>
      <c r="G111" s="111"/>
      <c r="H111" s="111"/>
      <c r="I111" s="112"/>
      <c r="J111" s="114"/>
      <c r="K111" s="110"/>
      <c r="L111" s="111"/>
      <c r="M111" s="111"/>
      <c r="N111" s="112"/>
      <c r="O111" s="110"/>
      <c r="P111" s="112"/>
      <c r="Q111" s="110"/>
      <c r="R111" s="112"/>
      <c r="S111" s="110"/>
      <c r="T111" s="112"/>
      <c r="U111" s="110"/>
      <c r="V111" s="111"/>
      <c r="W111" s="111"/>
      <c r="X111" s="111"/>
      <c r="Y111" s="112"/>
      <c r="Z111" s="87"/>
      <c r="AA111" s="87"/>
      <c r="AB111" s="87"/>
      <c r="AC111" s="87"/>
      <c r="AD111" s="87"/>
      <c r="AE111" s="101"/>
      <c r="AF111" s="101"/>
      <c r="AG111" s="102"/>
      <c r="AH111" s="116"/>
      <c r="AI111" s="104"/>
      <c r="AJ111" s="101"/>
      <c r="AK111" s="101"/>
      <c r="AL111" s="101"/>
      <c r="AM111" s="101"/>
      <c r="AN111" s="102"/>
      <c r="AO111" s="116"/>
      <c r="AP111" s="104"/>
      <c r="AQ111" s="101"/>
      <c r="AR111" s="101"/>
      <c r="AS111" s="101"/>
      <c r="AT111" s="101"/>
      <c r="AU111" s="102"/>
      <c r="AV111" s="116"/>
      <c r="AW111" s="104"/>
      <c r="AX111" s="101"/>
      <c r="AY111" s="101"/>
      <c r="AZ111" s="120"/>
      <c r="BA111" s="121"/>
      <c r="BB111" s="121"/>
      <c r="BC111" s="122"/>
      <c r="BE111" s="96"/>
      <c r="BF111" s="96"/>
      <c r="BG111" s="3"/>
      <c r="BH111" s="88"/>
      <c r="BI111" s="88"/>
      <c r="BJ111" s="88"/>
      <c r="BK111" s="88"/>
      <c r="BL111" s="88"/>
      <c r="BM111" s="88"/>
      <c r="BN111" s="88"/>
      <c r="BO111" s="88"/>
      <c r="BP111" s="88"/>
      <c r="BQ111" s="88"/>
      <c r="BR111" s="88"/>
      <c r="BS111" s="88"/>
      <c r="BT111" s="88"/>
      <c r="BU111" s="88"/>
      <c r="BV111" s="88"/>
      <c r="BW111" s="88"/>
      <c r="BX111" s="88"/>
      <c r="BY111" s="88"/>
      <c r="BZ111" s="88"/>
      <c r="CA111" s="88"/>
      <c r="CD111" s="98"/>
      <c r="CE111" s="98"/>
      <c r="CF111" s="98"/>
      <c r="CH111" s="99"/>
      <c r="CI111" s="99"/>
      <c r="CJ111" s="99"/>
      <c r="CK111" s="99"/>
      <c r="CL111" s="99"/>
      <c r="CM111" s="99"/>
      <c r="CN111" s="99"/>
      <c r="CO111" s="99"/>
      <c r="CP111" s="99"/>
      <c r="CQ111" s="99"/>
      <c r="CR111" s="99"/>
      <c r="CS111" s="99"/>
      <c r="CU111" s="85"/>
      <c r="CV111" s="85"/>
      <c r="CW111" s="85"/>
    </row>
    <row r="112" spans="5:101" ht="7.5" customHeight="1" x14ac:dyDescent="0.2">
      <c r="E112" s="107">
        <f>IFERROR(IF(BP112="","-",RANK(S112,$S$10:$T$264,0)+RANK(Q112,$Q$10:$R$264,0)%+RANK(O112,$O$10:$P$264,0)%%+ROW()%%%),"-")</f>
        <v>9.1013120000000001</v>
      </c>
      <c r="F112" s="108"/>
      <c r="G112" s="108"/>
      <c r="H112" s="108"/>
      <c r="I112" s="109"/>
      <c r="J112" s="113">
        <f>IFERROR(IF(E112="","",RANK(E112,$E$10:$I$264,1)),"-")</f>
        <v>41</v>
      </c>
      <c r="K112" s="107" t="str">
        <f t="shared" ref="K112" si="300">BP112</f>
        <v xml:space="preserve">   </v>
      </c>
      <c r="L112" s="108"/>
      <c r="M112" s="108"/>
      <c r="N112" s="109"/>
      <c r="O112" s="107">
        <f t="shared" ref="O112" si="301">SUM(AE112-AI112)</f>
        <v>0</v>
      </c>
      <c r="P112" s="109"/>
      <c r="Q112" s="107">
        <f t="shared" ref="Q112" si="302">SUM(AL112-AP112)</f>
        <v>0</v>
      </c>
      <c r="R112" s="109"/>
      <c r="S112" s="107">
        <f t="shared" ref="S112" si="303">SUM(AS112-AW112)</f>
        <v>0</v>
      </c>
      <c r="T112" s="109"/>
      <c r="U112" s="107">
        <f>IFERROR(SMALL($E$10:$I$264,52),0)</f>
        <v>9.1013339999999996</v>
      </c>
      <c r="V112" s="108"/>
      <c r="W112" s="108"/>
      <c r="X112" s="108"/>
      <c r="Y112" s="109"/>
      <c r="Z112" s="87">
        <f>IFERROR(IF(U112="","",RANK(U112,$U$10:$Y$264,1)),0)</f>
        <v>52</v>
      </c>
      <c r="AA112" s="87" t="str">
        <f>IFERROR(INDEX($K$10:$K$264,MATCH(U112,$E$10:$E$264,0),1),0)</f>
        <v xml:space="preserve">   </v>
      </c>
      <c r="AB112" s="87"/>
      <c r="AC112" s="87"/>
      <c r="AD112" s="87"/>
      <c r="AE112" s="101"/>
      <c r="AF112" s="101"/>
      <c r="AG112" s="102"/>
      <c r="AH112" s="115" t="s">
        <v>19</v>
      </c>
      <c r="AI112" s="104"/>
      <c r="AJ112" s="101"/>
      <c r="AK112" s="101"/>
      <c r="AL112" s="101"/>
      <c r="AM112" s="101"/>
      <c r="AN112" s="102"/>
      <c r="AO112" s="115" t="s">
        <v>19</v>
      </c>
      <c r="AP112" s="104"/>
      <c r="AQ112" s="101"/>
      <c r="AR112" s="101"/>
      <c r="AS112" s="101"/>
      <c r="AT112" s="101"/>
      <c r="AU112" s="102"/>
      <c r="AV112" s="115" t="s">
        <v>19</v>
      </c>
      <c r="AW112" s="104"/>
      <c r="AX112" s="101"/>
      <c r="AY112" s="101"/>
      <c r="AZ112" s="117">
        <f>IFERROR(IF(E112="","",RANK(E112,$E$10:$I$264,1)),0)</f>
        <v>41</v>
      </c>
      <c r="BA112" s="118"/>
      <c r="BB112" s="118"/>
      <c r="BC112" s="119"/>
      <c r="BE112" s="96"/>
      <c r="BF112" s="96"/>
      <c r="BG112" s="3"/>
      <c r="BH112" s="88" t="s">
        <v>71</v>
      </c>
      <c r="BI112" s="88"/>
      <c r="BJ112" s="88"/>
      <c r="BK112" s="88"/>
      <c r="BL112" s="88"/>
      <c r="BM112" s="88"/>
      <c r="BN112" s="88"/>
      <c r="BO112" s="88"/>
      <c r="BP112" s="88" t="str">
        <f>IF(BE112&gt;0,VLOOKUP(BE112,'Infos joueurs'!$B:$BT,11,FALSE)," ")&amp;" "&amp;IF(BE112&gt;0,VLOOKUP(BE112,'Infos joueurs'!$B:$BT,27,FALSE)," ")</f>
        <v xml:space="preserve">   </v>
      </c>
      <c r="BQ112" s="88"/>
      <c r="BR112" s="88"/>
      <c r="BS112" s="88"/>
      <c r="BT112" s="88"/>
      <c r="BU112" s="88"/>
      <c r="BV112" s="88"/>
      <c r="BW112" s="88"/>
      <c r="BX112" s="88"/>
      <c r="BY112" s="88"/>
      <c r="BZ112" s="88"/>
      <c r="CA112" s="88"/>
      <c r="CD112" s="97">
        <v>52</v>
      </c>
      <c r="CE112" s="97"/>
      <c r="CF112" s="97"/>
      <c r="CH112" s="105" t="str">
        <f t="shared" ref="CH112" si="304">AA112</f>
        <v xml:space="preserve">   </v>
      </c>
      <c r="CI112" s="105"/>
      <c r="CJ112" s="105"/>
      <c r="CK112" s="105"/>
      <c r="CL112" s="105"/>
      <c r="CM112" s="105"/>
      <c r="CN112" s="105"/>
      <c r="CO112" s="105"/>
      <c r="CP112" s="105"/>
      <c r="CQ112" s="105"/>
      <c r="CR112" s="105"/>
      <c r="CS112" s="105"/>
      <c r="CU112" s="106">
        <f t="shared" ref="CU112" si="305">IFERROR(INDEX($BE$10:$BE$269,MATCH(CH112,$BP$10:$BP$269,0)),0)</f>
        <v>0</v>
      </c>
      <c r="CV112" s="106"/>
      <c r="CW112" s="106"/>
    </row>
    <row r="113" spans="5:101" ht="7.5" customHeight="1" x14ac:dyDescent="0.2">
      <c r="E113" s="110"/>
      <c r="F113" s="111"/>
      <c r="G113" s="111"/>
      <c r="H113" s="111"/>
      <c r="I113" s="112"/>
      <c r="J113" s="114"/>
      <c r="K113" s="110"/>
      <c r="L113" s="111"/>
      <c r="M113" s="111"/>
      <c r="N113" s="112"/>
      <c r="O113" s="110"/>
      <c r="P113" s="112"/>
      <c r="Q113" s="110"/>
      <c r="R113" s="112"/>
      <c r="S113" s="110"/>
      <c r="T113" s="112"/>
      <c r="U113" s="110"/>
      <c r="V113" s="111"/>
      <c r="W113" s="111"/>
      <c r="X113" s="111"/>
      <c r="Y113" s="112"/>
      <c r="Z113" s="87"/>
      <c r="AA113" s="87"/>
      <c r="AB113" s="87"/>
      <c r="AC113" s="87"/>
      <c r="AD113" s="87"/>
      <c r="AE113" s="101"/>
      <c r="AF113" s="101"/>
      <c r="AG113" s="102"/>
      <c r="AH113" s="116"/>
      <c r="AI113" s="104"/>
      <c r="AJ113" s="101"/>
      <c r="AK113" s="101"/>
      <c r="AL113" s="101"/>
      <c r="AM113" s="101"/>
      <c r="AN113" s="102"/>
      <c r="AO113" s="116"/>
      <c r="AP113" s="104"/>
      <c r="AQ113" s="101"/>
      <c r="AR113" s="101"/>
      <c r="AS113" s="101"/>
      <c r="AT113" s="101"/>
      <c r="AU113" s="102"/>
      <c r="AV113" s="116"/>
      <c r="AW113" s="104"/>
      <c r="AX113" s="101"/>
      <c r="AY113" s="101"/>
      <c r="AZ113" s="120"/>
      <c r="BA113" s="121"/>
      <c r="BB113" s="121"/>
      <c r="BC113" s="122"/>
      <c r="BE113" s="96"/>
      <c r="BF113" s="96"/>
      <c r="BG113" s="3"/>
      <c r="BH113" s="88"/>
      <c r="BI113" s="88"/>
      <c r="BJ113" s="88"/>
      <c r="BK113" s="88"/>
      <c r="BL113" s="88"/>
      <c r="BM113" s="88"/>
      <c r="BN113" s="88"/>
      <c r="BO113" s="88"/>
      <c r="BP113" s="88"/>
      <c r="BQ113" s="88"/>
      <c r="BR113" s="88"/>
      <c r="BS113" s="88"/>
      <c r="BT113" s="88"/>
      <c r="BU113" s="88"/>
      <c r="BV113" s="88"/>
      <c r="BW113" s="88"/>
      <c r="BX113" s="88"/>
      <c r="BY113" s="88"/>
      <c r="BZ113" s="88"/>
      <c r="CA113" s="88"/>
      <c r="CD113" s="98"/>
      <c r="CE113" s="98"/>
      <c r="CF113" s="98"/>
      <c r="CH113" s="99"/>
      <c r="CI113" s="99"/>
      <c r="CJ113" s="99"/>
      <c r="CK113" s="99"/>
      <c r="CL113" s="99"/>
      <c r="CM113" s="99"/>
      <c r="CN113" s="99"/>
      <c r="CO113" s="99"/>
      <c r="CP113" s="99"/>
      <c r="CQ113" s="99"/>
      <c r="CR113" s="99"/>
      <c r="CS113" s="99"/>
      <c r="CU113" s="85"/>
      <c r="CV113" s="85"/>
      <c r="CW113" s="85"/>
    </row>
    <row r="114" spans="5:101" ht="7.5" customHeight="1" x14ac:dyDescent="0.2">
      <c r="E114" s="107">
        <f>IFERROR(IF(BP114="","-",RANK(S114,$S$10:$T$264,0)+RANK(Q114,$Q$10:$R$264,0)%+RANK(O114,$O$10:$P$264,0)%%+ROW()%%%),"-")</f>
        <v>9.1013140000000003</v>
      </c>
      <c r="F114" s="108"/>
      <c r="G114" s="108"/>
      <c r="H114" s="108"/>
      <c r="I114" s="109"/>
      <c r="J114" s="113">
        <f>IFERROR(IF(E114="","",RANK(E114,$E$10:$I$264,1)),"-")</f>
        <v>42</v>
      </c>
      <c r="K114" s="107" t="str">
        <f t="shared" ref="K114" si="306">BP114</f>
        <v xml:space="preserve">   </v>
      </c>
      <c r="L114" s="108"/>
      <c r="M114" s="108"/>
      <c r="N114" s="109"/>
      <c r="O114" s="107">
        <f t="shared" ref="O114" si="307">SUM(AE114-AI114)</f>
        <v>0</v>
      </c>
      <c r="P114" s="109"/>
      <c r="Q114" s="107">
        <f t="shared" ref="Q114" si="308">SUM(AL114-AP114)</f>
        <v>0</v>
      </c>
      <c r="R114" s="109"/>
      <c r="S114" s="107">
        <f t="shared" ref="S114" si="309">SUM(AS114-AW114)</f>
        <v>0</v>
      </c>
      <c r="T114" s="109"/>
      <c r="U114" s="107">
        <f>IFERROR(SMALL($E$10:$I$264,53),0)</f>
        <v>9.1013359999999999</v>
      </c>
      <c r="V114" s="108"/>
      <c r="W114" s="108"/>
      <c r="X114" s="108"/>
      <c r="Y114" s="109"/>
      <c r="Z114" s="87">
        <f>IFERROR(IF(U114="","",RANK(U114,$U$10:$Y$264,1)),0)</f>
        <v>53</v>
      </c>
      <c r="AA114" s="87" t="str">
        <f>IFERROR(INDEX($K$10:$K$264,MATCH(U114,$E$10:$E$264,0),1),0)</f>
        <v xml:space="preserve">   </v>
      </c>
      <c r="AB114" s="87"/>
      <c r="AC114" s="87"/>
      <c r="AD114" s="87"/>
      <c r="AE114" s="101"/>
      <c r="AF114" s="101"/>
      <c r="AG114" s="102"/>
      <c r="AH114" s="115" t="s">
        <v>19</v>
      </c>
      <c r="AI114" s="104"/>
      <c r="AJ114" s="101"/>
      <c r="AK114" s="101"/>
      <c r="AL114" s="101"/>
      <c r="AM114" s="101"/>
      <c r="AN114" s="102"/>
      <c r="AO114" s="115" t="s">
        <v>19</v>
      </c>
      <c r="AP114" s="104"/>
      <c r="AQ114" s="101"/>
      <c r="AR114" s="101"/>
      <c r="AS114" s="101"/>
      <c r="AT114" s="101"/>
      <c r="AU114" s="102"/>
      <c r="AV114" s="115" t="s">
        <v>19</v>
      </c>
      <c r="AW114" s="104"/>
      <c r="AX114" s="101"/>
      <c r="AY114" s="101"/>
      <c r="AZ114" s="117">
        <f>IFERROR(IF(E114="","",RANK(E114,$E$10:$I$264,1)),0)</f>
        <v>42</v>
      </c>
      <c r="BA114" s="118"/>
      <c r="BB114" s="118"/>
      <c r="BC114" s="119"/>
      <c r="BE114" s="96"/>
      <c r="BF114" s="96"/>
      <c r="BG114" s="3"/>
      <c r="BH114" s="88" t="s">
        <v>72</v>
      </c>
      <c r="BI114" s="88"/>
      <c r="BJ114" s="88"/>
      <c r="BK114" s="88"/>
      <c r="BL114" s="88"/>
      <c r="BM114" s="88"/>
      <c r="BN114" s="88"/>
      <c r="BO114" s="88"/>
      <c r="BP114" s="88" t="str">
        <f>IF(BE114&gt;0,VLOOKUP(BE114,'Infos joueurs'!$B:$BT,11,FALSE)," ")&amp;" "&amp;IF(BE114&gt;0,VLOOKUP(BE114,'Infos joueurs'!$B:$BT,27,FALSE)," ")</f>
        <v xml:space="preserve">   </v>
      </c>
      <c r="BQ114" s="88"/>
      <c r="BR114" s="88"/>
      <c r="BS114" s="88"/>
      <c r="BT114" s="88"/>
      <c r="BU114" s="88"/>
      <c r="BV114" s="88"/>
      <c r="BW114" s="88"/>
      <c r="BX114" s="88"/>
      <c r="BY114" s="88"/>
      <c r="BZ114" s="88"/>
      <c r="CA114" s="88"/>
      <c r="CD114" s="97">
        <v>53</v>
      </c>
      <c r="CE114" s="97"/>
      <c r="CF114" s="97"/>
      <c r="CH114" s="105" t="str">
        <f t="shared" ref="CH114" si="310">AA114</f>
        <v xml:space="preserve">   </v>
      </c>
      <c r="CI114" s="105"/>
      <c r="CJ114" s="105"/>
      <c r="CK114" s="105"/>
      <c r="CL114" s="105"/>
      <c r="CM114" s="105"/>
      <c r="CN114" s="105"/>
      <c r="CO114" s="105"/>
      <c r="CP114" s="105"/>
      <c r="CQ114" s="105"/>
      <c r="CR114" s="105"/>
      <c r="CS114" s="105"/>
      <c r="CU114" s="106">
        <f t="shared" ref="CU114" si="311">IFERROR(INDEX($BE$10:$BE$269,MATCH(CH114,$BP$10:$BP$269,0)),0)</f>
        <v>0</v>
      </c>
      <c r="CV114" s="106"/>
      <c r="CW114" s="106"/>
    </row>
    <row r="115" spans="5:101" ht="7.5" customHeight="1" x14ac:dyDescent="0.2">
      <c r="E115" s="110"/>
      <c r="F115" s="111"/>
      <c r="G115" s="111"/>
      <c r="H115" s="111"/>
      <c r="I115" s="112"/>
      <c r="J115" s="114"/>
      <c r="K115" s="110"/>
      <c r="L115" s="111"/>
      <c r="M115" s="111"/>
      <c r="N115" s="112"/>
      <c r="O115" s="110"/>
      <c r="P115" s="112"/>
      <c r="Q115" s="110"/>
      <c r="R115" s="112"/>
      <c r="S115" s="110"/>
      <c r="T115" s="112"/>
      <c r="U115" s="110"/>
      <c r="V115" s="111"/>
      <c r="W115" s="111"/>
      <c r="X115" s="111"/>
      <c r="Y115" s="112"/>
      <c r="Z115" s="87"/>
      <c r="AA115" s="87"/>
      <c r="AB115" s="87"/>
      <c r="AC115" s="87"/>
      <c r="AD115" s="87"/>
      <c r="AE115" s="101"/>
      <c r="AF115" s="101"/>
      <c r="AG115" s="102"/>
      <c r="AH115" s="116"/>
      <c r="AI115" s="104"/>
      <c r="AJ115" s="101"/>
      <c r="AK115" s="101"/>
      <c r="AL115" s="101"/>
      <c r="AM115" s="101"/>
      <c r="AN115" s="102"/>
      <c r="AO115" s="116"/>
      <c r="AP115" s="104"/>
      <c r="AQ115" s="101"/>
      <c r="AR115" s="101"/>
      <c r="AS115" s="101"/>
      <c r="AT115" s="101"/>
      <c r="AU115" s="102"/>
      <c r="AV115" s="116"/>
      <c r="AW115" s="104"/>
      <c r="AX115" s="101"/>
      <c r="AY115" s="101"/>
      <c r="AZ115" s="120"/>
      <c r="BA115" s="121"/>
      <c r="BB115" s="121"/>
      <c r="BC115" s="122"/>
      <c r="BE115" s="96"/>
      <c r="BF115" s="96"/>
      <c r="BG115" s="3"/>
      <c r="BH115" s="88"/>
      <c r="BI115" s="88"/>
      <c r="BJ115" s="88"/>
      <c r="BK115" s="88"/>
      <c r="BL115" s="88"/>
      <c r="BM115" s="88"/>
      <c r="BN115" s="88"/>
      <c r="BO115" s="88"/>
      <c r="BP115" s="88"/>
      <c r="BQ115" s="88"/>
      <c r="BR115" s="88"/>
      <c r="BS115" s="88"/>
      <c r="BT115" s="88"/>
      <c r="BU115" s="88"/>
      <c r="BV115" s="88"/>
      <c r="BW115" s="88"/>
      <c r="BX115" s="88"/>
      <c r="BY115" s="88"/>
      <c r="BZ115" s="88"/>
      <c r="CA115" s="88"/>
      <c r="CD115" s="98"/>
      <c r="CE115" s="98"/>
      <c r="CF115" s="98"/>
      <c r="CH115" s="99"/>
      <c r="CI115" s="99"/>
      <c r="CJ115" s="99"/>
      <c r="CK115" s="99"/>
      <c r="CL115" s="99"/>
      <c r="CM115" s="99"/>
      <c r="CN115" s="99"/>
      <c r="CO115" s="99"/>
      <c r="CP115" s="99"/>
      <c r="CQ115" s="99"/>
      <c r="CR115" s="99"/>
      <c r="CS115" s="99"/>
      <c r="CU115" s="85"/>
      <c r="CV115" s="85"/>
      <c r="CW115" s="85"/>
    </row>
    <row r="116" spans="5:101" ht="7.5" customHeight="1" x14ac:dyDescent="0.2">
      <c r="E116" s="107">
        <f>IFERROR(IF(BP116="","-",RANK(S116,$S$10:$T$264,0)+RANK(Q116,$Q$10:$R$264,0)%+RANK(O116,$O$10:$P$264,0)%%+ROW()%%%),"-")</f>
        <v>9.1013160000000006</v>
      </c>
      <c r="F116" s="108"/>
      <c r="G116" s="108"/>
      <c r="H116" s="108"/>
      <c r="I116" s="109"/>
      <c r="J116" s="113">
        <f>IFERROR(IF(E116="","",RANK(E116,$E$10:$I$264,1)),"-")</f>
        <v>43</v>
      </c>
      <c r="K116" s="107" t="str">
        <f t="shared" ref="K116" si="312">BP116</f>
        <v xml:space="preserve">   </v>
      </c>
      <c r="L116" s="108"/>
      <c r="M116" s="108"/>
      <c r="N116" s="109"/>
      <c r="O116" s="107">
        <f t="shared" ref="O116" si="313">SUM(AE116-AI116)</f>
        <v>0</v>
      </c>
      <c r="P116" s="109"/>
      <c r="Q116" s="107">
        <f t="shared" ref="Q116" si="314">SUM(AL116-AP116)</f>
        <v>0</v>
      </c>
      <c r="R116" s="109"/>
      <c r="S116" s="107">
        <f t="shared" ref="S116" si="315">SUM(AS116-AW116)</f>
        <v>0</v>
      </c>
      <c r="T116" s="109"/>
      <c r="U116" s="107">
        <f>IFERROR(SMALL($E$10:$I$264,54),0)</f>
        <v>9.1013380000000002</v>
      </c>
      <c r="V116" s="108"/>
      <c r="W116" s="108"/>
      <c r="X116" s="108"/>
      <c r="Y116" s="109"/>
      <c r="Z116" s="87">
        <f>IFERROR(IF(U116="","",RANK(U116,$U$10:$Y$264,1)),0)</f>
        <v>54</v>
      </c>
      <c r="AA116" s="87" t="str">
        <f>IFERROR(INDEX($K$10:$K$264,MATCH(U116,$E$10:$E$264,0),1),0)</f>
        <v xml:space="preserve">   </v>
      </c>
      <c r="AB116" s="87"/>
      <c r="AC116" s="87"/>
      <c r="AD116" s="87"/>
      <c r="AE116" s="101"/>
      <c r="AF116" s="101"/>
      <c r="AG116" s="102"/>
      <c r="AH116" s="115" t="s">
        <v>19</v>
      </c>
      <c r="AI116" s="104"/>
      <c r="AJ116" s="101"/>
      <c r="AK116" s="101"/>
      <c r="AL116" s="101"/>
      <c r="AM116" s="101"/>
      <c r="AN116" s="102"/>
      <c r="AO116" s="115" t="s">
        <v>19</v>
      </c>
      <c r="AP116" s="104"/>
      <c r="AQ116" s="101"/>
      <c r="AR116" s="101"/>
      <c r="AS116" s="101"/>
      <c r="AT116" s="101"/>
      <c r="AU116" s="102"/>
      <c r="AV116" s="115" t="s">
        <v>19</v>
      </c>
      <c r="AW116" s="104"/>
      <c r="AX116" s="101"/>
      <c r="AY116" s="101"/>
      <c r="AZ116" s="117">
        <f>IFERROR(IF(E116="","",RANK(E116,$E$10:$I$264,1)),0)</f>
        <v>43</v>
      </c>
      <c r="BA116" s="118"/>
      <c r="BB116" s="118"/>
      <c r="BC116" s="119"/>
      <c r="BE116" s="96"/>
      <c r="BF116" s="96"/>
      <c r="BG116" s="3"/>
      <c r="BH116" s="88" t="s">
        <v>73</v>
      </c>
      <c r="BI116" s="88"/>
      <c r="BJ116" s="88"/>
      <c r="BK116" s="88"/>
      <c r="BL116" s="88"/>
      <c r="BM116" s="88"/>
      <c r="BN116" s="88"/>
      <c r="BO116" s="88"/>
      <c r="BP116" s="88" t="str">
        <f>IF(BE116&gt;0,VLOOKUP(BE116,'Infos joueurs'!$B:$BT,11,FALSE)," ")&amp;" "&amp;IF(BE116&gt;0,VLOOKUP(BE116,'Infos joueurs'!$B:$BT,27,FALSE)," ")</f>
        <v xml:space="preserve">   </v>
      </c>
      <c r="BQ116" s="88"/>
      <c r="BR116" s="88"/>
      <c r="BS116" s="88"/>
      <c r="BT116" s="88"/>
      <c r="BU116" s="88"/>
      <c r="BV116" s="88"/>
      <c r="BW116" s="88"/>
      <c r="BX116" s="88"/>
      <c r="BY116" s="88"/>
      <c r="BZ116" s="88"/>
      <c r="CA116" s="88"/>
      <c r="CD116" s="97">
        <v>54</v>
      </c>
      <c r="CE116" s="97"/>
      <c r="CF116" s="97"/>
      <c r="CH116" s="105" t="str">
        <f t="shared" ref="CH116" si="316">AA116</f>
        <v xml:space="preserve">   </v>
      </c>
      <c r="CI116" s="105"/>
      <c r="CJ116" s="105"/>
      <c r="CK116" s="105"/>
      <c r="CL116" s="105"/>
      <c r="CM116" s="105"/>
      <c r="CN116" s="105"/>
      <c r="CO116" s="105"/>
      <c r="CP116" s="105"/>
      <c r="CQ116" s="105"/>
      <c r="CR116" s="105"/>
      <c r="CS116" s="105"/>
      <c r="CU116" s="106">
        <f t="shared" ref="CU116" si="317">IFERROR(INDEX($BE$10:$BE$269,MATCH(CH116,$BP$10:$BP$269,0)),0)</f>
        <v>0</v>
      </c>
      <c r="CV116" s="106"/>
      <c r="CW116" s="106"/>
    </row>
    <row r="117" spans="5:101" ht="7.5" customHeight="1" x14ac:dyDescent="0.2">
      <c r="E117" s="110"/>
      <c r="F117" s="111"/>
      <c r="G117" s="111"/>
      <c r="H117" s="111"/>
      <c r="I117" s="112"/>
      <c r="J117" s="114"/>
      <c r="K117" s="110"/>
      <c r="L117" s="111"/>
      <c r="M117" s="111"/>
      <c r="N117" s="112"/>
      <c r="O117" s="110"/>
      <c r="P117" s="112"/>
      <c r="Q117" s="110"/>
      <c r="R117" s="112"/>
      <c r="S117" s="110"/>
      <c r="T117" s="112"/>
      <c r="U117" s="110"/>
      <c r="V117" s="111"/>
      <c r="W117" s="111"/>
      <c r="X117" s="111"/>
      <c r="Y117" s="112"/>
      <c r="Z117" s="87"/>
      <c r="AA117" s="87"/>
      <c r="AB117" s="87"/>
      <c r="AC117" s="87"/>
      <c r="AD117" s="87"/>
      <c r="AE117" s="101"/>
      <c r="AF117" s="101"/>
      <c r="AG117" s="102"/>
      <c r="AH117" s="116"/>
      <c r="AI117" s="104"/>
      <c r="AJ117" s="101"/>
      <c r="AK117" s="101"/>
      <c r="AL117" s="101"/>
      <c r="AM117" s="101"/>
      <c r="AN117" s="102"/>
      <c r="AO117" s="116"/>
      <c r="AP117" s="104"/>
      <c r="AQ117" s="101"/>
      <c r="AR117" s="101"/>
      <c r="AS117" s="101"/>
      <c r="AT117" s="101"/>
      <c r="AU117" s="102"/>
      <c r="AV117" s="116"/>
      <c r="AW117" s="104"/>
      <c r="AX117" s="101"/>
      <c r="AY117" s="101"/>
      <c r="AZ117" s="120"/>
      <c r="BA117" s="121"/>
      <c r="BB117" s="121"/>
      <c r="BC117" s="122"/>
      <c r="BE117" s="96"/>
      <c r="BF117" s="96"/>
      <c r="BG117" s="3"/>
      <c r="BH117" s="88"/>
      <c r="BI117" s="88"/>
      <c r="BJ117" s="88"/>
      <c r="BK117" s="88"/>
      <c r="BL117" s="88"/>
      <c r="BM117" s="88"/>
      <c r="BN117" s="88"/>
      <c r="BO117" s="88"/>
      <c r="BP117" s="88"/>
      <c r="BQ117" s="88"/>
      <c r="BR117" s="88"/>
      <c r="BS117" s="88"/>
      <c r="BT117" s="88"/>
      <c r="BU117" s="88"/>
      <c r="BV117" s="88"/>
      <c r="BW117" s="88"/>
      <c r="BX117" s="88"/>
      <c r="BY117" s="88"/>
      <c r="BZ117" s="88"/>
      <c r="CA117" s="88"/>
      <c r="CD117" s="98"/>
      <c r="CE117" s="98"/>
      <c r="CF117" s="98"/>
      <c r="CH117" s="99"/>
      <c r="CI117" s="99"/>
      <c r="CJ117" s="99"/>
      <c r="CK117" s="99"/>
      <c r="CL117" s="99"/>
      <c r="CM117" s="99"/>
      <c r="CN117" s="99"/>
      <c r="CO117" s="99"/>
      <c r="CP117" s="99"/>
      <c r="CQ117" s="99"/>
      <c r="CR117" s="99"/>
      <c r="CS117" s="99"/>
      <c r="CU117" s="85"/>
      <c r="CV117" s="85"/>
      <c r="CW117" s="85"/>
    </row>
    <row r="118" spans="5:101" ht="7.5" customHeight="1" x14ac:dyDescent="0.2">
      <c r="E118" s="107">
        <f>IFERROR(IF(BP118="","-",RANK(S118,$S$10:$T$264,0)+RANK(Q118,$Q$10:$R$264,0)%+RANK(O118,$O$10:$P$264,0)%%+ROW()%%%),"-")</f>
        <v>9.1013180000000009</v>
      </c>
      <c r="F118" s="108"/>
      <c r="G118" s="108"/>
      <c r="H118" s="108"/>
      <c r="I118" s="109"/>
      <c r="J118" s="113">
        <f>IFERROR(IF(E118="","",RANK(E118,$E$10:$I$264,1)),"-")</f>
        <v>44</v>
      </c>
      <c r="K118" s="107" t="str">
        <f t="shared" ref="K118" si="318">BP118</f>
        <v xml:space="preserve">   </v>
      </c>
      <c r="L118" s="108"/>
      <c r="M118" s="108"/>
      <c r="N118" s="109"/>
      <c r="O118" s="107">
        <f t="shared" ref="O118" si="319">SUM(AE118-AI118)</f>
        <v>0</v>
      </c>
      <c r="P118" s="109"/>
      <c r="Q118" s="107">
        <f t="shared" ref="Q118" si="320">SUM(AL118-AP118)</f>
        <v>0</v>
      </c>
      <c r="R118" s="109"/>
      <c r="S118" s="107">
        <f t="shared" ref="S118" si="321">SUM(AS118-AW118)</f>
        <v>0</v>
      </c>
      <c r="T118" s="109"/>
      <c r="U118" s="107">
        <f>IFERROR(SMALL($E$10:$I$264,55),0)</f>
        <v>9.1013400000000004</v>
      </c>
      <c r="V118" s="108"/>
      <c r="W118" s="108"/>
      <c r="X118" s="108"/>
      <c r="Y118" s="109"/>
      <c r="Z118" s="87">
        <f>IFERROR(IF(U118="","",RANK(U118,$U$10:$Y$264,1)),0)</f>
        <v>55</v>
      </c>
      <c r="AA118" s="87" t="str">
        <f>IFERROR(INDEX($K$10:$K$264,MATCH(U118,$E$10:$E$264,0),1),0)</f>
        <v xml:space="preserve">   </v>
      </c>
      <c r="AB118" s="87"/>
      <c r="AC118" s="87"/>
      <c r="AD118" s="87"/>
      <c r="AE118" s="101"/>
      <c r="AF118" s="101"/>
      <c r="AG118" s="102"/>
      <c r="AH118" s="115" t="s">
        <v>19</v>
      </c>
      <c r="AI118" s="104"/>
      <c r="AJ118" s="101"/>
      <c r="AK118" s="101"/>
      <c r="AL118" s="101"/>
      <c r="AM118" s="101"/>
      <c r="AN118" s="102"/>
      <c r="AO118" s="115" t="s">
        <v>19</v>
      </c>
      <c r="AP118" s="104"/>
      <c r="AQ118" s="101"/>
      <c r="AR118" s="101"/>
      <c r="AS118" s="101"/>
      <c r="AT118" s="101"/>
      <c r="AU118" s="102"/>
      <c r="AV118" s="115" t="s">
        <v>19</v>
      </c>
      <c r="AW118" s="104"/>
      <c r="AX118" s="101"/>
      <c r="AY118" s="101"/>
      <c r="AZ118" s="117">
        <f>IFERROR(IF(E118="","",RANK(E118,$E$10:$I$264,1)),0)</f>
        <v>44</v>
      </c>
      <c r="BA118" s="118"/>
      <c r="BB118" s="118"/>
      <c r="BC118" s="119"/>
      <c r="BE118" s="96"/>
      <c r="BF118" s="96"/>
      <c r="BG118" s="3"/>
      <c r="BH118" s="88" t="s">
        <v>74</v>
      </c>
      <c r="BI118" s="88"/>
      <c r="BJ118" s="88"/>
      <c r="BK118" s="88"/>
      <c r="BL118" s="88"/>
      <c r="BM118" s="88"/>
      <c r="BN118" s="88"/>
      <c r="BO118" s="88"/>
      <c r="BP118" s="88" t="str">
        <f>IF(BE118&gt;0,VLOOKUP(BE118,'Infos joueurs'!$B:$BT,11,FALSE)," ")&amp;" "&amp;IF(BE118&gt;0,VLOOKUP(BE118,'Infos joueurs'!$B:$BT,27,FALSE)," ")</f>
        <v xml:space="preserve">   </v>
      </c>
      <c r="BQ118" s="88"/>
      <c r="BR118" s="88"/>
      <c r="BS118" s="88"/>
      <c r="BT118" s="88"/>
      <c r="BU118" s="88"/>
      <c r="BV118" s="88"/>
      <c r="BW118" s="88"/>
      <c r="BX118" s="88"/>
      <c r="BY118" s="88"/>
      <c r="BZ118" s="88"/>
      <c r="CA118" s="88"/>
      <c r="CD118" s="97">
        <v>55</v>
      </c>
      <c r="CE118" s="97"/>
      <c r="CF118" s="97"/>
      <c r="CH118" s="105" t="str">
        <f t="shared" ref="CH118" si="322">AA118</f>
        <v xml:space="preserve">   </v>
      </c>
      <c r="CI118" s="105"/>
      <c r="CJ118" s="105"/>
      <c r="CK118" s="105"/>
      <c r="CL118" s="105"/>
      <c r="CM118" s="105"/>
      <c r="CN118" s="105"/>
      <c r="CO118" s="105"/>
      <c r="CP118" s="105"/>
      <c r="CQ118" s="105"/>
      <c r="CR118" s="105"/>
      <c r="CS118" s="105"/>
      <c r="CU118" s="106">
        <f t="shared" ref="CU118" si="323">IFERROR(INDEX($BE$10:$BE$269,MATCH(CH118,$BP$10:$BP$269,0)),0)</f>
        <v>0</v>
      </c>
      <c r="CV118" s="106"/>
      <c r="CW118" s="106"/>
    </row>
    <row r="119" spans="5:101" ht="7.5" customHeight="1" x14ac:dyDescent="0.2">
      <c r="E119" s="110"/>
      <c r="F119" s="111"/>
      <c r="G119" s="111"/>
      <c r="H119" s="111"/>
      <c r="I119" s="112"/>
      <c r="J119" s="114"/>
      <c r="K119" s="110"/>
      <c r="L119" s="111"/>
      <c r="M119" s="111"/>
      <c r="N119" s="112"/>
      <c r="O119" s="110"/>
      <c r="P119" s="112"/>
      <c r="Q119" s="110"/>
      <c r="R119" s="112"/>
      <c r="S119" s="110"/>
      <c r="T119" s="112"/>
      <c r="U119" s="110"/>
      <c r="V119" s="111"/>
      <c r="W119" s="111"/>
      <c r="X119" s="111"/>
      <c r="Y119" s="112"/>
      <c r="Z119" s="87"/>
      <c r="AA119" s="87"/>
      <c r="AB119" s="87"/>
      <c r="AC119" s="87"/>
      <c r="AD119" s="87"/>
      <c r="AE119" s="101"/>
      <c r="AF119" s="101"/>
      <c r="AG119" s="102"/>
      <c r="AH119" s="116"/>
      <c r="AI119" s="104"/>
      <c r="AJ119" s="101"/>
      <c r="AK119" s="101"/>
      <c r="AL119" s="101"/>
      <c r="AM119" s="101"/>
      <c r="AN119" s="102"/>
      <c r="AO119" s="116"/>
      <c r="AP119" s="104"/>
      <c r="AQ119" s="101"/>
      <c r="AR119" s="101"/>
      <c r="AS119" s="101"/>
      <c r="AT119" s="101"/>
      <c r="AU119" s="102"/>
      <c r="AV119" s="116"/>
      <c r="AW119" s="104"/>
      <c r="AX119" s="101"/>
      <c r="AY119" s="101"/>
      <c r="AZ119" s="120"/>
      <c r="BA119" s="121"/>
      <c r="BB119" s="121"/>
      <c r="BC119" s="122"/>
      <c r="BE119" s="96"/>
      <c r="BF119" s="96"/>
      <c r="BG119" s="3"/>
      <c r="BH119" s="88"/>
      <c r="BI119" s="88"/>
      <c r="BJ119" s="88"/>
      <c r="BK119" s="88"/>
      <c r="BL119" s="88"/>
      <c r="BM119" s="88"/>
      <c r="BN119" s="88"/>
      <c r="BO119" s="88"/>
      <c r="BP119" s="88"/>
      <c r="BQ119" s="88"/>
      <c r="BR119" s="88"/>
      <c r="BS119" s="88"/>
      <c r="BT119" s="88"/>
      <c r="BU119" s="88"/>
      <c r="BV119" s="88"/>
      <c r="BW119" s="88"/>
      <c r="BX119" s="88"/>
      <c r="BY119" s="88"/>
      <c r="BZ119" s="88"/>
      <c r="CA119" s="88"/>
      <c r="CD119" s="98"/>
      <c r="CE119" s="98"/>
      <c r="CF119" s="98"/>
      <c r="CH119" s="99"/>
      <c r="CI119" s="99"/>
      <c r="CJ119" s="99"/>
      <c r="CK119" s="99"/>
      <c r="CL119" s="99"/>
      <c r="CM119" s="99"/>
      <c r="CN119" s="99"/>
      <c r="CO119" s="99"/>
      <c r="CP119" s="99"/>
      <c r="CQ119" s="99"/>
      <c r="CR119" s="99"/>
      <c r="CS119" s="99"/>
      <c r="CU119" s="85"/>
      <c r="CV119" s="85"/>
      <c r="CW119" s="85"/>
    </row>
    <row r="120" spans="5:101" ht="7.5" customHeight="1" x14ac:dyDescent="0.2">
      <c r="E120" s="107">
        <f>IFERROR(IF(BP120="","-",RANK(S120,$S$10:$T$264,0)+RANK(Q120,$Q$10:$R$264,0)%+RANK(O120,$O$10:$P$264,0)%%+ROW()%%%),"-")</f>
        <v>9.1013200000000012</v>
      </c>
      <c r="F120" s="108"/>
      <c r="G120" s="108"/>
      <c r="H120" s="108"/>
      <c r="I120" s="109"/>
      <c r="J120" s="113">
        <f>IFERROR(IF(E120="","",RANK(E120,$E$10:$I$264,1)),"-")</f>
        <v>45</v>
      </c>
      <c r="K120" s="107" t="str">
        <f t="shared" ref="K120" si="324">BP120</f>
        <v xml:space="preserve">   </v>
      </c>
      <c r="L120" s="108"/>
      <c r="M120" s="108"/>
      <c r="N120" s="109"/>
      <c r="O120" s="107">
        <f t="shared" ref="O120" si="325">SUM(AE120-AI120)</f>
        <v>0</v>
      </c>
      <c r="P120" s="109"/>
      <c r="Q120" s="107">
        <f t="shared" ref="Q120" si="326">SUM(AL120-AP120)</f>
        <v>0</v>
      </c>
      <c r="R120" s="109"/>
      <c r="S120" s="107">
        <f t="shared" ref="S120" si="327">SUM(AS120-AW120)</f>
        <v>0</v>
      </c>
      <c r="T120" s="109"/>
      <c r="U120" s="107">
        <f>IFERROR(SMALL($E$10:$I$264,56),0)</f>
        <v>9.1013420000000007</v>
      </c>
      <c r="V120" s="108"/>
      <c r="W120" s="108"/>
      <c r="X120" s="108"/>
      <c r="Y120" s="109"/>
      <c r="Z120" s="87">
        <f>IFERROR(IF(U120="","",RANK(U120,$U$10:$Y$264,1)),0)</f>
        <v>56</v>
      </c>
      <c r="AA120" s="87" t="str">
        <f>IFERROR(INDEX($K$10:$K$264,MATCH(U120,$E$10:$E$264,0),1),0)</f>
        <v xml:space="preserve">   </v>
      </c>
      <c r="AB120" s="87"/>
      <c r="AC120" s="87"/>
      <c r="AD120" s="87"/>
      <c r="AE120" s="101"/>
      <c r="AF120" s="101"/>
      <c r="AG120" s="102"/>
      <c r="AH120" s="115" t="s">
        <v>19</v>
      </c>
      <c r="AI120" s="104"/>
      <c r="AJ120" s="101"/>
      <c r="AK120" s="101"/>
      <c r="AL120" s="101"/>
      <c r="AM120" s="101"/>
      <c r="AN120" s="102"/>
      <c r="AO120" s="115" t="s">
        <v>19</v>
      </c>
      <c r="AP120" s="104"/>
      <c r="AQ120" s="101"/>
      <c r="AR120" s="101"/>
      <c r="AS120" s="101"/>
      <c r="AT120" s="101"/>
      <c r="AU120" s="102"/>
      <c r="AV120" s="115" t="s">
        <v>19</v>
      </c>
      <c r="AW120" s="104"/>
      <c r="AX120" s="101"/>
      <c r="AY120" s="101"/>
      <c r="AZ120" s="117">
        <f>IFERROR(IF(E120="","",RANK(E120,$E$10:$I$264,1)),0)</f>
        <v>45</v>
      </c>
      <c r="BA120" s="118"/>
      <c r="BB120" s="118"/>
      <c r="BC120" s="119"/>
      <c r="BE120" s="96"/>
      <c r="BF120" s="96"/>
      <c r="BG120" s="3"/>
      <c r="BH120" s="88" t="s">
        <v>75</v>
      </c>
      <c r="BI120" s="88"/>
      <c r="BJ120" s="88"/>
      <c r="BK120" s="88"/>
      <c r="BL120" s="88"/>
      <c r="BM120" s="88"/>
      <c r="BN120" s="88"/>
      <c r="BO120" s="88"/>
      <c r="BP120" s="88" t="str">
        <f>IF(BE120&gt;0,VLOOKUP(BE120,'Infos joueurs'!$B:$BT,11,FALSE)," ")&amp;" "&amp;IF(BE120&gt;0,VLOOKUP(BE120,'Infos joueurs'!$B:$BT,27,FALSE)," ")</f>
        <v xml:space="preserve">   </v>
      </c>
      <c r="BQ120" s="88"/>
      <c r="BR120" s="88"/>
      <c r="BS120" s="88"/>
      <c r="BT120" s="88"/>
      <c r="BU120" s="88"/>
      <c r="BV120" s="88"/>
      <c r="BW120" s="88"/>
      <c r="BX120" s="88"/>
      <c r="BY120" s="88"/>
      <c r="BZ120" s="88"/>
      <c r="CA120" s="88"/>
      <c r="CD120" s="97">
        <v>56</v>
      </c>
      <c r="CE120" s="97"/>
      <c r="CF120" s="97"/>
      <c r="CH120" s="105" t="str">
        <f t="shared" ref="CH120" si="328">AA120</f>
        <v xml:space="preserve">   </v>
      </c>
      <c r="CI120" s="105"/>
      <c r="CJ120" s="105"/>
      <c r="CK120" s="105"/>
      <c r="CL120" s="105"/>
      <c r="CM120" s="105"/>
      <c r="CN120" s="105"/>
      <c r="CO120" s="105"/>
      <c r="CP120" s="105"/>
      <c r="CQ120" s="105"/>
      <c r="CR120" s="105"/>
      <c r="CS120" s="105"/>
      <c r="CU120" s="106">
        <f t="shared" ref="CU120" si="329">IFERROR(INDEX($BE$10:$BE$269,MATCH(CH120,$BP$10:$BP$269,0)),0)</f>
        <v>0</v>
      </c>
      <c r="CV120" s="106"/>
      <c r="CW120" s="106"/>
    </row>
    <row r="121" spans="5:101" ht="7.5" customHeight="1" x14ac:dyDescent="0.2">
      <c r="E121" s="110"/>
      <c r="F121" s="111"/>
      <c r="G121" s="111"/>
      <c r="H121" s="111"/>
      <c r="I121" s="112"/>
      <c r="J121" s="114"/>
      <c r="K121" s="110"/>
      <c r="L121" s="111"/>
      <c r="M121" s="111"/>
      <c r="N121" s="112"/>
      <c r="O121" s="110"/>
      <c r="P121" s="112"/>
      <c r="Q121" s="110"/>
      <c r="R121" s="112"/>
      <c r="S121" s="110"/>
      <c r="T121" s="112"/>
      <c r="U121" s="110"/>
      <c r="V121" s="111"/>
      <c r="W121" s="111"/>
      <c r="X121" s="111"/>
      <c r="Y121" s="112"/>
      <c r="Z121" s="87"/>
      <c r="AA121" s="87"/>
      <c r="AB121" s="87"/>
      <c r="AC121" s="87"/>
      <c r="AD121" s="87"/>
      <c r="AE121" s="101"/>
      <c r="AF121" s="101"/>
      <c r="AG121" s="102"/>
      <c r="AH121" s="116"/>
      <c r="AI121" s="104"/>
      <c r="AJ121" s="101"/>
      <c r="AK121" s="101"/>
      <c r="AL121" s="101"/>
      <c r="AM121" s="101"/>
      <c r="AN121" s="102"/>
      <c r="AO121" s="116"/>
      <c r="AP121" s="104"/>
      <c r="AQ121" s="101"/>
      <c r="AR121" s="101"/>
      <c r="AS121" s="101"/>
      <c r="AT121" s="101"/>
      <c r="AU121" s="102"/>
      <c r="AV121" s="116"/>
      <c r="AW121" s="104"/>
      <c r="AX121" s="101"/>
      <c r="AY121" s="101"/>
      <c r="AZ121" s="120"/>
      <c r="BA121" s="121"/>
      <c r="BB121" s="121"/>
      <c r="BC121" s="122"/>
      <c r="BE121" s="96"/>
      <c r="BF121" s="96"/>
      <c r="BG121" s="3"/>
      <c r="BH121" s="88"/>
      <c r="BI121" s="88"/>
      <c r="BJ121" s="88"/>
      <c r="BK121" s="88"/>
      <c r="BL121" s="88"/>
      <c r="BM121" s="88"/>
      <c r="BN121" s="88"/>
      <c r="BO121" s="88"/>
      <c r="BP121" s="88"/>
      <c r="BQ121" s="88"/>
      <c r="BR121" s="88"/>
      <c r="BS121" s="88"/>
      <c r="BT121" s="88"/>
      <c r="BU121" s="88"/>
      <c r="BV121" s="88"/>
      <c r="BW121" s="88"/>
      <c r="BX121" s="88"/>
      <c r="BY121" s="88"/>
      <c r="BZ121" s="88"/>
      <c r="CA121" s="88"/>
      <c r="CD121" s="98"/>
      <c r="CE121" s="98"/>
      <c r="CF121" s="98"/>
      <c r="CH121" s="99"/>
      <c r="CI121" s="99"/>
      <c r="CJ121" s="99"/>
      <c r="CK121" s="99"/>
      <c r="CL121" s="99"/>
      <c r="CM121" s="99"/>
      <c r="CN121" s="99"/>
      <c r="CO121" s="99"/>
      <c r="CP121" s="99"/>
      <c r="CQ121" s="99"/>
      <c r="CR121" s="99"/>
      <c r="CS121" s="99"/>
      <c r="CU121" s="85"/>
      <c r="CV121" s="85"/>
      <c r="CW121" s="85"/>
    </row>
    <row r="122" spans="5:101" ht="7.5" customHeight="1" x14ac:dyDescent="0.2">
      <c r="E122" s="107">
        <f>IFERROR(IF(BP122="","-",RANK(S122,$S$10:$T$264,0)+RANK(Q122,$Q$10:$R$264,0)%+RANK(O122,$O$10:$P$264,0)%%+ROW()%%%),"-")</f>
        <v>9.1013219999999997</v>
      </c>
      <c r="F122" s="108"/>
      <c r="G122" s="108"/>
      <c r="H122" s="108"/>
      <c r="I122" s="109"/>
      <c r="J122" s="113">
        <f>IFERROR(IF(E122="","",RANK(E122,$E$10:$I$264,1)),"-")</f>
        <v>46</v>
      </c>
      <c r="K122" s="107" t="str">
        <f t="shared" ref="K122" si="330">BP122</f>
        <v xml:space="preserve">   </v>
      </c>
      <c r="L122" s="108"/>
      <c r="M122" s="108"/>
      <c r="N122" s="109"/>
      <c r="O122" s="107">
        <f t="shared" ref="O122" si="331">SUM(AE122-AI122)</f>
        <v>0</v>
      </c>
      <c r="P122" s="109"/>
      <c r="Q122" s="107">
        <f t="shared" ref="Q122" si="332">SUM(AL122-AP122)</f>
        <v>0</v>
      </c>
      <c r="R122" s="109"/>
      <c r="S122" s="107">
        <f t="shared" ref="S122" si="333">SUM(AS122-AW122)</f>
        <v>0</v>
      </c>
      <c r="T122" s="109"/>
      <c r="U122" s="107">
        <f>IFERROR(SMALL($E$10:$I$264,57),0)</f>
        <v>9.101344000000001</v>
      </c>
      <c r="V122" s="108"/>
      <c r="W122" s="108"/>
      <c r="X122" s="108"/>
      <c r="Y122" s="109"/>
      <c r="Z122" s="87">
        <f>IFERROR(IF(U122="","",RANK(U122,$U$10:$Y$264,1)),0)</f>
        <v>57</v>
      </c>
      <c r="AA122" s="87" t="str">
        <f>IFERROR(INDEX($K$10:$K$264,MATCH(U122,$E$10:$E$264,0),1),0)</f>
        <v xml:space="preserve">   </v>
      </c>
      <c r="AB122" s="87"/>
      <c r="AC122" s="87"/>
      <c r="AD122" s="87"/>
      <c r="AE122" s="101"/>
      <c r="AF122" s="101"/>
      <c r="AG122" s="102"/>
      <c r="AH122" s="115" t="s">
        <v>19</v>
      </c>
      <c r="AI122" s="104"/>
      <c r="AJ122" s="101"/>
      <c r="AK122" s="101"/>
      <c r="AL122" s="101"/>
      <c r="AM122" s="101"/>
      <c r="AN122" s="102"/>
      <c r="AO122" s="115" t="s">
        <v>19</v>
      </c>
      <c r="AP122" s="104"/>
      <c r="AQ122" s="101"/>
      <c r="AR122" s="101"/>
      <c r="AS122" s="101"/>
      <c r="AT122" s="101"/>
      <c r="AU122" s="102"/>
      <c r="AV122" s="115" t="s">
        <v>19</v>
      </c>
      <c r="AW122" s="104"/>
      <c r="AX122" s="101"/>
      <c r="AY122" s="101"/>
      <c r="AZ122" s="117">
        <f>IFERROR(IF(E122="","",RANK(E122,$E$10:$I$264,1)),0)</f>
        <v>46</v>
      </c>
      <c r="BA122" s="118"/>
      <c r="BB122" s="118"/>
      <c r="BC122" s="119"/>
      <c r="BE122" s="96"/>
      <c r="BF122" s="96"/>
      <c r="BG122" s="3"/>
      <c r="BH122" s="88" t="s">
        <v>76</v>
      </c>
      <c r="BI122" s="88"/>
      <c r="BJ122" s="88"/>
      <c r="BK122" s="88"/>
      <c r="BL122" s="88"/>
      <c r="BM122" s="88"/>
      <c r="BN122" s="88"/>
      <c r="BO122" s="88"/>
      <c r="BP122" s="88" t="str">
        <f>IF(BE122&gt;0,VLOOKUP(BE122,'Infos joueurs'!$B:$BT,11,FALSE)," ")&amp;" "&amp;IF(BE122&gt;0,VLOOKUP(BE122,'Infos joueurs'!$B:$BT,27,FALSE)," ")</f>
        <v xml:space="preserve">   </v>
      </c>
      <c r="BQ122" s="88"/>
      <c r="BR122" s="88"/>
      <c r="BS122" s="88"/>
      <c r="BT122" s="88"/>
      <c r="BU122" s="88"/>
      <c r="BV122" s="88"/>
      <c r="BW122" s="88"/>
      <c r="BX122" s="88"/>
      <c r="BY122" s="88"/>
      <c r="BZ122" s="88"/>
      <c r="CA122" s="88"/>
      <c r="CD122" s="97">
        <v>57</v>
      </c>
      <c r="CE122" s="97"/>
      <c r="CF122" s="97"/>
      <c r="CH122" s="105" t="str">
        <f t="shared" ref="CH122" si="334">AA122</f>
        <v xml:space="preserve">   </v>
      </c>
      <c r="CI122" s="105"/>
      <c r="CJ122" s="105"/>
      <c r="CK122" s="105"/>
      <c r="CL122" s="105"/>
      <c r="CM122" s="105"/>
      <c r="CN122" s="105"/>
      <c r="CO122" s="105"/>
      <c r="CP122" s="105"/>
      <c r="CQ122" s="105"/>
      <c r="CR122" s="105"/>
      <c r="CS122" s="105"/>
      <c r="CU122" s="106">
        <f t="shared" ref="CU122" si="335">IFERROR(INDEX($BE$10:$BE$269,MATCH(CH122,$BP$10:$BP$269,0)),0)</f>
        <v>0</v>
      </c>
      <c r="CV122" s="106"/>
      <c r="CW122" s="106"/>
    </row>
    <row r="123" spans="5:101" ht="7.5" customHeight="1" x14ac:dyDescent="0.2">
      <c r="E123" s="110"/>
      <c r="F123" s="111"/>
      <c r="G123" s="111"/>
      <c r="H123" s="111"/>
      <c r="I123" s="112"/>
      <c r="J123" s="114"/>
      <c r="K123" s="110"/>
      <c r="L123" s="111"/>
      <c r="M123" s="111"/>
      <c r="N123" s="112"/>
      <c r="O123" s="110"/>
      <c r="P123" s="112"/>
      <c r="Q123" s="110"/>
      <c r="R123" s="112"/>
      <c r="S123" s="110"/>
      <c r="T123" s="112"/>
      <c r="U123" s="110"/>
      <c r="V123" s="111"/>
      <c r="W123" s="111"/>
      <c r="X123" s="111"/>
      <c r="Y123" s="112"/>
      <c r="Z123" s="87"/>
      <c r="AA123" s="87"/>
      <c r="AB123" s="87"/>
      <c r="AC123" s="87"/>
      <c r="AD123" s="87"/>
      <c r="AE123" s="101"/>
      <c r="AF123" s="101"/>
      <c r="AG123" s="102"/>
      <c r="AH123" s="116"/>
      <c r="AI123" s="104"/>
      <c r="AJ123" s="101"/>
      <c r="AK123" s="101"/>
      <c r="AL123" s="101"/>
      <c r="AM123" s="101"/>
      <c r="AN123" s="102"/>
      <c r="AO123" s="116"/>
      <c r="AP123" s="104"/>
      <c r="AQ123" s="101"/>
      <c r="AR123" s="101"/>
      <c r="AS123" s="101"/>
      <c r="AT123" s="101"/>
      <c r="AU123" s="102"/>
      <c r="AV123" s="116"/>
      <c r="AW123" s="104"/>
      <c r="AX123" s="101"/>
      <c r="AY123" s="101"/>
      <c r="AZ123" s="120"/>
      <c r="BA123" s="121"/>
      <c r="BB123" s="121"/>
      <c r="BC123" s="122"/>
      <c r="BE123" s="96"/>
      <c r="BF123" s="96"/>
      <c r="BG123" s="3"/>
      <c r="BH123" s="88"/>
      <c r="BI123" s="88"/>
      <c r="BJ123" s="88"/>
      <c r="BK123" s="88"/>
      <c r="BL123" s="88"/>
      <c r="BM123" s="88"/>
      <c r="BN123" s="88"/>
      <c r="BO123" s="88"/>
      <c r="BP123" s="88"/>
      <c r="BQ123" s="88"/>
      <c r="BR123" s="88"/>
      <c r="BS123" s="88"/>
      <c r="BT123" s="88"/>
      <c r="BU123" s="88"/>
      <c r="BV123" s="88"/>
      <c r="BW123" s="88"/>
      <c r="BX123" s="88"/>
      <c r="BY123" s="88"/>
      <c r="BZ123" s="88"/>
      <c r="CA123" s="88"/>
      <c r="CD123" s="98"/>
      <c r="CE123" s="98"/>
      <c r="CF123" s="98"/>
      <c r="CH123" s="99"/>
      <c r="CI123" s="99"/>
      <c r="CJ123" s="99"/>
      <c r="CK123" s="99"/>
      <c r="CL123" s="99"/>
      <c r="CM123" s="99"/>
      <c r="CN123" s="99"/>
      <c r="CO123" s="99"/>
      <c r="CP123" s="99"/>
      <c r="CQ123" s="99"/>
      <c r="CR123" s="99"/>
      <c r="CS123" s="99"/>
      <c r="CU123" s="85"/>
      <c r="CV123" s="85"/>
      <c r="CW123" s="85"/>
    </row>
    <row r="124" spans="5:101" ht="7.5" customHeight="1" x14ac:dyDescent="0.2">
      <c r="E124" s="107">
        <f>IFERROR(IF(BP124="","-",RANK(S124,$S$10:$T$264,0)+RANK(Q124,$Q$10:$R$264,0)%+RANK(O124,$O$10:$P$264,0)%%+ROW()%%%),"-")</f>
        <v>9.101324</v>
      </c>
      <c r="F124" s="108"/>
      <c r="G124" s="108"/>
      <c r="H124" s="108"/>
      <c r="I124" s="109"/>
      <c r="J124" s="113">
        <f>IFERROR(IF(E124="","",RANK(E124,$E$10:$I$264,1)),"-")</f>
        <v>47</v>
      </c>
      <c r="K124" s="107" t="str">
        <f t="shared" ref="K124" si="336">BP124</f>
        <v xml:space="preserve">   </v>
      </c>
      <c r="L124" s="108"/>
      <c r="M124" s="108"/>
      <c r="N124" s="109"/>
      <c r="O124" s="107">
        <f t="shared" ref="O124" si="337">SUM(AE124-AI124)</f>
        <v>0</v>
      </c>
      <c r="P124" s="109"/>
      <c r="Q124" s="107">
        <f t="shared" ref="Q124" si="338">SUM(AL124-AP124)</f>
        <v>0</v>
      </c>
      <c r="R124" s="109"/>
      <c r="S124" s="107">
        <f t="shared" ref="S124" si="339">SUM(AS124-AW124)</f>
        <v>0</v>
      </c>
      <c r="T124" s="109"/>
      <c r="U124" s="107">
        <f>IFERROR(SMALL($E$10:$I$264,58),0)</f>
        <v>9.1013460000000013</v>
      </c>
      <c r="V124" s="108"/>
      <c r="W124" s="108"/>
      <c r="X124" s="108"/>
      <c r="Y124" s="109"/>
      <c r="Z124" s="87">
        <f>IFERROR(IF(U124="","",RANK(U124,$U$10:$Y$264,1)),0)</f>
        <v>58</v>
      </c>
      <c r="AA124" s="87" t="str">
        <f>IFERROR(INDEX($K$10:$K$264,MATCH(U124,$E$10:$E$264,0),1),0)</f>
        <v xml:space="preserve">   </v>
      </c>
      <c r="AB124" s="87"/>
      <c r="AC124" s="87"/>
      <c r="AD124" s="87"/>
      <c r="AE124" s="101"/>
      <c r="AF124" s="101"/>
      <c r="AG124" s="102"/>
      <c r="AH124" s="115" t="s">
        <v>19</v>
      </c>
      <c r="AI124" s="104"/>
      <c r="AJ124" s="101"/>
      <c r="AK124" s="101"/>
      <c r="AL124" s="101"/>
      <c r="AM124" s="101"/>
      <c r="AN124" s="102"/>
      <c r="AO124" s="115" t="s">
        <v>19</v>
      </c>
      <c r="AP124" s="104"/>
      <c r="AQ124" s="101"/>
      <c r="AR124" s="101"/>
      <c r="AS124" s="101"/>
      <c r="AT124" s="101"/>
      <c r="AU124" s="102"/>
      <c r="AV124" s="115" t="s">
        <v>19</v>
      </c>
      <c r="AW124" s="104"/>
      <c r="AX124" s="101"/>
      <c r="AY124" s="101"/>
      <c r="AZ124" s="117">
        <f>IFERROR(IF(E124="","",RANK(E124,$E$10:$I$264,1)),0)</f>
        <v>47</v>
      </c>
      <c r="BA124" s="118"/>
      <c r="BB124" s="118"/>
      <c r="BC124" s="119"/>
      <c r="BE124" s="96"/>
      <c r="BF124" s="96"/>
      <c r="BG124" s="3"/>
      <c r="BH124" s="88" t="s">
        <v>77</v>
      </c>
      <c r="BI124" s="88"/>
      <c r="BJ124" s="88"/>
      <c r="BK124" s="88"/>
      <c r="BL124" s="88"/>
      <c r="BM124" s="88"/>
      <c r="BN124" s="88"/>
      <c r="BO124" s="88"/>
      <c r="BP124" s="88" t="str">
        <f>IF(BE124&gt;0,VLOOKUP(BE124,'Infos joueurs'!$B:$BT,11,FALSE)," ")&amp;" "&amp;IF(BE124&gt;0,VLOOKUP(BE124,'Infos joueurs'!$B:$BT,27,FALSE)," ")</f>
        <v xml:space="preserve">   </v>
      </c>
      <c r="BQ124" s="88"/>
      <c r="BR124" s="88"/>
      <c r="BS124" s="88"/>
      <c r="BT124" s="88"/>
      <c r="BU124" s="88"/>
      <c r="BV124" s="88"/>
      <c r="BW124" s="88"/>
      <c r="BX124" s="88"/>
      <c r="BY124" s="88"/>
      <c r="BZ124" s="88"/>
      <c r="CA124" s="88"/>
      <c r="CD124" s="97">
        <v>58</v>
      </c>
      <c r="CE124" s="97"/>
      <c r="CF124" s="97"/>
      <c r="CH124" s="105" t="str">
        <f t="shared" ref="CH124" si="340">AA124</f>
        <v xml:space="preserve">   </v>
      </c>
      <c r="CI124" s="105"/>
      <c r="CJ124" s="105"/>
      <c r="CK124" s="105"/>
      <c r="CL124" s="105"/>
      <c r="CM124" s="105"/>
      <c r="CN124" s="105"/>
      <c r="CO124" s="105"/>
      <c r="CP124" s="105"/>
      <c r="CQ124" s="105"/>
      <c r="CR124" s="105"/>
      <c r="CS124" s="105"/>
      <c r="CU124" s="106">
        <f t="shared" ref="CU124" si="341">IFERROR(INDEX($BE$10:$BE$269,MATCH(CH124,$BP$10:$BP$269,0)),0)</f>
        <v>0</v>
      </c>
      <c r="CV124" s="106"/>
      <c r="CW124" s="106"/>
    </row>
    <row r="125" spans="5:101" ht="7.5" customHeight="1" x14ac:dyDescent="0.2">
      <c r="E125" s="110"/>
      <c r="F125" s="111"/>
      <c r="G125" s="111"/>
      <c r="H125" s="111"/>
      <c r="I125" s="112"/>
      <c r="J125" s="114"/>
      <c r="K125" s="110"/>
      <c r="L125" s="111"/>
      <c r="M125" s="111"/>
      <c r="N125" s="112"/>
      <c r="O125" s="110"/>
      <c r="P125" s="112"/>
      <c r="Q125" s="110"/>
      <c r="R125" s="112"/>
      <c r="S125" s="110"/>
      <c r="T125" s="112"/>
      <c r="U125" s="110"/>
      <c r="V125" s="111"/>
      <c r="W125" s="111"/>
      <c r="X125" s="111"/>
      <c r="Y125" s="112"/>
      <c r="Z125" s="87"/>
      <c r="AA125" s="87"/>
      <c r="AB125" s="87"/>
      <c r="AC125" s="87"/>
      <c r="AD125" s="87"/>
      <c r="AE125" s="101"/>
      <c r="AF125" s="101"/>
      <c r="AG125" s="102"/>
      <c r="AH125" s="116"/>
      <c r="AI125" s="104"/>
      <c r="AJ125" s="101"/>
      <c r="AK125" s="101"/>
      <c r="AL125" s="101"/>
      <c r="AM125" s="101"/>
      <c r="AN125" s="102"/>
      <c r="AO125" s="116"/>
      <c r="AP125" s="104"/>
      <c r="AQ125" s="101"/>
      <c r="AR125" s="101"/>
      <c r="AS125" s="101"/>
      <c r="AT125" s="101"/>
      <c r="AU125" s="102"/>
      <c r="AV125" s="116"/>
      <c r="AW125" s="104"/>
      <c r="AX125" s="101"/>
      <c r="AY125" s="101"/>
      <c r="AZ125" s="120"/>
      <c r="BA125" s="121"/>
      <c r="BB125" s="121"/>
      <c r="BC125" s="122"/>
      <c r="BE125" s="96"/>
      <c r="BF125" s="96"/>
      <c r="BG125" s="3"/>
      <c r="BH125" s="88"/>
      <c r="BI125" s="88"/>
      <c r="BJ125" s="88"/>
      <c r="BK125" s="88"/>
      <c r="BL125" s="88"/>
      <c r="BM125" s="88"/>
      <c r="BN125" s="88"/>
      <c r="BO125" s="88"/>
      <c r="BP125" s="88"/>
      <c r="BQ125" s="88"/>
      <c r="BR125" s="88"/>
      <c r="BS125" s="88"/>
      <c r="BT125" s="88"/>
      <c r="BU125" s="88"/>
      <c r="BV125" s="88"/>
      <c r="BW125" s="88"/>
      <c r="BX125" s="88"/>
      <c r="BY125" s="88"/>
      <c r="BZ125" s="88"/>
      <c r="CA125" s="88"/>
      <c r="CD125" s="98"/>
      <c r="CE125" s="98"/>
      <c r="CF125" s="98"/>
      <c r="CH125" s="99"/>
      <c r="CI125" s="99"/>
      <c r="CJ125" s="99"/>
      <c r="CK125" s="99"/>
      <c r="CL125" s="99"/>
      <c r="CM125" s="99"/>
      <c r="CN125" s="99"/>
      <c r="CO125" s="99"/>
      <c r="CP125" s="99"/>
      <c r="CQ125" s="99"/>
      <c r="CR125" s="99"/>
      <c r="CS125" s="99"/>
      <c r="CU125" s="85"/>
      <c r="CV125" s="85"/>
      <c r="CW125" s="85"/>
    </row>
    <row r="126" spans="5:101" ht="7.5" customHeight="1" x14ac:dyDescent="0.2">
      <c r="E126" s="107">
        <f>IFERROR(IF(BP126="","-",RANK(S126,$S$10:$T$264,0)+RANK(Q126,$Q$10:$R$264,0)%+RANK(O126,$O$10:$P$264,0)%%+ROW()%%%),"-")</f>
        <v>9.1013260000000002</v>
      </c>
      <c r="F126" s="108"/>
      <c r="G126" s="108"/>
      <c r="H126" s="108"/>
      <c r="I126" s="109"/>
      <c r="J126" s="113">
        <f>IFERROR(IF(E126="","",RANK(E126,$E$10:$I$264,1)),"-")</f>
        <v>48</v>
      </c>
      <c r="K126" s="107" t="str">
        <f t="shared" ref="K126" si="342">BP126</f>
        <v xml:space="preserve">   </v>
      </c>
      <c r="L126" s="108"/>
      <c r="M126" s="108"/>
      <c r="N126" s="109"/>
      <c r="O126" s="107">
        <f t="shared" ref="O126" si="343">SUM(AE126-AI126)</f>
        <v>0</v>
      </c>
      <c r="P126" s="109"/>
      <c r="Q126" s="107">
        <f t="shared" ref="Q126" si="344">SUM(AL126-AP126)</f>
        <v>0</v>
      </c>
      <c r="R126" s="109"/>
      <c r="S126" s="107">
        <f t="shared" ref="S126" si="345">SUM(AS126-AW126)</f>
        <v>0</v>
      </c>
      <c r="T126" s="109"/>
      <c r="U126" s="107">
        <f>IFERROR(SMALL($E$10:$I$264,59),0)</f>
        <v>9.1013479999999998</v>
      </c>
      <c r="V126" s="108"/>
      <c r="W126" s="108"/>
      <c r="X126" s="108"/>
      <c r="Y126" s="109"/>
      <c r="Z126" s="87">
        <f>IFERROR(IF(U126="","",RANK(U126,$U$10:$Y$264,1)),0)</f>
        <v>59</v>
      </c>
      <c r="AA126" s="87" t="str">
        <f>IFERROR(INDEX($K$10:$K$264,MATCH(U126,$E$10:$E$264,0),1),0)</f>
        <v xml:space="preserve">   </v>
      </c>
      <c r="AB126" s="87"/>
      <c r="AC126" s="87"/>
      <c r="AD126" s="87"/>
      <c r="AE126" s="101"/>
      <c r="AF126" s="101"/>
      <c r="AG126" s="102"/>
      <c r="AH126" s="115" t="s">
        <v>19</v>
      </c>
      <c r="AI126" s="104"/>
      <c r="AJ126" s="101"/>
      <c r="AK126" s="101"/>
      <c r="AL126" s="101"/>
      <c r="AM126" s="101"/>
      <c r="AN126" s="102"/>
      <c r="AO126" s="115" t="s">
        <v>19</v>
      </c>
      <c r="AP126" s="104"/>
      <c r="AQ126" s="101"/>
      <c r="AR126" s="101"/>
      <c r="AS126" s="101"/>
      <c r="AT126" s="101"/>
      <c r="AU126" s="102"/>
      <c r="AV126" s="115" t="s">
        <v>19</v>
      </c>
      <c r="AW126" s="104"/>
      <c r="AX126" s="101"/>
      <c r="AY126" s="101"/>
      <c r="AZ126" s="117">
        <f>IFERROR(IF(E126="","",RANK(E126,$E$10:$I$264,1)),0)</f>
        <v>48</v>
      </c>
      <c r="BA126" s="118"/>
      <c r="BB126" s="118"/>
      <c r="BC126" s="119"/>
      <c r="BE126" s="96"/>
      <c r="BF126" s="96"/>
      <c r="BG126" s="3"/>
      <c r="BH126" s="88" t="s">
        <v>78</v>
      </c>
      <c r="BI126" s="88"/>
      <c r="BJ126" s="88"/>
      <c r="BK126" s="88"/>
      <c r="BL126" s="88"/>
      <c r="BM126" s="88"/>
      <c r="BN126" s="88"/>
      <c r="BO126" s="88"/>
      <c r="BP126" s="88" t="str">
        <f>IF(BE126&gt;0,VLOOKUP(BE126,'Infos joueurs'!$B:$BT,11,FALSE)," ")&amp;" "&amp;IF(BE126&gt;0,VLOOKUP(BE126,'Infos joueurs'!$B:$BT,27,FALSE)," ")</f>
        <v xml:space="preserve">   </v>
      </c>
      <c r="BQ126" s="88"/>
      <c r="BR126" s="88"/>
      <c r="BS126" s="88"/>
      <c r="BT126" s="88"/>
      <c r="BU126" s="88"/>
      <c r="BV126" s="88"/>
      <c r="BW126" s="88"/>
      <c r="BX126" s="88"/>
      <c r="BY126" s="88"/>
      <c r="BZ126" s="88"/>
      <c r="CA126" s="88"/>
      <c r="CD126" s="97">
        <v>59</v>
      </c>
      <c r="CE126" s="97"/>
      <c r="CF126" s="97"/>
      <c r="CH126" s="105" t="str">
        <f t="shared" ref="CH126" si="346">AA126</f>
        <v xml:space="preserve">   </v>
      </c>
      <c r="CI126" s="105"/>
      <c r="CJ126" s="105"/>
      <c r="CK126" s="105"/>
      <c r="CL126" s="105"/>
      <c r="CM126" s="105"/>
      <c r="CN126" s="105"/>
      <c r="CO126" s="105"/>
      <c r="CP126" s="105"/>
      <c r="CQ126" s="105"/>
      <c r="CR126" s="105"/>
      <c r="CS126" s="105"/>
      <c r="CU126" s="106">
        <f t="shared" ref="CU126" si="347">IFERROR(INDEX($BE$10:$BE$269,MATCH(CH126,$BP$10:$BP$269,0)),0)</f>
        <v>0</v>
      </c>
      <c r="CV126" s="106"/>
      <c r="CW126" s="106"/>
    </row>
    <row r="127" spans="5:101" ht="7.5" customHeight="1" x14ac:dyDescent="0.2">
      <c r="E127" s="110"/>
      <c r="F127" s="111"/>
      <c r="G127" s="111"/>
      <c r="H127" s="111"/>
      <c r="I127" s="112"/>
      <c r="J127" s="114"/>
      <c r="K127" s="110"/>
      <c r="L127" s="111"/>
      <c r="M127" s="111"/>
      <c r="N127" s="112"/>
      <c r="O127" s="110"/>
      <c r="P127" s="112"/>
      <c r="Q127" s="110"/>
      <c r="R127" s="112"/>
      <c r="S127" s="110"/>
      <c r="T127" s="112"/>
      <c r="U127" s="110"/>
      <c r="V127" s="111"/>
      <c r="W127" s="111"/>
      <c r="X127" s="111"/>
      <c r="Y127" s="112"/>
      <c r="Z127" s="87"/>
      <c r="AA127" s="87"/>
      <c r="AB127" s="87"/>
      <c r="AC127" s="87"/>
      <c r="AD127" s="87"/>
      <c r="AE127" s="101"/>
      <c r="AF127" s="101"/>
      <c r="AG127" s="102"/>
      <c r="AH127" s="116"/>
      <c r="AI127" s="104"/>
      <c r="AJ127" s="101"/>
      <c r="AK127" s="101"/>
      <c r="AL127" s="101"/>
      <c r="AM127" s="101"/>
      <c r="AN127" s="102"/>
      <c r="AO127" s="116"/>
      <c r="AP127" s="104"/>
      <c r="AQ127" s="101"/>
      <c r="AR127" s="101"/>
      <c r="AS127" s="101"/>
      <c r="AT127" s="101"/>
      <c r="AU127" s="102"/>
      <c r="AV127" s="116"/>
      <c r="AW127" s="104"/>
      <c r="AX127" s="101"/>
      <c r="AY127" s="101"/>
      <c r="AZ127" s="120"/>
      <c r="BA127" s="121"/>
      <c r="BB127" s="121"/>
      <c r="BC127" s="122"/>
      <c r="BE127" s="96"/>
      <c r="BF127" s="96"/>
      <c r="BG127" s="3"/>
      <c r="BH127" s="88"/>
      <c r="BI127" s="88"/>
      <c r="BJ127" s="88"/>
      <c r="BK127" s="88"/>
      <c r="BL127" s="88"/>
      <c r="BM127" s="88"/>
      <c r="BN127" s="88"/>
      <c r="BO127" s="88"/>
      <c r="BP127" s="88"/>
      <c r="BQ127" s="88"/>
      <c r="BR127" s="88"/>
      <c r="BS127" s="88"/>
      <c r="BT127" s="88"/>
      <c r="BU127" s="88"/>
      <c r="BV127" s="88"/>
      <c r="BW127" s="88"/>
      <c r="BX127" s="88"/>
      <c r="BY127" s="88"/>
      <c r="BZ127" s="88"/>
      <c r="CA127" s="88"/>
      <c r="CD127" s="98"/>
      <c r="CE127" s="98"/>
      <c r="CF127" s="98"/>
      <c r="CH127" s="99"/>
      <c r="CI127" s="99"/>
      <c r="CJ127" s="99"/>
      <c r="CK127" s="99"/>
      <c r="CL127" s="99"/>
      <c r="CM127" s="99"/>
      <c r="CN127" s="99"/>
      <c r="CO127" s="99"/>
      <c r="CP127" s="99"/>
      <c r="CQ127" s="99"/>
      <c r="CR127" s="99"/>
      <c r="CS127" s="99"/>
      <c r="CU127" s="85"/>
      <c r="CV127" s="85"/>
      <c r="CW127" s="85"/>
    </row>
    <row r="128" spans="5:101" ht="7.5" customHeight="1" x14ac:dyDescent="0.2">
      <c r="E128" s="107">
        <f>IFERROR(IF(BP128="","-",RANK(S128,$S$10:$T$264,0)+RANK(Q128,$Q$10:$R$264,0)%+RANK(O128,$O$10:$P$264,0)%%+ROW()%%%),"-")</f>
        <v>9.1013280000000005</v>
      </c>
      <c r="F128" s="108"/>
      <c r="G128" s="108"/>
      <c r="H128" s="108"/>
      <c r="I128" s="109"/>
      <c r="J128" s="113">
        <f>IFERROR(IF(E128="","",RANK(E128,$E$10:$I$264,1)),"-")</f>
        <v>49</v>
      </c>
      <c r="K128" s="107" t="str">
        <f t="shared" ref="K128" si="348">BP128</f>
        <v xml:space="preserve">   </v>
      </c>
      <c r="L128" s="108"/>
      <c r="M128" s="108"/>
      <c r="N128" s="109"/>
      <c r="O128" s="107">
        <f t="shared" ref="O128" si="349">SUM(AE128-AI128)</f>
        <v>0</v>
      </c>
      <c r="P128" s="109"/>
      <c r="Q128" s="107">
        <f t="shared" ref="Q128" si="350">SUM(AL128-AP128)</f>
        <v>0</v>
      </c>
      <c r="R128" s="109"/>
      <c r="S128" s="107">
        <f t="shared" ref="S128" si="351">SUM(AS128-AW128)</f>
        <v>0</v>
      </c>
      <c r="T128" s="109"/>
      <c r="U128" s="107">
        <f>IFERROR(SMALL($E$10:$I$264,60),0)</f>
        <v>9.1013500000000001</v>
      </c>
      <c r="V128" s="108"/>
      <c r="W128" s="108"/>
      <c r="X128" s="108"/>
      <c r="Y128" s="109"/>
      <c r="Z128" s="87">
        <f>IFERROR(IF(U128="","",RANK(U128,$U$10:$Y$264,1)),0)</f>
        <v>60</v>
      </c>
      <c r="AA128" s="87" t="str">
        <f>IFERROR(INDEX($K$10:$K$264,MATCH(U128,$E$10:$E$264,0),1),0)</f>
        <v xml:space="preserve">   </v>
      </c>
      <c r="AB128" s="87"/>
      <c r="AC128" s="87"/>
      <c r="AD128" s="87"/>
      <c r="AE128" s="101"/>
      <c r="AF128" s="101"/>
      <c r="AG128" s="102"/>
      <c r="AH128" s="115" t="s">
        <v>19</v>
      </c>
      <c r="AI128" s="104"/>
      <c r="AJ128" s="101"/>
      <c r="AK128" s="101"/>
      <c r="AL128" s="101"/>
      <c r="AM128" s="101"/>
      <c r="AN128" s="102"/>
      <c r="AO128" s="115" t="s">
        <v>19</v>
      </c>
      <c r="AP128" s="104"/>
      <c r="AQ128" s="101"/>
      <c r="AR128" s="101"/>
      <c r="AS128" s="101"/>
      <c r="AT128" s="101"/>
      <c r="AU128" s="102"/>
      <c r="AV128" s="115" t="s">
        <v>19</v>
      </c>
      <c r="AW128" s="104"/>
      <c r="AX128" s="101"/>
      <c r="AY128" s="101"/>
      <c r="AZ128" s="117">
        <f>IFERROR(IF(E128="","",RANK(E128,$E$10:$I$264,1)),0)</f>
        <v>49</v>
      </c>
      <c r="BA128" s="118"/>
      <c r="BB128" s="118"/>
      <c r="BC128" s="119"/>
      <c r="BE128" s="96"/>
      <c r="BF128" s="96"/>
      <c r="BG128" s="3"/>
      <c r="BH128" s="88" t="s">
        <v>79</v>
      </c>
      <c r="BI128" s="88"/>
      <c r="BJ128" s="88"/>
      <c r="BK128" s="88"/>
      <c r="BL128" s="88"/>
      <c r="BM128" s="88"/>
      <c r="BN128" s="88"/>
      <c r="BO128" s="88"/>
      <c r="BP128" s="88" t="str">
        <f>IF(BE128&gt;0,VLOOKUP(BE128,'Infos joueurs'!$B:$BT,11,FALSE)," ")&amp;" "&amp;IF(BE128&gt;0,VLOOKUP(BE128,'Infos joueurs'!$B:$BT,27,FALSE)," ")</f>
        <v xml:space="preserve">   </v>
      </c>
      <c r="BQ128" s="88"/>
      <c r="BR128" s="88"/>
      <c r="BS128" s="88"/>
      <c r="BT128" s="88"/>
      <c r="BU128" s="88"/>
      <c r="BV128" s="88"/>
      <c r="BW128" s="88"/>
      <c r="BX128" s="88"/>
      <c r="BY128" s="88"/>
      <c r="BZ128" s="88"/>
      <c r="CA128" s="88"/>
      <c r="CD128" s="97">
        <v>60</v>
      </c>
      <c r="CE128" s="97"/>
      <c r="CF128" s="97"/>
      <c r="CH128" s="105" t="str">
        <f t="shared" ref="CH128" si="352">AA128</f>
        <v xml:space="preserve">   </v>
      </c>
      <c r="CI128" s="105"/>
      <c r="CJ128" s="105"/>
      <c r="CK128" s="105"/>
      <c r="CL128" s="105"/>
      <c r="CM128" s="105"/>
      <c r="CN128" s="105"/>
      <c r="CO128" s="105"/>
      <c r="CP128" s="105"/>
      <c r="CQ128" s="105"/>
      <c r="CR128" s="105"/>
      <c r="CS128" s="105"/>
      <c r="CU128" s="106">
        <f t="shared" ref="CU128" si="353">IFERROR(INDEX($BE$10:$BE$269,MATCH(CH128,$BP$10:$BP$269,0)),0)</f>
        <v>0</v>
      </c>
      <c r="CV128" s="106"/>
      <c r="CW128" s="106"/>
    </row>
    <row r="129" spans="5:101" ht="7.5" customHeight="1" x14ac:dyDescent="0.2">
      <c r="E129" s="110"/>
      <c r="F129" s="111"/>
      <c r="G129" s="111"/>
      <c r="H129" s="111"/>
      <c r="I129" s="112"/>
      <c r="J129" s="114"/>
      <c r="K129" s="110"/>
      <c r="L129" s="111"/>
      <c r="M129" s="111"/>
      <c r="N129" s="112"/>
      <c r="O129" s="110"/>
      <c r="P129" s="112"/>
      <c r="Q129" s="110"/>
      <c r="R129" s="112"/>
      <c r="S129" s="110"/>
      <c r="T129" s="112"/>
      <c r="U129" s="110"/>
      <c r="V129" s="111"/>
      <c r="W129" s="111"/>
      <c r="X129" s="111"/>
      <c r="Y129" s="112"/>
      <c r="Z129" s="87"/>
      <c r="AA129" s="87"/>
      <c r="AB129" s="87"/>
      <c r="AC129" s="87"/>
      <c r="AD129" s="87"/>
      <c r="AE129" s="101"/>
      <c r="AF129" s="101"/>
      <c r="AG129" s="102"/>
      <c r="AH129" s="116"/>
      <c r="AI129" s="104"/>
      <c r="AJ129" s="101"/>
      <c r="AK129" s="101"/>
      <c r="AL129" s="101"/>
      <c r="AM129" s="101"/>
      <c r="AN129" s="102"/>
      <c r="AO129" s="116"/>
      <c r="AP129" s="104"/>
      <c r="AQ129" s="101"/>
      <c r="AR129" s="101"/>
      <c r="AS129" s="101"/>
      <c r="AT129" s="101"/>
      <c r="AU129" s="102"/>
      <c r="AV129" s="116"/>
      <c r="AW129" s="104"/>
      <c r="AX129" s="101"/>
      <c r="AY129" s="101"/>
      <c r="AZ129" s="120"/>
      <c r="BA129" s="121"/>
      <c r="BB129" s="121"/>
      <c r="BC129" s="122"/>
      <c r="BE129" s="96"/>
      <c r="BF129" s="96"/>
      <c r="BG129" s="3"/>
      <c r="BH129" s="88"/>
      <c r="BI129" s="88"/>
      <c r="BJ129" s="88"/>
      <c r="BK129" s="88"/>
      <c r="BL129" s="88"/>
      <c r="BM129" s="88"/>
      <c r="BN129" s="88"/>
      <c r="BO129" s="88"/>
      <c r="BP129" s="88"/>
      <c r="BQ129" s="88"/>
      <c r="BR129" s="88"/>
      <c r="BS129" s="88"/>
      <c r="BT129" s="88"/>
      <c r="BU129" s="88"/>
      <c r="BV129" s="88"/>
      <c r="BW129" s="88"/>
      <c r="BX129" s="88"/>
      <c r="BY129" s="88"/>
      <c r="BZ129" s="88"/>
      <c r="CA129" s="88"/>
      <c r="CD129" s="98"/>
      <c r="CE129" s="98"/>
      <c r="CF129" s="98"/>
      <c r="CH129" s="99"/>
      <c r="CI129" s="99"/>
      <c r="CJ129" s="99"/>
      <c r="CK129" s="99"/>
      <c r="CL129" s="99"/>
      <c r="CM129" s="99"/>
      <c r="CN129" s="99"/>
      <c r="CO129" s="99"/>
      <c r="CP129" s="99"/>
      <c r="CQ129" s="99"/>
      <c r="CR129" s="99"/>
      <c r="CS129" s="99"/>
      <c r="CU129" s="85"/>
      <c r="CV129" s="85"/>
      <c r="CW129" s="85"/>
    </row>
    <row r="130" spans="5:101" ht="7.5" customHeight="1" x14ac:dyDescent="0.2">
      <c r="E130" s="107">
        <f>IFERROR(IF(BP130="","-",RANK(S130,$S$10:$T$264,0)+RANK(Q130,$Q$10:$R$264,0)%+RANK(O130,$O$10:$P$264,0)%%+ROW()%%%),"-")</f>
        <v>9.1013300000000008</v>
      </c>
      <c r="F130" s="108"/>
      <c r="G130" s="108"/>
      <c r="H130" s="108"/>
      <c r="I130" s="109"/>
      <c r="J130" s="113">
        <f>IFERROR(IF(E130="","",RANK(E130,$E$10:$I$264,1)),"-")</f>
        <v>50</v>
      </c>
      <c r="K130" s="107" t="str">
        <f t="shared" ref="K130" si="354">BP130</f>
        <v xml:space="preserve">   </v>
      </c>
      <c r="L130" s="108"/>
      <c r="M130" s="108"/>
      <c r="N130" s="109"/>
      <c r="O130" s="107">
        <f t="shared" ref="O130" si="355">SUM(AE130-AI130)</f>
        <v>0</v>
      </c>
      <c r="P130" s="109"/>
      <c r="Q130" s="107">
        <f t="shared" ref="Q130" si="356">SUM(AL130-AP130)</f>
        <v>0</v>
      </c>
      <c r="R130" s="109"/>
      <c r="S130" s="107">
        <f t="shared" ref="S130" si="357">SUM(AS130-AW130)</f>
        <v>0</v>
      </c>
      <c r="T130" s="109"/>
      <c r="U130" s="107">
        <f>IFERROR(SMALL($E$10:$I$264,61),0)</f>
        <v>9.1013520000000003</v>
      </c>
      <c r="V130" s="108"/>
      <c r="W130" s="108"/>
      <c r="X130" s="108"/>
      <c r="Y130" s="109"/>
      <c r="Z130" s="87">
        <f>IFERROR(IF(U130="","",RANK(U130,$U$10:$Y$264,1)),0)</f>
        <v>61</v>
      </c>
      <c r="AA130" s="87" t="str">
        <f>IFERROR(INDEX($K$10:$K$264,MATCH(U130,$E$10:$E$264,0),1),0)</f>
        <v xml:space="preserve">   </v>
      </c>
      <c r="AB130" s="87"/>
      <c r="AC130" s="87"/>
      <c r="AD130" s="87"/>
      <c r="AE130" s="101"/>
      <c r="AF130" s="101"/>
      <c r="AG130" s="102"/>
      <c r="AH130" s="115" t="s">
        <v>19</v>
      </c>
      <c r="AI130" s="104"/>
      <c r="AJ130" s="101"/>
      <c r="AK130" s="101"/>
      <c r="AL130" s="101"/>
      <c r="AM130" s="101"/>
      <c r="AN130" s="102"/>
      <c r="AO130" s="115" t="s">
        <v>19</v>
      </c>
      <c r="AP130" s="104"/>
      <c r="AQ130" s="101"/>
      <c r="AR130" s="101"/>
      <c r="AS130" s="101"/>
      <c r="AT130" s="101"/>
      <c r="AU130" s="102"/>
      <c r="AV130" s="115" t="s">
        <v>19</v>
      </c>
      <c r="AW130" s="104"/>
      <c r="AX130" s="101"/>
      <c r="AY130" s="101"/>
      <c r="AZ130" s="117">
        <f>IFERROR(IF(E130="","",RANK(E130,$E$10:$I$264,1)),0)</f>
        <v>50</v>
      </c>
      <c r="BA130" s="118"/>
      <c r="BB130" s="118"/>
      <c r="BC130" s="119"/>
      <c r="BE130" s="96"/>
      <c r="BF130" s="96"/>
      <c r="BG130" s="3"/>
      <c r="BH130" s="88" t="s">
        <v>80</v>
      </c>
      <c r="BI130" s="88"/>
      <c r="BJ130" s="88"/>
      <c r="BK130" s="88"/>
      <c r="BL130" s="88"/>
      <c r="BM130" s="88"/>
      <c r="BN130" s="88"/>
      <c r="BO130" s="88"/>
      <c r="BP130" s="88" t="str">
        <f>IF(BE130&gt;0,VLOOKUP(BE130,'Infos joueurs'!$B:$BT,11,FALSE)," ")&amp;" "&amp;IF(BE130&gt;0,VLOOKUP(BE130,'Infos joueurs'!$B:$BT,27,FALSE)," ")</f>
        <v xml:space="preserve">   </v>
      </c>
      <c r="BQ130" s="88"/>
      <c r="BR130" s="88"/>
      <c r="BS130" s="88"/>
      <c r="BT130" s="88"/>
      <c r="BU130" s="88"/>
      <c r="BV130" s="88"/>
      <c r="BW130" s="88"/>
      <c r="BX130" s="88"/>
      <c r="BY130" s="88"/>
      <c r="BZ130" s="88"/>
      <c r="CA130" s="88"/>
      <c r="CD130" s="97">
        <v>61</v>
      </c>
      <c r="CE130" s="97"/>
      <c r="CF130" s="97"/>
      <c r="CH130" s="105" t="str">
        <f t="shared" ref="CH130" si="358">AA130</f>
        <v xml:space="preserve">   </v>
      </c>
      <c r="CI130" s="105"/>
      <c r="CJ130" s="105"/>
      <c r="CK130" s="105"/>
      <c r="CL130" s="105"/>
      <c r="CM130" s="105"/>
      <c r="CN130" s="105"/>
      <c r="CO130" s="105"/>
      <c r="CP130" s="105"/>
      <c r="CQ130" s="105"/>
      <c r="CR130" s="105"/>
      <c r="CS130" s="105"/>
      <c r="CU130" s="106">
        <f t="shared" ref="CU130" si="359">IFERROR(INDEX($BE$10:$BE$269,MATCH(CH130,$BP$10:$BP$269,0)),0)</f>
        <v>0</v>
      </c>
      <c r="CV130" s="106"/>
      <c r="CW130" s="106"/>
    </row>
    <row r="131" spans="5:101" ht="7.5" customHeight="1" x14ac:dyDescent="0.2">
      <c r="E131" s="110"/>
      <c r="F131" s="111"/>
      <c r="G131" s="111"/>
      <c r="H131" s="111"/>
      <c r="I131" s="112"/>
      <c r="J131" s="114"/>
      <c r="K131" s="110"/>
      <c r="L131" s="111"/>
      <c r="M131" s="111"/>
      <c r="N131" s="112"/>
      <c r="O131" s="110"/>
      <c r="P131" s="112"/>
      <c r="Q131" s="110"/>
      <c r="R131" s="112"/>
      <c r="S131" s="110"/>
      <c r="T131" s="112"/>
      <c r="U131" s="110"/>
      <c r="V131" s="111"/>
      <c r="W131" s="111"/>
      <c r="X131" s="111"/>
      <c r="Y131" s="112"/>
      <c r="Z131" s="87"/>
      <c r="AA131" s="87"/>
      <c r="AB131" s="87"/>
      <c r="AC131" s="87"/>
      <c r="AD131" s="87"/>
      <c r="AE131" s="101"/>
      <c r="AF131" s="101"/>
      <c r="AG131" s="102"/>
      <c r="AH131" s="116"/>
      <c r="AI131" s="104"/>
      <c r="AJ131" s="101"/>
      <c r="AK131" s="101"/>
      <c r="AL131" s="101"/>
      <c r="AM131" s="101"/>
      <c r="AN131" s="102"/>
      <c r="AO131" s="116"/>
      <c r="AP131" s="104"/>
      <c r="AQ131" s="101"/>
      <c r="AR131" s="101"/>
      <c r="AS131" s="101"/>
      <c r="AT131" s="101"/>
      <c r="AU131" s="102"/>
      <c r="AV131" s="116"/>
      <c r="AW131" s="104"/>
      <c r="AX131" s="101"/>
      <c r="AY131" s="101"/>
      <c r="AZ131" s="120"/>
      <c r="BA131" s="121"/>
      <c r="BB131" s="121"/>
      <c r="BC131" s="122"/>
      <c r="BE131" s="96"/>
      <c r="BF131" s="96"/>
      <c r="BG131" s="3"/>
      <c r="BH131" s="88"/>
      <c r="BI131" s="88"/>
      <c r="BJ131" s="88"/>
      <c r="BK131" s="88"/>
      <c r="BL131" s="88"/>
      <c r="BM131" s="88"/>
      <c r="BN131" s="88"/>
      <c r="BO131" s="88"/>
      <c r="BP131" s="88"/>
      <c r="BQ131" s="88"/>
      <c r="BR131" s="88"/>
      <c r="BS131" s="88"/>
      <c r="BT131" s="88"/>
      <c r="BU131" s="88"/>
      <c r="BV131" s="88"/>
      <c r="BW131" s="88"/>
      <c r="BX131" s="88"/>
      <c r="BY131" s="88"/>
      <c r="BZ131" s="88"/>
      <c r="CA131" s="88"/>
      <c r="CD131" s="98"/>
      <c r="CE131" s="98"/>
      <c r="CF131" s="98"/>
      <c r="CH131" s="99"/>
      <c r="CI131" s="99"/>
      <c r="CJ131" s="99"/>
      <c r="CK131" s="99"/>
      <c r="CL131" s="99"/>
      <c r="CM131" s="99"/>
      <c r="CN131" s="99"/>
      <c r="CO131" s="99"/>
      <c r="CP131" s="99"/>
      <c r="CQ131" s="99"/>
      <c r="CR131" s="99"/>
      <c r="CS131" s="99"/>
      <c r="CU131" s="85"/>
      <c r="CV131" s="85"/>
      <c r="CW131" s="85"/>
    </row>
    <row r="132" spans="5:101" ht="7.5" customHeight="1" x14ac:dyDescent="0.2">
      <c r="E132" s="107">
        <f>IFERROR(IF(BP132="","-",RANK(S132,$S$10:$T$264,0)+RANK(Q132,$Q$10:$R$264,0)%+RANK(O132,$O$10:$P$264,0)%%+ROW()%%%),"-")</f>
        <v>9.1013320000000011</v>
      </c>
      <c r="F132" s="108"/>
      <c r="G132" s="108"/>
      <c r="H132" s="108"/>
      <c r="I132" s="109"/>
      <c r="J132" s="113">
        <f>IFERROR(IF(E132="","",RANK(E132,$E$10:$I$264,1)),"-")</f>
        <v>51</v>
      </c>
      <c r="K132" s="107" t="str">
        <f t="shared" ref="K132" si="360">BP132</f>
        <v xml:space="preserve">   </v>
      </c>
      <c r="L132" s="108"/>
      <c r="M132" s="108"/>
      <c r="N132" s="109"/>
      <c r="O132" s="107">
        <f t="shared" ref="O132" si="361">SUM(AE132-AI132)</f>
        <v>0</v>
      </c>
      <c r="P132" s="109"/>
      <c r="Q132" s="107">
        <f t="shared" ref="Q132" si="362">SUM(AL132-AP132)</f>
        <v>0</v>
      </c>
      <c r="R132" s="109"/>
      <c r="S132" s="107">
        <f t="shared" ref="S132" si="363">SUM(AS132-AW132)</f>
        <v>0</v>
      </c>
      <c r="T132" s="109"/>
      <c r="U132" s="107">
        <f>IFERROR(SMALL($E$10:$I$264,62),0)</f>
        <v>9.1013540000000006</v>
      </c>
      <c r="V132" s="108"/>
      <c r="W132" s="108"/>
      <c r="X132" s="108"/>
      <c r="Y132" s="109"/>
      <c r="Z132" s="87">
        <f>IFERROR(IF(U132="","",RANK(U132,$U$10:$Y$264,1)),0)</f>
        <v>62</v>
      </c>
      <c r="AA132" s="87" t="str">
        <f>IFERROR(INDEX($K$10:$K$264,MATCH(U132,$E$10:$E$264,0),1),0)</f>
        <v xml:space="preserve">   </v>
      </c>
      <c r="AB132" s="87"/>
      <c r="AC132" s="87"/>
      <c r="AD132" s="87"/>
      <c r="AE132" s="101"/>
      <c r="AF132" s="101"/>
      <c r="AG132" s="102"/>
      <c r="AH132" s="115" t="s">
        <v>19</v>
      </c>
      <c r="AI132" s="104"/>
      <c r="AJ132" s="101"/>
      <c r="AK132" s="101"/>
      <c r="AL132" s="101"/>
      <c r="AM132" s="101"/>
      <c r="AN132" s="102"/>
      <c r="AO132" s="115" t="s">
        <v>19</v>
      </c>
      <c r="AP132" s="104"/>
      <c r="AQ132" s="101"/>
      <c r="AR132" s="101"/>
      <c r="AS132" s="101"/>
      <c r="AT132" s="101"/>
      <c r="AU132" s="102"/>
      <c r="AV132" s="115" t="s">
        <v>19</v>
      </c>
      <c r="AW132" s="104"/>
      <c r="AX132" s="101"/>
      <c r="AY132" s="101"/>
      <c r="AZ132" s="117">
        <f>IFERROR(IF(E132="","",RANK(E132,$E$10:$I$264,1)),0)</f>
        <v>51</v>
      </c>
      <c r="BA132" s="118"/>
      <c r="BB132" s="118"/>
      <c r="BC132" s="119"/>
      <c r="BE132" s="96"/>
      <c r="BF132" s="96"/>
      <c r="BG132" s="3"/>
      <c r="BH132" s="88" t="s">
        <v>81</v>
      </c>
      <c r="BI132" s="88"/>
      <c r="BJ132" s="88"/>
      <c r="BK132" s="88"/>
      <c r="BL132" s="88"/>
      <c r="BM132" s="88"/>
      <c r="BN132" s="88"/>
      <c r="BO132" s="88"/>
      <c r="BP132" s="88" t="str">
        <f>IF(BE132&gt;0,VLOOKUP(BE132,'Infos joueurs'!$B:$BT,11,FALSE)," ")&amp;" "&amp;IF(BE132&gt;0,VLOOKUP(BE132,'Infos joueurs'!$B:$BT,27,FALSE)," ")</f>
        <v xml:space="preserve">   </v>
      </c>
      <c r="BQ132" s="88"/>
      <c r="BR132" s="88"/>
      <c r="BS132" s="88"/>
      <c r="BT132" s="88"/>
      <c r="BU132" s="88"/>
      <c r="BV132" s="88"/>
      <c r="BW132" s="88"/>
      <c r="BX132" s="88"/>
      <c r="BY132" s="88"/>
      <c r="BZ132" s="88"/>
      <c r="CA132" s="88"/>
      <c r="CD132" s="97">
        <v>62</v>
      </c>
      <c r="CE132" s="97"/>
      <c r="CF132" s="97"/>
      <c r="CH132" s="105" t="str">
        <f t="shared" ref="CH132" si="364">AA132</f>
        <v xml:space="preserve">   </v>
      </c>
      <c r="CI132" s="105"/>
      <c r="CJ132" s="105"/>
      <c r="CK132" s="105"/>
      <c r="CL132" s="105"/>
      <c r="CM132" s="105"/>
      <c r="CN132" s="105"/>
      <c r="CO132" s="105"/>
      <c r="CP132" s="105"/>
      <c r="CQ132" s="105"/>
      <c r="CR132" s="105"/>
      <c r="CS132" s="105"/>
      <c r="CU132" s="106">
        <f t="shared" ref="CU132" si="365">IFERROR(INDEX($BE$10:$BE$269,MATCH(CH132,$BP$10:$BP$269,0)),0)</f>
        <v>0</v>
      </c>
      <c r="CV132" s="106"/>
      <c r="CW132" s="106"/>
    </row>
    <row r="133" spans="5:101" ht="7.5" customHeight="1" x14ac:dyDescent="0.2">
      <c r="E133" s="110"/>
      <c r="F133" s="111"/>
      <c r="G133" s="111"/>
      <c r="H133" s="111"/>
      <c r="I133" s="112"/>
      <c r="J133" s="114"/>
      <c r="K133" s="110"/>
      <c r="L133" s="111"/>
      <c r="M133" s="111"/>
      <c r="N133" s="112"/>
      <c r="O133" s="110"/>
      <c r="P133" s="112"/>
      <c r="Q133" s="110"/>
      <c r="R133" s="112"/>
      <c r="S133" s="110"/>
      <c r="T133" s="112"/>
      <c r="U133" s="110"/>
      <c r="V133" s="111"/>
      <c r="W133" s="111"/>
      <c r="X133" s="111"/>
      <c r="Y133" s="112"/>
      <c r="Z133" s="87"/>
      <c r="AA133" s="87"/>
      <c r="AB133" s="87"/>
      <c r="AC133" s="87"/>
      <c r="AD133" s="87"/>
      <c r="AE133" s="101"/>
      <c r="AF133" s="101"/>
      <c r="AG133" s="102"/>
      <c r="AH133" s="116"/>
      <c r="AI133" s="104"/>
      <c r="AJ133" s="101"/>
      <c r="AK133" s="101"/>
      <c r="AL133" s="101"/>
      <c r="AM133" s="101"/>
      <c r="AN133" s="102"/>
      <c r="AO133" s="116"/>
      <c r="AP133" s="104"/>
      <c r="AQ133" s="101"/>
      <c r="AR133" s="101"/>
      <c r="AS133" s="101"/>
      <c r="AT133" s="101"/>
      <c r="AU133" s="102"/>
      <c r="AV133" s="116"/>
      <c r="AW133" s="104"/>
      <c r="AX133" s="101"/>
      <c r="AY133" s="101"/>
      <c r="AZ133" s="120"/>
      <c r="BA133" s="121"/>
      <c r="BB133" s="121"/>
      <c r="BC133" s="122"/>
      <c r="BE133" s="96"/>
      <c r="BF133" s="96"/>
      <c r="BG133" s="3"/>
      <c r="BH133" s="88"/>
      <c r="BI133" s="88"/>
      <c r="BJ133" s="88"/>
      <c r="BK133" s="88"/>
      <c r="BL133" s="88"/>
      <c r="BM133" s="88"/>
      <c r="BN133" s="88"/>
      <c r="BO133" s="88"/>
      <c r="BP133" s="88"/>
      <c r="BQ133" s="88"/>
      <c r="BR133" s="88"/>
      <c r="BS133" s="88"/>
      <c r="BT133" s="88"/>
      <c r="BU133" s="88"/>
      <c r="BV133" s="88"/>
      <c r="BW133" s="88"/>
      <c r="BX133" s="88"/>
      <c r="BY133" s="88"/>
      <c r="BZ133" s="88"/>
      <c r="CA133" s="88"/>
      <c r="CD133" s="98"/>
      <c r="CE133" s="98"/>
      <c r="CF133" s="98"/>
      <c r="CH133" s="99"/>
      <c r="CI133" s="99"/>
      <c r="CJ133" s="99"/>
      <c r="CK133" s="99"/>
      <c r="CL133" s="99"/>
      <c r="CM133" s="99"/>
      <c r="CN133" s="99"/>
      <c r="CO133" s="99"/>
      <c r="CP133" s="99"/>
      <c r="CQ133" s="99"/>
      <c r="CR133" s="99"/>
      <c r="CS133" s="99"/>
      <c r="CU133" s="85"/>
      <c r="CV133" s="85"/>
      <c r="CW133" s="85"/>
    </row>
    <row r="134" spans="5:101" ht="7.5" customHeight="1" x14ac:dyDescent="0.2">
      <c r="E134" s="107">
        <f>IFERROR(IF(BP134="","-",RANK(S134,$S$10:$T$264,0)+RANK(Q134,$Q$10:$R$264,0)%+RANK(O134,$O$10:$P$264,0)%%+ROW()%%%),"-")</f>
        <v>9.1013339999999996</v>
      </c>
      <c r="F134" s="108"/>
      <c r="G134" s="108"/>
      <c r="H134" s="108"/>
      <c r="I134" s="109"/>
      <c r="J134" s="113">
        <f>IFERROR(IF(E134="","",RANK(E134,$E$10:$I$264,1)),"-")</f>
        <v>52</v>
      </c>
      <c r="K134" s="107" t="str">
        <f t="shared" ref="K134" si="366">BP134</f>
        <v xml:space="preserve">   </v>
      </c>
      <c r="L134" s="108"/>
      <c r="M134" s="108"/>
      <c r="N134" s="109"/>
      <c r="O134" s="107">
        <f t="shared" ref="O134" si="367">SUM(AE134-AI134)</f>
        <v>0</v>
      </c>
      <c r="P134" s="109"/>
      <c r="Q134" s="107">
        <f t="shared" ref="Q134" si="368">SUM(AL134-AP134)</f>
        <v>0</v>
      </c>
      <c r="R134" s="109"/>
      <c r="S134" s="107">
        <f t="shared" ref="S134" si="369">SUM(AS134-AW134)</f>
        <v>0</v>
      </c>
      <c r="T134" s="109"/>
      <c r="U134" s="107">
        <f>IFERROR(SMALL($E$10:$I$264,63),0)</f>
        <v>9.1013560000000009</v>
      </c>
      <c r="V134" s="108"/>
      <c r="W134" s="108"/>
      <c r="X134" s="108"/>
      <c r="Y134" s="109"/>
      <c r="Z134" s="87">
        <f>IFERROR(IF(U134="","",RANK(U134,$U$10:$Y$264,1)),0)</f>
        <v>63</v>
      </c>
      <c r="AA134" s="87" t="str">
        <f>IFERROR(INDEX($K$10:$K$264,MATCH(U134,$E$10:$E$264,0),1),0)</f>
        <v xml:space="preserve">   </v>
      </c>
      <c r="AB134" s="87"/>
      <c r="AC134" s="87"/>
      <c r="AD134" s="87"/>
      <c r="AE134" s="101"/>
      <c r="AF134" s="101"/>
      <c r="AG134" s="102"/>
      <c r="AH134" s="115" t="s">
        <v>19</v>
      </c>
      <c r="AI134" s="104"/>
      <c r="AJ134" s="101"/>
      <c r="AK134" s="101"/>
      <c r="AL134" s="101"/>
      <c r="AM134" s="101"/>
      <c r="AN134" s="102"/>
      <c r="AO134" s="115" t="s">
        <v>19</v>
      </c>
      <c r="AP134" s="104"/>
      <c r="AQ134" s="101"/>
      <c r="AR134" s="101"/>
      <c r="AS134" s="101"/>
      <c r="AT134" s="101"/>
      <c r="AU134" s="102"/>
      <c r="AV134" s="115" t="s">
        <v>19</v>
      </c>
      <c r="AW134" s="104"/>
      <c r="AX134" s="101"/>
      <c r="AY134" s="101"/>
      <c r="AZ134" s="117">
        <f>IFERROR(IF(E134="","",RANK(E134,$E$10:$I$264,1)),0)</f>
        <v>52</v>
      </c>
      <c r="BA134" s="118"/>
      <c r="BB134" s="118"/>
      <c r="BC134" s="119"/>
      <c r="BE134" s="96"/>
      <c r="BF134" s="96"/>
      <c r="BG134" s="3"/>
      <c r="BH134" s="88" t="s">
        <v>82</v>
      </c>
      <c r="BI134" s="88"/>
      <c r="BJ134" s="88"/>
      <c r="BK134" s="88"/>
      <c r="BL134" s="88"/>
      <c r="BM134" s="88"/>
      <c r="BN134" s="88"/>
      <c r="BO134" s="88"/>
      <c r="BP134" s="88" t="str">
        <f>IF(BE134&gt;0,VLOOKUP(BE134,'Infos joueurs'!$B:$BT,11,FALSE)," ")&amp;" "&amp;IF(BE134&gt;0,VLOOKUP(BE134,'Infos joueurs'!$B:$BT,27,FALSE)," ")</f>
        <v xml:space="preserve">   </v>
      </c>
      <c r="BQ134" s="88"/>
      <c r="BR134" s="88"/>
      <c r="BS134" s="88"/>
      <c r="BT134" s="88"/>
      <c r="BU134" s="88"/>
      <c r="BV134" s="88"/>
      <c r="BW134" s="88"/>
      <c r="BX134" s="88"/>
      <c r="BY134" s="88"/>
      <c r="BZ134" s="88"/>
      <c r="CA134" s="88"/>
      <c r="CD134" s="97">
        <v>63</v>
      </c>
      <c r="CE134" s="97"/>
      <c r="CF134" s="97"/>
      <c r="CH134" s="105" t="str">
        <f t="shared" ref="CH134" si="370">AA134</f>
        <v xml:space="preserve">   </v>
      </c>
      <c r="CI134" s="105"/>
      <c r="CJ134" s="105"/>
      <c r="CK134" s="105"/>
      <c r="CL134" s="105"/>
      <c r="CM134" s="105"/>
      <c r="CN134" s="105"/>
      <c r="CO134" s="105"/>
      <c r="CP134" s="105"/>
      <c r="CQ134" s="105"/>
      <c r="CR134" s="105"/>
      <c r="CS134" s="105"/>
      <c r="CU134" s="106">
        <f t="shared" ref="CU134" si="371">IFERROR(INDEX($BE$10:$BE$269,MATCH(CH134,$BP$10:$BP$269,0)),0)</f>
        <v>0</v>
      </c>
      <c r="CV134" s="106"/>
      <c r="CW134" s="106"/>
    </row>
    <row r="135" spans="5:101" ht="7.5" customHeight="1" x14ac:dyDescent="0.2">
      <c r="E135" s="110"/>
      <c r="F135" s="111"/>
      <c r="G135" s="111"/>
      <c r="H135" s="111"/>
      <c r="I135" s="112"/>
      <c r="J135" s="114"/>
      <c r="K135" s="110"/>
      <c r="L135" s="111"/>
      <c r="M135" s="111"/>
      <c r="N135" s="112"/>
      <c r="O135" s="110"/>
      <c r="P135" s="112"/>
      <c r="Q135" s="110"/>
      <c r="R135" s="112"/>
      <c r="S135" s="110"/>
      <c r="T135" s="112"/>
      <c r="U135" s="110"/>
      <c r="V135" s="111"/>
      <c r="W135" s="111"/>
      <c r="X135" s="111"/>
      <c r="Y135" s="112"/>
      <c r="Z135" s="87"/>
      <c r="AA135" s="87"/>
      <c r="AB135" s="87"/>
      <c r="AC135" s="87"/>
      <c r="AD135" s="87"/>
      <c r="AE135" s="101"/>
      <c r="AF135" s="101"/>
      <c r="AG135" s="102"/>
      <c r="AH135" s="116"/>
      <c r="AI135" s="104"/>
      <c r="AJ135" s="101"/>
      <c r="AK135" s="101"/>
      <c r="AL135" s="101"/>
      <c r="AM135" s="101"/>
      <c r="AN135" s="102"/>
      <c r="AO135" s="116"/>
      <c r="AP135" s="104"/>
      <c r="AQ135" s="101"/>
      <c r="AR135" s="101"/>
      <c r="AS135" s="101"/>
      <c r="AT135" s="101"/>
      <c r="AU135" s="102"/>
      <c r="AV135" s="116"/>
      <c r="AW135" s="104"/>
      <c r="AX135" s="101"/>
      <c r="AY135" s="101"/>
      <c r="AZ135" s="120"/>
      <c r="BA135" s="121"/>
      <c r="BB135" s="121"/>
      <c r="BC135" s="122"/>
      <c r="BE135" s="96"/>
      <c r="BF135" s="96"/>
      <c r="BG135" s="3"/>
      <c r="BH135" s="88"/>
      <c r="BI135" s="88"/>
      <c r="BJ135" s="88"/>
      <c r="BK135" s="88"/>
      <c r="BL135" s="88"/>
      <c r="BM135" s="88"/>
      <c r="BN135" s="88"/>
      <c r="BO135" s="88"/>
      <c r="BP135" s="88"/>
      <c r="BQ135" s="88"/>
      <c r="BR135" s="88"/>
      <c r="BS135" s="88"/>
      <c r="BT135" s="88"/>
      <c r="BU135" s="88"/>
      <c r="BV135" s="88"/>
      <c r="BW135" s="88"/>
      <c r="BX135" s="88"/>
      <c r="BY135" s="88"/>
      <c r="BZ135" s="88"/>
      <c r="CA135" s="88"/>
      <c r="CD135" s="98"/>
      <c r="CE135" s="98"/>
      <c r="CF135" s="98"/>
      <c r="CH135" s="99"/>
      <c r="CI135" s="99"/>
      <c r="CJ135" s="99"/>
      <c r="CK135" s="99"/>
      <c r="CL135" s="99"/>
      <c r="CM135" s="99"/>
      <c r="CN135" s="99"/>
      <c r="CO135" s="99"/>
      <c r="CP135" s="99"/>
      <c r="CQ135" s="99"/>
      <c r="CR135" s="99"/>
      <c r="CS135" s="99"/>
      <c r="CU135" s="85"/>
      <c r="CV135" s="85"/>
      <c r="CW135" s="85"/>
    </row>
    <row r="136" spans="5:101" ht="7.5" customHeight="1" x14ac:dyDescent="0.2">
      <c r="E136" s="107">
        <f>IFERROR(IF(BP136="","-",RANK(S136,$S$10:$T$264,0)+RANK(Q136,$Q$10:$R$264,0)%+RANK(O136,$O$10:$P$264,0)%%+ROW()%%%),"-")</f>
        <v>9.1013359999999999</v>
      </c>
      <c r="F136" s="108"/>
      <c r="G136" s="108"/>
      <c r="H136" s="108"/>
      <c r="I136" s="109"/>
      <c r="J136" s="113">
        <f>IFERROR(IF(E136="","",RANK(E136,$E$10:$I$264,1)),"-")</f>
        <v>53</v>
      </c>
      <c r="K136" s="107" t="str">
        <f t="shared" ref="K136" si="372">BP136</f>
        <v xml:space="preserve">   </v>
      </c>
      <c r="L136" s="108"/>
      <c r="M136" s="108"/>
      <c r="N136" s="109"/>
      <c r="O136" s="107">
        <f t="shared" ref="O136" si="373">SUM(AE136-AI136)</f>
        <v>0</v>
      </c>
      <c r="P136" s="109"/>
      <c r="Q136" s="107">
        <f t="shared" ref="Q136" si="374">SUM(AL136-AP136)</f>
        <v>0</v>
      </c>
      <c r="R136" s="109"/>
      <c r="S136" s="107">
        <f t="shared" ref="S136" si="375">SUM(AS136-AW136)</f>
        <v>0</v>
      </c>
      <c r="T136" s="109"/>
      <c r="U136" s="107">
        <f>IFERROR(SMALL($E$10:$I$264,64),0)</f>
        <v>9.1013580000000012</v>
      </c>
      <c r="V136" s="108"/>
      <c r="W136" s="108"/>
      <c r="X136" s="108"/>
      <c r="Y136" s="109"/>
      <c r="Z136" s="87">
        <f>IFERROR(IF(U136="","",RANK(U136,$U$10:$Y$264,1)),0)</f>
        <v>64</v>
      </c>
      <c r="AA136" s="87" t="str">
        <f>IFERROR(INDEX($K$10:$K$264,MATCH(U136,$E$10:$E$264,0),1),0)</f>
        <v xml:space="preserve">   </v>
      </c>
      <c r="AB136" s="87"/>
      <c r="AC136" s="87"/>
      <c r="AD136" s="87"/>
      <c r="AE136" s="101"/>
      <c r="AF136" s="101"/>
      <c r="AG136" s="102"/>
      <c r="AH136" s="115" t="s">
        <v>19</v>
      </c>
      <c r="AI136" s="104"/>
      <c r="AJ136" s="101"/>
      <c r="AK136" s="101"/>
      <c r="AL136" s="101"/>
      <c r="AM136" s="101"/>
      <c r="AN136" s="102"/>
      <c r="AO136" s="115" t="s">
        <v>19</v>
      </c>
      <c r="AP136" s="104"/>
      <c r="AQ136" s="101"/>
      <c r="AR136" s="101"/>
      <c r="AS136" s="101"/>
      <c r="AT136" s="101"/>
      <c r="AU136" s="102"/>
      <c r="AV136" s="115" t="s">
        <v>19</v>
      </c>
      <c r="AW136" s="104"/>
      <c r="AX136" s="101"/>
      <c r="AY136" s="101"/>
      <c r="AZ136" s="117">
        <f>IFERROR(IF(E136="","",RANK(E136,$E$10:$I$264,1)),0)</f>
        <v>53</v>
      </c>
      <c r="BA136" s="118"/>
      <c r="BB136" s="118"/>
      <c r="BC136" s="119"/>
      <c r="BE136" s="96"/>
      <c r="BF136" s="96"/>
      <c r="BG136" s="3"/>
      <c r="BH136" s="88" t="s">
        <v>83</v>
      </c>
      <c r="BI136" s="88"/>
      <c r="BJ136" s="88"/>
      <c r="BK136" s="88"/>
      <c r="BL136" s="88"/>
      <c r="BM136" s="88"/>
      <c r="BN136" s="88"/>
      <c r="BO136" s="88"/>
      <c r="BP136" s="88" t="str">
        <f>IF(BE136&gt;0,VLOOKUP(BE136,'Infos joueurs'!$B:$BT,11,FALSE)," ")&amp;" "&amp;IF(BE136&gt;0,VLOOKUP(BE136,'Infos joueurs'!$B:$BT,27,FALSE)," ")</f>
        <v xml:space="preserve">   </v>
      </c>
      <c r="BQ136" s="88"/>
      <c r="BR136" s="88"/>
      <c r="BS136" s="88"/>
      <c r="BT136" s="88"/>
      <c r="BU136" s="88"/>
      <c r="BV136" s="88"/>
      <c r="BW136" s="88"/>
      <c r="BX136" s="88"/>
      <c r="BY136" s="88"/>
      <c r="BZ136" s="88"/>
      <c r="CA136" s="88"/>
      <c r="CD136" s="97">
        <v>64</v>
      </c>
      <c r="CE136" s="97"/>
      <c r="CF136" s="97"/>
      <c r="CH136" s="105" t="str">
        <f t="shared" ref="CH136" si="376">AA136</f>
        <v xml:space="preserve">   </v>
      </c>
      <c r="CI136" s="105"/>
      <c r="CJ136" s="105"/>
      <c r="CK136" s="105"/>
      <c r="CL136" s="105"/>
      <c r="CM136" s="105"/>
      <c r="CN136" s="105"/>
      <c r="CO136" s="105"/>
      <c r="CP136" s="105"/>
      <c r="CQ136" s="105"/>
      <c r="CR136" s="105"/>
      <c r="CS136" s="105"/>
      <c r="CU136" s="106">
        <f t="shared" ref="CU136" si="377">IFERROR(INDEX($BE$10:$BE$269,MATCH(CH136,$BP$10:$BP$269,0)),0)</f>
        <v>0</v>
      </c>
      <c r="CV136" s="106"/>
      <c r="CW136" s="106"/>
    </row>
    <row r="137" spans="5:101" ht="7.5" customHeight="1" x14ac:dyDescent="0.2">
      <c r="E137" s="110"/>
      <c r="F137" s="111"/>
      <c r="G137" s="111"/>
      <c r="H137" s="111"/>
      <c r="I137" s="112"/>
      <c r="J137" s="114"/>
      <c r="K137" s="110"/>
      <c r="L137" s="111"/>
      <c r="M137" s="111"/>
      <c r="N137" s="112"/>
      <c r="O137" s="110"/>
      <c r="P137" s="112"/>
      <c r="Q137" s="110"/>
      <c r="R137" s="112"/>
      <c r="S137" s="110"/>
      <c r="T137" s="112"/>
      <c r="U137" s="110"/>
      <c r="V137" s="111"/>
      <c r="W137" s="111"/>
      <c r="X137" s="111"/>
      <c r="Y137" s="112"/>
      <c r="Z137" s="87"/>
      <c r="AA137" s="87"/>
      <c r="AB137" s="87"/>
      <c r="AC137" s="87"/>
      <c r="AD137" s="87"/>
      <c r="AE137" s="101"/>
      <c r="AF137" s="101"/>
      <c r="AG137" s="102"/>
      <c r="AH137" s="116"/>
      <c r="AI137" s="104"/>
      <c r="AJ137" s="101"/>
      <c r="AK137" s="101"/>
      <c r="AL137" s="101"/>
      <c r="AM137" s="101"/>
      <c r="AN137" s="102"/>
      <c r="AO137" s="116"/>
      <c r="AP137" s="104"/>
      <c r="AQ137" s="101"/>
      <c r="AR137" s="101"/>
      <c r="AS137" s="101"/>
      <c r="AT137" s="101"/>
      <c r="AU137" s="102"/>
      <c r="AV137" s="116"/>
      <c r="AW137" s="104"/>
      <c r="AX137" s="101"/>
      <c r="AY137" s="101"/>
      <c r="AZ137" s="120"/>
      <c r="BA137" s="121"/>
      <c r="BB137" s="121"/>
      <c r="BC137" s="122"/>
      <c r="BE137" s="96"/>
      <c r="BF137" s="96"/>
      <c r="BG137" s="3"/>
      <c r="BH137" s="88"/>
      <c r="BI137" s="88"/>
      <c r="BJ137" s="88"/>
      <c r="BK137" s="88"/>
      <c r="BL137" s="88"/>
      <c r="BM137" s="88"/>
      <c r="BN137" s="88"/>
      <c r="BO137" s="88"/>
      <c r="BP137" s="88"/>
      <c r="BQ137" s="88"/>
      <c r="BR137" s="88"/>
      <c r="BS137" s="88"/>
      <c r="BT137" s="88"/>
      <c r="BU137" s="88"/>
      <c r="BV137" s="88"/>
      <c r="BW137" s="88"/>
      <c r="BX137" s="88"/>
      <c r="BY137" s="88"/>
      <c r="BZ137" s="88"/>
      <c r="CA137" s="88"/>
      <c r="CD137" s="98"/>
      <c r="CE137" s="98"/>
      <c r="CF137" s="98"/>
      <c r="CH137" s="99"/>
      <c r="CI137" s="99"/>
      <c r="CJ137" s="99"/>
      <c r="CK137" s="99"/>
      <c r="CL137" s="99"/>
      <c r="CM137" s="99"/>
      <c r="CN137" s="99"/>
      <c r="CO137" s="99"/>
      <c r="CP137" s="99"/>
      <c r="CQ137" s="99"/>
      <c r="CR137" s="99"/>
      <c r="CS137" s="99"/>
      <c r="CU137" s="85"/>
      <c r="CV137" s="85"/>
      <c r="CW137" s="85"/>
    </row>
    <row r="138" spans="5:101" ht="7.5" customHeight="1" x14ac:dyDescent="0.2">
      <c r="E138" s="107">
        <f>IFERROR(IF(BP138="","-",RANK(S138,$S$10:$T$264,0)+RANK(Q138,$Q$10:$R$264,0)%+RANK(O138,$O$10:$P$264,0)%%+ROW()%%%),"-")</f>
        <v>9.1013380000000002</v>
      </c>
      <c r="F138" s="108"/>
      <c r="G138" s="108"/>
      <c r="H138" s="108"/>
      <c r="I138" s="109"/>
      <c r="J138" s="113">
        <f>IFERROR(IF(E138="","",RANK(E138,$E$10:$I$264,1)),"-")</f>
        <v>54</v>
      </c>
      <c r="K138" s="107" t="str">
        <f t="shared" ref="K138" si="378">BP138</f>
        <v xml:space="preserve">   </v>
      </c>
      <c r="L138" s="108"/>
      <c r="M138" s="108"/>
      <c r="N138" s="109"/>
      <c r="O138" s="107">
        <f t="shared" ref="O138" si="379">SUM(AE138-AI138)</f>
        <v>0</v>
      </c>
      <c r="P138" s="109"/>
      <c r="Q138" s="107">
        <f t="shared" ref="Q138" si="380">SUM(AL138-AP138)</f>
        <v>0</v>
      </c>
      <c r="R138" s="109"/>
      <c r="S138" s="107">
        <f t="shared" ref="S138" si="381">SUM(AS138-AW138)</f>
        <v>0</v>
      </c>
      <c r="T138" s="109"/>
      <c r="U138" s="107">
        <f>IFERROR(SMALL($E$10:$I$264,65),0)</f>
        <v>9.1013599999999997</v>
      </c>
      <c r="V138" s="108"/>
      <c r="W138" s="108"/>
      <c r="X138" s="108"/>
      <c r="Y138" s="109"/>
      <c r="Z138" s="87">
        <f>IFERROR(IF(U138="","",RANK(U138,$U$10:$Y$264,1)),0)</f>
        <v>65</v>
      </c>
      <c r="AA138" s="87" t="str">
        <f>IFERROR(INDEX($K$10:$K$264,MATCH(U138,$E$10:$E$264,0),1),0)</f>
        <v xml:space="preserve">   </v>
      </c>
      <c r="AB138" s="87"/>
      <c r="AC138" s="87"/>
      <c r="AD138" s="87"/>
      <c r="AE138" s="101"/>
      <c r="AF138" s="101"/>
      <c r="AG138" s="102"/>
      <c r="AH138" s="115" t="s">
        <v>19</v>
      </c>
      <c r="AI138" s="104"/>
      <c r="AJ138" s="101"/>
      <c r="AK138" s="101"/>
      <c r="AL138" s="101"/>
      <c r="AM138" s="101"/>
      <c r="AN138" s="102"/>
      <c r="AO138" s="115" t="s">
        <v>19</v>
      </c>
      <c r="AP138" s="104"/>
      <c r="AQ138" s="101"/>
      <c r="AR138" s="101"/>
      <c r="AS138" s="101"/>
      <c r="AT138" s="101"/>
      <c r="AU138" s="102"/>
      <c r="AV138" s="115" t="s">
        <v>19</v>
      </c>
      <c r="AW138" s="104"/>
      <c r="AX138" s="101"/>
      <c r="AY138" s="101"/>
      <c r="AZ138" s="117">
        <f>IFERROR(IF(E138="","",RANK(E138,$E$10:$I$264,1)),0)</f>
        <v>54</v>
      </c>
      <c r="BA138" s="118"/>
      <c r="BB138" s="118"/>
      <c r="BC138" s="119"/>
      <c r="BE138" s="96"/>
      <c r="BF138" s="96"/>
      <c r="BG138" s="3"/>
      <c r="BH138" s="88" t="s">
        <v>84</v>
      </c>
      <c r="BI138" s="88"/>
      <c r="BJ138" s="88"/>
      <c r="BK138" s="88"/>
      <c r="BL138" s="88"/>
      <c r="BM138" s="88"/>
      <c r="BN138" s="88"/>
      <c r="BO138" s="88"/>
      <c r="BP138" s="88" t="str">
        <f>IF(BE138&gt;0,VLOOKUP(BE138,'Infos joueurs'!$B:$BT,11,FALSE)," ")&amp;" "&amp;IF(BE138&gt;0,VLOOKUP(BE138,'Infos joueurs'!$B:$BT,27,FALSE)," ")</f>
        <v xml:space="preserve">   </v>
      </c>
      <c r="BQ138" s="88"/>
      <c r="BR138" s="88"/>
      <c r="BS138" s="88"/>
      <c r="BT138" s="88"/>
      <c r="BU138" s="88"/>
      <c r="BV138" s="88"/>
      <c r="BW138" s="88"/>
      <c r="BX138" s="88"/>
      <c r="BY138" s="88"/>
      <c r="BZ138" s="88"/>
      <c r="CA138" s="88"/>
      <c r="CD138" s="97">
        <v>65</v>
      </c>
      <c r="CE138" s="97"/>
      <c r="CF138" s="97"/>
      <c r="CH138" s="105" t="str">
        <f t="shared" ref="CH138" si="382">AA138</f>
        <v xml:space="preserve">   </v>
      </c>
      <c r="CI138" s="105"/>
      <c r="CJ138" s="105"/>
      <c r="CK138" s="105"/>
      <c r="CL138" s="105"/>
      <c r="CM138" s="105"/>
      <c r="CN138" s="105"/>
      <c r="CO138" s="105"/>
      <c r="CP138" s="105"/>
      <c r="CQ138" s="105"/>
      <c r="CR138" s="105"/>
      <c r="CS138" s="105"/>
      <c r="CU138" s="106">
        <f t="shared" ref="CU138" si="383">IFERROR(INDEX($BE$10:$BE$269,MATCH(CH138,$BP$10:$BP$269,0)),0)</f>
        <v>0</v>
      </c>
      <c r="CV138" s="106"/>
      <c r="CW138" s="106"/>
    </row>
    <row r="139" spans="5:101" ht="7.5" customHeight="1" x14ac:dyDescent="0.2">
      <c r="E139" s="110"/>
      <c r="F139" s="111"/>
      <c r="G139" s="111"/>
      <c r="H139" s="111"/>
      <c r="I139" s="112"/>
      <c r="J139" s="114"/>
      <c r="K139" s="110"/>
      <c r="L139" s="111"/>
      <c r="M139" s="111"/>
      <c r="N139" s="112"/>
      <c r="O139" s="110"/>
      <c r="P139" s="112"/>
      <c r="Q139" s="110"/>
      <c r="R139" s="112"/>
      <c r="S139" s="110"/>
      <c r="T139" s="112"/>
      <c r="U139" s="110"/>
      <c r="V139" s="111"/>
      <c r="W139" s="111"/>
      <c r="X139" s="111"/>
      <c r="Y139" s="112"/>
      <c r="Z139" s="87"/>
      <c r="AA139" s="87"/>
      <c r="AB139" s="87"/>
      <c r="AC139" s="87"/>
      <c r="AD139" s="87"/>
      <c r="AE139" s="101"/>
      <c r="AF139" s="101"/>
      <c r="AG139" s="102"/>
      <c r="AH139" s="116"/>
      <c r="AI139" s="104"/>
      <c r="AJ139" s="101"/>
      <c r="AK139" s="101"/>
      <c r="AL139" s="101"/>
      <c r="AM139" s="101"/>
      <c r="AN139" s="102"/>
      <c r="AO139" s="116"/>
      <c r="AP139" s="104"/>
      <c r="AQ139" s="101"/>
      <c r="AR139" s="101"/>
      <c r="AS139" s="101"/>
      <c r="AT139" s="101"/>
      <c r="AU139" s="102"/>
      <c r="AV139" s="116"/>
      <c r="AW139" s="104"/>
      <c r="AX139" s="101"/>
      <c r="AY139" s="101"/>
      <c r="AZ139" s="120"/>
      <c r="BA139" s="121"/>
      <c r="BB139" s="121"/>
      <c r="BC139" s="122"/>
      <c r="BE139" s="96"/>
      <c r="BF139" s="96"/>
      <c r="BG139" s="3"/>
      <c r="BH139" s="88"/>
      <c r="BI139" s="88"/>
      <c r="BJ139" s="88"/>
      <c r="BK139" s="88"/>
      <c r="BL139" s="88"/>
      <c r="BM139" s="88"/>
      <c r="BN139" s="88"/>
      <c r="BO139" s="88"/>
      <c r="BP139" s="88"/>
      <c r="BQ139" s="88"/>
      <c r="BR139" s="88"/>
      <c r="BS139" s="88"/>
      <c r="BT139" s="88"/>
      <c r="BU139" s="88"/>
      <c r="BV139" s="88"/>
      <c r="BW139" s="88"/>
      <c r="BX139" s="88"/>
      <c r="BY139" s="88"/>
      <c r="BZ139" s="88"/>
      <c r="CA139" s="88"/>
      <c r="CD139" s="98"/>
      <c r="CE139" s="98"/>
      <c r="CF139" s="98"/>
      <c r="CH139" s="99"/>
      <c r="CI139" s="99"/>
      <c r="CJ139" s="99"/>
      <c r="CK139" s="99"/>
      <c r="CL139" s="99"/>
      <c r="CM139" s="99"/>
      <c r="CN139" s="99"/>
      <c r="CO139" s="99"/>
      <c r="CP139" s="99"/>
      <c r="CQ139" s="99"/>
      <c r="CR139" s="99"/>
      <c r="CS139" s="99"/>
      <c r="CU139" s="85"/>
      <c r="CV139" s="85"/>
      <c r="CW139" s="85"/>
    </row>
    <row r="140" spans="5:101" ht="7.5" customHeight="1" x14ac:dyDescent="0.2">
      <c r="E140" s="107">
        <f>IFERROR(IF(BP140="","-",RANK(S140,$S$10:$T$264,0)+RANK(Q140,$Q$10:$R$264,0)%+RANK(O140,$O$10:$P$264,0)%%+ROW()%%%),"-")</f>
        <v>9.1013400000000004</v>
      </c>
      <c r="F140" s="108"/>
      <c r="G140" s="108"/>
      <c r="H140" s="108"/>
      <c r="I140" s="109"/>
      <c r="J140" s="113">
        <f>IFERROR(IF(E140="","",RANK(E140,$E$10:$I$264,1)),"-")</f>
        <v>55</v>
      </c>
      <c r="K140" s="107" t="str">
        <f t="shared" ref="K140" si="384">BP140</f>
        <v xml:space="preserve">   </v>
      </c>
      <c r="L140" s="108"/>
      <c r="M140" s="108"/>
      <c r="N140" s="109"/>
      <c r="O140" s="107">
        <f t="shared" ref="O140" si="385">SUM(AE140-AI140)</f>
        <v>0</v>
      </c>
      <c r="P140" s="109"/>
      <c r="Q140" s="107">
        <f t="shared" ref="Q140" si="386">SUM(AL140-AP140)</f>
        <v>0</v>
      </c>
      <c r="R140" s="109"/>
      <c r="S140" s="107">
        <f t="shared" ref="S140" si="387">SUM(AS140-AW140)</f>
        <v>0</v>
      </c>
      <c r="T140" s="109"/>
      <c r="U140" s="107">
        <f>IFERROR(SMALL($E$10:$I$264,66),0)</f>
        <v>9.101362</v>
      </c>
      <c r="V140" s="108"/>
      <c r="W140" s="108"/>
      <c r="X140" s="108"/>
      <c r="Y140" s="109"/>
      <c r="Z140" s="87">
        <f>IFERROR(IF(U140="","",RANK(U140,$U$10:$Y$264,1)),0)</f>
        <v>66</v>
      </c>
      <c r="AA140" s="87" t="str">
        <f>IFERROR(INDEX($K$10:$K$264,MATCH(U140,$E$10:$E$264,0),1),0)</f>
        <v xml:space="preserve">   </v>
      </c>
      <c r="AB140" s="87"/>
      <c r="AC140" s="87"/>
      <c r="AD140" s="87"/>
      <c r="AE140" s="101"/>
      <c r="AF140" s="101"/>
      <c r="AG140" s="102"/>
      <c r="AH140" s="115" t="s">
        <v>19</v>
      </c>
      <c r="AI140" s="104"/>
      <c r="AJ140" s="101"/>
      <c r="AK140" s="101"/>
      <c r="AL140" s="101"/>
      <c r="AM140" s="101"/>
      <c r="AN140" s="102"/>
      <c r="AO140" s="115" t="s">
        <v>19</v>
      </c>
      <c r="AP140" s="104"/>
      <c r="AQ140" s="101"/>
      <c r="AR140" s="101"/>
      <c r="AS140" s="101"/>
      <c r="AT140" s="101"/>
      <c r="AU140" s="102"/>
      <c r="AV140" s="115" t="s">
        <v>19</v>
      </c>
      <c r="AW140" s="104"/>
      <c r="AX140" s="101"/>
      <c r="AY140" s="101"/>
      <c r="AZ140" s="117">
        <f>IFERROR(IF(E140="","",RANK(E140,$E$10:$I$264,1)),0)</f>
        <v>55</v>
      </c>
      <c r="BA140" s="118"/>
      <c r="BB140" s="118"/>
      <c r="BC140" s="119"/>
      <c r="BE140" s="96"/>
      <c r="BF140" s="96"/>
      <c r="BG140" s="3"/>
      <c r="BH140" s="88" t="s">
        <v>85</v>
      </c>
      <c r="BI140" s="88"/>
      <c r="BJ140" s="88"/>
      <c r="BK140" s="88"/>
      <c r="BL140" s="88"/>
      <c r="BM140" s="88"/>
      <c r="BN140" s="88"/>
      <c r="BO140" s="88"/>
      <c r="BP140" s="88" t="str">
        <f>IF(BE140&gt;0,VLOOKUP(BE140,'Infos joueurs'!$B:$BT,11,FALSE)," ")&amp;" "&amp;IF(BE140&gt;0,VLOOKUP(BE140,'Infos joueurs'!$B:$BT,27,FALSE)," ")</f>
        <v xml:space="preserve">   </v>
      </c>
      <c r="BQ140" s="88"/>
      <c r="BR140" s="88"/>
      <c r="BS140" s="88"/>
      <c r="BT140" s="88"/>
      <c r="BU140" s="88"/>
      <c r="BV140" s="88"/>
      <c r="BW140" s="88"/>
      <c r="BX140" s="88"/>
      <c r="BY140" s="88"/>
      <c r="BZ140" s="88"/>
      <c r="CA140" s="88"/>
      <c r="CD140" s="97">
        <v>66</v>
      </c>
      <c r="CE140" s="97"/>
      <c r="CF140" s="97"/>
      <c r="CH140" s="105" t="str">
        <f t="shared" ref="CH140" si="388">AA140</f>
        <v xml:space="preserve">   </v>
      </c>
      <c r="CI140" s="105"/>
      <c r="CJ140" s="105"/>
      <c r="CK140" s="105"/>
      <c r="CL140" s="105"/>
      <c r="CM140" s="105"/>
      <c r="CN140" s="105"/>
      <c r="CO140" s="105"/>
      <c r="CP140" s="105"/>
      <c r="CQ140" s="105"/>
      <c r="CR140" s="105"/>
      <c r="CS140" s="105"/>
      <c r="CU140" s="106">
        <f t="shared" ref="CU140" si="389">IFERROR(INDEX($BE$10:$BE$269,MATCH(CH140,$BP$10:$BP$269,0)),0)</f>
        <v>0</v>
      </c>
      <c r="CV140" s="106"/>
      <c r="CW140" s="106"/>
    </row>
    <row r="141" spans="5:101" ht="7.5" customHeight="1" x14ac:dyDescent="0.2">
      <c r="E141" s="110"/>
      <c r="F141" s="111"/>
      <c r="G141" s="111"/>
      <c r="H141" s="111"/>
      <c r="I141" s="112"/>
      <c r="J141" s="114"/>
      <c r="K141" s="110"/>
      <c r="L141" s="111"/>
      <c r="M141" s="111"/>
      <c r="N141" s="112"/>
      <c r="O141" s="110"/>
      <c r="P141" s="112"/>
      <c r="Q141" s="110"/>
      <c r="R141" s="112"/>
      <c r="S141" s="110"/>
      <c r="T141" s="112"/>
      <c r="U141" s="110"/>
      <c r="V141" s="111"/>
      <c r="W141" s="111"/>
      <c r="X141" s="111"/>
      <c r="Y141" s="112"/>
      <c r="Z141" s="87"/>
      <c r="AA141" s="87"/>
      <c r="AB141" s="87"/>
      <c r="AC141" s="87"/>
      <c r="AD141" s="87"/>
      <c r="AE141" s="101"/>
      <c r="AF141" s="101"/>
      <c r="AG141" s="102"/>
      <c r="AH141" s="116"/>
      <c r="AI141" s="104"/>
      <c r="AJ141" s="101"/>
      <c r="AK141" s="101"/>
      <c r="AL141" s="101"/>
      <c r="AM141" s="101"/>
      <c r="AN141" s="102"/>
      <c r="AO141" s="116"/>
      <c r="AP141" s="104"/>
      <c r="AQ141" s="101"/>
      <c r="AR141" s="101"/>
      <c r="AS141" s="101"/>
      <c r="AT141" s="101"/>
      <c r="AU141" s="102"/>
      <c r="AV141" s="116"/>
      <c r="AW141" s="104"/>
      <c r="AX141" s="101"/>
      <c r="AY141" s="101"/>
      <c r="AZ141" s="120"/>
      <c r="BA141" s="121"/>
      <c r="BB141" s="121"/>
      <c r="BC141" s="122"/>
      <c r="BE141" s="96"/>
      <c r="BF141" s="96"/>
      <c r="BG141" s="3"/>
      <c r="BH141" s="88"/>
      <c r="BI141" s="88"/>
      <c r="BJ141" s="88"/>
      <c r="BK141" s="88"/>
      <c r="BL141" s="88"/>
      <c r="BM141" s="88"/>
      <c r="BN141" s="88"/>
      <c r="BO141" s="88"/>
      <c r="BP141" s="88"/>
      <c r="BQ141" s="88"/>
      <c r="BR141" s="88"/>
      <c r="BS141" s="88"/>
      <c r="BT141" s="88"/>
      <c r="BU141" s="88"/>
      <c r="BV141" s="88"/>
      <c r="BW141" s="88"/>
      <c r="BX141" s="88"/>
      <c r="BY141" s="88"/>
      <c r="BZ141" s="88"/>
      <c r="CA141" s="88"/>
      <c r="CD141" s="98"/>
      <c r="CE141" s="98"/>
      <c r="CF141" s="98"/>
      <c r="CH141" s="99"/>
      <c r="CI141" s="99"/>
      <c r="CJ141" s="99"/>
      <c r="CK141" s="99"/>
      <c r="CL141" s="99"/>
      <c r="CM141" s="99"/>
      <c r="CN141" s="99"/>
      <c r="CO141" s="99"/>
      <c r="CP141" s="99"/>
      <c r="CQ141" s="99"/>
      <c r="CR141" s="99"/>
      <c r="CS141" s="99"/>
      <c r="CU141" s="85"/>
      <c r="CV141" s="85"/>
      <c r="CW141" s="85"/>
    </row>
    <row r="142" spans="5:101" ht="7.5" customHeight="1" x14ac:dyDescent="0.2">
      <c r="E142" s="107">
        <f>IFERROR(IF(BP142="","-",RANK(S142,$S$10:$T$264,0)+RANK(Q142,$Q$10:$R$264,0)%+RANK(O142,$O$10:$P$264,0)%%+ROW()%%%),"-")</f>
        <v>9.1013420000000007</v>
      </c>
      <c r="F142" s="108"/>
      <c r="G142" s="108"/>
      <c r="H142" s="108"/>
      <c r="I142" s="109"/>
      <c r="J142" s="113">
        <f>IFERROR(IF(E142="","",RANK(E142,$E$10:$I$264,1)),"-")</f>
        <v>56</v>
      </c>
      <c r="K142" s="107" t="str">
        <f t="shared" ref="K142" si="390">BP142</f>
        <v xml:space="preserve">   </v>
      </c>
      <c r="L142" s="108"/>
      <c r="M142" s="108"/>
      <c r="N142" s="109"/>
      <c r="O142" s="107">
        <f t="shared" ref="O142" si="391">SUM(AE142-AI142)</f>
        <v>0</v>
      </c>
      <c r="P142" s="109"/>
      <c r="Q142" s="107">
        <f t="shared" ref="Q142" si="392">SUM(AL142-AP142)</f>
        <v>0</v>
      </c>
      <c r="R142" s="109"/>
      <c r="S142" s="107">
        <f t="shared" ref="S142" si="393">SUM(AS142-AW142)</f>
        <v>0</v>
      </c>
      <c r="T142" s="109"/>
      <c r="U142" s="107">
        <f>IFERROR(SMALL($E$10:$I$264,67),0)</f>
        <v>9.1013640000000002</v>
      </c>
      <c r="V142" s="108"/>
      <c r="W142" s="108"/>
      <c r="X142" s="108"/>
      <c r="Y142" s="109"/>
      <c r="Z142" s="87">
        <f>IFERROR(IF(U142="","",RANK(U142,$U$10:$Y$264,1)),0)</f>
        <v>67</v>
      </c>
      <c r="AA142" s="87" t="str">
        <f>IFERROR(INDEX($K$10:$K$264,MATCH(U142,$E$10:$E$264,0),1),0)</f>
        <v xml:space="preserve">   </v>
      </c>
      <c r="AB142" s="87"/>
      <c r="AC142" s="87"/>
      <c r="AD142" s="87"/>
      <c r="AE142" s="101"/>
      <c r="AF142" s="101"/>
      <c r="AG142" s="102"/>
      <c r="AH142" s="115" t="s">
        <v>19</v>
      </c>
      <c r="AI142" s="104"/>
      <c r="AJ142" s="101"/>
      <c r="AK142" s="101"/>
      <c r="AL142" s="101"/>
      <c r="AM142" s="101"/>
      <c r="AN142" s="102"/>
      <c r="AO142" s="115" t="s">
        <v>19</v>
      </c>
      <c r="AP142" s="104"/>
      <c r="AQ142" s="101"/>
      <c r="AR142" s="101"/>
      <c r="AS142" s="101"/>
      <c r="AT142" s="101"/>
      <c r="AU142" s="102"/>
      <c r="AV142" s="115" t="s">
        <v>19</v>
      </c>
      <c r="AW142" s="104"/>
      <c r="AX142" s="101"/>
      <c r="AY142" s="101"/>
      <c r="AZ142" s="117">
        <f>IFERROR(IF(E142="","",RANK(E142,$E$10:$I$264,1)),0)</f>
        <v>56</v>
      </c>
      <c r="BA142" s="118"/>
      <c r="BB142" s="118"/>
      <c r="BC142" s="119"/>
      <c r="BE142" s="96"/>
      <c r="BF142" s="96"/>
      <c r="BG142" s="3"/>
      <c r="BH142" s="88" t="s">
        <v>86</v>
      </c>
      <c r="BI142" s="88"/>
      <c r="BJ142" s="88"/>
      <c r="BK142" s="88"/>
      <c r="BL142" s="88"/>
      <c r="BM142" s="88"/>
      <c r="BN142" s="88"/>
      <c r="BO142" s="88"/>
      <c r="BP142" s="88" t="str">
        <f>IF(BE142&gt;0,VLOOKUP(BE142,'Infos joueurs'!$B:$BT,11,FALSE)," ")&amp;" "&amp;IF(BE142&gt;0,VLOOKUP(BE142,'Infos joueurs'!$B:$BT,27,FALSE)," ")</f>
        <v xml:space="preserve">   </v>
      </c>
      <c r="BQ142" s="88"/>
      <c r="BR142" s="88"/>
      <c r="BS142" s="88"/>
      <c r="BT142" s="88"/>
      <c r="BU142" s="88"/>
      <c r="BV142" s="88"/>
      <c r="BW142" s="88"/>
      <c r="BX142" s="88"/>
      <c r="BY142" s="88"/>
      <c r="BZ142" s="88"/>
      <c r="CA142" s="88"/>
      <c r="CD142" s="97">
        <v>67</v>
      </c>
      <c r="CE142" s="97"/>
      <c r="CF142" s="97"/>
      <c r="CH142" s="105" t="str">
        <f t="shared" ref="CH142" si="394">AA142</f>
        <v xml:space="preserve">   </v>
      </c>
      <c r="CI142" s="105"/>
      <c r="CJ142" s="105"/>
      <c r="CK142" s="105"/>
      <c r="CL142" s="105"/>
      <c r="CM142" s="105"/>
      <c r="CN142" s="105"/>
      <c r="CO142" s="105"/>
      <c r="CP142" s="105"/>
      <c r="CQ142" s="105"/>
      <c r="CR142" s="105"/>
      <c r="CS142" s="105"/>
      <c r="CU142" s="106">
        <f t="shared" ref="CU142" si="395">IFERROR(INDEX($BE$10:$BE$269,MATCH(CH142,$BP$10:$BP$269,0)),0)</f>
        <v>0</v>
      </c>
      <c r="CV142" s="106"/>
      <c r="CW142" s="106"/>
    </row>
    <row r="143" spans="5:101" ht="7.5" customHeight="1" x14ac:dyDescent="0.2">
      <c r="E143" s="110"/>
      <c r="F143" s="111"/>
      <c r="G143" s="111"/>
      <c r="H143" s="111"/>
      <c r="I143" s="112"/>
      <c r="J143" s="114"/>
      <c r="K143" s="110"/>
      <c r="L143" s="111"/>
      <c r="M143" s="111"/>
      <c r="N143" s="112"/>
      <c r="O143" s="110"/>
      <c r="P143" s="112"/>
      <c r="Q143" s="110"/>
      <c r="R143" s="112"/>
      <c r="S143" s="110"/>
      <c r="T143" s="112"/>
      <c r="U143" s="110"/>
      <c r="V143" s="111"/>
      <c r="W143" s="111"/>
      <c r="X143" s="111"/>
      <c r="Y143" s="112"/>
      <c r="Z143" s="87"/>
      <c r="AA143" s="87"/>
      <c r="AB143" s="87"/>
      <c r="AC143" s="87"/>
      <c r="AD143" s="87"/>
      <c r="AE143" s="101"/>
      <c r="AF143" s="101"/>
      <c r="AG143" s="102"/>
      <c r="AH143" s="116"/>
      <c r="AI143" s="104"/>
      <c r="AJ143" s="101"/>
      <c r="AK143" s="101"/>
      <c r="AL143" s="101"/>
      <c r="AM143" s="101"/>
      <c r="AN143" s="102"/>
      <c r="AO143" s="116"/>
      <c r="AP143" s="104"/>
      <c r="AQ143" s="101"/>
      <c r="AR143" s="101"/>
      <c r="AS143" s="101"/>
      <c r="AT143" s="101"/>
      <c r="AU143" s="102"/>
      <c r="AV143" s="116"/>
      <c r="AW143" s="104"/>
      <c r="AX143" s="101"/>
      <c r="AY143" s="101"/>
      <c r="AZ143" s="120"/>
      <c r="BA143" s="121"/>
      <c r="BB143" s="121"/>
      <c r="BC143" s="122"/>
      <c r="BE143" s="96"/>
      <c r="BF143" s="96"/>
      <c r="BG143" s="3"/>
      <c r="BH143" s="88"/>
      <c r="BI143" s="88"/>
      <c r="BJ143" s="88"/>
      <c r="BK143" s="88"/>
      <c r="BL143" s="88"/>
      <c r="BM143" s="88"/>
      <c r="BN143" s="88"/>
      <c r="BO143" s="88"/>
      <c r="BP143" s="88"/>
      <c r="BQ143" s="88"/>
      <c r="BR143" s="88"/>
      <c r="BS143" s="88"/>
      <c r="BT143" s="88"/>
      <c r="BU143" s="88"/>
      <c r="BV143" s="88"/>
      <c r="BW143" s="88"/>
      <c r="BX143" s="88"/>
      <c r="BY143" s="88"/>
      <c r="BZ143" s="88"/>
      <c r="CA143" s="88"/>
      <c r="CD143" s="98"/>
      <c r="CE143" s="98"/>
      <c r="CF143" s="98"/>
      <c r="CH143" s="99"/>
      <c r="CI143" s="99"/>
      <c r="CJ143" s="99"/>
      <c r="CK143" s="99"/>
      <c r="CL143" s="99"/>
      <c r="CM143" s="99"/>
      <c r="CN143" s="99"/>
      <c r="CO143" s="99"/>
      <c r="CP143" s="99"/>
      <c r="CQ143" s="99"/>
      <c r="CR143" s="99"/>
      <c r="CS143" s="99"/>
      <c r="CU143" s="85"/>
      <c r="CV143" s="85"/>
      <c r="CW143" s="85"/>
    </row>
    <row r="144" spans="5:101" ht="7.5" customHeight="1" x14ac:dyDescent="0.2">
      <c r="E144" s="107">
        <f>IFERROR(IF(BP144="","-",RANK(S144,$S$10:$T$264,0)+RANK(Q144,$Q$10:$R$264,0)%+RANK(O144,$O$10:$P$264,0)%%+ROW()%%%),"-")</f>
        <v>9.101344000000001</v>
      </c>
      <c r="F144" s="108"/>
      <c r="G144" s="108"/>
      <c r="H144" s="108"/>
      <c r="I144" s="109"/>
      <c r="J144" s="113">
        <f>IFERROR(IF(E144="","",RANK(E144,$E$10:$I$264,1)),"-")</f>
        <v>57</v>
      </c>
      <c r="K144" s="107" t="str">
        <f t="shared" ref="K144" si="396">BP144</f>
        <v xml:space="preserve">   </v>
      </c>
      <c r="L144" s="108"/>
      <c r="M144" s="108"/>
      <c r="N144" s="109"/>
      <c r="O144" s="107">
        <f t="shared" ref="O144" si="397">SUM(AE144-AI144)</f>
        <v>0</v>
      </c>
      <c r="P144" s="109"/>
      <c r="Q144" s="107">
        <f t="shared" ref="Q144" si="398">SUM(AL144-AP144)</f>
        <v>0</v>
      </c>
      <c r="R144" s="109"/>
      <c r="S144" s="107">
        <f t="shared" ref="S144" si="399">SUM(AS144-AW144)</f>
        <v>0</v>
      </c>
      <c r="T144" s="109"/>
      <c r="U144" s="107">
        <f>IFERROR(SMALL($E$10:$I$264,68),0)</f>
        <v>9.1013660000000005</v>
      </c>
      <c r="V144" s="108"/>
      <c r="W144" s="108"/>
      <c r="X144" s="108"/>
      <c r="Y144" s="109"/>
      <c r="Z144" s="87">
        <f>IFERROR(IF(U144="","",RANK(U144,$U$10:$Y$264,1)),0)</f>
        <v>68</v>
      </c>
      <c r="AA144" s="87" t="str">
        <f>IFERROR(INDEX($K$10:$K$264,MATCH(U144,$E$10:$E$264,0),1),0)</f>
        <v xml:space="preserve">   </v>
      </c>
      <c r="AB144" s="87"/>
      <c r="AC144" s="87"/>
      <c r="AD144" s="87"/>
      <c r="AE144" s="101"/>
      <c r="AF144" s="101"/>
      <c r="AG144" s="102"/>
      <c r="AH144" s="115" t="s">
        <v>19</v>
      </c>
      <c r="AI144" s="104"/>
      <c r="AJ144" s="101"/>
      <c r="AK144" s="101"/>
      <c r="AL144" s="101"/>
      <c r="AM144" s="101"/>
      <c r="AN144" s="102"/>
      <c r="AO144" s="115" t="s">
        <v>19</v>
      </c>
      <c r="AP144" s="104"/>
      <c r="AQ144" s="101"/>
      <c r="AR144" s="101"/>
      <c r="AS144" s="101"/>
      <c r="AT144" s="101"/>
      <c r="AU144" s="102"/>
      <c r="AV144" s="115" t="s">
        <v>19</v>
      </c>
      <c r="AW144" s="104"/>
      <c r="AX144" s="101"/>
      <c r="AY144" s="101"/>
      <c r="AZ144" s="117">
        <f>IFERROR(IF(E144="","",RANK(E144,$E$10:$I$264,1)),0)</f>
        <v>57</v>
      </c>
      <c r="BA144" s="118"/>
      <c r="BB144" s="118"/>
      <c r="BC144" s="119"/>
      <c r="BE144" s="96"/>
      <c r="BF144" s="96"/>
      <c r="BG144" s="3"/>
      <c r="BH144" s="88" t="s">
        <v>87</v>
      </c>
      <c r="BI144" s="88"/>
      <c r="BJ144" s="88"/>
      <c r="BK144" s="88"/>
      <c r="BL144" s="88"/>
      <c r="BM144" s="88"/>
      <c r="BN144" s="88"/>
      <c r="BO144" s="88"/>
      <c r="BP144" s="88" t="str">
        <f>IF(BE144&gt;0,VLOOKUP(BE144,'Infos joueurs'!$B:$BT,11,FALSE)," ")&amp;" "&amp;IF(BE144&gt;0,VLOOKUP(BE144,'Infos joueurs'!$B:$BT,27,FALSE)," ")</f>
        <v xml:space="preserve">   </v>
      </c>
      <c r="BQ144" s="88"/>
      <c r="BR144" s="88"/>
      <c r="BS144" s="88"/>
      <c r="BT144" s="88"/>
      <c r="BU144" s="88"/>
      <c r="BV144" s="88"/>
      <c r="BW144" s="88"/>
      <c r="BX144" s="88"/>
      <c r="BY144" s="88"/>
      <c r="BZ144" s="88"/>
      <c r="CA144" s="88"/>
      <c r="CD144" s="97">
        <v>68</v>
      </c>
      <c r="CE144" s="97"/>
      <c r="CF144" s="97"/>
      <c r="CH144" s="105" t="str">
        <f t="shared" ref="CH144" si="400">AA144</f>
        <v xml:space="preserve">   </v>
      </c>
      <c r="CI144" s="105"/>
      <c r="CJ144" s="105"/>
      <c r="CK144" s="105"/>
      <c r="CL144" s="105"/>
      <c r="CM144" s="105"/>
      <c r="CN144" s="105"/>
      <c r="CO144" s="105"/>
      <c r="CP144" s="105"/>
      <c r="CQ144" s="105"/>
      <c r="CR144" s="105"/>
      <c r="CS144" s="105"/>
      <c r="CU144" s="106">
        <f t="shared" ref="CU144" si="401">IFERROR(INDEX($BE$10:$BE$269,MATCH(CH144,$BP$10:$BP$269,0)),0)</f>
        <v>0</v>
      </c>
      <c r="CV144" s="106"/>
      <c r="CW144" s="106"/>
    </row>
    <row r="145" spans="5:101" ht="7.5" customHeight="1" x14ac:dyDescent="0.2">
      <c r="E145" s="110"/>
      <c r="F145" s="111"/>
      <c r="G145" s="111"/>
      <c r="H145" s="111"/>
      <c r="I145" s="112"/>
      <c r="J145" s="114"/>
      <c r="K145" s="110"/>
      <c r="L145" s="111"/>
      <c r="M145" s="111"/>
      <c r="N145" s="112"/>
      <c r="O145" s="110"/>
      <c r="P145" s="112"/>
      <c r="Q145" s="110"/>
      <c r="R145" s="112"/>
      <c r="S145" s="110"/>
      <c r="T145" s="112"/>
      <c r="U145" s="110"/>
      <c r="V145" s="111"/>
      <c r="W145" s="111"/>
      <c r="X145" s="111"/>
      <c r="Y145" s="112"/>
      <c r="Z145" s="87"/>
      <c r="AA145" s="87"/>
      <c r="AB145" s="87"/>
      <c r="AC145" s="87"/>
      <c r="AD145" s="87"/>
      <c r="AE145" s="101"/>
      <c r="AF145" s="101"/>
      <c r="AG145" s="102"/>
      <c r="AH145" s="116"/>
      <c r="AI145" s="104"/>
      <c r="AJ145" s="101"/>
      <c r="AK145" s="101"/>
      <c r="AL145" s="101"/>
      <c r="AM145" s="101"/>
      <c r="AN145" s="102"/>
      <c r="AO145" s="116"/>
      <c r="AP145" s="104"/>
      <c r="AQ145" s="101"/>
      <c r="AR145" s="101"/>
      <c r="AS145" s="101"/>
      <c r="AT145" s="101"/>
      <c r="AU145" s="102"/>
      <c r="AV145" s="116"/>
      <c r="AW145" s="104"/>
      <c r="AX145" s="101"/>
      <c r="AY145" s="101"/>
      <c r="AZ145" s="120"/>
      <c r="BA145" s="121"/>
      <c r="BB145" s="121"/>
      <c r="BC145" s="122"/>
      <c r="BE145" s="96"/>
      <c r="BF145" s="96"/>
      <c r="BG145" s="3"/>
      <c r="BH145" s="88"/>
      <c r="BI145" s="88"/>
      <c r="BJ145" s="88"/>
      <c r="BK145" s="88"/>
      <c r="BL145" s="88"/>
      <c r="BM145" s="88"/>
      <c r="BN145" s="88"/>
      <c r="BO145" s="88"/>
      <c r="BP145" s="88"/>
      <c r="BQ145" s="88"/>
      <c r="BR145" s="88"/>
      <c r="BS145" s="88"/>
      <c r="BT145" s="88"/>
      <c r="BU145" s="88"/>
      <c r="BV145" s="88"/>
      <c r="BW145" s="88"/>
      <c r="BX145" s="88"/>
      <c r="BY145" s="88"/>
      <c r="BZ145" s="88"/>
      <c r="CA145" s="88"/>
      <c r="CD145" s="98"/>
      <c r="CE145" s="98"/>
      <c r="CF145" s="98"/>
      <c r="CH145" s="99"/>
      <c r="CI145" s="99"/>
      <c r="CJ145" s="99"/>
      <c r="CK145" s="99"/>
      <c r="CL145" s="99"/>
      <c r="CM145" s="99"/>
      <c r="CN145" s="99"/>
      <c r="CO145" s="99"/>
      <c r="CP145" s="99"/>
      <c r="CQ145" s="99"/>
      <c r="CR145" s="99"/>
      <c r="CS145" s="99"/>
      <c r="CU145" s="85"/>
      <c r="CV145" s="85"/>
      <c r="CW145" s="85"/>
    </row>
    <row r="146" spans="5:101" ht="7.5" customHeight="1" x14ac:dyDescent="0.2">
      <c r="E146" s="107">
        <f>IFERROR(IF(BP146="","-",RANK(S146,$S$10:$T$264,0)+RANK(Q146,$Q$10:$R$264,0)%+RANK(O146,$O$10:$P$264,0)%%+ROW()%%%),"-")</f>
        <v>9.1013460000000013</v>
      </c>
      <c r="F146" s="108"/>
      <c r="G146" s="108"/>
      <c r="H146" s="108"/>
      <c r="I146" s="109"/>
      <c r="J146" s="113">
        <f>IFERROR(IF(E146="","",RANK(E146,$E$10:$I$264,1)),"-")</f>
        <v>58</v>
      </c>
      <c r="K146" s="107" t="str">
        <f t="shared" ref="K146" si="402">BP146</f>
        <v xml:space="preserve">   </v>
      </c>
      <c r="L146" s="108"/>
      <c r="M146" s="108"/>
      <c r="N146" s="109"/>
      <c r="O146" s="107">
        <f t="shared" ref="O146" si="403">SUM(AE146-AI146)</f>
        <v>0</v>
      </c>
      <c r="P146" s="109"/>
      <c r="Q146" s="107">
        <f t="shared" ref="Q146" si="404">SUM(AL146-AP146)</f>
        <v>0</v>
      </c>
      <c r="R146" s="109"/>
      <c r="S146" s="107">
        <f t="shared" ref="S146" si="405">SUM(AS146-AW146)</f>
        <v>0</v>
      </c>
      <c r="T146" s="109"/>
      <c r="U146" s="107">
        <f>IFERROR(SMALL($E$10:$I$264,69),0)</f>
        <v>9.1013680000000008</v>
      </c>
      <c r="V146" s="108"/>
      <c r="W146" s="108"/>
      <c r="X146" s="108"/>
      <c r="Y146" s="109"/>
      <c r="Z146" s="87">
        <f>IFERROR(IF(U146="","",RANK(U146,$U$10:$Y$264,1)),0)</f>
        <v>69</v>
      </c>
      <c r="AA146" s="87" t="str">
        <f>IFERROR(INDEX($K$10:$K$264,MATCH(U146,$E$10:$E$264,0),1),0)</f>
        <v xml:space="preserve">   </v>
      </c>
      <c r="AB146" s="87"/>
      <c r="AC146" s="87"/>
      <c r="AD146" s="87"/>
      <c r="AE146" s="101"/>
      <c r="AF146" s="101"/>
      <c r="AG146" s="102"/>
      <c r="AH146" s="115" t="s">
        <v>19</v>
      </c>
      <c r="AI146" s="104"/>
      <c r="AJ146" s="101"/>
      <c r="AK146" s="101"/>
      <c r="AL146" s="101"/>
      <c r="AM146" s="101"/>
      <c r="AN146" s="102"/>
      <c r="AO146" s="115" t="s">
        <v>19</v>
      </c>
      <c r="AP146" s="104"/>
      <c r="AQ146" s="101"/>
      <c r="AR146" s="101"/>
      <c r="AS146" s="101"/>
      <c r="AT146" s="101"/>
      <c r="AU146" s="102"/>
      <c r="AV146" s="115" t="s">
        <v>19</v>
      </c>
      <c r="AW146" s="104"/>
      <c r="AX146" s="101"/>
      <c r="AY146" s="101"/>
      <c r="AZ146" s="117">
        <f>IFERROR(IF(E146="","",RANK(E146,$E$10:$I$264,1)),0)</f>
        <v>58</v>
      </c>
      <c r="BA146" s="118"/>
      <c r="BB146" s="118"/>
      <c r="BC146" s="119"/>
      <c r="BE146" s="96"/>
      <c r="BF146" s="96"/>
      <c r="BG146" s="3"/>
      <c r="BH146" s="88" t="s">
        <v>88</v>
      </c>
      <c r="BI146" s="88"/>
      <c r="BJ146" s="88"/>
      <c r="BK146" s="88"/>
      <c r="BL146" s="88"/>
      <c r="BM146" s="88"/>
      <c r="BN146" s="88"/>
      <c r="BO146" s="88"/>
      <c r="BP146" s="88" t="str">
        <f>IF(BE146&gt;0,VLOOKUP(BE146,'Infos joueurs'!$B:$BT,11,FALSE)," ")&amp;" "&amp;IF(BE146&gt;0,VLOOKUP(BE146,'Infos joueurs'!$B:$BT,27,FALSE)," ")</f>
        <v xml:space="preserve">   </v>
      </c>
      <c r="BQ146" s="88"/>
      <c r="BR146" s="88"/>
      <c r="BS146" s="88"/>
      <c r="BT146" s="88"/>
      <c r="BU146" s="88"/>
      <c r="BV146" s="88"/>
      <c r="BW146" s="88"/>
      <c r="BX146" s="88"/>
      <c r="BY146" s="88"/>
      <c r="BZ146" s="88"/>
      <c r="CA146" s="88"/>
      <c r="CD146" s="97">
        <v>69</v>
      </c>
      <c r="CE146" s="97"/>
      <c r="CF146" s="97"/>
      <c r="CH146" s="105" t="str">
        <f t="shared" ref="CH146" si="406">AA146</f>
        <v xml:space="preserve">   </v>
      </c>
      <c r="CI146" s="105"/>
      <c r="CJ146" s="105"/>
      <c r="CK146" s="105"/>
      <c r="CL146" s="105"/>
      <c r="CM146" s="105"/>
      <c r="CN146" s="105"/>
      <c r="CO146" s="105"/>
      <c r="CP146" s="105"/>
      <c r="CQ146" s="105"/>
      <c r="CR146" s="105"/>
      <c r="CS146" s="105"/>
      <c r="CU146" s="106">
        <f t="shared" ref="CU146" si="407">IFERROR(INDEX($BE$10:$BE$269,MATCH(CH146,$BP$10:$BP$269,0)),0)</f>
        <v>0</v>
      </c>
      <c r="CV146" s="106"/>
      <c r="CW146" s="106"/>
    </row>
    <row r="147" spans="5:101" ht="7.5" customHeight="1" x14ac:dyDescent="0.2">
      <c r="E147" s="110"/>
      <c r="F147" s="111"/>
      <c r="G147" s="111"/>
      <c r="H147" s="111"/>
      <c r="I147" s="112"/>
      <c r="J147" s="114"/>
      <c r="K147" s="110"/>
      <c r="L147" s="111"/>
      <c r="M147" s="111"/>
      <c r="N147" s="112"/>
      <c r="O147" s="110"/>
      <c r="P147" s="112"/>
      <c r="Q147" s="110"/>
      <c r="R147" s="112"/>
      <c r="S147" s="110"/>
      <c r="T147" s="112"/>
      <c r="U147" s="110"/>
      <c r="V147" s="111"/>
      <c r="W147" s="111"/>
      <c r="X147" s="111"/>
      <c r="Y147" s="112"/>
      <c r="Z147" s="87"/>
      <c r="AA147" s="87"/>
      <c r="AB147" s="87"/>
      <c r="AC147" s="87"/>
      <c r="AD147" s="87"/>
      <c r="AE147" s="101"/>
      <c r="AF147" s="101"/>
      <c r="AG147" s="102"/>
      <c r="AH147" s="116"/>
      <c r="AI147" s="104"/>
      <c r="AJ147" s="101"/>
      <c r="AK147" s="101"/>
      <c r="AL147" s="101"/>
      <c r="AM147" s="101"/>
      <c r="AN147" s="102"/>
      <c r="AO147" s="116"/>
      <c r="AP147" s="104"/>
      <c r="AQ147" s="101"/>
      <c r="AR147" s="101"/>
      <c r="AS147" s="101"/>
      <c r="AT147" s="101"/>
      <c r="AU147" s="102"/>
      <c r="AV147" s="116"/>
      <c r="AW147" s="104"/>
      <c r="AX147" s="101"/>
      <c r="AY147" s="101"/>
      <c r="AZ147" s="120"/>
      <c r="BA147" s="121"/>
      <c r="BB147" s="121"/>
      <c r="BC147" s="122"/>
      <c r="BE147" s="96"/>
      <c r="BF147" s="96"/>
      <c r="BG147" s="3"/>
      <c r="BH147" s="88"/>
      <c r="BI147" s="88"/>
      <c r="BJ147" s="88"/>
      <c r="BK147" s="88"/>
      <c r="BL147" s="88"/>
      <c r="BM147" s="88"/>
      <c r="BN147" s="88"/>
      <c r="BO147" s="88"/>
      <c r="BP147" s="88"/>
      <c r="BQ147" s="88"/>
      <c r="BR147" s="88"/>
      <c r="BS147" s="88"/>
      <c r="BT147" s="88"/>
      <c r="BU147" s="88"/>
      <c r="BV147" s="88"/>
      <c r="BW147" s="88"/>
      <c r="BX147" s="88"/>
      <c r="BY147" s="88"/>
      <c r="BZ147" s="88"/>
      <c r="CA147" s="88"/>
      <c r="CD147" s="98"/>
      <c r="CE147" s="98"/>
      <c r="CF147" s="98"/>
      <c r="CH147" s="99"/>
      <c r="CI147" s="99"/>
      <c r="CJ147" s="99"/>
      <c r="CK147" s="99"/>
      <c r="CL147" s="99"/>
      <c r="CM147" s="99"/>
      <c r="CN147" s="99"/>
      <c r="CO147" s="99"/>
      <c r="CP147" s="99"/>
      <c r="CQ147" s="99"/>
      <c r="CR147" s="99"/>
      <c r="CS147" s="99"/>
      <c r="CU147" s="85"/>
      <c r="CV147" s="85"/>
      <c r="CW147" s="85"/>
    </row>
    <row r="148" spans="5:101" ht="7.5" customHeight="1" x14ac:dyDescent="0.2">
      <c r="E148" s="107">
        <f>IFERROR(IF(BP148="","-",RANK(S148,$S$10:$T$264,0)+RANK(Q148,$Q$10:$R$264,0)%+RANK(O148,$O$10:$P$264,0)%%+ROW()%%%),"-")</f>
        <v>9.1013479999999998</v>
      </c>
      <c r="F148" s="108"/>
      <c r="G148" s="108"/>
      <c r="H148" s="108"/>
      <c r="I148" s="109"/>
      <c r="J148" s="113">
        <f>IFERROR(IF(E148="","",RANK(E148,$E$10:$I$264,1)),"-")</f>
        <v>59</v>
      </c>
      <c r="K148" s="107" t="str">
        <f t="shared" ref="K148" si="408">BP148</f>
        <v xml:space="preserve">   </v>
      </c>
      <c r="L148" s="108"/>
      <c r="M148" s="108"/>
      <c r="N148" s="109"/>
      <c r="O148" s="107">
        <f t="shared" ref="O148" si="409">SUM(AE148-AI148)</f>
        <v>0</v>
      </c>
      <c r="P148" s="109"/>
      <c r="Q148" s="107">
        <f t="shared" ref="Q148" si="410">SUM(AL148-AP148)</f>
        <v>0</v>
      </c>
      <c r="R148" s="109"/>
      <c r="S148" s="107">
        <f t="shared" ref="S148" si="411">SUM(AS148-AW148)</f>
        <v>0</v>
      </c>
      <c r="T148" s="109"/>
      <c r="U148" s="107">
        <f>IFERROR(SMALL($E$10:$I$264,70),0)</f>
        <v>9.1013700000000011</v>
      </c>
      <c r="V148" s="108"/>
      <c r="W148" s="108"/>
      <c r="X148" s="108"/>
      <c r="Y148" s="109"/>
      <c r="Z148" s="87">
        <f>IFERROR(IF(U148="","",RANK(U148,$U$10:$Y$264,1)),0)</f>
        <v>70</v>
      </c>
      <c r="AA148" s="87" t="str">
        <f>IFERROR(INDEX($K$10:$K$264,MATCH(U148,$E$10:$E$264,0),1),0)</f>
        <v xml:space="preserve">   </v>
      </c>
      <c r="AB148" s="87"/>
      <c r="AC148" s="87"/>
      <c r="AD148" s="87"/>
      <c r="AE148" s="101"/>
      <c r="AF148" s="101"/>
      <c r="AG148" s="102"/>
      <c r="AH148" s="115" t="s">
        <v>19</v>
      </c>
      <c r="AI148" s="104"/>
      <c r="AJ148" s="101"/>
      <c r="AK148" s="101"/>
      <c r="AL148" s="101"/>
      <c r="AM148" s="101"/>
      <c r="AN148" s="102"/>
      <c r="AO148" s="115" t="s">
        <v>19</v>
      </c>
      <c r="AP148" s="104"/>
      <c r="AQ148" s="101"/>
      <c r="AR148" s="101"/>
      <c r="AS148" s="101"/>
      <c r="AT148" s="101"/>
      <c r="AU148" s="102"/>
      <c r="AV148" s="115" t="s">
        <v>19</v>
      </c>
      <c r="AW148" s="104"/>
      <c r="AX148" s="101"/>
      <c r="AY148" s="101"/>
      <c r="AZ148" s="117">
        <f>IFERROR(IF(E148="","",RANK(E148,$E$10:$I$264,1)),0)</f>
        <v>59</v>
      </c>
      <c r="BA148" s="118"/>
      <c r="BB148" s="118"/>
      <c r="BC148" s="119"/>
      <c r="BE148" s="96"/>
      <c r="BF148" s="96"/>
      <c r="BG148" s="3"/>
      <c r="BH148" s="88" t="s">
        <v>89</v>
      </c>
      <c r="BI148" s="88"/>
      <c r="BJ148" s="88"/>
      <c r="BK148" s="88"/>
      <c r="BL148" s="88"/>
      <c r="BM148" s="88"/>
      <c r="BN148" s="88"/>
      <c r="BO148" s="88"/>
      <c r="BP148" s="88" t="str">
        <f>IF(BE148&gt;0,VLOOKUP(BE148,'Infos joueurs'!$B:$BT,11,FALSE)," ")&amp;" "&amp;IF(BE148&gt;0,VLOOKUP(BE148,'Infos joueurs'!$B:$BT,27,FALSE)," ")</f>
        <v xml:space="preserve">   </v>
      </c>
      <c r="BQ148" s="88"/>
      <c r="BR148" s="88"/>
      <c r="BS148" s="88"/>
      <c r="BT148" s="88"/>
      <c r="BU148" s="88"/>
      <c r="BV148" s="88"/>
      <c r="BW148" s="88"/>
      <c r="BX148" s="88"/>
      <c r="BY148" s="88"/>
      <c r="BZ148" s="88"/>
      <c r="CA148" s="88"/>
      <c r="CD148" s="97">
        <v>70</v>
      </c>
      <c r="CE148" s="97"/>
      <c r="CF148" s="97"/>
      <c r="CH148" s="105" t="str">
        <f t="shared" ref="CH148" si="412">AA148</f>
        <v xml:space="preserve">   </v>
      </c>
      <c r="CI148" s="105"/>
      <c r="CJ148" s="105"/>
      <c r="CK148" s="105"/>
      <c r="CL148" s="105"/>
      <c r="CM148" s="105"/>
      <c r="CN148" s="105"/>
      <c r="CO148" s="105"/>
      <c r="CP148" s="105"/>
      <c r="CQ148" s="105"/>
      <c r="CR148" s="105"/>
      <c r="CS148" s="105"/>
      <c r="CU148" s="106">
        <f t="shared" ref="CU148" si="413">IFERROR(INDEX($BE$10:$BE$269,MATCH(CH148,$BP$10:$BP$269,0)),0)</f>
        <v>0</v>
      </c>
      <c r="CV148" s="106"/>
      <c r="CW148" s="106"/>
    </row>
    <row r="149" spans="5:101" ht="7.5" customHeight="1" x14ac:dyDescent="0.2">
      <c r="E149" s="110"/>
      <c r="F149" s="111"/>
      <c r="G149" s="111"/>
      <c r="H149" s="111"/>
      <c r="I149" s="112"/>
      <c r="J149" s="114"/>
      <c r="K149" s="110"/>
      <c r="L149" s="111"/>
      <c r="M149" s="111"/>
      <c r="N149" s="112"/>
      <c r="O149" s="110"/>
      <c r="P149" s="112"/>
      <c r="Q149" s="110"/>
      <c r="R149" s="112"/>
      <c r="S149" s="110"/>
      <c r="T149" s="112"/>
      <c r="U149" s="110"/>
      <c r="V149" s="111"/>
      <c r="W149" s="111"/>
      <c r="X149" s="111"/>
      <c r="Y149" s="112"/>
      <c r="Z149" s="87"/>
      <c r="AA149" s="87"/>
      <c r="AB149" s="87"/>
      <c r="AC149" s="87"/>
      <c r="AD149" s="87"/>
      <c r="AE149" s="101"/>
      <c r="AF149" s="101"/>
      <c r="AG149" s="102"/>
      <c r="AH149" s="116"/>
      <c r="AI149" s="104"/>
      <c r="AJ149" s="101"/>
      <c r="AK149" s="101"/>
      <c r="AL149" s="101"/>
      <c r="AM149" s="101"/>
      <c r="AN149" s="102"/>
      <c r="AO149" s="116"/>
      <c r="AP149" s="104"/>
      <c r="AQ149" s="101"/>
      <c r="AR149" s="101"/>
      <c r="AS149" s="101"/>
      <c r="AT149" s="101"/>
      <c r="AU149" s="102"/>
      <c r="AV149" s="116"/>
      <c r="AW149" s="104"/>
      <c r="AX149" s="101"/>
      <c r="AY149" s="101"/>
      <c r="AZ149" s="120"/>
      <c r="BA149" s="121"/>
      <c r="BB149" s="121"/>
      <c r="BC149" s="122"/>
      <c r="BE149" s="96"/>
      <c r="BF149" s="96"/>
      <c r="BG149" s="3"/>
      <c r="BH149" s="88"/>
      <c r="BI149" s="88"/>
      <c r="BJ149" s="88"/>
      <c r="BK149" s="88"/>
      <c r="BL149" s="88"/>
      <c r="BM149" s="88"/>
      <c r="BN149" s="88"/>
      <c r="BO149" s="88"/>
      <c r="BP149" s="88"/>
      <c r="BQ149" s="88"/>
      <c r="BR149" s="88"/>
      <c r="BS149" s="88"/>
      <c r="BT149" s="88"/>
      <c r="BU149" s="88"/>
      <c r="BV149" s="88"/>
      <c r="BW149" s="88"/>
      <c r="BX149" s="88"/>
      <c r="BY149" s="88"/>
      <c r="BZ149" s="88"/>
      <c r="CA149" s="88"/>
      <c r="CD149" s="98"/>
      <c r="CE149" s="98"/>
      <c r="CF149" s="98"/>
      <c r="CH149" s="99"/>
      <c r="CI149" s="99"/>
      <c r="CJ149" s="99"/>
      <c r="CK149" s="99"/>
      <c r="CL149" s="99"/>
      <c r="CM149" s="99"/>
      <c r="CN149" s="99"/>
      <c r="CO149" s="99"/>
      <c r="CP149" s="99"/>
      <c r="CQ149" s="99"/>
      <c r="CR149" s="99"/>
      <c r="CS149" s="99"/>
      <c r="CU149" s="85"/>
      <c r="CV149" s="85"/>
      <c r="CW149" s="85"/>
    </row>
    <row r="150" spans="5:101" ht="7.5" customHeight="1" x14ac:dyDescent="0.2">
      <c r="E150" s="107">
        <f>IFERROR(IF(BP150="","-",RANK(S150,$S$10:$T$264,0)+RANK(Q150,$Q$10:$R$264,0)%+RANK(O150,$O$10:$P$264,0)%%+ROW()%%%),"-")</f>
        <v>9.1013500000000001</v>
      </c>
      <c r="F150" s="108"/>
      <c r="G150" s="108"/>
      <c r="H150" s="108"/>
      <c r="I150" s="109"/>
      <c r="J150" s="113">
        <f>IFERROR(IF(E150="","",RANK(E150,$E$10:$I$264,1)),"-")</f>
        <v>60</v>
      </c>
      <c r="K150" s="107" t="str">
        <f t="shared" ref="K150" si="414">BP150</f>
        <v xml:space="preserve">   </v>
      </c>
      <c r="L150" s="108"/>
      <c r="M150" s="108"/>
      <c r="N150" s="109"/>
      <c r="O150" s="107">
        <f t="shared" ref="O150" si="415">SUM(AE150-AI150)</f>
        <v>0</v>
      </c>
      <c r="P150" s="109"/>
      <c r="Q150" s="107">
        <f t="shared" ref="Q150" si="416">SUM(AL150-AP150)</f>
        <v>0</v>
      </c>
      <c r="R150" s="109"/>
      <c r="S150" s="107">
        <f t="shared" ref="S150" si="417">SUM(AS150-AW150)</f>
        <v>0</v>
      </c>
      <c r="T150" s="109"/>
      <c r="U150" s="107">
        <f>IFERROR(SMALL($E$10:$I$264,71),0)</f>
        <v>9.1013719999999996</v>
      </c>
      <c r="V150" s="108"/>
      <c r="W150" s="108"/>
      <c r="X150" s="108"/>
      <c r="Y150" s="109"/>
      <c r="Z150" s="87">
        <f>IFERROR(IF(U150="","",RANK(U150,$U$10:$Y$264,1)),0)</f>
        <v>71</v>
      </c>
      <c r="AA150" s="87" t="str">
        <f>IFERROR(INDEX($K$10:$K$264,MATCH(U150,$E$10:$E$264,0),1),0)</f>
        <v xml:space="preserve">   </v>
      </c>
      <c r="AB150" s="87"/>
      <c r="AC150" s="87"/>
      <c r="AD150" s="87"/>
      <c r="AE150" s="101"/>
      <c r="AF150" s="101"/>
      <c r="AG150" s="102"/>
      <c r="AH150" s="115" t="s">
        <v>19</v>
      </c>
      <c r="AI150" s="104"/>
      <c r="AJ150" s="101"/>
      <c r="AK150" s="101"/>
      <c r="AL150" s="101"/>
      <c r="AM150" s="101"/>
      <c r="AN150" s="102"/>
      <c r="AO150" s="115" t="s">
        <v>19</v>
      </c>
      <c r="AP150" s="104"/>
      <c r="AQ150" s="101"/>
      <c r="AR150" s="101"/>
      <c r="AS150" s="101"/>
      <c r="AT150" s="101"/>
      <c r="AU150" s="102"/>
      <c r="AV150" s="115" t="s">
        <v>19</v>
      </c>
      <c r="AW150" s="104"/>
      <c r="AX150" s="101"/>
      <c r="AY150" s="101"/>
      <c r="AZ150" s="117">
        <f>IFERROR(IF(E150="","",RANK(E150,$E$10:$I$264,1)),0)</f>
        <v>60</v>
      </c>
      <c r="BA150" s="118"/>
      <c r="BB150" s="118"/>
      <c r="BC150" s="119"/>
      <c r="BE150" s="96"/>
      <c r="BF150" s="96"/>
      <c r="BG150" s="3"/>
      <c r="BH150" s="88" t="s">
        <v>90</v>
      </c>
      <c r="BI150" s="88"/>
      <c r="BJ150" s="88"/>
      <c r="BK150" s="88"/>
      <c r="BL150" s="88"/>
      <c r="BM150" s="88"/>
      <c r="BN150" s="88"/>
      <c r="BO150" s="88"/>
      <c r="BP150" s="88" t="str">
        <f>IF(BE150&gt;0,VLOOKUP(BE150,'Infos joueurs'!$B:$BT,11,FALSE)," ")&amp;" "&amp;IF(BE150&gt;0,VLOOKUP(BE150,'Infos joueurs'!$B:$BT,27,FALSE)," ")</f>
        <v xml:space="preserve">   </v>
      </c>
      <c r="BQ150" s="88"/>
      <c r="BR150" s="88"/>
      <c r="BS150" s="88"/>
      <c r="BT150" s="88"/>
      <c r="BU150" s="88"/>
      <c r="BV150" s="88"/>
      <c r="BW150" s="88"/>
      <c r="BX150" s="88"/>
      <c r="BY150" s="88"/>
      <c r="BZ150" s="88"/>
      <c r="CA150" s="88"/>
      <c r="CD150" s="97">
        <v>71</v>
      </c>
      <c r="CE150" s="97"/>
      <c r="CF150" s="97"/>
      <c r="CH150" s="105" t="str">
        <f t="shared" ref="CH150" si="418">AA150</f>
        <v xml:space="preserve">   </v>
      </c>
      <c r="CI150" s="105"/>
      <c r="CJ150" s="105"/>
      <c r="CK150" s="105"/>
      <c r="CL150" s="105"/>
      <c r="CM150" s="105"/>
      <c r="CN150" s="105"/>
      <c r="CO150" s="105"/>
      <c r="CP150" s="105"/>
      <c r="CQ150" s="105"/>
      <c r="CR150" s="105"/>
      <c r="CS150" s="105"/>
      <c r="CU150" s="106">
        <f t="shared" ref="CU150" si="419">IFERROR(INDEX($BE$10:$BE$269,MATCH(CH150,$BP$10:$BP$269,0)),0)</f>
        <v>0</v>
      </c>
      <c r="CV150" s="106"/>
      <c r="CW150" s="106"/>
    </row>
    <row r="151" spans="5:101" ht="7.5" customHeight="1" x14ac:dyDescent="0.2">
      <c r="E151" s="110"/>
      <c r="F151" s="111"/>
      <c r="G151" s="111"/>
      <c r="H151" s="111"/>
      <c r="I151" s="112"/>
      <c r="J151" s="114"/>
      <c r="K151" s="110"/>
      <c r="L151" s="111"/>
      <c r="M151" s="111"/>
      <c r="N151" s="112"/>
      <c r="O151" s="110"/>
      <c r="P151" s="112"/>
      <c r="Q151" s="110"/>
      <c r="R151" s="112"/>
      <c r="S151" s="110"/>
      <c r="T151" s="112"/>
      <c r="U151" s="110"/>
      <c r="V151" s="111"/>
      <c r="W151" s="111"/>
      <c r="X151" s="111"/>
      <c r="Y151" s="112"/>
      <c r="Z151" s="87"/>
      <c r="AA151" s="87"/>
      <c r="AB151" s="87"/>
      <c r="AC151" s="87"/>
      <c r="AD151" s="87"/>
      <c r="AE151" s="101"/>
      <c r="AF151" s="101"/>
      <c r="AG151" s="102"/>
      <c r="AH151" s="116"/>
      <c r="AI151" s="104"/>
      <c r="AJ151" s="101"/>
      <c r="AK151" s="101"/>
      <c r="AL151" s="101"/>
      <c r="AM151" s="101"/>
      <c r="AN151" s="102"/>
      <c r="AO151" s="116"/>
      <c r="AP151" s="104"/>
      <c r="AQ151" s="101"/>
      <c r="AR151" s="101"/>
      <c r="AS151" s="101"/>
      <c r="AT151" s="101"/>
      <c r="AU151" s="102"/>
      <c r="AV151" s="116"/>
      <c r="AW151" s="104"/>
      <c r="AX151" s="101"/>
      <c r="AY151" s="101"/>
      <c r="AZ151" s="120"/>
      <c r="BA151" s="121"/>
      <c r="BB151" s="121"/>
      <c r="BC151" s="122"/>
      <c r="BE151" s="96"/>
      <c r="BF151" s="96"/>
      <c r="BG151" s="3"/>
      <c r="BH151" s="88"/>
      <c r="BI151" s="88"/>
      <c r="BJ151" s="88"/>
      <c r="BK151" s="88"/>
      <c r="BL151" s="88"/>
      <c r="BM151" s="88"/>
      <c r="BN151" s="88"/>
      <c r="BO151" s="88"/>
      <c r="BP151" s="88"/>
      <c r="BQ151" s="88"/>
      <c r="BR151" s="88"/>
      <c r="BS151" s="88"/>
      <c r="BT151" s="88"/>
      <c r="BU151" s="88"/>
      <c r="BV151" s="88"/>
      <c r="BW151" s="88"/>
      <c r="BX151" s="88"/>
      <c r="BY151" s="88"/>
      <c r="BZ151" s="88"/>
      <c r="CA151" s="88"/>
      <c r="CD151" s="98"/>
      <c r="CE151" s="98"/>
      <c r="CF151" s="98"/>
      <c r="CH151" s="99"/>
      <c r="CI151" s="99"/>
      <c r="CJ151" s="99"/>
      <c r="CK151" s="99"/>
      <c r="CL151" s="99"/>
      <c r="CM151" s="99"/>
      <c r="CN151" s="99"/>
      <c r="CO151" s="99"/>
      <c r="CP151" s="99"/>
      <c r="CQ151" s="99"/>
      <c r="CR151" s="99"/>
      <c r="CS151" s="99"/>
      <c r="CU151" s="85"/>
      <c r="CV151" s="85"/>
      <c r="CW151" s="85"/>
    </row>
    <row r="152" spans="5:101" ht="7.5" customHeight="1" x14ac:dyDescent="0.2">
      <c r="E152" s="107">
        <f>IFERROR(IF(BP152="","-",RANK(S152,$S$10:$T$264,0)+RANK(Q152,$Q$10:$R$264,0)%+RANK(O152,$O$10:$P$264,0)%%+ROW()%%%),"-")</f>
        <v>9.1013520000000003</v>
      </c>
      <c r="F152" s="108"/>
      <c r="G152" s="108"/>
      <c r="H152" s="108"/>
      <c r="I152" s="109"/>
      <c r="J152" s="113">
        <f>IFERROR(IF(E152="","",RANK(E152,$E$10:$I$264,1)),"-")</f>
        <v>61</v>
      </c>
      <c r="K152" s="107" t="str">
        <f t="shared" ref="K152" si="420">BP152</f>
        <v xml:space="preserve">   </v>
      </c>
      <c r="L152" s="108"/>
      <c r="M152" s="108"/>
      <c r="N152" s="109"/>
      <c r="O152" s="107">
        <f t="shared" ref="O152" si="421">SUM(AE152-AI152)</f>
        <v>0</v>
      </c>
      <c r="P152" s="109"/>
      <c r="Q152" s="107">
        <f t="shared" ref="Q152" si="422">SUM(AL152-AP152)</f>
        <v>0</v>
      </c>
      <c r="R152" s="109"/>
      <c r="S152" s="107">
        <f t="shared" ref="S152" si="423">SUM(AS152-AW152)</f>
        <v>0</v>
      </c>
      <c r="T152" s="109"/>
      <c r="U152" s="107">
        <f>IFERROR(SMALL($E$10:$I$264,72),0)</f>
        <v>9.1013739999999999</v>
      </c>
      <c r="V152" s="108"/>
      <c r="W152" s="108"/>
      <c r="X152" s="108"/>
      <c r="Y152" s="109"/>
      <c r="Z152" s="87">
        <f>IFERROR(IF(U152="","",RANK(U152,$U$10:$Y$264,1)),0)</f>
        <v>72</v>
      </c>
      <c r="AA152" s="87" t="str">
        <f>IFERROR(INDEX($K$10:$K$264,MATCH(U152,$E$10:$E$264,0),1),0)</f>
        <v xml:space="preserve">   </v>
      </c>
      <c r="AB152" s="87"/>
      <c r="AC152" s="87"/>
      <c r="AD152" s="87"/>
      <c r="AE152" s="101"/>
      <c r="AF152" s="101"/>
      <c r="AG152" s="102"/>
      <c r="AH152" s="115" t="s">
        <v>19</v>
      </c>
      <c r="AI152" s="104"/>
      <c r="AJ152" s="101"/>
      <c r="AK152" s="101"/>
      <c r="AL152" s="101"/>
      <c r="AM152" s="101"/>
      <c r="AN152" s="102"/>
      <c r="AO152" s="115" t="s">
        <v>19</v>
      </c>
      <c r="AP152" s="104"/>
      <c r="AQ152" s="101"/>
      <c r="AR152" s="101"/>
      <c r="AS152" s="101"/>
      <c r="AT152" s="101"/>
      <c r="AU152" s="102"/>
      <c r="AV152" s="115" t="s">
        <v>19</v>
      </c>
      <c r="AW152" s="104"/>
      <c r="AX152" s="101"/>
      <c r="AY152" s="101"/>
      <c r="AZ152" s="117">
        <f>IFERROR(IF(E152="","",RANK(E152,$E$10:$I$264,1)),0)</f>
        <v>61</v>
      </c>
      <c r="BA152" s="118"/>
      <c r="BB152" s="118"/>
      <c r="BC152" s="119"/>
      <c r="BE152" s="96"/>
      <c r="BF152" s="96"/>
      <c r="BG152" s="3"/>
      <c r="BH152" s="88" t="s">
        <v>91</v>
      </c>
      <c r="BI152" s="88"/>
      <c r="BJ152" s="88"/>
      <c r="BK152" s="88"/>
      <c r="BL152" s="88"/>
      <c r="BM152" s="88"/>
      <c r="BN152" s="88"/>
      <c r="BO152" s="88"/>
      <c r="BP152" s="88" t="str">
        <f>IF(BE152&gt;0,VLOOKUP(BE152,'Infos joueurs'!$B:$BT,11,FALSE)," ")&amp;" "&amp;IF(BE152&gt;0,VLOOKUP(BE152,'Infos joueurs'!$B:$BT,27,FALSE)," ")</f>
        <v xml:space="preserve">   </v>
      </c>
      <c r="BQ152" s="88"/>
      <c r="BR152" s="88"/>
      <c r="BS152" s="88"/>
      <c r="BT152" s="88"/>
      <c r="BU152" s="88"/>
      <c r="BV152" s="88"/>
      <c r="BW152" s="88"/>
      <c r="BX152" s="88"/>
      <c r="BY152" s="88"/>
      <c r="BZ152" s="88"/>
      <c r="CA152" s="88"/>
      <c r="CD152" s="97">
        <v>72</v>
      </c>
      <c r="CE152" s="97"/>
      <c r="CF152" s="97"/>
      <c r="CH152" s="105" t="str">
        <f t="shared" ref="CH152" si="424">AA152</f>
        <v xml:space="preserve">   </v>
      </c>
      <c r="CI152" s="105"/>
      <c r="CJ152" s="105"/>
      <c r="CK152" s="105"/>
      <c r="CL152" s="105"/>
      <c r="CM152" s="105"/>
      <c r="CN152" s="105"/>
      <c r="CO152" s="105"/>
      <c r="CP152" s="105"/>
      <c r="CQ152" s="105"/>
      <c r="CR152" s="105"/>
      <c r="CS152" s="105"/>
      <c r="CU152" s="106">
        <f t="shared" ref="CU152" si="425">IFERROR(INDEX($BE$10:$BE$269,MATCH(CH152,$BP$10:$BP$269,0)),0)</f>
        <v>0</v>
      </c>
      <c r="CV152" s="106"/>
      <c r="CW152" s="106"/>
    </row>
    <row r="153" spans="5:101" ht="7.5" customHeight="1" x14ac:dyDescent="0.2">
      <c r="E153" s="110"/>
      <c r="F153" s="111"/>
      <c r="G153" s="111"/>
      <c r="H153" s="111"/>
      <c r="I153" s="112"/>
      <c r="J153" s="114"/>
      <c r="K153" s="110"/>
      <c r="L153" s="111"/>
      <c r="M153" s="111"/>
      <c r="N153" s="112"/>
      <c r="O153" s="110"/>
      <c r="P153" s="112"/>
      <c r="Q153" s="110"/>
      <c r="R153" s="112"/>
      <c r="S153" s="110"/>
      <c r="T153" s="112"/>
      <c r="U153" s="110"/>
      <c r="V153" s="111"/>
      <c r="W153" s="111"/>
      <c r="X153" s="111"/>
      <c r="Y153" s="112"/>
      <c r="Z153" s="87"/>
      <c r="AA153" s="87"/>
      <c r="AB153" s="87"/>
      <c r="AC153" s="87"/>
      <c r="AD153" s="87"/>
      <c r="AE153" s="101"/>
      <c r="AF153" s="101"/>
      <c r="AG153" s="102"/>
      <c r="AH153" s="116"/>
      <c r="AI153" s="104"/>
      <c r="AJ153" s="101"/>
      <c r="AK153" s="101"/>
      <c r="AL153" s="101"/>
      <c r="AM153" s="101"/>
      <c r="AN153" s="102"/>
      <c r="AO153" s="116"/>
      <c r="AP153" s="104"/>
      <c r="AQ153" s="101"/>
      <c r="AR153" s="101"/>
      <c r="AS153" s="101"/>
      <c r="AT153" s="101"/>
      <c r="AU153" s="102"/>
      <c r="AV153" s="116"/>
      <c r="AW153" s="104"/>
      <c r="AX153" s="101"/>
      <c r="AY153" s="101"/>
      <c r="AZ153" s="120"/>
      <c r="BA153" s="121"/>
      <c r="BB153" s="121"/>
      <c r="BC153" s="122"/>
      <c r="BE153" s="96"/>
      <c r="BF153" s="96"/>
      <c r="BG153" s="3"/>
      <c r="BH153" s="88"/>
      <c r="BI153" s="88"/>
      <c r="BJ153" s="88"/>
      <c r="BK153" s="88"/>
      <c r="BL153" s="88"/>
      <c r="BM153" s="88"/>
      <c r="BN153" s="88"/>
      <c r="BO153" s="88"/>
      <c r="BP153" s="88"/>
      <c r="BQ153" s="88"/>
      <c r="BR153" s="88"/>
      <c r="BS153" s="88"/>
      <c r="BT153" s="88"/>
      <c r="BU153" s="88"/>
      <c r="BV153" s="88"/>
      <c r="BW153" s="88"/>
      <c r="BX153" s="88"/>
      <c r="BY153" s="88"/>
      <c r="BZ153" s="88"/>
      <c r="CA153" s="88"/>
      <c r="CD153" s="98"/>
      <c r="CE153" s="98"/>
      <c r="CF153" s="98"/>
      <c r="CH153" s="99"/>
      <c r="CI153" s="99"/>
      <c r="CJ153" s="99"/>
      <c r="CK153" s="99"/>
      <c r="CL153" s="99"/>
      <c r="CM153" s="99"/>
      <c r="CN153" s="99"/>
      <c r="CO153" s="99"/>
      <c r="CP153" s="99"/>
      <c r="CQ153" s="99"/>
      <c r="CR153" s="99"/>
      <c r="CS153" s="99"/>
      <c r="CU153" s="85"/>
      <c r="CV153" s="85"/>
      <c r="CW153" s="85"/>
    </row>
    <row r="154" spans="5:101" ht="7.5" customHeight="1" x14ac:dyDescent="0.2">
      <c r="E154" s="107">
        <f>IFERROR(IF(BP154="","-",RANK(S154,$S$10:$T$264,0)+RANK(Q154,$Q$10:$R$264,0)%+RANK(O154,$O$10:$P$264,0)%%+ROW()%%%),"-")</f>
        <v>9.1013540000000006</v>
      </c>
      <c r="F154" s="108"/>
      <c r="G154" s="108"/>
      <c r="H154" s="108"/>
      <c r="I154" s="109"/>
      <c r="J154" s="113">
        <f>IFERROR(IF(E154="","",RANK(E154,$E$10:$I$264,1)),"-")</f>
        <v>62</v>
      </c>
      <c r="K154" s="107" t="str">
        <f t="shared" ref="K154" si="426">BP154</f>
        <v xml:space="preserve">   </v>
      </c>
      <c r="L154" s="108"/>
      <c r="M154" s="108"/>
      <c r="N154" s="109"/>
      <c r="O154" s="107">
        <f t="shared" ref="O154" si="427">SUM(AE154-AI154)</f>
        <v>0</v>
      </c>
      <c r="P154" s="109"/>
      <c r="Q154" s="107">
        <f t="shared" ref="Q154" si="428">SUM(AL154-AP154)</f>
        <v>0</v>
      </c>
      <c r="R154" s="109"/>
      <c r="S154" s="107">
        <f t="shared" ref="S154" si="429">SUM(AS154-AW154)</f>
        <v>0</v>
      </c>
      <c r="T154" s="109"/>
      <c r="U154" s="107">
        <f>IFERROR(SMALL($E$10:$I$264,73),0)</f>
        <v>9.1013760000000001</v>
      </c>
      <c r="V154" s="108"/>
      <c r="W154" s="108"/>
      <c r="X154" s="108"/>
      <c r="Y154" s="109"/>
      <c r="Z154" s="87">
        <f>IFERROR(IF(U154="","",RANK(U154,$U$10:$Y$264,1)),0)</f>
        <v>73</v>
      </c>
      <c r="AA154" s="87" t="str">
        <f>IFERROR(INDEX($K$10:$K$264,MATCH(U154,$E$10:$E$264,0),1),0)</f>
        <v xml:space="preserve">   </v>
      </c>
      <c r="AB154" s="87"/>
      <c r="AC154" s="87"/>
      <c r="AD154" s="87"/>
      <c r="AE154" s="101"/>
      <c r="AF154" s="101"/>
      <c r="AG154" s="102"/>
      <c r="AH154" s="115" t="s">
        <v>19</v>
      </c>
      <c r="AI154" s="104"/>
      <c r="AJ154" s="101"/>
      <c r="AK154" s="101"/>
      <c r="AL154" s="101"/>
      <c r="AM154" s="101"/>
      <c r="AN154" s="102"/>
      <c r="AO154" s="115" t="s">
        <v>19</v>
      </c>
      <c r="AP154" s="104"/>
      <c r="AQ154" s="101"/>
      <c r="AR154" s="101"/>
      <c r="AS154" s="101"/>
      <c r="AT154" s="101"/>
      <c r="AU154" s="102"/>
      <c r="AV154" s="115" t="s">
        <v>19</v>
      </c>
      <c r="AW154" s="104"/>
      <c r="AX154" s="101"/>
      <c r="AY154" s="101"/>
      <c r="AZ154" s="117">
        <f>IFERROR(IF(E154="","",RANK(E154,$E$10:$I$264,1)),0)</f>
        <v>62</v>
      </c>
      <c r="BA154" s="118"/>
      <c r="BB154" s="118"/>
      <c r="BC154" s="119"/>
      <c r="BE154" s="96"/>
      <c r="BF154" s="96"/>
      <c r="BG154" s="3"/>
      <c r="BH154" s="88" t="s">
        <v>92</v>
      </c>
      <c r="BI154" s="88"/>
      <c r="BJ154" s="88"/>
      <c r="BK154" s="88"/>
      <c r="BL154" s="88"/>
      <c r="BM154" s="88"/>
      <c r="BN154" s="88"/>
      <c r="BO154" s="88"/>
      <c r="BP154" s="88" t="str">
        <f>IF(BE154&gt;0,VLOOKUP(BE154,'Infos joueurs'!$B:$BT,11,FALSE)," ")&amp;" "&amp;IF(BE154&gt;0,VLOOKUP(BE154,'Infos joueurs'!$B:$BT,27,FALSE)," ")</f>
        <v xml:space="preserve">   </v>
      </c>
      <c r="BQ154" s="88"/>
      <c r="BR154" s="88"/>
      <c r="BS154" s="88"/>
      <c r="BT154" s="88"/>
      <c r="BU154" s="88"/>
      <c r="BV154" s="88"/>
      <c r="BW154" s="88"/>
      <c r="BX154" s="88"/>
      <c r="BY154" s="88"/>
      <c r="BZ154" s="88"/>
      <c r="CA154" s="88"/>
      <c r="CD154" s="97">
        <v>73</v>
      </c>
      <c r="CE154" s="97"/>
      <c r="CF154" s="97"/>
      <c r="CH154" s="105" t="str">
        <f t="shared" ref="CH154" si="430">AA154</f>
        <v xml:space="preserve">   </v>
      </c>
      <c r="CI154" s="105"/>
      <c r="CJ154" s="105"/>
      <c r="CK154" s="105"/>
      <c r="CL154" s="105"/>
      <c r="CM154" s="105"/>
      <c r="CN154" s="105"/>
      <c r="CO154" s="105"/>
      <c r="CP154" s="105"/>
      <c r="CQ154" s="105"/>
      <c r="CR154" s="105"/>
      <c r="CS154" s="105"/>
      <c r="CU154" s="106">
        <f t="shared" ref="CU154" si="431">IFERROR(INDEX($BE$10:$BE$269,MATCH(CH154,$BP$10:$BP$269,0)),0)</f>
        <v>0</v>
      </c>
      <c r="CV154" s="106"/>
      <c r="CW154" s="106"/>
    </row>
    <row r="155" spans="5:101" ht="7.5" customHeight="1" x14ac:dyDescent="0.2">
      <c r="E155" s="110"/>
      <c r="F155" s="111"/>
      <c r="G155" s="111"/>
      <c r="H155" s="111"/>
      <c r="I155" s="112"/>
      <c r="J155" s="114"/>
      <c r="K155" s="110"/>
      <c r="L155" s="111"/>
      <c r="M155" s="111"/>
      <c r="N155" s="112"/>
      <c r="O155" s="110"/>
      <c r="P155" s="112"/>
      <c r="Q155" s="110"/>
      <c r="R155" s="112"/>
      <c r="S155" s="110"/>
      <c r="T155" s="112"/>
      <c r="U155" s="110"/>
      <c r="V155" s="111"/>
      <c r="W155" s="111"/>
      <c r="X155" s="111"/>
      <c r="Y155" s="112"/>
      <c r="Z155" s="87"/>
      <c r="AA155" s="87"/>
      <c r="AB155" s="87"/>
      <c r="AC155" s="87"/>
      <c r="AD155" s="87"/>
      <c r="AE155" s="101"/>
      <c r="AF155" s="101"/>
      <c r="AG155" s="102"/>
      <c r="AH155" s="116"/>
      <c r="AI155" s="104"/>
      <c r="AJ155" s="101"/>
      <c r="AK155" s="101"/>
      <c r="AL155" s="101"/>
      <c r="AM155" s="101"/>
      <c r="AN155" s="102"/>
      <c r="AO155" s="116"/>
      <c r="AP155" s="104"/>
      <c r="AQ155" s="101"/>
      <c r="AR155" s="101"/>
      <c r="AS155" s="101"/>
      <c r="AT155" s="101"/>
      <c r="AU155" s="102"/>
      <c r="AV155" s="116"/>
      <c r="AW155" s="104"/>
      <c r="AX155" s="101"/>
      <c r="AY155" s="101"/>
      <c r="AZ155" s="120"/>
      <c r="BA155" s="121"/>
      <c r="BB155" s="121"/>
      <c r="BC155" s="122"/>
      <c r="BE155" s="96"/>
      <c r="BF155" s="96"/>
      <c r="BG155" s="3"/>
      <c r="BH155" s="88"/>
      <c r="BI155" s="88"/>
      <c r="BJ155" s="88"/>
      <c r="BK155" s="88"/>
      <c r="BL155" s="88"/>
      <c r="BM155" s="88"/>
      <c r="BN155" s="88"/>
      <c r="BO155" s="88"/>
      <c r="BP155" s="88"/>
      <c r="BQ155" s="88"/>
      <c r="BR155" s="88"/>
      <c r="BS155" s="88"/>
      <c r="BT155" s="88"/>
      <c r="BU155" s="88"/>
      <c r="BV155" s="88"/>
      <c r="BW155" s="88"/>
      <c r="BX155" s="88"/>
      <c r="BY155" s="88"/>
      <c r="BZ155" s="88"/>
      <c r="CA155" s="88"/>
      <c r="CD155" s="98"/>
      <c r="CE155" s="98"/>
      <c r="CF155" s="98"/>
      <c r="CH155" s="99"/>
      <c r="CI155" s="99"/>
      <c r="CJ155" s="99"/>
      <c r="CK155" s="99"/>
      <c r="CL155" s="99"/>
      <c r="CM155" s="99"/>
      <c r="CN155" s="99"/>
      <c r="CO155" s="99"/>
      <c r="CP155" s="99"/>
      <c r="CQ155" s="99"/>
      <c r="CR155" s="99"/>
      <c r="CS155" s="99"/>
      <c r="CU155" s="85"/>
      <c r="CV155" s="85"/>
      <c r="CW155" s="85"/>
    </row>
    <row r="156" spans="5:101" ht="7.5" customHeight="1" x14ac:dyDescent="0.2">
      <c r="E156" s="107">
        <f>IFERROR(IF(BP156="","-",RANK(S156,$S$10:$T$264,0)+RANK(Q156,$Q$10:$R$264,0)%+RANK(O156,$O$10:$P$264,0)%%+ROW()%%%),"-")</f>
        <v>9.1013560000000009</v>
      </c>
      <c r="F156" s="108"/>
      <c r="G156" s="108"/>
      <c r="H156" s="108"/>
      <c r="I156" s="109"/>
      <c r="J156" s="113">
        <f>IFERROR(IF(E156="","",RANK(E156,$E$10:$I$264,1)),"-")</f>
        <v>63</v>
      </c>
      <c r="K156" s="107" t="str">
        <f t="shared" ref="K156" si="432">BP156</f>
        <v xml:space="preserve">   </v>
      </c>
      <c r="L156" s="108"/>
      <c r="M156" s="108"/>
      <c r="N156" s="109"/>
      <c r="O156" s="107">
        <f t="shared" ref="O156" si="433">SUM(AE156-AI156)</f>
        <v>0</v>
      </c>
      <c r="P156" s="109"/>
      <c r="Q156" s="107">
        <f t="shared" ref="Q156" si="434">SUM(AL156-AP156)</f>
        <v>0</v>
      </c>
      <c r="R156" s="109"/>
      <c r="S156" s="107">
        <f t="shared" ref="S156" si="435">SUM(AS156-AW156)</f>
        <v>0</v>
      </c>
      <c r="T156" s="109"/>
      <c r="U156" s="107">
        <f>IFERROR(SMALL($E$10:$I$264,74),0)</f>
        <v>9.1013780000000004</v>
      </c>
      <c r="V156" s="108"/>
      <c r="W156" s="108"/>
      <c r="X156" s="108"/>
      <c r="Y156" s="109"/>
      <c r="Z156" s="87">
        <f>IFERROR(IF(U156="","",RANK(U156,$U$10:$Y$264,1)),0)</f>
        <v>74</v>
      </c>
      <c r="AA156" s="87" t="str">
        <f>IFERROR(INDEX($K$10:$K$264,MATCH(U156,$E$10:$E$264,0),1),0)</f>
        <v xml:space="preserve">   </v>
      </c>
      <c r="AB156" s="87"/>
      <c r="AC156" s="87"/>
      <c r="AD156" s="87"/>
      <c r="AE156" s="101"/>
      <c r="AF156" s="101"/>
      <c r="AG156" s="102"/>
      <c r="AH156" s="115" t="s">
        <v>19</v>
      </c>
      <c r="AI156" s="104"/>
      <c r="AJ156" s="101"/>
      <c r="AK156" s="101"/>
      <c r="AL156" s="101"/>
      <c r="AM156" s="101"/>
      <c r="AN156" s="102"/>
      <c r="AO156" s="115" t="s">
        <v>19</v>
      </c>
      <c r="AP156" s="104"/>
      <c r="AQ156" s="101"/>
      <c r="AR156" s="101"/>
      <c r="AS156" s="101"/>
      <c r="AT156" s="101"/>
      <c r="AU156" s="102"/>
      <c r="AV156" s="115" t="s">
        <v>19</v>
      </c>
      <c r="AW156" s="104"/>
      <c r="AX156" s="101"/>
      <c r="AY156" s="101"/>
      <c r="AZ156" s="117">
        <f>IFERROR(IF(E156="","",RANK(E156,$E$10:$I$264,1)),0)</f>
        <v>63</v>
      </c>
      <c r="BA156" s="118"/>
      <c r="BB156" s="118"/>
      <c r="BC156" s="119"/>
      <c r="BE156" s="96"/>
      <c r="BF156" s="96"/>
      <c r="BG156" s="3"/>
      <c r="BH156" s="88" t="s">
        <v>93</v>
      </c>
      <c r="BI156" s="88"/>
      <c r="BJ156" s="88"/>
      <c r="BK156" s="88"/>
      <c r="BL156" s="88"/>
      <c r="BM156" s="88"/>
      <c r="BN156" s="88"/>
      <c r="BO156" s="88"/>
      <c r="BP156" s="88" t="str">
        <f>IF(BE156&gt;0,VLOOKUP(BE156,'Infos joueurs'!$B:$BT,11,FALSE)," ")&amp;" "&amp;IF(BE156&gt;0,VLOOKUP(BE156,'Infos joueurs'!$B:$BT,27,FALSE)," ")</f>
        <v xml:space="preserve">   </v>
      </c>
      <c r="BQ156" s="88"/>
      <c r="BR156" s="88"/>
      <c r="BS156" s="88"/>
      <c r="BT156" s="88"/>
      <c r="BU156" s="88"/>
      <c r="BV156" s="88"/>
      <c r="BW156" s="88"/>
      <c r="BX156" s="88"/>
      <c r="BY156" s="88"/>
      <c r="BZ156" s="88"/>
      <c r="CA156" s="88"/>
      <c r="CD156" s="97">
        <v>74</v>
      </c>
      <c r="CE156" s="97"/>
      <c r="CF156" s="97"/>
      <c r="CH156" s="105" t="str">
        <f t="shared" ref="CH156" si="436">AA156</f>
        <v xml:space="preserve">   </v>
      </c>
      <c r="CI156" s="105"/>
      <c r="CJ156" s="105"/>
      <c r="CK156" s="105"/>
      <c r="CL156" s="105"/>
      <c r="CM156" s="105"/>
      <c r="CN156" s="105"/>
      <c r="CO156" s="105"/>
      <c r="CP156" s="105"/>
      <c r="CQ156" s="105"/>
      <c r="CR156" s="105"/>
      <c r="CS156" s="105"/>
      <c r="CU156" s="106">
        <f t="shared" ref="CU156" si="437">IFERROR(INDEX($BE$10:$BE$269,MATCH(CH156,$BP$10:$BP$269,0)),0)</f>
        <v>0</v>
      </c>
      <c r="CV156" s="106"/>
      <c r="CW156" s="106"/>
    </row>
    <row r="157" spans="5:101" ht="7.5" customHeight="1" x14ac:dyDescent="0.2">
      <c r="E157" s="110"/>
      <c r="F157" s="111"/>
      <c r="G157" s="111"/>
      <c r="H157" s="111"/>
      <c r="I157" s="112"/>
      <c r="J157" s="114"/>
      <c r="K157" s="110"/>
      <c r="L157" s="111"/>
      <c r="M157" s="111"/>
      <c r="N157" s="112"/>
      <c r="O157" s="110"/>
      <c r="P157" s="112"/>
      <c r="Q157" s="110"/>
      <c r="R157" s="112"/>
      <c r="S157" s="110"/>
      <c r="T157" s="112"/>
      <c r="U157" s="110"/>
      <c r="V157" s="111"/>
      <c r="W157" s="111"/>
      <c r="X157" s="111"/>
      <c r="Y157" s="112"/>
      <c r="Z157" s="87"/>
      <c r="AA157" s="87"/>
      <c r="AB157" s="87"/>
      <c r="AC157" s="87"/>
      <c r="AD157" s="87"/>
      <c r="AE157" s="101"/>
      <c r="AF157" s="101"/>
      <c r="AG157" s="102"/>
      <c r="AH157" s="116"/>
      <c r="AI157" s="104"/>
      <c r="AJ157" s="101"/>
      <c r="AK157" s="101"/>
      <c r="AL157" s="101"/>
      <c r="AM157" s="101"/>
      <c r="AN157" s="102"/>
      <c r="AO157" s="116"/>
      <c r="AP157" s="104"/>
      <c r="AQ157" s="101"/>
      <c r="AR157" s="101"/>
      <c r="AS157" s="101"/>
      <c r="AT157" s="101"/>
      <c r="AU157" s="102"/>
      <c r="AV157" s="116"/>
      <c r="AW157" s="104"/>
      <c r="AX157" s="101"/>
      <c r="AY157" s="101"/>
      <c r="AZ157" s="120"/>
      <c r="BA157" s="121"/>
      <c r="BB157" s="121"/>
      <c r="BC157" s="122"/>
      <c r="BE157" s="96"/>
      <c r="BF157" s="96"/>
      <c r="BG157" s="3"/>
      <c r="BH157" s="88"/>
      <c r="BI157" s="88"/>
      <c r="BJ157" s="88"/>
      <c r="BK157" s="88"/>
      <c r="BL157" s="88"/>
      <c r="BM157" s="88"/>
      <c r="BN157" s="88"/>
      <c r="BO157" s="88"/>
      <c r="BP157" s="88"/>
      <c r="BQ157" s="88"/>
      <c r="BR157" s="88"/>
      <c r="BS157" s="88"/>
      <c r="BT157" s="88"/>
      <c r="BU157" s="88"/>
      <c r="BV157" s="88"/>
      <c r="BW157" s="88"/>
      <c r="BX157" s="88"/>
      <c r="BY157" s="88"/>
      <c r="BZ157" s="88"/>
      <c r="CA157" s="88"/>
      <c r="CD157" s="98"/>
      <c r="CE157" s="98"/>
      <c r="CF157" s="98"/>
      <c r="CH157" s="99"/>
      <c r="CI157" s="99"/>
      <c r="CJ157" s="99"/>
      <c r="CK157" s="99"/>
      <c r="CL157" s="99"/>
      <c r="CM157" s="99"/>
      <c r="CN157" s="99"/>
      <c r="CO157" s="99"/>
      <c r="CP157" s="99"/>
      <c r="CQ157" s="99"/>
      <c r="CR157" s="99"/>
      <c r="CS157" s="99"/>
      <c r="CU157" s="85"/>
      <c r="CV157" s="85"/>
      <c r="CW157" s="85"/>
    </row>
    <row r="158" spans="5:101" ht="7.5" customHeight="1" x14ac:dyDescent="0.2">
      <c r="E158" s="107">
        <f>IFERROR(IF(BP158="","-",RANK(S158,$S$10:$T$264,0)+RANK(Q158,$Q$10:$R$264,0)%+RANK(O158,$O$10:$P$264,0)%%+ROW()%%%),"-")</f>
        <v>9.1013580000000012</v>
      </c>
      <c r="F158" s="108"/>
      <c r="G158" s="108"/>
      <c r="H158" s="108"/>
      <c r="I158" s="109"/>
      <c r="J158" s="113">
        <f>IFERROR(IF(E158="","",RANK(E158,$E$10:$I$264,1)),"-")</f>
        <v>64</v>
      </c>
      <c r="K158" s="107" t="str">
        <f t="shared" ref="K158" si="438">BP158</f>
        <v xml:space="preserve">   </v>
      </c>
      <c r="L158" s="108"/>
      <c r="M158" s="108"/>
      <c r="N158" s="109"/>
      <c r="O158" s="107">
        <f t="shared" ref="O158" si="439">SUM(AE158-AI158)</f>
        <v>0</v>
      </c>
      <c r="P158" s="109"/>
      <c r="Q158" s="107">
        <f t="shared" ref="Q158" si="440">SUM(AL158-AP158)</f>
        <v>0</v>
      </c>
      <c r="R158" s="109"/>
      <c r="S158" s="107">
        <f t="shared" ref="S158" si="441">SUM(AS158-AW158)</f>
        <v>0</v>
      </c>
      <c r="T158" s="109"/>
      <c r="U158" s="107">
        <f>IFERROR(SMALL($E$10:$I$264,75),0)</f>
        <v>9.1013800000000007</v>
      </c>
      <c r="V158" s="108"/>
      <c r="W158" s="108"/>
      <c r="X158" s="108"/>
      <c r="Y158" s="109"/>
      <c r="Z158" s="87">
        <f>IFERROR(IF(U158="","",RANK(U158,$U$10:$Y$264,1)),0)</f>
        <v>75</v>
      </c>
      <c r="AA158" s="87" t="str">
        <f>IFERROR(INDEX($K$10:$K$264,MATCH(U158,$E$10:$E$264,0),1),0)</f>
        <v xml:space="preserve">   </v>
      </c>
      <c r="AB158" s="87"/>
      <c r="AC158" s="87"/>
      <c r="AD158" s="87"/>
      <c r="AE158" s="101"/>
      <c r="AF158" s="101"/>
      <c r="AG158" s="102"/>
      <c r="AH158" s="115" t="s">
        <v>19</v>
      </c>
      <c r="AI158" s="104"/>
      <c r="AJ158" s="101"/>
      <c r="AK158" s="101"/>
      <c r="AL158" s="101"/>
      <c r="AM158" s="101"/>
      <c r="AN158" s="102"/>
      <c r="AO158" s="115" t="s">
        <v>19</v>
      </c>
      <c r="AP158" s="104"/>
      <c r="AQ158" s="101"/>
      <c r="AR158" s="101"/>
      <c r="AS158" s="101"/>
      <c r="AT158" s="101"/>
      <c r="AU158" s="102"/>
      <c r="AV158" s="115" t="s">
        <v>19</v>
      </c>
      <c r="AW158" s="104"/>
      <c r="AX158" s="101"/>
      <c r="AY158" s="101"/>
      <c r="AZ158" s="117">
        <f>IFERROR(IF(E158="","",RANK(E158,$E$10:$I$264,1)),0)</f>
        <v>64</v>
      </c>
      <c r="BA158" s="118"/>
      <c r="BB158" s="118"/>
      <c r="BC158" s="119"/>
      <c r="BE158" s="96"/>
      <c r="BF158" s="96"/>
      <c r="BG158" s="3"/>
      <c r="BH158" s="88" t="s">
        <v>94</v>
      </c>
      <c r="BI158" s="88"/>
      <c r="BJ158" s="88"/>
      <c r="BK158" s="88"/>
      <c r="BL158" s="88"/>
      <c r="BM158" s="88"/>
      <c r="BN158" s="88"/>
      <c r="BO158" s="88"/>
      <c r="BP158" s="88" t="str">
        <f>IF(BE158&gt;0,VLOOKUP(BE158,'Infos joueurs'!$B:$BT,11,FALSE)," ")&amp;" "&amp;IF(BE158&gt;0,VLOOKUP(BE158,'Infos joueurs'!$B:$BT,27,FALSE)," ")</f>
        <v xml:space="preserve">   </v>
      </c>
      <c r="BQ158" s="88"/>
      <c r="BR158" s="88"/>
      <c r="BS158" s="88"/>
      <c r="BT158" s="88"/>
      <c r="BU158" s="88"/>
      <c r="BV158" s="88"/>
      <c r="BW158" s="88"/>
      <c r="BX158" s="88"/>
      <c r="BY158" s="88"/>
      <c r="BZ158" s="88"/>
      <c r="CA158" s="88"/>
      <c r="CD158" s="97">
        <v>75</v>
      </c>
      <c r="CE158" s="97"/>
      <c r="CF158" s="97"/>
      <c r="CH158" s="105" t="str">
        <f t="shared" ref="CH158" si="442">AA158</f>
        <v xml:space="preserve">   </v>
      </c>
      <c r="CI158" s="105"/>
      <c r="CJ158" s="105"/>
      <c r="CK158" s="105"/>
      <c r="CL158" s="105"/>
      <c r="CM158" s="105"/>
      <c r="CN158" s="105"/>
      <c r="CO158" s="105"/>
      <c r="CP158" s="105"/>
      <c r="CQ158" s="105"/>
      <c r="CR158" s="105"/>
      <c r="CS158" s="105"/>
      <c r="CU158" s="106">
        <f t="shared" ref="CU158" si="443">IFERROR(INDEX($BE$10:$BE$269,MATCH(CH158,$BP$10:$BP$269,0)),0)</f>
        <v>0</v>
      </c>
      <c r="CV158" s="106"/>
      <c r="CW158" s="106"/>
    </row>
    <row r="159" spans="5:101" ht="7.5" customHeight="1" x14ac:dyDescent="0.2">
      <c r="E159" s="110"/>
      <c r="F159" s="111"/>
      <c r="G159" s="111"/>
      <c r="H159" s="111"/>
      <c r="I159" s="112"/>
      <c r="J159" s="114"/>
      <c r="K159" s="110"/>
      <c r="L159" s="111"/>
      <c r="M159" s="111"/>
      <c r="N159" s="112"/>
      <c r="O159" s="110"/>
      <c r="P159" s="112"/>
      <c r="Q159" s="110"/>
      <c r="R159" s="112"/>
      <c r="S159" s="110"/>
      <c r="T159" s="112"/>
      <c r="U159" s="110"/>
      <c r="V159" s="111"/>
      <c r="W159" s="111"/>
      <c r="X159" s="111"/>
      <c r="Y159" s="112"/>
      <c r="Z159" s="87"/>
      <c r="AA159" s="87"/>
      <c r="AB159" s="87"/>
      <c r="AC159" s="87"/>
      <c r="AD159" s="87"/>
      <c r="AE159" s="101"/>
      <c r="AF159" s="101"/>
      <c r="AG159" s="102"/>
      <c r="AH159" s="116"/>
      <c r="AI159" s="104"/>
      <c r="AJ159" s="101"/>
      <c r="AK159" s="101"/>
      <c r="AL159" s="101"/>
      <c r="AM159" s="101"/>
      <c r="AN159" s="102"/>
      <c r="AO159" s="116"/>
      <c r="AP159" s="104"/>
      <c r="AQ159" s="101"/>
      <c r="AR159" s="101"/>
      <c r="AS159" s="101"/>
      <c r="AT159" s="101"/>
      <c r="AU159" s="102"/>
      <c r="AV159" s="116"/>
      <c r="AW159" s="104"/>
      <c r="AX159" s="101"/>
      <c r="AY159" s="101"/>
      <c r="AZ159" s="120"/>
      <c r="BA159" s="121"/>
      <c r="BB159" s="121"/>
      <c r="BC159" s="122"/>
      <c r="BE159" s="96"/>
      <c r="BF159" s="96"/>
      <c r="BG159" s="3"/>
      <c r="BH159" s="88"/>
      <c r="BI159" s="88"/>
      <c r="BJ159" s="88"/>
      <c r="BK159" s="88"/>
      <c r="BL159" s="88"/>
      <c r="BM159" s="88"/>
      <c r="BN159" s="88"/>
      <c r="BO159" s="88"/>
      <c r="BP159" s="88"/>
      <c r="BQ159" s="88"/>
      <c r="BR159" s="88"/>
      <c r="BS159" s="88"/>
      <c r="BT159" s="88"/>
      <c r="BU159" s="88"/>
      <c r="BV159" s="88"/>
      <c r="BW159" s="88"/>
      <c r="BX159" s="88"/>
      <c r="BY159" s="88"/>
      <c r="BZ159" s="88"/>
      <c r="CA159" s="88"/>
      <c r="CD159" s="98"/>
      <c r="CE159" s="98"/>
      <c r="CF159" s="98"/>
      <c r="CH159" s="99"/>
      <c r="CI159" s="99"/>
      <c r="CJ159" s="99"/>
      <c r="CK159" s="99"/>
      <c r="CL159" s="99"/>
      <c r="CM159" s="99"/>
      <c r="CN159" s="99"/>
      <c r="CO159" s="99"/>
      <c r="CP159" s="99"/>
      <c r="CQ159" s="99"/>
      <c r="CR159" s="99"/>
      <c r="CS159" s="99"/>
      <c r="CU159" s="85"/>
      <c r="CV159" s="85"/>
      <c r="CW159" s="85"/>
    </row>
    <row r="160" spans="5:101" ht="7.5" customHeight="1" x14ac:dyDescent="0.2">
      <c r="E160" s="107">
        <f>IFERROR(IF(BP160="","-",RANK(S160,$S$10:$T$264,0)+RANK(Q160,$Q$10:$R$264,0)%+RANK(O160,$O$10:$P$264,0)%%+ROW()%%%),"-")</f>
        <v>9.1013599999999997</v>
      </c>
      <c r="F160" s="108"/>
      <c r="G160" s="108"/>
      <c r="H160" s="108"/>
      <c r="I160" s="109"/>
      <c r="J160" s="113">
        <f>IFERROR(IF(E160="","",RANK(E160,$E$10:$I$264,1)),"-")</f>
        <v>65</v>
      </c>
      <c r="K160" s="107" t="str">
        <f t="shared" ref="K160" si="444">BP160</f>
        <v xml:space="preserve">   </v>
      </c>
      <c r="L160" s="108"/>
      <c r="M160" s="108"/>
      <c r="N160" s="109"/>
      <c r="O160" s="107">
        <f t="shared" ref="O160" si="445">SUM(AE160-AI160)</f>
        <v>0</v>
      </c>
      <c r="P160" s="109"/>
      <c r="Q160" s="107">
        <f t="shared" ref="Q160" si="446">SUM(AL160-AP160)</f>
        <v>0</v>
      </c>
      <c r="R160" s="109"/>
      <c r="S160" s="107">
        <f t="shared" ref="S160" si="447">SUM(AS160-AW160)</f>
        <v>0</v>
      </c>
      <c r="T160" s="109"/>
      <c r="U160" s="107">
        <f>IFERROR(SMALL($E$10:$I$264,76),0)</f>
        <v>9.101382000000001</v>
      </c>
      <c r="V160" s="108"/>
      <c r="W160" s="108"/>
      <c r="X160" s="108"/>
      <c r="Y160" s="109"/>
      <c r="Z160" s="87">
        <f>IFERROR(IF(U160="","",RANK(U160,$U$10:$Y$264,1)),0)</f>
        <v>76</v>
      </c>
      <c r="AA160" s="87" t="str">
        <f>IFERROR(INDEX($K$10:$K$264,MATCH(U160,$E$10:$E$264,0),1),0)</f>
        <v xml:space="preserve">   </v>
      </c>
      <c r="AB160" s="87"/>
      <c r="AC160" s="87"/>
      <c r="AD160" s="87"/>
      <c r="AE160" s="101"/>
      <c r="AF160" s="101"/>
      <c r="AG160" s="102"/>
      <c r="AH160" s="115" t="s">
        <v>19</v>
      </c>
      <c r="AI160" s="104"/>
      <c r="AJ160" s="101"/>
      <c r="AK160" s="101"/>
      <c r="AL160" s="101"/>
      <c r="AM160" s="101"/>
      <c r="AN160" s="102"/>
      <c r="AO160" s="115" t="s">
        <v>19</v>
      </c>
      <c r="AP160" s="104"/>
      <c r="AQ160" s="101"/>
      <c r="AR160" s="101"/>
      <c r="AS160" s="101"/>
      <c r="AT160" s="101"/>
      <c r="AU160" s="102"/>
      <c r="AV160" s="115" t="s">
        <v>19</v>
      </c>
      <c r="AW160" s="104"/>
      <c r="AX160" s="101"/>
      <c r="AY160" s="101"/>
      <c r="AZ160" s="117">
        <f>IFERROR(IF(E160="","",RANK(E160,$E$10:$I$264,1)),0)</f>
        <v>65</v>
      </c>
      <c r="BA160" s="118"/>
      <c r="BB160" s="118"/>
      <c r="BC160" s="119"/>
      <c r="BE160" s="96"/>
      <c r="BF160" s="96"/>
      <c r="BG160" s="3"/>
      <c r="BH160" s="88" t="s">
        <v>95</v>
      </c>
      <c r="BI160" s="88"/>
      <c r="BJ160" s="88"/>
      <c r="BK160" s="88"/>
      <c r="BL160" s="88"/>
      <c r="BM160" s="88"/>
      <c r="BN160" s="88"/>
      <c r="BO160" s="88"/>
      <c r="BP160" s="88" t="str">
        <f>IF(BE160&gt;0,VLOOKUP(BE160,'Infos joueurs'!$B:$BT,11,FALSE)," ")&amp;" "&amp;IF(BE160&gt;0,VLOOKUP(BE160,'Infos joueurs'!$B:$BT,27,FALSE)," ")</f>
        <v xml:space="preserve">   </v>
      </c>
      <c r="BQ160" s="88"/>
      <c r="BR160" s="88"/>
      <c r="BS160" s="88"/>
      <c r="BT160" s="88"/>
      <c r="BU160" s="88"/>
      <c r="BV160" s="88"/>
      <c r="BW160" s="88"/>
      <c r="BX160" s="88"/>
      <c r="BY160" s="88"/>
      <c r="BZ160" s="88"/>
      <c r="CA160" s="88"/>
      <c r="CD160" s="97">
        <v>76</v>
      </c>
      <c r="CE160" s="97"/>
      <c r="CF160" s="97"/>
      <c r="CH160" s="105" t="str">
        <f t="shared" ref="CH160" si="448">AA160</f>
        <v xml:space="preserve">   </v>
      </c>
      <c r="CI160" s="105"/>
      <c r="CJ160" s="105"/>
      <c r="CK160" s="105"/>
      <c r="CL160" s="105"/>
      <c r="CM160" s="105"/>
      <c r="CN160" s="105"/>
      <c r="CO160" s="105"/>
      <c r="CP160" s="105"/>
      <c r="CQ160" s="105"/>
      <c r="CR160" s="105"/>
      <c r="CS160" s="105"/>
      <c r="CU160" s="106">
        <f t="shared" ref="CU160" si="449">IFERROR(INDEX($BE$10:$BE$269,MATCH(CH160,$BP$10:$BP$269,0)),0)</f>
        <v>0</v>
      </c>
      <c r="CV160" s="106"/>
      <c r="CW160" s="106"/>
    </row>
    <row r="161" spans="5:101" ht="7.5" customHeight="1" x14ac:dyDescent="0.2">
      <c r="E161" s="110"/>
      <c r="F161" s="111"/>
      <c r="G161" s="111"/>
      <c r="H161" s="111"/>
      <c r="I161" s="112"/>
      <c r="J161" s="114"/>
      <c r="K161" s="110"/>
      <c r="L161" s="111"/>
      <c r="M161" s="111"/>
      <c r="N161" s="112"/>
      <c r="O161" s="110"/>
      <c r="P161" s="112"/>
      <c r="Q161" s="110"/>
      <c r="R161" s="112"/>
      <c r="S161" s="110"/>
      <c r="T161" s="112"/>
      <c r="U161" s="110"/>
      <c r="V161" s="111"/>
      <c r="W161" s="111"/>
      <c r="X161" s="111"/>
      <c r="Y161" s="112"/>
      <c r="Z161" s="87"/>
      <c r="AA161" s="87"/>
      <c r="AB161" s="87"/>
      <c r="AC161" s="87"/>
      <c r="AD161" s="87"/>
      <c r="AE161" s="101"/>
      <c r="AF161" s="101"/>
      <c r="AG161" s="102"/>
      <c r="AH161" s="116"/>
      <c r="AI161" s="104"/>
      <c r="AJ161" s="101"/>
      <c r="AK161" s="101"/>
      <c r="AL161" s="101"/>
      <c r="AM161" s="101"/>
      <c r="AN161" s="102"/>
      <c r="AO161" s="116"/>
      <c r="AP161" s="104"/>
      <c r="AQ161" s="101"/>
      <c r="AR161" s="101"/>
      <c r="AS161" s="101"/>
      <c r="AT161" s="101"/>
      <c r="AU161" s="102"/>
      <c r="AV161" s="116"/>
      <c r="AW161" s="104"/>
      <c r="AX161" s="101"/>
      <c r="AY161" s="101"/>
      <c r="AZ161" s="120"/>
      <c r="BA161" s="121"/>
      <c r="BB161" s="121"/>
      <c r="BC161" s="122"/>
      <c r="BE161" s="96"/>
      <c r="BF161" s="96"/>
      <c r="BG161" s="3"/>
      <c r="BH161" s="88"/>
      <c r="BI161" s="88"/>
      <c r="BJ161" s="88"/>
      <c r="BK161" s="88"/>
      <c r="BL161" s="88"/>
      <c r="BM161" s="88"/>
      <c r="BN161" s="88"/>
      <c r="BO161" s="88"/>
      <c r="BP161" s="88"/>
      <c r="BQ161" s="88"/>
      <c r="BR161" s="88"/>
      <c r="BS161" s="88"/>
      <c r="BT161" s="88"/>
      <c r="BU161" s="88"/>
      <c r="BV161" s="88"/>
      <c r="BW161" s="88"/>
      <c r="BX161" s="88"/>
      <c r="BY161" s="88"/>
      <c r="BZ161" s="88"/>
      <c r="CA161" s="88"/>
      <c r="CD161" s="98"/>
      <c r="CE161" s="98"/>
      <c r="CF161" s="98"/>
      <c r="CH161" s="99"/>
      <c r="CI161" s="99"/>
      <c r="CJ161" s="99"/>
      <c r="CK161" s="99"/>
      <c r="CL161" s="99"/>
      <c r="CM161" s="99"/>
      <c r="CN161" s="99"/>
      <c r="CO161" s="99"/>
      <c r="CP161" s="99"/>
      <c r="CQ161" s="99"/>
      <c r="CR161" s="99"/>
      <c r="CS161" s="99"/>
      <c r="CU161" s="85"/>
      <c r="CV161" s="85"/>
      <c r="CW161" s="85"/>
    </row>
    <row r="162" spans="5:101" ht="7.5" customHeight="1" x14ac:dyDescent="0.2">
      <c r="E162" s="107">
        <f>IFERROR(IF(BP162="","-",RANK(S162,$S$10:$T$264,0)+RANK(Q162,$Q$10:$R$264,0)%+RANK(O162,$O$10:$P$264,0)%%+ROW()%%%),"-")</f>
        <v>9.101362</v>
      </c>
      <c r="F162" s="108"/>
      <c r="G162" s="108"/>
      <c r="H162" s="108"/>
      <c r="I162" s="109"/>
      <c r="J162" s="113">
        <f>IFERROR(IF(E162="","",RANK(E162,$E$10:$I$264,1)),"-")</f>
        <v>66</v>
      </c>
      <c r="K162" s="107" t="str">
        <f t="shared" ref="K162" si="450">BP162</f>
        <v xml:space="preserve">   </v>
      </c>
      <c r="L162" s="108"/>
      <c r="M162" s="108"/>
      <c r="N162" s="109"/>
      <c r="O162" s="107">
        <f t="shared" ref="O162" si="451">SUM(AE162-AI162)</f>
        <v>0</v>
      </c>
      <c r="P162" s="109"/>
      <c r="Q162" s="107">
        <f t="shared" ref="Q162" si="452">SUM(AL162-AP162)</f>
        <v>0</v>
      </c>
      <c r="R162" s="109"/>
      <c r="S162" s="107">
        <f t="shared" ref="S162" si="453">SUM(AS162-AW162)</f>
        <v>0</v>
      </c>
      <c r="T162" s="109"/>
      <c r="U162" s="107">
        <f>IFERROR(SMALL($E$10:$I$264,77),0)</f>
        <v>9.1013840000000013</v>
      </c>
      <c r="V162" s="108"/>
      <c r="W162" s="108"/>
      <c r="X162" s="108"/>
      <c r="Y162" s="109"/>
      <c r="Z162" s="87">
        <f>IFERROR(IF(U162="","",RANK(U162,$U$10:$Y$264,1)),0)</f>
        <v>77</v>
      </c>
      <c r="AA162" s="87" t="str">
        <f>IFERROR(INDEX($K$10:$K$264,MATCH(U162,$E$10:$E$264,0),1),0)</f>
        <v xml:space="preserve">   </v>
      </c>
      <c r="AB162" s="87"/>
      <c r="AC162" s="87"/>
      <c r="AD162" s="87"/>
      <c r="AE162" s="101"/>
      <c r="AF162" s="101"/>
      <c r="AG162" s="102"/>
      <c r="AH162" s="115" t="s">
        <v>19</v>
      </c>
      <c r="AI162" s="104"/>
      <c r="AJ162" s="101"/>
      <c r="AK162" s="101"/>
      <c r="AL162" s="101"/>
      <c r="AM162" s="101"/>
      <c r="AN162" s="102"/>
      <c r="AO162" s="115" t="s">
        <v>19</v>
      </c>
      <c r="AP162" s="104"/>
      <c r="AQ162" s="101"/>
      <c r="AR162" s="101"/>
      <c r="AS162" s="101"/>
      <c r="AT162" s="101"/>
      <c r="AU162" s="102"/>
      <c r="AV162" s="115" t="s">
        <v>19</v>
      </c>
      <c r="AW162" s="104"/>
      <c r="AX162" s="101"/>
      <c r="AY162" s="101"/>
      <c r="AZ162" s="117">
        <f>IFERROR(IF(E162="","",RANK(E162,$E$10:$I$264,1)),0)</f>
        <v>66</v>
      </c>
      <c r="BA162" s="118"/>
      <c r="BB162" s="118"/>
      <c r="BC162" s="119"/>
      <c r="BE162" s="96"/>
      <c r="BF162" s="96"/>
      <c r="BG162" s="3"/>
      <c r="BH162" s="88" t="s">
        <v>96</v>
      </c>
      <c r="BI162" s="88"/>
      <c r="BJ162" s="88"/>
      <c r="BK162" s="88"/>
      <c r="BL162" s="88"/>
      <c r="BM162" s="88"/>
      <c r="BN162" s="88"/>
      <c r="BO162" s="88"/>
      <c r="BP162" s="88" t="str">
        <f>IF(BE162&gt;0,VLOOKUP(BE162,'Infos joueurs'!$B:$BT,11,FALSE)," ")&amp;" "&amp;IF(BE162&gt;0,VLOOKUP(BE162,'Infos joueurs'!$B:$BT,27,FALSE)," ")</f>
        <v xml:space="preserve">   </v>
      </c>
      <c r="BQ162" s="88"/>
      <c r="BR162" s="88"/>
      <c r="BS162" s="88"/>
      <c r="BT162" s="88"/>
      <c r="BU162" s="88"/>
      <c r="BV162" s="88"/>
      <c r="BW162" s="88"/>
      <c r="BX162" s="88"/>
      <c r="BY162" s="88"/>
      <c r="BZ162" s="88"/>
      <c r="CA162" s="88"/>
      <c r="CD162" s="97">
        <v>77</v>
      </c>
      <c r="CE162" s="97"/>
      <c r="CF162" s="97"/>
      <c r="CH162" s="105" t="str">
        <f t="shared" ref="CH162" si="454">AA162</f>
        <v xml:space="preserve">   </v>
      </c>
      <c r="CI162" s="105"/>
      <c r="CJ162" s="105"/>
      <c r="CK162" s="105"/>
      <c r="CL162" s="105"/>
      <c r="CM162" s="105"/>
      <c r="CN162" s="105"/>
      <c r="CO162" s="105"/>
      <c r="CP162" s="105"/>
      <c r="CQ162" s="105"/>
      <c r="CR162" s="105"/>
      <c r="CS162" s="105"/>
      <c r="CU162" s="106">
        <f t="shared" ref="CU162" si="455">IFERROR(INDEX($BE$10:$BE$269,MATCH(CH162,$BP$10:$BP$269,0)),0)</f>
        <v>0</v>
      </c>
      <c r="CV162" s="106"/>
      <c r="CW162" s="106"/>
    </row>
    <row r="163" spans="5:101" ht="7.5" customHeight="1" x14ac:dyDescent="0.2">
      <c r="E163" s="110"/>
      <c r="F163" s="111"/>
      <c r="G163" s="111"/>
      <c r="H163" s="111"/>
      <c r="I163" s="112"/>
      <c r="J163" s="114"/>
      <c r="K163" s="110"/>
      <c r="L163" s="111"/>
      <c r="M163" s="111"/>
      <c r="N163" s="112"/>
      <c r="O163" s="110"/>
      <c r="P163" s="112"/>
      <c r="Q163" s="110"/>
      <c r="R163" s="112"/>
      <c r="S163" s="110"/>
      <c r="T163" s="112"/>
      <c r="U163" s="110"/>
      <c r="V163" s="111"/>
      <c r="W163" s="111"/>
      <c r="X163" s="111"/>
      <c r="Y163" s="112"/>
      <c r="Z163" s="87"/>
      <c r="AA163" s="87"/>
      <c r="AB163" s="87"/>
      <c r="AC163" s="87"/>
      <c r="AD163" s="87"/>
      <c r="AE163" s="101"/>
      <c r="AF163" s="101"/>
      <c r="AG163" s="102"/>
      <c r="AH163" s="116"/>
      <c r="AI163" s="104"/>
      <c r="AJ163" s="101"/>
      <c r="AK163" s="101"/>
      <c r="AL163" s="101"/>
      <c r="AM163" s="101"/>
      <c r="AN163" s="102"/>
      <c r="AO163" s="116"/>
      <c r="AP163" s="104"/>
      <c r="AQ163" s="101"/>
      <c r="AR163" s="101"/>
      <c r="AS163" s="101"/>
      <c r="AT163" s="101"/>
      <c r="AU163" s="102"/>
      <c r="AV163" s="116"/>
      <c r="AW163" s="104"/>
      <c r="AX163" s="101"/>
      <c r="AY163" s="101"/>
      <c r="AZ163" s="120"/>
      <c r="BA163" s="121"/>
      <c r="BB163" s="121"/>
      <c r="BC163" s="122"/>
      <c r="BE163" s="96"/>
      <c r="BF163" s="96"/>
      <c r="BG163" s="3"/>
      <c r="BH163" s="88"/>
      <c r="BI163" s="88"/>
      <c r="BJ163" s="88"/>
      <c r="BK163" s="88"/>
      <c r="BL163" s="88"/>
      <c r="BM163" s="88"/>
      <c r="BN163" s="88"/>
      <c r="BO163" s="88"/>
      <c r="BP163" s="88"/>
      <c r="BQ163" s="88"/>
      <c r="BR163" s="88"/>
      <c r="BS163" s="88"/>
      <c r="BT163" s="88"/>
      <c r="BU163" s="88"/>
      <c r="BV163" s="88"/>
      <c r="BW163" s="88"/>
      <c r="BX163" s="88"/>
      <c r="BY163" s="88"/>
      <c r="BZ163" s="88"/>
      <c r="CA163" s="88"/>
      <c r="CD163" s="98"/>
      <c r="CE163" s="98"/>
      <c r="CF163" s="98"/>
      <c r="CH163" s="99"/>
      <c r="CI163" s="99"/>
      <c r="CJ163" s="99"/>
      <c r="CK163" s="99"/>
      <c r="CL163" s="99"/>
      <c r="CM163" s="99"/>
      <c r="CN163" s="99"/>
      <c r="CO163" s="99"/>
      <c r="CP163" s="99"/>
      <c r="CQ163" s="99"/>
      <c r="CR163" s="99"/>
      <c r="CS163" s="99"/>
      <c r="CU163" s="85"/>
      <c r="CV163" s="85"/>
      <c r="CW163" s="85"/>
    </row>
    <row r="164" spans="5:101" ht="7.5" customHeight="1" x14ac:dyDescent="0.2">
      <c r="E164" s="107">
        <f>IFERROR(IF(BP164="","-",RANK(S164,$S$10:$T$264,0)+RANK(Q164,$Q$10:$R$264,0)%+RANK(O164,$O$10:$P$264,0)%%+ROW()%%%),"-")</f>
        <v>9.1013640000000002</v>
      </c>
      <c r="F164" s="108"/>
      <c r="G164" s="108"/>
      <c r="H164" s="108"/>
      <c r="I164" s="109"/>
      <c r="J164" s="113">
        <f>IFERROR(IF(E164="","",RANK(E164,$E$10:$I$264,1)),"-")</f>
        <v>67</v>
      </c>
      <c r="K164" s="107" t="str">
        <f t="shared" ref="K164" si="456">BP164</f>
        <v xml:space="preserve">   </v>
      </c>
      <c r="L164" s="108"/>
      <c r="M164" s="108"/>
      <c r="N164" s="109"/>
      <c r="O164" s="107">
        <f t="shared" ref="O164" si="457">SUM(AE164-AI164)</f>
        <v>0</v>
      </c>
      <c r="P164" s="109"/>
      <c r="Q164" s="107">
        <f t="shared" ref="Q164" si="458">SUM(AL164-AP164)</f>
        <v>0</v>
      </c>
      <c r="R164" s="109"/>
      <c r="S164" s="107">
        <f t="shared" ref="S164" si="459">SUM(AS164-AW164)</f>
        <v>0</v>
      </c>
      <c r="T164" s="109"/>
      <c r="U164" s="107">
        <f>IFERROR(SMALL($E$10:$I$264,78),0)</f>
        <v>9.1013859999999998</v>
      </c>
      <c r="V164" s="108"/>
      <c r="W164" s="108"/>
      <c r="X164" s="108"/>
      <c r="Y164" s="109"/>
      <c r="Z164" s="87">
        <f>IFERROR(IF(U164="","",RANK(U164,$U$10:$Y$264,1)),0)</f>
        <v>78</v>
      </c>
      <c r="AA164" s="87" t="str">
        <f>IFERROR(INDEX($K$10:$K$264,MATCH(U164,$E$10:$E$264,0),1),0)</f>
        <v xml:space="preserve">   </v>
      </c>
      <c r="AB164" s="87"/>
      <c r="AC164" s="87"/>
      <c r="AD164" s="87"/>
      <c r="AE164" s="101"/>
      <c r="AF164" s="101"/>
      <c r="AG164" s="102"/>
      <c r="AH164" s="115" t="s">
        <v>19</v>
      </c>
      <c r="AI164" s="104"/>
      <c r="AJ164" s="101"/>
      <c r="AK164" s="101"/>
      <c r="AL164" s="101"/>
      <c r="AM164" s="101"/>
      <c r="AN164" s="102"/>
      <c r="AO164" s="115" t="s">
        <v>19</v>
      </c>
      <c r="AP164" s="104"/>
      <c r="AQ164" s="101"/>
      <c r="AR164" s="101"/>
      <c r="AS164" s="101"/>
      <c r="AT164" s="101"/>
      <c r="AU164" s="102"/>
      <c r="AV164" s="115" t="s">
        <v>19</v>
      </c>
      <c r="AW164" s="104"/>
      <c r="AX164" s="101"/>
      <c r="AY164" s="101"/>
      <c r="AZ164" s="117">
        <f>IFERROR(IF(E164="","",RANK(E164,$E$10:$I$264,1)),0)</f>
        <v>67</v>
      </c>
      <c r="BA164" s="118"/>
      <c r="BB164" s="118"/>
      <c r="BC164" s="119"/>
      <c r="BE164" s="96"/>
      <c r="BF164" s="96"/>
      <c r="BG164" s="3"/>
      <c r="BH164" s="88" t="s">
        <v>97</v>
      </c>
      <c r="BI164" s="88"/>
      <c r="BJ164" s="88"/>
      <c r="BK164" s="88"/>
      <c r="BL164" s="88"/>
      <c r="BM164" s="88"/>
      <c r="BN164" s="88"/>
      <c r="BO164" s="88"/>
      <c r="BP164" s="88" t="str">
        <f>IF(BE164&gt;0,VLOOKUP(BE164,'Infos joueurs'!$B:$BT,11,FALSE)," ")&amp;" "&amp;IF(BE164&gt;0,VLOOKUP(BE164,'Infos joueurs'!$B:$BT,27,FALSE)," ")</f>
        <v xml:space="preserve">   </v>
      </c>
      <c r="BQ164" s="88"/>
      <c r="BR164" s="88"/>
      <c r="BS164" s="88"/>
      <c r="BT164" s="88"/>
      <c r="BU164" s="88"/>
      <c r="BV164" s="88"/>
      <c r="BW164" s="88"/>
      <c r="BX164" s="88"/>
      <c r="BY164" s="88"/>
      <c r="BZ164" s="88"/>
      <c r="CA164" s="88"/>
      <c r="CD164" s="97">
        <v>78</v>
      </c>
      <c r="CE164" s="97"/>
      <c r="CF164" s="97"/>
      <c r="CH164" s="105" t="str">
        <f t="shared" ref="CH164" si="460">AA164</f>
        <v xml:space="preserve">   </v>
      </c>
      <c r="CI164" s="105"/>
      <c r="CJ164" s="105"/>
      <c r="CK164" s="105"/>
      <c r="CL164" s="105"/>
      <c r="CM164" s="105"/>
      <c r="CN164" s="105"/>
      <c r="CO164" s="105"/>
      <c r="CP164" s="105"/>
      <c r="CQ164" s="105"/>
      <c r="CR164" s="105"/>
      <c r="CS164" s="105"/>
      <c r="CU164" s="106">
        <f t="shared" ref="CU164" si="461">IFERROR(INDEX($BE$10:$BE$269,MATCH(CH164,$BP$10:$BP$269,0)),0)</f>
        <v>0</v>
      </c>
      <c r="CV164" s="106"/>
      <c r="CW164" s="106"/>
    </row>
    <row r="165" spans="5:101" ht="7.5" customHeight="1" x14ac:dyDescent="0.2">
      <c r="E165" s="110"/>
      <c r="F165" s="111"/>
      <c r="G165" s="111"/>
      <c r="H165" s="111"/>
      <c r="I165" s="112"/>
      <c r="J165" s="114"/>
      <c r="K165" s="110"/>
      <c r="L165" s="111"/>
      <c r="M165" s="111"/>
      <c r="N165" s="112"/>
      <c r="O165" s="110"/>
      <c r="P165" s="112"/>
      <c r="Q165" s="110"/>
      <c r="R165" s="112"/>
      <c r="S165" s="110"/>
      <c r="T165" s="112"/>
      <c r="U165" s="110"/>
      <c r="V165" s="111"/>
      <c r="W165" s="111"/>
      <c r="X165" s="111"/>
      <c r="Y165" s="112"/>
      <c r="Z165" s="87"/>
      <c r="AA165" s="87"/>
      <c r="AB165" s="87"/>
      <c r="AC165" s="87"/>
      <c r="AD165" s="87"/>
      <c r="AE165" s="101"/>
      <c r="AF165" s="101"/>
      <c r="AG165" s="102"/>
      <c r="AH165" s="116"/>
      <c r="AI165" s="104"/>
      <c r="AJ165" s="101"/>
      <c r="AK165" s="101"/>
      <c r="AL165" s="101"/>
      <c r="AM165" s="101"/>
      <c r="AN165" s="102"/>
      <c r="AO165" s="116"/>
      <c r="AP165" s="104"/>
      <c r="AQ165" s="101"/>
      <c r="AR165" s="101"/>
      <c r="AS165" s="101"/>
      <c r="AT165" s="101"/>
      <c r="AU165" s="102"/>
      <c r="AV165" s="116"/>
      <c r="AW165" s="104"/>
      <c r="AX165" s="101"/>
      <c r="AY165" s="101"/>
      <c r="AZ165" s="120"/>
      <c r="BA165" s="121"/>
      <c r="BB165" s="121"/>
      <c r="BC165" s="122"/>
      <c r="BE165" s="96"/>
      <c r="BF165" s="96"/>
      <c r="BG165" s="3"/>
      <c r="BH165" s="88"/>
      <c r="BI165" s="88"/>
      <c r="BJ165" s="88"/>
      <c r="BK165" s="88"/>
      <c r="BL165" s="88"/>
      <c r="BM165" s="88"/>
      <c r="BN165" s="88"/>
      <c r="BO165" s="88"/>
      <c r="BP165" s="88"/>
      <c r="BQ165" s="88"/>
      <c r="BR165" s="88"/>
      <c r="BS165" s="88"/>
      <c r="BT165" s="88"/>
      <c r="BU165" s="88"/>
      <c r="BV165" s="88"/>
      <c r="BW165" s="88"/>
      <c r="BX165" s="88"/>
      <c r="BY165" s="88"/>
      <c r="BZ165" s="88"/>
      <c r="CA165" s="88"/>
      <c r="CD165" s="98"/>
      <c r="CE165" s="98"/>
      <c r="CF165" s="98"/>
      <c r="CH165" s="99"/>
      <c r="CI165" s="99"/>
      <c r="CJ165" s="99"/>
      <c r="CK165" s="99"/>
      <c r="CL165" s="99"/>
      <c r="CM165" s="99"/>
      <c r="CN165" s="99"/>
      <c r="CO165" s="99"/>
      <c r="CP165" s="99"/>
      <c r="CQ165" s="99"/>
      <c r="CR165" s="99"/>
      <c r="CS165" s="99"/>
      <c r="CU165" s="85"/>
      <c r="CV165" s="85"/>
      <c r="CW165" s="85"/>
    </row>
    <row r="166" spans="5:101" ht="7.5" customHeight="1" x14ac:dyDescent="0.2">
      <c r="E166" s="107">
        <f>IFERROR(IF(BP166="","-",RANK(S166,$S$10:$T$264,0)+RANK(Q166,$Q$10:$R$264,0)%+RANK(O166,$O$10:$P$264,0)%%+ROW()%%%),"-")</f>
        <v>9.1013660000000005</v>
      </c>
      <c r="F166" s="108"/>
      <c r="G166" s="108"/>
      <c r="H166" s="108"/>
      <c r="I166" s="109"/>
      <c r="J166" s="113">
        <f>IFERROR(IF(E166="","",RANK(E166,$E$10:$I$264,1)),"-")</f>
        <v>68</v>
      </c>
      <c r="K166" s="107" t="str">
        <f t="shared" ref="K166" si="462">BP166</f>
        <v xml:space="preserve">   </v>
      </c>
      <c r="L166" s="108"/>
      <c r="M166" s="108"/>
      <c r="N166" s="109"/>
      <c r="O166" s="107">
        <f t="shared" ref="O166" si="463">SUM(AE166-AI166)</f>
        <v>0</v>
      </c>
      <c r="P166" s="109"/>
      <c r="Q166" s="107">
        <f t="shared" ref="Q166" si="464">SUM(AL166-AP166)</f>
        <v>0</v>
      </c>
      <c r="R166" s="109"/>
      <c r="S166" s="107">
        <f t="shared" ref="S166" si="465">SUM(AS166-AW166)</f>
        <v>0</v>
      </c>
      <c r="T166" s="109"/>
      <c r="U166" s="107">
        <f>IFERROR(SMALL($E$10:$I$264,79),0)</f>
        <v>9.101388</v>
      </c>
      <c r="V166" s="108"/>
      <c r="W166" s="108"/>
      <c r="X166" s="108"/>
      <c r="Y166" s="109"/>
      <c r="Z166" s="87">
        <f>IFERROR(IF(U166="","",RANK(U166,$U$10:$Y$264,1)),0)</f>
        <v>79</v>
      </c>
      <c r="AA166" s="87" t="str">
        <f>IFERROR(INDEX($K$10:$K$264,MATCH(U166,$E$10:$E$264,0),1),0)</f>
        <v xml:space="preserve">   </v>
      </c>
      <c r="AB166" s="87"/>
      <c r="AC166" s="87"/>
      <c r="AD166" s="87"/>
      <c r="AE166" s="101"/>
      <c r="AF166" s="101"/>
      <c r="AG166" s="102"/>
      <c r="AH166" s="115" t="s">
        <v>19</v>
      </c>
      <c r="AI166" s="104"/>
      <c r="AJ166" s="101"/>
      <c r="AK166" s="101"/>
      <c r="AL166" s="101"/>
      <c r="AM166" s="101"/>
      <c r="AN166" s="102"/>
      <c r="AO166" s="115" t="s">
        <v>19</v>
      </c>
      <c r="AP166" s="104"/>
      <c r="AQ166" s="101"/>
      <c r="AR166" s="101"/>
      <c r="AS166" s="101"/>
      <c r="AT166" s="101"/>
      <c r="AU166" s="102"/>
      <c r="AV166" s="115" t="s">
        <v>19</v>
      </c>
      <c r="AW166" s="104"/>
      <c r="AX166" s="101"/>
      <c r="AY166" s="101"/>
      <c r="AZ166" s="117">
        <f>IFERROR(IF(E166="","",RANK(E166,$E$10:$I$264,1)),0)</f>
        <v>68</v>
      </c>
      <c r="BA166" s="118"/>
      <c r="BB166" s="118"/>
      <c r="BC166" s="119"/>
      <c r="BE166" s="96"/>
      <c r="BF166" s="96"/>
      <c r="BG166" s="3"/>
      <c r="BH166" s="88" t="s">
        <v>98</v>
      </c>
      <c r="BI166" s="88"/>
      <c r="BJ166" s="88"/>
      <c r="BK166" s="88"/>
      <c r="BL166" s="88"/>
      <c r="BM166" s="88"/>
      <c r="BN166" s="88"/>
      <c r="BO166" s="88"/>
      <c r="BP166" s="88" t="str">
        <f>IF(BE166&gt;0,VLOOKUP(BE166,'Infos joueurs'!$B:$BT,11,FALSE)," ")&amp;" "&amp;IF(BE166&gt;0,VLOOKUP(BE166,'Infos joueurs'!$B:$BT,27,FALSE)," ")</f>
        <v xml:space="preserve">   </v>
      </c>
      <c r="BQ166" s="88"/>
      <c r="BR166" s="88"/>
      <c r="BS166" s="88"/>
      <c r="BT166" s="88"/>
      <c r="BU166" s="88"/>
      <c r="BV166" s="88"/>
      <c r="BW166" s="88"/>
      <c r="BX166" s="88"/>
      <c r="BY166" s="88"/>
      <c r="BZ166" s="88"/>
      <c r="CA166" s="88"/>
      <c r="CD166" s="97">
        <v>79</v>
      </c>
      <c r="CE166" s="97"/>
      <c r="CF166" s="97"/>
      <c r="CH166" s="105" t="str">
        <f t="shared" ref="CH166" si="466">AA166</f>
        <v xml:space="preserve">   </v>
      </c>
      <c r="CI166" s="105"/>
      <c r="CJ166" s="105"/>
      <c r="CK166" s="105"/>
      <c r="CL166" s="105"/>
      <c r="CM166" s="105"/>
      <c r="CN166" s="105"/>
      <c r="CO166" s="105"/>
      <c r="CP166" s="105"/>
      <c r="CQ166" s="105"/>
      <c r="CR166" s="105"/>
      <c r="CS166" s="105"/>
      <c r="CU166" s="106">
        <f t="shared" ref="CU166" si="467">IFERROR(INDEX($BE$10:$BE$269,MATCH(CH166,$BP$10:$BP$269,0)),0)</f>
        <v>0</v>
      </c>
      <c r="CV166" s="106"/>
      <c r="CW166" s="106"/>
    </row>
    <row r="167" spans="5:101" ht="7.5" customHeight="1" x14ac:dyDescent="0.2">
      <c r="E167" s="110"/>
      <c r="F167" s="111"/>
      <c r="G167" s="111"/>
      <c r="H167" s="111"/>
      <c r="I167" s="112"/>
      <c r="J167" s="114"/>
      <c r="K167" s="110"/>
      <c r="L167" s="111"/>
      <c r="M167" s="111"/>
      <c r="N167" s="112"/>
      <c r="O167" s="110"/>
      <c r="P167" s="112"/>
      <c r="Q167" s="110"/>
      <c r="R167" s="112"/>
      <c r="S167" s="110"/>
      <c r="T167" s="112"/>
      <c r="U167" s="110"/>
      <c r="V167" s="111"/>
      <c r="W167" s="111"/>
      <c r="X167" s="111"/>
      <c r="Y167" s="112"/>
      <c r="Z167" s="87"/>
      <c r="AA167" s="87"/>
      <c r="AB167" s="87"/>
      <c r="AC167" s="87"/>
      <c r="AD167" s="87"/>
      <c r="AE167" s="101"/>
      <c r="AF167" s="101"/>
      <c r="AG167" s="102"/>
      <c r="AH167" s="116"/>
      <c r="AI167" s="104"/>
      <c r="AJ167" s="101"/>
      <c r="AK167" s="101"/>
      <c r="AL167" s="101"/>
      <c r="AM167" s="101"/>
      <c r="AN167" s="102"/>
      <c r="AO167" s="116"/>
      <c r="AP167" s="104"/>
      <c r="AQ167" s="101"/>
      <c r="AR167" s="101"/>
      <c r="AS167" s="101"/>
      <c r="AT167" s="101"/>
      <c r="AU167" s="102"/>
      <c r="AV167" s="116"/>
      <c r="AW167" s="104"/>
      <c r="AX167" s="101"/>
      <c r="AY167" s="101"/>
      <c r="AZ167" s="120"/>
      <c r="BA167" s="121"/>
      <c r="BB167" s="121"/>
      <c r="BC167" s="122"/>
      <c r="BE167" s="96"/>
      <c r="BF167" s="96"/>
      <c r="BG167" s="3"/>
      <c r="BH167" s="88"/>
      <c r="BI167" s="88"/>
      <c r="BJ167" s="88"/>
      <c r="BK167" s="88"/>
      <c r="BL167" s="88"/>
      <c r="BM167" s="88"/>
      <c r="BN167" s="88"/>
      <c r="BO167" s="88"/>
      <c r="BP167" s="88"/>
      <c r="BQ167" s="88"/>
      <c r="BR167" s="88"/>
      <c r="BS167" s="88"/>
      <c r="BT167" s="88"/>
      <c r="BU167" s="88"/>
      <c r="BV167" s="88"/>
      <c r="BW167" s="88"/>
      <c r="BX167" s="88"/>
      <c r="BY167" s="88"/>
      <c r="BZ167" s="88"/>
      <c r="CA167" s="88"/>
      <c r="CD167" s="98"/>
      <c r="CE167" s="98"/>
      <c r="CF167" s="98"/>
      <c r="CH167" s="99"/>
      <c r="CI167" s="99"/>
      <c r="CJ167" s="99"/>
      <c r="CK167" s="99"/>
      <c r="CL167" s="99"/>
      <c r="CM167" s="99"/>
      <c r="CN167" s="99"/>
      <c r="CO167" s="99"/>
      <c r="CP167" s="99"/>
      <c r="CQ167" s="99"/>
      <c r="CR167" s="99"/>
      <c r="CS167" s="99"/>
      <c r="CU167" s="85"/>
      <c r="CV167" s="85"/>
      <c r="CW167" s="85"/>
    </row>
    <row r="168" spans="5:101" ht="7.5" customHeight="1" x14ac:dyDescent="0.2">
      <c r="E168" s="107">
        <f>IFERROR(IF(BP168="","-",RANK(S168,$S$10:$T$264,0)+RANK(Q168,$Q$10:$R$264,0)%+RANK(O168,$O$10:$P$264,0)%%+ROW()%%%),"-")</f>
        <v>9.1013680000000008</v>
      </c>
      <c r="F168" s="108"/>
      <c r="G168" s="108"/>
      <c r="H168" s="108"/>
      <c r="I168" s="109"/>
      <c r="J168" s="113">
        <f>IFERROR(IF(E168="","",RANK(E168,$E$10:$I$264,1)),"-")</f>
        <v>69</v>
      </c>
      <c r="K168" s="107" t="str">
        <f t="shared" ref="K168" si="468">BP168</f>
        <v xml:space="preserve">   </v>
      </c>
      <c r="L168" s="108"/>
      <c r="M168" s="108"/>
      <c r="N168" s="109"/>
      <c r="O168" s="107">
        <f t="shared" ref="O168" si="469">SUM(AE168-AI168)</f>
        <v>0</v>
      </c>
      <c r="P168" s="109"/>
      <c r="Q168" s="107">
        <f t="shared" ref="Q168" si="470">SUM(AL168-AP168)</f>
        <v>0</v>
      </c>
      <c r="R168" s="109"/>
      <c r="S168" s="107">
        <f t="shared" ref="S168" si="471">SUM(AS168-AW168)</f>
        <v>0</v>
      </c>
      <c r="T168" s="109"/>
      <c r="U168" s="107">
        <f>IFERROR(SMALL($E$10:$I$264,80),0)</f>
        <v>9.1013900000000003</v>
      </c>
      <c r="V168" s="108"/>
      <c r="W168" s="108"/>
      <c r="X168" s="108"/>
      <c r="Y168" s="109"/>
      <c r="Z168" s="87">
        <f>IFERROR(IF(U168="","",RANK(U168,$U$10:$Y$264,1)),0)</f>
        <v>80</v>
      </c>
      <c r="AA168" s="87" t="str">
        <f>IFERROR(INDEX($K$10:$K$264,MATCH(U168,$E$10:$E$264,0),1),0)</f>
        <v xml:space="preserve">   </v>
      </c>
      <c r="AB168" s="87"/>
      <c r="AC168" s="87"/>
      <c r="AD168" s="87"/>
      <c r="AE168" s="101"/>
      <c r="AF168" s="101"/>
      <c r="AG168" s="102"/>
      <c r="AH168" s="115" t="s">
        <v>19</v>
      </c>
      <c r="AI168" s="104"/>
      <c r="AJ168" s="101"/>
      <c r="AK168" s="101"/>
      <c r="AL168" s="101"/>
      <c r="AM168" s="101"/>
      <c r="AN168" s="102"/>
      <c r="AO168" s="115" t="s">
        <v>19</v>
      </c>
      <c r="AP168" s="104"/>
      <c r="AQ168" s="101"/>
      <c r="AR168" s="101"/>
      <c r="AS168" s="101"/>
      <c r="AT168" s="101"/>
      <c r="AU168" s="102"/>
      <c r="AV168" s="115" t="s">
        <v>19</v>
      </c>
      <c r="AW168" s="104"/>
      <c r="AX168" s="101"/>
      <c r="AY168" s="101"/>
      <c r="AZ168" s="117">
        <f>IFERROR(IF(E168="","",RANK(E168,$E$10:$I$264,1)),0)</f>
        <v>69</v>
      </c>
      <c r="BA168" s="118"/>
      <c r="BB168" s="118"/>
      <c r="BC168" s="119"/>
      <c r="BE168" s="96"/>
      <c r="BF168" s="96"/>
      <c r="BG168" s="3"/>
      <c r="BH168" s="88" t="s">
        <v>99</v>
      </c>
      <c r="BI168" s="88"/>
      <c r="BJ168" s="88"/>
      <c r="BK168" s="88"/>
      <c r="BL168" s="88"/>
      <c r="BM168" s="88"/>
      <c r="BN168" s="88"/>
      <c r="BO168" s="88"/>
      <c r="BP168" s="88" t="str">
        <f>IF(BE168&gt;0,VLOOKUP(BE168,'Infos joueurs'!$B:$BT,11,FALSE)," ")&amp;" "&amp;IF(BE168&gt;0,VLOOKUP(BE168,'Infos joueurs'!$B:$BT,27,FALSE)," ")</f>
        <v xml:space="preserve">   </v>
      </c>
      <c r="BQ168" s="88"/>
      <c r="BR168" s="88"/>
      <c r="BS168" s="88"/>
      <c r="BT168" s="88"/>
      <c r="BU168" s="88"/>
      <c r="BV168" s="88"/>
      <c r="BW168" s="88"/>
      <c r="BX168" s="88"/>
      <c r="BY168" s="88"/>
      <c r="BZ168" s="88"/>
      <c r="CA168" s="88"/>
      <c r="CD168" s="97">
        <v>80</v>
      </c>
      <c r="CE168" s="97"/>
      <c r="CF168" s="97"/>
      <c r="CH168" s="105" t="str">
        <f t="shared" ref="CH168" si="472">AA168</f>
        <v xml:space="preserve">   </v>
      </c>
      <c r="CI168" s="105"/>
      <c r="CJ168" s="105"/>
      <c r="CK168" s="105"/>
      <c r="CL168" s="105"/>
      <c r="CM168" s="105"/>
      <c r="CN168" s="105"/>
      <c r="CO168" s="105"/>
      <c r="CP168" s="105"/>
      <c r="CQ168" s="105"/>
      <c r="CR168" s="105"/>
      <c r="CS168" s="105"/>
      <c r="CU168" s="106">
        <f t="shared" ref="CU168" si="473">IFERROR(INDEX($BE$10:$BE$269,MATCH(CH168,$BP$10:$BP$269,0)),0)</f>
        <v>0</v>
      </c>
      <c r="CV168" s="106"/>
      <c r="CW168" s="106"/>
    </row>
    <row r="169" spans="5:101" ht="7.5" customHeight="1" x14ac:dyDescent="0.2">
      <c r="E169" s="110"/>
      <c r="F169" s="111"/>
      <c r="G169" s="111"/>
      <c r="H169" s="111"/>
      <c r="I169" s="112"/>
      <c r="J169" s="114"/>
      <c r="K169" s="110"/>
      <c r="L169" s="111"/>
      <c r="M169" s="111"/>
      <c r="N169" s="112"/>
      <c r="O169" s="110"/>
      <c r="P169" s="112"/>
      <c r="Q169" s="110"/>
      <c r="R169" s="112"/>
      <c r="S169" s="110"/>
      <c r="T169" s="112"/>
      <c r="U169" s="110"/>
      <c r="V169" s="111"/>
      <c r="W169" s="111"/>
      <c r="X169" s="111"/>
      <c r="Y169" s="112"/>
      <c r="Z169" s="87"/>
      <c r="AA169" s="87"/>
      <c r="AB169" s="87"/>
      <c r="AC169" s="87"/>
      <c r="AD169" s="87"/>
      <c r="AE169" s="101"/>
      <c r="AF169" s="101"/>
      <c r="AG169" s="102"/>
      <c r="AH169" s="116"/>
      <c r="AI169" s="104"/>
      <c r="AJ169" s="101"/>
      <c r="AK169" s="101"/>
      <c r="AL169" s="101"/>
      <c r="AM169" s="101"/>
      <c r="AN169" s="102"/>
      <c r="AO169" s="116"/>
      <c r="AP169" s="104"/>
      <c r="AQ169" s="101"/>
      <c r="AR169" s="101"/>
      <c r="AS169" s="101"/>
      <c r="AT169" s="101"/>
      <c r="AU169" s="102"/>
      <c r="AV169" s="116"/>
      <c r="AW169" s="104"/>
      <c r="AX169" s="101"/>
      <c r="AY169" s="101"/>
      <c r="AZ169" s="120"/>
      <c r="BA169" s="121"/>
      <c r="BB169" s="121"/>
      <c r="BC169" s="122"/>
      <c r="BE169" s="96"/>
      <c r="BF169" s="96"/>
      <c r="BG169" s="3"/>
      <c r="BH169" s="88"/>
      <c r="BI169" s="88"/>
      <c r="BJ169" s="88"/>
      <c r="BK169" s="88"/>
      <c r="BL169" s="88"/>
      <c r="BM169" s="88"/>
      <c r="BN169" s="88"/>
      <c r="BO169" s="88"/>
      <c r="BP169" s="88"/>
      <c r="BQ169" s="88"/>
      <c r="BR169" s="88"/>
      <c r="BS169" s="88"/>
      <c r="BT169" s="88"/>
      <c r="BU169" s="88"/>
      <c r="BV169" s="88"/>
      <c r="BW169" s="88"/>
      <c r="BX169" s="88"/>
      <c r="BY169" s="88"/>
      <c r="BZ169" s="88"/>
      <c r="CA169" s="88"/>
      <c r="CD169" s="98"/>
      <c r="CE169" s="98"/>
      <c r="CF169" s="98"/>
      <c r="CH169" s="99"/>
      <c r="CI169" s="99"/>
      <c r="CJ169" s="99"/>
      <c r="CK169" s="99"/>
      <c r="CL169" s="99"/>
      <c r="CM169" s="99"/>
      <c r="CN169" s="99"/>
      <c r="CO169" s="99"/>
      <c r="CP169" s="99"/>
      <c r="CQ169" s="99"/>
      <c r="CR169" s="99"/>
      <c r="CS169" s="99"/>
      <c r="CU169" s="85"/>
      <c r="CV169" s="85"/>
      <c r="CW169" s="85"/>
    </row>
    <row r="170" spans="5:101" ht="7.5" customHeight="1" x14ac:dyDescent="0.2">
      <c r="E170" s="107">
        <f>IFERROR(IF(BP170="","-",RANK(S170,$S$10:$T$264,0)+RANK(Q170,$Q$10:$R$264,0)%+RANK(O170,$O$10:$P$264,0)%%+ROW()%%%),"-")</f>
        <v>9.1013700000000011</v>
      </c>
      <c r="F170" s="108"/>
      <c r="G170" s="108"/>
      <c r="H170" s="108"/>
      <c r="I170" s="109"/>
      <c r="J170" s="113">
        <f>IFERROR(IF(E170="","",RANK(E170,$E$10:$I$264,1)),"-")</f>
        <v>70</v>
      </c>
      <c r="K170" s="107" t="str">
        <f t="shared" ref="K170" si="474">BP170</f>
        <v xml:space="preserve">   </v>
      </c>
      <c r="L170" s="108"/>
      <c r="M170" s="108"/>
      <c r="N170" s="109"/>
      <c r="O170" s="107">
        <f t="shared" ref="O170" si="475">SUM(AE170-AI170)</f>
        <v>0</v>
      </c>
      <c r="P170" s="109"/>
      <c r="Q170" s="107">
        <f t="shared" ref="Q170" si="476">SUM(AL170-AP170)</f>
        <v>0</v>
      </c>
      <c r="R170" s="109"/>
      <c r="S170" s="107">
        <f t="shared" ref="S170" si="477">SUM(AS170-AW170)</f>
        <v>0</v>
      </c>
      <c r="T170" s="109"/>
      <c r="U170" s="107">
        <f>IFERROR(SMALL($E$10:$I$264,81),0)</f>
        <v>9.1013920000000006</v>
      </c>
      <c r="V170" s="108"/>
      <c r="W170" s="108"/>
      <c r="X170" s="108"/>
      <c r="Y170" s="109"/>
      <c r="Z170" s="87">
        <f>IFERROR(IF(U170="","",RANK(U170,$U$10:$Y$264,1)),0)</f>
        <v>81</v>
      </c>
      <c r="AA170" s="87" t="str">
        <f>IFERROR(INDEX($K$10:$K$264,MATCH(U170,$E$10:$E$264,0),1),0)</f>
        <v xml:space="preserve">   </v>
      </c>
      <c r="AB170" s="87"/>
      <c r="AC170" s="87"/>
      <c r="AD170" s="87"/>
      <c r="AE170" s="101"/>
      <c r="AF170" s="101"/>
      <c r="AG170" s="102"/>
      <c r="AH170" s="115" t="s">
        <v>19</v>
      </c>
      <c r="AI170" s="104"/>
      <c r="AJ170" s="101"/>
      <c r="AK170" s="101"/>
      <c r="AL170" s="101"/>
      <c r="AM170" s="101"/>
      <c r="AN170" s="102"/>
      <c r="AO170" s="115" t="s">
        <v>19</v>
      </c>
      <c r="AP170" s="104"/>
      <c r="AQ170" s="101"/>
      <c r="AR170" s="101"/>
      <c r="AS170" s="101"/>
      <c r="AT170" s="101"/>
      <c r="AU170" s="102"/>
      <c r="AV170" s="115" t="s">
        <v>19</v>
      </c>
      <c r="AW170" s="104"/>
      <c r="AX170" s="101"/>
      <c r="AY170" s="101"/>
      <c r="AZ170" s="117">
        <f>IFERROR(IF(E170="","",RANK(E170,$E$10:$I$264,1)),0)</f>
        <v>70</v>
      </c>
      <c r="BA170" s="118"/>
      <c r="BB170" s="118"/>
      <c r="BC170" s="119"/>
      <c r="BE170" s="96"/>
      <c r="BF170" s="96"/>
      <c r="BG170" s="3"/>
      <c r="BH170" s="88" t="s">
        <v>100</v>
      </c>
      <c r="BI170" s="88"/>
      <c r="BJ170" s="88"/>
      <c r="BK170" s="88"/>
      <c r="BL170" s="88"/>
      <c r="BM170" s="88"/>
      <c r="BN170" s="88"/>
      <c r="BO170" s="88"/>
      <c r="BP170" s="88" t="str">
        <f>IF(BE170&gt;0,VLOOKUP(BE170,'Infos joueurs'!$B:$BT,11,FALSE)," ")&amp;" "&amp;IF(BE170&gt;0,VLOOKUP(BE170,'Infos joueurs'!$B:$BT,27,FALSE)," ")</f>
        <v xml:space="preserve">   </v>
      </c>
      <c r="BQ170" s="88"/>
      <c r="BR170" s="88"/>
      <c r="BS170" s="88"/>
      <c r="BT170" s="88"/>
      <c r="BU170" s="88"/>
      <c r="BV170" s="88"/>
      <c r="BW170" s="88"/>
      <c r="BX170" s="88"/>
      <c r="BY170" s="88"/>
      <c r="BZ170" s="88"/>
      <c r="CA170" s="88"/>
      <c r="CD170" s="97">
        <v>81</v>
      </c>
      <c r="CE170" s="97"/>
      <c r="CF170" s="97"/>
      <c r="CH170" s="105" t="str">
        <f t="shared" ref="CH170" si="478">AA170</f>
        <v xml:space="preserve">   </v>
      </c>
      <c r="CI170" s="105"/>
      <c r="CJ170" s="105"/>
      <c r="CK170" s="105"/>
      <c r="CL170" s="105"/>
      <c r="CM170" s="105"/>
      <c r="CN170" s="105"/>
      <c r="CO170" s="105"/>
      <c r="CP170" s="105"/>
      <c r="CQ170" s="105"/>
      <c r="CR170" s="105"/>
      <c r="CS170" s="105"/>
      <c r="CU170" s="106">
        <f t="shared" ref="CU170" si="479">IFERROR(INDEX($BE$10:$BE$269,MATCH(CH170,$BP$10:$BP$269,0)),0)</f>
        <v>0</v>
      </c>
      <c r="CV170" s="106"/>
      <c r="CW170" s="106"/>
    </row>
    <row r="171" spans="5:101" ht="7.5" customHeight="1" x14ac:dyDescent="0.2">
      <c r="E171" s="110"/>
      <c r="F171" s="111"/>
      <c r="G171" s="111"/>
      <c r="H171" s="111"/>
      <c r="I171" s="112"/>
      <c r="J171" s="114"/>
      <c r="K171" s="110"/>
      <c r="L171" s="111"/>
      <c r="M171" s="111"/>
      <c r="N171" s="112"/>
      <c r="O171" s="110"/>
      <c r="P171" s="112"/>
      <c r="Q171" s="110"/>
      <c r="R171" s="112"/>
      <c r="S171" s="110"/>
      <c r="T171" s="112"/>
      <c r="U171" s="110"/>
      <c r="V171" s="111"/>
      <c r="W171" s="111"/>
      <c r="X171" s="111"/>
      <c r="Y171" s="112"/>
      <c r="Z171" s="87"/>
      <c r="AA171" s="87"/>
      <c r="AB171" s="87"/>
      <c r="AC171" s="87"/>
      <c r="AD171" s="87"/>
      <c r="AE171" s="101"/>
      <c r="AF171" s="101"/>
      <c r="AG171" s="102"/>
      <c r="AH171" s="116"/>
      <c r="AI171" s="104"/>
      <c r="AJ171" s="101"/>
      <c r="AK171" s="101"/>
      <c r="AL171" s="101"/>
      <c r="AM171" s="101"/>
      <c r="AN171" s="102"/>
      <c r="AO171" s="116"/>
      <c r="AP171" s="104"/>
      <c r="AQ171" s="101"/>
      <c r="AR171" s="101"/>
      <c r="AS171" s="101"/>
      <c r="AT171" s="101"/>
      <c r="AU171" s="102"/>
      <c r="AV171" s="116"/>
      <c r="AW171" s="104"/>
      <c r="AX171" s="101"/>
      <c r="AY171" s="101"/>
      <c r="AZ171" s="120"/>
      <c r="BA171" s="121"/>
      <c r="BB171" s="121"/>
      <c r="BC171" s="122"/>
      <c r="BE171" s="96"/>
      <c r="BF171" s="96"/>
      <c r="BG171" s="3"/>
      <c r="BH171" s="88"/>
      <c r="BI171" s="88"/>
      <c r="BJ171" s="88"/>
      <c r="BK171" s="88"/>
      <c r="BL171" s="88"/>
      <c r="BM171" s="88"/>
      <c r="BN171" s="88"/>
      <c r="BO171" s="88"/>
      <c r="BP171" s="88"/>
      <c r="BQ171" s="88"/>
      <c r="BR171" s="88"/>
      <c r="BS171" s="88"/>
      <c r="BT171" s="88"/>
      <c r="BU171" s="88"/>
      <c r="BV171" s="88"/>
      <c r="BW171" s="88"/>
      <c r="BX171" s="88"/>
      <c r="BY171" s="88"/>
      <c r="BZ171" s="88"/>
      <c r="CA171" s="88"/>
      <c r="CD171" s="98"/>
      <c r="CE171" s="98"/>
      <c r="CF171" s="98"/>
      <c r="CH171" s="99"/>
      <c r="CI171" s="99"/>
      <c r="CJ171" s="99"/>
      <c r="CK171" s="99"/>
      <c r="CL171" s="99"/>
      <c r="CM171" s="99"/>
      <c r="CN171" s="99"/>
      <c r="CO171" s="99"/>
      <c r="CP171" s="99"/>
      <c r="CQ171" s="99"/>
      <c r="CR171" s="99"/>
      <c r="CS171" s="99"/>
      <c r="CU171" s="85"/>
      <c r="CV171" s="85"/>
      <c r="CW171" s="85"/>
    </row>
    <row r="172" spans="5:101" ht="7.5" customHeight="1" x14ac:dyDescent="0.2">
      <c r="E172" s="107">
        <f>IFERROR(IF(BP172="","-",RANK(S172,$S$10:$T$264,0)+RANK(Q172,$Q$10:$R$264,0)%+RANK(O172,$O$10:$P$264,0)%%+ROW()%%%),"-")</f>
        <v>9.1013719999999996</v>
      </c>
      <c r="F172" s="108"/>
      <c r="G172" s="108"/>
      <c r="H172" s="108"/>
      <c r="I172" s="109"/>
      <c r="J172" s="113">
        <f>IFERROR(IF(E172="","",RANK(E172,$E$10:$I$264,1)),"-")</f>
        <v>71</v>
      </c>
      <c r="K172" s="107" t="str">
        <f t="shared" ref="K172" si="480">BP172</f>
        <v xml:space="preserve">   </v>
      </c>
      <c r="L172" s="108"/>
      <c r="M172" s="108"/>
      <c r="N172" s="109"/>
      <c r="O172" s="107">
        <f t="shared" ref="O172" si="481">SUM(AE172-AI172)</f>
        <v>0</v>
      </c>
      <c r="P172" s="109"/>
      <c r="Q172" s="107">
        <f t="shared" ref="Q172" si="482">SUM(AL172-AP172)</f>
        <v>0</v>
      </c>
      <c r="R172" s="109"/>
      <c r="S172" s="107">
        <f t="shared" ref="S172" si="483">SUM(AS172-AW172)</f>
        <v>0</v>
      </c>
      <c r="T172" s="109"/>
      <c r="U172" s="107">
        <f>IFERROR(SMALL($E$10:$I$264,82),0)</f>
        <v>9.1013940000000009</v>
      </c>
      <c r="V172" s="108"/>
      <c r="W172" s="108"/>
      <c r="X172" s="108"/>
      <c r="Y172" s="109"/>
      <c r="Z172" s="87">
        <f>IFERROR(IF(U172="","",RANK(U172,$U$10:$Y$264,1)),0)</f>
        <v>82</v>
      </c>
      <c r="AA172" s="87" t="str">
        <f>IFERROR(INDEX($K$10:$K$264,MATCH(U172,$E$10:$E$264,0),1),0)</f>
        <v xml:space="preserve">   </v>
      </c>
      <c r="AB172" s="87"/>
      <c r="AC172" s="87"/>
      <c r="AD172" s="87"/>
      <c r="AE172" s="101"/>
      <c r="AF172" s="101"/>
      <c r="AG172" s="102"/>
      <c r="AH172" s="115" t="s">
        <v>19</v>
      </c>
      <c r="AI172" s="104"/>
      <c r="AJ172" s="101"/>
      <c r="AK172" s="101"/>
      <c r="AL172" s="101"/>
      <c r="AM172" s="101"/>
      <c r="AN172" s="102"/>
      <c r="AO172" s="115" t="s">
        <v>19</v>
      </c>
      <c r="AP172" s="104"/>
      <c r="AQ172" s="101"/>
      <c r="AR172" s="101"/>
      <c r="AS172" s="101"/>
      <c r="AT172" s="101"/>
      <c r="AU172" s="102"/>
      <c r="AV172" s="115" t="s">
        <v>19</v>
      </c>
      <c r="AW172" s="104"/>
      <c r="AX172" s="101"/>
      <c r="AY172" s="101"/>
      <c r="AZ172" s="117">
        <f>IFERROR(IF(E172="","",RANK(E172,$E$10:$I$264,1)),0)</f>
        <v>71</v>
      </c>
      <c r="BA172" s="118"/>
      <c r="BB172" s="118"/>
      <c r="BC172" s="119"/>
      <c r="BE172" s="96"/>
      <c r="BF172" s="96"/>
      <c r="BG172" s="3"/>
      <c r="BH172" s="88" t="s">
        <v>101</v>
      </c>
      <c r="BI172" s="88"/>
      <c r="BJ172" s="88"/>
      <c r="BK172" s="88"/>
      <c r="BL172" s="88"/>
      <c r="BM172" s="88"/>
      <c r="BN172" s="88"/>
      <c r="BO172" s="88"/>
      <c r="BP172" s="88" t="str">
        <f>IF(BE172&gt;0,VLOOKUP(BE172,'Infos joueurs'!$B:$BT,11,FALSE)," ")&amp;" "&amp;IF(BE172&gt;0,VLOOKUP(BE172,'Infos joueurs'!$B:$BT,27,FALSE)," ")</f>
        <v xml:space="preserve">   </v>
      </c>
      <c r="BQ172" s="88"/>
      <c r="BR172" s="88"/>
      <c r="BS172" s="88"/>
      <c r="BT172" s="88"/>
      <c r="BU172" s="88"/>
      <c r="BV172" s="88"/>
      <c r="BW172" s="88"/>
      <c r="BX172" s="88"/>
      <c r="BY172" s="88"/>
      <c r="BZ172" s="88"/>
      <c r="CA172" s="88"/>
      <c r="CD172" s="97">
        <v>82</v>
      </c>
      <c r="CE172" s="97"/>
      <c r="CF172" s="97"/>
      <c r="CH172" s="105" t="str">
        <f t="shared" ref="CH172" si="484">AA172</f>
        <v xml:space="preserve">   </v>
      </c>
      <c r="CI172" s="105"/>
      <c r="CJ172" s="105"/>
      <c r="CK172" s="105"/>
      <c r="CL172" s="105"/>
      <c r="CM172" s="105"/>
      <c r="CN172" s="105"/>
      <c r="CO172" s="105"/>
      <c r="CP172" s="105"/>
      <c r="CQ172" s="105"/>
      <c r="CR172" s="105"/>
      <c r="CS172" s="105"/>
      <c r="CU172" s="106">
        <f t="shared" ref="CU172" si="485">IFERROR(INDEX($BE$10:$BE$269,MATCH(CH172,$BP$10:$BP$269,0)),0)</f>
        <v>0</v>
      </c>
      <c r="CV172" s="106"/>
      <c r="CW172" s="106"/>
    </row>
    <row r="173" spans="5:101" ht="7.5" customHeight="1" x14ac:dyDescent="0.2">
      <c r="E173" s="110"/>
      <c r="F173" s="111"/>
      <c r="G173" s="111"/>
      <c r="H173" s="111"/>
      <c r="I173" s="112"/>
      <c r="J173" s="114"/>
      <c r="K173" s="110"/>
      <c r="L173" s="111"/>
      <c r="M173" s="111"/>
      <c r="N173" s="112"/>
      <c r="O173" s="110"/>
      <c r="P173" s="112"/>
      <c r="Q173" s="110"/>
      <c r="R173" s="112"/>
      <c r="S173" s="110"/>
      <c r="T173" s="112"/>
      <c r="U173" s="110"/>
      <c r="V173" s="111"/>
      <c r="W173" s="111"/>
      <c r="X173" s="111"/>
      <c r="Y173" s="112"/>
      <c r="Z173" s="87"/>
      <c r="AA173" s="87"/>
      <c r="AB173" s="87"/>
      <c r="AC173" s="87"/>
      <c r="AD173" s="87"/>
      <c r="AE173" s="101"/>
      <c r="AF173" s="101"/>
      <c r="AG173" s="102"/>
      <c r="AH173" s="116"/>
      <c r="AI173" s="104"/>
      <c r="AJ173" s="101"/>
      <c r="AK173" s="101"/>
      <c r="AL173" s="101"/>
      <c r="AM173" s="101"/>
      <c r="AN173" s="102"/>
      <c r="AO173" s="116"/>
      <c r="AP173" s="104"/>
      <c r="AQ173" s="101"/>
      <c r="AR173" s="101"/>
      <c r="AS173" s="101"/>
      <c r="AT173" s="101"/>
      <c r="AU173" s="102"/>
      <c r="AV173" s="116"/>
      <c r="AW173" s="104"/>
      <c r="AX173" s="101"/>
      <c r="AY173" s="101"/>
      <c r="AZ173" s="120"/>
      <c r="BA173" s="121"/>
      <c r="BB173" s="121"/>
      <c r="BC173" s="122"/>
      <c r="BE173" s="96"/>
      <c r="BF173" s="96"/>
      <c r="BG173" s="3"/>
      <c r="BH173" s="88"/>
      <c r="BI173" s="88"/>
      <c r="BJ173" s="88"/>
      <c r="BK173" s="88"/>
      <c r="BL173" s="88"/>
      <c r="BM173" s="88"/>
      <c r="BN173" s="88"/>
      <c r="BO173" s="88"/>
      <c r="BP173" s="88"/>
      <c r="BQ173" s="88"/>
      <c r="BR173" s="88"/>
      <c r="BS173" s="88"/>
      <c r="BT173" s="88"/>
      <c r="BU173" s="88"/>
      <c r="BV173" s="88"/>
      <c r="BW173" s="88"/>
      <c r="BX173" s="88"/>
      <c r="BY173" s="88"/>
      <c r="BZ173" s="88"/>
      <c r="CA173" s="88"/>
      <c r="CD173" s="98"/>
      <c r="CE173" s="98"/>
      <c r="CF173" s="98"/>
      <c r="CH173" s="99"/>
      <c r="CI173" s="99"/>
      <c r="CJ173" s="99"/>
      <c r="CK173" s="99"/>
      <c r="CL173" s="99"/>
      <c r="CM173" s="99"/>
      <c r="CN173" s="99"/>
      <c r="CO173" s="99"/>
      <c r="CP173" s="99"/>
      <c r="CQ173" s="99"/>
      <c r="CR173" s="99"/>
      <c r="CS173" s="99"/>
      <c r="CU173" s="85"/>
      <c r="CV173" s="85"/>
      <c r="CW173" s="85"/>
    </row>
    <row r="174" spans="5:101" ht="7.5" customHeight="1" x14ac:dyDescent="0.2">
      <c r="E174" s="107">
        <f>IFERROR(IF(BP174="","-",RANK(S174,$S$10:$T$264,0)+RANK(Q174,$Q$10:$R$264,0)%+RANK(O174,$O$10:$P$264,0)%%+ROW()%%%),"-")</f>
        <v>9.1013739999999999</v>
      </c>
      <c r="F174" s="108"/>
      <c r="G174" s="108"/>
      <c r="H174" s="108"/>
      <c r="I174" s="109"/>
      <c r="J174" s="113">
        <f>IFERROR(IF(E174="","",RANK(E174,$E$10:$I$264,1)),"-")</f>
        <v>72</v>
      </c>
      <c r="K174" s="107" t="str">
        <f t="shared" ref="K174" si="486">BP174</f>
        <v xml:space="preserve">   </v>
      </c>
      <c r="L174" s="108"/>
      <c r="M174" s="108"/>
      <c r="N174" s="109"/>
      <c r="O174" s="107">
        <f t="shared" ref="O174" si="487">SUM(AE174-AI174)</f>
        <v>0</v>
      </c>
      <c r="P174" s="109"/>
      <c r="Q174" s="107">
        <f t="shared" ref="Q174" si="488">SUM(AL174-AP174)</f>
        <v>0</v>
      </c>
      <c r="R174" s="109"/>
      <c r="S174" s="107">
        <f t="shared" ref="S174" si="489">SUM(AS174-AW174)</f>
        <v>0</v>
      </c>
      <c r="T174" s="109"/>
      <c r="U174" s="107">
        <f>IFERROR(SMALL($E$10:$I$264,83),0)</f>
        <v>9.1013960000000012</v>
      </c>
      <c r="V174" s="108"/>
      <c r="W174" s="108"/>
      <c r="X174" s="108"/>
      <c r="Y174" s="109"/>
      <c r="Z174" s="87">
        <f>IFERROR(IF(U174="","",RANK(U174,$U$10:$Y$264,1)),0)</f>
        <v>83</v>
      </c>
      <c r="AA174" s="87" t="str">
        <f>IFERROR(INDEX($K$10:$K$264,MATCH(U174,$E$10:$E$264,0),1),0)</f>
        <v xml:space="preserve">   </v>
      </c>
      <c r="AB174" s="87"/>
      <c r="AC174" s="87"/>
      <c r="AD174" s="87"/>
      <c r="AE174" s="101"/>
      <c r="AF174" s="101"/>
      <c r="AG174" s="102"/>
      <c r="AH174" s="115" t="s">
        <v>19</v>
      </c>
      <c r="AI174" s="104"/>
      <c r="AJ174" s="101"/>
      <c r="AK174" s="101"/>
      <c r="AL174" s="101"/>
      <c r="AM174" s="101"/>
      <c r="AN174" s="102"/>
      <c r="AO174" s="115" t="s">
        <v>19</v>
      </c>
      <c r="AP174" s="104"/>
      <c r="AQ174" s="101"/>
      <c r="AR174" s="101"/>
      <c r="AS174" s="101"/>
      <c r="AT174" s="101"/>
      <c r="AU174" s="102"/>
      <c r="AV174" s="115" t="s">
        <v>19</v>
      </c>
      <c r="AW174" s="104"/>
      <c r="AX174" s="101"/>
      <c r="AY174" s="101"/>
      <c r="AZ174" s="117">
        <f>IFERROR(IF(E174="","",RANK(E174,$E$10:$I$264,1)),0)</f>
        <v>72</v>
      </c>
      <c r="BA174" s="118"/>
      <c r="BB174" s="118"/>
      <c r="BC174" s="119"/>
      <c r="BE174" s="96"/>
      <c r="BF174" s="96"/>
      <c r="BG174" s="3"/>
      <c r="BH174" s="88" t="s">
        <v>102</v>
      </c>
      <c r="BI174" s="88"/>
      <c r="BJ174" s="88"/>
      <c r="BK174" s="88"/>
      <c r="BL174" s="88"/>
      <c r="BM174" s="88"/>
      <c r="BN174" s="88"/>
      <c r="BO174" s="88"/>
      <c r="BP174" s="88" t="str">
        <f>IF(BE174&gt;0,VLOOKUP(BE174,'Infos joueurs'!$B:$BT,11,FALSE)," ")&amp;" "&amp;IF(BE174&gt;0,VLOOKUP(BE174,'Infos joueurs'!$B:$BT,27,FALSE)," ")</f>
        <v xml:space="preserve">   </v>
      </c>
      <c r="BQ174" s="88"/>
      <c r="BR174" s="88"/>
      <c r="BS174" s="88"/>
      <c r="BT174" s="88"/>
      <c r="BU174" s="88"/>
      <c r="BV174" s="88"/>
      <c r="BW174" s="88"/>
      <c r="BX174" s="88"/>
      <c r="BY174" s="88"/>
      <c r="BZ174" s="88"/>
      <c r="CA174" s="88"/>
      <c r="CD174" s="97">
        <v>83</v>
      </c>
      <c r="CE174" s="97"/>
      <c r="CF174" s="97"/>
      <c r="CH174" s="105" t="str">
        <f t="shared" ref="CH174" si="490">AA174</f>
        <v xml:space="preserve">   </v>
      </c>
      <c r="CI174" s="105"/>
      <c r="CJ174" s="105"/>
      <c r="CK174" s="105"/>
      <c r="CL174" s="105"/>
      <c r="CM174" s="105"/>
      <c r="CN174" s="105"/>
      <c r="CO174" s="105"/>
      <c r="CP174" s="105"/>
      <c r="CQ174" s="105"/>
      <c r="CR174" s="105"/>
      <c r="CS174" s="105"/>
      <c r="CU174" s="106">
        <f t="shared" ref="CU174" si="491">IFERROR(INDEX($BE$10:$BE$269,MATCH(CH174,$BP$10:$BP$269,0)),0)</f>
        <v>0</v>
      </c>
      <c r="CV174" s="106"/>
      <c r="CW174" s="106"/>
    </row>
    <row r="175" spans="5:101" ht="7.5" customHeight="1" x14ac:dyDescent="0.2">
      <c r="E175" s="110"/>
      <c r="F175" s="111"/>
      <c r="G175" s="111"/>
      <c r="H175" s="111"/>
      <c r="I175" s="112"/>
      <c r="J175" s="114"/>
      <c r="K175" s="110"/>
      <c r="L175" s="111"/>
      <c r="M175" s="111"/>
      <c r="N175" s="112"/>
      <c r="O175" s="110"/>
      <c r="P175" s="112"/>
      <c r="Q175" s="110"/>
      <c r="R175" s="112"/>
      <c r="S175" s="110"/>
      <c r="T175" s="112"/>
      <c r="U175" s="110"/>
      <c r="V175" s="111"/>
      <c r="W175" s="111"/>
      <c r="X175" s="111"/>
      <c r="Y175" s="112"/>
      <c r="Z175" s="87"/>
      <c r="AA175" s="87"/>
      <c r="AB175" s="87"/>
      <c r="AC175" s="87"/>
      <c r="AD175" s="87"/>
      <c r="AE175" s="101"/>
      <c r="AF175" s="101"/>
      <c r="AG175" s="102"/>
      <c r="AH175" s="116"/>
      <c r="AI175" s="104"/>
      <c r="AJ175" s="101"/>
      <c r="AK175" s="101"/>
      <c r="AL175" s="101"/>
      <c r="AM175" s="101"/>
      <c r="AN175" s="102"/>
      <c r="AO175" s="116"/>
      <c r="AP175" s="104"/>
      <c r="AQ175" s="101"/>
      <c r="AR175" s="101"/>
      <c r="AS175" s="101"/>
      <c r="AT175" s="101"/>
      <c r="AU175" s="102"/>
      <c r="AV175" s="116"/>
      <c r="AW175" s="104"/>
      <c r="AX175" s="101"/>
      <c r="AY175" s="101"/>
      <c r="AZ175" s="120"/>
      <c r="BA175" s="121"/>
      <c r="BB175" s="121"/>
      <c r="BC175" s="122"/>
      <c r="BE175" s="96"/>
      <c r="BF175" s="96"/>
      <c r="BG175" s="3"/>
      <c r="BH175" s="88"/>
      <c r="BI175" s="88"/>
      <c r="BJ175" s="88"/>
      <c r="BK175" s="88"/>
      <c r="BL175" s="88"/>
      <c r="BM175" s="88"/>
      <c r="BN175" s="88"/>
      <c r="BO175" s="88"/>
      <c r="BP175" s="88"/>
      <c r="BQ175" s="88"/>
      <c r="BR175" s="88"/>
      <c r="BS175" s="88"/>
      <c r="BT175" s="88"/>
      <c r="BU175" s="88"/>
      <c r="BV175" s="88"/>
      <c r="BW175" s="88"/>
      <c r="BX175" s="88"/>
      <c r="BY175" s="88"/>
      <c r="BZ175" s="88"/>
      <c r="CA175" s="88"/>
      <c r="CD175" s="98"/>
      <c r="CE175" s="98"/>
      <c r="CF175" s="98"/>
      <c r="CH175" s="99"/>
      <c r="CI175" s="99"/>
      <c r="CJ175" s="99"/>
      <c r="CK175" s="99"/>
      <c r="CL175" s="99"/>
      <c r="CM175" s="99"/>
      <c r="CN175" s="99"/>
      <c r="CO175" s="99"/>
      <c r="CP175" s="99"/>
      <c r="CQ175" s="99"/>
      <c r="CR175" s="99"/>
      <c r="CS175" s="99"/>
      <c r="CU175" s="85"/>
      <c r="CV175" s="85"/>
      <c r="CW175" s="85"/>
    </row>
    <row r="176" spans="5:101" ht="7.5" customHeight="1" x14ac:dyDescent="0.2">
      <c r="E176" s="107">
        <f>IFERROR(IF(BP176="","-",RANK(S176,$S$10:$T$264,0)+RANK(Q176,$Q$10:$R$264,0)%+RANK(O176,$O$10:$P$264,0)%%+ROW()%%%),"-")</f>
        <v>9.1013760000000001</v>
      </c>
      <c r="F176" s="108"/>
      <c r="G176" s="108"/>
      <c r="H176" s="108"/>
      <c r="I176" s="109"/>
      <c r="J176" s="113">
        <f>IFERROR(IF(E176="","",RANK(E176,$E$10:$I$264,1)),"-")</f>
        <v>73</v>
      </c>
      <c r="K176" s="107" t="str">
        <f t="shared" ref="K176" si="492">BP176</f>
        <v xml:space="preserve">   </v>
      </c>
      <c r="L176" s="108"/>
      <c r="M176" s="108"/>
      <c r="N176" s="109"/>
      <c r="O176" s="107">
        <f t="shared" ref="O176" si="493">SUM(AE176-AI176)</f>
        <v>0</v>
      </c>
      <c r="P176" s="109"/>
      <c r="Q176" s="107">
        <f t="shared" ref="Q176" si="494">SUM(AL176-AP176)</f>
        <v>0</v>
      </c>
      <c r="R176" s="109"/>
      <c r="S176" s="107">
        <f t="shared" ref="S176" si="495">SUM(AS176-AW176)</f>
        <v>0</v>
      </c>
      <c r="T176" s="109"/>
      <c r="U176" s="107">
        <f>IFERROR(SMALL($E$10:$I$264,84),0)</f>
        <v>9.1013979999999997</v>
      </c>
      <c r="V176" s="108"/>
      <c r="W176" s="108"/>
      <c r="X176" s="108"/>
      <c r="Y176" s="109"/>
      <c r="Z176" s="87">
        <f>IFERROR(IF(U176="","",RANK(U176,$U$10:$Y$264,1)),0)</f>
        <v>84</v>
      </c>
      <c r="AA176" s="87" t="str">
        <f>IFERROR(INDEX($K$10:$K$264,MATCH(U176,$E$10:$E$264,0),1),0)</f>
        <v xml:space="preserve">   </v>
      </c>
      <c r="AB176" s="87"/>
      <c r="AC176" s="87"/>
      <c r="AD176" s="87"/>
      <c r="AE176" s="101"/>
      <c r="AF176" s="101"/>
      <c r="AG176" s="102"/>
      <c r="AH176" s="115" t="s">
        <v>19</v>
      </c>
      <c r="AI176" s="104"/>
      <c r="AJ176" s="101"/>
      <c r="AK176" s="101"/>
      <c r="AL176" s="101"/>
      <c r="AM176" s="101"/>
      <c r="AN176" s="102"/>
      <c r="AO176" s="115" t="s">
        <v>19</v>
      </c>
      <c r="AP176" s="104"/>
      <c r="AQ176" s="101"/>
      <c r="AR176" s="101"/>
      <c r="AS176" s="101"/>
      <c r="AT176" s="101"/>
      <c r="AU176" s="102"/>
      <c r="AV176" s="115" t="s">
        <v>19</v>
      </c>
      <c r="AW176" s="104"/>
      <c r="AX176" s="101"/>
      <c r="AY176" s="101"/>
      <c r="AZ176" s="117">
        <f>IFERROR(IF(E176="","",RANK(E176,$E$10:$I$264,1)),0)</f>
        <v>73</v>
      </c>
      <c r="BA176" s="118"/>
      <c r="BB176" s="118"/>
      <c r="BC176" s="119"/>
      <c r="BE176" s="96"/>
      <c r="BF176" s="96"/>
      <c r="BG176" s="3"/>
      <c r="BH176" s="88" t="s">
        <v>103</v>
      </c>
      <c r="BI176" s="88"/>
      <c r="BJ176" s="88"/>
      <c r="BK176" s="88"/>
      <c r="BL176" s="88"/>
      <c r="BM176" s="88"/>
      <c r="BN176" s="88"/>
      <c r="BO176" s="88"/>
      <c r="BP176" s="88" t="str">
        <f>IF(BE176&gt;0,VLOOKUP(BE176,'Infos joueurs'!$B:$BT,11,FALSE)," ")&amp;" "&amp;IF(BE176&gt;0,VLOOKUP(BE176,'Infos joueurs'!$B:$BT,27,FALSE)," ")</f>
        <v xml:space="preserve">   </v>
      </c>
      <c r="BQ176" s="88"/>
      <c r="BR176" s="88"/>
      <c r="BS176" s="88"/>
      <c r="BT176" s="88"/>
      <c r="BU176" s="88"/>
      <c r="BV176" s="88"/>
      <c r="BW176" s="88"/>
      <c r="BX176" s="88"/>
      <c r="BY176" s="88"/>
      <c r="BZ176" s="88"/>
      <c r="CA176" s="88"/>
      <c r="CD176" s="97">
        <v>84</v>
      </c>
      <c r="CE176" s="97"/>
      <c r="CF176" s="97"/>
      <c r="CH176" s="105" t="str">
        <f t="shared" ref="CH176" si="496">AA176</f>
        <v xml:space="preserve">   </v>
      </c>
      <c r="CI176" s="105"/>
      <c r="CJ176" s="105"/>
      <c r="CK176" s="105"/>
      <c r="CL176" s="105"/>
      <c r="CM176" s="105"/>
      <c r="CN176" s="105"/>
      <c r="CO176" s="105"/>
      <c r="CP176" s="105"/>
      <c r="CQ176" s="105"/>
      <c r="CR176" s="105"/>
      <c r="CS176" s="105"/>
      <c r="CU176" s="106">
        <f t="shared" ref="CU176" si="497">IFERROR(INDEX($BE$10:$BE$269,MATCH(CH176,$BP$10:$BP$269,0)),0)</f>
        <v>0</v>
      </c>
      <c r="CV176" s="106"/>
      <c r="CW176" s="106"/>
    </row>
    <row r="177" spans="5:101" ht="7.5" customHeight="1" x14ac:dyDescent="0.2">
      <c r="E177" s="110"/>
      <c r="F177" s="111"/>
      <c r="G177" s="111"/>
      <c r="H177" s="111"/>
      <c r="I177" s="112"/>
      <c r="J177" s="114"/>
      <c r="K177" s="110"/>
      <c r="L177" s="111"/>
      <c r="M177" s="111"/>
      <c r="N177" s="112"/>
      <c r="O177" s="110"/>
      <c r="P177" s="112"/>
      <c r="Q177" s="110"/>
      <c r="R177" s="112"/>
      <c r="S177" s="110"/>
      <c r="T177" s="112"/>
      <c r="U177" s="110"/>
      <c r="V177" s="111"/>
      <c r="W177" s="111"/>
      <c r="X177" s="111"/>
      <c r="Y177" s="112"/>
      <c r="Z177" s="87"/>
      <c r="AA177" s="87"/>
      <c r="AB177" s="87"/>
      <c r="AC177" s="87"/>
      <c r="AD177" s="87"/>
      <c r="AE177" s="101"/>
      <c r="AF177" s="101"/>
      <c r="AG177" s="102"/>
      <c r="AH177" s="116"/>
      <c r="AI177" s="104"/>
      <c r="AJ177" s="101"/>
      <c r="AK177" s="101"/>
      <c r="AL177" s="101"/>
      <c r="AM177" s="101"/>
      <c r="AN177" s="102"/>
      <c r="AO177" s="116"/>
      <c r="AP177" s="104"/>
      <c r="AQ177" s="101"/>
      <c r="AR177" s="101"/>
      <c r="AS177" s="101"/>
      <c r="AT177" s="101"/>
      <c r="AU177" s="102"/>
      <c r="AV177" s="116"/>
      <c r="AW177" s="104"/>
      <c r="AX177" s="101"/>
      <c r="AY177" s="101"/>
      <c r="AZ177" s="120"/>
      <c r="BA177" s="121"/>
      <c r="BB177" s="121"/>
      <c r="BC177" s="122"/>
      <c r="BE177" s="96"/>
      <c r="BF177" s="96"/>
      <c r="BG177" s="3"/>
      <c r="BH177" s="88"/>
      <c r="BI177" s="88"/>
      <c r="BJ177" s="88"/>
      <c r="BK177" s="88"/>
      <c r="BL177" s="88"/>
      <c r="BM177" s="88"/>
      <c r="BN177" s="88"/>
      <c r="BO177" s="88"/>
      <c r="BP177" s="88"/>
      <c r="BQ177" s="88"/>
      <c r="BR177" s="88"/>
      <c r="BS177" s="88"/>
      <c r="BT177" s="88"/>
      <c r="BU177" s="88"/>
      <c r="BV177" s="88"/>
      <c r="BW177" s="88"/>
      <c r="BX177" s="88"/>
      <c r="BY177" s="88"/>
      <c r="BZ177" s="88"/>
      <c r="CA177" s="88"/>
      <c r="CD177" s="98"/>
      <c r="CE177" s="98"/>
      <c r="CF177" s="98"/>
      <c r="CH177" s="99"/>
      <c r="CI177" s="99"/>
      <c r="CJ177" s="99"/>
      <c r="CK177" s="99"/>
      <c r="CL177" s="99"/>
      <c r="CM177" s="99"/>
      <c r="CN177" s="99"/>
      <c r="CO177" s="99"/>
      <c r="CP177" s="99"/>
      <c r="CQ177" s="99"/>
      <c r="CR177" s="99"/>
      <c r="CS177" s="99"/>
      <c r="CU177" s="85"/>
      <c r="CV177" s="85"/>
      <c r="CW177" s="85"/>
    </row>
    <row r="178" spans="5:101" ht="7.5" customHeight="1" x14ac:dyDescent="0.2">
      <c r="E178" s="107">
        <f>IFERROR(IF(BP178="","-",RANK(S178,$S$10:$T$264,0)+RANK(Q178,$Q$10:$R$264,0)%+RANK(O178,$O$10:$P$264,0)%%+ROW()%%%),"-")</f>
        <v>9.1013780000000004</v>
      </c>
      <c r="F178" s="108"/>
      <c r="G178" s="108"/>
      <c r="H178" s="108"/>
      <c r="I178" s="109"/>
      <c r="J178" s="113">
        <f>IFERROR(IF(E178="","",RANK(E178,$E$10:$I$264,1)),"-")</f>
        <v>74</v>
      </c>
      <c r="K178" s="107" t="str">
        <f t="shared" ref="K178" si="498">BP178</f>
        <v xml:space="preserve">   </v>
      </c>
      <c r="L178" s="108"/>
      <c r="M178" s="108"/>
      <c r="N178" s="109"/>
      <c r="O178" s="107">
        <f t="shared" ref="O178" si="499">SUM(AE178-AI178)</f>
        <v>0</v>
      </c>
      <c r="P178" s="109"/>
      <c r="Q178" s="107">
        <f t="shared" ref="Q178" si="500">SUM(AL178-AP178)</f>
        <v>0</v>
      </c>
      <c r="R178" s="109"/>
      <c r="S178" s="107">
        <f t="shared" ref="S178" si="501">SUM(AS178-AW178)</f>
        <v>0</v>
      </c>
      <c r="T178" s="109"/>
      <c r="U178" s="107">
        <f>IFERROR(SMALL($E$10:$I$264,85),0)</f>
        <v>9.1013999999999999</v>
      </c>
      <c r="V178" s="108"/>
      <c r="W178" s="108"/>
      <c r="X178" s="108"/>
      <c r="Y178" s="109"/>
      <c r="Z178" s="87">
        <f>IFERROR(IF(U178="","",RANK(U178,$U$10:$Y$264,1)),0)</f>
        <v>85</v>
      </c>
      <c r="AA178" s="87" t="str">
        <f>IFERROR(INDEX($K$10:$K$264,MATCH(U178,$E$10:$E$264,0),1),0)</f>
        <v xml:space="preserve">   </v>
      </c>
      <c r="AB178" s="87"/>
      <c r="AC178" s="87"/>
      <c r="AD178" s="87"/>
      <c r="AE178" s="101"/>
      <c r="AF178" s="101"/>
      <c r="AG178" s="102"/>
      <c r="AH178" s="115" t="s">
        <v>19</v>
      </c>
      <c r="AI178" s="104"/>
      <c r="AJ178" s="101"/>
      <c r="AK178" s="101"/>
      <c r="AL178" s="101"/>
      <c r="AM178" s="101"/>
      <c r="AN178" s="102"/>
      <c r="AO178" s="115" t="s">
        <v>19</v>
      </c>
      <c r="AP178" s="104"/>
      <c r="AQ178" s="101"/>
      <c r="AR178" s="101"/>
      <c r="AS178" s="101"/>
      <c r="AT178" s="101"/>
      <c r="AU178" s="102"/>
      <c r="AV178" s="115" t="s">
        <v>19</v>
      </c>
      <c r="AW178" s="104"/>
      <c r="AX178" s="101"/>
      <c r="AY178" s="101"/>
      <c r="AZ178" s="117">
        <f>IFERROR(IF(E178="","",RANK(E178,$E$10:$I$264,1)),0)</f>
        <v>74</v>
      </c>
      <c r="BA178" s="118"/>
      <c r="BB178" s="118"/>
      <c r="BC178" s="119"/>
      <c r="BE178" s="96"/>
      <c r="BF178" s="96"/>
      <c r="BG178" s="3"/>
      <c r="BH178" s="88" t="s">
        <v>104</v>
      </c>
      <c r="BI178" s="88"/>
      <c r="BJ178" s="88"/>
      <c r="BK178" s="88"/>
      <c r="BL178" s="88"/>
      <c r="BM178" s="88"/>
      <c r="BN178" s="88"/>
      <c r="BO178" s="88"/>
      <c r="BP178" s="88" t="str">
        <f>IF(BE178&gt;0,VLOOKUP(BE178,'Infos joueurs'!$B:$BT,11,FALSE)," ")&amp;" "&amp;IF(BE178&gt;0,VLOOKUP(BE178,'Infos joueurs'!$B:$BT,27,FALSE)," ")</f>
        <v xml:space="preserve">   </v>
      </c>
      <c r="BQ178" s="88"/>
      <c r="BR178" s="88"/>
      <c r="BS178" s="88"/>
      <c r="BT178" s="88"/>
      <c r="BU178" s="88"/>
      <c r="BV178" s="88"/>
      <c r="BW178" s="88"/>
      <c r="BX178" s="88"/>
      <c r="BY178" s="88"/>
      <c r="BZ178" s="88"/>
      <c r="CA178" s="88"/>
      <c r="CD178" s="97">
        <v>85</v>
      </c>
      <c r="CE178" s="97"/>
      <c r="CF178" s="97"/>
      <c r="CH178" s="105" t="str">
        <f t="shared" ref="CH178" si="502">AA178</f>
        <v xml:space="preserve">   </v>
      </c>
      <c r="CI178" s="105"/>
      <c r="CJ178" s="105"/>
      <c r="CK178" s="105"/>
      <c r="CL178" s="105"/>
      <c r="CM178" s="105"/>
      <c r="CN178" s="105"/>
      <c r="CO178" s="105"/>
      <c r="CP178" s="105"/>
      <c r="CQ178" s="105"/>
      <c r="CR178" s="105"/>
      <c r="CS178" s="105"/>
      <c r="CU178" s="106">
        <f t="shared" ref="CU178" si="503">IFERROR(INDEX($BE$10:$BE$269,MATCH(CH178,$BP$10:$BP$269,0)),0)</f>
        <v>0</v>
      </c>
      <c r="CV178" s="106"/>
      <c r="CW178" s="106"/>
    </row>
    <row r="179" spans="5:101" ht="7.5" customHeight="1" x14ac:dyDescent="0.2">
      <c r="E179" s="110"/>
      <c r="F179" s="111"/>
      <c r="G179" s="111"/>
      <c r="H179" s="111"/>
      <c r="I179" s="112"/>
      <c r="J179" s="114"/>
      <c r="K179" s="110"/>
      <c r="L179" s="111"/>
      <c r="M179" s="111"/>
      <c r="N179" s="112"/>
      <c r="O179" s="110"/>
      <c r="P179" s="112"/>
      <c r="Q179" s="110"/>
      <c r="R179" s="112"/>
      <c r="S179" s="110"/>
      <c r="T179" s="112"/>
      <c r="U179" s="110"/>
      <c r="V179" s="111"/>
      <c r="W179" s="111"/>
      <c r="X179" s="111"/>
      <c r="Y179" s="112"/>
      <c r="Z179" s="87"/>
      <c r="AA179" s="87"/>
      <c r="AB179" s="87"/>
      <c r="AC179" s="87"/>
      <c r="AD179" s="87"/>
      <c r="AE179" s="101"/>
      <c r="AF179" s="101"/>
      <c r="AG179" s="102"/>
      <c r="AH179" s="116"/>
      <c r="AI179" s="104"/>
      <c r="AJ179" s="101"/>
      <c r="AK179" s="101"/>
      <c r="AL179" s="101"/>
      <c r="AM179" s="101"/>
      <c r="AN179" s="102"/>
      <c r="AO179" s="116"/>
      <c r="AP179" s="104"/>
      <c r="AQ179" s="101"/>
      <c r="AR179" s="101"/>
      <c r="AS179" s="101"/>
      <c r="AT179" s="101"/>
      <c r="AU179" s="102"/>
      <c r="AV179" s="116"/>
      <c r="AW179" s="104"/>
      <c r="AX179" s="101"/>
      <c r="AY179" s="101"/>
      <c r="AZ179" s="120"/>
      <c r="BA179" s="121"/>
      <c r="BB179" s="121"/>
      <c r="BC179" s="122"/>
      <c r="BE179" s="96"/>
      <c r="BF179" s="96"/>
      <c r="BG179" s="3"/>
      <c r="BH179" s="88"/>
      <c r="BI179" s="88"/>
      <c r="BJ179" s="88"/>
      <c r="BK179" s="88"/>
      <c r="BL179" s="88"/>
      <c r="BM179" s="88"/>
      <c r="BN179" s="88"/>
      <c r="BO179" s="88"/>
      <c r="BP179" s="88"/>
      <c r="BQ179" s="88"/>
      <c r="BR179" s="88"/>
      <c r="BS179" s="88"/>
      <c r="BT179" s="88"/>
      <c r="BU179" s="88"/>
      <c r="BV179" s="88"/>
      <c r="BW179" s="88"/>
      <c r="BX179" s="88"/>
      <c r="BY179" s="88"/>
      <c r="BZ179" s="88"/>
      <c r="CA179" s="88"/>
      <c r="CD179" s="98"/>
      <c r="CE179" s="98"/>
      <c r="CF179" s="98"/>
      <c r="CH179" s="99"/>
      <c r="CI179" s="99"/>
      <c r="CJ179" s="99"/>
      <c r="CK179" s="99"/>
      <c r="CL179" s="99"/>
      <c r="CM179" s="99"/>
      <c r="CN179" s="99"/>
      <c r="CO179" s="99"/>
      <c r="CP179" s="99"/>
      <c r="CQ179" s="99"/>
      <c r="CR179" s="99"/>
      <c r="CS179" s="99"/>
      <c r="CU179" s="85"/>
      <c r="CV179" s="85"/>
      <c r="CW179" s="85"/>
    </row>
    <row r="180" spans="5:101" ht="7.5" customHeight="1" x14ac:dyDescent="0.2">
      <c r="E180" s="107">
        <f>IFERROR(IF(BP180="","-",RANK(S180,$S$10:$T$264,0)+RANK(Q180,$Q$10:$R$264,0)%+RANK(O180,$O$10:$P$264,0)%%+ROW()%%%),"-")</f>
        <v>9.1013800000000007</v>
      </c>
      <c r="F180" s="108"/>
      <c r="G180" s="108"/>
      <c r="H180" s="108"/>
      <c r="I180" s="109"/>
      <c r="J180" s="113">
        <f>IFERROR(IF(E180="","",RANK(E180,$E$10:$I$264,1)),"-")</f>
        <v>75</v>
      </c>
      <c r="K180" s="107" t="str">
        <f t="shared" ref="K180" si="504">BP180</f>
        <v xml:space="preserve">   </v>
      </c>
      <c r="L180" s="108"/>
      <c r="M180" s="108"/>
      <c r="N180" s="109"/>
      <c r="O180" s="107">
        <f t="shared" ref="O180" si="505">SUM(AE180-AI180)</f>
        <v>0</v>
      </c>
      <c r="P180" s="109"/>
      <c r="Q180" s="107">
        <f t="shared" ref="Q180" si="506">SUM(AL180-AP180)</f>
        <v>0</v>
      </c>
      <c r="R180" s="109"/>
      <c r="S180" s="107">
        <f t="shared" ref="S180" si="507">SUM(AS180-AW180)</f>
        <v>0</v>
      </c>
      <c r="T180" s="109"/>
      <c r="U180" s="107">
        <f>IFERROR(SMALL($E$10:$I$264,86),0)</f>
        <v>9.1014020000000002</v>
      </c>
      <c r="V180" s="108"/>
      <c r="W180" s="108"/>
      <c r="X180" s="108"/>
      <c r="Y180" s="109"/>
      <c r="Z180" s="87">
        <f>IFERROR(IF(U180="","",RANK(U180,$U$10:$Y$264,1)),0)</f>
        <v>86</v>
      </c>
      <c r="AA180" s="87" t="str">
        <f>IFERROR(INDEX($K$10:$K$264,MATCH(U180,$E$10:$E$264,0),1),0)</f>
        <v xml:space="preserve">   </v>
      </c>
      <c r="AB180" s="87"/>
      <c r="AC180" s="87"/>
      <c r="AD180" s="87"/>
      <c r="AE180" s="101"/>
      <c r="AF180" s="101"/>
      <c r="AG180" s="102"/>
      <c r="AH180" s="115" t="s">
        <v>19</v>
      </c>
      <c r="AI180" s="104"/>
      <c r="AJ180" s="101"/>
      <c r="AK180" s="101"/>
      <c r="AL180" s="101"/>
      <c r="AM180" s="101"/>
      <c r="AN180" s="102"/>
      <c r="AO180" s="115" t="s">
        <v>19</v>
      </c>
      <c r="AP180" s="104"/>
      <c r="AQ180" s="101"/>
      <c r="AR180" s="101"/>
      <c r="AS180" s="101"/>
      <c r="AT180" s="101"/>
      <c r="AU180" s="102"/>
      <c r="AV180" s="115" t="s">
        <v>19</v>
      </c>
      <c r="AW180" s="104"/>
      <c r="AX180" s="101"/>
      <c r="AY180" s="101"/>
      <c r="AZ180" s="117">
        <f>IFERROR(IF(E180="","",RANK(E180,$E$10:$I$264,1)),0)</f>
        <v>75</v>
      </c>
      <c r="BA180" s="118"/>
      <c r="BB180" s="118"/>
      <c r="BC180" s="119"/>
      <c r="BE180" s="96"/>
      <c r="BF180" s="96"/>
      <c r="BG180" s="3"/>
      <c r="BH180" s="88" t="s">
        <v>105</v>
      </c>
      <c r="BI180" s="88"/>
      <c r="BJ180" s="88"/>
      <c r="BK180" s="88"/>
      <c r="BL180" s="88"/>
      <c r="BM180" s="88"/>
      <c r="BN180" s="88"/>
      <c r="BO180" s="88"/>
      <c r="BP180" s="88" t="str">
        <f>IF(BE180&gt;0,VLOOKUP(BE180,'Infos joueurs'!$B:$BT,11,FALSE)," ")&amp;" "&amp;IF(BE180&gt;0,VLOOKUP(BE180,'Infos joueurs'!$B:$BT,27,FALSE)," ")</f>
        <v xml:space="preserve">   </v>
      </c>
      <c r="BQ180" s="88"/>
      <c r="BR180" s="88"/>
      <c r="BS180" s="88"/>
      <c r="BT180" s="88"/>
      <c r="BU180" s="88"/>
      <c r="BV180" s="88"/>
      <c r="BW180" s="88"/>
      <c r="BX180" s="88"/>
      <c r="BY180" s="88"/>
      <c r="BZ180" s="88"/>
      <c r="CA180" s="88"/>
      <c r="CD180" s="97">
        <v>86</v>
      </c>
      <c r="CE180" s="97"/>
      <c r="CF180" s="97"/>
      <c r="CH180" s="105" t="str">
        <f t="shared" ref="CH180" si="508">AA180</f>
        <v xml:space="preserve">   </v>
      </c>
      <c r="CI180" s="105"/>
      <c r="CJ180" s="105"/>
      <c r="CK180" s="105"/>
      <c r="CL180" s="105"/>
      <c r="CM180" s="105"/>
      <c r="CN180" s="105"/>
      <c r="CO180" s="105"/>
      <c r="CP180" s="105"/>
      <c r="CQ180" s="105"/>
      <c r="CR180" s="105"/>
      <c r="CS180" s="105"/>
      <c r="CU180" s="106">
        <f t="shared" ref="CU180" si="509">IFERROR(INDEX($BE$10:$BE$269,MATCH(CH180,$BP$10:$BP$269,0)),0)</f>
        <v>0</v>
      </c>
      <c r="CV180" s="106"/>
      <c r="CW180" s="106"/>
    </row>
    <row r="181" spans="5:101" ht="7.5" customHeight="1" x14ac:dyDescent="0.2">
      <c r="E181" s="110"/>
      <c r="F181" s="111"/>
      <c r="G181" s="111"/>
      <c r="H181" s="111"/>
      <c r="I181" s="112"/>
      <c r="J181" s="114"/>
      <c r="K181" s="110"/>
      <c r="L181" s="111"/>
      <c r="M181" s="111"/>
      <c r="N181" s="112"/>
      <c r="O181" s="110"/>
      <c r="P181" s="112"/>
      <c r="Q181" s="110"/>
      <c r="R181" s="112"/>
      <c r="S181" s="110"/>
      <c r="T181" s="112"/>
      <c r="U181" s="110"/>
      <c r="V181" s="111"/>
      <c r="W181" s="111"/>
      <c r="X181" s="111"/>
      <c r="Y181" s="112"/>
      <c r="Z181" s="87"/>
      <c r="AA181" s="87"/>
      <c r="AB181" s="87"/>
      <c r="AC181" s="87"/>
      <c r="AD181" s="87"/>
      <c r="AE181" s="101"/>
      <c r="AF181" s="101"/>
      <c r="AG181" s="102"/>
      <c r="AH181" s="116"/>
      <c r="AI181" s="104"/>
      <c r="AJ181" s="101"/>
      <c r="AK181" s="101"/>
      <c r="AL181" s="101"/>
      <c r="AM181" s="101"/>
      <c r="AN181" s="102"/>
      <c r="AO181" s="116"/>
      <c r="AP181" s="104"/>
      <c r="AQ181" s="101"/>
      <c r="AR181" s="101"/>
      <c r="AS181" s="101"/>
      <c r="AT181" s="101"/>
      <c r="AU181" s="102"/>
      <c r="AV181" s="116"/>
      <c r="AW181" s="104"/>
      <c r="AX181" s="101"/>
      <c r="AY181" s="101"/>
      <c r="AZ181" s="120"/>
      <c r="BA181" s="121"/>
      <c r="BB181" s="121"/>
      <c r="BC181" s="122"/>
      <c r="BE181" s="96"/>
      <c r="BF181" s="96"/>
      <c r="BG181" s="3"/>
      <c r="BH181" s="88"/>
      <c r="BI181" s="88"/>
      <c r="BJ181" s="88"/>
      <c r="BK181" s="88"/>
      <c r="BL181" s="88"/>
      <c r="BM181" s="88"/>
      <c r="BN181" s="88"/>
      <c r="BO181" s="88"/>
      <c r="BP181" s="88"/>
      <c r="BQ181" s="88"/>
      <c r="BR181" s="88"/>
      <c r="BS181" s="88"/>
      <c r="BT181" s="88"/>
      <c r="BU181" s="88"/>
      <c r="BV181" s="88"/>
      <c r="BW181" s="88"/>
      <c r="BX181" s="88"/>
      <c r="BY181" s="88"/>
      <c r="BZ181" s="88"/>
      <c r="CA181" s="88"/>
      <c r="CD181" s="98"/>
      <c r="CE181" s="98"/>
      <c r="CF181" s="98"/>
      <c r="CH181" s="99"/>
      <c r="CI181" s="99"/>
      <c r="CJ181" s="99"/>
      <c r="CK181" s="99"/>
      <c r="CL181" s="99"/>
      <c r="CM181" s="99"/>
      <c r="CN181" s="99"/>
      <c r="CO181" s="99"/>
      <c r="CP181" s="99"/>
      <c r="CQ181" s="99"/>
      <c r="CR181" s="99"/>
      <c r="CS181" s="99"/>
      <c r="CU181" s="85"/>
      <c r="CV181" s="85"/>
      <c r="CW181" s="85"/>
    </row>
    <row r="182" spans="5:101" ht="7.5" customHeight="1" x14ac:dyDescent="0.2">
      <c r="E182" s="107">
        <f>IFERROR(IF(BP182="","-",RANK(S182,$S$10:$T$264,0)+RANK(Q182,$Q$10:$R$264,0)%+RANK(O182,$O$10:$P$264,0)%%+ROW()%%%),"-")</f>
        <v>9.101382000000001</v>
      </c>
      <c r="F182" s="108"/>
      <c r="G182" s="108"/>
      <c r="H182" s="108"/>
      <c r="I182" s="109"/>
      <c r="J182" s="113">
        <f>IFERROR(IF(E182="","",RANK(E182,$E$10:$I$264,1)),"-")</f>
        <v>76</v>
      </c>
      <c r="K182" s="107" t="str">
        <f t="shared" ref="K182" si="510">BP182</f>
        <v xml:space="preserve">   </v>
      </c>
      <c r="L182" s="108"/>
      <c r="M182" s="108"/>
      <c r="N182" s="109"/>
      <c r="O182" s="107">
        <f t="shared" ref="O182" si="511">SUM(AE182-AI182)</f>
        <v>0</v>
      </c>
      <c r="P182" s="109"/>
      <c r="Q182" s="107">
        <f t="shared" ref="Q182" si="512">SUM(AL182-AP182)</f>
        <v>0</v>
      </c>
      <c r="R182" s="109"/>
      <c r="S182" s="107">
        <f t="shared" ref="S182" si="513">SUM(AS182-AW182)</f>
        <v>0</v>
      </c>
      <c r="T182" s="109"/>
      <c r="U182" s="107">
        <f>IFERROR(SMALL($E$10:$I$264,87),0)</f>
        <v>9.1014040000000005</v>
      </c>
      <c r="V182" s="108"/>
      <c r="W182" s="108"/>
      <c r="X182" s="108"/>
      <c r="Y182" s="109"/>
      <c r="Z182" s="87">
        <f>IFERROR(IF(U182="","",RANK(U182,$U$10:$Y$264,1)),0)</f>
        <v>87</v>
      </c>
      <c r="AA182" s="87" t="str">
        <f>IFERROR(INDEX($K$10:$K$264,MATCH(U182,$E$10:$E$264,0),1),0)</f>
        <v xml:space="preserve">   </v>
      </c>
      <c r="AB182" s="87"/>
      <c r="AC182" s="87"/>
      <c r="AD182" s="87"/>
      <c r="AE182" s="101"/>
      <c r="AF182" s="101"/>
      <c r="AG182" s="102"/>
      <c r="AH182" s="115" t="s">
        <v>19</v>
      </c>
      <c r="AI182" s="104"/>
      <c r="AJ182" s="101"/>
      <c r="AK182" s="101"/>
      <c r="AL182" s="101"/>
      <c r="AM182" s="101"/>
      <c r="AN182" s="102"/>
      <c r="AO182" s="115" t="s">
        <v>19</v>
      </c>
      <c r="AP182" s="104"/>
      <c r="AQ182" s="101"/>
      <c r="AR182" s="101"/>
      <c r="AS182" s="101"/>
      <c r="AT182" s="101"/>
      <c r="AU182" s="102"/>
      <c r="AV182" s="115" t="s">
        <v>19</v>
      </c>
      <c r="AW182" s="104"/>
      <c r="AX182" s="101"/>
      <c r="AY182" s="101"/>
      <c r="AZ182" s="117">
        <f>IFERROR(IF(E182="","",RANK(E182,$E$10:$I$264,1)),0)</f>
        <v>76</v>
      </c>
      <c r="BA182" s="118"/>
      <c r="BB182" s="118"/>
      <c r="BC182" s="119"/>
      <c r="BE182" s="96"/>
      <c r="BF182" s="96"/>
      <c r="BG182" s="3"/>
      <c r="BH182" s="88" t="s">
        <v>106</v>
      </c>
      <c r="BI182" s="88"/>
      <c r="BJ182" s="88"/>
      <c r="BK182" s="88"/>
      <c r="BL182" s="88"/>
      <c r="BM182" s="88"/>
      <c r="BN182" s="88"/>
      <c r="BO182" s="88"/>
      <c r="BP182" s="88" t="str">
        <f>IF(BE182&gt;0,VLOOKUP(BE182,'Infos joueurs'!$B:$BT,11,FALSE)," ")&amp;" "&amp;IF(BE182&gt;0,VLOOKUP(BE182,'Infos joueurs'!$B:$BT,27,FALSE)," ")</f>
        <v xml:space="preserve">   </v>
      </c>
      <c r="BQ182" s="88"/>
      <c r="BR182" s="88"/>
      <c r="BS182" s="88"/>
      <c r="BT182" s="88"/>
      <c r="BU182" s="88"/>
      <c r="BV182" s="88"/>
      <c r="BW182" s="88"/>
      <c r="BX182" s="88"/>
      <c r="BY182" s="88"/>
      <c r="BZ182" s="88"/>
      <c r="CA182" s="88"/>
      <c r="CD182" s="97">
        <v>87</v>
      </c>
      <c r="CE182" s="97"/>
      <c r="CF182" s="97"/>
      <c r="CH182" s="105" t="str">
        <f t="shared" ref="CH182" si="514">AA182</f>
        <v xml:space="preserve">   </v>
      </c>
      <c r="CI182" s="105"/>
      <c r="CJ182" s="105"/>
      <c r="CK182" s="105"/>
      <c r="CL182" s="105"/>
      <c r="CM182" s="105"/>
      <c r="CN182" s="105"/>
      <c r="CO182" s="105"/>
      <c r="CP182" s="105"/>
      <c r="CQ182" s="105"/>
      <c r="CR182" s="105"/>
      <c r="CS182" s="105"/>
      <c r="CU182" s="106">
        <f t="shared" ref="CU182" si="515">IFERROR(INDEX($BE$10:$BE$269,MATCH(CH182,$BP$10:$BP$269,0)),0)</f>
        <v>0</v>
      </c>
      <c r="CV182" s="106"/>
      <c r="CW182" s="106"/>
    </row>
    <row r="183" spans="5:101" ht="7.5" customHeight="1" x14ac:dyDescent="0.2">
      <c r="E183" s="110"/>
      <c r="F183" s="111"/>
      <c r="G183" s="111"/>
      <c r="H183" s="111"/>
      <c r="I183" s="112"/>
      <c r="J183" s="114"/>
      <c r="K183" s="110"/>
      <c r="L183" s="111"/>
      <c r="M183" s="111"/>
      <c r="N183" s="112"/>
      <c r="O183" s="110"/>
      <c r="P183" s="112"/>
      <c r="Q183" s="110"/>
      <c r="R183" s="112"/>
      <c r="S183" s="110"/>
      <c r="T183" s="112"/>
      <c r="U183" s="110"/>
      <c r="V183" s="111"/>
      <c r="W183" s="111"/>
      <c r="X183" s="111"/>
      <c r="Y183" s="112"/>
      <c r="Z183" s="87"/>
      <c r="AA183" s="87"/>
      <c r="AB183" s="87"/>
      <c r="AC183" s="87"/>
      <c r="AD183" s="87"/>
      <c r="AE183" s="101"/>
      <c r="AF183" s="101"/>
      <c r="AG183" s="102"/>
      <c r="AH183" s="116"/>
      <c r="AI183" s="104"/>
      <c r="AJ183" s="101"/>
      <c r="AK183" s="101"/>
      <c r="AL183" s="101"/>
      <c r="AM183" s="101"/>
      <c r="AN183" s="102"/>
      <c r="AO183" s="116"/>
      <c r="AP183" s="104"/>
      <c r="AQ183" s="101"/>
      <c r="AR183" s="101"/>
      <c r="AS183" s="101"/>
      <c r="AT183" s="101"/>
      <c r="AU183" s="102"/>
      <c r="AV183" s="116"/>
      <c r="AW183" s="104"/>
      <c r="AX183" s="101"/>
      <c r="AY183" s="101"/>
      <c r="AZ183" s="120"/>
      <c r="BA183" s="121"/>
      <c r="BB183" s="121"/>
      <c r="BC183" s="122"/>
      <c r="BE183" s="96"/>
      <c r="BF183" s="96"/>
      <c r="BG183" s="3"/>
      <c r="BH183" s="88"/>
      <c r="BI183" s="88"/>
      <c r="BJ183" s="88"/>
      <c r="BK183" s="88"/>
      <c r="BL183" s="88"/>
      <c r="BM183" s="88"/>
      <c r="BN183" s="88"/>
      <c r="BO183" s="88"/>
      <c r="BP183" s="88"/>
      <c r="BQ183" s="88"/>
      <c r="BR183" s="88"/>
      <c r="BS183" s="88"/>
      <c r="BT183" s="88"/>
      <c r="BU183" s="88"/>
      <c r="BV183" s="88"/>
      <c r="BW183" s="88"/>
      <c r="BX183" s="88"/>
      <c r="BY183" s="88"/>
      <c r="BZ183" s="88"/>
      <c r="CA183" s="88"/>
      <c r="CD183" s="98"/>
      <c r="CE183" s="98"/>
      <c r="CF183" s="98"/>
      <c r="CH183" s="99"/>
      <c r="CI183" s="99"/>
      <c r="CJ183" s="99"/>
      <c r="CK183" s="99"/>
      <c r="CL183" s="99"/>
      <c r="CM183" s="99"/>
      <c r="CN183" s="99"/>
      <c r="CO183" s="99"/>
      <c r="CP183" s="99"/>
      <c r="CQ183" s="99"/>
      <c r="CR183" s="99"/>
      <c r="CS183" s="99"/>
      <c r="CU183" s="85"/>
      <c r="CV183" s="85"/>
      <c r="CW183" s="85"/>
    </row>
    <row r="184" spans="5:101" ht="7.5" customHeight="1" x14ac:dyDescent="0.2">
      <c r="E184" s="107">
        <f>IFERROR(IF(BP184="","-",RANK(S184,$S$10:$T$264,0)+RANK(Q184,$Q$10:$R$264,0)%+RANK(O184,$O$10:$P$264,0)%%+ROW()%%%),"-")</f>
        <v>9.1013840000000013</v>
      </c>
      <c r="F184" s="108"/>
      <c r="G184" s="108"/>
      <c r="H184" s="108"/>
      <c r="I184" s="109"/>
      <c r="J184" s="113">
        <f>IFERROR(IF(E184="","",RANK(E184,$E$10:$I$264,1)),"-")</f>
        <v>77</v>
      </c>
      <c r="K184" s="107" t="str">
        <f t="shared" ref="K184" si="516">BP184</f>
        <v xml:space="preserve">   </v>
      </c>
      <c r="L184" s="108"/>
      <c r="M184" s="108"/>
      <c r="N184" s="109"/>
      <c r="O184" s="107">
        <f t="shared" ref="O184" si="517">SUM(AE184-AI184)</f>
        <v>0</v>
      </c>
      <c r="P184" s="109"/>
      <c r="Q184" s="107">
        <f t="shared" ref="Q184" si="518">SUM(AL184-AP184)</f>
        <v>0</v>
      </c>
      <c r="R184" s="109"/>
      <c r="S184" s="107">
        <f t="shared" ref="S184" si="519">SUM(AS184-AW184)</f>
        <v>0</v>
      </c>
      <c r="T184" s="109"/>
      <c r="U184" s="107">
        <f>IFERROR(SMALL($E$10:$I$264,88),0)</f>
        <v>9.1014060000000008</v>
      </c>
      <c r="V184" s="108"/>
      <c r="W184" s="108"/>
      <c r="X184" s="108"/>
      <c r="Y184" s="109"/>
      <c r="Z184" s="87">
        <f>IFERROR(IF(U184="","",RANK(U184,$U$10:$Y$264,1)),0)</f>
        <v>88</v>
      </c>
      <c r="AA184" s="87" t="str">
        <f>IFERROR(INDEX($K$10:$K$264,MATCH(U184,$E$10:$E$264,0),1),0)</f>
        <v xml:space="preserve">   </v>
      </c>
      <c r="AB184" s="87"/>
      <c r="AC184" s="87"/>
      <c r="AD184" s="87"/>
      <c r="AE184" s="101"/>
      <c r="AF184" s="101"/>
      <c r="AG184" s="102"/>
      <c r="AH184" s="115" t="s">
        <v>19</v>
      </c>
      <c r="AI184" s="104"/>
      <c r="AJ184" s="101"/>
      <c r="AK184" s="101"/>
      <c r="AL184" s="101"/>
      <c r="AM184" s="101"/>
      <c r="AN184" s="102"/>
      <c r="AO184" s="115" t="s">
        <v>19</v>
      </c>
      <c r="AP184" s="104"/>
      <c r="AQ184" s="101"/>
      <c r="AR184" s="101"/>
      <c r="AS184" s="101"/>
      <c r="AT184" s="101"/>
      <c r="AU184" s="102"/>
      <c r="AV184" s="115" t="s">
        <v>19</v>
      </c>
      <c r="AW184" s="104"/>
      <c r="AX184" s="101"/>
      <c r="AY184" s="101"/>
      <c r="AZ184" s="117">
        <f>IFERROR(IF(E184="","",RANK(E184,$E$10:$I$264,1)),0)</f>
        <v>77</v>
      </c>
      <c r="BA184" s="118"/>
      <c r="BB184" s="118"/>
      <c r="BC184" s="119"/>
      <c r="BE184" s="96"/>
      <c r="BF184" s="96"/>
      <c r="BG184" s="3"/>
      <c r="BH184" s="88" t="s">
        <v>107</v>
      </c>
      <c r="BI184" s="88"/>
      <c r="BJ184" s="88"/>
      <c r="BK184" s="88"/>
      <c r="BL184" s="88"/>
      <c r="BM184" s="88"/>
      <c r="BN184" s="88"/>
      <c r="BO184" s="88"/>
      <c r="BP184" s="88" t="str">
        <f>IF(BE184&gt;0,VLOOKUP(BE184,'Infos joueurs'!$B:$BT,11,FALSE)," ")&amp;" "&amp;IF(BE184&gt;0,VLOOKUP(BE184,'Infos joueurs'!$B:$BT,27,FALSE)," ")</f>
        <v xml:space="preserve">   </v>
      </c>
      <c r="BQ184" s="88"/>
      <c r="BR184" s="88"/>
      <c r="BS184" s="88"/>
      <c r="BT184" s="88"/>
      <c r="BU184" s="88"/>
      <c r="BV184" s="88"/>
      <c r="BW184" s="88"/>
      <c r="BX184" s="88"/>
      <c r="BY184" s="88"/>
      <c r="BZ184" s="88"/>
      <c r="CA184" s="88"/>
      <c r="CD184" s="97">
        <v>88</v>
      </c>
      <c r="CE184" s="97"/>
      <c r="CF184" s="97"/>
      <c r="CH184" s="105" t="str">
        <f t="shared" ref="CH184" si="520">AA184</f>
        <v xml:space="preserve">   </v>
      </c>
      <c r="CI184" s="105"/>
      <c r="CJ184" s="105"/>
      <c r="CK184" s="105"/>
      <c r="CL184" s="105"/>
      <c r="CM184" s="105"/>
      <c r="CN184" s="105"/>
      <c r="CO184" s="105"/>
      <c r="CP184" s="105"/>
      <c r="CQ184" s="105"/>
      <c r="CR184" s="105"/>
      <c r="CS184" s="105"/>
      <c r="CU184" s="106">
        <f t="shared" ref="CU184" si="521">IFERROR(INDEX($BE$10:$BE$269,MATCH(CH184,$BP$10:$BP$269,0)),0)</f>
        <v>0</v>
      </c>
      <c r="CV184" s="106"/>
      <c r="CW184" s="106"/>
    </row>
    <row r="185" spans="5:101" ht="7.5" customHeight="1" x14ac:dyDescent="0.2">
      <c r="E185" s="110"/>
      <c r="F185" s="111"/>
      <c r="G185" s="111"/>
      <c r="H185" s="111"/>
      <c r="I185" s="112"/>
      <c r="J185" s="114"/>
      <c r="K185" s="110"/>
      <c r="L185" s="111"/>
      <c r="M185" s="111"/>
      <c r="N185" s="112"/>
      <c r="O185" s="110"/>
      <c r="P185" s="112"/>
      <c r="Q185" s="110"/>
      <c r="R185" s="112"/>
      <c r="S185" s="110"/>
      <c r="T185" s="112"/>
      <c r="U185" s="110"/>
      <c r="V185" s="111"/>
      <c r="W185" s="111"/>
      <c r="X185" s="111"/>
      <c r="Y185" s="112"/>
      <c r="Z185" s="87"/>
      <c r="AA185" s="87"/>
      <c r="AB185" s="87"/>
      <c r="AC185" s="87"/>
      <c r="AD185" s="87"/>
      <c r="AE185" s="101"/>
      <c r="AF185" s="101"/>
      <c r="AG185" s="102"/>
      <c r="AH185" s="116"/>
      <c r="AI185" s="104"/>
      <c r="AJ185" s="101"/>
      <c r="AK185" s="101"/>
      <c r="AL185" s="101"/>
      <c r="AM185" s="101"/>
      <c r="AN185" s="102"/>
      <c r="AO185" s="116"/>
      <c r="AP185" s="104"/>
      <c r="AQ185" s="101"/>
      <c r="AR185" s="101"/>
      <c r="AS185" s="101"/>
      <c r="AT185" s="101"/>
      <c r="AU185" s="102"/>
      <c r="AV185" s="116"/>
      <c r="AW185" s="104"/>
      <c r="AX185" s="101"/>
      <c r="AY185" s="101"/>
      <c r="AZ185" s="120"/>
      <c r="BA185" s="121"/>
      <c r="BB185" s="121"/>
      <c r="BC185" s="122"/>
      <c r="BE185" s="96"/>
      <c r="BF185" s="96"/>
      <c r="BG185" s="3"/>
      <c r="BH185" s="88"/>
      <c r="BI185" s="88"/>
      <c r="BJ185" s="88"/>
      <c r="BK185" s="88"/>
      <c r="BL185" s="88"/>
      <c r="BM185" s="88"/>
      <c r="BN185" s="88"/>
      <c r="BO185" s="88"/>
      <c r="BP185" s="88"/>
      <c r="BQ185" s="88"/>
      <c r="BR185" s="88"/>
      <c r="BS185" s="88"/>
      <c r="BT185" s="88"/>
      <c r="BU185" s="88"/>
      <c r="BV185" s="88"/>
      <c r="BW185" s="88"/>
      <c r="BX185" s="88"/>
      <c r="BY185" s="88"/>
      <c r="BZ185" s="88"/>
      <c r="CA185" s="88"/>
      <c r="CD185" s="98"/>
      <c r="CE185" s="98"/>
      <c r="CF185" s="98"/>
      <c r="CH185" s="99"/>
      <c r="CI185" s="99"/>
      <c r="CJ185" s="99"/>
      <c r="CK185" s="99"/>
      <c r="CL185" s="99"/>
      <c r="CM185" s="99"/>
      <c r="CN185" s="99"/>
      <c r="CO185" s="99"/>
      <c r="CP185" s="99"/>
      <c r="CQ185" s="99"/>
      <c r="CR185" s="99"/>
      <c r="CS185" s="99"/>
      <c r="CU185" s="85"/>
      <c r="CV185" s="85"/>
      <c r="CW185" s="85"/>
    </row>
    <row r="186" spans="5:101" ht="7.5" customHeight="1" x14ac:dyDescent="0.2">
      <c r="E186" s="107">
        <f>IFERROR(IF(BP186="","-",RANK(S186,$S$10:$T$264,0)+RANK(Q186,$Q$10:$R$264,0)%+RANK(O186,$O$10:$P$264,0)%%+ROW()%%%),"-")</f>
        <v>9.1013859999999998</v>
      </c>
      <c r="F186" s="108"/>
      <c r="G186" s="108"/>
      <c r="H186" s="108"/>
      <c r="I186" s="109"/>
      <c r="J186" s="113">
        <f>IFERROR(IF(E186="","",RANK(E186,$E$10:$I$264,1)),"-")</f>
        <v>78</v>
      </c>
      <c r="K186" s="107" t="str">
        <f t="shared" ref="K186" si="522">BP186</f>
        <v xml:space="preserve">   </v>
      </c>
      <c r="L186" s="108"/>
      <c r="M186" s="108"/>
      <c r="N186" s="109"/>
      <c r="O186" s="107">
        <f t="shared" ref="O186" si="523">SUM(AE186-AI186)</f>
        <v>0</v>
      </c>
      <c r="P186" s="109"/>
      <c r="Q186" s="107">
        <f t="shared" ref="Q186" si="524">SUM(AL186-AP186)</f>
        <v>0</v>
      </c>
      <c r="R186" s="109"/>
      <c r="S186" s="107">
        <f t="shared" ref="S186" si="525">SUM(AS186-AW186)</f>
        <v>0</v>
      </c>
      <c r="T186" s="109"/>
      <c r="U186" s="107">
        <f>IFERROR(SMALL($E$10:$I$264,89),0)</f>
        <v>9.1014080000000011</v>
      </c>
      <c r="V186" s="108"/>
      <c r="W186" s="108"/>
      <c r="X186" s="108"/>
      <c r="Y186" s="109"/>
      <c r="Z186" s="87">
        <f>IFERROR(IF(U186="","",RANK(U186,$U$10:$Y$264,1)),0)</f>
        <v>89</v>
      </c>
      <c r="AA186" s="87" t="str">
        <f>IFERROR(INDEX($K$10:$K$264,MATCH(U186,$E$10:$E$264,0),1),0)</f>
        <v xml:space="preserve">   </v>
      </c>
      <c r="AB186" s="87"/>
      <c r="AC186" s="87"/>
      <c r="AD186" s="87"/>
      <c r="AE186" s="101"/>
      <c r="AF186" s="101"/>
      <c r="AG186" s="102"/>
      <c r="AH186" s="115" t="s">
        <v>19</v>
      </c>
      <c r="AI186" s="104"/>
      <c r="AJ186" s="101"/>
      <c r="AK186" s="101"/>
      <c r="AL186" s="101"/>
      <c r="AM186" s="101"/>
      <c r="AN186" s="102"/>
      <c r="AO186" s="115" t="s">
        <v>19</v>
      </c>
      <c r="AP186" s="104"/>
      <c r="AQ186" s="101"/>
      <c r="AR186" s="101"/>
      <c r="AS186" s="101"/>
      <c r="AT186" s="101"/>
      <c r="AU186" s="102"/>
      <c r="AV186" s="115" t="s">
        <v>19</v>
      </c>
      <c r="AW186" s="104"/>
      <c r="AX186" s="101"/>
      <c r="AY186" s="101"/>
      <c r="AZ186" s="117">
        <f>IFERROR(IF(E186="","",RANK(E186,$E$10:$I$264,1)),0)</f>
        <v>78</v>
      </c>
      <c r="BA186" s="118"/>
      <c r="BB186" s="118"/>
      <c r="BC186" s="119"/>
      <c r="BE186" s="96"/>
      <c r="BF186" s="96"/>
      <c r="BG186" s="3"/>
      <c r="BH186" s="88" t="s">
        <v>108</v>
      </c>
      <c r="BI186" s="88"/>
      <c r="BJ186" s="88"/>
      <c r="BK186" s="88"/>
      <c r="BL186" s="88"/>
      <c r="BM186" s="88"/>
      <c r="BN186" s="88"/>
      <c r="BO186" s="88"/>
      <c r="BP186" s="88" t="str">
        <f>IF(BE186&gt;0,VLOOKUP(BE186,'Infos joueurs'!$B:$BT,11,FALSE)," ")&amp;" "&amp;IF(BE186&gt;0,VLOOKUP(BE186,'Infos joueurs'!$B:$BT,27,FALSE)," ")</f>
        <v xml:space="preserve">   </v>
      </c>
      <c r="BQ186" s="88"/>
      <c r="BR186" s="88"/>
      <c r="BS186" s="88"/>
      <c r="BT186" s="88"/>
      <c r="BU186" s="88"/>
      <c r="BV186" s="88"/>
      <c r="BW186" s="88"/>
      <c r="BX186" s="88"/>
      <c r="BY186" s="88"/>
      <c r="BZ186" s="88"/>
      <c r="CA186" s="88"/>
      <c r="CD186" s="97">
        <v>89</v>
      </c>
      <c r="CE186" s="97"/>
      <c r="CF186" s="97"/>
      <c r="CH186" s="105" t="str">
        <f t="shared" ref="CH186" si="526">AA186</f>
        <v xml:space="preserve">   </v>
      </c>
      <c r="CI186" s="105"/>
      <c r="CJ186" s="105"/>
      <c r="CK186" s="105"/>
      <c r="CL186" s="105"/>
      <c r="CM186" s="105"/>
      <c r="CN186" s="105"/>
      <c r="CO186" s="105"/>
      <c r="CP186" s="105"/>
      <c r="CQ186" s="105"/>
      <c r="CR186" s="105"/>
      <c r="CS186" s="105"/>
      <c r="CU186" s="106">
        <f t="shared" ref="CU186" si="527">IFERROR(INDEX($BE$10:$BE$269,MATCH(CH186,$BP$10:$BP$269,0)),0)</f>
        <v>0</v>
      </c>
      <c r="CV186" s="106"/>
      <c r="CW186" s="106"/>
    </row>
    <row r="187" spans="5:101" ht="7.5" customHeight="1" x14ac:dyDescent="0.2">
      <c r="E187" s="110"/>
      <c r="F187" s="111"/>
      <c r="G187" s="111"/>
      <c r="H187" s="111"/>
      <c r="I187" s="112"/>
      <c r="J187" s="114"/>
      <c r="K187" s="110"/>
      <c r="L187" s="111"/>
      <c r="M187" s="111"/>
      <c r="N187" s="112"/>
      <c r="O187" s="110"/>
      <c r="P187" s="112"/>
      <c r="Q187" s="110"/>
      <c r="R187" s="112"/>
      <c r="S187" s="110"/>
      <c r="T187" s="112"/>
      <c r="U187" s="110"/>
      <c r="V187" s="111"/>
      <c r="W187" s="111"/>
      <c r="X187" s="111"/>
      <c r="Y187" s="112"/>
      <c r="Z187" s="87"/>
      <c r="AA187" s="87"/>
      <c r="AB187" s="87"/>
      <c r="AC187" s="87"/>
      <c r="AD187" s="87"/>
      <c r="AE187" s="101"/>
      <c r="AF187" s="101"/>
      <c r="AG187" s="102"/>
      <c r="AH187" s="116"/>
      <c r="AI187" s="104"/>
      <c r="AJ187" s="101"/>
      <c r="AK187" s="101"/>
      <c r="AL187" s="101"/>
      <c r="AM187" s="101"/>
      <c r="AN187" s="102"/>
      <c r="AO187" s="116"/>
      <c r="AP187" s="104"/>
      <c r="AQ187" s="101"/>
      <c r="AR187" s="101"/>
      <c r="AS187" s="101"/>
      <c r="AT187" s="101"/>
      <c r="AU187" s="102"/>
      <c r="AV187" s="116"/>
      <c r="AW187" s="104"/>
      <c r="AX187" s="101"/>
      <c r="AY187" s="101"/>
      <c r="AZ187" s="120"/>
      <c r="BA187" s="121"/>
      <c r="BB187" s="121"/>
      <c r="BC187" s="122"/>
      <c r="BE187" s="96"/>
      <c r="BF187" s="96"/>
      <c r="BG187" s="3"/>
      <c r="BH187" s="88"/>
      <c r="BI187" s="88"/>
      <c r="BJ187" s="88"/>
      <c r="BK187" s="88"/>
      <c r="BL187" s="88"/>
      <c r="BM187" s="88"/>
      <c r="BN187" s="88"/>
      <c r="BO187" s="88"/>
      <c r="BP187" s="88"/>
      <c r="BQ187" s="88"/>
      <c r="BR187" s="88"/>
      <c r="BS187" s="88"/>
      <c r="BT187" s="88"/>
      <c r="BU187" s="88"/>
      <c r="BV187" s="88"/>
      <c r="BW187" s="88"/>
      <c r="BX187" s="88"/>
      <c r="BY187" s="88"/>
      <c r="BZ187" s="88"/>
      <c r="CA187" s="88"/>
      <c r="CD187" s="98"/>
      <c r="CE187" s="98"/>
      <c r="CF187" s="98"/>
      <c r="CH187" s="99"/>
      <c r="CI187" s="99"/>
      <c r="CJ187" s="99"/>
      <c r="CK187" s="99"/>
      <c r="CL187" s="99"/>
      <c r="CM187" s="99"/>
      <c r="CN187" s="99"/>
      <c r="CO187" s="99"/>
      <c r="CP187" s="99"/>
      <c r="CQ187" s="99"/>
      <c r="CR187" s="99"/>
      <c r="CS187" s="99"/>
      <c r="CU187" s="85"/>
      <c r="CV187" s="85"/>
      <c r="CW187" s="85"/>
    </row>
    <row r="188" spans="5:101" ht="7.5" customHeight="1" x14ac:dyDescent="0.2">
      <c r="E188" s="107">
        <f>IFERROR(IF(BP188="","-",RANK(S188,$S$10:$T$264,0)+RANK(Q188,$Q$10:$R$264,0)%+RANK(O188,$O$10:$P$264,0)%%+ROW()%%%),"-")</f>
        <v>9.101388</v>
      </c>
      <c r="F188" s="108"/>
      <c r="G188" s="108"/>
      <c r="H188" s="108"/>
      <c r="I188" s="109"/>
      <c r="J188" s="113">
        <f>IFERROR(IF(E188="","",RANK(E188,$E$10:$I$264,1)),"-")</f>
        <v>79</v>
      </c>
      <c r="K188" s="107" t="str">
        <f t="shared" ref="K188" si="528">BP188</f>
        <v xml:space="preserve">   </v>
      </c>
      <c r="L188" s="108"/>
      <c r="M188" s="108"/>
      <c r="N188" s="109"/>
      <c r="O188" s="107">
        <f t="shared" ref="O188" si="529">SUM(AE188-AI188)</f>
        <v>0</v>
      </c>
      <c r="P188" s="109"/>
      <c r="Q188" s="107">
        <f t="shared" ref="Q188" si="530">SUM(AL188-AP188)</f>
        <v>0</v>
      </c>
      <c r="R188" s="109"/>
      <c r="S188" s="107">
        <f t="shared" ref="S188" si="531">SUM(AS188-AW188)</f>
        <v>0</v>
      </c>
      <c r="T188" s="109"/>
      <c r="U188" s="107">
        <f>IFERROR(SMALL($E$10:$I$264,90),0)</f>
        <v>9.1014099999999996</v>
      </c>
      <c r="V188" s="108"/>
      <c r="W188" s="108"/>
      <c r="X188" s="108"/>
      <c r="Y188" s="109"/>
      <c r="Z188" s="87">
        <f>IFERROR(IF(U188="","",RANK(U188,$U$10:$Y$264,1)),0)</f>
        <v>90</v>
      </c>
      <c r="AA188" s="87" t="str">
        <f>IFERROR(INDEX($K$10:$K$264,MATCH(U188,$E$10:$E$264,0),1),0)</f>
        <v xml:space="preserve">   </v>
      </c>
      <c r="AB188" s="87"/>
      <c r="AC188" s="87"/>
      <c r="AD188" s="87"/>
      <c r="AE188" s="101"/>
      <c r="AF188" s="101"/>
      <c r="AG188" s="102"/>
      <c r="AH188" s="115" t="s">
        <v>19</v>
      </c>
      <c r="AI188" s="104"/>
      <c r="AJ188" s="101"/>
      <c r="AK188" s="101"/>
      <c r="AL188" s="101"/>
      <c r="AM188" s="101"/>
      <c r="AN188" s="102"/>
      <c r="AO188" s="115" t="s">
        <v>19</v>
      </c>
      <c r="AP188" s="104"/>
      <c r="AQ188" s="101"/>
      <c r="AR188" s="101"/>
      <c r="AS188" s="101"/>
      <c r="AT188" s="101"/>
      <c r="AU188" s="102"/>
      <c r="AV188" s="115" t="s">
        <v>19</v>
      </c>
      <c r="AW188" s="104"/>
      <c r="AX188" s="101"/>
      <c r="AY188" s="101"/>
      <c r="AZ188" s="117">
        <f>IFERROR(IF(E188="","",RANK(E188,$E$10:$I$264,1)),0)</f>
        <v>79</v>
      </c>
      <c r="BA188" s="118"/>
      <c r="BB188" s="118"/>
      <c r="BC188" s="119"/>
      <c r="BE188" s="96"/>
      <c r="BF188" s="96"/>
      <c r="BG188" s="3"/>
      <c r="BH188" s="88" t="s">
        <v>109</v>
      </c>
      <c r="BI188" s="88"/>
      <c r="BJ188" s="88"/>
      <c r="BK188" s="88"/>
      <c r="BL188" s="88"/>
      <c r="BM188" s="88"/>
      <c r="BN188" s="88"/>
      <c r="BO188" s="88"/>
      <c r="BP188" s="88" t="str">
        <f>IF(BE188&gt;0,VLOOKUP(BE188,'Infos joueurs'!$B:$BT,11,FALSE)," ")&amp;" "&amp;IF(BE188&gt;0,VLOOKUP(BE188,'Infos joueurs'!$B:$BT,27,FALSE)," ")</f>
        <v xml:space="preserve">   </v>
      </c>
      <c r="BQ188" s="88"/>
      <c r="BR188" s="88"/>
      <c r="BS188" s="88"/>
      <c r="BT188" s="88"/>
      <c r="BU188" s="88"/>
      <c r="BV188" s="88"/>
      <c r="BW188" s="88"/>
      <c r="BX188" s="88"/>
      <c r="BY188" s="88"/>
      <c r="BZ188" s="88"/>
      <c r="CA188" s="88"/>
      <c r="CD188" s="97">
        <v>90</v>
      </c>
      <c r="CE188" s="97"/>
      <c r="CF188" s="97"/>
      <c r="CH188" s="105" t="str">
        <f t="shared" ref="CH188" si="532">AA188</f>
        <v xml:space="preserve">   </v>
      </c>
      <c r="CI188" s="105"/>
      <c r="CJ188" s="105"/>
      <c r="CK188" s="105"/>
      <c r="CL188" s="105"/>
      <c r="CM188" s="105"/>
      <c r="CN188" s="105"/>
      <c r="CO188" s="105"/>
      <c r="CP188" s="105"/>
      <c r="CQ188" s="105"/>
      <c r="CR188" s="105"/>
      <c r="CS188" s="105"/>
      <c r="CU188" s="106">
        <f t="shared" ref="CU188" si="533">IFERROR(INDEX($BE$10:$BE$269,MATCH(CH188,$BP$10:$BP$269,0)),0)</f>
        <v>0</v>
      </c>
      <c r="CV188" s="106"/>
      <c r="CW188" s="106"/>
    </row>
    <row r="189" spans="5:101" ht="7.5" customHeight="1" x14ac:dyDescent="0.2">
      <c r="E189" s="110"/>
      <c r="F189" s="111"/>
      <c r="G189" s="111"/>
      <c r="H189" s="111"/>
      <c r="I189" s="112"/>
      <c r="J189" s="114"/>
      <c r="K189" s="110"/>
      <c r="L189" s="111"/>
      <c r="M189" s="111"/>
      <c r="N189" s="112"/>
      <c r="O189" s="110"/>
      <c r="P189" s="112"/>
      <c r="Q189" s="110"/>
      <c r="R189" s="112"/>
      <c r="S189" s="110"/>
      <c r="T189" s="112"/>
      <c r="U189" s="110"/>
      <c r="V189" s="111"/>
      <c r="W189" s="111"/>
      <c r="X189" s="111"/>
      <c r="Y189" s="112"/>
      <c r="Z189" s="87"/>
      <c r="AA189" s="87"/>
      <c r="AB189" s="87"/>
      <c r="AC189" s="87"/>
      <c r="AD189" s="87"/>
      <c r="AE189" s="101"/>
      <c r="AF189" s="101"/>
      <c r="AG189" s="102"/>
      <c r="AH189" s="116"/>
      <c r="AI189" s="104"/>
      <c r="AJ189" s="101"/>
      <c r="AK189" s="101"/>
      <c r="AL189" s="101"/>
      <c r="AM189" s="101"/>
      <c r="AN189" s="102"/>
      <c r="AO189" s="116"/>
      <c r="AP189" s="104"/>
      <c r="AQ189" s="101"/>
      <c r="AR189" s="101"/>
      <c r="AS189" s="101"/>
      <c r="AT189" s="101"/>
      <c r="AU189" s="102"/>
      <c r="AV189" s="116"/>
      <c r="AW189" s="104"/>
      <c r="AX189" s="101"/>
      <c r="AY189" s="101"/>
      <c r="AZ189" s="120"/>
      <c r="BA189" s="121"/>
      <c r="BB189" s="121"/>
      <c r="BC189" s="122"/>
      <c r="BE189" s="96"/>
      <c r="BF189" s="96"/>
      <c r="BG189" s="3"/>
      <c r="BH189" s="88"/>
      <c r="BI189" s="88"/>
      <c r="BJ189" s="88"/>
      <c r="BK189" s="88"/>
      <c r="BL189" s="88"/>
      <c r="BM189" s="88"/>
      <c r="BN189" s="88"/>
      <c r="BO189" s="88"/>
      <c r="BP189" s="88"/>
      <c r="BQ189" s="88"/>
      <c r="BR189" s="88"/>
      <c r="BS189" s="88"/>
      <c r="BT189" s="88"/>
      <c r="BU189" s="88"/>
      <c r="BV189" s="88"/>
      <c r="BW189" s="88"/>
      <c r="BX189" s="88"/>
      <c r="BY189" s="88"/>
      <c r="BZ189" s="88"/>
      <c r="CA189" s="88"/>
      <c r="CD189" s="98"/>
      <c r="CE189" s="98"/>
      <c r="CF189" s="98"/>
      <c r="CH189" s="99"/>
      <c r="CI189" s="99"/>
      <c r="CJ189" s="99"/>
      <c r="CK189" s="99"/>
      <c r="CL189" s="99"/>
      <c r="CM189" s="99"/>
      <c r="CN189" s="99"/>
      <c r="CO189" s="99"/>
      <c r="CP189" s="99"/>
      <c r="CQ189" s="99"/>
      <c r="CR189" s="99"/>
      <c r="CS189" s="99"/>
      <c r="CU189" s="85"/>
      <c r="CV189" s="85"/>
      <c r="CW189" s="85"/>
    </row>
    <row r="190" spans="5:101" ht="7.5" customHeight="1" x14ac:dyDescent="0.2">
      <c r="E190" s="107">
        <f>IFERROR(IF(BP190="","-",RANK(S190,$S$10:$T$264,0)+RANK(Q190,$Q$10:$R$264,0)%+RANK(O190,$O$10:$P$264,0)%%+ROW()%%%),"-")</f>
        <v>9.1013900000000003</v>
      </c>
      <c r="F190" s="108"/>
      <c r="G190" s="108"/>
      <c r="H190" s="108"/>
      <c r="I190" s="109"/>
      <c r="J190" s="113">
        <f>IFERROR(IF(E190="","",RANK(E190,$E$10:$I$264,1)),"-")</f>
        <v>80</v>
      </c>
      <c r="K190" s="107" t="str">
        <f t="shared" ref="K190" si="534">BP190</f>
        <v xml:space="preserve">   </v>
      </c>
      <c r="L190" s="108"/>
      <c r="M190" s="108"/>
      <c r="N190" s="109"/>
      <c r="O190" s="107">
        <f t="shared" ref="O190" si="535">SUM(AE190-AI190)</f>
        <v>0</v>
      </c>
      <c r="P190" s="109"/>
      <c r="Q190" s="107">
        <f t="shared" ref="Q190" si="536">SUM(AL190-AP190)</f>
        <v>0</v>
      </c>
      <c r="R190" s="109"/>
      <c r="S190" s="107">
        <f t="shared" ref="S190" si="537">SUM(AS190-AW190)</f>
        <v>0</v>
      </c>
      <c r="T190" s="109"/>
      <c r="U190" s="107">
        <f>IFERROR(SMALL($E$10:$I$264,91),0)</f>
        <v>9.1014119999999998</v>
      </c>
      <c r="V190" s="108"/>
      <c r="W190" s="108"/>
      <c r="X190" s="108"/>
      <c r="Y190" s="109"/>
      <c r="Z190" s="87">
        <f>IFERROR(IF(U190="","",RANK(U190,$U$10:$Y$264,1)),0)</f>
        <v>91</v>
      </c>
      <c r="AA190" s="87" t="str">
        <f>IFERROR(INDEX($K$10:$K$264,MATCH(U190,$E$10:$E$264,0),1),0)</f>
        <v xml:space="preserve">   </v>
      </c>
      <c r="AB190" s="87"/>
      <c r="AC190" s="87"/>
      <c r="AD190" s="87"/>
      <c r="AE190" s="101"/>
      <c r="AF190" s="101"/>
      <c r="AG190" s="102"/>
      <c r="AH190" s="115" t="s">
        <v>19</v>
      </c>
      <c r="AI190" s="104"/>
      <c r="AJ190" s="101"/>
      <c r="AK190" s="101"/>
      <c r="AL190" s="101"/>
      <c r="AM190" s="101"/>
      <c r="AN190" s="102"/>
      <c r="AO190" s="115" t="s">
        <v>19</v>
      </c>
      <c r="AP190" s="104"/>
      <c r="AQ190" s="101"/>
      <c r="AR190" s="101"/>
      <c r="AS190" s="101"/>
      <c r="AT190" s="101"/>
      <c r="AU190" s="102"/>
      <c r="AV190" s="115" t="s">
        <v>19</v>
      </c>
      <c r="AW190" s="104"/>
      <c r="AX190" s="101"/>
      <c r="AY190" s="101"/>
      <c r="AZ190" s="117">
        <f>IFERROR(IF(E190="","",RANK(E190,$E$10:$I$264,1)),0)</f>
        <v>80</v>
      </c>
      <c r="BA190" s="118"/>
      <c r="BB190" s="118"/>
      <c r="BC190" s="119"/>
      <c r="BE190" s="96"/>
      <c r="BF190" s="96"/>
      <c r="BG190" s="3"/>
      <c r="BH190" s="88" t="s">
        <v>110</v>
      </c>
      <c r="BI190" s="88"/>
      <c r="BJ190" s="88"/>
      <c r="BK190" s="88"/>
      <c r="BL190" s="88"/>
      <c r="BM190" s="88"/>
      <c r="BN190" s="88"/>
      <c r="BO190" s="88"/>
      <c r="BP190" s="88" t="str">
        <f>IF(BE190&gt;0,VLOOKUP(BE190,'Infos joueurs'!$B:$BT,11,FALSE)," ")&amp;" "&amp;IF(BE190&gt;0,VLOOKUP(BE190,'Infos joueurs'!$B:$BT,27,FALSE)," ")</f>
        <v xml:space="preserve">   </v>
      </c>
      <c r="BQ190" s="88"/>
      <c r="BR190" s="88"/>
      <c r="BS190" s="88"/>
      <c r="BT190" s="88"/>
      <c r="BU190" s="88"/>
      <c r="BV190" s="88"/>
      <c r="BW190" s="88"/>
      <c r="BX190" s="88"/>
      <c r="BY190" s="88"/>
      <c r="BZ190" s="88"/>
      <c r="CA190" s="88"/>
      <c r="CD190" s="97">
        <v>91</v>
      </c>
      <c r="CE190" s="97"/>
      <c r="CF190" s="97"/>
      <c r="CH190" s="105" t="str">
        <f t="shared" ref="CH190" si="538">AA190</f>
        <v xml:space="preserve">   </v>
      </c>
      <c r="CI190" s="105"/>
      <c r="CJ190" s="105"/>
      <c r="CK190" s="105"/>
      <c r="CL190" s="105"/>
      <c r="CM190" s="105"/>
      <c r="CN190" s="105"/>
      <c r="CO190" s="105"/>
      <c r="CP190" s="105"/>
      <c r="CQ190" s="105"/>
      <c r="CR190" s="105"/>
      <c r="CS190" s="105"/>
      <c r="CU190" s="106">
        <f t="shared" ref="CU190" si="539">IFERROR(INDEX($BE$10:$BE$269,MATCH(CH190,$BP$10:$BP$269,0)),0)</f>
        <v>0</v>
      </c>
      <c r="CV190" s="106"/>
      <c r="CW190" s="106"/>
    </row>
    <row r="191" spans="5:101" ht="7.5" customHeight="1" x14ac:dyDescent="0.2">
      <c r="E191" s="110"/>
      <c r="F191" s="111"/>
      <c r="G191" s="111"/>
      <c r="H191" s="111"/>
      <c r="I191" s="112"/>
      <c r="J191" s="114"/>
      <c r="K191" s="110"/>
      <c r="L191" s="111"/>
      <c r="M191" s="111"/>
      <c r="N191" s="112"/>
      <c r="O191" s="110"/>
      <c r="P191" s="112"/>
      <c r="Q191" s="110"/>
      <c r="R191" s="112"/>
      <c r="S191" s="110"/>
      <c r="T191" s="112"/>
      <c r="U191" s="110"/>
      <c r="V191" s="111"/>
      <c r="W191" s="111"/>
      <c r="X191" s="111"/>
      <c r="Y191" s="112"/>
      <c r="Z191" s="87"/>
      <c r="AA191" s="87"/>
      <c r="AB191" s="87"/>
      <c r="AC191" s="87"/>
      <c r="AD191" s="87"/>
      <c r="AE191" s="101"/>
      <c r="AF191" s="101"/>
      <c r="AG191" s="102"/>
      <c r="AH191" s="116"/>
      <c r="AI191" s="104"/>
      <c r="AJ191" s="101"/>
      <c r="AK191" s="101"/>
      <c r="AL191" s="101"/>
      <c r="AM191" s="101"/>
      <c r="AN191" s="102"/>
      <c r="AO191" s="116"/>
      <c r="AP191" s="104"/>
      <c r="AQ191" s="101"/>
      <c r="AR191" s="101"/>
      <c r="AS191" s="101"/>
      <c r="AT191" s="101"/>
      <c r="AU191" s="102"/>
      <c r="AV191" s="116"/>
      <c r="AW191" s="104"/>
      <c r="AX191" s="101"/>
      <c r="AY191" s="101"/>
      <c r="AZ191" s="120"/>
      <c r="BA191" s="121"/>
      <c r="BB191" s="121"/>
      <c r="BC191" s="122"/>
      <c r="BE191" s="96"/>
      <c r="BF191" s="96"/>
      <c r="BG191" s="3"/>
      <c r="BH191" s="88"/>
      <c r="BI191" s="88"/>
      <c r="BJ191" s="88"/>
      <c r="BK191" s="88"/>
      <c r="BL191" s="88"/>
      <c r="BM191" s="88"/>
      <c r="BN191" s="88"/>
      <c r="BO191" s="88"/>
      <c r="BP191" s="88"/>
      <c r="BQ191" s="88"/>
      <c r="BR191" s="88"/>
      <c r="BS191" s="88"/>
      <c r="BT191" s="88"/>
      <c r="BU191" s="88"/>
      <c r="BV191" s="88"/>
      <c r="BW191" s="88"/>
      <c r="BX191" s="88"/>
      <c r="BY191" s="88"/>
      <c r="BZ191" s="88"/>
      <c r="CA191" s="88"/>
      <c r="CD191" s="98"/>
      <c r="CE191" s="98"/>
      <c r="CF191" s="98"/>
      <c r="CH191" s="99"/>
      <c r="CI191" s="99"/>
      <c r="CJ191" s="99"/>
      <c r="CK191" s="99"/>
      <c r="CL191" s="99"/>
      <c r="CM191" s="99"/>
      <c r="CN191" s="99"/>
      <c r="CO191" s="99"/>
      <c r="CP191" s="99"/>
      <c r="CQ191" s="99"/>
      <c r="CR191" s="99"/>
      <c r="CS191" s="99"/>
      <c r="CU191" s="85"/>
      <c r="CV191" s="85"/>
      <c r="CW191" s="85"/>
    </row>
    <row r="192" spans="5:101" ht="7.5" customHeight="1" x14ac:dyDescent="0.2">
      <c r="E192" s="107">
        <f>IFERROR(IF(BP192="","-",RANK(S192,$S$10:$T$264,0)+RANK(Q192,$Q$10:$R$264,0)%+RANK(O192,$O$10:$P$264,0)%%+ROW()%%%),"-")</f>
        <v>9.1013920000000006</v>
      </c>
      <c r="F192" s="108"/>
      <c r="G192" s="108"/>
      <c r="H192" s="108"/>
      <c r="I192" s="109"/>
      <c r="J192" s="113">
        <f>IFERROR(IF(E192="","",RANK(E192,$E$10:$I$264,1)),"-")</f>
        <v>81</v>
      </c>
      <c r="K192" s="107" t="str">
        <f t="shared" ref="K192" si="540">BP192</f>
        <v xml:space="preserve">   </v>
      </c>
      <c r="L192" s="108"/>
      <c r="M192" s="108"/>
      <c r="N192" s="109"/>
      <c r="O192" s="107">
        <f t="shared" ref="O192" si="541">SUM(AE192-AI192)</f>
        <v>0</v>
      </c>
      <c r="P192" s="109"/>
      <c r="Q192" s="107">
        <f t="shared" ref="Q192" si="542">SUM(AL192-AP192)</f>
        <v>0</v>
      </c>
      <c r="R192" s="109"/>
      <c r="S192" s="107">
        <f t="shared" ref="S192" si="543">SUM(AS192-AW192)</f>
        <v>0</v>
      </c>
      <c r="T192" s="109"/>
      <c r="U192" s="107">
        <f>IFERROR(SMALL($E$10:$I$264,92),0)</f>
        <v>9.1014140000000001</v>
      </c>
      <c r="V192" s="108"/>
      <c r="W192" s="108"/>
      <c r="X192" s="108"/>
      <c r="Y192" s="109"/>
      <c r="Z192" s="87">
        <f>IFERROR(IF(U192="","",RANK(U192,$U$10:$Y$264,1)),0)</f>
        <v>92</v>
      </c>
      <c r="AA192" s="87" t="str">
        <f>IFERROR(INDEX($K$10:$K$264,MATCH(U192,$E$10:$E$264,0),1),0)</f>
        <v xml:space="preserve">   </v>
      </c>
      <c r="AB192" s="87"/>
      <c r="AC192" s="87"/>
      <c r="AD192" s="87"/>
      <c r="AE192" s="101"/>
      <c r="AF192" s="101"/>
      <c r="AG192" s="102"/>
      <c r="AH192" s="115" t="s">
        <v>19</v>
      </c>
      <c r="AI192" s="104"/>
      <c r="AJ192" s="101"/>
      <c r="AK192" s="101"/>
      <c r="AL192" s="101"/>
      <c r="AM192" s="101"/>
      <c r="AN192" s="102"/>
      <c r="AO192" s="115" t="s">
        <v>19</v>
      </c>
      <c r="AP192" s="104"/>
      <c r="AQ192" s="101"/>
      <c r="AR192" s="101"/>
      <c r="AS192" s="101"/>
      <c r="AT192" s="101"/>
      <c r="AU192" s="102"/>
      <c r="AV192" s="115" t="s">
        <v>19</v>
      </c>
      <c r="AW192" s="104"/>
      <c r="AX192" s="101"/>
      <c r="AY192" s="101"/>
      <c r="AZ192" s="117">
        <f>IFERROR(IF(E192="","",RANK(E192,$E$10:$I$264,1)),0)</f>
        <v>81</v>
      </c>
      <c r="BA192" s="118"/>
      <c r="BB192" s="118"/>
      <c r="BC192" s="119"/>
      <c r="BE192" s="96"/>
      <c r="BF192" s="96"/>
      <c r="BG192" s="3"/>
      <c r="BH192" s="88" t="s">
        <v>111</v>
      </c>
      <c r="BI192" s="88"/>
      <c r="BJ192" s="88"/>
      <c r="BK192" s="88"/>
      <c r="BL192" s="88"/>
      <c r="BM192" s="88"/>
      <c r="BN192" s="88"/>
      <c r="BO192" s="88"/>
      <c r="BP192" s="88" t="str">
        <f>IF(BE192&gt;0,VLOOKUP(BE192,'Infos joueurs'!$B:$BT,11,FALSE)," ")&amp;" "&amp;IF(BE192&gt;0,VLOOKUP(BE192,'Infos joueurs'!$B:$BT,27,FALSE)," ")</f>
        <v xml:space="preserve">   </v>
      </c>
      <c r="BQ192" s="88"/>
      <c r="BR192" s="88"/>
      <c r="BS192" s="88"/>
      <c r="BT192" s="88"/>
      <c r="BU192" s="88"/>
      <c r="BV192" s="88"/>
      <c r="BW192" s="88"/>
      <c r="BX192" s="88"/>
      <c r="BY192" s="88"/>
      <c r="BZ192" s="88"/>
      <c r="CA192" s="88"/>
      <c r="CD192" s="97">
        <v>92</v>
      </c>
      <c r="CE192" s="97"/>
      <c r="CF192" s="97"/>
      <c r="CH192" s="105" t="str">
        <f t="shared" ref="CH192" si="544">AA192</f>
        <v xml:space="preserve">   </v>
      </c>
      <c r="CI192" s="105"/>
      <c r="CJ192" s="105"/>
      <c r="CK192" s="105"/>
      <c r="CL192" s="105"/>
      <c r="CM192" s="105"/>
      <c r="CN192" s="105"/>
      <c r="CO192" s="105"/>
      <c r="CP192" s="105"/>
      <c r="CQ192" s="105"/>
      <c r="CR192" s="105"/>
      <c r="CS192" s="105"/>
      <c r="CU192" s="106">
        <f t="shared" ref="CU192" si="545">IFERROR(INDEX($BE$10:$BE$269,MATCH(CH192,$BP$10:$BP$269,0)),0)</f>
        <v>0</v>
      </c>
      <c r="CV192" s="106"/>
      <c r="CW192" s="106"/>
    </row>
    <row r="193" spans="5:101" ht="7.5" customHeight="1" x14ac:dyDescent="0.2">
      <c r="E193" s="110"/>
      <c r="F193" s="111"/>
      <c r="G193" s="111"/>
      <c r="H193" s="111"/>
      <c r="I193" s="112"/>
      <c r="J193" s="114"/>
      <c r="K193" s="110"/>
      <c r="L193" s="111"/>
      <c r="M193" s="111"/>
      <c r="N193" s="112"/>
      <c r="O193" s="110"/>
      <c r="P193" s="112"/>
      <c r="Q193" s="110"/>
      <c r="R193" s="112"/>
      <c r="S193" s="110"/>
      <c r="T193" s="112"/>
      <c r="U193" s="110"/>
      <c r="V193" s="111"/>
      <c r="W193" s="111"/>
      <c r="X193" s="111"/>
      <c r="Y193" s="112"/>
      <c r="Z193" s="87"/>
      <c r="AA193" s="87"/>
      <c r="AB193" s="87"/>
      <c r="AC193" s="87"/>
      <c r="AD193" s="87"/>
      <c r="AE193" s="101"/>
      <c r="AF193" s="101"/>
      <c r="AG193" s="102"/>
      <c r="AH193" s="116"/>
      <c r="AI193" s="104"/>
      <c r="AJ193" s="101"/>
      <c r="AK193" s="101"/>
      <c r="AL193" s="101"/>
      <c r="AM193" s="101"/>
      <c r="AN193" s="102"/>
      <c r="AO193" s="116"/>
      <c r="AP193" s="104"/>
      <c r="AQ193" s="101"/>
      <c r="AR193" s="101"/>
      <c r="AS193" s="101"/>
      <c r="AT193" s="101"/>
      <c r="AU193" s="102"/>
      <c r="AV193" s="116"/>
      <c r="AW193" s="104"/>
      <c r="AX193" s="101"/>
      <c r="AY193" s="101"/>
      <c r="AZ193" s="120"/>
      <c r="BA193" s="121"/>
      <c r="BB193" s="121"/>
      <c r="BC193" s="122"/>
      <c r="BE193" s="96"/>
      <c r="BF193" s="96"/>
      <c r="BG193" s="3"/>
      <c r="BH193" s="88"/>
      <c r="BI193" s="88"/>
      <c r="BJ193" s="88"/>
      <c r="BK193" s="88"/>
      <c r="BL193" s="88"/>
      <c r="BM193" s="88"/>
      <c r="BN193" s="88"/>
      <c r="BO193" s="88"/>
      <c r="BP193" s="88"/>
      <c r="BQ193" s="88"/>
      <c r="BR193" s="88"/>
      <c r="BS193" s="88"/>
      <c r="BT193" s="88"/>
      <c r="BU193" s="88"/>
      <c r="BV193" s="88"/>
      <c r="BW193" s="88"/>
      <c r="BX193" s="88"/>
      <c r="BY193" s="88"/>
      <c r="BZ193" s="88"/>
      <c r="CA193" s="88"/>
      <c r="CD193" s="98"/>
      <c r="CE193" s="98"/>
      <c r="CF193" s="98"/>
      <c r="CH193" s="99"/>
      <c r="CI193" s="99"/>
      <c r="CJ193" s="99"/>
      <c r="CK193" s="99"/>
      <c r="CL193" s="99"/>
      <c r="CM193" s="99"/>
      <c r="CN193" s="99"/>
      <c r="CO193" s="99"/>
      <c r="CP193" s="99"/>
      <c r="CQ193" s="99"/>
      <c r="CR193" s="99"/>
      <c r="CS193" s="99"/>
      <c r="CU193" s="85"/>
      <c r="CV193" s="85"/>
      <c r="CW193" s="85"/>
    </row>
    <row r="194" spans="5:101" ht="7.5" customHeight="1" x14ac:dyDescent="0.2">
      <c r="E194" s="107">
        <f>IFERROR(IF(BP194="","-",RANK(S194,$S$10:$T$264,0)+RANK(Q194,$Q$10:$R$264,0)%+RANK(O194,$O$10:$P$264,0)%%+ROW()%%%),"-")</f>
        <v>9.1013940000000009</v>
      </c>
      <c r="F194" s="108"/>
      <c r="G194" s="108"/>
      <c r="H194" s="108"/>
      <c r="I194" s="109"/>
      <c r="J194" s="113">
        <f>IFERROR(IF(E194="","",RANK(E194,$E$10:$I$264,1)),"-")</f>
        <v>82</v>
      </c>
      <c r="K194" s="107" t="str">
        <f t="shared" ref="K194" si="546">BP194</f>
        <v xml:space="preserve">   </v>
      </c>
      <c r="L194" s="108"/>
      <c r="M194" s="108"/>
      <c r="N194" s="109"/>
      <c r="O194" s="107">
        <f t="shared" ref="O194" si="547">SUM(AE194-AI194)</f>
        <v>0</v>
      </c>
      <c r="P194" s="109"/>
      <c r="Q194" s="107">
        <f t="shared" ref="Q194" si="548">SUM(AL194-AP194)</f>
        <v>0</v>
      </c>
      <c r="R194" s="109"/>
      <c r="S194" s="107">
        <f t="shared" ref="S194" si="549">SUM(AS194-AW194)</f>
        <v>0</v>
      </c>
      <c r="T194" s="109"/>
      <c r="U194" s="107">
        <f>IFERROR(SMALL($E$10:$I$264,93),0)</f>
        <v>9.1014160000000004</v>
      </c>
      <c r="V194" s="108"/>
      <c r="W194" s="108"/>
      <c r="X194" s="108"/>
      <c r="Y194" s="109"/>
      <c r="Z194" s="87">
        <f>IFERROR(IF(U194="","",RANK(U194,$U$10:$Y$264,1)),0)</f>
        <v>93</v>
      </c>
      <c r="AA194" s="87" t="str">
        <f>IFERROR(INDEX($K$10:$K$264,MATCH(U194,$E$10:$E$264,0),1),0)</f>
        <v xml:space="preserve">   </v>
      </c>
      <c r="AB194" s="87"/>
      <c r="AC194" s="87"/>
      <c r="AD194" s="87"/>
      <c r="AE194" s="101"/>
      <c r="AF194" s="101"/>
      <c r="AG194" s="102"/>
      <c r="AH194" s="115" t="s">
        <v>19</v>
      </c>
      <c r="AI194" s="104"/>
      <c r="AJ194" s="101"/>
      <c r="AK194" s="101"/>
      <c r="AL194" s="101"/>
      <c r="AM194" s="101"/>
      <c r="AN194" s="102"/>
      <c r="AO194" s="115" t="s">
        <v>19</v>
      </c>
      <c r="AP194" s="104"/>
      <c r="AQ194" s="101"/>
      <c r="AR194" s="101"/>
      <c r="AS194" s="101"/>
      <c r="AT194" s="101"/>
      <c r="AU194" s="102"/>
      <c r="AV194" s="115" t="s">
        <v>19</v>
      </c>
      <c r="AW194" s="104"/>
      <c r="AX194" s="101"/>
      <c r="AY194" s="101"/>
      <c r="AZ194" s="117">
        <f>IFERROR(IF(E194="","",RANK(E194,$E$10:$I$264,1)),0)</f>
        <v>82</v>
      </c>
      <c r="BA194" s="118"/>
      <c r="BB194" s="118"/>
      <c r="BC194" s="119"/>
      <c r="BE194" s="96"/>
      <c r="BF194" s="96"/>
      <c r="BG194" s="3"/>
      <c r="BH194" s="88" t="s">
        <v>112</v>
      </c>
      <c r="BI194" s="88"/>
      <c r="BJ194" s="88"/>
      <c r="BK194" s="88"/>
      <c r="BL194" s="88"/>
      <c r="BM194" s="88"/>
      <c r="BN194" s="88"/>
      <c r="BO194" s="88"/>
      <c r="BP194" s="88" t="str">
        <f>IF(BE194&gt;0,VLOOKUP(BE194,'Infos joueurs'!$B:$BT,11,FALSE)," ")&amp;" "&amp;IF(BE194&gt;0,VLOOKUP(BE194,'Infos joueurs'!$B:$BT,27,FALSE)," ")</f>
        <v xml:space="preserve">   </v>
      </c>
      <c r="BQ194" s="88"/>
      <c r="BR194" s="88"/>
      <c r="BS194" s="88"/>
      <c r="BT194" s="88"/>
      <c r="BU194" s="88"/>
      <c r="BV194" s="88"/>
      <c r="BW194" s="88"/>
      <c r="BX194" s="88"/>
      <c r="BY194" s="88"/>
      <c r="BZ194" s="88"/>
      <c r="CA194" s="88"/>
      <c r="CD194" s="97">
        <v>93</v>
      </c>
      <c r="CE194" s="97"/>
      <c r="CF194" s="97"/>
      <c r="CH194" s="105" t="str">
        <f t="shared" ref="CH194" si="550">AA194</f>
        <v xml:space="preserve">   </v>
      </c>
      <c r="CI194" s="105"/>
      <c r="CJ194" s="105"/>
      <c r="CK194" s="105"/>
      <c r="CL194" s="105"/>
      <c r="CM194" s="105"/>
      <c r="CN194" s="105"/>
      <c r="CO194" s="105"/>
      <c r="CP194" s="105"/>
      <c r="CQ194" s="105"/>
      <c r="CR194" s="105"/>
      <c r="CS194" s="105"/>
      <c r="CU194" s="106">
        <f t="shared" ref="CU194" si="551">IFERROR(INDEX($BE$10:$BE$269,MATCH(CH194,$BP$10:$BP$269,0)),0)</f>
        <v>0</v>
      </c>
      <c r="CV194" s="106"/>
      <c r="CW194" s="106"/>
    </row>
    <row r="195" spans="5:101" ht="7.5" customHeight="1" x14ac:dyDescent="0.2">
      <c r="E195" s="110"/>
      <c r="F195" s="111"/>
      <c r="G195" s="111"/>
      <c r="H195" s="111"/>
      <c r="I195" s="112"/>
      <c r="J195" s="114"/>
      <c r="K195" s="110"/>
      <c r="L195" s="111"/>
      <c r="M195" s="111"/>
      <c r="N195" s="112"/>
      <c r="O195" s="110"/>
      <c r="P195" s="112"/>
      <c r="Q195" s="110"/>
      <c r="R195" s="112"/>
      <c r="S195" s="110"/>
      <c r="T195" s="112"/>
      <c r="U195" s="110"/>
      <c r="V195" s="111"/>
      <c r="W195" s="111"/>
      <c r="X195" s="111"/>
      <c r="Y195" s="112"/>
      <c r="Z195" s="87"/>
      <c r="AA195" s="87"/>
      <c r="AB195" s="87"/>
      <c r="AC195" s="87"/>
      <c r="AD195" s="87"/>
      <c r="AE195" s="101"/>
      <c r="AF195" s="101"/>
      <c r="AG195" s="102"/>
      <c r="AH195" s="116"/>
      <c r="AI195" s="104"/>
      <c r="AJ195" s="101"/>
      <c r="AK195" s="101"/>
      <c r="AL195" s="101"/>
      <c r="AM195" s="101"/>
      <c r="AN195" s="102"/>
      <c r="AO195" s="116"/>
      <c r="AP195" s="104"/>
      <c r="AQ195" s="101"/>
      <c r="AR195" s="101"/>
      <c r="AS195" s="101"/>
      <c r="AT195" s="101"/>
      <c r="AU195" s="102"/>
      <c r="AV195" s="116"/>
      <c r="AW195" s="104"/>
      <c r="AX195" s="101"/>
      <c r="AY195" s="101"/>
      <c r="AZ195" s="120"/>
      <c r="BA195" s="121"/>
      <c r="BB195" s="121"/>
      <c r="BC195" s="122"/>
      <c r="BE195" s="96"/>
      <c r="BF195" s="96"/>
      <c r="BG195" s="3"/>
      <c r="BH195" s="88"/>
      <c r="BI195" s="88"/>
      <c r="BJ195" s="88"/>
      <c r="BK195" s="88"/>
      <c r="BL195" s="88"/>
      <c r="BM195" s="88"/>
      <c r="BN195" s="88"/>
      <c r="BO195" s="88"/>
      <c r="BP195" s="88"/>
      <c r="BQ195" s="88"/>
      <c r="BR195" s="88"/>
      <c r="BS195" s="88"/>
      <c r="BT195" s="88"/>
      <c r="BU195" s="88"/>
      <c r="BV195" s="88"/>
      <c r="BW195" s="88"/>
      <c r="BX195" s="88"/>
      <c r="BY195" s="88"/>
      <c r="BZ195" s="88"/>
      <c r="CA195" s="88"/>
      <c r="CD195" s="98"/>
      <c r="CE195" s="98"/>
      <c r="CF195" s="98"/>
      <c r="CH195" s="99"/>
      <c r="CI195" s="99"/>
      <c r="CJ195" s="99"/>
      <c r="CK195" s="99"/>
      <c r="CL195" s="99"/>
      <c r="CM195" s="99"/>
      <c r="CN195" s="99"/>
      <c r="CO195" s="99"/>
      <c r="CP195" s="99"/>
      <c r="CQ195" s="99"/>
      <c r="CR195" s="99"/>
      <c r="CS195" s="99"/>
      <c r="CU195" s="85"/>
      <c r="CV195" s="85"/>
      <c r="CW195" s="85"/>
    </row>
    <row r="196" spans="5:101" ht="7.5" customHeight="1" x14ac:dyDescent="0.2">
      <c r="E196" s="107">
        <f>IFERROR(IF(BP196="","-",RANK(S196,$S$10:$T$264,0)+RANK(Q196,$Q$10:$R$264,0)%+RANK(O196,$O$10:$P$264,0)%%+ROW()%%%),"-")</f>
        <v>9.1013960000000012</v>
      </c>
      <c r="F196" s="108"/>
      <c r="G196" s="108"/>
      <c r="H196" s="108"/>
      <c r="I196" s="109"/>
      <c r="J196" s="113">
        <f>IFERROR(IF(E196="","",RANK(E196,$E$10:$I$264,1)),"-")</f>
        <v>83</v>
      </c>
      <c r="K196" s="107" t="str">
        <f t="shared" ref="K196" si="552">BP196</f>
        <v xml:space="preserve">   </v>
      </c>
      <c r="L196" s="108"/>
      <c r="M196" s="108"/>
      <c r="N196" s="109"/>
      <c r="O196" s="107">
        <f t="shared" ref="O196" si="553">SUM(AE196-AI196)</f>
        <v>0</v>
      </c>
      <c r="P196" s="109"/>
      <c r="Q196" s="107">
        <f t="shared" ref="Q196" si="554">SUM(AL196-AP196)</f>
        <v>0</v>
      </c>
      <c r="R196" s="109"/>
      <c r="S196" s="107">
        <f t="shared" ref="S196" si="555">SUM(AS196-AW196)</f>
        <v>0</v>
      </c>
      <c r="T196" s="109"/>
      <c r="U196" s="107">
        <f>IFERROR(SMALL($E$10:$I$264,94),0)</f>
        <v>9.1014180000000007</v>
      </c>
      <c r="V196" s="108"/>
      <c r="W196" s="108"/>
      <c r="X196" s="108"/>
      <c r="Y196" s="109"/>
      <c r="Z196" s="87">
        <f>IFERROR(IF(U196="","",RANK(U196,$U$10:$Y$264,1)),0)</f>
        <v>94</v>
      </c>
      <c r="AA196" s="87" t="str">
        <f>IFERROR(INDEX($K$10:$K$264,MATCH(U196,$E$10:$E$264,0),1),0)</f>
        <v xml:space="preserve">   </v>
      </c>
      <c r="AB196" s="87"/>
      <c r="AC196" s="87"/>
      <c r="AD196" s="87"/>
      <c r="AE196" s="101"/>
      <c r="AF196" s="101"/>
      <c r="AG196" s="102"/>
      <c r="AH196" s="115" t="s">
        <v>19</v>
      </c>
      <c r="AI196" s="104"/>
      <c r="AJ196" s="101"/>
      <c r="AK196" s="101"/>
      <c r="AL196" s="101"/>
      <c r="AM196" s="101"/>
      <c r="AN196" s="102"/>
      <c r="AO196" s="115" t="s">
        <v>19</v>
      </c>
      <c r="AP196" s="104"/>
      <c r="AQ196" s="101"/>
      <c r="AR196" s="101"/>
      <c r="AS196" s="101"/>
      <c r="AT196" s="101"/>
      <c r="AU196" s="102"/>
      <c r="AV196" s="115" t="s">
        <v>19</v>
      </c>
      <c r="AW196" s="104"/>
      <c r="AX196" s="101"/>
      <c r="AY196" s="101"/>
      <c r="AZ196" s="117">
        <f>IFERROR(IF(E196="","",RANK(E196,$E$10:$I$264,1)),0)</f>
        <v>83</v>
      </c>
      <c r="BA196" s="118"/>
      <c r="BB196" s="118"/>
      <c r="BC196" s="119"/>
      <c r="BE196" s="96"/>
      <c r="BF196" s="96"/>
      <c r="BG196" s="3"/>
      <c r="BH196" s="88" t="s">
        <v>113</v>
      </c>
      <c r="BI196" s="88"/>
      <c r="BJ196" s="88"/>
      <c r="BK196" s="88"/>
      <c r="BL196" s="88"/>
      <c r="BM196" s="88"/>
      <c r="BN196" s="88"/>
      <c r="BO196" s="88"/>
      <c r="BP196" s="88" t="str">
        <f>IF(BE196&gt;0,VLOOKUP(BE196,'Infos joueurs'!$B:$BT,11,FALSE)," ")&amp;" "&amp;IF(BE196&gt;0,VLOOKUP(BE196,'Infos joueurs'!$B:$BT,27,FALSE)," ")</f>
        <v xml:space="preserve">   </v>
      </c>
      <c r="BQ196" s="88"/>
      <c r="BR196" s="88"/>
      <c r="BS196" s="88"/>
      <c r="BT196" s="88"/>
      <c r="BU196" s="88"/>
      <c r="BV196" s="88"/>
      <c r="BW196" s="88"/>
      <c r="BX196" s="88"/>
      <c r="BY196" s="88"/>
      <c r="BZ196" s="88"/>
      <c r="CA196" s="88"/>
      <c r="CD196" s="97">
        <v>94</v>
      </c>
      <c r="CE196" s="97"/>
      <c r="CF196" s="97"/>
      <c r="CH196" s="105" t="str">
        <f t="shared" ref="CH196" si="556">AA196</f>
        <v xml:space="preserve">   </v>
      </c>
      <c r="CI196" s="105"/>
      <c r="CJ196" s="105"/>
      <c r="CK196" s="105"/>
      <c r="CL196" s="105"/>
      <c r="CM196" s="105"/>
      <c r="CN196" s="105"/>
      <c r="CO196" s="105"/>
      <c r="CP196" s="105"/>
      <c r="CQ196" s="105"/>
      <c r="CR196" s="105"/>
      <c r="CS196" s="105"/>
      <c r="CU196" s="106">
        <f t="shared" ref="CU196" si="557">IFERROR(INDEX($BE$10:$BE$269,MATCH(CH196,$BP$10:$BP$269,0)),0)</f>
        <v>0</v>
      </c>
      <c r="CV196" s="106"/>
      <c r="CW196" s="106"/>
    </row>
    <row r="197" spans="5:101" ht="7.5" customHeight="1" x14ac:dyDescent="0.2">
      <c r="E197" s="110"/>
      <c r="F197" s="111"/>
      <c r="G197" s="111"/>
      <c r="H197" s="111"/>
      <c r="I197" s="112"/>
      <c r="J197" s="114"/>
      <c r="K197" s="110"/>
      <c r="L197" s="111"/>
      <c r="M197" s="111"/>
      <c r="N197" s="112"/>
      <c r="O197" s="110"/>
      <c r="P197" s="112"/>
      <c r="Q197" s="110"/>
      <c r="R197" s="112"/>
      <c r="S197" s="110"/>
      <c r="T197" s="112"/>
      <c r="U197" s="110"/>
      <c r="V197" s="111"/>
      <c r="W197" s="111"/>
      <c r="X197" s="111"/>
      <c r="Y197" s="112"/>
      <c r="Z197" s="87"/>
      <c r="AA197" s="87"/>
      <c r="AB197" s="87"/>
      <c r="AC197" s="87"/>
      <c r="AD197" s="87"/>
      <c r="AE197" s="101"/>
      <c r="AF197" s="101"/>
      <c r="AG197" s="102"/>
      <c r="AH197" s="116"/>
      <c r="AI197" s="104"/>
      <c r="AJ197" s="101"/>
      <c r="AK197" s="101"/>
      <c r="AL197" s="101"/>
      <c r="AM197" s="101"/>
      <c r="AN197" s="102"/>
      <c r="AO197" s="116"/>
      <c r="AP197" s="104"/>
      <c r="AQ197" s="101"/>
      <c r="AR197" s="101"/>
      <c r="AS197" s="101"/>
      <c r="AT197" s="101"/>
      <c r="AU197" s="102"/>
      <c r="AV197" s="116"/>
      <c r="AW197" s="104"/>
      <c r="AX197" s="101"/>
      <c r="AY197" s="101"/>
      <c r="AZ197" s="120"/>
      <c r="BA197" s="121"/>
      <c r="BB197" s="121"/>
      <c r="BC197" s="122"/>
      <c r="BE197" s="96"/>
      <c r="BF197" s="96"/>
      <c r="BG197" s="3"/>
      <c r="BH197" s="88"/>
      <c r="BI197" s="88"/>
      <c r="BJ197" s="88"/>
      <c r="BK197" s="88"/>
      <c r="BL197" s="88"/>
      <c r="BM197" s="88"/>
      <c r="BN197" s="88"/>
      <c r="BO197" s="88"/>
      <c r="BP197" s="88"/>
      <c r="BQ197" s="88"/>
      <c r="BR197" s="88"/>
      <c r="BS197" s="88"/>
      <c r="BT197" s="88"/>
      <c r="BU197" s="88"/>
      <c r="BV197" s="88"/>
      <c r="BW197" s="88"/>
      <c r="BX197" s="88"/>
      <c r="BY197" s="88"/>
      <c r="BZ197" s="88"/>
      <c r="CA197" s="88"/>
      <c r="CD197" s="98"/>
      <c r="CE197" s="98"/>
      <c r="CF197" s="98"/>
      <c r="CH197" s="99"/>
      <c r="CI197" s="99"/>
      <c r="CJ197" s="99"/>
      <c r="CK197" s="99"/>
      <c r="CL197" s="99"/>
      <c r="CM197" s="99"/>
      <c r="CN197" s="99"/>
      <c r="CO197" s="99"/>
      <c r="CP197" s="99"/>
      <c r="CQ197" s="99"/>
      <c r="CR197" s="99"/>
      <c r="CS197" s="99"/>
      <c r="CU197" s="85"/>
      <c r="CV197" s="85"/>
      <c r="CW197" s="85"/>
    </row>
    <row r="198" spans="5:101" ht="7.5" customHeight="1" x14ac:dyDescent="0.2">
      <c r="E198" s="107">
        <f>IFERROR(IF(BP198="","-",RANK(S198,$S$10:$T$264,0)+RANK(Q198,$Q$10:$R$264,0)%+RANK(O198,$O$10:$P$264,0)%%+ROW()%%%),"-")</f>
        <v>9.1013979999999997</v>
      </c>
      <c r="F198" s="108"/>
      <c r="G198" s="108"/>
      <c r="H198" s="108"/>
      <c r="I198" s="109"/>
      <c r="J198" s="113">
        <f>IFERROR(IF(E198="","",RANK(E198,$E$10:$I$264,1)),"-")</f>
        <v>84</v>
      </c>
      <c r="K198" s="107" t="str">
        <f t="shared" ref="K198" si="558">BP198</f>
        <v xml:space="preserve">   </v>
      </c>
      <c r="L198" s="108"/>
      <c r="M198" s="108"/>
      <c r="N198" s="109"/>
      <c r="O198" s="107">
        <f t="shared" ref="O198" si="559">SUM(AE198-AI198)</f>
        <v>0</v>
      </c>
      <c r="P198" s="109"/>
      <c r="Q198" s="107">
        <f t="shared" ref="Q198" si="560">SUM(AL198-AP198)</f>
        <v>0</v>
      </c>
      <c r="R198" s="109"/>
      <c r="S198" s="107">
        <f t="shared" ref="S198" si="561">SUM(AS198-AW198)</f>
        <v>0</v>
      </c>
      <c r="T198" s="109"/>
      <c r="U198" s="107">
        <f>IFERROR(SMALL($E$10:$I$264,95),0)</f>
        <v>9.101420000000001</v>
      </c>
      <c r="V198" s="108"/>
      <c r="W198" s="108"/>
      <c r="X198" s="108"/>
      <c r="Y198" s="109"/>
      <c r="Z198" s="87">
        <f>IFERROR(IF(U198="","",RANK(U198,$U$10:$Y$264,1)),0)</f>
        <v>95</v>
      </c>
      <c r="AA198" s="87" t="str">
        <f>IFERROR(INDEX($K$10:$K$264,MATCH(U198,$E$10:$E$264,0),1),0)</f>
        <v xml:space="preserve">   </v>
      </c>
      <c r="AB198" s="87"/>
      <c r="AC198" s="87"/>
      <c r="AD198" s="87"/>
      <c r="AE198" s="101"/>
      <c r="AF198" s="101"/>
      <c r="AG198" s="102"/>
      <c r="AH198" s="115" t="s">
        <v>19</v>
      </c>
      <c r="AI198" s="104"/>
      <c r="AJ198" s="101"/>
      <c r="AK198" s="101"/>
      <c r="AL198" s="101"/>
      <c r="AM198" s="101"/>
      <c r="AN198" s="102"/>
      <c r="AO198" s="115" t="s">
        <v>19</v>
      </c>
      <c r="AP198" s="104"/>
      <c r="AQ198" s="101"/>
      <c r="AR198" s="101"/>
      <c r="AS198" s="101"/>
      <c r="AT198" s="101"/>
      <c r="AU198" s="102"/>
      <c r="AV198" s="115" t="s">
        <v>19</v>
      </c>
      <c r="AW198" s="104"/>
      <c r="AX198" s="101"/>
      <c r="AY198" s="101"/>
      <c r="AZ198" s="117">
        <f>IFERROR(IF(E198="","",RANK(E198,$E$10:$I$264,1)),0)</f>
        <v>84</v>
      </c>
      <c r="BA198" s="118"/>
      <c r="BB198" s="118"/>
      <c r="BC198" s="119"/>
      <c r="BE198" s="96"/>
      <c r="BF198" s="96"/>
      <c r="BG198" s="3"/>
      <c r="BH198" s="88" t="s">
        <v>114</v>
      </c>
      <c r="BI198" s="88"/>
      <c r="BJ198" s="88"/>
      <c r="BK198" s="88"/>
      <c r="BL198" s="88"/>
      <c r="BM198" s="88"/>
      <c r="BN198" s="88"/>
      <c r="BO198" s="88"/>
      <c r="BP198" s="88" t="str">
        <f>IF(BE198&gt;0,VLOOKUP(BE198,'Infos joueurs'!$B:$BT,11,FALSE)," ")&amp;" "&amp;IF(BE198&gt;0,VLOOKUP(BE198,'Infos joueurs'!$B:$BT,27,FALSE)," ")</f>
        <v xml:space="preserve">   </v>
      </c>
      <c r="BQ198" s="88"/>
      <c r="BR198" s="88"/>
      <c r="BS198" s="88"/>
      <c r="BT198" s="88"/>
      <c r="BU198" s="88"/>
      <c r="BV198" s="88"/>
      <c r="BW198" s="88"/>
      <c r="BX198" s="88"/>
      <c r="BY198" s="88"/>
      <c r="BZ198" s="88"/>
      <c r="CA198" s="88"/>
      <c r="CD198" s="97">
        <v>95</v>
      </c>
      <c r="CE198" s="97"/>
      <c r="CF198" s="97"/>
      <c r="CH198" s="105" t="str">
        <f t="shared" ref="CH198" si="562">AA198</f>
        <v xml:space="preserve">   </v>
      </c>
      <c r="CI198" s="105"/>
      <c r="CJ198" s="105"/>
      <c r="CK198" s="105"/>
      <c r="CL198" s="105"/>
      <c r="CM198" s="105"/>
      <c r="CN198" s="105"/>
      <c r="CO198" s="105"/>
      <c r="CP198" s="105"/>
      <c r="CQ198" s="105"/>
      <c r="CR198" s="105"/>
      <c r="CS198" s="105"/>
      <c r="CU198" s="106">
        <f t="shared" ref="CU198" si="563">IFERROR(INDEX($BE$10:$BE$269,MATCH(CH198,$BP$10:$BP$269,0)),0)</f>
        <v>0</v>
      </c>
      <c r="CV198" s="106"/>
      <c r="CW198" s="106"/>
    </row>
    <row r="199" spans="5:101" ht="7.5" customHeight="1" x14ac:dyDescent="0.2">
      <c r="E199" s="110"/>
      <c r="F199" s="111"/>
      <c r="G199" s="111"/>
      <c r="H199" s="111"/>
      <c r="I199" s="112"/>
      <c r="J199" s="114"/>
      <c r="K199" s="110"/>
      <c r="L199" s="111"/>
      <c r="M199" s="111"/>
      <c r="N199" s="112"/>
      <c r="O199" s="110"/>
      <c r="P199" s="112"/>
      <c r="Q199" s="110"/>
      <c r="R199" s="112"/>
      <c r="S199" s="110"/>
      <c r="T199" s="112"/>
      <c r="U199" s="110"/>
      <c r="V199" s="111"/>
      <c r="W199" s="111"/>
      <c r="X199" s="111"/>
      <c r="Y199" s="112"/>
      <c r="Z199" s="87"/>
      <c r="AA199" s="87"/>
      <c r="AB199" s="87"/>
      <c r="AC199" s="87"/>
      <c r="AD199" s="87"/>
      <c r="AE199" s="101"/>
      <c r="AF199" s="101"/>
      <c r="AG199" s="102"/>
      <c r="AH199" s="116"/>
      <c r="AI199" s="104"/>
      <c r="AJ199" s="101"/>
      <c r="AK199" s="101"/>
      <c r="AL199" s="101"/>
      <c r="AM199" s="101"/>
      <c r="AN199" s="102"/>
      <c r="AO199" s="116"/>
      <c r="AP199" s="104"/>
      <c r="AQ199" s="101"/>
      <c r="AR199" s="101"/>
      <c r="AS199" s="101"/>
      <c r="AT199" s="101"/>
      <c r="AU199" s="102"/>
      <c r="AV199" s="116"/>
      <c r="AW199" s="104"/>
      <c r="AX199" s="101"/>
      <c r="AY199" s="101"/>
      <c r="AZ199" s="120"/>
      <c r="BA199" s="121"/>
      <c r="BB199" s="121"/>
      <c r="BC199" s="122"/>
      <c r="BE199" s="96"/>
      <c r="BF199" s="96"/>
      <c r="BG199" s="3"/>
      <c r="BH199" s="88"/>
      <c r="BI199" s="88"/>
      <c r="BJ199" s="88"/>
      <c r="BK199" s="88"/>
      <c r="BL199" s="88"/>
      <c r="BM199" s="88"/>
      <c r="BN199" s="88"/>
      <c r="BO199" s="88"/>
      <c r="BP199" s="88"/>
      <c r="BQ199" s="88"/>
      <c r="BR199" s="88"/>
      <c r="BS199" s="88"/>
      <c r="BT199" s="88"/>
      <c r="BU199" s="88"/>
      <c r="BV199" s="88"/>
      <c r="BW199" s="88"/>
      <c r="BX199" s="88"/>
      <c r="BY199" s="88"/>
      <c r="BZ199" s="88"/>
      <c r="CA199" s="88"/>
      <c r="CD199" s="98"/>
      <c r="CE199" s="98"/>
      <c r="CF199" s="98"/>
      <c r="CH199" s="99"/>
      <c r="CI199" s="99"/>
      <c r="CJ199" s="99"/>
      <c r="CK199" s="99"/>
      <c r="CL199" s="99"/>
      <c r="CM199" s="99"/>
      <c r="CN199" s="99"/>
      <c r="CO199" s="99"/>
      <c r="CP199" s="99"/>
      <c r="CQ199" s="99"/>
      <c r="CR199" s="99"/>
      <c r="CS199" s="99"/>
      <c r="CU199" s="85"/>
      <c r="CV199" s="85"/>
      <c r="CW199" s="85"/>
    </row>
    <row r="200" spans="5:101" ht="7.5" customHeight="1" x14ac:dyDescent="0.2">
      <c r="E200" s="107">
        <f>IFERROR(IF(BP200="","-",RANK(S200,$S$10:$T$264,0)+RANK(Q200,$Q$10:$R$264,0)%+RANK(O200,$O$10:$P$264,0)%%+ROW()%%%),"-")</f>
        <v>9.1013999999999999</v>
      </c>
      <c r="F200" s="108"/>
      <c r="G200" s="108"/>
      <c r="H200" s="108"/>
      <c r="I200" s="109"/>
      <c r="J200" s="113">
        <f>IFERROR(IF(E200="","",RANK(E200,$E$10:$I$264,1)),"-")</f>
        <v>85</v>
      </c>
      <c r="K200" s="107" t="str">
        <f t="shared" ref="K200" si="564">BP200</f>
        <v xml:space="preserve">   </v>
      </c>
      <c r="L200" s="108"/>
      <c r="M200" s="108"/>
      <c r="N200" s="109"/>
      <c r="O200" s="107">
        <f t="shared" ref="O200" si="565">SUM(AE200-AI200)</f>
        <v>0</v>
      </c>
      <c r="P200" s="109"/>
      <c r="Q200" s="107">
        <f t="shared" ref="Q200" si="566">SUM(AL200-AP200)</f>
        <v>0</v>
      </c>
      <c r="R200" s="109"/>
      <c r="S200" s="107">
        <f t="shared" ref="S200" si="567">SUM(AS200-AW200)</f>
        <v>0</v>
      </c>
      <c r="T200" s="109"/>
      <c r="U200" s="107">
        <f>IFERROR(SMALL($E$10:$I$264,96),0)</f>
        <v>9.1014220000000012</v>
      </c>
      <c r="V200" s="108"/>
      <c r="W200" s="108"/>
      <c r="X200" s="108"/>
      <c r="Y200" s="109"/>
      <c r="Z200" s="87">
        <f>IFERROR(IF(U200="","",RANK(U200,$U$10:$Y$264,1)),0)</f>
        <v>96</v>
      </c>
      <c r="AA200" s="87" t="str">
        <f>IFERROR(INDEX($K$10:$K$264,MATCH(U200,$E$10:$E$264,0),1),0)</f>
        <v xml:space="preserve">   </v>
      </c>
      <c r="AB200" s="87"/>
      <c r="AC200" s="87"/>
      <c r="AD200" s="87"/>
      <c r="AE200" s="101"/>
      <c r="AF200" s="101"/>
      <c r="AG200" s="102"/>
      <c r="AH200" s="115" t="s">
        <v>19</v>
      </c>
      <c r="AI200" s="104"/>
      <c r="AJ200" s="101"/>
      <c r="AK200" s="101"/>
      <c r="AL200" s="101"/>
      <c r="AM200" s="101"/>
      <c r="AN200" s="102"/>
      <c r="AO200" s="115" t="s">
        <v>19</v>
      </c>
      <c r="AP200" s="104"/>
      <c r="AQ200" s="101"/>
      <c r="AR200" s="101"/>
      <c r="AS200" s="101"/>
      <c r="AT200" s="101"/>
      <c r="AU200" s="102"/>
      <c r="AV200" s="115" t="s">
        <v>19</v>
      </c>
      <c r="AW200" s="104"/>
      <c r="AX200" s="101"/>
      <c r="AY200" s="101"/>
      <c r="AZ200" s="117">
        <f>IFERROR(IF(E200="","",RANK(E200,$E$10:$I$264,1)),0)</f>
        <v>85</v>
      </c>
      <c r="BA200" s="118"/>
      <c r="BB200" s="118"/>
      <c r="BC200" s="119"/>
      <c r="BE200" s="96"/>
      <c r="BF200" s="96"/>
      <c r="BG200" s="3"/>
      <c r="BH200" s="88" t="s">
        <v>115</v>
      </c>
      <c r="BI200" s="88"/>
      <c r="BJ200" s="88"/>
      <c r="BK200" s="88"/>
      <c r="BL200" s="88"/>
      <c r="BM200" s="88"/>
      <c r="BN200" s="88"/>
      <c r="BO200" s="88"/>
      <c r="BP200" s="88" t="str">
        <f>IF(BE200&gt;0,VLOOKUP(BE200,'Infos joueurs'!$B:$BT,11,FALSE)," ")&amp;" "&amp;IF(BE200&gt;0,VLOOKUP(BE200,'Infos joueurs'!$B:$BT,27,FALSE)," ")</f>
        <v xml:space="preserve">   </v>
      </c>
      <c r="BQ200" s="88"/>
      <c r="BR200" s="88"/>
      <c r="BS200" s="88"/>
      <c r="BT200" s="88"/>
      <c r="BU200" s="88"/>
      <c r="BV200" s="88"/>
      <c r="BW200" s="88"/>
      <c r="BX200" s="88"/>
      <c r="BY200" s="88"/>
      <c r="BZ200" s="88"/>
      <c r="CA200" s="88"/>
      <c r="CD200" s="97">
        <v>96</v>
      </c>
      <c r="CE200" s="97"/>
      <c r="CF200" s="97"/>
      <c r="CH200" s="105" t="str">
        <f t="shared" ref="CH200" si="568">AA200</f>
        <v xml:space="preserve">   </v>
      </c>
      <c r="CI200" s="105"/>
      <c r="CJ200" s="105"/>
      <c r="CK200" s="105"/>
      <c r="CL200" s="105"/>
      <c r="CM200" s="105"/>
      <c r="CN200" s="105"/>
      <c r="CO200" s="105"/>
      <c r="CP200" s="105"/>
      <c r="CQ200" s="105"/>
      <c r="CR200" s="105"/>
      <c r="CS200" s="105"/>
      <c r="CU200" s="106">
        <f t="shared" ref="CU200" si="569">IFERROR(INDEX($BE$10:$BE$269,MATCH(CH200,$BP$10:$BP$269,0)),0)</f>
        <v>0</v>
      </c>
      <c r="CV200" s="106"/>
      <c r="CW200" s="106"/>
    </row>
    <row r="201" spans="5:101" ht="7.5" customHeight="1" x14ac:dyDescent="0.2">
      <c r="E201" s="110"/>
      <c r="F201" s="111"/>
      <c r="G201" s="111"/>
      <c r="H201" s="111"/>
      <c r="I201" s="112"/>
      <c r="J201" s="114"/>
      <c r="K201" s="110"/>
      <c r="L201" s="111"/>
      <c r="M201" s="111"/>
      <c r="N201" s="112"/>
      <c r="O201" s="110"/>
      <c r="P201" s="112"/>
      <c r="Q201" s="110"/>
      <c r="R201" s="112"/>
      <c r="S201" s="110"/>
      <c r="T201" s="112"/>
      <c r="U201" s="110"/>
      <c r="V201" s="111"/>
      <c r="W201" s="111"/>
      <c r="X201" s="111"/>
      <c r="Y201" s="112"/>
      <c r="Z201" s="87"/>
      <c r="AA201" s="87"/>
      <c r="AB201" s="87"/>
      <c r="AC201" s="87"/>
      <c r="AD201" s="87"/>
      <c r="AE201" s="101"/>
      <c r="AF201" s="101"/>
      <c r="AG201" s="102"/>
      <c r="AH201" s="116"/>
      <c r="AI201" s="104"/>
      <c r="AJ201" s="101"/>
      <c r="AK201" s="101"/>
      <c r="AL201" s="101"/>
      <c r="AM201" s="101"/>
      <c r="AN201" s="102"/>
      <c r="AO201" s="116"/>
      <c r="AP201" s="104"/>
      <c r="AQ201" s="101"/>
      <c r="AR201" s="101"/>
      <c r="AS201" s="101"/>
      <c r="AT201" s="101"/>
      <c r="AU201" s="102"/>
      <c r="AV201" s="116"/>
      <c r="AW201" s="104"/>
      <c r="AX201" s="101"/>
      <c r="AY201" s="101"/>
      <c r="AZ201" s="120"/>
      <c r="BA201" s="121"/>
      <c r="BB201" s="121"/>
      <c r="BC201" s="122"/>
      <c r="BE201" s="96"/>
      <c r="BF201" s="96"/>
      <c r="BG201" s="3"/>
      <c r="BH201" s="88"/>
      <c r="BI201" s="88"/>
      <c r="BJ201" s="88"/>
      <c r="BK201" s="88"/>
      <c r="BL201" s="88"/>
      <c r="BM201" s="88"/>
      <c r="BN201" s="88"/>
      <c r="BO201" s="88"/>
      <c r="BP201" s="88"/>
      <c r="BQ201" s="88"/>
      <c r="BR201" s="88"/>
      <c r="BS201" s="88"/>
      <c r="BT201" s="88"/>
      <c r="BU201" s="88"/>
      <c r="BV201" s="88"/>
      <c r="BW201" s="88"/>
      <c r="BX201" s="88"/>
      <c r="BY201" s="88"/>
      <c r="BZ201" s="88"/>
      <c r="CA201" s="88"/>
      <c r="CD201" s="98"/>
      <c r="CE201" s="98"/>
      <c r="CF201" s="98"/>
      <c r="CH201" s="99"/>
      <c r="CI201" s="99"/>
      <c r="CJ201" s="99"/>
      <c r="CK201" s="99"/>
      <c r="CL201" s="99"/>
      <c r="CM201" s="99"/>
      <c r="CN201" s="99"/>
      <c r="CO201" s="99"/>
      <c r="CP201" s="99"/>
      <c r="CQ201" s="99"/>
      <c r="CR201" s="99"/>
      <c r="CS201" s="99"/>
      <c r="CU201" s="85"/>
      <c r="CV201" s="85"/>
      <c r="CW201" s="85"/>
    </row>
    <row r="202" spans="5:101" ht="7.5" customHeight="1" x14ac:dyDescent="0.2">
      <c r="E202" s="107">
        <f>IFERROR(IF(BP202="","-",RANK(S202,$S$10:$T$264,0)+RANK(Q202,$Q$10:$R$264,0)%+RANK(O202,$O$10:$P$264,0)%%+ROW()%%%),"-")</f>
        <v>9.1014020000000002</v>
      </c>
      <c r="F202" s="108"/>
      <c r="G202" s="108"/>
      <c r="H202" s="108"/>
      <c r="I202" s="109"/>
      <c r="J202" s="113">
        <f>IFERROR(IF(E202="","",RANK(E202,$E$10:$I$264,1)),"-")</f>
        <v>86</v>
      </c>
      <c r="K202" s="107" t="str">
        <f t="shared" ref="K202" si="570">BP202</f>
        <v xml:space="preserve">   </v>
      </c>
      <c r="L202" s="108"/>
      <c r="M202" s="108"/>
      <c r="N202" s="109"/>
      <c r="O202" s="107">
        <f t="shared" ref="O202" si="571">SUM(AE202-AI202)</f>
        <v>0</v>
      </c>
      <c r="P202" s="109"/>
      <c r="Q202" s="107">
        <f t="shared" ref="Q202" si="572">SUM(AL202-AP202)</f>
        <v>0</v>
      </c>
      <c r="R202" s="109"/>
      <c r="S202" s="107">
        <f t="shared" ref="S202" si="573">SUM(AS202-AW202)</f>
        <v>0</v>
      </c>
      <c r="T202" s="109"/>
      <c r="U202" s="107">
        <f>IFERROR(SMALL($E$10:$I$264,97),0)</f>
        <v>9.1014239999999997</v>
      </c>
      <c r="V202" s="108"/>
      <c r="W202" s="108"/>
      <c r="X202" s="108"/>
      <c r="Y202" s="109"/>
      <c r="Z202" s="87">
        <f>IFERROR(IF(U202="","",RANK(U202,$U$10:$Y$264,1)),0)</f>
        <v>97</v>
      </c>
      <c r="AA202" s="87" t="str">
        <f>IFERROR(INDEX($K$10:$K$264,MATCH(U202,$E$10:$E$264,0),1),0)</f>
        <v xml:space="preserve">   </v>
      </c>
      <c r="AB202" s="87"/>
      <c r="AC202" s="87"/>
      <c r="AD202" s="87"/>
      <c r="AE202" s="101"/>
      <c r="AF202" s="101"/>
      <c r="AG202" s="102"/>
      <c r="AH202" s="115" t="s">
        <v>19</v>
      </c>
      <c r="AI202" s="104"/>
      <c r="AJ202" s="101"/>
      <c r="AK202" s="101"/>
      <c r="AL202" s="101"/>
      <c r="AM202" s="101"/>
      <c r="AN202" s="102"/>
      <c r="AO202" s="115" t="s">
        <v>19</v>
      </c>
      <c r="AP202" s="104"/>
      <c r="AQ202" s="101"/>
      <c r="AR202" s="101"/>
      <c r="AS202" s="101"/>
      <c r="AT202" s="101"/>
      <c r="AU202" s="102"/>
      <c r="AV202" s="115" t="s">
        <v>19</v>
      </c>
      <c r="AW202" s="104"/>
      <c r="AX202" s="101"/>
      <c r="AY202" s="101"/>
      <c r="AZ202" s="117">
        <f>IFERROR(IF(E202="","",RANK(E202,$E$10:$I$264,1)),0)</f>
        <v>86</v>
      </c>
      <c r="BA202" s="118"/>
      <c r="BB202" s="118"/>
      <c r="BC202" s="119"/>
      <c r="BE202" s="96"/>
      <c r="BF202" s="96"/>
      <c r="BG202" s="3"/>
      <c r="BH202" s="88" t="s">
        <v>116</v>
      </c>
      <c r="BI202" s="88"/>
      <c r="BJ202" s="88"/>
      <c r="BK202" s="88"/>
      <c r="BL202" s="88"/>
      <c r="BM202" s="88"/>
      <c r="BN202" s="88"/>
      <c r="BO202" s="88"/>
      <c r="BP202" s="88" t="str">
        <f>IF(BE202&gt;0,VLOOKUP(BE202,'Infos joueurs'!$B:$BT,11,FALSE)," ")&amp;" "&amp;IF(BE202&gt;0,VLOOKUP(BE202,'Infos joueurs'!$B:$BT,27,FALSE)," ")</f>
        <v xml:space="preserve">   </v>
      </c>
      <c r="BQ202" s="88"/>
      <c r="BR202" s="88"/>
      <c r="BS202" s="88"/>
      <c r="BT202" s="88"/>
      <c r="BU202" s="88"/>
      <c r="BV202" s="88"/>
      <c r="BW202" s="88"/>
      <c r="BX202" s="88"/>
      <c r="BY202" s="88"/>
      <c r="BZ202" s="88"/>
      <c r="CA202" s="88"/>
      <c r="CD202" s="97">
        <v>97</v>
      </c>
      <c r="CE202" s="97"/>
      <c r="CF202" s="97"/>
      <c r="CH202" s="105" t="str">
        <f t="shared" ref="CH202" si="574">AA202</f>
        <v xml:space="preserve">   </v>
      </c>
      <c r="CI202" s="105"/>
      <c r="CJ202" s="105"/>
      <c r="CK202" s="105"/>
      <c r="CL202" s="105"/>
      <c r="CM202" s="105"/>
      <c r="CN202" s="105"/>
      <c r="CO202" s="105"/>
      <c r="CP202" s="105"/>
      <c r="CQ202" s="105"/>
      <c r="CR202" s="105"/>
      <c r="CS202" s="105"/>
      <c r="CU202" s="106">
        <f t="shared" ref="CU202" si="575">IFERROR(INDEX($BE$10:$BE$269,MATCH(CH202,$BP$10:$BP$269,0)),0)</f>
        <v>0</v>
      </c>
      <c r="CV202" s="106"/>
      <c r="CW202" s="106"/>
    </row>
    <row r="203" spans="5:101" ht="7.5" customHeight="1" x14ac:dyDescent="0.2">
      <c r="E203" s="110"/>
      <c r="F203" s="111"/>
      <c r="G203" s="111"/>
      <c r="H203" s="111"/>
      <c r="I203" s="112"/>
      <c r="J203" s="114"/>
      <c r="K203" s="110"/>
      <c r="L203" s="111"/>
      <c r="M203" s="111"/>
      <c r="N203" s="112"/>
      <c r="O203" s="110"/>
      <c r="P203" s="112"/>
      <c r="Q203" s="110"/>
      <c r="R203" s="112"/>
      <c r="S203" s="110"/>
      <c r="T203" s="112"/>
      <c r="U203" s="110"/>
      <c r="V203" s="111"/>
      <c r="W203" s="111"/>
      <c r="X203" s="111"/>
      <c r="Y203" s="112"/>
      <c r="Z203" s="87"/>
      <c r="AA203" s="87"/>
      <c r="AB203" s="87"/>
      <c r="AC203" s="87"/>
      <c r="AD203" s="87"/>
      <c r="AE203" s="101"/>
      <c r="AF203" s="101"/>
      <c r="AG203" s="102"/>
      <c r="AH203" s="116"/>
      <c r="AI203" s="104"/>
      <c r="AJ203" s="101"/>
      <c r="AK203" s="101"/>
      <c r="AL203" s="101"/>
      <c r="AM203" s="101"/>
      <c r="AN203" s="102"/>
      <c r="AO203" s="116"/>
      <c r="AP203" s="104"/>
      <c r="AQ203" s="101"/>
      <c r="AR203" s="101"/>
      <c r="AS203" s="101"/>
      <c r="AT203" s="101"/>
      <c r="AU203" s="102"/>
      <c r="AV203" s="116"/>
      <c r="AW203" s="104"/>
      <c r="AX203" s="101"/>
      <c r="AY203" s="101"/>
      <c r="AZ203" s="120"/>
      <c r="BA203" s="121"/>
      <c r="BB203" s="121"/>
      <c r="BC203" s="122"/>
      <c r="BE203" s="96"/>
      <c r="BF203" s="96"/>
      <c r="BG203" s="3"/>
      <c r="BH203" s="88"/>
      <c r="BI203" s="88"/>
      <c r="BJ203" s="88"/>
      <c r="BK203" s="88"/>
      <c r="BL203" s="88"/>
      <c r="BM203" s="88"/>
      <c r="BN203" s="88"/>
      <c r="BO203" s="88"/>
      <c r="BP203" s="88"/>
      <c r="BQ203" s="88"/>
      <c r="BR203" s="88"/>
      <c r="BS203" s="88"/>
      <c r="BT203" s="88"/>
      <c r="BU203" s="88"/>
      <c r="BV203" s="88"/>
      <c r="BW203" s="88"/>
      <c r="BX203" s="88"/>
      <c r="BY203" s="88"/>
      <c r="BZ203" s="88"/>
      <c r="CA203" s="88"/>
      <c r="CD203" s="98"/>
      <c r="CE203" s="98"/>
      <c r="CF203" s="98"/>
      <c r="CH203" s="99"/>
      <c r="CI203" s="99"/>
      <c r="CJ203" s="99"/>
      <c r="CK203" s="99"/>
      <c r="CL203" s="99"/>
      <c r="CM203" s="99"/>
      <c r="CN203" s="99"/>
      <c r="CO203" s="99"/>
      <c r="CP203" s="99"/>
      <c r="CQ203" s="99"/>
      <c r="CR203" s="99"/>
      <c r="CS203" s="99"/>
      <c r="CU203" s="85"/>
      <c r="CV203" s="85"/>
      <c r="CW203" s="85"/>
    </row>
    <row r="204" spans="5:101" ht="7.5" customHeight="1" x14ac:dyDescent="0.2">
      <c r="E204" s="107">
        <f>IFERROR(IF(BP204="","-",RANK(S204,$S$10:$T$264,0)+RANK(Q204,$Q$10:$R$264,0)%+RANK(O204,$O$10:$P$264,0)%%+ROW()%%%),"-")</f>
        <v>9.1014040000000005</v>
      </c>
      <c r="F204" s="108"/>
      <c r="G204" s="108"/>
      <c r="H204" s="108"/>
      <c r="I204" s="109"/>
      <c r="J204" s="113">
        <f>IFERROR(IF(E204="","",RANK(E204,$E$10:$I$264,1)),"-")</f>
        <v>87</v>
      </c>
      <c r="K204" s="107" t="str">
        <f t="shared" ref="K204" si="576">BP204</f>
        <v xml:space="preserve">   </v>
      </c>
      <c r="L204" s="108"/>
      <c r="M204" s="108"/>
      <c r="N204" s="109"/>
      <c r="O204" s="107">
        <f t="shared" ref="O204" si="577">SUM(AE204-AI204)</f>
        <v>0</v>
      </c>
      <c r="P204" s="109"/>
      <c r="Q204" s="107">
        <f t="shared" ref="Q204" si="578">SUM(AL204-AP204)</f>
        <v>0</v>
      </c>
      <c r="R204" s="109"/>
      <c r="S204" s="107">
        <f t="shared" ref="S204" si="579">SUM(AS204-AW204)</f>
        <v>0</v>
      </c>
      <c r="T204" s="109"/>
      <c r="U204" s="107">
        <f>IFERROR(SMALL($E$10:$I$264,98),0)</f>
        <v>9.101426</v>
      </c>
      <c r="V204" s="108"/>
      <c r="W204" s="108"/>
      <c r="X204" s="108"/>
      <c r="Y204" s="109"/>
      <c r="Z204" s="87">
        <f>IFERROR(IF(U204="","",RANK(U204,$U$10:$Y$264,1)),0)</f>
        <v>98</v>
      </c>
      <c r="AA204" s="87" t="str">
        <f>IFERROR(INDEX($K$10:$K$264,MATCH(U204,$E$10:$E$264,0),1),0)</f>
        <v xml:space="preserve">   </v>
      </c>
      <c r="AB204" s="87"/>
      <c r="AC204" s="87"/>
      <c r="AD204" s="87"/>
      <c r="AE204" s="101"/>
      <c r="AF204" s="101"/>
      <c r="AG204" s="102"/>
      <c r="AH204" s="115" t="s">
        <v>19</v>
      </c>
      <c r="AI204" s="104"/>
      <c r="AJ204" s="101"/>
      <c r="AK204" s="101"/>
      <c r="AL204" s="101"/>
      <c r="AM204" s="101"/>
      <c r="AN204" s="102"/>
      <c r="AO204" s="115" t="s">
        <v>19</v>
      </c>
      <c r="AP204" s="104"/>
      <c r="AQ204" s="101"/>
      <c r="AR204" s="101"/>
      <c r="AS204" s="101"/>
      <c r="AT204" s="101"/>
      <c r="AU204" s="102"/>
      <c r="AV204" s="115" t="s">
        <v>19</v>
      </c>
      <c r="AW204" s="104"/>
      <c r="AX204" s="101"/>
      <c r="AY204" s="101"/>
      <c r="AZ204" s="117">
        <f>IFERROR(IF(E204="","",RANK(E204,$E$10:$I$264,1)),0)</f>
        <v>87</v>
      </c>
      <c r="BA204" s="118"/>
      <c r="BB204" s="118"/>
      <c r="BC204" s="119"/>
      <c r="BE204" s="96"/>
      <c r="BF204" s="96"/>
      <c r="BG204" s="3"/>
      <c r="BH204" s="88" t="s">
        <v>117</v>
      </c>
      <c r="BI204" s="88"/>
      <c r="BJ204" s="88"/>
      <c r="BK204" s="88"/>
      <c r="BL204" s="88"/>
      <c r="BM204" s="88"/>
      <c r="BN204" s="88"/>
      <c r="BO204" s="88"/>
      <c r="BP204" s="88" t="str">
        <f>IF(BE204&gt;0,VLOOKUP(BE204,'Infos joueurs'!$B:$BT,11,FALSE)," ")&amp;" "&amp;IF(BE204&gt;0,VLOOKUP(BE204,'Infos joueurs'!$B:$BT,27,FALSE)," ")</f>
        <v xml:space="preserve">   </v>
      </c>
      <c r="BQ204" s="88"/>
      <c r="BR204" s="88"/>
      <c r="BS204" s="88"/>
      <c r="BT204" s="88"/>
      <c r="BU204" s="88"/>
      <c r="BV204" s="88"/>
      <c r="BW204" s="88"/>
      <c r="BX204" s="88"/>
      <c r="BY204" s="88"/>
      <c r="BZ204" s="88"/>
      <c r="CA204" s="88"/>
      <c r="CD204" s="97">
        <v>98</v>
      </c>
      <c r="CE204" s="97"/>
      <c r="CF204" s="97"/>
      <c r="CH204" s="105" t="str">
        <f t="shared" ref="CH204" si="580">AA204</f>
        <v xml:space="preserve">   </v>
      </c>
      <c r="CI204" s="105"/>
      <c r="CJ204" s="105"/>
      <c r="CK204" s="105"/>
      <c r="CL204" s="105"/>
      <c r="CM204" s="105"/>
      <c r="CN204" s="105"/>
      <c r="CO204" s="105"/>
      <c r="CP204" s="105"/>
      <c r="CQ204" s="105"/>
      <c r="CR204" s="105"/>
      <c r="CS204" s="105"/>
      <c r="CU204" s="106">
        <f t="shared" ref="CU204" si="581">IFERROR(INDEX($BE$10:$BE$269,MATCH(CH204,$BP$10:$BP$269,0)),0)</f>
        <v>0</v>
      </c>
      <c r="CV204" s="106"/>
      <c r="CW204" s="106"/>
    </row>
    <row r="205" spans="5:101" ht="7.5" customHeight="1" x14ac:dyDescent="0.2">
      <c r="E205" s="110"/>
      <c r="F205" s="111"/>
      <c r="G205" s="111"/>
      <c r="H205" s="111"/>
      <c r="I205" s="112"/>
      <c r="J205" s="114"/>
      <c r="K205" s="110"/>
      <c r="L205" s="111"/>
      <c r="M205" s="111"/>
      <c r="N205" s="112"/>
      <c r="O205" s="110"/>
      <c r="P205" s="112"/>
      <c r="Q205" s="110"/>
      <c r="R205" s="112"/>
      <c r="S205" s="110"/>
      <c r="T205" s="112"/>
      <c r="U205" s="110"/>
      <c r="V205" s="111"/>
      <c r="W205" s="111"/>
      <c r="X205" s="111"/>
      <c r="Y205" s="112"/>
      <c r="Z205" s="87"/>
      <c r="AA205" s="87"/>
      <c r="AB205" s="87"/>
      <c r="AC205" s="87"/>
      <c r="AD205" s="87"/>
      <c r="AE205" s="101"/>
      <c r="AF205" s="101"/>
      <c r="AG205" s="102"/>
      <c r="AH205" s="116"/>
      <c r="AI205" s="104"/>
      <c r="AJ205" s="101"/>
      <c r="AK205" s="101"/>
      <c r="AL205" s="101"/>
      <c r="AM205" s="101"/>
      <c r="AN205" s="102"/>
      <c r="AO205" s="116"/>
      <c r="AP205" s="104"/>
      <c r="AQ205" s="101"/>
      <c r="AR205" s="101"/>
      <c r="AS205" s="101"/>
      <c r="AT205" s="101"/>
      <c r="AU205" s="102"/>
      <c r="AV205" s="116"/>
      <c r="AW205" s="104"/>
      <c r="AX205" s="101"/>
      <c r="AY205" s="101"/>
      <c r="AZ205" s="120"/>
      <c r="BA205" s="121"/>
      <c r="BB205" s="121"/>
      <c r="BC205" s="122"/>
      <c r="BE205" s="96"/>
      <c r="BF205" s="96"/>
      <c r="BG205" s="3"/>
      <c r="BH205" s="88"/>
      <c r="BI205" s="88"/>
      <c r="BJ205" s="88"/>
      <c r="BK205" s="88"/>
      <c r="BL205" s="88"/>
      <c r="BM205" s="88"/>
      <c r="BN205" s="88"/>
      <c r="BO205" s="88"/>
      <c r="BP205" s="88"/>
      <c r="BQ205" s="88"/>
      <c r="BR205" s="88"/>
      <c r="BS205" s="88"/>
      <c r="BT205" s="88"/>
      <c r="BU205" s="88"/>
      <c r="BV205" s="88"/>
      <c r="BW205" s="88"/>
      <c r="BX205" s="88"/>
      <c r="BY205" s="88"/>
      <c r="BZ205" s="88"/>
      <c r="CA205" s="88"/>
      <c r="CD205" s="98"/>
      <c r="CE205" s="98"/>
      <c r="CF205" s="98"/>
      <c r="CH205" s="99"/>
      <c r="CI205" s="99"/>
      <c r="CJ205" s="99"/>
      <c r="CK205" s="99"/>
      <c r="CL205" s="99"/>
      <c r="CM205" s="99"/>
      <c r="CN205" s="99"/>
      <c r="CO205" s="99"/>
      <c r="CP205" s="99"/>
      <c r="CQ205" s="99"/>
      <c r="CR205" s="99"/>
      <c r="CS205" s="99"/>
      <c r="CU205" s="85"/>
      <c r="CV205" s="85"/>
      <c r="CW205" s="85"/>
    </row>
    <row r="206" spans="5:101" ht="7.5" customHeight="1" x14ac:dyDescent="0.2">
      <c r="E206" s="107">
        <f>IFERROR(IF(BP206="","-",RANK(S206,$S$10:$T$264,0)+RANK(Q206,$Q$10:$R$264,0)%+RANK(O206,$O$10:$P$264,0)%%+ROW()%%%),"-")</f>
        <v>9.1014060000000008</v>
      </c>
      <c r="F206" s="108"/>
      <c r="G206" s="108"/>
      <c r="H206" s="108"/>
      <c r="I206" s="109"/>
      <c r="J206" s="113">
        <f>IFERROR(IF(E206="","",RANK(E206,$E$10:$I$264,1)),"-")</f>
        <v>88</v>
      </c>
      <c r="K206" s="107" t="str">
        <f t="shared" ref="K206" si="582">BP206</f>
        <v xml:space="preserve">   </v>
      </c>
      <c r="L206" s="108"/>
      <c r="M206" s="108"/>
      <c r="N206" s="109"/>
      <c r="O206" s="107">
        <f t="shared" ref="O206" si="583">SUM(AE206-AI206)</f>
        <v>0</v>
      </c>
      <c r="P206" s="109"/>
      <c r="Q206" s="107">
        <f t="shared" ref="Q206" si="584">SUM(AL206-AP206)</f>
        <v>0</v>
      </c>
      <c r="R206" s="109"/>
      <c r="S206" s="107">
        <f t="shared" ref="S206" si="585">SUM(AS206-AW206)</f>
        <v>0</v>
      </c>
      <c r="T206" s="109"/>
      <c r="U206" s="107">
        <f>IFERROR(SMALL($E$10:$I$264,99),0)</f>
        <v>9.1014280000000003</v>
      </c>
      <c r="V206" s="108"/>
      <c r="W206" s="108"/>
      <c r="X206" s="108"/>
      <c r="Y206" s="109"/>
      <c r="Z206" s="87">
        <f>IFERROR(IF(U206="","",RANK(U206,$U$10:$Y$264,1)),0)</f>
        <v>99</v>
      </c>
      <c r="AA206" s="87" t="str">
        <f>IFERROR(INDEX($K$10:$K$264,MATCH(U206,$E$10:$E$264,0),1),0)</f>
        <v xml:space="preserve">   </v>
      </c>
      <c r="AB206" s="87"/>
      <c r="AC206" s="87"/>
      <c r="AD206" s="87"/>
      <c r="AE206" s="101"/>
      <c r="AF206" s="101"/>
      <c r="AG206" s="102"/>
      <c r="AH206" s="115" t="s">
        <v>19</v>
      </c>
      <c r="AI206" s="104"/>
      <c r="AJ206" s="101"/>
      <c r="AK206" s="101"/>
      <c r="AL206" s="101"/>
      <c r="AM206" s="101"/>
      <c r="AN206" s="102"/>
      <c r="AO206" s="115" t="s">
        <v>19</v>
      </c>
      <c r="AP206" s="104"/>
      <c r="AQ206" s="101"/>
      <c r="AR206" s="101"/>
      <c r="AS206" s="101"/>
      <c r="AT206" s="101"/>
      <c r="AU206" s="102"/>
      <c r="AV206" s="115" t="s">
        <v>19</v>
      </c>
      <c r="AW206" s="104"/>
      <c r="AX206" s="101"/>
      <c r="AY206" s="101"/>
      <c r="AZ206" s="117">
        <f>IFERROR(IF(E206="","",RANK(E206,$E$10:$I$264,1)),0)</f>
        <v>88</v>
      </c>
      <c r="BA206" s="118"/>
      <c r="BB206" s="118"/>
      <c r="BC206" s="119"/>
      <c r="BE206" s="96"/>
      <c r="BF206" s="96"/>
      <c r="BH206" s="88" t="s">
        <v>118</v>
      </c>
      <c r="BI206" s="88"/>
      <c r="BJ206" s="88"/>
      <c r="BK206" s="88"/>
      <c r="BL206" s="88"/>
      <c r="BM206" s="88"/>
      <c r="BN206" s="88"/>
      <c r="BO206" s="88"/>
      <c r="BP206" s="88" t="str">
        <f>IF(BE206&gt;0,VLOOKUP(BE206,'Infos joueurs'!$B:$BT,11,FALSE)," ")&amp;" "&amp;IF(BE206&gt;0,VLOOKUP(BE206,'Infos joueurs'!$B:$BT,27,FALSE)," ")</f>
        <v xml:space="preserve">   </v>
      </c>
      <c r="BQ206" s="88"/>
      <c r="BR206" s="88"/>
      <c r="BS206" s="88"/>
      <c r="BT206" s="88"/>
      <c r="BU206" s="88"/>
      <c r="BV206" s="88"/>
      <c r="BW206" s="88"/>
      <c r="BX206" s="88"/>
      <c r="BY206" s="88"/>
      <c r="BZ206" s="88"/>
      <c r="CA206" s="88"/>
      <c r="CD206" s="97">
        <v>99</v>
      </c>
      <c r="CE206" s="97"/>
      <c r="CF206" s="97"/>
      <c r="CH206" s="105" t="str">
        <f t="shared" ref="CH206" si="586">AA206</f>
        <v xml:space="preserve">   </v>
      </c>
      <c r="CI206" s="105"/>
      <c r="CJ206" s="105"/>
      <c r="CK206" s="105"/>
      <c r="CL206" s="105"/>
      <c r="CM206" s="105"/>
      <c r="CN206" s="105"/>
      <c r="CO206" s="105"/>
      <c r="CP206" s="105"/>
      <c r="CQ206" s="105"/>
      <c r="CR206" s="105"/>
      <c r="CS206" s="105"/>
      <c r="CU206" s="106">
        <f t="shared" ref="CU206" si="587">IFERROR(INDEX($BE$10:$BE$269,MATCH(CH206,$BP$10:$BP$269,0)),0)</f>
        <v>0</v>
      </c>
      <c r="CV206" s="106"/>
      <c r="CW206" s="106"/>
    </row>
    <row r="207" spans="5:101" ht="7.5" customHeight="1" x14ac:dyDescent="0.2">
      <c r="E207" s="110"/>
      <c r="F207" s="111"/>
      <c r="G207" s="111"/>
      <c r="H207" s="111"/>
      <c r="I207" s="112"/>
      <c r="J207" s="114"/>
      <c r="K207" s="110"/>
      <c r="L207" s="111"/>
      <c r="M207" s="111"/>
      <c r="N207" s="112"/>
      <c r="O207" s="110"/>
      <c r="P207" s="112"/>
      <c r="Q207" s="110"/>
      <c r="R207" s="112"/>
      <c r="S207" s="110"/>
      <c r="T207" s="112"/>
      <c r="U207" s="110"/>
      <c r="V207" s="111"/>
      <c r="W207" s="111"/>
      <c r="X207" s="111"/>
      <c r="Y207" s="112"/>
      <c r="Z207" s="87"/>
      <c r="AA207" s="87"/>
      <c r="AB207" s="87"/>
      <c r="AC207" s="87"/>
      <c r="AD207" s="87"/>
      <c r="AE207" s="101"/>
      <c r="AF207" s="101"/>
      <c r="AG207" s="102"/>
      <c r="AH207" s="116"/>
      <c r="AI207" s="104"/>
      <c r="AJ207" s="101"/>
      <c r="AK207" s="101"/>
      <c r="AL207" s="101"/>
      <c r="AM207" s="101"/>
      <c r="AN207" s="102"/>
      <c r="AO207" s="116"/>
      <c r="AP207" s="104"/>
      <c r="AQ207" s="101"/>
      <c r="AR207" s="101"/>
      <c r="AS207" s="101"/>
      <c r="AT207" s="101"/>
      <c r="AU207" s="102"/>
      <c r="AV207" s="116"/>
      <c r="AW207" s="104"/>
      <c r="AX207" s="101"/>
      <c r="AY207" s="101"/>
      <c r="AZ207" s="120"/>
      <c r="BA207" s="121"/>
      <c r="BB207" s="121"/>
      <c r="BC207" s="122"/>
      <c r="BE207" s="96"/>
      <c r="BF207" s="96"/>
      <c r="BH207" s="88"/>
      <c r="BI207" s="88"/>
      <c r="BJ207" s="88"/>
      <c r="BK207" s="88"/>
      <c r="BL207" s="88"/>
      <c r="BM207" s="88"/>
      <c r="BN207" s="88"/>
      <c r="BO207" s="88"/>
      <c r="BP207" s="88"/>
      <c r="BQ207" s="88"/>
      <c r="BR207" s="88"/>
      <c r="BS207" s="88"/>
      <c r="BT207" s="88"/>
      <c r="BU207" s="88"/>
      <c r="BV207" s="88"/>
      <c r="BW207" s="88"/>
      <c r="BX207" s="88"/>
      <c r="BY207" s="88"/>
      <c r="BZ207" s="88"/>
      <c r="CA207" s="88"/>
      <c r="CD207" s="98"/>
      <c r="CE207" s="98"/>
      <c r="CF207" s="98"/>
      <c r="CH207" s="99"/>
      <c r="CI207" s="99"/>
      <c r="CJ207" s="99"/>
      <c r="CK207" s="99"/>
      <c r="CL207" s="99"/>
      <c r="CM207" s="99"/>
      <c r="CN207" s="99"/>
      <c r="CO207" s="99"/>
      <c r="CP207" s="99"/>
      <c r="CQ207" s="99"/>
      <c r="CR207" s="99"/>
      <c r="CS207" s="99"/>
      <c r="CU207" s="85"/>
      <c r="CV207" s="85"/>
      <c r="CW207" s="85"/>
    </row>
    <row r="208" spans="5:101" ht="7.5" customHeight="1" x14ac:dyDescent="0.2">
      <c r="E208" s="107">
        <f>IFERROR(IF(BP208="","-",RANK(S208,$S$10:$T$264,0)+RANK(Q208,$Q$10:$R$264,0)%+RANK(O208,$O$10:$P$264,0)%%+ROW()%%%),"-")</f>
        <v>9.1014080000000011</v>
      </c>
      <c r="F208" s="108"/>
      <c r="G208" s="108"/>
      <c r="H208" s="108"/>
      <c r="I208" s="109"/>
      <c r="J208" s="113">
        <f>IFERROR(IF(E208="","",RANK(E208,$E$10:$I$264,1)),"-")</f>
        <v>89</v>
      </c>
      <c r="K208" s="107" t="str">
        <f t="shared" ref="K208" si="588">BP208</f>
        <v xml:space="preserve">   </v>
      </c>
      <c r="L208" s="108"/>
      <c r="M208" s="108"/>
      <c r="N208" s="109"/>
      <c r="O208" s="107">
        <f t="shared" ref="O208" si="589">SUM(AE208-AI208)</f>
        <v>0</v>
      </c>
      <c r="P208" s="109"/>
      <c r="Q208" s="107">
        <f t="shared" ref="Q208" si="590">SUM(AL208-AP208)</f>
        <v>0</v>
      </c>
      <c r="R208" s="109"/>
      <c r="S208" s="107">
        <f t="shared" ref="S208" si="591">SUM(AS208-AW208)</f>
        <v>0</v>
      </c>
      <c r="T208" s="109"/>
      <c r="U208" s="107">
        <f>IFERROR(SMALL($E$10:$I$264,100),0)</f>
        <v>9.1014300000000006</v>
      </c>
      <c r="V208" s="108"/>
      <c r="W208" s="108"/>
      <c r="X208" s="108"/>
      <c r="Y208" s="109"/>
      <c r="Z208" s="87">
        <f>IFERROR(IF(U208="","",RANK(U208,$U$10:$Y$264,1)),0)</f>
        <v>100</v>
      </c>
      <c r="AA208" s="87" t="str">
        <f>IFERROR(INDEX($K$10:$K$264,MATCH(U208,$E$10:$E$264,0),1),0)</f>
        <v xml:space="preserve">   </v>
      </c>
      <c r="AB208" s="87"/>
      <c r="AC208" s="87"/>
      <c r="AD208" s="87"/>
      <c r="AE208" s="101"/>
      <c r="AF208" s="101"/>
      <c r="AG208" s="102"/>
      <c r="AH208" s="115" t="s">
        <v>19</v>
      </c>
      <c r="AI208" s="104"/>
      <c r="AJ208" s="101"/>
      <c r="AK208" s="101"/>
      <c r="AL208" s="101"/>
      <c r="AM208" s="101"/>
      <c r="AN208" s="102"/>
      <c r="AO208" s="115" t="s">
        <v>19</v>
      </c>
      <c r="AP208" s="104"/>
      <c r="AQ208" s="101"/>
      <c r="AR208" s="101"/>
      <c r="AS208" s="101"/>
      <c r="AT208" s="101"/>
      <c r="AU208" s="102"/>
      <c r="AV208" s="115" t="s">
        <v>19</v>
      </c>
      <c r="AW208" s="104"/>
      <c r="AX208" s="101"/>
      <c r="AY208" s="101"/>
      <c r="AZ208" s="117">
        <f>IFERROR(IF(E208="","",RANK(E208,$E$10:$I$264,1)),0)</f>
        <v>89</v>
      </c>
      <c r="BA208" s="118"/>
      <c r="BB208" s="118"/>
      <c r="BC208" s="119"/>
      <c r="BE208" s="96"/>
      <c r="BF208" s="96"/>
      <c r="BH208" s="88" t="s">
        <v>119</v>
      </c>
      <c r="BI208" s="88"/>
      <c r="BJ208" s="88"/>
      <c r="BK208" s="88"/>
      <c r="BL208" s="88"/>
      <c r="BM208" s="88"/>
      <c r="BN208" s="88"/>
      <c r="BO208" s="88"/>
      <c r="BP208" s="88" t="str">
        <f>IF(BE208&gt;0,VLOOKUP(BE208,'Infos joueurs'!$B:$BT,11,FALSE)," ")&amp;" "&amp;IF(BE208&gt;0,VLOOKUP(BE208,'Infos joueurs'!$B:$BT,27,FALSE)," ")</f>
        <v xml:space="preserve">   </v>
      </c>
      <c r="BQ208" s="88"/>
      <c r="BR208" s="88"/>
      <c r="BS208" s="88"/>
      <c r="BT208" s="88"/>
      <c r="BU208" s="88"/>
      <c r="BV208" s="88"/>
      <c r="BW208" s="88"/>
      <c r="BX208" s="88"/>
      <c r="BY208" s="88"/>
      <c r="BZ208" s="88"/>
      <c r="CA208" s="88"/>
      <c r="CD208" s="97">
        <v>100</v>
      </c>
      <c r="CE208" s="97"/>
      <c r="CF208" s="97"/>
      <c r="CH208" s="105" t="str">
        <f t="shared" ref="CH208" si="592">AA208</f>
        <v xml:space="preserve">   </v>
      </c>
      <c r="CI208" s="105"/>
      <c r="CJ208" s="105"/>
      <c r="CK208" s="105"/>
      <c r="CL208" s="105"/>
      <c r="CM208" s="105"/>
      <c r="CN208" s="105"/>
      <c r="CO208" s="105"/>
      <c r="CP208" s="105"/>
      <c r="CQ208" s="105"/>
      <c r="CR208" s="105"/>
      <c r="CS208" s="105"/>
      <c r="CU208" s="106">
        <f t="shared" ref="CU208" si="593">IFERROR(INDEX($BE$10:$BE$269,MATCH(CH208,$BP$10:$BP$269,0)),0)</f>
        <v>0</v>
      </c>
      <c r="CV208" s="106"/>
      <c r="CW208" s="106"/>
    </row>
    <row r="209" spans="5:101" ht="7.5" customHeight="1" x14ac:dyDescent="0.2">
      <c r="E209" s="110"/>
      <c r="F209" s="111"/>
      <c r="G209" s="111"/>
      <c r="H209" s="111"/>
      <c r="I209" s="112"/>
      <c r="J209" s="114"/>
      <c r="K209" s="110"/>
      <c r="L209" s="111"/>
      <c r="M209" s="111"/>
      <c r="N209" s="112"/>
      <c r="O209" s="110"/>
      <c r="P209" s="112"/>
      <c r="Q209" s="110"/>
      <c r="R209" s="112"/>
      <c r="S209" s="110"/>
      <c r="T209" s="112"/>
      <c r="U209" s="110"/>
      <c r="V209" s="111"/>
      <c r="W209" s="111"/>
      <c r="X209" s="111"/>
      <c r="Y209" s="112"/>
      <c r="Z209" s="87"/>
      <c r="AA209" s="87"/>
      <c r="AB209" s="87"/>
      <c r="AC209" s="87"/>
      <c r="AD209" s="87"/>
      <c r="AE209" s="101"/>
      <c r="AF209" s="101"/>
      <c r="AG209" s="102"/>
      <c r="AH209" s="116"/>
      <c r="AI209" s="104"/>
      <c r="AJ209" s="101"/>
      <c r="AK209" s="101"/>
      <c r="AL209" s="101"/>
      <c r="AM209" s="101"/>
      <c r="AN209" s="102"/>
      <c r="AO209" s="116"/>
      <c r="AP209" s="104"/>
      <c r="AQ209" s="101"/>
      <c r="AR209" s="101"/>
      <c r="AS209" s="101"/>
      <c r="AT209" s="101"/>
      <c r="AU209" s="102"/>
      <c r="AV209" s="116"/>
      <c r="AW209" s="104"/>
      <c r="AX209" s="101"/>
      <c r="AY209" s="101"/>
      <c r="AZ209" s="120"/>
      <c r="BA209" s="121"/>
      <c r="BB209" s="121"/>
      <c r="BC209" s="122"/>
      <c r="BE209" s="96"/>
      <c r="BF209" s="96"/>
      <c r="BH209" s="88"/>
      <c r="BI209" s="88"/>
      <c r="BJ209" s="88"/>
      <c r="BK209" s="88"/>
      <c r="BL209" s="88"/>
      <c r="BM209" s="88"/>
      <c r="BN209" s="88"/>
      <c r="BO209" s="88"/>
      <c r="BP209" s="88"/>
      <c r="BQ209" s="88"/>
      <c r="BR209" s="88"/>
      <c r="BS209" s="88"/>
      <c r="BT209" s="88"/>
      <c r="BU209" s="88"/>
      <c r="BV209" s="88"/>
      <c r="BW209" s="88"/>
      <c r="BX209" s="88"/>
      <c r="BY209" s="88"/>
      <c r="BZ209" s="88"/>
      <c r="CA209" s="88"/>
      <c r="CD209" s="98"/>
      <c r="CE209" s="98"/>
      <c r="CF209" s="98"/>
      <c r="CH209" s="99"/>
      <c r="CI209" s="99"/>
      <c r="CJ209" s="99"/>
      <c r="CK209" s="99"/>
      <c r="CL209" s="99"/>
      <c r="CM209" s="99"/>
      <c r="CN209" s="99"/>
      <c r="CO209" s="99"/>
      <c r="CP209" s="99"/>
      <c r="CQ209" s="99"/>
      <c r="CR209" s="99"/>
      <c r="CS209" s="99"/>
      <c r="CU209" s="85"/>
      <c r="CV209" s="85"/>
      <c r="CW209" s="85"/>
    </row>
    <row r="210" spans="5:101" ht="7.5" customHeight="1" x14ac:dyDescent="0.2">
      <c r="E210" s="107">
        <f>IFERROR(IF(BP210="","-",RANK(S210,$S$10:$T$264,0)+RANK(Q210,$Q$10:$R$264,0)%+RANK(O210,$O$10:$P$264,0)%%+ROW()%%%),"-")</f>
        <v>9.1014099999999996</v>
      </c>
      <c r="F210" s="108"/>
      <c r="G210" s="108"/>
      <c r="H210" s="108"/>
      <c r="I210" s="109"/>
      <c r="J210" s="113">
        <f>IFERROR(IF(E210="","",RANK(E210,$E$10:$I$264,1)),"-")</f>
        <v>90</v>
      </c>
      <c r="K210" s="107" t="str">
        <f t="shared" ref="K210" si="594">BP210</f>
        <v xml:space="preserve">   </v>
      </c>
      <c r="L210" s="108"/>
      <c r="M210" s="108"/>
      <c r="N210" s="109"/>
      <c r="O210" s="107">
        <f t="shared" ref="O210" si="595">SUM(AE210-AI210)</f>
        <v>0</v>
      </c>
      <c r="P210" s="109"/>
      <c r="Q210" s="107">
        <f t="shared" ref="Q210" si="596">SUM(AL210-AP210)</f>
        <v>0</v>
      </c>
      <c r="R210" s="109"/>
      <c r="S210" s="107">
        <f t="shared" ref="S210" si="597">SUM(AS210-AW210)</f>
        <v>0</v>
      </c>
      <c r="T210" s="109"/>
      <c r="U210" s="107">
        <f>IFERROR(SMALL($E$10:$I$264,101),0)</f>
        <v>9.1014320000000009</v>
      </c>
      <c r="V210" s="108"/>
      <c r="W210" s="108"/>
      <c r="X210" s="108"/>
      <c r="Y210" s="109"/>
      <c r="Z210" s="87">
        <f>IFERROR(IF(U210="","",RANK(U210,$U$10:$Y$264,1)),0)</f>
        <v>101</v>
      </c>
      <c r="AA210" s="87" t="str">
        <f>IFERROR(INDEX($K$10:$K$264,MATCH(U210,$E$10:$E$264,0),1),0)</f>
        <v xml:space="preserve">   </v>
      </c>
      <c r="AB210" s="87"/>
      <c r="AC210" s="87"/>
      <c r="AD210" s="87"/>
      <c r="AE210" s="101"/>
      <c r="AF210" s="101"/>
      <c r="AG210" s="102"/>
      <c r="AH210" s="115" t="s">
        <v>19</v>
      </c>
      <c r="AI210" s="104"/>
      <c r="AJ210" s="101"/>
      <c r="AK210" s="101"/>
      <c r="AL210" s="101"/>
      <c r="AM210" s="101"/>
      <c r="AN210" s="102"/>
      <c r="AO210" s="115" t="s">
        <v>19</v>
      </c>
      <c r="AP210" s="104"/>
      <c r="AQ210" s="101"/>
      <c r="AR210" s="101"/>
      <c r="AS210" s="101"/>
      <c r="AT210" s="101"/>
      <c r="AU210" s="102"/>
      <c r="AV210" s="115" t="s">
        <v>19</v>
      </c>
      <c r="AW210" s="104"/>
      <c r="AX210" s="101"/>
      <c r="AY210" s="101"/>
      <c r="AZ210" s="117">
        <f>IFERROR(IF(E210="","",RANK(E210,$E$10:$I$264,1)),0)</f>
        <v>90</v>
      </c>
      <c r="BA210" s="118"/>
      <c r="BB210" s="118"/>
      <c r="BC210" s="119"/>
      <c r="BE210" s="96"/>
      <c r="BF210" s="96"/>
      <c r="BH210" s="88" t="s">
        <v>120</v>
      </c>
      <c r="BI210" s="88"/>
      <c r="BJ210" s="88"/>
      <c r="BK210" s="88"/>
      <c r="BL210" s="88"/>
      <c r="BM210" s="88"/>
      <c r="BN210" s="88"/>
      <c r="BO210" s="88"/>
      <c r="BP210" s="88" t="str">
        <f>IF(BE210&gt;0,VLOOKUP(BE210,'Infos joueurs'!$B:$BT,11,FALSE)," ")&amp;" "&amp;IF(BE210&gt;0,VLOOKUP(BE210,'Infos joueurs'!$B:$BT,27,FALSE)," ")</f>
        <v xml:space="preserve">   </v>
      </c>
      <c r="BQ210" s="88"/>
      <c r="BR210" s="88"/>
      <c r="BS210" s="88"/>
      <c r="BT210" s="88"/>
      <c r="BU210" s="88"/>
      <c r="BV210" s="88"/>
      <c r="BW210" s="88"/>
      <c r="BX210" s="88"/>
      <c r="BY210" s="88"/>
      <c r="BZ210" s="88"/>
      <c r="CA210" s="88"/>
      <c r="CD210" s="97">
        <v>101</v>
      </c>
      <c r="CE210" s="97"/>
      <c r="CF210" s="97"/>
      <c r="CH210" s="105" t="str">
        <f t="shared" ref="CH210" si="598">AA210</f>
        <v xml:space="preserve">   </v>
      </c>
      <c r="CI210" s="105"/>
      <c r="CJ210" s="105"/>
      <c r="CK210" s="105"/>
      <c r="CL210" s="105"/>
      <c r="CM210" s="105"/>
      <c r="CN210" s="105"/>
      <c r="CO210" s="105"/>
      <c r="CP210" s="105"/>
      <c r="CQ210" s="105"/>
      <c r="CR210" s="105"/>
      <c r="CS210" s="105"/>
      <c r="CU210" s="106">
        <f t="shared" ref="CU210" si="599">IFERROR(INDEX($BE$10:$BE$269,MATCH(CH210,$BP$10:$BP$269,0)),0)</f>
        <v>0</v>
      </c>
      <c r="CV210" s="106"/>
      <c r="CW210" s="106"/>
    </row>
    <row r="211" spans="5:101" ht="7.5" customHeight="1" x14ac:dyDescent="0.2">
      <c r="E211" s="110"/>
      <c r="F211" s="111"/>
      <c r="G211" s="111"/>
      <c r="H211" s="111"/>
      <c r="I211" s="112"/>
      <c r="J211" s="114"/>
      <c r="K211" s="110"/>
      <c r="L211" s="111"/>
      <c r="M211" s="111"/>
      <c r="N211" s="112"/>
      <c r="O211" s="110"/>
      <c r="P211" s="112"/>
      <c r="Q211" s="110"/>
      <c r="R211" s="112"/>
      <c r="S211" s="110"/>
      <c r="T211" s="112"/>
      <c r="U211" s="110"/>
      <c r="V211" s="111"/>
      <c r="W211" s="111"/>
      <c r="X211" s="111"/>
      <c r="Y211" s="112"/>
      <c r="Z211" s="87"/>
      <c r="AA211" s="87"/>
      <c r="AB211" s="87"/>
      <c r="AC211" s="87"/>
      <c r="AD211" s="87"/>
      <c r="AE211" s="101"/>
      <c r="AF211" s="101"/>
      <c r="AG211" s="102"/>
      <c r="AH211" s="116"/>
      <c r="AI211" s="104"/>
      <c r="AJ211" s="101"/>
      <c r="AK211" s="101"/>
      <c r="AL211" s="101"/>
      <c r="AM211" s="101"/>
      <c r="AN211" s="102"/>
      <c r="AO211" s="116"/>
      <c r="AP211" s="104"/>
      <c r="AQ211" s="101"/>
      <c r="AR211" s="101"/>
      <c r="AS211" s="101"/>
      <c r="AT211" s="101"/>
      <c r="AU211" s="102"/>
      <c r="AV211" s="116"/>
      <c r="AW211" s="104"/>
      <c r="AX211" s="101"/>
      <c r="AY211" s="101"/>
      <c r="AZ211" s="120"/>
      <c r="BA211" s="121"/>
      <c r="BB211" s="121"/>
      <c r="BC211" s="122"/>
      <c r="BE211" s="96"/>
      <c r="BF211" s="96"/>
      <c r="BH211" s="88"/>
      <c r="BI211" s="88"/>
      <c r="BJ211" s="88"/>
      <c r="BK211" s="88"/>
      <c r="BL211" s="88"/>
      <c r="BM211" s="88"/>
      <c r="BN211" s="88"/>
      <c r="BO211" s="88"/>
      <c r="BP211" s="88"/>
      <c r="BQ211" s="88"/>
      <c r="BR211" s="88"/>
      <c r="BS211" s="88"/>
      <c r="BT211" s="88"/>
      <c r="BU211" s="88"/>
      <c r="BV211" s="88"/>
      <c r="BW211" s="88"/>
      <c r="BX211" s="88"/>
      <c r="BY211" s="88"/>
      <c r="BZ211" s="88"/>
      <c r="CA211" s="88"/>
      <c r="CD211" s="98"/>
      <c r="CE211" s="98"/>
      <c r="CF211" s="98"/>
      <c r="CH211" s="99"/>
      <c r="CI211" s="99"/>
      <c r="CJ211" s="99"/>
      <c r="CK211" s="99"/>
      <c r="CL211" s="99"/>
      <c r="CM211" s="99"/>
      <c r="CN211" s="99"/>
      <c r="CO211" s="99"/>
      <c r="CP211" s="99"/>
      <c r="CQ211" s="99"/>
      <c r="CR211" s="99"/>
      <c r="CS211" s="99"/>
      <c r="CU211" s="85"/>
      <c r="CV211" s="85"/>
      <c r="CW211" s="85"/>
    </row>
    <row r="212" spans="5:101" ht="7.5" customHeight="1" x14ac:dyDescent="0.2">
      <c r="E212" s="107">
        <f>IFERROR(IF(BP212="","-",RANK(S212,$S$10:$T$264,0)+RANK(Q212,$Q$10:$R$264,0)%+RANK(O212,$O$10:$P$264,0)%%+ROW()%%%),"-")</f>
        <v>9.1014119999999998</v>
      </c>
      <c r="F212" s="108"/>
      <c r="G212" s="108"/>
      <c r="H212" s="108"/>
      <c r="I212" s="109"/>
      <c r="J212" s="113">
        <f>IFERROR(IF(E212="","",RANK(E212,$E$10:$I$264,1)),"-")</f>
        <v>91</v>
      </c>
      <c r="K212" s="107" t="str">
        <f t="shared" ref="K212" si="600">BP212</f>
        <v xml:space="preserve">   </v>
      </c>
      <c r="L212" s="108"/>
      <c r="M212" s="108"/>
      <c r="N212" s="109"/>
      <c r="O212" s="107">
        <f t="shared" ref="O212" si="601">SUM(AE212-AI212)</f>
        <v>0</v>
      </c>
      <c r="P212" s="109"/>
      <c r="Q212" s="107">
        <f t="shared" ref="Q212" si="602">SUM(AL212-AP212)</f>
        <v>0</v>
      </c>
      <c r="R212" s="109"/>
      <c r="S212" s="107">
        <f t="shared" ref="S212" si="603">SUM(AS212-AW212)</f>
        <v>0</v>
      </c>
      <c r="T212" s="109"/>
      <c r="U212" s="107">
        <f>IFERROR(SMALL($E$10:$I$264,102),0)</f>
        <v>9.1014340000000011</v>
      </c>
      <c r="V212" s="108"/>
      <c r="W212" s="108"/>
      <c r="X212" s="108"/>
      <c r="Y212" s="109"/>
      <c r="Z212" s="87">
        <f>IFERROR(IF(U212="","",RANK(U212,$U$10:$Y$264,1)),0)</f>
        <v>102</v>
      </c>
      <c r="AA212" s="87" t="str">
        <f>IFERROR(INDEX($K$10:$K$264,MATCH(U212,$E$10:$E$264,0),1),0)</f>
        <v xml:space="preserve">   </v>
      </c>
      <c r="AB212" s="87"/>
      <c r="AC212" s="87"/>
      <c r="AD212" s="87"/>
      <c r="AE212" s="101"/>
      <c r="AF212" s="101"/>
      <c r="AG212" s="102"/>
      <c r="AH212" s="115" t="s">
        <v>19</v>
      </c>
      <c r="AI212" s="104"/>
      <c r="AJ212" s="101"/>
      <c r="AK212" s="101"/>
      <c r="AL212" s="101"/>
      <c r="AM212" s="101"/>
      <c r="AN212" s="102"/>
      <c r="AO212" s="115" t="s">
        <v>19</v>
      </c>
      <c r="AP212" s="104"/>
      <c r="AQ212" s="101"/>
      <c r="AR212" s="101"/>
      <c r="AS212" s="101"/>
      <c r="AT212" s="101"/>
      <c r="AU212" s="102"/>
      <c r="AV212" s="115" t="s">
        <v>19</v>
      </c>
      <c r="AW212" s="104"/>
      <c r="AX212" s="101"/>
      <c r="AY212" s="101"/>
      <c r="AZ212" s="117">
        <f>IFERROR(IF(E212="","",RANK(E212,$E$10:$I$264,1)),0)</f>
        <v>91</v>
      </c>
      <c r="BA212" s="118"/>
      <c r="BB212" s="118"/>
      <c r="BC212" s="119"/>
      <c r="BE212" s="96"/>
      <c r="BF212" s="96"/>
      <c r="BH212" s="88" t="s">
        <v>121</v>
      </c>
      <c r="BI212" s="88"/>
      <c r="BJ212" s="88"/>
      <c r="BK212" s="88"/>
      <c r="BL212" s="88"/>
      <c r="BM212" s="88"/>
      <c r="BN212" s="88"/>
      <c r="BO212" s="88"/>
      <c r="BP212" s="88" t="str">
        <f>IF(BE212&gt;0,VLOOKUP(BE212,'Infos joueurs'!$B:$BT,11,FALSE)," ")&amp;" "&amp;IF(BE212&gt;0,VLOOKUP(BE212,'Infos joueurs'!$B:$BT,27,FALSE)," ")</f>
        <v xml:space="preserve">   </v>
      </c>
      <c r="BQ212" s="88"/>
      <c r="BR212" s="88"/>
      <c r="BS212" s="88"/>
      <c r="BT212" s="88"/>
      <c r="BU212" s="88"/>
      <c r="BV212" s="88"/>
      <c r="BW212" s="88"/>
      <c r="BX212" s="88"/>
      <c r="BY212" s="88"/>
      <c r="BZ212" s="88"/>
      <c r="CA212" s="88"/>
      <c r="CD212" s="97">
        <v>102</v>
      </c>
      <c r="CE212" s="97"/>
      <c r="CF212" s="97"/>
      <c r="CH212" s="105" t="str">
        <f t="shared" ref="CH212" si="604">AA212</f>
        <v xml:space="preserve">   </v>
      </c>
      <c r="CI212" s="105"/>
      <c r="CJ212" s="105"/>
      <c r="CK212" s="105"/>
      <c r="CL212" s="105"/>
      <c r="CM212" s="105"/>
      <c r="CN212" s="105"/>
      <c r="CO212" s="105"/>
      <c r="CP212" s="105"/>
      <c r="CQ212" s="105"/>
      <c r="CR212" s="105"/>
      <c r="CS212" s="105"/>
      <c r="CU212" s="106">
        <f t="shared" ref="CU212" si="605">IFERROR(INDEX($BE$10:$BE$269,MATCH(CH212,$BP$10:$BP$269,0)),0)</f>
        <v>0</v>
      </c>
      <c r="CV212" s="106"/>
      <c r="CW212" s="106"/>
    </row>
    <row r="213" spans="5:101" ht="7.5" customHeight="1" x14ac:dyDescent="0.2">
      <c r="E213" s="110"/>
      <c r="F213" s="111"/>
      <c r="G213" s="111"/>
      <c r="H213" s="111"/>
      <c r="I213" s="112"/>
      <c r="J213" s="114"/>
      <c r="K213" s="110"/>
      <c r="L213" s="111"/>
      <c r="M213" s="111"/>
      <c r="N213" s="112"/>
      <c r="O213" s="110"/>
      <c r="P213" s="112"/>
      <c r="Q213" s="110"/>
      <c r="R213" s="112"/>
      <c r="S213" s="110"/>
      <c r="T213" s="112"/>
      <c r="U213" s="110"/>
      <c r="V213" s="111"/>
      <c r="W213" s="111"/>
      <c r="X213" s="111"/>
      <c r="Y213" s="112"/>
      <c r="Z213" s="87"/>
      <c r="AA213" s="87"/>
      <c r="AB213" s="87"/>
      <c r="AC213" s="87"/>
      <c r="AD213" s="87"/>
      <c r="AE213" s="101"/>
      <c r="AF213" s="101"/>
      <c r="AG213" s="102"/>
      <c r="AH213" s="116"/>
      <c r="AI213" s="104"/>
      <c r="AJ213" s="101"/>
      <c r="AK213" s="101"/>
      <c r="AL213" s="101"/>
      <c r="AM213" s="101"/>
      <c r="AN213" s="102"/>
      <c r="AO213" s="116"/>
      <c r="AP213" s="104"/>
      <c r="AQ213" s="101"/>
      <c r="AR213" s="101"/>
      <c r="AS213" s="101"/>
      <c r="AT213" s="101"/>
      <c r="AU213" s="102"/>
      <c r="AV213" s="116"/>
      <c r="AW213" s="104"/>
      <c r="AX213" s="101"/>
      <c r="AY213" s="101"/>
      <c r="AZ213" s="120"/>
      <c r="BA213" s="121"/>
      <c r="BB213" s="121"/>
      <c r="BC213" s="122"/>
      <c r="BE213" s="96"/>
      <c r="BF213" s="96"/>
      <c r="BH213" s="88"/>
      <c r="BI213" s="88"/>
      <c r="BJ213" s="88"/>
      <c r="BK213" s="88"/>
      <c r="BL213" s="88"/>
      <c r="BM213" s="88"/>
      <c r="BN213" s="88"/>
      <c r="BO213" s="88"/>
      <c r="BP213" s="88"/>
      <c r="BQ213" s="88"/>
      <c r="BR213" s="88"/>
      <c r="BS213" s="88"/>
      <c r="BT213" s="88"/>
      <c r="BU213" s="88"/>
      <c r="BV213" s="88"/>
      <c r="BW213" s="88"/>
      <c r="BX213" s="88"/>
      <c r="BY213" s="88"/>
      <c r="BZ213" s="88"/>
      <c r="CA213" s="88"/>
      <c r="CD213" s="98"/>
      <c r="CE213" s="98"/>
      <c r="CF213" s="98"/>
      <c r="CH213" s="99"/>
      <c r="CI213" s="99"/>
      <c r="CJ213" s="99"/>
      <c r="CK213" s="99"/>
      <c r="CL213" s="99"/>
      <c r="CM213" s="99"/>
      <c r="CN213" s="99"/>
      <c r="CO213" s="99"/>
      <c r="CP213" s="99"/>
      <c r="CQ213" s="99"/>
      <c r="CR213" s="99"/>
      <c r="CS213" s="99"/>
      <c r="CU213" s="85"/>
      <c r="CV213" s="85"/>
      <c r="CW213" s="85"/>
    </row>
    <row r="214" spans="5:101" ht="7.5" customHeight="1" x14ac:dyDescent="0.2">
      <c r="E214" s="107">
        <f>IFERROR(IF(BP214="","-",RANK(S214,$S$10:$T$264,0)+RANK(Q214,$Q$10:$R$264,0)%+RANK(O214,$O$10:$P$264,0)%%+ROW()%%%),"-")</f>
        <v>9.1014140000000001</v>
      </c>
      <c r="F214" s="108"/>
      <c r="G214" s="108"/>
      <c r="H214" s="108"/>
      <c r="I214" s="109"/>
      <c r="J214" s="113">
        <f>IFERROR(IF(E214="","",RANK(E214,$E$10:$I$264,1)),"-")</f>
        <v>92</v>
      </c>
      <c r="K214" s="107" t="str">
        <f t="shared" ref="K214" si="606">BP214</f>
        <v xml:space="preserve">   </v>
      </c>
      <c r="L214" s="108"/>
      <c r="M214" s="108"/>
      <c r="N214" s="109"/>
      <c r="O214" s="107">
        <f t="shared" ref="O214" si="607">SUM(AE214-AI214)</f>
        <v>0</v>
      </c>
      <c r="P214" s="109"/>
      <c r="Q214" s="107">
        <f t="shared" ref="Q214" si="608">SUM(AL214-AP214)</f>
        <v>0</v>
      </c>
      <c r="R214" s="109"/>
      <c r="S214" s="107">
        <f t="shared" ref="S214" si="609">SUM(AS214-AW214)</f>
        <v>0</v>
      </c>
      <c r="T214" s="109"/>
      <c r="U214" s="107">
        <f>IFERROR(SMALL($E$10:$I$264,103),0)</f>
        <v>9.1014359999999996</v>
      </c>
      <c r="V214" s="108"/>
      <c r="W214" s="108"/>
      <c r="X214" s="108"/>
      <c r="Y214" s="109"/>
      <c r="Z214" s="87">
        <f>IFERROR(IF(U214="","",RANK(U214,$U$10:$Y$264,1)),0)</f>
        <v>103</v>
      </c>
      <c r="AA214" s="87" t="str">
        <f>IFERROR(INDEX($K$10:$K$264,MATCH(U214,$E$10:$E$264,0),1),0)</f>
        <v xml:space="preserve">   </v>
      </c>
      <c r="AB214" s="87"/>
      <c r="AC214" s="87"/>
      <c r="AD214" s="87"/>
      <c r="AE214" s="101"/>
      <c r="AF214" s="101"/>
      <c r="AG214" s="102"/>
      <c r="AH214" s="115" t="s">
        <v>19</v>
      </c>
      <c r="AI214" s="104"/>
      <c r="AJ214" s="101"/>
      <c r="AK214" s="101"/>
      <c r="AL214" s="101"/>
      <c r="AM214" s="101"/>
      <c r="AN214" s="102"/>
      <c r="AO214" s="115" t="s">
        <v>19</v>
      </c>
      <c r="AP214" s="104"/>
      <c r="AQ214" s="101"/>
      <c r="AR214" s="101"/>
      <c r="AS214" s="101"/>
      <c r="AT214" s="101"/>
      <c r="AU214" s="102"/>
      <c r="AV214" s="115" t="s">
        <v>19</v>
      </c>
      <c r="AW214" s="104"/>
      <c r="AX214" s="101"/>
      <c r="AY214" s="101"/>
      <c r="AZ214" s="117">
        <f>IFERROR(IF(E214="","",RANK(E214,$E$10:$I$264,1)),0)</f>
        <v>92</v>
      </c>
      <c r="BA214" s="118"/>
      <c r="BB214" s="118"/>
      <c r="BC214" s="119"/>
      <c r="BE214" s="96"/>
      <c r="BF214" s="96"/>
      <c r="BH214" s="88" t="s">
        <v>122</v>
      </c>
      <c r="BI214" s="88"/>
      <c r="BJ214" s="88"/>
      <c r="BK214" s="88"/>
      <c r="BL214" s="88"/>
      <c r="BM214" s="88"/>
      <c r="BN214" s="88"/>
      <c r="BO214" s="88"/>
      <c r="BP214" s="88" t="str">
        <f>IF(BE214&gt;0,VLOOKUP(BE214,'Infos joueurs'!$B:$BT,11,FALSE)," ")&amp;" "&amp;IF(BE214&gt;0,VLOOKUP(BE214,'Infos joueurs'!$B:$BT,27,FALSE)," ")</f>
        <v xml:space="preserve">   </v>
      </c>
      <c r="BQ214" s="88"/>
      <c r="BR214" s="88"/>
      <c r="BS214" s="88"/>
      <c r="BT214" s="88"/>
      <c r="BU214" s="88"/>
      <c r="BV214" s="88"/>
      <c r="BW214" s="88"/>
      <c r="BX214" s="88"/>
      <c r="BY214" s="88"/>
      <c r="BZ214" s="88"/>
      <c r="CA214" s="88"/>
      <c r="CD214" s="97">
        <v>103</v>
      </c>
      <c r="CE214" s="97"/>
      <c r="CF214" s="97"/>
      <c r="CH214" s="105" t="str">
        <f t="shared" ref="CH214" si="610">AA214</f>
        <v xml:space="preserve">   </v>
      </c>
      <c r="CI214" s="105"/>
      <c r="CJ214" s="105"/>
      <c r="CK214" s="105"/>
      <c r="CL214" s="105"/>
      <c r="CM214" s="105"/>
      <c r="CN214" s="105"/>
      <c r="CO214" s="105"/>
      <c r="CP214" s="105"/>
      <c r="CQ214" s="105"/>
      <c r="CR214" s="105"/>
      <c r="CS214" s="105"/>
      <c r="CU214" s="106">
        <f t="shared" ref="CU214" si="611">IFERROR(INDEX($BE$10:$BE$269,MATCH(CH214,$BP$10:$BP$269,0)),0)</f>
        <v>0</v>
      </c>
      <c r="CV214" s="106"/>
      <c r="CW214" s="106"/>
    </row>
    <row r="215" spans="5:101" ht="7.5" customHeight="1" x14ac:dyDescent="0.2">
      <c r="E215" s="110"/>
      <c r="F215" s="111"/>
      <c r="G215" s="111"/>
      <c r="H215" s="111"/>
      <c r="I215" s="112"/>
      <c r="J215" s="114"/>
      <c r="K215" s="110"/>
      <c r="L215" s="111"/>
      <c r="M215" s="111"/>
      <c r="N215" s="112"/>
      <c r="O215" s="110"/>
      <c r="P215" s="112"/>
      <c r="Q215" s="110"/>
      <c r="R215" s="112"/>
      <c r="S215" s="110"/>
      <c r="T215" s="112"/>
      <c r="U215" s="110"/>
      <c r="V215" s="111"/>
      <c r="W215" s="111"/>
      <c r="X215" s="111"/>
      <c r="Y215" s="112"/>
      <c r="Z215" s="87"/>
      <c r="AA215" s="87"/>
      <c r="AB215" s="87"/>
      <c r="AC215" s="87"/>
      <c r="AD215" s="87"/>
      <c r="AE215" s="101"/>
      <c r="AF215" s="101"/>
      <c r="AG215" s="102"/>
      <c r="AH215" s="116"/>
      <c r="AI215" s="104"/>
      <c r="AJ215" s="101"/>
      <c r="AK215" s="101"/>
      <c r="AL215" s="101"/>
      <c r="AM215" s="101"/>
      <c r="AN215" s="102"/>
      <c r="AO215" s="116"/>
      <c r="AP215" s="104"/>
      <c r="AQ215" s="101"/>
      <c r="AR215" s="101"/>
      <c r="AS215" s="101"/>
      <c r="AT215" s="101"/>
      <c r="AU215" s="102"/>
      <c r="AV215" s="116"/>
      <c r="AW215" s="104"/>
      <c r="AX215" s="101"/>
      <c r="AY215" s="101"/>
      <c r="AZ215" s="120"/>
      <c r="BA215" s="121"/>
      <c r="BB215" s="121"/>
      <c r="BC215" s="122"/>
      <c r="BE215" s="96"/>
      <c r="BF215" s="96"/>
      <c r="BH215" s="88"/>
      <c r="BI215" s="88"/>
      <c r="BJ215" s="88"/>
      <c r="BK215" s="88"/>
      <c r="BL215" s="88"/>
      <c r="BM215" s="88"/>
      <c r="BN215" s="88"/>
      <c r="BO215" s="88"/>
      <c r="BP215" s="88"/>
      <c r="BQ215" s="88"/>
      <c r="BR215" s="88"/>
      <c r="BS215" s="88"/>
      <c r="BT215" s="88"/>
      <c r="BU215" s="88"/>
      <c r="BV215" s="88"/>
      <c r="BW215" s="88"/>
      <c r="BX215" s="88"/>
      <c r="BY215" s="88"/>
      <c r="BZ215" s="88"/>
      <c r="CA215" s="88"/>
      <c r="CD215" s="98"/>
      <c r="CE215" s="98"/>
      <c r="CF215" s="98"/>
      <c r="CH215" s="99"/>
      <c r="CI215" s="99"/>
      <c r="CJ215" s="99"/>
      <c r="CK215" s="99"/>
      <c r="CL215" s="99"/>
      <c r="CM215" s="99"/>
      <c r="CN215" s="99"/>
      <c r="CO215" s="99"/>
      <c r="CP215" s="99"/>
      <c r="CQ215" s="99"/>
      <c r="CR215" s="99"/>
      <c r="CS215" s="99"/>
      <c r="CU215" s="85"/>
      <c r="CV215" s="85"/>
      <c r="CW215" s="85"/>
    </row>
    <row r="216" spans="5:101" ht="7.5" customHeight="1" x14ac:dyDescent="0.2">
      <c r="E216" s="107">
        <f>IFERROR(IF(BP216="","-",RANK(S216,$S$10:$T$264,0)+RANK(Q216,$Q$10:$R$264,0)%+RANK(O216,$O$10:$P$264,0)%%+ROW()%%%),"-")</f>
        <v>9.1014160000000004</v>
      </c>
      <c r="F216" s="108"/>
      <c r="G216" s="108"/>
      <c r="H216" s="108"/>
      <c r="I216" s="109"/>
      <c r="J216" s="113">
        <f>IFERROR(IF(E216="","",RANK(E216,$E$10:$I$264,1)),"-")</f>
        <v>93</v>
      </c>
      <c r="K216" s="107" t="str">
        <f t="shared" ref="K216" si="612">BP216</f>
        <v xml:space="preserve">   </v>
      </c>
      <c r="L216" s="108"/>
      <c r="M216" s="108"/>
      <c r="N216" s="109"/>
      <c r="O216" s="107">
        <f t="shared" ref="O216" si="613">SUM(AE216-AI216)</f>
        <v>0</v>
      </c>
      <c r="P216" s="109"/>
      <c r="Q216" s="107">
        <f t="shared" ref="Q216" si="614">SUM(AL216-AP216)</f>
        <v>0</v>
      </c>
      <c r="R216" s="109"/>
      <c r="S216" s="107">
        <f t="shared" ref="S216" si="615">SUM(AS216-AW216)</f>
        <v>0</v>
      </c>
      <c r="T216" s="109"/>
      <c r="U216" s="107">
        <f>IFERROR(SMALL($E$10:$I$264,104),0)</f>
        <v>9.1014379999999999</v>
      </c>
      <c r="V216" s="108"/>
      <c r="W216" s="108"/>
      <c r="X216" s="108"/>
      <c r="Y216" s="109"/>
      <c r="Z216" s="87">
        <f>IFERROR(IF(U216="","",RANK(U216,$U$10:$Y$264,1)),0)</f>
        <v>104</v>
      </c>
      <c r="AA216" s="87" t="str">
        <f>IFERROR(INDEX($K$10:$K$264,MATCH(U216,$E$10:$E$264,0),1),0)</f>
        <v xml:space="preserve">   </v>
      </c>
      <c r="AB216" s="87"/>
      <c r="AC216" s="87"/>
      <c r="AD216" s="87"/>
      <c r="AE216" s="101"/>
      <c r="AF216" s="101"/>
      <c r="AG216" s="102"/>
      <c r="AH216" s="115" t="s">
        <v>19</v>
      </c>
      <c r="AI216" s="104"/>
      <c r="AJ216" s="101"/>
      <c r="AK216" s="101"/>
      <c r="AL216" s="101"/>
      <c r="AM216" s="101"/>
      <c r="AN216" s="102"/>
      <c r="AO216" s="115" t="s">
        <v>19</v>
      </c>
      <c r="AP216" s="104"/>
      <c r="AQ216" s="101"/>
      <c r="AR216" s="101"/>
      <c r="AS216" s="101"/>
      <c r="AT216" s="101"/>
      <c r="AU216" s="102"/>
      <c r="AV216" s="115" t="s">
        <v>19</v>
      </c>
      <c r="AW216" s="104"/>
      <c r="AX216" s="101"/>
      <c r="AY216" s="101"/>
      <c r="AZ216" s="117">
        <f>IFERROR(IF(E216="","",RANK(E216,$E$10:$I$264,1)),0)</f>
        <v>93</v>
      </c>
      <c r="BA216" s="118"/>
      <c r="BB216" s="118"/>
      <c r="BC216" s="119"/>
      <c r="BE216" s="96"/>
      <c r="BF216" s="96"/>
      <c r="BH216" s="88" t="s">
        <v>123</v>
      </c>
      <c r="BI216" s="88"/>
      <c r="BJ216" s="88"/>
      <c r="BK216" s="88"/>
      <c r="BL216" s="88"/>
      <c r="BM216" s="88"/>
      <c r="BN216" s="88"/>
      <c r="BO216" s="88"/>
      <c r="BP216" s="88" t="str">
        <f>IF(BE216&gt;0,VLOOKUP(BE216,'Infos joueurs'!$B:$BT,11,FALSE)," ")&amp;" "&amp;IF(BE216&gt;0,VLOOKUP(BE216,'Infos joueurs'!$B:$BT,27,FALSE)," ")</f>
        <v xml:space="preserve">   </v>
      </c>
      <c r="BQ216" s="88"/>
      <c r="BR216" s="88"/>
      <c r="BS216" s="88"/>
      <c r="BT216" s="88"/>
      <c r="BU216" s="88"/>
      <c r="BV216" s="88"/>
      <c r="BW216" s="88"/>
      <c r="BX216" s="88"/>
      <c r="BY216" s="88"/>
      <c r="BZ216" s="88"/>
      <c r="CA216" s="88"/>
      <c r="CD216" s="97">
        <v>104</v>
      </c>
      <c r="CE216" s="97"/>
      <c r="CF216" s="97"/>
      <c r="CH216" s="105" t="str">
        <f t="shared" ref="CH216" si="616">AA216</f>
        <v xml:space="preserve">   </v>
      </c>
      <c r="CI216" s="105"/>
      <c r="CJ216" s="105"/>
      <c r="CK216" s="105"/>
      <c r="CL216" s="105"/>
      <c r="CM216" s="105"/>
      <c r="CN216" s="105"/>
      <c r="CO216" s="105"/>
      <c r="CP216" s="105"/>
      <c r="CQ216" s="105"/>
      <c r="CR216" s="105"/>
      <c r="CS216" s="105"/>
      <c r="CU216" s="106">
        <f t="shared" ref="CU216" si="617">IFERROR(INDEX($BE$10:$BE$269,MATCH(CH216,$BP$10:$BP$269,0)),0)</f>
        <v>0</v>
      </c>
      <c r="CV216" s="106"/>
      <c r="CW216" s="106"/>
    </row>
    <row r="217" spans="5:101" ht="7.5" customHeight="1" x14ac:dyDescent="0.2">
      <c r="E217" s="110"/>
      <c r="F217" s="111"/>
      <c r="G217" s="111"/>
      <c r="H217" s="111"/>
      <c r="I217" s="112"/>
      <c r="J217" s="114"/>
      <c r="K217" s="110"/>
      <c r="L217" s="111"/>
      <c r="M217" s="111"/>
      <c r="N217" s="112"/>
      <c r="O217" s="110"/>
      <c r="P217" s="112"/>
      <c r="Q217" s="110"/>
      <c r="R217" s="112"/>
      <c r="S217" s="110"/>
      <c r="T217" s="112"/>
      <c r="U217" s="110"/>
      <c r="V217" s="111"/>
      <c r="W217" s="111"/>
      <c r="X217" s="111"/>
      <c r="Y217" s="112"/>
      <c r="Z217" s="87"/>
      <c r="AA217" s="87"/>
      <c r="AB217" s="87"/>
      <c r="AC217" s="87"/>
      <c r="AD217" s="87"/>
      <c r="AE217" s="101"/>
      <c r="AF217" s="101"/>
      <c r="AG217" s="102"/>
      <c r="AH217" s="116"/>
      <c r="AI217" s="104"/>
      <c r="AJ217" s="101"/>
      <c r="AK217" s="101"/>
      <c r="AL217" s="101"/>
      <c r="AM217" s="101"/>
      <c r="AN217" s="102"/>
      <c r="AO217" s="116"/>
      <c r="AP217" s="104"/>
      <c r="AQ217" s="101"/>
      <c r="AR217" s="101"/>
      <c r="AS217" s="101"/>
      <c r="AT217" s="101"/>
      <c r="AU217" s="102"/>
      <c r="AV217" s="116"/>
      <c r="AW217" s="104"/>
      <c r="AX217" s="101"/>
      <c r="AY217" s="101"/>
      <c r="AZ217" s="120"/>
      <c r="BA217" s="121"/>
      <c r="BB217" s="121"/>
      <c r="BC217" s="122"/>
      <c r="BE217" s="96"/>
      <c r="BF217" s="96"/>
      <c r="BH217" s="88"/>
      <c r="BI217" s="88"/>
      <c r="BJ217" s="88"/>
      <c r="BK217" s="88"/>
      <c r="BL217" s="88"/>
      <c r="BM217" s="88"/>
      <c r="BN217" s="88"/>
      <c r="BO217" s="88"/>
      <c r="BP217" s="88"/>
      <c r="BQ217" s="88"/>
      <c r="BR217" s="88"/>
      <c r="BS217" s="88"/>
      <c r="BT217" s="88"/>
      <c r="BU217" s="88"/>
      <c r="BV217" s="88"/>
      <c r="BW217" s="88"/>
      <c r="BX217" s="88"/>
      <c r="BY217" s="88"/>
      <c r="BZ217" s="88"/>
      <c r="CA217" s="88"/>
      <c r="CD217" s="98"/>
      <c r="CE217" s="98"/>
      <c r="CF217" s="98"/>
      <c r="CH217" s="99"/>
      <c r="CI217" s="99"/>
      <c r="CJ217" s="99"/>
      <c r="CK217" s="99"/>
      <c r="CL217" s="99"/>
      <c r="CM217" s="99"/>
      <c r="CN217" s="99"/>
      <c r="CO217" s="99"/>
      <c r="CP217" s="99"/>
      <c r="CQ217" s="99"/>
      <c r="CR217" s="99"/>
      <c r="CS217" s="99"/>
      <c r="CU217" s="85"/>
      <c r="CV217" s="85"/>
      <c r="CW217" s="85"/>
    </row>
    <row r="218" spans="5:101" ht="7.5" customHeight="1" x14ac:dyDescent="0.2">
      <c r="E218" s="107">
        <f>IFERROR(IF(BP218="","-",RANK(S218,$S$10:$T$264,0)+RANK(Q218,$Q$10:$R$264,0)%+RANK(O218,$O$10:$P$264,0)%%+ROW()%%%),"-")</f>
        <v>9.1014180000000007</v>
      </c>
      <c r="F218" s="108"/>
      <c r="G218" s="108"/>
      <c r="H218" s="108"/>
      <c r="I218" s="109"/>
      <c r="J218" s="113">
        <f>IFERROR(IF(E218="","",RANK(E218,$E$10:$I$264,1)),"-")</f>
        <v>94</v>
      </c>
      <c r="K218" s="107" t="str">
        <f t="shared" ref="K218" si="618">BP218</f>
        <v xml:space="preserve">   </v>
      </c>
      <c r="L218" s="108"/>
      <c r="M218" s="108"/>
      <c r="N218" s="109"/>
      <c r="O218" s="107">
        <f t="shared" ref="O218" si="619">SUM(AE218-AI218)</f>
        <v>0</v>
      </c>
      <c r="P218" s="109"/>
      <c r="Q218" s="107">
        <f t="shared" ref="Q218" si="620">SUM(AL218-AP218)</f>
        <v>0</v>
      </c>
      <c r="R218" s="109"/>
      <c r="S218" s="107">
        <f t="shared" ref="S218" si="621">SUM(AS218-AW218)</f>
        <v>0</v>
      </c>
      <c r="T218" s="109"/>
      <c r="U218" s="107">
        <f>IFERROR(SMALL($E$10:$I$264,105),0)</f>
        <v>9.1014400000000002</v>
      </c>
      <c r="V218" s="108"/>
      <c r="W218" s="108"/>
      <c r="X218" s="108"/>
      <c r="Y218" s="109"/>
      <c r="Z218" s="87">
        <f>IFERROR(IF(U218="","",RANK(U218,$U$10:$Y$264,1)),0)</f>
        <v>105</v>
      </c>
      <c r="AA218" s="87" t="str">
        <f>IFERROR(INDEX($K$10:$K$264,MATCH(U218,$E$10:$E$264,0),1),0)</f>
        <v xml:space="preserve">   </v>
      </c>
      <c r="AB218" s="87"/>
      <c r="AC218" s="87"/>
      <c r="AD218" s="87"/>
      <c r="AE218" s="101"/>
      <c r="AF218" s="101"/>
      <c r="AG218" s="102"/>
      <c r="AH218" s="115" t="s">
        <v>19</v>
      </c>
      <c r="AI218" s="104"/>
      <c r="AJ218" s="101"/>
      <c r="AK218" s="101"/>
      <c r="AL218" s="101"/>
      <c r="AM218" s="101"/>
      <c r="AN218" s="102"/>
      <c r="AO218" s="115" t="s">
        <v>19</v>
      </c>
      <c r="AP218" s="104"/>
      <c r="AQ218" s="101"/>
      <c r="AR218" s="101"/>
      <c r="AS218" s="101"/>
      <c r="AT218" s="101"/>
      <c r="AU218" s="102"/>
      <c r="AV218" s="115" t="s">
        <v>19</v>
      </c>
      <c r="AW218" s="104"/>
      <c r="AX218" s="101"/>
      <c r="AY218" s="101"/>
      <c r="AZ218" s="117">
        <f>IFERROR(IF(E218="","",RANK(E218,$E$10:$I$264,1)),0)</f>
        <v>94</v>
      </c>
      <c r="BA218" s="118"/>
      <c r="BB218" s="118"/>
      <c r="BC218" s="119"/>
      <c r="BE218" s="96"/>
      <c r="BF218" s="96"/>
      <c r="BH218" s="88" t="s">
        <v>124</v>
      </c>
      <c r="BI218" s="88"/>
      <c r="BJ218" s="88"/>
      <c r="BK218" s="88"/>
      <c r="BL218" s="88"/>
      <c r="BM218" s="88"/>
      <c r="BN218" s="88"/>
      <c r="BO218" s="88"/>
      <c r="BP218" s="88" t="str">
        <f>IF(BE218&gt;0,VLOOKUP(BE218,'Infos joueurs'!$B:$BT,11,FALSE)," ")&amp;" "&amp;IF(BE218&gt;0,VLOOKUP(BE218,'Infos joueurs'!$B:$BT,27,FALSE)," ")</f>
        <v xml:space="preserve">   </v>
      </c>
      <c r="BQ218" s="88"/>
      <c r="BR218" s="88"/>
      <c r="BS218" s="88"/>
      <c r="BT218" s="88"/>
      <c r="BU218" s="88"/>
      <c r="BV218" s="88"/>
      <c r="BW218" s="88"/>
      <c r="BX218" s="88"/>
      <c r="BY218" s="88"/>
      <c r="BZ218" s="88"/>
      <c r="CA218" s="88"/>
      <c r="CD218" s="97">
        <v>105</v>
      </c>
      <c r="CE218" s="97"/>
      <c r="CF218" s="97"/>
      <c r="CH218" s="105" t="str">
        <f t="shared" ref="CH218" si="622">AA218</f>
        <v xml:space="preserve">   </v>
      </c>
      <c r="CI218" s="105"/>
      <c r="CJ218" s="105"/>
      <c r="CK218" s="105"/>
      <c r="CL218" s="105"/>
      <c r="CM218" s="105"/>
      <c r="CN218" s="105"/>
      <c r="CO218" s="105"/>
      <c r="CP218" s="105"/>
      <c r="CQ218" s="105"/>
      <c r="CR218" s="105"/>
      <c r="CS218" s="105"/>
      <c r="CU218" s="106">
        <f t="shared" ref="CU218" si="623">IFERROR(INDEX($BE$10:$BE$269,MATCH(CH218,$BP$10:$BP$269,0)),0)</f>
        <v>0</v>
      </c>
      <c r="CV218" s="106"/>
      <c r="CW218" s="106"/>
    </row>
    <row r="219" spans="5:101" ht="7.5" customHeight="1" x14ac:dyDescent="0.2">
      <c r="E219" s="110"/>
      <c r="F219" s="111"/>
      <c r="G219" s="111"/>
      <c r="H219" s="111"/>
      <c r="I219" s="112"/>
      <c r="J219" s="114"/>
      <c r="K219" s="110"/>
      <c r="L219" s="111"/>
      <c r="M219" s="111"/>
      <c r="N219" s="112"/>
      <c r="O219" s="110"/>
      <c r="P219" s="112"/>
      <c r="Q219" s="110"/>
      <c r="R219" s="112"/>
      <c r="S219" s="110"/>
      <c r="T219" s="112"/>
      <c r="U219" s="110"/>
      <c r="V219" s="111"/>
      <c r="W219" s="111"/>
      <c r="X219" s="111"/>
      <c r="Y219" s="112"/>
      <c r="Z219" s="87"/>
      <c r="AA219" s="87"/>
      <c r="AB219" s="87"/>
      <c r="AC219" s="87"/>
      <c r="AD219" s="87"/>
      <c r="AE219" s="101"/>
      <c r="AF219" s="101"/>
      <c r="AG219" s="102"/>
      <c r="AH219" s="116"/>
      <c r="AI219" s="104"/>
      <c r="AJ219" s="101"/>
      <c r="AK219" s="101"/>
      <c r="AL219" s="101"/>
      <c r="AM219" s="101"/>
      <c r="AN219" s="102"/>
      <c r="AO219" s="116"/>
      <c r="AP219" s="104"/>
      <c r="AQ219" s="101"/>
      <c r="AR219" s="101"/>
      <c r="AS219" s="101"/>
      <c r="AT219" s="101"/>
      <c r="AU219" s="102"/>
      <c r="AV219" s="116"/>
      <c r="AW219" s="104"/>
      <c r="AX219" s="101"/>
      <c r="AY219" s="101"/>
      <c r="AZ219" s="120"/>
      <c r="BA219" s="121"/>
      <c r="BB219" s="121"/>
      <c r="BC219" s="122"/>
      <c r="BE219" s="96"/>
      <c r="BF219" s="96"/>
      <c r="BH219" s="88"/>
      <c r="BI219" s="88"/>
      <c r="BJ219" s="88"/>
      <c r="BK219" s="88"/>
      <c r="BL219" s="88"/>
      <c r="BM219" s="88"/>
      <c r="BN219" s="88"/>
      <c r="BO219" s="88"/>
      <c r="BP219" s="88"/>
      <c r="BQ219" s="88"/>
      <c r="BR219" s="88"/>
      <c r="BS219" s="88"/>
      <c r="BT219" s="88"/>
      <c r="BU219" s="88"/>
      <c r="BV219" s="88"/>
      <c r="BW219" s="88"/>
      <c r="BX219" s="88"/>
      <c r="BY219" s="88"/>
      <c r="BZ219" s="88"/>
      <c r="CA219" s="88"/>
      <c r="CD219" s="98"/>
      <c r="CE219" s="98"/>
      <c r="CF219" s="98"/>
      <c r="CH219" s="99"/>
      <c r="CI219" s="99"/>
      <c r="CJ219" s="99"/>
      <c r="CK219" s="99"/>
      <c r="CL219" s="99"/>
      <c r="CM219" s="99"/>
      <c r="CN219" s="99"/>
      <c r="CO219" s="99"/>
      <c r="CP219" s="99"/>
      <c r="CQ219" s="99"/>
      <c r="CR219" s="99"/>
      <c r="CS219" s="99"/>
      <c r="CU219" s="85"/>
      <c r="CV219" s="85"/>
      <c r="CW219" s="85"/>
    </row>
    <row r="220" spans="5:101" ht="7.5" customHeight="1" x14ac:dyDescent="0.2">
      <c r="E220" s="107">
        <f>IFERROR(IF(BP220="","-",RANK(S220,$S$10:$T$264,0)+RANK(Q220,$Q$10:$R$264,0)%+RANK(O220,$O$10:$P$264,0)%%+ROW()%%%),"-")</f>
        <v>9.101420000000001</v>
      </c>
      <c r="F220" s="108"/>
      <c r="G220" s="108"/>
      <c r="H220" s="108"/>
      <c r="I220" s="109"/>
      <c r="J220" s="113">
        <f>IFERROR(IF(E220="","",RANK(E220,$E$10:$I$264,1)),"-")</f>
        <v>95</v>
      </c>
      <c r="K220" s="107" t="str">
        <f t="shared" ref="K220" si="624">BP220</f>
        <v xml:space="preserve">   </v>
      </c>
      <c r="L220" s="108"/>
      <c r="M220" s="108"/>
      <c r="N220" s="109"/>
      <c r="O220" s="107">
        <f t="shared" ref="O220" si="625">SUM(AE220-AI220)</f>
        <v>0</v>
      </c>
      <c r="P220" s="109"/>
      <c r="Q220" s="107">
        <f t="shared" ref="Q220" si="626">SUM(AL220-AP220)</f>
        <v>0</v>
      </c>
      <c r="R220" s="109"/>
      <c r="S220" s="107">
        <f t="shared" ref="S220" si="627">SUM(AS220-AW220)</f>
        <v>0</v>
      </c>
      <c r="T220" s="109"/>
      <c r="U220" s="107">
        <f>IFERROR(SMALL($E$10:$I$264,106),0)</f>
        <v>9.1014420000000005</v>
      </c>
      <c r="V220" s="108"/>
      <c r="W220" s="108"/>
      <c r="X220" s="108"/>
      <c r="Y220" s="109"/>
      <c r="Z220" s="87">
        <f>IFERROR(IF(U220="","",RANK(U220,$U$10:$Y$264,1)),0)</f>
        <v>106</v>
      </c>
      <c r="AA220" s="87" t="str">
        <f>IFERROR(INDEX($K$10:$K$264,MATCH(U220,$E$10:$E$264,0),1),0)</f>
        <v xml:space="preserve">   </v>
      </c>
      <c r="AB220" s="87"/>
      <c r="AC220" s="87"/>
      <c r="AD220" s="87"/>
      <c r="AE220" s="101"/>
      <c r="AF220" s="101"/>
      <c r="AG220" s="102"/>
      <c r="AH220" s="115" t="s">
        <v>19</v>
      </c>
      <c r="AI220" s="104"/>
      <c r="AJ220" s="101"/>
      <c r="AK220" s="101"/>
      <c r="AL220" s="101"/>
      <c r="AM220" s="101"/>
      <c r="AN220" s="102"/>
      <c r="AO220" s="115" t="s">
        <v>19</v>
      </c>
      <c r="AP220" s="104"/>
      <c r="AQ220" s="101"/>
      <c r="AR220" s="101"/>
      <c r="AS220" s="101"/>
      <c r="AT220" s="101"/>
      <c r="AU220" s="102"/>
      <c r="AV220" s="115" t="s">
        <v>19</v>
      </c>
      <c r="AW220" s="104"/>
      <c r="AX220" s="101"/>
      <c r="AY220" s="101"/>
      <c r="AZ220" s="117">
        <f>IFERROR(IF(E220="","",RANK(E220,$E$10:$I$264,1)),0)</f>
        <v>95</v>
      </c>
      <c r="BA220" s="118"/>
      <c r="BB220" s="118"/>
      <c r="BC220" s="119"/>
      <c r="BE220" s="96"/>
      <c r="BF220" s="96"/>
      <c r="BH220" s="88" t="s">
        <v>125</v>
      </c>
      <c r="BI220" s="88"/>
      <c r="BJ220" s="88"/>
      <c r="BK220" s="88"/>
      <c r="BL220" s="88"/>
      <c r="BM220" s="88"/>
      <c r="BN220" s="88"/>
      <c r="BO220" s="88"/>
      <c r="BP220" s="88" t="str">
        <f>IF(BE220&gt;0,VLOOKUP(BE220,'Infos joueurs'!$B:$BT,11,FALSE)," ")&amp;" "&amp;IF(BE220&gt;0,VLOOKUP(BE220,'Infos joueurs'!$B:$BT,27,FALSE)," ")</f>
        <v xml:space="preserve">   </v>
      </c>
      <c r="BQ220" s="88"/>
      <c r="BR220" s="88"/>
      <c r="BS220" s="88"/>
      <c r="BT220" s="88"/>
      <c r="BU220" s="88"/>
      <c r="BV220" s="88"/>
      <c r="BW220" s="88"/>
      <c r="BX220" s="88"/>
      <c r="BY220" s="88"/>
      <c r="BZ220" s="88"/>
      <c r="CA220" s="88"/>
      <c r="CD220" s="97">
        <v>106</v>
      </c>
      <c r="CE220" s="97"/>
      <c r="CF220" s="97"/>
      <c r="CH220" s="105" t="str">
        <f t="shared" ref="CH220" si="628">AA220</f>
        <v xml:space="preserve">   </v>
      </c>
      <c r="CI220" s="105"/>
      <c r="CJ220" s="105"/>
      <c r="CK220" s="105"/>
      <c r="CL220" s="105"/>
      <c r="CM220" s="105"/>
      <c r="CN220" s="105"/>
      <c r="CO220" s="105"/>
      <c r="CP220" s="105"/>
      <c r="CQ220" s="105"/>
      <c r="CR220" s="105"/>
      <c r="CS220" s="105"/>
      <c r="CU220" s="106">
        <f t="shared" ref="CU220" si="629">IFERROR(INDEX($BE$10:$BE$269,MATCH(CH220,$BP$10:$BP$269,0)),0)</f>
        <v>0</v>
      </c>
      <c r="CV220" s="106"/>
      <c r="CW220" s="106"/>
    </row>
    <row r="221" spans="5:101" ht="7.5" customHeight="1" x14ac:dyDescent="0.2">
      <c r="E221" s="110"/>
      <c r="F221" s="111"/>
      <c r="G221" s="111"/>
      <c r="H221" s="111"/>
      <c r="I221" s="112"/>
      <c r="J221" s="114"/>
      <c r="K221" s="110"/>
      <c r="L221" s="111"/>
      <c r="M221" s="111"/>
      <c r="N221" s="112"/>
      <c r="O221" s="110"/>
      <c r="P221" s="112"/>
      <c r="Q221" s="110"/>
      <c r="R221" s="112"/>
      <c r="S221" s="110"/>
      <c r="T221" s="112"/>
      <c r="U221" s="110"/>
      <c r="V221" s="111"/>
      <c r="W221" s="111"/>
      <c r="X221" s="111"/>
      <c r="Y221" s="112"/>
      <c r="Z221" s="87"/>
      <c r="AA221" s="87"/>
      <c r="AB221" s="87"/>
      <c r="AC221" s="87"/>
      <c r="AD221" s="87"/>
      <c r="AE221" s="101"/>
      <c r="AF221" s="101"/>
      <c r="AG221" s="102"/>
      <c r="AH221" s="116"/>
      <c r="AI221" s="104"/>
      <c r="AJ221" s="101"/>
      <c r="AK221" s="101"/>
      <c r="AL221" s="101"/>
      <c r="AM221" s="101"/>
      <c r="AN221" s="102"/>
      <c r="AO221" s="116"/>
      <c r="AP221" s="104"/>
      <c r="AQ221" s="101"/>
      <c r="AR221" s="101"/>
      <c r="AS221" s="101"/>
      <c r="AT221" s="101"/>
      <c r="AU221" s="102"/>
      <c r="AV221" s="116"/>
      <c r="AW221" s="104"/>
      <c r="AX221" s="101"/>
      <c r="AY221" s="101"/>
      <c r="AZ221" s="120"/>
      <c r="BA221" s="121"/>
      <c r="BB221" s="121"/>
      <c r="BC221" s="122"/>
      <c r="BE221" s="96"/>
      <c r="BF221" s="96"/>
      <c r="BH221" s="88"/>
      <c r="BI221" s="88"/>
      <c r="BJ221" s="88"/>
      <c r="BK221" s="88"/>
      <c r="BL221" s="88"/>
      <c r="BM221" s="88"/>
      <c r="BN221" s="88"/>
      <c r="BO221" s="88"/>
      <c r="BP221" s="88"/>
      <c r="BQ221" s="88"/>
      <c r="BR221" s="88"/>
      <c r="BS221" s="88"/>
      <c r="BT221" s="88"/>
      <c r="BU221" s="88"/>
      <c r="BV221" s="88"/>
      <c r="BW221" s="88"/>
      <c r="BX221" s="88"/>
      <c r="BY221" s="88"/>
      <c r="BZ221" s="88"/>
      <c r="CA221" s="88"/>
      <c r="CD221" s="98"/>
      <c r="CE221" s="98"/>
      <c r="CF221" s="98"/>
      <c r="CH221" s="99"/>
      <c r="CI221" s="99"/>
      <c r="CJ221" s="99"/>
      <c r="CK221" s="99"/>
      <c r="CL221" s="99"/>
      <c r="CM221" s="99"/>
      <c r="CN221" s="99"/>
      <c r="CO221" s="99"/>
      <c r="CP221" s="99"/>
      <c r="CQ221" s="99"/>
      <c r="CR221" s="99"/>
      <c r="CS221" s="99"/>
      <c r="CU221" s="85"/>
      <c r="CV221" s="85"/>
      <c r="CW221" s="85"/>
    </row>
    <row r="222" spans="5:101" ht="7.5" customHeight="1" x14ac:dyDescent="0.2">
      <c r="E222" s="107">
        <f>IFERROR(IF(BP222="","-",RANK(S222,$S$10:$T$264,0)+RANK(Q222,$Q$10:$R$264,0)%+RANK(O222,$O$10:$P$264,0)%%+ROW()%%%),"-")</f>
        <v>9.1014220000000012</v>
      </c>
      <c r="F222" s="108"/>
      <c r="G222" s="108"/>
      <c r="H222" s="108"/>
      <c r="I222" s="109"/>
      <c r="J222" s="113">
        <f>IFERROR(IF(E222="","",RANK(E222,$E$10:$I$264,1)),"-")</f>
        <v>96</v>
      </c>
      <c r="K222" s="107" t="str">
        <f t="shared" ref="K222" si="630">BP222</f>
        <v xml:space="preserve">   </v>
      </c>
      <c r="L222" s="108"/>
      <c r="M222" s="108"/>
      <c r="N222" s="109"/>
      <c r="O222" s="107">
        <f t="shared" ref="O222" si="631">SUM(AE222-AI222)</f>
        <v>0</v>
      </c>
      <c r="P222" s="109"/>
      <c r="Q222" s="107">
        <f t="shared" ref="Q222" si="632">SUM(AL222-AP222)</f>
        <v>0</v>
      </c>
      <c r="R222" s="109"/>
      <c r="S222" s="107">
        <f t="shared" ref="S222" si="633">SUM(AS222-AW222)</f>
        <v>0</v>
      </c>
      <c r="T222" s="109"/>
      <c r="U222" s="107">
        <f>IFERROR(SMALL($E$10:$I$264,107),0)</f>
        <v>9.1014440000000008</v>
      </c>
      <c r="V222" s="108"/>
      <c r="W222" s="108"/>
      <c r="X222" s="108"/>
      <c r="Y222" s="109"/>
      <c r="Z222" s="87">
        <f>IFERROR(IF(U222="","",RANK(U222,$U$10:$Y$264,1)),0)</f>
        <v>107</v>
      </c>
      <c r="AA222" s="87" t="str">
        <f>IFERROR(INDEX($K$10:$K$264,MATCH(U222,$E$10:$E$264,0),1),0)</f>
        <v xml:space="preserve">   </v>
      </c>
      <c r="AB222" s="87"/>
      <c r="AC222" s="87"/>
      <c r="AD222" s="87"/>
      <c r="AE222" s="101"/>
      <c r="AF222" s="101"/>
      <c r="AG222" s="102"/>
      <c r="AH222" s="115" t="s">
        <v>19</v>
      </c>
      <c r="AI222" s="104"/>
      <c r="AJ222" s="101"/>
      <c r="AK222" s="101"/>
      <c r="AL222" s="101"/>
      <c r="AM222" s="101"/>
      <c r="AN222" s="102"/>
      <c r="AO222" s="115" t="s">
        <v>19</v>
      </c>
      <c r="AP222" s="104"/>
      <c r="AQ222" s="101"/>
      <c r="AR222" s="101"/>
      <c r="AS222" s="101"/>
      <c r="AT222" s="101"/>
      <c r="AU222" s="102"/>
      <c r="AV222" s="115" t="s">
        <v>19</v>
      </c>
      <c r="AW222" s="104"/>
      <c r="AX222" s="101"/>
      <c r="AY222" s="101"/>
      <c r="AZ222" s="117">
        <f>IFERROR(IF(E222="","",RANK(E222,$E$10:$I$264,1)),0)</f>
        <v>96</v>
      </c>
      <c r="BA222" s="118"/>
      <c r="BB222" s="118"/>
      <c r="BC222" s="119"/>
      <c r="BE222" s="96"/>
      <c r="BF222" s="96"/>
      <c r="BH222" s="88" t="s">
        <v>126</v>
      </c>
      <c r="BI222" s="88"/>
      <c r="BJ222" s="88"/>
      <c r="BK222" s="88"/>
      <c r="BL222" s="88"/>
      <c r="BM222" s="88"/>
      <c r="BN222" s="88"/>
      <c r="BO222" s="88"/>
      <c r="BP222" s="88" t="str">
        <f>IF(BE222&gt;0,VLOOKUP(BE222,'Infos joueurs'!$B:$BT,11,FALSE)," ")&amp;" "&amp;IF(BE222&gt;0,VLOOKUP(BE222,'Infos joueurs'!$B:$BT,27,FALSE)," ")</f>
        <v xml:space="preserve">   </v>
      </c>
      <c r="BQ222" s="88"/>
      <c r="BR222" s="88"/>
      <c r="BS222" s="88"/>
      <c r="BT222" s="88"/>
      <c r="BU222" s="88"/>
      <c r="BV222" s="88"/>
      <c r="BW222" s="88"/>
      <c r="BX222" s="88"/>
      <c r="BY222" s="88"/>
      <c r="BZ222" s="88"/>
      <c r="CA222" s="88"/>
      <c r="CD222" s="97">
        <v>107</v>
      </c>
      <c r="CE222" s="97"/>
      <c r="CF222" s="97"/>
      <c r="CH222" s="105" t="str">
        <f t="shared" ref="CH222" si="634">AA222</f>
        <v xml:space="preserve">   </v>
      </c>
      <c r="CI222" s="105"/>
      <c r="CJ222" s="105"/>
      <c r="CK222" s="105"/>
      <c r="CL222" s="105"/>
      <c r="CM222" s="105"/>
      <c r="CN222" s="105"/>
      <c r="CO222" s="105"/>
      <c r="CP222" s="105"/>
      <c r="CQ222" s="105"/>
      <c r="CR222" s="105"/>
      <c r="CS222" s="105"/>
      <c r="CU222" s="106">
        <f t="shared" ref="CU222" si="635">IFERROR(INDEX($BE$10:$BE$269,MATCH(CH222,$BP$10:$BP$269,0)),0)</f>
        <v>0</v>
      </c>
      <c r="CV222" s="106"/>
      <c r="CW222" s="106"/>
    </row>
    <row r="223" spans="5:101" ht="7.5" customHeight="1" x14ac:dyDescent="0.2">
      <c r="E223" s="110"/>
      <c r="F223" s="111"/>
      <c r="G223" s="111"/>
      <c r="H223" s="111"/>
      <c r="I223" s="112"/>
      <c r="J223" s="114"/>
      <c r="K223" s="110"/>
      <c r="L223" s="111"/>
      <c r="M223" s="111"/>
      <c r="N223" s="112"/>
      <c r="O223" s="110"/>
      <c r="P223" s="112"/>
      <c r="Q223" s="110"/>
      <c r="R223" s="112"/>
      <c r="S223" s="110"/>
      <c r="T223" s="112"/>
      <c r="U223" s="110"/>
      <c r="V223" s="111"/>
      <c r="W223" s="111"/>
      <c r="X223" s="111"/>
      <c r="Y223" s="112"/>
      <c r="Z223" s="87"/>
      <c r="AA223" s="87"/>
      <c r="AB223" s="87"/>
      <c r="AC223" s="87"/>
      <c r="AD223" s="87"/>
      <c r="AE223" s="101"/>
      <c r="AF223" s="101"/>
      <c r="AG223" s="102"/>
      <c r="AH223" s="116"/>
      <c r="AI223" s="104"/>
      <c r="AJ223" s="101"/>
      <c r="AK223" s="101"/>
      <c r="AL223" s="101"/>
      <c r="AM223" s="101"/>
      <c r="AN223" s="102"/>
      <c r="AO223" s="116"/>
      <c r="AP223" s="104"/>
      <c r="AQ223" s="101"/>
      <c r="AR223" s="101"/>
      <c r="AS223" s="101"/>
      <c r="AT223" s="101"/>
      <c r="AU223" s="102"/>
      <c r="AV223" s="116"/>
      <c r="AW223" s="104"/>
      <c r="AX223" s="101"/>
      <c r="AY223" s="101"/>
      <c r="AZ223" s="120"/>
      <c r="BA223" s="121"/>
      <c r="BB223" s="121"/>
      <c r="BC223" s="122"/>
      <c r="BE223" s="96"/>
      <c r="BF223" s="96"/>
      <c r="BH223" s="88"/>
      <c r="BI223" s="88"/>
      <c r="BJ223" s="88"/>
      <c r="BK223" s="88"/>
      <c r="BL223" s="88"/>
      <c r="BM223" s="88"/>
      <c r="BN223" s="88"/>
      <c r="BO223" s="88"/>
      <c r="BP223" s="88"/>
      <c r="BQ223" s="88"/>
      <c r="BR223" s="88"/>
      <c r="BS223" s="88"/>
      <c r="BT223" s="88"/>
      <c r="BU223" s="88"/>
      <c r="BV223" s="88"/>
      <c r="BW223" s="88"/>
      <c r="BX223" s="88"/>
      <c r="BY223" s="88"/>
      <c r="BZ223" s="88"/>
      <c r="CA223" s="88"/>
      <c r="CD223" s="98"/>
      <c r="CE223" s="98"/>
      <c r="CF223" s="98"/>
      <c r="CH223" s="99"/>
      <c r="CI223" s="99"/>
      <c r="CJ223" s="99"/>
      <c r="CK223" s="99"/>
      <c r="CL223" s="99"/>
      <c r="CM223" s="99"/>
      <c r="CN223" s="99"/>
      <c r="CO223" s="99"/>
      <c r="CP223" s="99"/>
      <c r="CQ223" s="99"/>
      <c r="CR223" s="99"/>
      <c r="CS223" s="99"/>
      <c r="CU223" s="85"/>
      <c r="CV223" s="85"/>
      <c r="CW223" s="85"/>
    </row>
    <row r="224" spans="5:101" ht="7.5" customHeight="1" x14ac:dyDescent="0.2">
      <c r="E224" s="107">
        <f>IFERROR(IF(BP224="","-",RANK(S224,$S$10:$T$264,0)+RANK(Q224,$Q$10:$R$264,0)%+RANK(O224,$O$10:$P$264,0)%%+ROW()%%%),"-")</f>
        <v>9.1014239999999997</v>
      </c>
      <c r="F224" s="108"/>
      <c r="G224" s="108"/>
      <c r="H224" s="108"/>
      <c r="I224" s="109"/>
      <c r="J224" s="113">
        <f>IFERROR(IF(E224="","",RANK(E224,$E$10:$I$264,1)),"-")</f>
        <v>97</v>
      </c>
      <c r="K224" s="107" t="str">
        <f t="shared" ref="K224" si="636">BP224</f>
        <v xml:space="preserve">   </v>
      </c>
      <c r="L224" s="108"/>
      <c r="M224" s="108"/>
      <c r="N224" s="109"/>
      <c r="O224" s="107">
        <f t="shared" ref="O224" si="637">SUM(AE224-AI224)</f>
        <v>0</v>
      </c>
      <c r="P224" s="109"/>
      <c r="Q224" s="107">
        <f t="shared" ref="Q224" si="638">SUM(AL224-AP224)</f>
        <v>0</v>
      </c>
      <c r="R224" s="109"/>
      <c r="S224" s="107">
        <f t="shared" ref="S224" si="639">SUM(AS224-AW224)</f>
        <v>0</v>
      </c>
      <c r="T224" s="109"/>
      <c r="U224" s="107">
        <f>IFERROR(SMALL($E$10:$I$264,108),0)</f>
        <v>9.101446000000001</v>
      </c>
      <c r="V224" s="108"/>
      <c r="W224" s="108"/>
      <c r="X224" s="108"/>
      <c r="Y224" s="109"/>
      <c r="Z224" s="87">
        <f>IFERROR(IF(U224="","",RANK(U224,$U$10:$Y$264,1)),0)</f>
        <v>108</v>
      </c>
      <c r="AA224" s="87" t="str">
        <f>IFERROR(INDEX($K$10:$K$264,MATCH(U224,$E$10:$E$264,0),1),0)</f>
        <v xml:space="preserve">   </v>
      </c>
      <c r="AB224" s="87"/>
      <c r="AC224" s="87"/>
      <c r="AD224" s="87"/>
      <c r="AE224" s="101"/>
      <c r="AF224" s="101"/>
      <c r="AG224" s="102"/>
      <c r="AH224" s="115" t="s">
        <v>19</v>
      </c>
      <c r="AI224" s="104"/>
      <c r="AJ224" s="101"/>
      <c r="AK224" s="101"/>
      <c r="AL224" s="101"/>
      <c r="AM224" s="101"/>
      <c r="AN224" s="102"/>
      <c r="AO224" s="115" t="s">
        <v>19</v>
      </c>
      <c r="AP224" s="104"/>
      <c r="AQ224" s="101"/>
      <c r="AR224" s="101"/>
      <c r="AS224" s="101"/>
      <c r="AT224" s="101"/>
      <c r="AU224" s="102"/>
      <c r="AV224" s="115" t="s">
        <v>19</v>
      </c>
      <c r="AW224" s="104"/>
      <c r="AX224" s="101"/>
      <c r="AY224" s="101"/>
      <c r="AZ224" s="117">
        <f>IFERROR(IF(E224="","",RANK(E224,$E$10:$I$264,1)),0)</f>
        <v>97</v>
      </c>
      <c r="BA224" s="118"/>
      <c r="BB224" s="118"/>
      <c r="BC224" s="119"/>
      <c r="BE224" s="96"/>
      <c r="BF224" s="96"/>
      <c r="BH224" s="88" t="s">
        <v>127</v>
      </c>
      <c r="BI224" s="88"/>
      <c r="BJ224" s="88"/>
      <c r="BK224" s="88"/>
      <c r="BL224" s="88"/>
      <c r="BM224" s="88"/>
      <c r="BN224" s="88"/>
      <c r="BO224" s="88"/>
      <c r="BP224" s="88" t="str">
        <f>IF(BE224&gt;0,VLOOKUP(BE224,'Infos joueurs'!$B:$BT,11,FALSE)," ")&amp;" "&amp;IF(BE224&gt;0,VLOOKUP(BE224,'Infos joueurs'!$B:$BT,27,FALSE)," ")</f>
        <v xml:space="preserve">   </v>
      </c>
      <c r="BQ224" s="88"/>
      <c r="BR224" s="88"/>
      <c r="BS224" s="88"/>
      <c r="BT224" s="88"/>
      <c r="BU224" s="88"/>
      <c r="BV224" s="88"/>
      <c r="BW224" s="88"/>
      <c r="BX224" s="88"/>
      <c r="BY224" s="88"/>
      <c r="BZ224" s="88"/>
      <c r="CA224" s="88"/>
      <c r="CD224" s="97">
        <v>108</v>
      </c>
      <c r="CE224" s="97"/>
      <c r="CF224" s="97"/>
      <c r="CH224" s="105" t="str">
        <f t="shared" ref="CH224" si="640">AA224</f>
        <v xml:space="preserve">   </v>
      </c>
      <c r="CI224" s="105"/>
      <c r="CJ224" s="105"/>
      <c r="CK224" s="105"/>
      <c r="CL224" s="105"/>
      <c r="CM224" s="105"/>
      <c r="CN224" s="105"/>
      <c r="CO224" s="105"/>
      <c r="CP224" s="105"/>
      <c r="CQ224" s="105"/>
      <c r="CR224" s="105"/>
      <c r="CS224" s="105"/>
      <c r="CU224" s="106">
        <f t="shared" ref="CU224" si="641">IFERROR(INDEX($BE$10:$BE$269,MATCH(CH224,$BP$10:$BP$269,0)),0)</f>
        <v>0</v>
      </c>
      <c r="CV224" s="106"/>
      <c r="CW224" s="106"/>
    </row>
    <row r="225" spans="5:101" ht="7.5" customHeight="1" x14ac:dyDescent="0.2">
      <c r="E225" s="110"/>
      <c r="F225" s="111"/>
      <c r="G225" s="111"/>
      <c r="H225" s="111"/>
      <c r="I225" s="112"/>
      <c r="J225" s="114"/>
      <c r="K225" s="110"/>
      <c r="L225" s="111"/>
      <c r="M225" s="111"/>
      <c r="N225" s="112"/>
      <c r="O225" s="110"/>
      <c r="P225" s="112"/>
      <c r="Q225" s="110"/>
      <c r="R225" s="112"/>
      <c r="S225" s="110"/>
      <c r="T225" s="112"/>
      <c r="U225" s="110"/>
      <c r="V225" s="111"/>
      <c r="W225" s="111"/>
      <c r="X225" s="111"/>
      <c r="Y225" s="112"/>
      <c r="Z225" s="87"/>
      <c r="AA225" s="87"/>
      <c r="AB225" s="87"/>
      <c r="AC225" s="87"/>
      <c r="AD225" s="87"/>
      <c r="AE225" s="101"/>
      <c r="AF225" s="101"/>
      <c r="AG225" s="102"/>
      <c r="AH225" s="116"/>
      <c r="AI225" s="104"/>
      <c r="AJ225" s="101"/>
      <c r="AK225" s="101"/>
      <c r="AL225" s="101"/>
      <c r="AM225" s="101"/>
      <c r="AN225" s="102"/>
      <c r="AO225" s="116"/>
      <c r="AP225" s="104"/>
      <c r="AQ225" s="101"/>
      <c r="AR225" s="101"/>
      <c r="AS225" s="101"/>
      <c r="AT225" s="101"/>
      <c r="AU225" s="102"/>
      <c r="AV225" s="116"/>
      <c r="AW225" s="104"/>
      <c r="AX225" s="101"/>
      <c r="AY225" s="101"/>
      <c r="AZ225" s="120"/>
      <c r="BA225" s="121"/>
      <c r="BB225" s="121"/>
      <c r="BC225" s="122"/>
      <c r="BE225" s="96"/>
      <c r="BF225" s="96"/>
      <c r="BH225" s="88"/>
      <c r="BI225" s="88"/>
      <c r="BJ225" s="88"/>
      <c r="BK225" s="88"/>
      <c r="BL225" s="88"/>
      <c r="BM225" s="88"/>
      <c r="BN225" s="88"/>
      <c r="BO225" s="88"/>
      <c r="BP225" s="88"/>
      <c r="BQ225" s="88"/>
      <c r="BR225" s="88"/>
      <c r="BS225" s="88"/>
      <c r="BT225" s="88"/>
      <c r="BU225" s="88"/>
      <c r="BV225" s="88"/>
      <c r="BW225" s="88"/>
      <c r="BX225" s="88"/>
      <c r="BY225" s="88"/>
      <c r="BZ225" s="88"/>
      <c r="CA225" s="88"/>
      <c r="CD225" s="98"/>
      <c r="CE225" s="98"/>
      <c r="CF225" s="98"/>
      <c r="CH225" s="99"/>
      <c r="CI225" s="99"/>
      <c r="CJ225" s="99"/>
      <c r="CK225" s="99"/>
      <c r="CL225" s="99"/>
      <c r="CM225" s="99"/>
      <c r="CN225" s="99"/>
      <c r="CO225" s="99"/>
      <c r="CP225" s="99"/>
      <c r="CQ225" s="99"/>
      <c r="CR225" s="99"/>
      <c r="CS225" s="99"/>
      <c r="CU225" s="85"/>
      <c r="CV225" s="85"/>
      <c r="CW225" s="85"/>
    </row>
    <row r="226" spans="5:101" ht="7.5" customHeight="1" x14ac:dyDescent="0.2">
      <c r="E226" s="107">
        <f>IFERROR(IF(BP226="","-",RANK(S226,$S$10:$T$264,0)+RANK(Q226,$Q$10:$R$264,0)%+RANK(O226,$O$10:$P$264,0)%%+ROW()%%%),"-")</f>
        <v>9.101426</v>
      </c>
      <c r="F226" s="108"/>
      <c r="G226" s="108"/>
      <c r="H226" s="108"/>
      <c r="I226" s="109"/>
      <c r="J226" s="113">
        <f>IFERROR(IF(E226="","",RANK(E226,$E$10:$I$264,1)),"-")</f>
        <v>98</v>
      </c>
      <c r="K226" s="107" t="str">
        <f t="shared" ref="K226" si="642">BP226</f>
        <v xml:space="preserve">   </v>
      </c>
      <c r="L226" s="108"/>
      <c r="M226" s="108"/>
      <c r="N226" s="109"/>
      <c r="O226" s="107">
        <f t="shared" ref="O226" si="643">SUM(AE226-AI226)</f>
        <v>0</v>
      </c>
      <c r="P226" s="109"/>
      <c r="Q226" s="107">
        <f t="shared" ref="Q226" si="644">SUM(AL226-AP226)</f>
        <v>0</v>
      </c>
      <c r="R226" s="109"/>
      <c r="S226" s="107">
        <f t="shared" ref="S226" si="645">SUM(AS226-AW226)</f>
        <v>0</v>
      </c>
      <c r="T226" s="109"/>
      <c r="U226" s="107">
        <f>IFERROR(SMALL($E$10:$I$264,109),0)</f>
        <v>9.1014479999999995</v>
      </c>
      <c r="V226" s="108"/>
      <c r="W226" s="108"/>
      <c r="X226" s="108"/>
      <c r="Y226" s="109"/>
      <c r="Z226" s="87">
        <f>IFERROR(IF(U226="","",RANK(U226,$U$10:$Y$264,1)),0)</f>
        <v>109</v>
      </c>
      <c r="AA226" s="87" t="str">
        <f>IFERROR(INDEX($K$10:$K$264,MATCH(U226,$E$10:$E$264,0),1),0)</f>
        <v xml:space="preserve">   </v>
      </c>
      <c r="AB226" s="87"/>
      <c r="AC226" s="87"/>
      <c r="AD226" s="87"/>
      <c r="AE226" s="101"/>
      <c r="AF226" s="101"/>
      <c r="AG226" s="102"/>
      <c r="AH226" s="115" t="s">
        <v>19</v>
      </c>
      <c r="AI226" s="104"/>
      <c r="AJ226" s="101"/>
      <c r="AK226" s="101"/>
      <c r="AL226" s="101"/>
      <c r="AM226" s="101"/>
      <c r="AN226" s="102"/>
      <c r="AO226" s="115" t="s">
        <v>19</v>
      </c>
      <c r="AP226" s="104"/>
      <c r="AQ226" s="101"/>
      <c r="AR226" s="101"/>
      <c r="AS226" s="101"/>
      <c r="AT226" s="101"/>
      <c r="AU226" s="102"/>
      <c r="AV226" s="115" t="s">
        <v>19</v>
      </c>
      <c r="AW226" s="104"/>
      <c r="AX226" s="101"/>
      <c r="AY226" s="101"/>
      <c r="AZ226" s="117">
        <f>IFERROR(IF(E226="","",RANK(E226,$E$10:$I$264,1)),0)</f>
        <v>98</v>
      </c>
      <c r="BA226" s="118"/>
      <c r="BB226" s="118"/>
      <c r="BC226" s="119"/>
      <c r="BE226" s="96"/>
      <c r="BF226" s="96"/>
      <c r="BH226" s="88" t="s">
        <v>128</v>
      </c>
      <c r="BI226" s="88"/>
      <c r="BJ226" s="88"/>
      <c r="BK226" s="88"/>
      <c r="BL226" s="88"/>
      <c r="BM226" s="88"/>
      <c r="BN226" s="88"/>
      <c r="BO226" s="88"/>
      <c r="BP226" s="88" t="str">
        <f>IF(BE226&gt;0,VLOOKUP(BE226,'Infos joueurs'!$B:$BT,11,FALSE)," ")&amp;" "&amp;IF(BE226&gt;0,VLOOKUP(BE226,'Infos joueurs'!$B:$BT,27,FALSE)," ")</f>
        <v xml:space="preserve">   </v>
      </c>
      <c r="BQ226" s="88"/>
      <c r="BR226" s="88"/>
      <c r="BS226" s="88"/>
      <c r="BT226" s="88"/>
      <c r="BU226" s="88"/>
      <c r="BV226" s="88"/>
      <c r="BW226" s="88"/>
      <c r="BX226" s="88"/>
      <c r="BY226" s="88"/>
      <c r="BZ226" s="88"/>
      <c r="CA226" s="88"/>
      <c r="CD226" s="97">
        <v>109</v>
      </c>
      <c r="CE226" s="97"/>
      <c r="CF226" s="97"/>
      <c r="CH226" s="105" t="str">
        <f t="shared" ref="CH226" si="646">AA226</f>
        <v xml:space="preserve">   </v>
      </c>
      <c r="CI226" s="105"/>
      <c r="CJ226" s="105"/>
      <c r="CK226" s="105"/>
      <c r="CL226" s="105"/>
      <c r="CM226" s="105"/>
      <c r="CN226" s="105"/>
      <c r="CO226" s="105"/>
      <c r="CP226" s="105"/>
      <c r="CQ226" s="105"/>
      <c r="CR226" s="105"/>
      <c r="CS226" s="105"/>
      <c r="CU226" s="106">
        <f t="shared" ref="CU226" si="647">IFERROR(INDEX($BE$10:$BE$269,MATCH(CH226,$BP$10:$BP$269,0)),0)</f>
        <v>0</v>
      </c>
      <c r="CV226" s="106"/>
      <c r="CW226" s="106"/>
    </row>
    <row r="227" spans="5:101" ht="7.5" customHeight="1" x14ac:dyDescent="0.2">
      <c r="E227" s="110"/>
      <c r="F227" s="111"/>
      <c r="G227" s="111"/>
      <c r="H227" s="111"/>
      <c r="I227" s="112"/>
      <c r="J227" s="114"/>
      <c r="K227" s="110"/>
      <c r="L227" s="111"/>
      <c r="M227" s="111"/>
      <c r="N227" s="112"/>
      <c r="O227" s="110"/>
      <c r="P227" s="112"/>
      <c r="Q227" s="110"/>
      <c r="R227" s="112"/>
      <c r="S227" s="110"/>
      <c r="T227" s="112"/>
      <c r="U227" s="110"/>
      <c r="V227" s="111"/>
      <c r="W227" s="111"/>
      <c r="X227" s="111"/>
      <c r="Y227" s="112"/>
      <c r="Z227" s="87"/>
      <c r="AA227" s="87"/>
      <c r="AB227" s="87"/>
      <c r="AC227" s="87"/>
      <c r="AD227" s="87"/>
      <c r="AE227" s="101"/>
      <c r="AF227" s="101"/>
      <c r="AG227" s="102"/>
      <c r="AH227" s="116"/>
      <c r="AI227" s="104"/>
      <c r="AJ227" s="101"/>
      <c r="AK227" s="101"/>
      <c r="AL227" s="101"/>
      <c r="AM227" s="101"/>
      <c r="AN227" s="102"/>
      <c r="AO227" s="116"/>
      <c r="AP227" s="104"/>
      <c r="AQ227" s="101"/>
      <c r="AR227" s="101"/>
      <c r="AS227" s="101"/>
      <c r="AT227" s="101"/>
      <c r="AU227" s="102"/>
      <c r="AV227" s="116"/>
      <c r="AW227" s="104"/>
      <c r="AX227" s="101"/>
      <c r="AY227" s="101"/>
      <c r="AZ227" s="120"/>
      <c r="BA227" s="121"/>
      <c r="BB227" s="121"/>
      <c r="BC227" s="122"/>
      <c r="BE227" s="96"/>
      <c r="BF227" s="96"/>
      <c r="BH227" s="88"/>
      <c r="BI227" s="88"/>
      <c r="BJ227" s="88"/>
      <c r="BK227" s="88"/>
      <c r="BL227" s="88"/>
      <c r="BM227" s="88"/>
      <c r="BN227" s="88"/>
      <c r="BO227" s="88"/>
      <c r="BP227" s="88"/>
      <c r="BQ227" s="88"/>
      <c r="BR227" s="88"/>
      <c r="BS227" s="88"/>
      <c r="BT227" s="88"/>
      <c r="BU227" s="88"/>
      <c r="BV227" s="88"/>
      <c r="BW227" s="88"/>
      <c r="BX227" s="88"/>
      <c r="BY227" s="88"/>
      <c r="BZ227" s="88"/>
      <c r="CA227" s="88"/>
      <c r="CD227" s="98"/>
      <c r="CE227" s="98"/>
      <c r="CF227" s="98"/>
      <c r="CH227" s="99"/>
      <c r="CI227" s="99"/>
      <c r="CJ227" s="99"/>
      <c r="CK227" s="99"/>
      <c r="CL227" s="99"/>
      <c r="CM227" s="99"/>
      <c r="CN227" s="99"/>
      <c r="CO227" s="99"/>
      <c r="CP227" s="99"/>
      <c r="CQ227" s="99"/>
      <c r="CR227" s="99"/>
      <c r="CS227" s="99"/>
      <c r="CU227" s="85"/>
      <c r="CV227" s="85"/>
      <c r="CW227" s="85"/>
    </row>
    <row r="228" spans="5:101" ht="7.5" customHeight="1" x14ac:dyDescent="0.2">
      <c r="E228" s="107">
        <f>IFERROR(IF(BP228="","-",RANK(S228,$S$10:$T$264,0)+RANK(Q228,$Q$10:$R$264,0)%+RANK(O228,$O$10:$P$264,0)%%+ROW()%%%),"-")</f>
        <v>9.1014280000000003</v>
      </c>
      <c r="F228" s="108"/>
      <c r="G228" s="108"/>
      <c r="H228" s="108"/>
      <c r="I228" s="109"/>
      <c r="J228" s="113">
        <f>IFERROR(IF(E228="","",RANK(E228,$E$10:$I$264,1)),"-")</f>
        <v>99</v>
      </c>
      <c r="K228" s="107" t="str">
        <f t="shared" ref="K228" si="648">BP228</f>
        <v xml:space="preserve">   </v>
      </c>
      <c r="L228" s="108"/>
      <c r="M228" s="108"/>
      <c r="N228" s="109"/>
      <c r="O228" s="107">
        <f t="shared" ref="O228" si="649">SUM(AE228-AI228)</f>
        <v>0</v>
      </c>
      <c r="P228" s="109"/>
      <c r="Q228" s="107">
        <f t="shared" ref="Q228" si="650">SUM(AL228-AP228)</f>
        <v>0</v>
      </c>
      <c r="R228" s="109"/>
      <c r="S228" s="107">
        <f t="shared" ref="S228" si="651">SUM(AS228-AW228)</f>
        <v>0</v>
      </c>
      <c r="T228" s="109"/>
      <c r="U228" s="107">
        <f>IFERROR(SMALL($E$10:$I$264,110),0)</f>
        <v>9.1014499999999998</v>
      </c>
      <c r="V228" s="108"/>
      <c r="W228" s="108"/>
      <c r="X228" s="108"/>
      <c r="Y228" s="109"/>
      <c r="Z228" s="87">
        <f>IFERROR(IF(U228="","",RANK(U228,$U$10:$Y$264,1)),0)</f>
        <v>110</v>
      </c>
      <c r="AA228" s="87" t="str">
        <f>IFERROR(INDEX($K$10:$K$264,MATCH(U228,$E$10:$E$264,0),1),0)</f>
        <v xml:space="preserve">   </v>
      </c>
      <c r="AB228" s="87"/>
      <c r="AC228" s="87"/>
      <c r="AD228" s="87"/>
      <c r="AE228" s="101"/>
      <c r="AF228" s="101"/>
      <c r="AG228" s="102"/>
      <c r="AH228" s="115" t="s">
        <v>19</v>
      </c>
      <c r="AI228" s="104"/>
      <c r="AJ228" s="101"/>
      <c r="AK228" s="101"/>
      <c r="AL228" s="101"/>
      <c r="AM228" s="101"/>
      <c r="AN228" s="102"/>
      <c r="AO228" s="115" t="s">
        <v>19</v>
      </c>
      <c r="AP228" s="104"/>
      <c r="AQ228" s="101"/>
      <c r="AR228" s="101"/>
      <c r="AS228" s="101"/>
      <c r="AT228" s="101"/>
      <c r="AU228" s="102"/>
      <c r="AV228" s="115" t="s">
        <v>19</v>
      </c>
      <c r="AW228" s="104"/>
      <c r="AX228" s="101"/>
      <c r="AY228" s="101"/>
      <c r="AZ228" s="117">
        <f>IFERROR(IF(E228="","",RANK(E228,$E$10:$I$264,1)),0)</f>
        <v>99</v>
      </c>
      <c r="BA228" s="118"/>
      <c r="BB228" s="118"/>
      <c r="BC228" s="119"/>
      <c r="BE228" s="96"/>
      <c r="BF228" s="96"/>
      <c r="BH228" s="88" t="s">
        <v>129</v>
      </c>
      <c r="BI228" s="88"/>
      <c r="BJ228" s="88"/>
      <c r="BK228" s="88"/>
      <c r="BL228" s="88"/>
      <c r="BM228" s="88"/>
      <c r="BN228" s="88"/>
      <c r="BO228" s="88"/>
      <c r="BP228" s="88" t="str">
        <f>IF(BE228&gt;0,VLOOKUP(BE228,'Infos joueurs'!$B:$BT,11,FALSE)," ")&amp;" "&amp;IF(BE228&gt;0,VLOOKUP(BE228,'Infos joueurs'!$B:$BT,27,FALSE)," ")</f>
        <v xml:space="preserve">   </v>
      </c>
      <c r="BQ228" s="88"/>
      <c r="BR228" s="88"/>
      <c r="BS228" s="88"/>
      <c r="BT228" s="88"/>
      <c r="BU228" s="88"/>
      <c r="BV228" s="88"/>
      <c r="BW228" s="88"/>
      <c r="BX228" s="88"/>
      <c r="BY228" s="88"/>
      <c r="BZ228" s="88"/>
      <c r="CA228" s="88"/>
      <c r="CD228" s="97">
        <v>110</v>
      </c>
      <c r="CE228" s="97"/>
      <c r="CF228" s="97"/>
      <c r="CH228" s="105" t="str">
        <f t="shared" ref="CH228" si="652">AA228</f>
        <v xml:space="preserve">   </v>
      </c>
      <c r="CI228" s="105"/>
      <c r="CJ228" s="105"/>
      <c r="CK228" s="105"/>
      <c r="CL228" s="105"/>
      <c r="CM228" s="105"/>
      <c r="CN228" s="105"/>
      <c r="CO228" s="105"/>
      <c r="CP228" s="105"/>
      <c r="CQ228" s="105"/>
      <c r="CR228" s="105"/>
      <c r="CS228" s="105"/>
      <c r="CU228" s="106">
        <f t="shared" ref="CU228" si="653">IFERROR(INDEX($BE$10:$BE$269,MATCH(CH228,$BP$10:$BP$269,0)),0)</f>
        <v>0</v>
      </c>
      <c r="CV228" s="106"/>
      <c r="CW228" s="106"/>
    </row>
    <row r="229" spans="5:101" ht="7.5" customHeight="1" x14ac:dyDescent="0.2">
      <c r="E229" s="110"/>
      <c r="F229" s="111"/>
      <c r="G229" s="111"/>
      <c r="H229" s="111"/>
      <c r="I229" s="112"/>
      <c r="J229" s="114"/>
      <c r="K229" s="110"/>
      <c r="L229" s="111"/>
      <c r="M229" s="111"/>
      <c r="N229" s="112"/>
      <c r="O229" s="110"/>
      <c r="P229" s="112"/>
      <c r="Q229" s="110"/>
      <c r="R229" s="112"/>
      <c r="S229" s="110"/>
      <c r="T229" s="112"/>
      <c r="U229" s="110"/>
      <c r="V229" s="111"/>
      <c r="W229" s="111"/>
      <c r="X229" s="111"/>
      <c r="Y229" s="112"/>
      <c r="Z229" s="87"/>
      <c r="AA229" s="87"/>
      <c r="AB229" s="87"/>
      <c r="AC229" s="87"/>
      <c r="AD229" s="87"/>
      <c r="AE229" s="101"/>
      <c r="AF229" s="101"/>
      <c r="AG229" s="102"/>
      <c r="AH229" s="116"/>
      <c r="AI229" s="104"/>
      <c r="AJ229" s="101"/>
      <c r="AK229" s="101"/>
      <c r="AL229" s="101"/>
      <c r="AM229" s="101"/>
      <c r="AN229" s="102"/>
      <c r="AO229" s="116"/>
      <c r="AP229" s="104"/>
      <c r="AQ229" s="101"/>
      <c r="AR229" s="101"/>
      <c r="AS229" s="101"/>
      <c r="AT229" s="101"/>
      <c r="AU229" s="102"/>
      <c r="AV229" s="116"/>
      <c r="AW229" s="104"/>
      <c r="AX229" s="101"/>
      <c r="AY229" s="101"/>
      <c r="AZ229" s="120"/>
      <c r="BA229" s="121"/>
      <c r="BB229" s="121"/>
      <c r="BC229" s="122"/>
      <c r="BE229" s="96"/>
      <c r="BF229" s="96"/>
      <c r="BH229" s="88"/>
      <c r="BI229" s="88"/>
      <c r="BJ229" s="88"/>
      <c r="BK229" s="88"/>
      <c r="BL229" s="88"/>
      <c r="BM229" s="88"/>
      <c r="BN229" s="88"/>
      <c r="BO229" s="88"/>
      <c r="BP229" s="88"/>
      <c r="BQ229" s="88"/>
      <c r="BR229" s="88"/>
      <c r="BS229" s="88"/>
      <c r="BT229" s="88"/>
      <c r="BU229" s="88"/>
      <c r="BV229" s="88"/>
      <c r="BW229" s="88"/>
      <c r="BX229" s="88"/>
      <c r="BY229" s="88"/>
      <c r="BZ229" s="88"/>
      <c r="CA229" s="88"/>
      <c r="CD229" s="98"/>
      <c r="CE229" s="98"/>
      <c r="CF229" s="98"/>
      <c r="CH229" s="99"/>
      <c r="CI229" s="99"/>
      <c r="CJ229" s="99"/>
      <c r="CK229" s="99"/>
      <c r="CL229" s="99"/>
      <c r="CM229" s="99"/>
      <c r="CN229" s="99"/>
      <c r="CO229" s="99"/>
      <c r="CP229" s="99"/>
      <c r="CQ229" s="99"/>
      <c r="CR229" s="99"/>
      <c r="CS229" s="99"/>
      <c r="CU229" s="85"/>
      <c r="CV229" s="85"/>
      <c r="CW229" s="85"/>
    </row>
    <row r="230" spans="5:101" ht="7.5" customHeight="1" x14ac:dyDescent="0.2">
      <c r="E230" s="107">
        <f>IFERROR(IF(BP230="","-",RANK(S230,$S$10:$T$264,0)+RANK(Q230,$Q$10:$R$264,0)%+RANK(O230,$O$10:$P$264,0)%%+ROW()%%%),"-")</f>
        <v>9.1014300000000006</v>
      </c>
      <c r="F230" s="108"/>
      <c r="G230" s="108"/>
      <c r="H230" s="108"/>
      <c r="I230" s="109"/>
      <c r="J230" s="113">
        <f>IFERROR(IF(E230="","",RANK(E230,$E$10:$I$264,1)),"-")</f>
        <v>100</v>
      </c>
      <c r="K230" s="107" t="str">
        <f t="shared" ref="K230" si="654">BP230</f>
        <v xml:space="preserve">   </v>
      </c>
      <c r="L230" s="108"/>
      <c r="M230" s="108"/>
      <c r="N230" s="109"/>
      <c r="O230" s="107">
        <f t="shared" ref="O230" si="655">SUM(AE230-AI230)</f>
        <v>0</v>
      </c>
      <c r="P230" s="109"/>
      <c r="Q230" s="107">
        <f t="shared" ref="Q230" si="656">SUM(AL230-AP230)</f>
        <v>0</v>
      </c>
      <c r="R230" s="109"/>
      <c r="S230" s="107">
        <f t="shared" ref="S230" si="657">SUM(AS230-AW230)</f>
        <v>0</v>
      </c>
      <c r="T230" s="109"/>
      <c r="U230" s="107">
        <f>IFERROR(SMALL($E$10:$I$264,111),0)</f>
        <v>9.1014520000000001</v>
      </c>
      <c r="V230" s="108"/>
      <c r="W230" s="108"/>
      <c r="X230" s="108"/>
      <c r="Y230" s="109"/>
      <c r="Z230" s="87">
        <f>IFERROR(IF(U230="","",RANK(U230,$U$10:$Y$264,1)),0)</f>
        <v>111</v>
      </c>
      <c r="AA230" s="87" t="str">
        <f>IFERROR(INDEX($K$10:$K$264,MATCH(U230,$E$10:$E$264,0),1),0)</f>
        <v xml:space="preserve">   </v>
      </c>
      <c r="AB230" s="87"/>
      <c r="AC230" s="87"/>
      <c r="AD230" s="87"/>
      <c r="AE230" s="101"/>
      <c r="AF230" s="101"/>
      <c r="AG230" s="102"/>
      <c r="AH230" s="115" t="s">
        <v>19</v>
      </c>
      <c r="AI230" s="104"/>
      <c r="AJ230" s="101"/>
      <c r="AK230" s="101"/>
      <c r="AL230" s="101"/>
      <c r="AM230" s="101"/>
      <c r="AN230" s="102"/>
      <c r="AO230" s="115" t="s">
        <v>19</v>
      </c>
      <c r="AP230" s="104"/>
      <c r="AQ230" s="101"/>
      <c r="AR230" s="101"/>
      <c r="AS230" s="101"/>
      <c r="AT230" s="101"/>
      <c r="AU230" s="102"/>
      <c r="AV230" s="115" t="s">
        <v>19</v>
      </c>
      <c r="AW230" s="104"/>
      <c r="AX230" s="101"/>
      <c r="AY230" s="101"/>
      <c r="AZ230" s="117">
        <f>IFERROR(IF(E230="","",RANK(E230,$E$10:$I$264,1)),0)</f>
        <v>100</v>
      </c>
      <c r="BA230" s="118"/>
      <c r="BB230" s="118"/>
      <c r="BC230" s="119"/>
      <c r="BE230" s="96"/>
      <c r="BF230" s="96"/>
      <c r="BH230" s="88" t="s">
        <v>130</v>
      </c>
      <c r="BI230" s="88"/>
      <c r="BJ230" s="88"/>
      <c r="BK230" s="88"/>
      <c r="BL230" s="88"/>
      <c r="BM230" s="88"/>
      <c r="BN230" s="88"/>
      <c r="BO230" s="88"/>
      <c r="BP230" s="88" t="str">
        <f>IF(BE230&gt;0,VLOOKUP(BE230,'Infos joueurs'!$B:$BT,11,FALSE)," ")&amp;" "&amp;IF(BE230&gt;0,VLOOKUP(BE230,'Infos joueurs'!$B:$BT,27,FALSE)," ")</f>
        <v xml:space="preserve">   </v>
      </c>
      <c r="BQ230" s="88"/>
      <c r="BR230" s="88"/>
      <c r="BS230" s="88"/>
      <c r="BT230" s="88"/>
      <c r="BU230" s="88"/>
      <c r="BV230" s="88"/>
      <c r="BW230" s="88"/>
      <c r="BX230" s="88"/>
      <c r="BY230" s="88"/>
      <c r="BZ230" s="88"/>
      <c r="CA230" s="88"/>
      <c r="CD230" s="97">
        <v>111</v>
      </c>
      <c r="CE230" s="97"/>
      <c r="CF230" s="97"/>
      <c r="CH230" s="105" t="str">
        <f t="shared" ref="CH230" si="658">AA230</f>
        <v xml:space="preserve">   </v>
      </c>
      <c r="CI230" s="105"/>
      <c r="CJ230" s="105"/>
      <c r="CK230" s="105"/>
      <c r="CL230" s="105"/>
      <c r="CM230" s="105"/>
      <c r="CN230" s="105"/>
      <c r="CO230" s="105"/>
      <c r="CP230" s="105"/>
      <c r="CQ230" s="105"/>
      <c r="CR230" s="105"/>
      <c r="CS230" s="105"/>
      <c r="CU230" s="106">
        <f t="shared" ref="CU230" si="659">IFERROR(INDEX($BE$10:$BE$269,MATCH(CH230,$BP$10:$BP$269,0)),0)</f>
        <v>0</v>
      </c>
      <c r="CV230" s="106"/>
      <c r="CW230" s="106"/>
    </row>
    <row r="231" spans="5:101" ht="7.5" customHeight="1" x14ac:dyDescent="0.2">
      <c r="E231" s="110"/>
      <c r="F231" s="111"/>
      <c r="G231" s="111"/>
      <c r="H231" s="111"/>
      <c r="I231" s="112"/>
      <c r="J231" s="114"/>
      <c r="K231" s="110"/>
      <c r="L231" s="111"/>
      <c r="M231" s="111"/>
      <c r="N231" s="112"/>
      <c r="O231" s="110"/>
      <c r="P231" s="112"/>
      <c r="Q231" s="110"/>
      <c r="R231" s="112"/>
      <c r="S231" s="110"/>
      <c r="T231" s="112"/>
      <c r="U231" s="110"/>
      <c r="V231" s="111"/>
      <c r="W231" s="111"/>
      <c r="X231" s="111"/>
      <c r="Y231" s="112"/>
      <c r="Z231" s="87"/>
      <c r="AA231" s="87"/>
      <c r="AB231" s="87"/>
      <c r="AC231" s="87"/>
      <c r="AD231" s="87"/>
      <c r="AE231" s="101"/>
      <c r="AF231" s="101"/>
      <c r="AG231" s="102"/>
      <c r="AH231" s="116"/>
      <c r="AI231" s="104"/>
      <c r="AJ231" s="101"/>
      <c r="AK231" s="101"/>
      <c r="AL231" s="101"/>
      <c r="AM231" s="101"/>
      <c r="AN231" s="102"/>
      <c r="AO231" s="116"/>
      <c r="AP231" s="104"/>
      <c r="AQ231" s="101"/>
      <c r="AR231" s="101"/>
      <c r="AS231" s="101"/>
      <c r="AT231" s="101"/>
      <c r="AU231" s="102"/>
      <c r="AV231" s="116"/>
      <c r="AW231" s="104"/>
      <c r="AX231" s="101"/>
      <c r="AY231" s="101"/>
      <c r="AZ231" s="120"/>
      <c r="BA231" s="121"/>
      <c r="BB231" s="121"/>
      <c r="BC231" s="122"/>
      <c r="BE231" s="96"/>
      <c r="BF231" s="96"/>
      <c r="BH231" s="88"/>
      <c r="BI231" s="88"/>
      <c r="BJ231" s="88"/>
      <c r="BK231" s="88"/>
      <c r="BL231" s="88"/>
      <c r="BM231" s="88"/>
      <c r="BN231" s="88"/>
      <c r="BO231" s="88"/>
      <c r="BP231" s="88"/>
      <c r="BQ231" s="88"/>
      <c r="BR231" s="88"/>
      <c r="BS231" s="88"/>
      <c r="BT231" s="88"/>
      <c r="BU231" s="88"/>
      <c r="BV231" s="88"/>
      <c r="BW231" s="88"/>
      <c r="BX231" s="88"/>
      <c r="BY231" s="88"/>
      <c r="BZ231" s="88"/>
      <c r="CA231" s="88"/>
      <c r="CD231" s="98"/>
      <c r="CE231" s="98"/>
      <c r="CF231" s="98"/>
      <c r="CH231" s="99"/>
      <c r="CI231" s="99"/>
      <c r="CJ231" s="99"/>
      <c r="CK231" s="99"/>
      <c r="CL231" s="99"/>
      <c r="CM231" s="99"/>
      <c r="CN231" s="99"/>
      <c r="CO231" s="99"/>
      <c r="CP231" s="99"/>
      <c r="CQ231" s="99"/>
      <c r="CR231" s="99"/>
      <c r="CS231" s="99"/>
      <c r="CU231" s="85"/>
      <c r="CV231" s="85"/>
      <c r="CW231" s="85"/>
    </row>
    <row r="232" spans="5:101" ht="7.5" customHeight="1" x14ac:dyDescent="0.2">
      <c r="E232" s="107">
        <f>IFERROR(IF(BP232="","-",RANK(S232,$S$10:$T$264,0)+RANK(Q232,$Q$10:$R$264,0)%+RANK(O232,$O$10:$P$264,0)%%+ROW()%%%),"-")</f>
        <v>9.1014320000000009</v>
      </c>
      <c r="F232" s="108"/>
      <c r="G232" s="108"/>
      <c r="H232" s="108"/>
      <c r="I232" s="109"/>
      <c r="J232" s="113">
        <f>IFERROR(IF(E232="","",RANK(E232,$E$10:$I$264,1)),"-")</f>
        <v>101</v>
      </c>
      <c r="K232" s="107" t="str">
        <f t="shared" ref="K232" si="660">BP232</f>
        <v xml:space="preserve">   </v>
      </c>
      <c r="L232" s="108"/>
      <c r="M232" s="108"/>
      <c r="N232" s="109"/>
      <c r="O232" s="107">
        <f t="shared" ref="O232" si="661">SUM(AE232-AI232)</f>
        <v>0</v>
      </c>
      <c r="P232" s="109"/>
      <c r="Q232" s="107">
        <f t="shared" ref="Q232" si="662">SUM(AL232-AP232)</f>
        <v>0</v>
      </c>
      <c r="R232" s="109"/>
      <c r="S232" s="107">
        <f t="shared" ref="S232" si="663">SUM(AS232-AW232)</f>
        <v>0</v>
      </c>
      <c r="T232" s="109"/>
      <c r="U232" s="107">
        <f>IFERROR(SMALL($E$10:$I$264,112),0)</f>
        <v>9.1014540000000004</v>
      </c>
      <c r="V232" s="108"/>
      <c r="W232" s="108"/>
      <c r="X232" s="108"/>
      <c r="Y232" s="109"/>
      <c r="Z232" s="87">
        <f>IFERROR(IF(U232="","",RANK(U232,$U$10:$Y$264,1)),0)</f>
        <v>112</v>
      </c>
      <c r="AA232" s="87" t="str">
        <f>IFERROR(INDEX($K$10:$K$264,MATCH(U232,$E$10:$E$264,0),1),0)</f>
        <v xml:space="preserve">   </v>
      </c>
      <c r="AB232" s="87"/>
      <c r="AC232" s="87"/>
      <c r="AD232" s="87"/>
      <c r="AE232" s="101"/>
      <c r="AF232" s="101"/>
      <c r="AG232" s="102"/>
      <c r="AH232" s="115" t="s">
        <v>19</v>
      </c>
      <c r="AI232" s="104"/>
      <c r="AJ232" s="101"/>
      <c r="AK232" s="101"/>
      <c r="AL232" s="101"/>
      <c r="AM232" s="101"/>
      <c r="AN232" s="102"/>
      <c r="AO232" s="115" t="s">
        <v>19</v>
      </c>
      <c r="AP232" s="104"/>
      <c r="AQ232" s="101"/>
      <c r="AR232" s="101"/>
      <c r="AS232" s="101"/>
      <c r="AT232" s="101"/>
      <c r="AU232" s="102"/>
      <c r="AV232" s="115" t="s">
        <v>19</v>
      </c>
      <c r="AW232" s="104"/>
      <c r="AX232" s="101"/>
      <c r="AY232" s="101"/>
      <c r="AZ232" s="117">
        <f>IFERROR(IF(E232="","",RANK(E232,$E$10:$I$264,1)),0)</f>
        <v>101</v>
      </c>
      <c r="BA232" s="118"/>
      <c r="BB232" s="118"/>
      <c r="BC232" s="119"/>
      <c r="BE232" s="96"/>
      <c r="BF232" s="96"/>
      <c r="BH232" s="88" t="s">
        <v>131</v>
      </c>
      <c r="BI232" s="88"/>
      <c r="BJ232" s="88"/>
      <c r="BK232" s="88"/>
      <c r="BL232" s="88"/>
      <c r="BM232" s="88"/>
      <c r="BN232" s="88"/>
      <c r="BO232" s="88"/>
      <c r="BP232" s="88" t="str">
        <f>IF(BE232&gt;0,VLOOKUP(BE232,'Infos joueurs'!$B:$BT,11,FALSE)," ")&amp;" "&amp;IF(BE232&gt;0,VLOOKUP(BE232,'Infos joueurs'!$B:$BT,27,FALSE)," ")</f>
        <v xml:space="preserve">   </v>
      </c>
      <c r="BQ232" s="88"/>
      <c r="BR232" s="88"/>
      <c r="BS232" s="88"/>
      <c r="BT232" s="88"/>
      <c r="BU232" s="88"/>
      <c r="BV232" s="88"/>
      <c r="BW232" s="88"/>
      <c r="BX232" s="88"/>
      <c r="BY232" s="88"/>
      <c r="BZ232" s="88"/>
      <c r="CA232" s="88"/>
      <c r="CD232" s="97">
        <v>112</v>
      </c>
      <c r="CE232" s="97"/>
      <c r="CF232" s="97"/>
      <c r="CH232" s="105" t="str">
        <f t="shared" ref="CH232" si="664">AA232</f>
        <v xml:space="preserve">   </v>
      </c>
      <c r="CI232" s="105"/>
      <c r="CJ232" s="105"/>
      <c r="CK232" s="105"/>
      <c r="CL232" s="105"/>
      <c r="CM232" s="105"/>
      <c r="CN232" s="105"/>
      <c r="CO232" s="105"/>
      <c r="CP232" s="105"/>
      <c r="CQ232" s="105"/>
      <c r="CR232" s="105"/>
      <c r="CS232" s="105"/>
      <c r="CU232" s="106">
        <f t="shared" ref="CU232" si="665">IFERROR(INDEX($BE$10:$BE$269,MATCH(CH232,$BP$10:$BP$269,0)),0)</f>
        <v>0</v>
      </c>
      <c r="CV232" s="106"/>
      <c r="CW232" s="106"/>
    </row>
    <row r="233" spans="5:101" ht="7.5" customHeight="1" x14ac:dyDescent="0.2">
      <c r="E233" s="110"/>
      <c r="F233" s="111"/>
      <c r="G233" s="111"/>
      <c r="H233" s="111"/>
      <c r="I233" s="112"/>
      <c r="J233" s="114"/>
      <c r="K233" s="110"/>
      <c r="L233" s="111"/>
      <c r="M233" s="111"/>
      <c r="N233" s="112"/>
      <c r="O233" s="110"/>
      <c r="P233" s="112"/>
      <c r="Q233" s="110"/>
      <c r="R233" s="112"/>
      <c r="S233" s="110"/>
      <c r="T233" s="112"/>
      <c r="U233" s="110"/>
      <c r="V233" s="111"/>
      <c r="W233" s="111"/>
      <c r="X233" s="111"/>
      <c r="Y233" s="112"/>
      <c r="Z233" s="87"/>
      <c r="AA233" s="87"/>
      <c r="AB233" s="87"/>
      <c r="AC233" s="87"/>
      <c r="AD233" s="87"/>
      <c r="AE233" s="101"/>
      <c r="AF233" s="101"/>
      <c r="AG233" s="102"/>
      <c r="AH233" s="116"/>
      <c r="AI233" s="104"/>
      <c r="AJ233" s="101"/>
      <c r="AK233" s="101"/>
      <c r="AL233" s="101"/>
      <c r="AM233" s="101"/>
      <c r="AN233" s="102"/>
      <c r="AO233" s="116"/>
      <c r="AP233" s="104"/>
      <c r="AQ233" s="101"/>
      <c r="AR233" s="101"/>
      <c r="AS233" s="101"/>
      <c r="AT233" s="101"/>
      <c r="AU233" s="102"/>
      <c r="AV233" s="116"/>
      <c r="AW233" s="104"/>
      <c r="AX233" s="101"/>
      <c r="AY233" s="101"/>
      <c r="AZ233" s="120"/>
      <c r="BA233" s="121"/>
      <c r="BB233" s="121"/>
      <c r="BC233" s="122"/>
      <c r="BE233" s="96"/>
      <c r="BF233" s="96"/>
      <c r="BH233" s="88"/>
      <c r="BI233" s="88"/>
      <c r="BJ233" s="88"/>
      <c r="BK233" s="88"/>
      <c r="BL233" s="88"/>
      <c r="BM233" s="88"/>
      <c r="BN233" s="88"/>
      <c r="BO233" s="88"/>
      <c r="BP233" s="88"/>
      <c r="BQ233" s="88"/>
      <c r="BR233" s="88"/>
      <c r="BS233" s="88"/>
      <c r="BT233" s="88"/>
      <c r="BU233" s="88"/>
      <c r="BV233" s="88"/>
      <c r="BW233" s="88"/>
      <c r="BX233" s="88"/>
      <c r="BY233" s="88"/>
      <c r="BZ233" s="88"/>
      <c r="CA233" s="88"/>
      <c r="CD233" s="98"/>
      <c r="CE233" s="98"/>
      <c r="CF233" s="98"/>
      <c r="CH233" s="99"/>
      <c r="CI233" s="99"/>
      <c r="CJ233" s="99"/>
      <c r="CK233" s="99"/>
      <c r="CL233" s="99"/>
      <c r="CM233" s="99"/>
      <c r="CN233" s="99"/>
      <c r="CO233" s="99"/>
      <c r="CP233" s="99"/>
      <c r="CQ233" s="99"/>
      <c r="CR233" s="99"/>
      <c r="CS233" s="99"/>
      <c r="CU233" s="85"/>
      <c r="CV233" s="85"/>
      <c r="CW233" s="85"/>
    </row>
    <row r="234" spans="5:101" ht="7.5" customHeight="1" x14ac:dyDescent="0.2">
      <c r="E234" s="107">
        <f>IFERROR(IF(BP234="","-",RANK(S234,$S$10:$T$264,0)+RANK(Q234,$Q$10:$R$264,0)%+RANK(O234,$O$10:$P$264,0)%%+ROW()%%%),"-")</f>
        <v>9.1014340000000011</v>
      </c>
      <c r="F234" s="108"/>
      <c r="G234" s="108"/>
      <c r="H234" s="108"/>
      <c r="I234" s="109"/>
      <c r="J234" s="113">
        <f>IFERROR(IF(E234="","",RANK(E234,$E$10:$I$264,1)),"-")</f>
        <v>102</v>
      </c>
      <c r="K234" s="107" t="str">
        <f t="shared" ref="K234" si="666">BP234</f>
        <v xml:space="preserve">   </v>
      </c>
      <c r="L234" s="108"/>
      <c r="M234" s="108"/>
      <c r="N234" s="109"/>
      <c r="O234" s="107">
        <f t="shared" ref="O234" si="667">SUM(AE234-AI234)</f>
        <v>0</v>
      </c>
      <c r="P234" s="109"/>
      <c r="Q234" s="107">
        <f t="shared" ref="Q234" si="668">SUM(AL234-AP234)</f>
        <v>0</v>
      </c>
      <c r="R234" s="109"/>
      <c r="S234" s="107">
        <f t="shared" ref="S234" si="669">SUM(AS234-AW234)</f>
        <v>0</v>
      </c>
      <c r="T234" s="109"/>
      <c r="U234" s="107">
        <f>IFERROR(SMALL($E$10:$I$264,113),0)</f>
        <v>9.1014560000000007</v>
      </c>
      <c r="V234" s="108"/>
      <c r="W234" s="108"/>
      <c r="X234" s="108"/>
      <c r="Y234" s="109"/>
      <c r="Z234" s="87">
        <f>IFERROR(IF(U234="","",RANK(U234,$U$10:$Y$264,1)),0)</f>
        <v>113</v>
      </c>
      <c r="AA234" s="87" t="str">
        <f>IFERROR(INDEX($K$10:$K$264,MATCH(U234,$E$10:$E$264,0),1),0)</f>
        <v xml:space="preserve">   </v>
      </c>
      <c r="AB234" s="87"/>
      <c r="AC234" s="87"/>
      <c r="AD234" s="87"/>
      <c r="AE234" s="101"/>
      <c r="AF234" s="101"/>
      <c r="AG234" s="102"/>
      <c r="AH234" s="115" t="s">
        <v>19</v>
      </c>
      <c r="AI234" s="104"/>
      <c r="AJ234" s="101"/>
      <c r="AK234" s="101"/>
      <c r="AL234" s="101"/>
      <c r="AM234" s="101"/>
      <c r="AN234" s="102"/>
      <c r="AO234" s="115" t="s">
        <v>19</v>
      </c>
      <c r="AP234" s="104"/>
      <c r="AQ234" s="101"/>
      <c r="AR234" s="101"/>
      <c r="AS234" s="101"/>
      <c r="AT234" s="101"/>
      <c r="AU234" s="102"/>
      <c r="AV234" s="115" t="s">
        <v>19</v>
      </c>
      <c r="AW234" s="104"/>
      <c r="AX234" s="101"/>
      <c r="AY234" s="101"/>
      <c r="AZ234" s="117">
        <f>IFERROR(IF(E234="","",RANK(E234,$E$10:$I$264,1)),0)</f>
        <v>102</v>
      </c>
      <c r="BA234" s="118"/>
      <c r="BB234" s="118"/>
      <c r="BC234" s="119"/>
      <c r="BE234" s="96"/>
      <c r="BF234" s="96"/>
      <c r="BH234" s="88" t="s">
        <v>132</v>
      </c>
      <c r="BI234" s="88"/>
      <c r="BJ234" s="88"/>
      <c r="BK234" s="88"/>
      <c r="BL234" s="88"/>
      <c r="BM234" s="88"/>
      <c r="BN234" s="88"/>
      <c r="BO234" s="88"/>
      <c r="BP234" s="88" t="str">
        <f>IF(BE234&gt;0,VLOOKUP(BE234,'Infos joueurs'!$B:$BT,11,FALSE)," ")&amp;" "&amp;IF(BE234&gt;0,VLOOKUP(BE234,'Infos joueurs'!$B:$BT,27,FALSE)," ")</f>
        <v xml:space="preserve">   </v>
      </c>
      <c r="BQ234" s="88"/>
      <c r="BR234" s="88"/>
      <c r="BS234" s="88"/>
      <c r="BT234" s="88"/>
      <c r="BU234" s="88"/>
      <c r="BV234" s="88"/>
      <c r="BW234" s="88"/>
      <c r="BX234" s="88"/>
      <c r="BY234" s="88"/>
      <c r="BZ234" s="88"/>
      <c r="CA234" s="88"/>
      <c r="CD234" s="97">
        <v>113</v>
      </c>
      <c r="CE234" s="97"/>
      <c r="CF234" s="97"/>
      <c r="CH234" s="105" t="str">
        <f t="shared" ref="CH234" si="670">AA234</f>
        <v xml:space="preserve">   </v>
      </c>
      <c r="CI234" s="105"/>
      <c r="CJ234" s="105"/>
      <c r="CK234" s="105"/>
      <c r="CL234" s="105"/>
      <c r="CM234" s="105"/>
      <c r="CN234" s="105"/>
      <c r="CO234" s="105"/>
      <c r="CP234" s="105"/>
      <c r="CQ234" s="105"/>
      <c r="CR234" s="105"/>
      <c r="CS234" s="105"/>
      <c r="CU234" s="106">
        <f t="shared" ref="CU234" si="671">IFERROR(INDEX($BE$10:$BE$269,MATCH(CH234,$BP$10:$BP$269,0)),0)</f>
        <v>0</v>
      </c>
      <c r="CV234" s="106"/>
      <c r="CW234" s="106"/>
    </row>
    <row r="235" spans="5:101" ht="7.5" customHeight="1" x14ac:dyDescent="0.2">
      <c r="E235" s="110"/>
      <c r="F235" s="111"/>
      <c r="G235" s="111"/>
      <c r="H235" s="111"/>
      <c r="I235" s="112"/>
      <c r="J235" s="114"/>
      <c r="K235" s="110"/>
      <c r="L235" s="111"/>
      <c r="M235" s="111"/>
      <c r="N235" s="112"/>
      <c r="O235" s="110"/>
      <c r="P235" s="112"/>
      <c r="Q235" s="110"/>
      <c r="R235" s="112"/>
      <c r="S235" s="110"/>
      <c r="T235" s="112"/>
      <c r="U235" s="110"/>
      <c r="V235" s="111"/>
      <c r="W235" s="111"/>
      <c r="X235" s="111"/>
      <c r="Y235" s="112"/>
      <c r="Z235" s="87"/>
      <c r="AA235" s="87"/>
      <c r="AB235" s="87"/>
      <c r="AC235" s="87"/>
      <c r="AD235" s="87"/>
      <c r="AE235" s="101"/>
      <c r="AF235" s="101"/>
      <c r="AG235" s="102"/>
      <c r="AH235" s="116"/>
      <c r="AI235" s="104"/>
      <c r="AJ235" s="101"/>
      <c r="AK235" s="101"/>
      <c r="AL235" s="101"/>
      <c r="AM235" s="101"/>
      <c r="AN235" s="102"/>
      <c r="AO235" s="116"/>
      <c r="AP235" s="104"/>
      <c r="AQ235" s="101"/>
      <c r="AR235" s="101"/>
      <c r="AS235" s="101"/>
      <c r="AT235" s="101"/>
      <c r="AU235" s="102"/>
      <c r="AV235" s="116"/>
      <c r="AW235" s="104"/>
      <c r="AX235" s="101"/>
      <c r="AY235" s="101"/>
      <c r="AZ235" s="120"/>
      <c r="BA235" s="121"/>
      <c r="BB235" s="121"/>
      <c r="BC235" s="122"/>
      <c r="BE235" s="96"/>
      <c r="BF235" s="96"/>
      <c r="BH235" s="88"/>
      <c r="BI235" s="88"/>
      <c r="BJ235" s="88"/>
      <c r="BK235" s="88"/>
      <c r="BL235" s="88"/>
      <c r="BM235" s="88"/>
      <c r="BN235" s="88"/>
      <c r="BO235" s="88"/>
      <c r="BP235" s="88"/>
      <c r="BQ235" s="88"/>
      <c r="BR235" s="88"/>
      <c r="BS235" s="88"/>
      <c r="BT235" s="88"/>
      <c r="BU235" s="88"/>
      <c r="BV235" s="88"/>
      <c r="BW235" s="88"/>
      <c r="BX235" s="88"/>
      <c r="BY235" s="88"/>
      <c r="BZ235" s="88"/>
      <c r="CA235" s="88"/>
      <c r="CD235" s="98"/>
      <c r="CE235" s="98"/>
      <c r="CF235" s="98"/>
      <c r="CH235" s="99"/>
      <c r="CI235" s="99"/>
      <c r="CJ235" s="99"/>
      <c r="CK235" s="99"/>
      <c r="CL235" s="99"/>
      <c r="CM235" s="99"/>
      <c r="CN235" s="99"/>
      <c r="CO235" s="99"/>
      <c r="CP235" s="99"/>
      <c r="CQ235" s="99"/>
      <c r="CR235" s="99"/>
      <c r="CS235" s="99"/>
      <c r="CU235" s="85"/>
      <c r="CV235" s="85"/>
      <c r="CW235" s="85"/>
    </row>
    <row r="236" spans="5:101" ht="7.5" customHeight="1" x14ac:dyDescent="0.2">
      <c r="E236" s="107">
        <f>IFERROR(IF(BP236="","-",RANK(S236,$S$10:$T$264,0)+RANK(Q236,$Q$10:$R$264,0)%+RANK(O236,$O$10:$P$264,0)%%+ROW()%%%),"-")</f>
        <v>9.1014359999999996</v>
      </c>
      <c r="F236" s="108"/>
      <c r="G236" s="108"/>
      <c r="H236" s="108"/>
      <c r="I236" s="109"/>
      <c r="J236" s="113">
        <f>IFERROR(IF(E236="","",RANK(E236,$E$10:$I$264,1)),"-")</f>
        <v>103</v>
      </c>
      <c r="K236" s="107" t="str">
        <f t="shared" ref="K236" si="672">BP236</f>
        <v xml:space="preserve">   </v>
      </c>
      <c r="L236" s="108"/>
      <c r="M236" s="108"/>
      <c r="N236" s="109"/>
      <c r="O236" s="107">
        <f t="shared" ref="O236" si="673">SUM(AE236-AI236)</f>
        <v>0</v>
      </c>
      <c r="P236" s="109"/>
      <c r="Q236" s="107">
        <f t="shared" ref="Q236" si="674">SUM(AL236-AP236)</f>
        <v>0</v>
      </c>
      <c r="R236" s="109"/>
      <c r="S236" s="107">
        <f t="shared" ref="S236" si="675">SUM(AS236-AW236)</f>
        <v>0</v>
      </c>
      <c r="T236" s="109"/>
      <c r="U236" s="107">
        <f>IFERROR(SMALL($E$10:$I$264,114),0)</f>
        <v>9.1014580000000009</v>
      </c>
      <c r="V236" s="108"/>
      <c r="W236" s="108"/>
      <c r="X236" s="108"/>
      <c r="Y236" s="109"/>
      <c r="Z236" s="87">
        <f>IFERROR(IF(U236="","",RANK(U236,$U$10:$Y$264,1)),0)</f>
        <v>114</v>
      </c>
      <c r="AA236" s="87" t="str">
        <f>IFERROR(INDEX($K$10:$K$264,MATCH(U236,$E$10:$E$264,0),1),0)</f>
        <v xml:space="preserve">   </v>
      </c>
      <c r="AB236" s="87"/>
      <c r="AC236" s="87"/>
      <c r="AD236" s="87"/>
      <c r="AE236" s="101"/>
      <c r="AF236" s="101"/>
      <c r="AG236" s="102"/>
      <c r="AH236" s="115" t="s">
        <v>19</v>
      </c>
      <c r="AI236" s="104"/>
      <c r="AJ236" s="101"/>
      <c r="AK236" s="101"/>
      <c r="AL236" s="101"/>
      <c r="AM236" s="101"/>
      <c r="AN236" s="102"/>
      <c r="AO236" s="115" t="s">
        <v>19</v>
      </c>
      <c r="AP236" s="104"/>
      <c r="AQ236" s="101"/>
      <c r="AR236" s="101"/>
      <c r="AS236" s="101"/>
      <c r="AT236" s="101"/>
      <c r="AU236" s="102"/>
      <c r="AV236" s="115" t="s">
        <v>19</v>
      </c>
      <c r="AW236" s="104"/>
      <c r="AX236" s="101"/>
      <c r="AY236" s="101"/>
      <c r="AZ236" s="117">
        <f>IFERROR(IF(E236="","",RANK(E236,$E$10:$I$264,1)),0)</f>
        <v>103</v>
      </c>
      <c r="BA236" s="118"/>
      <c r="BB236" s="118"/>
      <c r="BC236" s="119"/>
      <c r="BE236" s="96"/>
      <c r="BF236" s="96"/>
      <c r="BH236" s="88" t="s">
        <v>133</v>
      </c>
      <c r="BI236" s="88"/>
      <c r="BJ236" s="88"/>
      <c r="BK236" s="88"/>
      <c r="BL236" s="88"/>
      <c r="BM236" s="88"/>
      <c r="BN236" s="88"/>
      <c r="BO236" s="88"/>
      <c r="BP236" s="88" t="str">
        <f>IF(BE236&gt;0,VLOOKUP(BE236,'Infos joueurs'!$B:$BT,11,FALSE)," ")&amp;" "&amp;IF(BE236&gt;0,VLOOKUP(BE236,'Infos joueurs'!$B:$BT,27,FALSE)," ")</f>
        <v xml:space="preserve">   </v>
      </c>
      <c r="BQ236" s="88"/>
      <c r="BR236" s="88"/>
      <c r="BS236" s="88"/>
      <c r="BT236" s="88"/>
      <c r="BU236" s="88"/>
      <c r="BV236" s="88"/>
      <c r="BW236" s="88"/>
      <c r="BX236" s="88"/>
      <c r="BY236" s="88"/>
      <c r="BZ236" s="88"/>
      <c r="CA236" s="88"/>
      <c r="CD236" s="97">
        <v>114</v>
      </c>
      <c r="CE236" s="97"/>
      <c r="CF236" s="97"/>
      <c r="CH236" s="105" t="str">
        <f t="shared" ref="CH236" si="676">AA236</f>
        <v xml:space="preserve">   </v>
      </c>
      <c r="CI236" s="105"/>
      <c r="CJ236" s="105"/>
      <c r="CK236" s="105"/>
      <c r="CL236" s="105"/>
      <c r="CM236" s="105"/>
      <c r="CN236" s="105"/>
      <c r="CO236" s="105"/>
      <c r="CP236" s="105"/>
      <c r="CQ236" s="105"/>
      <c r="CR236" s="105"/>
      <c r="CS236" s="105"/>
      <c r="CU236" s="106">
        <f t="shared" ref="CU236" si="677">IFERROR(INDEX($BE$10:$BE$269,MATCH(CH236,$BP$10:$BP$269,0)),0)</f>
        <v>0</v>
      </c>
      <c r="CV236" s="106"/>
      <c r="CW236" s="106"/>
    </row>
    <row r="237" spans="5:101" ht="7.5" customHeight="1" x14ac:dyDescent="0.2">
      <c r="E237" s="110"/>
      <c r="F237" s="111"/>
      <c r="G237" s="111"/>
      <c r="H237" s="111"/>
      <c r="I237" s="112"/>
      <c r="J237" s="114"/>
      <c r="K237" s="110"/>
      <c r="L237" s="111"/>
      <c r="M237" s="111"/>
      <c r="N237" s="112"/>
      <c r="O237" s="110"/>
      <c r="P237" s="112"/>
      <c r="Q237" s="110"/>
      <c r="R237" s="112"/>
      <c r="S237" s="110"/>
      <c r="T237" s="112"/>
      <c r="U237" s="110"/>
      <c r="V237" s="111"/>
      <c r="W237" s="111"/>
      <c r="X237" s="111"/>
      <c r="Y237" s="112"/>
      <c r="Z237" s="87"/>
      <c r="AA237" s="87"/>
      <c r="AB237" s="87"/>
      <c r="AC237" s="87"/>
      <c r="AD237" s="87"/>
      <c r="AE237" s="101"/>
      <c r="AF237" s="101"/>
      <c r="AG237" s="102"/>
      <c r="AH237" s="116"/>
      <c r="AI237" s="104"/>
      <c r="AJ237" s="101"/>
      <c r="AK237" s="101"/>
      <c r="AL237" s="101"/>
      <c r="AM237" s="101"/>
      <c r="AN237" s="102"/>
      <c r="AO237" s="116"/>
      <c r="AP237" s="104"/>
      <c r="AQ237" s="101"/>
      <c r="AR237" s="101"/>
      <c r="AS237" s="101"/>
      <c r="AT237" s="101"/>
      <c r="AU237" s="102"/>
      <c r="AV237" s="116"/>
      <c r="AW237" s="104"/>
      <c r="AX237" s="101"/>
      <c r="AY237" s="101"/>
      <c r="AZ237" s="120"/>
      <c r="BA237" s="121"/>
      <c r="BB237" s="121"/>
      <c r="BC237" s="122"/>
      <c r="BE237" s="96"/>
      <c r="BF237" s="96"/>
      <c r="BH237" s="88"/>
      <c r="BI237" s="88"/>
      <c r="BJ237" s="88"/>
      <c r="BK237" s="88"/>
      <c r="BL237" s="88"/>
      <c r="BM237" s="88"/>
      <c r="BN237" s="88"/>
      <c r="BO237" s="88"/>
      <c r="BP237" s="88"/>
      <c r="BQ237" s="88"/>
      <c r="BR237" s="88"/>
      <c r="BS237" s="88"/>
      <c r="BT237" s="88"/>
      <c r="BU237" s="88"/>
      <c r="BV237" s="88"/>
      <c r="BW237" s="88"/>
      <c r="BX237" s="88"/>
      <c r="BY237" s="88"/>
      <c r="BZ237" s="88"/>
      <c r="CA237" s="88"/>
      <c r="CD237" s="98"/>
      <c r="CE237" s="98"/>
      <c r="CF237" s="98"/>
      <c r="CH237" s="99"/>
      <c r="CI237" s="99"/>
      <c r="CJ237" s="99"/>
      <c r="CK237" s="99"/>
      <c r="CL237" s="99"/>
      <c r="CM237" s="99"/>
      <c r="CN237" s="99"/>
      <c r="CO237" s="99"/>
      <c r="CP237" s="99"/>
      <c r="CQ237" s="99"/>
      <c r="CR237" s="99"/>
      <c r="CS237" s="99"/>
      <c r="CU237" s="85"/>
      <c r="CV237" s="85"/>
      <c r="CW237" s="85"/>
    </row>
    <row r="238" spans="5:101" ht="7.5" customHeight="1" x14ac:dyDescent="0.2">
      <c r="E238" s="107">
        <f>IFERROR(IF(BP238="","-",RANK(S238,$S$10:$T$264,0)+RANK(Q238,$Q$10:$R$264,0)%+RANK(O238,$O$10:$P$264,0)%%+ROW()%%%),"-")</f>
        <v>9.1014379999999999</v>
      </c>
      <c r="F238" s="108"/>
      <c r="G238" s="108"/>
      <c r="H238" s="108"/>
      <c r="I238" s="109"/>
      <c r="J238" s="113">
        <f>IFERROR(IF(E238="","",RANK(E238,$E$10:$I$264,1)),"-")</f>
        <v>104</v>
      </c>
      <c r="K238" s="107" t="str">
        <f t="shared" ref="K238" si="678">BP238</f>
        <v xml:space="preserve">   </v>
      </c>
      <c r="L238" s="108"/>
      <c r="M238" s="108"/>
      <c r="N238" s="109"/>
      <c r="O238" s="107">
        <f t="shared" ref="O238" si="679">SUM(AE238-AI238)</f>
        <v>0</v>
      </c>
      <c r="P238" s="109"/>
      <c r="Q238" s="107">
        <f t="shared" ref="Q238" si="680">SUM(AL238-AP238)</f>
        <v>0</v>
      </c>
      <c r="R238" s="109"/>
      <c r="S238" s="107">
        <f t="shared" ref="S238" si="681">SUM(AS238-AW238)</f>
        <v>0</v>
      </c>
      <c r="T238" s="109"/>
      <c r="U238" s="107">
        <f>IFERROR(SMALL($E$10:$I$264,115),0)</f>
        <v>9.1014600000000012</v>
      </c>
      <c r="V238" s="108"/>
      <c r="W238" s="108"/>
      <c r="X238" s="108"/>
      <c r="Y238" s="109"/>
      <c r="Z238" s="87">
        <f>IFERROR(IF(U238="","",RANK(U238,$U$10:$Y$264,1)),0)</f>
        <v>115</v>
      </c>
      <c r="AA238" s="87" t="str">
        <f>IFERROR(INDEX($K$10:$K$264,MATCH(U238,$E$10:$E$264,0),1),0)</f>
        <v xml:space="preserve">   </v>
      </c>
      <c r="AB238" s="87"/>
      <c r="AC238" s="87"/>
      <c r="AD238" s="87"/>
      <c r="AE238" s="101"/>
      <c r="AF238" s="101"/>
      <c r="AG238" s="102"/>
      <c r="AH238" s="115" t="s">
        <v>19</v>
      </c>
      <c r="AI238" s="104"/>
      <c r="AJ238" s="101"/>
      <c r="AK238" s="101"/>
      <c r="AL238" s="101"/>
      <c r="AM238" s="101"/>
      <c r="AN238" s="102"/>
      <c r="AO238" s="115" t="s">
        <v>19</v>
      </c>
      <c r="AP238" s="104"/>
      <c r="AQ238" s="101"/>
      <c r="AR238" s="101"/>
      <c r="AS238" s="101"/>
      <c r="AT238" s="101"/>
      <c r="AU238" s="102"/>
      <c r="AV238" s="115" t="s">
        <v>19</v>
      </c>
      <c r="AW238" s="104"/>
      <c r="AX238" s="101"/>
      <c r="AY238" s="101"/>
      <c r="AZ238" s="117">
        <f>IFERROR(IF(E238="","",RANK(E238,$E$10:$I$264,1)),0)</f>
        <v>104</v>
      </c>
      <c r="BA238" s="118"/>
      <c r="BB238" s="118"/>
      <c r="BC238" s="119"/>
      <c r="BE238" s="96"/>
      <c r="BF238" s="96"/>
      <c r="BH238" s="88" t="s">
        <v>134</v>
      </c>
      <c r="BI238" s="88"/>
      <c r="BJ238" s="88"/>
      <c r="BK238" s="88"/>
      <c r="BL238" s="88"/>
      <c r="BM238" s="88"/>
      <c r="BN238" s="88"/>
      <c r="BO238" s="88"/>
      <c r="BP238" s="88" t="str">
        <f>IF(BE238&gt;0,VLOOKUP(BE238,'Infos joueurs'!$B:$BT,11,FALSE)," ")&amp;" "&amp;IF(BE238&gt;0,VLOOKUP(BE238,'Infos joueurs'!$B:$BT,27,FALSE)," ")</f>
        <v xml:space="preserve">   </v>
      </c>
      <c r="BQ238" s="88"/>
      <c r="BR238" s="88"/>
      <c r="BS238" s="88"/>
      <c r="BT238" s="88"/>
      <c r="BU238" s="88"/>
      <c r="BV238" s="88"/>
      <c r="BW238" s="88"/>
      <c r="BX238" s="88"/>
      <c r="BY238" s="88"/>
      <c r="BZ238" s="88"/>
      <c r="CA238" s="88"/>
      <c r="CD238" s="97">
        <v>115</v>
      </c>
      <c r="CE238" s="97"/>
      <c r="CF238" s="97"/>
      <c r="CH238" s="105" t="str">
        <f t="shared" ref="CH238" si="682">AA238</f>
        <v xml:space="preserve">   </v>
      </c>
      <c r="CI238" s="105"/>
      <c r="CJ238" s="105"/>
      <c r="CK238" s="105"/>
      <c r="CL238" s="105"/>
      <c r="CM238" s="105"/>
      <c r="CN238" s="105"/>
      <c r="CO238" s="105"/>
      <c r="CP238" s="105"/>
      <c r="CQ238" s="105"/>
      <c r="CR238" s="105"/>
      <c r="CS238" s="105"/>
      <c r="CU238" s="106">
        <f t="shared" ref="CU238" si="683">IFERROR(INDEX($BE$10:$BE$269,MATCH(CH238,$BP$10:$BP$269,0)),0)</f>
        <v>0</v>
      </c>
      <c r="CV238" s="106"/>
      <c r="CW238" s="106"/>
    </row>
    <row r="239" spans="5:101" ht="7.5" customHeight="1" x14ac:dyDescent="0.2">
      <c r="E239" s="110"/>
      <c r="F239" s="111"/>
      <c r="G239" s="111"/>
      <c r="H239" s="111"/>
      <c r="I239" s="112"/>
      <c r="J239" s="114"/>
      <c r="K239" s="110"/>
      <c r="L239" s="111"/>
      <c r="M239" s="111"/>
      <c r="N239" s="112"/>
      <c r="O239" s="110"/>
      <c r="P239" s="112"/>
      <c r="Q239" s="110"/>
      <c r="R239" s="112"/>
      <c r="S239" s="110"/>
      <c r="T239" s="112"/>
      <c r="U239" s="110"/>
      <c r="V239" s="111"/>
      <c r="W239" s="111"/>
      <c r="X239" s="111"/>
      <c r="Y239" s="112"/>
      <c r="Z239" s="87"/>
      <c r="AA239" s="87"/>
      <c r="AB239" s="87"/>
      <c r="AC239" s="87"/>
      <c r="AD239" s="87"/>
      <c r="AE239" s="101"/>
      <c r="AF239" s="101"/>
      <c r="AG239" s="102"/>
      <c r="AH239" s="116"/>
      <c r="AI239" s="104"/>
      <c r="AJ239" s="101"/>
      <c r="AK239" s="101"/>
      <c r="AL239" s="101"/>
      <c r="AM239" s="101"/>
      <c r="AN239" s="102"/>
      <c r="AO239" s="116"/>
      <c r="AP239" s="104"/>
      <c r="AQ239" s="101"/>
      <c r="AR239" s="101"/>
      <c r="AS239" s="101"/>
      <c r="AT239" s="101"/>
      <c r="AU239" s="102"/>
      <c r="AV239" s="116"/>
      <c r="AW239" s="104"/>
      <c r="AX239" s="101"/>
      <c r="AY239" s="101"/>
      <c r="AZ239" s="120"/>
      <c r="BA239" s="121"/>
      <c r="BB239" s="121"/>
      <c r="BC239" s="122"/>
      <c r="BE239" s="96"/>
      <c r="BF239" s="96"/>
      <c r="BH239" s="88"/>
      <c r="BI239" s="88"/>
      <c r="BJ239" s="88"/>
      <c r="BK239" s="88"/>
      <c r="BL239" s="88"/>
      <c r="BM239" s="88"/>
      <c r="BN239" s="88"/>
      <c r="BO239" s="88"/>
      <c r="BP239" s="88"/>
      <c r="BQ239" s="88"/>
      <c r="BR239" s="88"/>
      <c r="BS239" s="88"/>
      <c r="BT239" s="88"/>
      <c r="BU239" s="88"/>
      <c r="BV239" s="88"/>
      <c r="BW239" s="88"/>
      <c r="BX239" s="88"/>
      <c r="BY239" s="88"/>
      <c r="BZ239" s="88"/>
      <c r="CA239" s="88"/>
      <c r="CD239" s="98"/>
      <c r="CE239" s="98"/>
      <c r="CF239" s="98"/>
      <c r="CH239" s="99"/>
      <c r="CI239" s="99"/>
      <c r="CJ239" s="99"/>
      <c r="CK239" s="99"/>
      <c r="CL239" s="99"/>
      <c r="CM239" s="99"/>
      <c r="CN239" s="99"/>
      <c r="CO239" s="99"/>
      <c r="CP239" s="99"/>
      <c r="CQ239" s="99"/>
      <c r="CR239" s="99"/>
      <c r="CS239" s="99"/>
      <c r="CU239" s="85"/>
      <c r="CV239" s="85"/>
      <c r="CW239" s="85"/>
    </row>
    <row r="240" spans="5:101" ht="7.5" customHeight="1" x14ac:dyDescent="0.2">
      <c r="E240" s="107">
        <f>IFERROR(IF(BP240="","-",RANK(S240,$S$10:$T$264,0)+RANK(Q240,$Q$10:$R$264,0)%+RANK(O240,$O$10:$P$264,0)%%+ROW()%%%),"-")</f>
        <v>9.1014400000000002</v>
      </c>
      <c r="F240" s="108"/>
      <c r="G240" s="108"/>
      <c r="H240" s="108"/>
      <c r="I240" s="109"/>
      <c r="J240" s="113">
        <f>IFERROR(IF(E240="","",RANK(E240,$E$10:$I$264,1)),"-")</f>
        <v>105</v>
      </c>
      <c r="K240" s="107" t="str">
        <f t="shared" ref="K240" si="684">BP240</f>
        <v xml:space="preserve">   </v>
      </c>
      <c r="L240" s="108"/>
      <c r="M240" s="108"/>
      <c r="N240" s="109"/>
      <c r="O240" s="107">
        <f t="shared" ref="O240" si="685">SUM(AE240-AI240)</f>
        <v>0</v>
      </c>
      <c r="P240" s="109"/>
      <c r="Q240" s="107">
        <f t="shared" ref="Q240" si="686">SUM(AL240-AP240)</f>
        <v>0</v>
      </c>
      <c r="R240" s="109"/>
      <c r="S240" s="107">
        <f t="shared" ref="S240" si="687">SUM(AS240-AW240)</f>
        <v>0</v>
      </c>
      <c r="T240" s="109"/>
      <c r="U240" s="107">
        <f>IFERROR(SMALL($E$10:$I$264,116),0)</f>
        <v>9.1014619999999997</v>
      </c>
      <c r="V240" s="108"/>
      <c r="W240" s="108"/>
      <c r="X240" s="108"/>
      <c r="Y240" s="109"/>
      <c r="Z240" s="87">
        <f>IFERROR(IF(U240="","",RANK(U240,$U$10:$Y$264,1)),0)</f>
        <v>116</v>
      </c>
      <c r="AA240" s="87" t="str">
        <f>IFERROR(INDEX($K$10:$K$264,MATCH(U240,$E$10:$E$264,0),1),0)</f>
        <v xml:space="preserve">   </v>
      </c>
      <c r="AB240" s="87"/>
      <c r="AC240" s="87"/>
      <c r="AD240" s="87"/>
      <c r="AE240" s="101"/>
      <c r="AF240" s="101"/>
      <c r="AG240" s="102"/>
      <c r="AH240" s="115" t="s">
        <v>19</v>
      </c>
      <c r="AI240" s="104"/>
      <c r="AJ240" s="101"/>
      <c r="AK240" s="101"/>
      <c r="AL240" s="101"/>
      <c r="AM240" s="101"/>
      <c r="AN240" s="102"/>
      <c r="AO240" s="115" t="s">
        <v>19</v>
      </c>
      <c r="AP240" s="104"/>
      <c r="AQ240" s="101"/>
      <c r="AR240" s="101"/>
      <c r="AS240" s="101"/>
      <c r="AT240" s="101"/>
      <c r="AU240" s="102"/>
      <c r="AV240" s="115" t="s">
        <v>19</v>
      </c>
      <c r="AW240" s="104"/>
      <c r="AX240" s="101"/>
      <c r="AY240" s="101"/>
      <c r="AZ240" s="117">
        <f>IFERROR(IF(E240="","",RANK(E240,$E$10:$I$264,1)),0)</f>
        <v>105</v>
      </c>
      <c r="BA240" s="118"/>
      <c r="BB240" s="118"/>
      <c r="BC240" s="119"/>
      <c r="BE240" s="96"/>
      <c r="BF240" s="96"/>
      <c r="BH240" s="88" t="s">
        <v>135</v>
      </c>
      <c r="BI240" s="88"/>
      <c r="BJ240" s="88"/>
      <c r="BK240" s="88"/>
      <c r="BL240" s="88"/>
      <c r="BM240" s="88"/>
      <c r="BN240" s="88"/>
      <c r="BO240" s="88"/>
      <c r="BP240" s="88" t="str">
        <f>IF(BE240&gt;0,VLOOKUP(BE240,'Infos joueurs'!$B:$BT,11,FALSE)," ")&amp;" "&amp;IF(BE240&gt;0,VLOOKUP(BE240,'Infos joueurs'!$B:$BT,27,FALSE)," ")</f>
        <v xml:space="preserve">   </v>
      </c>
      <c r="BQ240" s="88"/>
      <c r="BR240" s="88"/>
      <c r="BS240" s="88"/>
      <c r="BT240" s="88"/>
      <c r="BU240" s="88"/>
      <c r="BV240" s="88"/>
      <c r="BW240" s="88"/>
      <c r="BX240" s="88"/>
      <c r="BY240" s="88"/>
      <c r="BZ240" s="88"/>
      <c r="CA240" s="88"/>
      <c r="CD240" s="97">
        <v>116</v>
      </c>
      <c r="CE240" s="97"/>
      <c r="CF240" s="97"/>
      <c r="CH240" s="105" t="str">
        <f t="shared" ref="CH240" si="688">AA240</f>
        <v xml:space="preserve">   </v>
      </c>
      <c r="CI240" s="105"/>
      <c r="CJ240" s="105"/>
      <c r="CK240" s="105"/>
      <c r="CL240" s="105"/>
      <c r="CM240" s="105"/>
      <c r="CN240" s="105"/>
      <c r="CO240" s="105"/>
      <c r="CP240" s="105"/>
      <c r="CQ240" s="105"/>
      <c r="CR240" s="105"/>
      <c r="CS240" s="105"/>
      <c r="CU240" s="106">
        <f t="shared" ref="CU240" si="689">IFERROR(INDEX($BE$10:$BE$269,MATCH(CH240,$BP$10:$BP$269,0)),0)</f>
        <v>0</v>
      </c>
      <c r="CV240" s="106"/>
      <c r="CW240" s="106"/>
    </row>
    <row r="241" spans="5:101" ht="7.5" customHeight="1" x14ac:dyDescent="0.2">
      <c r="E241" s="110"/>
      <c r="F241" s="111"/>
      <c r="G241" s="111"/>
      <c r="H241" s="111"/>
      <c r="I241" s="112"/>
      <c r="J241" s="114"/>
      <c r="K241" s="110"/>
      <c r="L241" s="111"/>
      <c r="M241" s="111"/>
      <c r="N241" s="112"/>
      <c r="O241" s="110"/>
      <c r="P241" s="112"/>
      <c r="Q241" s="110"/>
      <c r="R241" s="112"/>
      <c r="S241" s="110"/>
      <c r="T241" s="112"/>
      <c r="U241" s="110"/>
      <c r="V241" s="111"/>
      <c r="W241" s="111"/>
      <c r="X241" s="111"/>
      <c r="Y241" s="112"/>
      <c r="Z241" s="87"/>
      <c r="AA241" s="87"/>
      <c r="AB241" s="87"/>
      <c r="AC241" s="87"/>
      <c r="AD241" s="87"/>
      <c r="AE241" s="101"/>
      <c r="AF241" s="101"/>
      <c r="AG241" s="102"/>
      <c r="AH241" s="116"/>
      <c r="AI241" s="104"/>
      <c r="AJ241" s="101"/>
      <c r="AK241" s="101"/>
      <c r="AL241" s="101"/>
      <c r="AM241" s="101"/>
      <c r="AN241" s="102"/>
      <c r="AO241" s="116"/>
      <c r="AP241" s="104"/>
      <c r="AQ241" s="101"/>
      <c r="AR241" s="101"/>
      <c r="AS241" s="101"/>
      <c r="AT241" s="101"/>
      <c r="AU241" s="102"/>
      <c r="AV241" s="116"/>
      <c r="AW241" s="104"/>
      <c r="AX241" s="101"/>
      <c r="AY241" s="101"/>
      <c r="AZ241" s="120"/>
      <c r="BA241" s="121"/>
      <c r="BB241" s="121"/>
      <c r="BC241" s="122"/>
      <c r="BE241" s="96"/>
      <c r="BF241" s="96"/>
      <c r="BH241" s="88"/>
      <c r="BI241" s="88"/>
      <c r="BJ241" s="88"/>
      <c r="BK241" s="88"/>
      <c r="BL241" s="88"/>
      <c r="BM241" s="88"/>
      <c r="BN241" s="88"/>
      <c r="BO241" s="88"/>
      <c r="BP241" s="88"/>
      <c r="BQ241" s="88"/>
      <c r="BR241" s="88"/>
      <c r="BS241" s="88"/>
      <c r="BT241" s="88"/>
      <c r="BU241" s="88"/>
      <c r="BV241" s="88"/>
      <c r="BW241" s="88"/>
      <c r="BX241" s="88"/>
      <c r="BY241" s="88"/>
      <c r="BZ241" s="88"/>
      <c r="CA241" s="88"/>
      <c r="CD241" s="98"/>
      <c r="CE241" s="98"/>
      <c r="CF241" s="98"/>
      <c r="CH241" s="99"/>
      <c r="CI241" s="99"/>
      <c r="CJ241" s="99"/>
      <c r="CK241" s="99"/>
      <c r="CL241" s="99"/>
      <c r="CM241" s="99"/>
      <c r="CN241" s="99"/>
      <c r="CO241" s="99"/>
      <c r="CP241" s="99"/>
      <c r="CQ241" s="99"/>
      <c r="CR241" s="99"/>
      <c r="CS241" s="99"/>
      <c r="CU241" s="85"/>
      <c r="CV241" s="85"/>
      <c r="CW241" s="85"/>
    </row>
    <row r="242" spans="5:101" ht="7.5" customHeight="1" x14ac:dyDescent="0.2">
      <c r="E242" s="107">
        <f>IFERROR(IF(BP242="","-",RANK(S242,$S$10:$T$264,0)+RANK(Q242,$Q$10:$R$264,0)%+RANK(O242,$O$10:$P$264,0)%%+ROW()%%%),"-")</f>
        <v>9.1014420000000005</v>
      </c>
      <c r="F242" s="108"/>
      <c r="G242" s="108"/>
      <c r="H242" s="108"/>
      <c r="I242" s="109"/>
      <c r="J242" s="113">
        <f>IFERROR(IF(E242="","",RANK(E242,$E$10:$I$264,1)),"-")</f>
        <v>106</v>
      </c>
      <c r="K242" s="107" t="str">
        <f t="shared" ref="K242" si="690">BP242</f>
        <v xml:space="preserve">   </v>
      </c>
      <c r="L242" s="108"/>
      <c r="M242" s="108"/>
      <c r="N242" s="109"/>
      <c r="O242" s="107">
        <f t="shared" ref="O242" si="691">SUM(AE242-AI242)</f>
        <v>0</v>
      </c>
      <c r="P242" s="109"/>
      <c r="Q242" s="107">
        <f t="shared" ref="Q242" si="692">SUM(AL242-AP242)</f>
        <v>0</v>
      </c>
      <c r="R242" s="109"/>
      <c r="S242" s="107">
        <f t="shared" ref="S242" si="693">SUM(AS242-AW242)</f>
        <v>0</v>
      </c>
      <c r="T242" s="109"/>
      <c r="U242" s="107">
        <f>IFERROR(SMALL($E$10:$I$264,117),0)</f>
        <v>9.101464</v>
      </c>
      <c r="V242" s="108"/>
      <c r="W242" s="108"/>
      <c r="X242" s="108"/>
      <c r="Y242" s="109"/>
      <c r="Z242" s="87">
        <f>IFERROR(IF(U242="","",RANK(U242,$U$10:$Y$264,1)),0)</f>
        <v>117</v>
      </c>
      <c r="AA242" s="87" t="str">
        <f>IFERROR(INDEX($K$10:$K$264,MATCH(U242,$E$10:$E$264,0),1),0)</f>
        <v xml:space="preserve">   </v>
      </c>
      <c r="AB242" s="87"/>
      <c r="AC242" s="87"/>
      <c r="AD242" s="87"/>
      <c r="AE242" s="101"/>
      <c r="AF242" s="101"/>
      <c r="AG242" s="102"/>
      <c r="AH242" s="115" t="s">
        <v>19</v>
      </c>
      <c r="AI242" s="104"/>
      <c r="AJ242" s="101"/>
      <c r="AK242" s="101"/>
      <c r="AL242" s="101"/>
      <c r="AM242" s="101"/>
      <c r="AN242" s="102"/>
      <c r="AO242" s="115" t="s">
        <v>19</v>
      </c>
      <c r="AP242" s="104"/>
      <c r="AQ242" s="101"/>
      <c r="AR242" s="101"/>
      <c r="AS242" s="101"/>
      <c r="AT242" s="101"/>
      <c r="AU242" s="102"/>
      <c r="AV242" s="115" t="s">
        <v>19</v>
      </c>
      <c r="AW242" s="104"/>
      <c r="AX242" s="101"/>
      <c r="AY242" s="101"/>
      <c r="AZ242" s="117">
        <f>IFERROR(IF(E242="","",RANK(E242,$E$10:$I$264,1)),0)</f>
        <v>106</v>
      </c>
      <c r="BA242" s="118"/>
      <c r="BB242" s="118"/>
      <c r="BC242" s="119"/>
      <c r="BE242" s="96"/>
      <c r="BF242" s="96"/>
      <c r="BH242" s="88" t="s">
        <v>136</v>
      </c>
      <c r="BI242" s="88"/>
      <c r="BJ242" s="88"/>
      <c r="BK242" s="88"/>
      <c r="BL242" s="88"/>
      <c r="BM242" s="88"/>
      <c r="BN242" s="88"/>
      <c r="BO242" s="88"/>
      <c r="BP242" s="88" t="str">
        <f>IF(BE242&gt;0,VLOOKUP(BE242,'Infos joueurs'!$B:$BT,11,FALSE)," ")&amp;" "&amp;IF(BE242&gt;0,VLOOKUP(BE242,'Infos joueurs'!$B:$BT,27,FALSE)," ")</f>
        <v xml:space="preserve">   </v>
      </c>
      <c r="BQ242" s="88"/>
      <c r="BR242" s="88"/>
      <c r="BS242" s="88"/>
      <c r="BT242" s="88"/>
      <c r="BU242" s="88"/>
      <c r="BV242" s="88"/>
      <c r="BW242" s="88"/>
      <c r="BX242" s="88"/>
      <c r="BY242" s="88"/>
      <c r="BZ242" s="88"/>
      <c r="CA242" s="88"/>
      <c r="CD242" s="97">
        <v>117</v>
      </c>
      <c r="CE242" s="97"/>
      <c r="CF242" s="97"/>
      <c r="CH242" s="105" t="str">
        <f t="shared" ref="CH242" si="694">AA242</f>
        <v xml:space="preserve">   </v>
      </c>
      <c r="CI242" s="105"/>
      <c r="CJ242" s="105"/>
      <c r="CK242" s="105"/>
      <c r="CL242" s="105"/>
      <c r="CM242" s="105"/>
      <c r="CN242" s="105"/>
      <c r="CO242" s="105"/>
      <c r="CP242" s="105"/>
      <c r="CQ242" s="105"/>
      <c r="CR242" s="105"/>
      <c r="CS242" s="105"/>
      <c r="CU242" s="106">
        <f t="shared" ref="CU242" si="695">IFERROR(INDEX($BE$10:$BE$269,MATCH(CH242,$BP$10:$BP$269,0)),0)</f>
        <v>0</v>
      </c>
      <c r="CV242" s="106"/>
      <c r="CW242" s="106"/>
    </row>
    <row r="243" spans="5:101" ht="7.5" customHeight="1" x14ac:dyDescent="0.2">
      <c r="E243" s="110"/>
      <c r="F243" s="111"/>
      <c r="G243" s="111"/>
      <c r="H243" s="111"/>
      <c r="I243" s="112"/>
      <c r="J243" s="114"/>
      <c r="K243" s="110"/>
      <c r="L243" s="111"/>
      <c r="M243" s="111"/>
      <c r="N243" s="112"/>
      <c r="O243" s="110"/>
      <c r="P243" s="112"/>
      <c r="Q243" s="110"/>
      <c r="R243" s="112"/>
      <c r="S243" s="110"/>
      <c r="T243" s="112"/>
      <c r="U243" s="110"/>
      <c r="V243" s="111"/>
      <c r="W243" s="111"/>
      <c r="X243" s="111"/>
      <c r="Y243" s="112"/>
      <c r="Z243" s="87"/>
      <c r="AA243" s="87"/>
      <c r="AB243" s="87"/>
      <c r="AC243" s="87"/>
      <c r="AD243" s="87"/>
      <c r="AE243" s="101"/>
      <c r="AF243" s="101"/>
      <c r="AG243" s="102"/>
      <c r="AH243" s="116"/>
      <c r="AI243" s="104"/>
      <c r="AJ243" s="101"/>
      <c r="AK243" s="101"/>
      <c r="AL243" s="101"/>
      <c r="AM243" s="101"/>
      <c r="AN243" s="102"/>
      <c r="AO243" s="116"/>
      <c r="AP243" s="104"/>
      <c r="AQ243" s="101"/>
      <c r="AR243" s="101"/>
      <c r="AS243" s="101"/>
      <c r="AT243" s="101"/>
      <c r="AU243" s="102"/>
      <c r="AV243" s="116"/>
      <c r="AW243" s="104"/>
      <c r="AX243" s="101"/>
      <c r="AY243" s="101"/>
      <c r="AZ243" s="120"/>
      <c r="BA243" s="121"/>
      <c r="BB243" s="121"/>
      <c r="BC243" s="122"/>
      <c r="BE243" s="96"/>
      <c r="BF243" s="96"/>
      <c r="BH243" s="88"/>
      <c r="BI243" s="88"/>
      <c r="BJ243" s="88"/>
      <c r="BK243" s="88"/>
      <c r="BL243" s="88"/>
      <c r="BM243" s="88"/>
      <c r="BN243" s="88"/>
      <c r="BO243" s="88"/>
      <c r="BP243" s="88"/>
      <c r="BQ243" s="88"/>
      <c r="BR243" s="88"/>
      <c r="BS243" s="88"/>
      <c r="BT243" s="88"/>
      <c r="BU243" s="88"/>
      <c r="BV243" s="88"/>
      <c r="BW243" s="88"/>
      <c r="BX243" s="88"/>
      <c r="BY243" s="88"/>
      <c r="BZ243" s="88"/>
      <c r="CA243" s="88"/>
      <c r="CD243" s="98"/>
      <c r="CE243" s="98"/>
      <c r="CF243" s="98"/>
      <c r="CH243" s="99"/>
      <c r="CI243" s="99"/>
      <c r="CJ243" s="99"/>
      <c r="CK243" s="99"/>
      <c r="CL243" s="99"/>
      <c r="CM243" s="99"/>
      <c r="CN243" s="99"/>
      <c r="CO243" s="99"/>
      <c r="CP243" s="99"/>
      <c r="CQ243" s="99"/>
      <c r="CR243" s="99"/>
      <c r="CS243" s="99"/>
      <c r="CU243" s="85"/>
      <c r="CV243" s="85"/>
      <c r="CW243" s="85"/>
    </row>
    <row r="244" spans="5:101" ht="7.5" customHeight="1" x14ac:dyDescent="0.2">
      <c r="E244" s="107">
        <f>IFERROR(IF(BP244="","-",RANK(S244,$S$10:$T$264,0)+RANK(Q244,$Q$10:$R$264,0)%+RANK(O244,$O$10:$P$264,0)%%+ROW()%%%),"-")</f>
        <v>9.1014440000000008</v>
      </c>
      <c r="F244" s="108"/>
      <c r="G244" s="108"/>
      <c r="H244" s="108"/>
      <c r="I244" s="109"/>
      <c r="J244" s="113">
        <f>IFERROR(IF(E244="","",RANK(E244,$E$10:$I$264,1)),"-")</f>
        <v>107</v>
      </c>
      <c r="K244" s="107" t="str">
        <f t="shared" ref="K244" si="696">BP244</f>
        <v xml:space="preserve">   </v>
      </c>
      <c r="L244" s="108"/>
      <c r="M244" s="108"/>
      <c r="N244" s="109"/>
      <c r="O244" s="107">
        <f t="shared" ref="O244" si="697">SUM(AE244-AI244)</f>
        <v>0</v>
      </c>
      <c r="P244" s="109"/>
      <c r="Q244" s="107">
        <f t="shared" ref="Q244" si="698">SUM(AL244-AP244)</f>
        <v>0</v>
      </c>
      <c r="R244" s="109"/>
      <c r="S244" s="107">
        <f t="shared" ref="S244" si="699">SUM(AS244-AW244)</f>
        <v>0</v>
      </c>
      <c r="T244" s="109"/>
      <c r="U244" s="107">
        <f>IFERROR(SMALL($E$10:$I$264,118),0)</f>
        <v>9.1019319999999997</v>
      </c>
      <c r="V244" s="108"/>
      <c r="W244" s="108"/>
      <c r="X244" s="108"/>
      <c r="Y244" s="109"/>
      <c r="Z244" s="87">
        <f>IFERROR(IF(U244="","",RANK(U244,$U$10:$Y$264,1)),0)</f>
        <v>118</v>
      </c>
      <c r="AA244" s="87" t="str">
        <f>IFERROR(INDEX($K$10:$K$264,MATCH(U244,$E$10:$E$264,0),1),0)</f>
        <v>Giroudin Bryan</v>
      </c>
      <c r="AB244" s="87"/>
      <c r="AC244" s="87"/>
      <c r="AD244" s="87"/>
      <c r="AE244" s="101"/>
      <c r="AF244" s="101"/>
      <c r="AG244" s="102"/>
      <c r="AH244" s="115" t="s">
        <v>19</v>
      </c>
      <c r="AI244" s="104"/>
      <c r="AJ244" s="101"/>
      <c r="AK244" s="101"/>
      <c r="AL244" s="101"/>
      <c r="AM244" s="101"/>
      <c r="AN244" s="102"/>
      <c r="AO244" s="115" t="s">
        <v>19</v>
      </c>
      <c r="AP244" s="104"/>
      <c r="AQ244" s="101"/>
      <c r="AR244" s="101"/>
      <c r="AS244" s="101"/>
      <c r="AT244" s="101"/>
      <c r="AU244" s="102"/>
      <c r="AV244" s="115" t="s">
        <v>19</v>
      </c>
      <c r="AW244" s="104"/>
      <c r="AX244" s="101"/>
      <c r="AY244" s="101"/>
      <c r="AZ244" s="117">
        <f>IFERROR(IF(E244="","",RANK(E244,$E$10:$I$264,1)),0)</f>
        <v>107</v>
      </c>
      <c r="BA244" s="118"/>
      <c r="BB244" s="118"/>
      <c r="BC244" s="119"/>
      <c r="BE244" s="96"/>
      <c r="BF244" s="96"/>
      <c r="BH244" s="88" t="s">
        <v>137</v>
      </c>
      <c r="BI244" s="88"/>
      <c r="BJ244" s="88"/>
      <c r="BK244" s="88"/>
      <c r="BL244" s="88"/>
      <c r="BM244" s="88"/>
      <c r="BN244" s="88"/>
      <c r="BO244" s="88"/>
      <c r="BP244" s="88" t="str">
        <f>IF(BE244&gt;0,VLOOKUP(BE244,'Infos joueurs'!$B:$BT,11,FALSE)," ")&amp;" "&amp;IF(BE244&gt;0,VLOOKUP(BE244,'Infos joueurs'!$B:$BT,27,FALSE)," ")</f>
        <v xml:space="preserve">   </v>
      </c>
      <c r="BQ244" s="88"/>
      <c r="BR244" s="88"/>
      <c r="BS244" s="88"/>
      <c r="BT244" s="88"/>
      <c r="BU244" s="88"/>
      <c r="BV244" s="88"/>
      <c r="BW244" s="88"/>
      <c r="BX244" s="88"/>
      <c r="BY244" s="88"/>
      <c r="BZ244" s="88"/>
      <c r="CA244" s="88"/>
      <c r="CD244" s="97">
        <v>118</v>
      </c>
      <c r="CE244" s="97"/>
      <c r="CF244" s="97"/>
      <c r="CH244" s="105" t="str">
        <f t="shared" ref="CH244" si="700">AA244</f>
        <v>Giroudin Bryan</v>
      </c>
      <c r="CI244" s="105"/>
      <c r="CJ244" s="105"/>
      <c r="CK244" s="105"/>
      <c r="CL244" s="105"/>
      <c r="CM244" s="105"/>
      <c r="CN244" s="105"/>
      <c r="CO244" s="105"/>
      <c r="CP244" s="105"/>
      <c r="CQ244" s="105"/>
      <c r="CR244" s="105"/>
      <c r="CS244" s="105"/>
      <c r="CU244" s="106">
        <f t="shared" ref="CU244" si="701">IFERROR(INDEX($BE$10:$BE$269,MATCH(CH244,$BP$10:$BP$269,0)),0)</f>
        <v>7</v>
      </c>
      <c r="CV244" s="106"/>
      <c r="CW244" s="106"/>
    </row>
    <row r="245" spans="5:101" ht="7.5" customHeight="1" x14ac:dyDescent="0.2">
      <c r="E245" s="110"/>
      <c r="F245" s="111"/>
      <c r="G245" s="111"/>
      <c r="H245" s="111"/>
      <c r="I245" s="112"/>
      <c r="J245" s="114"/>
      <c r="K245" s="110"/>
      <c r="L245" s="111"/>
      <c r="M245" s="111"/>
      <c r="N245" s="112"/>
      <c r="O245" s="110"/>
      <c r="P245" s="112"/>
      <c r="Q245" s="110"/>
      <c r="R245" s="112"/>
      <c r="S245" s="110"/>
      <c r="T245" s="112"/>
      <c r="U245" s="110"/>
      <c r="V245" s="111"/>
      <c r="W245" s="111"/>
      <c r="X245" s="111"/>
      <c r="Y245" s="112"/>
      <c r="Z245" s="87"/>
      <c r="AA245" s="87"/>
      <c r="AB245" s="87"/>
      <c r="AC245" s="87"/>
      <c r="AD245" s="87"/>
      <c r="AE245" s="101"/>
      <c r="AF245" s="101"/>
      <c r="AG245" s="102"/>
      <c r="AH245" s="116"/>
      <c r="AI245" s="104"/>
      <c r="AJ245" s="101"/>
      <c r="AK245" s="101"/>
      <c r="AL245" s="101"/>
      <c r="AM245" s="101"/>
      <c r="AN245" s="102"/>
      <c r="AO245" s="116"/>
      <c r="AP245" s="104"/>
      <c r="AQ245" s="101"/>
      <c r="AR245" s="101"/>
      <c r="AS245" s="101"/>
      <c r="AT245" s="101"/>
      <c r="AU245" s="102"/>
      <c r="AV245" s="116"/>
      <c r="AW245" s="104"/>
      <c r="AX245" s="101"/>
      <c r="AY245" s="101"/>
      <c r="AZ245" s="120"/>
      <c r="BA245" s="121"/>
      <c r="BB245" s="121"/>
      <c r="BC245" s="122"/>
      <c r="BE245" s="96"/>
      <c r="BF245" s="96"/>
      <c r="BH245" s="88"/>
      <c r="BI245" s="88"/>
      <c r="BJ245" s="88"/>
      <c r="BK245" s="88"/>
      <c r="BL245" s="88"/>
      <c r="BM245" s="88"/>
      <c r="BN245" s="88"/>
      <c r="BO245" s="88"/>
      <c r="BP245" s="88"/>
      <c r="BQ245" s="88"/>
      <c r="BR245" s="88"/>
      <c r="BS245" s="88"/>
      <c r="BT245" s="88"/>
      <c r="BU245" s="88"/>
      <c r="BV245" s="88"/>
      <c r="BW245" s="88"/>
      <c r="BX245" s="88"/>
      <c r="BY245" s="88"/>
      <c r="BZ245" s="88"/>
      <c r="CA245" s="88"/>
      <c r="CD245" s="98"/>
      <c r="CE245" s="98"/>
      <c r="CF245" s="98"/>
      <c r="CH245" s="99"/>
      <c r="CI245" s="99"/>
      <c r="CJ245" s="99"/>
      <c r="CK245" s="99"/>
      <c r="CL245" s="99"/>
      <c r="CM245" s="99"/>
      <c r="CN245" s="99"/>
      <c r="CO245" s="99"/>
      <c r="CP245" s="99"/>
      <c r="CQ245" s="99"/>
      <c r="CR245" s="99"/>
      <c r="CS245" s="99"/>
      <c r="CU245" s="85"/>
      <c r="CV245" s="85"/>
      <c r="CW245" s="85"/>
    </row>
    <row r="246" spans="5:101" ht="7.5" customHeight="1" x14ac:dyDescent="0.2">
      <c r="E246" s="107">
        <f>IFERROR(IF(BP246="","-",RANK(S246,$S$10:$T$264,0)+RANK(Q246,$Q$10:$R$264,0)%+RANK(O246,$O$10:$P$264,0)%%+ROW()%%%),"-")</f>
        <v>9.101446000000001</v>
      </c>
      <c r="F246" s="108"/>
      <c r="G246" s="108"/>
      <c r="H246" s="108"/>
      <c r="I246" s="109"/>
      <c r="J246" s="113">
        <f>IFERROR(IF(E246="","",RANK(E246,$E$10:$I$264,1)),"-")</f>
        <v>108</v>
      </c>
      <c r="K246" s="107" t="str">
        <f t="shared" ref="K246" si="702">BP246</f>
        <v xml:space="preserve">   </v>
      </c>
      <c r="L246" s="108"/>
      <c r="M246" s="108"/>
      <c r="N246" s="109"/>
      <c r="O246" s="107">
        <f t="shared" ref="O246" si="703">SUM(AE246-AI246)</f>
        <v>0</v>
      </c>
      <c r="P246" s="109"/>
      <c r="Q246" s="107">
        <f t="shared" ref="Q246" si="704">SUM(AL246-AP246)</f>
        <v>0</v>
      </c>
      <c r="R246" s="109"/>
      <c r="S246" s="107">
        <f t="shared" ref="S246" si="705">SUM(AS246-AW246)</f>
        <v>0</v>
      </c>
      <c r="T246" s="109"/>
      <c r="U246" s="107">
        <f>IFERROR(SMALL($E$10:$I$264,119),0)</f>
        <v>10.201129999999999</v>
      </c>
      <c r="V246" s="108"/>
      <c r="W246" s="108"/>
      <c r="X246" s="108"/>
      <c r="Y246" s="109"/>
      <c r="Z246" s="87">
        <f>IFERROR(IF(U246="","",RANK(U246,$U$10:$Y$264,1)),0)</f>
        <v>119</v>
      </c>
      <c r="AA246" s="87" t="str">
        <f>IFERROR(INDEX($K$10:$K$264,MATCH(U246,$E$10:$E$264,0),1),0)</f>
        <v>Barcals Leticia</v>
      </c>
      <c r="AB246" s="87"/>
      <c r="AC246" s="87"/>
      <c r="AD246" s="87"/>
      <c r="AE246" s="101"/>
      <c r="AF246" s="101"/>
      <c r="AG246" s="102"/>
      <c r="AH246" s="115" t="s">
        <v>19</v>
      </c>
      <c r="AI246" s="104"/>
      <c r="AJ246" s="101"/>
      <c r="AK246" s="101"/>
      <c r="AL246" s="101"/>
      <c r="AM246" s="101"/>
      <c r="AN246" s="102"/>
      <c r="AO246" s="115" t="s">
        <v>19</v>
      </c>
      <c r="AP246" s="104"/>
      <c r="AQ246" s="101"/>
      <c r="AR246" s="101"/>
      <c r="AS246" s="101"/>
      <c r="AT246" s="101"/>
      <c r="AU246" s="102"/>
      <c r="AV246" s="115" t="s">
        <v>19</v>
      </c>
      <c r="AW246" s="104"/>
      <c r="AX246" s="101"/>
      <c r="AY246" s="101"/>
      <c r="AZ246" s="117">
        <f>IFERROR(IF(E246="","",RANK(E246,$E$10:$I$264,1)),0)</f>
        <v>108</v>
      </c>
      <c r="BA246" s="118"/>
      <c r="BB246" s="118"/>
      <c r="BC246" s="119"/>
      <c r="BE246" s="96"/>
      <c r="BF246" s="96"/>
      <c r="BH246" s="88" t="s">
        <v>138</v>
      </c>
      <c r="BI246" s="88"/>
      <c r="BJ246" s="88"/>
      <c r="BK246" s="88"/>
      <c r="BL246" s="88"/>
      <c r="BM246" s="88"/>
      <c r="BN246" s="88"/>
      <c r="BO246" s="88"/>
      <c r="BP246" s="88" t="str">
        <f>IF(BE246&gt;0,VLOOKUP(BE246,'Infos joueurs'!$B:$BT,11,FALSE)," ")&amp;" "&amp;IF(BE246&gt;0,VLOOKUP(BE246,'Infos joueurs'!$B:$BT,27,FALSE)," ")</f>
        <v xml:space="preserve">   </v>
      </c>
      <c r="BQ246" s="88"/>
      <c r="BR246" s="88"/>
      <c r="BS246" s="88"/>
      <c r="BT246" s="88"/>
      <c r="BU246" s="88"/>
      <c r="BV246" s="88"/>
      <c r="BW246" s="88"/>
      <c r="BX246" s="88"/>
      <c r="BY246" s="88"/>
      <c r="BZ246" s="88"/>
      <c r="CA246" s="88"/>
      <c r="CD246" s="97">
        <v>119</v>
      </c>
      <c r="CE246" s="97"/>
      <c r="CF246" s="97"/>
      <c r="CH246" s="105" t="str">
        <f t="shared" ref="CH246" si="706">AA246</f>
        <v>Barcals Leticia</v>
      </c>
      <c r="CI246" s="105"/>
      <c r="CJ246" s="105"/>
      <c r="CK246" s="105"/>
      <c r="CL246" s="105"/>
      <c r="CM246" s="105"/>
      <c r="CN246" s="105"/>
      <c r="CO246" s="105"/>
      <c r="CP246" s="105"/>
      <c r="CQ246" s="105"/>
      <c r="CR246" s="105"/>
      <c r="CS246" s="105"/>
      <c r="CU246" s="106">
        <f t="shared" ref="CU246" si="707">IFERROR(INDEX($BE$10:$BE$269,MATCH(CH246,$BP$10:$BP$269,0)),0)</f>
        <v>2</v>
      </c>
      <c r="CV246" s="106"/>
      <c r="CW246" s="106"/>
    </row>
    <row r="247" spans="5:101" ht="7.5" customHeight="1" x14ac:dyDescent="0.2">
      <c r="E247" s="110"/>
      <c r="F247" s="111"/>
      <c r="G247" s="111"/>
      <c r="H247" s="111"/>
      <c r="I247" s="112"/>
      <c r="J247" s="114"/>
      <c r="K247" s="110"/>
      <c r="L247" s="111"/>
      <c r="M247" s="111"/>
      <c r="N247" s="112"/>
      <c r="O247" s="110"/>
      <c r="P247" s="112"/>
      <c r="Q247" s="110"/>
      <c r="R247" s="112"/>
      <c r="S247" s="110"/>
      <c r="T247" s="112"/>
      <c r="U247" s="110"/>
      <c r="V247" s="111"/>
      <c r="W247" s="111"/>
      <c r="X247" s="111"/>
      <c r="Y247" s="112"/>
      <c r="Z247" s="87"/>
      <c r="AA247" s="87"/>
      <c r="AB247" s="87"/>
      <c r="AC247" s="87"/>
      <c r="AD247" s="87"/>
      <c r="AE247" s="101"/>
      <c r="AF247" s="101"/>
      <c r="AG247" s="102"/>
      <c r="AH247" s="116"/>
      <c r="AI247" s="104"/>
      <c r="AJ247" s="101"/>
      <c r="AK247" s="101"/>
      <c r="AL247" s="101"/>
      <c r="AM247" s="101"/>
      <c r="AN247" s="102"/>
      <c r="AO247" s="116"/>
      <c r="AP247" s="104"/>
      <c r="AQ247" s="101"/>
      <c r="AR247" s="101"/>
      <c r="AS247" s="101"/>
      <c r="AT247" s="101"/>
      <c r="AU247" s="102"/>
      <c r="AV247" s="116"/>
      <c r="AW247" s="104"/>
      <c r="AX247" s="101"/>
      <c r="AY247" s="101"/>
      <c r="AZ247" s="120"/>
      <c r="BA247" s="121"/>
      <c r="BB247" s="121"/>
      <c r="BC247" s="122"/>
      <c r="BE247" s="96"/>
      <c r="BF247" s="96"/>
      <c r="BH247" s="88"/>
      <c r="BI247" s="88"/>
      <c r="BJ247" s="88"/>
      <c r="BK247" s="88"/>
      <c r="BL247" s="88"/>
      <c r="BM247" s="88"/>
      <c r="BN247" s="88"/>
      <c r="BO247" s="88"/>
      <c r="BP247" s="88"/>
      <c r="BQ247" s="88"/>
      <c r="BR247" s="88"/>
      <c r="BS247" s="88"/>
      <c r="BT247" s="88"/>
      <c r="BU247" s="88"/>
      <c r="BV247" s="88"/>
      <c r="BW247" s="88"/>
      <c r="BX247" s="88"/>
      <c r="BY247" s="88"/>
      <c r="BZ247" s="88"/>
      <c r="CA247" s="88"/>
      <c r="CD247" s="98"/>
      <c r="CE247" s="98"/>
      <c r="CF247" s="98"/>
      <c r="CH247" s="99"/>
      <c r="CI247" s="99"/>
      <c r="CJ247" s="99"/>
      <c r="CK247" s="99"/>
      <c r="CL247" s="99"/>
      <c r="CM247" s="99"/>
      <c r="CN247" s="99"/>
      <c r="CO247" s="99"/>
      <c r="CP247" s="99"/>
      <c r="CQ247" s="99"/>
      <c r="CR247" s="99"/>
      <c r="CS247" s="99"/>
      <c r="CU247" s="85"/>
      <c r="CV247" s="85"/>
      <c r="CW247" s="85"/>
    </row>
    <row r="248" spans="5:101" ht="7.5" customHeight="1" x14ac:dyDescent="0.2">
      <c r="E248" s="107">
        <f>IFERROR(IF(BP248="","-",RANK(S248,$S$10:$T$264,0)+RANK(Q248,$Q$10:$R$264,0)%+RANK(O248,$O$10:$P$264,0)%%+ROW()%%%),"-")</f>
        <v>9.1014479999999995</v>
      </c>
      <c r="F248" s="108"/>
      <c r="G248" s="108"/>
      <c r="H248" s="108"/>
      <c r="I248" s="109"/>
      <c r="J248" s="113">
        <f>IFERROR(IF(E248="","",RANK(E248,$E$10:$I$264,1)),"-")</f>
        <v>109</v>
      </c>
      <c r="K248" s="107" t="str">
        <f t="shared" ref="K248" si="708">BP248</f>
        <v xml:space="preserve">   </v>
      </c>
      <c r="L248" s="108"/>
      <c r="M248" s="108"/>
      <c r="N248" s="109"/>
      <c r="O248" s="107">
        <f t="shared" ref="O248" si="709">SUM(AE248-AI248)</f>
        <v>0</v>
      </c>
      <c r="P248" s="109"/>
      <c r="Q248" s="107">
        <f t="shared" ref="Q248" si="710">SUM(AL248-AP248)</f>
        <v>0</v>
      </c>
      <c r="R248" s="109"/>
      <c r="S248" s="107">
        <f t="shared" ref="S248" si="711">SUM(AS248-AW248)</f>
        <v>0</v>
      </c>
      <c r="T248" s="109"/>
      <c r="U248" s="107">
        <f>IFERROR(SMALL($E$10:$I$264,120),0)</f>
        <v>120.112038</v>
      </c>
      <c r="V248" s="108"/>
      <c r="W248" s="108"/>
      <c r="X248" s="108"/>
      <c r="Y248" s="109"/>
      <c r="Z248" s="87">
        <f>IFERROR(IF(U248="","",RANK(U248,$U$10:$Y$264,1)),0)</f>
        <v>120</v>
      </c>
      <c r="AA248" s="87" t="str">
        <f>IFERROR(INDEX($K$10:$K$264,MATCH(U248,$E$10:$E$264,0),1),0)</f>
        <v>Bibi Joachim</v>
      </c>
      <c r="AB248" s="87"/>
      <c r="AC248" s="87"/>
      <c r="AD248" s="87"/>
      <c r="AE248" s="101"/>
      <c r="AF248" s="101"/>
      <c r="AG248" s="102"/>
      <c r="AH248" s="115" t="s">
        <v>19</v>
      </c>
      <c r="AI248" s="104"/>
      <c r="AJ248" s="101"/>
      <c r="AK248" s="101"/>
      <c r="AL248" s="101"/>
      <c r="AM248" s="101"/>
      <c r="AN248" s="102"/>
      <c r="AO248" s="115" t="s">
        <v>19</v>
      </c>
      <c r="AP248" s="104"/>
      <c r="AQ248" s="101"/>
      <c r="AR248" s="101"/>
      <c r="AS248" s="101"/>
      <c r="AT248" s="101"/>
      <c r="AU248" s="102"/>
      <c r="AV248" s="115" t="s">
        <v>19</v>
      </c>
      <c r="AW248" s="104"/>
      <c r="AX248" s="101"/>
      <c r="AY248" s="101"/>
      <c r="AZ248" s="117">
        <f>IFERROR(IF(E248="","",RANK(E248,$E$10:$I$264,1)),0)</f>
        <v>109</v>
      </c>
      <c r="BA248" s="118"/>
      <c r="BB248" s="118"/>
      <c r="BC248" s="119"/>
      <c r="BE248" s="96"/>
      <c r="BF248" s="96"/>
      <c r="BH248" s="88" t="s">
        <v>139</v>
      </c>
      <c r="BI248" s="88"/>
      <c r="BJ248" s="88"/>
      <c r="BK248" s="88"/>
      <c r="BL248" s="88"/>
      <c r="BM248" s="88"/>
      <c r="BN248" s="88"/>
      <c r="BO248" s="88"/>
      <c r="BP248" s="88" t="str">
        <f>IF(BE248&gt;0,VLOOKUP(BE248,'Infos joueurs'!$B:$BT,11,FALSE)," ")&amp;" "&amp;IF(BE248&gt;0,VLOOKUP(BE248,'Infos joueurs'!$B:$BT,27,FALSE)," ")</f>
        <v xml:space="preserve">   </v>
      </c>
      <c r="BQ248" s="88"/>
      <c r="BR248" s="88"/>
      <c r="BS248" s="88"/>
      <c r="BT248" s="88"/>
      <c r="BU248" s="88"/>
      <c r="BV248" s="88"/>
      <c r="BW248" s="88"/>
      <c r="BX248" s="88"/>
      <c r="BY248" s="88"/>
      <c r="BZ248" s="88"/>
      <c r="CA248" s="88"/>
      <c r="CD248" s="97">
        <v>120</v>
      </c>
      <c r="CE248" s="97"/>
      <c r="CF248" s="97"/>
      <c r="CH248" s="105" t="str">
        <f t="shared" ref="CH248" si="712">AA248</f>
        <v>Bibi Joachim</v>
      </c>
      <c r="CI248" s="105"/>
      <c r="CJ248" s="105"/>
      <c r="CK248" s="105"/>
      <c r="CL248" s="105"/>
      <c r="CM248" s="105"/>
      <c r="CN248" s="105"/>
      <c r="CO248" s="105"/>
      <c r="CP248" s="105"/>
      <c r="CQ248" s="105"/>
      <c r="CR248" s="105"/>
      <c r="CS248" s="105"/>
      <c r="CU248" s="106">
        <f t="shared" ref="CU248" si="713">IFERROR(INDEX($BE$10:$BE$269,MATCH(CH248,$BP$10:$BP$269,0)),0)</f>
        <v>3</v>
      </c>
      <c r="CV248" s="106"/>
      <c r="CW248" s="106"/>
    </row>
    <row r="249" spans="5:101" ht="7.5" customHeight="1" x14ac:dyDescent="0.2">
      <c r="E249" s="110"/>
      <c r="F249" s="111"/>
      <c r="G249" s="111"/>
      <c r="H249" s="111"/>
      <c r="I249" s="112"/>
      <c r="J249" s="114"/>
      <c r="K249" s="110"/>
      <c r="L249" s="111"/>
      <c r="M249" s="111"/>
      <c r="N249" s="112"/>
      <c r="O249" s="110"/>
      <c r="P249" s="112"/>
      <c r="Q249" s="110"/>
      <c r="R249" s="112"/>
      <c r="S249" s="110"/>
      <c r="T249" s="112"/>
      <c r="U249" s="110"/>
      <c r="V249" s="111"/>
      <c r="W249" s="111"/>
      <c r="X249" s="111"/>
      <c r="Y249" s="112"/>
      <c r="Z249" s="87"/>
      <c r="AA249" s="87"/>
      <c r="AB249" s="87"/>
      <c r="AC249" s="87"/>
      <c r="AD249" s="87"/>
      <c r="AE249" s="101"/>
      <c r="AF249" s="101"/>
      <c r="AG249" s="102"/>
      <c r="AH249" s="116"/>
      <c r="AI249" s="104"/>
      <c r="AJ249" s="101"/>
      <c r="AK249" s="101"/>
      <c r="AL249" s="101"/>
      <c r="AM249" s="101"/>
      <c r="AN249" s="102"/>
      <c r="AO249" s="116"/>
      <c r="AP249" s="104"/>
      <c r="AQ249" s="101"/>
      <c r="AR249" s="101"/>
      <c r="AS249" s="101"/>
      <c r="AT249" s="101"/>
      <c r="AU249" s="102"/>
      <c r="AV249" s="116"/>
      <c r="AW249" s="104"/>
      <c r="AX249" s="101"/>
      <c r="AY249" s="101"/>
      <c r="AZ249" s="120"/>
      <c r="BA249" s="121"/>
      <c r="BB249" s="121"/>
      <c r="BC249" s="122"/>
      <c r="BE249" s="96"/>
      <c r="BF249" s="96"/>
      <c r="BH249" s="88"/>
      <c r="BI249" s="88"/>
      <c r="BJ249" s="88"/>
      <c r="BK249" s="88"/>
      <c r="BL249" s="88"/>
      <c r="BM249" s="88"/>
      <c r="BN249" s="88"/>
      <c r="BO249" s="88"/>
      <c r="BP249" s="88"/>
      <c r="BQ249" s="88"/>
      <c r="BR249" s="88"/>
      <c r="BS249" s="88"/>
      <c r="BT249" s="88"/>
      <c r="BU249" s="88"/>
      <c r="BV249" s="88"/>
      <c r="BW249" s="88"/>
      <c r="BX249" s="88"/>
      <c r="BY249" s="88"/>
      <c r="BZ249" s="88"/>
      <c r="CA249" s="88"/>
      <c r="CD249" s="98"/>
      <c r="CE249" s="98"/>
      <c r="CF249" s="98"/>
      <c r="CH249" s="99"/>
      <c r="CI249" s="99"/>
      <c r="CJ249" s="99"/>
      <c r="CK249" s="99"/>
      <c r="CL249" s="99"/>
      <c r="CM249" s="99"/>
      <c r="CN249" s="99"/>
      <c r="CO249" s="99"/>
      <c r="CP249" s="99"/>
      <c r="CQ249" s="99"/>
      <c r="CR249" s="99"/>
      <c r="CS249" s="99"/>
      <c r="CU249" s="85"/>
      <c r="CV249" s="85"/>
      <c r="CW249" s="85"/>
    </row>
    <row r="250" spans="5:101" ht="7.5" customHeight="1" x14ac:dyDescent="0.2">
      <c r="E250" s="107">
        <f>IFERROR(IF(BP250="","-",RANK(S250,$S$10:$T$264,0)+RANK(Q250,$Q$10:$R$264,0)%+RANK(O250,$O$10:$P$264,0)%%+ROW()%%%),"-")</f>
        <v>9.1014499999999998</v>
      </c>
      <c r="F250" s="108"/>
      <c r="G250" s="108"/>
      <c r="H250" s="108"/>
      <c r="I250" s="109"/>
      <c r="J250" s="113">
        <f>IFERROR(IF(E250="","",RANK(E250,$E$10:$I$264,1)),"-")</f>
        <v>110</v>
      </c>
      <c r="K250" s="107" t="str">
        <f t="shared" ref="K250" si="714">BP250</f>
        <v xml:space="preserve">   </v>
      </c>
      <c r="L250" s="108"/>
      <c r="M250" s="108"/>
      <c r="N250" s="109"/>
      <c r="O250" s="107">
        <f t="shared" ref="O250" si="715">SUM(AE250-AI250)</f>
        <v>0</v>
      </c>
      <c r="P250" s="109"/>
      <c r="Q250" s="107">
        <f t="shared" ref="Q250" si="716">SUM(AL250-AP250)</f>
        <v>0</v>
      </c>
      <c r="R250" s="109"/>
      <c r="S250" s="107">
        <f t="shared" ref="S250" si="717">SUM(AS250-AW250)</f>
        <v>0</v>
      </c>
      <c r="T250" s="109"/>
      <c r="U250" s="107">
        <f>IFERROR(SMALL($E$10:$I$264,121),0)</f>
        <v>121.22213599999999</v>
      </c>
      <c r="V250" s="108"/>
      <c r="W250" s="108"/>
      <c r="X250" s="108"/>
      <c r="Y250" s="109"/>
      <c r="Z250" s="87">
        <f>IFERROR(IF(U250="","",RANK(U250,$U$10:$Y$264,1)),0)</f>
        <v>121</v>
      </c>
      <c r="AA250" s="87" t="str">
        <f>IFERROR(INDEX($K$10:$K$264,MATCH(U250,$E$10:$E$264,0),1),0)</f>
        <v>Giroudin Quentin</v>
      </c>
      <c r="AB250" s="87"/>
      <c r="AC250" s="87"/>
      <c r="AD250" s="87"/>
      <c r="AE250" s="101"/>
      <c r="AF250" s="101"/>
      <c r="AG250" s="102"/>
      <c r="AH250" s="115" t="s">
        <v>19</v>
      </c>
      <c r="AI250" s="104"/>
      <c r="AJ250" s="101"/>
      <c r="AK250" s="101"/>
      <c r="AL250" s="101"/>
      <c r="AM250" s="101"/>
      <c r="AN250" s="102"/>
      <c r="AO250" s="115" t="s">
        <v>19</v>
      </c>
      <c r="AP250" s="104"/>
      <c r="AQ250" s="101"/>
      <c r="AR250" s="101"/>
      <c r="AS250" s="101"/>
      <c r="AT250" s="101"/>
      <c r="AU250" s="102"/>
      <c r="AV250" s="115" t="s">
        <v>19</v>
      </c>
      <c r="AW250" s="104"/>
      <c r="AX250" s="101"/>
      <c r="AY250" s="101"/>
      <c r="AZ250" s="117">
        <f>IFERROR(IF(E250="","",RANK(E250,$E$10:$I$264,1)),0)</f>
        <v>110</v>
      </c>
      <c r="BA250" s="118"/>
      <c r="BB250" s="118"/>
      <c r="BC250" s="119"/>
      <c r="BE250" s="96"/>
      <c r="BF250" s="96"/>
      <c r="BH250" s="88" t="s">
        <v>140</v>
      </c>
      <c r="BI250" s="88"/>
      <c r="BJ250" s="88"/>
      <c r="BK250" s="88"/>
      <c r="BL250" s="88"/>
      <c r="BM250" s="88"/>
      <c r="BN250" s="88"/>
      <c r="BO250" s="88"/>
      <c r="BP250" s="88" t="str">
        <f>IF(BE250&gt;0,VLOOKUP(BE250,'Infos joueurs'!$B:$BT,11,FALSE)," ")&amp;" "&amp;IF(BE250&gt;0,VLOOKUP(BE250,'Infos joueurs'!$B:$BT,27,FALSE)," ")</f>
        <v xml:space="preserve">   </v>
      </c>
      <c r="BQ250" s="88"/>
      <c r="BR250" s="88"/>
      <c r="BS250" s="88"/>
      <c r="BT250" s="88"/>
      <c r="BU250" s="88"/>
      <c r="BV250" s="88"/>
      <c r="BW250" s="88"/>
      <c r="BX250" s="88"/>
      <c r="BY250" s="88"/>
      <c r="BZ250" s="88"/>
      <c r="CA250" s="88"/>
      <c r="CD250" s="97">
        <v>121</v>
      </c>
      <c r="CE250" s="97"/>
      <c r="CF250" s="97"/>
      <c r="CH250" s="105" t="str">
        <f t="shared" ref="CH250" si="718">AA250</f>
        <v>Giroudin Quentin</v>
      </c>
      <c r="CI250" s="105"/>
      <c r="CJ250" s="105"/>
      <c r="CK250" s="105"/>
      <c r="CL250" s="105"/>
      <c r="CM250" s="105"/>
      <c r="CN250" s="105"/>
      <c r="CO250" s="105"/>
      <c r="CP250" s="105"/>
      <c r="CQ250" s="105"/>
      <c r="CR250" s="105"/>
      <c r="CS250" s="105"/>
      <c r="CU250" s="106">
        <f t="shared" ref="CU250" si="719">IFERROR(INDEX($BE$10:$BE$269,MATCH(CH250,$BP$10:$BP$269,0)),0)</f>
        <v>6</v>
      </c>
      <c r="CV250" s="106"/>
      <c r="CW250" s="106"/>
    </row>
    <row r="251" spans="5:101" ht="7.5" customHeight="1" x14ac:dyDescent="0.2">
      <c r="E251" s="110"/>
      <c r="F251" s="111"/>
      <c r="G251" s="111"/>
      <c r="H251" s="111"/>
      <c r="I251" s="112"/>
      <c r="J251" s="114"/>
      <c r="K251" s="110"/>
      <c r="L251" s="111"/>
      <c r="M251" s="111"/>
      <c r="N251" s="112"/>
      <c r="O251" s="110"/>
      <c r="P251" s="112"/>
      <c r="Q251" s="110"/>
      <c r="R251" s="112"/>
      <c r="S251" s="110"/>
      <c r="T251" s="112"/>
      <c r="U251" s="110"/>
      <c r="V251" s="111"/>
      <c r="W251" s="111"/>
      <c r="X251" s="111"/>
      <c r="Y251" s="112"/>
      <c r="Z251" s="87"/>
      <c r="AA251" s="87"/>
      <c r="AB251" s="87"/>
      <c r="AC251" s="87"/>
      <c r="AD251" s="87"/>
      <c r="AE251" s="101"/>
      <c r="AF251" s="101"/>
      <c r="AG251" s="102"/>
      <c r="AH251" s="116"/>
      <c r="AI251" s="104"/>
      <c r="AJ251" s="101"/>
      <c r="AK251" s="101"/>
      <c r="AL251" s="101"/>
      <c r="AM251" s="101"/>
      <c r="AN251" s="102"/>
      <c r="AO251" s="116"/>
      <c r="AP251" s="104"/>
      <c r="AQ251" s="101"/>
      <c r="AR251" s="101"/>
      <c r="AS251" s="101"/>
      <c r="AT251" s="101"/>
      <c r="AU251" s="102"/>
      <c r="AV251" s="116"/>
      <c r="AW251" s="104"/>
      <c r="AX251" s="101"/>
      <c r="AY251" s="101"/>
      <c r="AZ251" s="120"/>
      <c r="BA251" s="121"/>
      <c r="BB251" s="121"/>
      <c r="BC251" s="122"/>
      <c r="BE251" s="96"/>
      <c r="BF251" s="96"/>
      <c r="BH251" s="88"/>
      <c r="BI251" s="88"/>
      <c r="BJ251" s="88"/>
      <c r="BK251" s="88"/>
      <c r="BL251" s="88"/>
      <c r="BM251" s="88"/>
      <c r="BN251" s="88"/>
      <c r="BO251" s="88"/>
      <c r="BP251" s="88"/>
      <c r="BQ251" s="88"/>
      <c r="BR251" s="88"/>
      <c r="BS251" s="88"/>
      <c r="BT251" s="88"/>
      <c r="BU251" s="88"/>
      <c r="BV251" s="88"/>
      <c r="BW251" s="88"/>
      <c r="BX251" s="88"/>
      <c r="BY251" s="88"/>
      <c r="BZ251" s="88"/>
      <c r="CA251" s="88"/>
      <c r="CD251" s="98"/>
      <c r="CE251" s="98"/>
      <c r="CF251" s="98"/>
      <c r="CH251" s="99"/>
      <c r="CI251" s="99"/>
      <c r="CJ251" s="99"/>
      <c r="CK251" s="99"/>
      <c r="CL251" s="99"/>
      <c r="CM251" s="99"/>
      <c r="CN251" s="99"/>
      <c r="CO251" s="99"/>
      <c r="CP251" s="99"/>
      <c r="CQ251" s="99"/>
      <c r="CR251" s="99"/>
      <c r="CS251" s="99"/>
      <c r="CU251" s="85"/>
      <c r="CV251" s="85"/>
      <c r="CW251" s="85"/>
    </row>
    <row r="252" spans="5:101" ht="7.5" customHeight="1" x14ac:dyDescent="0.2">
      <c r="E252" s="107">
        <f>IFERROR(IF(BP252="","-",RANK(S252,$S$10:$T$264,0)+RANK(Q252,$Q$10:$R$264,0)%+RANK(O252,$O$10:$P$264,0)%%+ROW()%%%),"-")</f>
        <v>9.1014520000000001</v>
      </c>
      <c r="F252" s="108"/>
      <c r="G252" s="108"/>
      <c r="H252" s="108"/>
      <c r="I252" s="109"/>
      <c r="J252" s="113">
        <f>IFERROR(IF(E252="","",RANK(E252,$E$10:$I$264,1)),"-")</f>
        <v>111</v>
      </c>
      <c r="K252" s="107" t="str">
        <f t="shared" ref="K252" si="720">BP252</f>
        <v xml:space="preserve">   </v>
      </c>
      <c r="L252" s="108"/>
      <c r="M252" s="108"/>
      <c r="N252" s="109"/>
      <c r="O252" s="107">
        <f t="shared" ref="O252" si="721">SUM(AE252-AI252)</f>
        <v>0</v>
      </c>
      <c r="P252" s="109"/>
      <c r="Q252" s="107">
        <f t="shared" ref="Q252" si="722">SUM(AL252-AP252)</f>
        <v>0</v>
      </c>
      <c r="R252" s="109"/>
      <c r="S252" s="107">
        <f t="shared" ref="S252" si="723">SUM(AS252-AW252)</f>
        <v>0</v>
      </c>
      <c r="T252" s="109"/>
      <c r="U252" s="107">
        <f>IFERROR(SMALL($E$10:$I$264,122),0)</f>
        <v>121.23224</v>
      </c>
      <c r="V252" s="108"/>
      <c r="W252" s="108"/>
      <c r="X252" s="108"/>
      <c r="Y252" s="109"/>
      <c r="Z252" s="87">
        <f>IFERROR(IF(U252="","",RANK(U252,$U$10:$Y$264,1)),0)</f>
        <v>122</v>
      </c>
      <c r="AA252" s="87" t="str">
        <f>IFERROR(INDEX($K$10:$K$264,MATCH(U252,$E$10:$E$264,0),1),0)</f>
        <v>Ciffère Lois</v>
      </c>
      <c r="AB252" s="87"/>
      <c r="AC252" s="87"/>
      <c r="AD252" s="87"/>
      <c r="AE252" s="101"/>
      <c r="AF252" s="101"/>
      <c r="AG252" s="102"/>
      <c r="AH252" s="115" t="s">
        <v>19</v>
      </c>
      <c r="AI252" s="104"/>
      <c r="AJ252" s="101"/>
      <c r="AK252" s="101"/>
      <c r="AL252" s="101"/>
      <c r="AM252" s="101"/>
      <c r="AN252" s="102"/>
      <c r="AO252" s="115" t="s">
        <v>19</v>
      </c>
      <c r="AP252" s="104"/>
      <c r="AQ252" s="101"/>
      <c r="AR252" s="101"/>
      <c r="AS252" s="101"/>
      <c r="AT252" s="101"/>
      <c r="AU252" s="102"/>
      <c r="AV252" s="115" t="s">
        <v>19</v>
      </c>
      <c r="AW252" s="104"/>
      <c r="AX252" s="101"/>
      <c r="AY252" s="101"/>
      <c r="AZ252" s="117">
        <f>IFERROR(IF(E252="","",RANK(E252,$E$10:$I$264,1)),0)</f>
        <v>111</v>
      </c>
      <c r="BA252" s="118"/>
      <c r="BB252" s="118"/>
      <c r="BC252" s="119"/>
      <c r="BE252" s="96"/>
      <c r="BF252" s="96"/>
      <c r="BH252" s="88" t="s">
        <v>141</v>
      </c>
      <c r="BI252" s="88"/>
      <c r="BJ252" s="88"/>
      <c r="BK252" s="88"/>
      <c r="BL252" s="88"/>
      <c r="BM252" s="88"/>
      <c r="BN252" s="88"/>
      <c r="BO252" s="88"/>
      <c r="BP252" s="88" t="str">
        <f>IF(BE252&gt;0,VLOOKUP(BE252,'Infos joueurs'!$B:$BT,11,FALSE)," ")&amp;" "&amp;IF(BE252&gt;0,VLOOKUP(BE252,'Infos joueurs'!$B:$BT,27,FALSE)," ")</f>
        <v xml:space="preserve">   </v>
      </c>
      <c r="BQ252" s="88"/>
      <c r="BR252" s="88"/>
      <c r="BS252" s="88"/>
      <c r="BT252" s="88"/>
      <c r="BU252" s="88"/>
      <c r="BV252" s="88"/>
      <c r="BW252" s="88"/>
      <c r="BX252" s="88"/>
      <c r="BY252" s="88"/>
      <c r="BZ252" s="88"/>
      <c r="CA252" s="88"/>
      <c r="CD252" s="97">
        <v>122</v>
      </c>
      <c r="CE252" s="97"/>
      <c r="CF252" s="97"/>
      <c r="CH252" s="105" t="str">
        <f t="shared" ref="CH252" si="724">AA252</f>
        <v>Ciffère Lois</v>
      </c>
      <c r="CI252" s="105"/>
      <c r="CJ252" s="105"/>
      <c r="CK252" s="105"/>
      <c r="CL252" s="105"/>
      <c r="CM252" s="105"/>
      <c r="CN252" s="105"/>
      <c r="CO252" s="105"/>
      <c r="CP252" s="105"/>
      <c r="CQ252" s="105"/>
      <c r="CR252" s="105"/>
      <c r="CS252" s="105"/>
      <c r="CU252" s="106">
        <f t="shared" ref="CU252" si="725">IFERROR(INDEX($BE$10:$BE$269,MATCH(CH252,$BP$10:$BP$269,0)),0)</f>
        <v>4</v>
      </c>
      <c r="CV252" s="106"/>
      <c r="CW252" s="106"/>
    </row>
    <row r="253" spans="5:101" ht="7.5" customHeight="1" x14ac:dyDescent="0.2">
      <c r="E253" s="110"/>
      <c r="F253" s="111"/>
      <c r="G253" s="111"/>
      <c r="H253" s="111"/>
      <c r="I253" s="112"/>
      <c r="J253" s="114"/>
      <c r="K253" s="110"/>
      <c r="L253" s="111"/>
      <c r="M253" s="111"/>
      <c r="N253" s="112"/>
      <c r="O253" s="110"/>
      <c r="P253" s="112"/>
      <c r="Q253" s="110"/>
      <c r="R253" s="112"/>
      <c r="S253" s="110"/>
      <c r="T253" s="112"/>
      <c r="U253" s="110"/>
      <c r="V253" s="111"/>
      <c r="W253" s="111"/>
      <c r="X253" s="111"/>
      <c r="Y253" s="112"/>
      <c r="Z253" s="87"/>
      <c r="AA253" s="87"/>
      <c r="AB253" s="87"/>
      <c r="AC253" s="87"/>
      <c r="AD253" s="87"/>
      <c r="AE253" s="101"/>
      <c r="AF253" s="101"/>
      <c r="AG253" s="102"/>
      <c r="AH253" s="116"/>
      <c r="AI253" s="104"/>
      <c r="AJ253" s="101"/>
      <c r="AK253" s="101"/>
      <c r="AL253" s="101"/>
      <c r="AM253" s="101"/>
      <c r="AN253" s="102"/>
      <c r="AO253" s="116"/>
      <c r="AP253" s="104"/>
      <c r="AQ253" s="101"/>
      <c r="AR253" s="101"/>
      <c r="AS253" s="101"/>
      <c r="AT253" s="101"/>
      <c r="AU253" s="102"/>
      <c r="AV253" s="116"/>
      <c r="AW253" s="104"/>
      <c r="AX253" s="101"/>
      <c r="AY253" s="101"/>
      <c r="AZ253" s="120"/>
      <c r="BA253" s="121"/>
      <c r="BB253" s="121"/>
      <c r="BC253" s="122"/>
      <c r="BE253" s="96"/>
      <c r="BF253" s="96"/>
      <c r="BH253" s="88"/>
      <c r="BI253" s="88"/>
      <c r="BJ253" s="88"/>
      <c r="BK253" s="88"/>
      <c r="BL253" s="88"/>
      <c r="BM253" s="88"/>
      <c r="BN253" s="88"/>
      <c r="BO253" s="88"/>
      <c r="BP253" s="88"/>
      <c r="BQ253" s="88"/>
      <c r="BR253" s="88"/>
      <c r="BS253" s="88"/>
      <c r="BT253" s="88"/>
      <c r="BU253" s="88"/>
      <c r="BV253" s="88"/>
      <c r="BW253" s="88"/>
      <c r="BX253" s="88"/>
      <c r="BY253" s="88"/>
      <c r="BZ253" s="88"/>
      <c r="CA253" s="88"/>
      <c r="CD253" s="98"/>
      <c r="CE253" s="98"/>
      <c r="CF253" s="98"/>
      <c r="CH253" s="99"/>
      <c r="CI253" s="99"/>
      <c r="CJ253" s="99"/>
      <c r="CK253" s="99"/>
      <c r="CL253" s="99"/>
      <c r="CM253" s="99"/>
      <c r="CN253" s="99"/>
      <c r="CO253" s="99"/>
      <c r="CP253" s="99"/>
      <c r="CQ253" s="99"/>
      <c r="CR253" s="99"/>
      <c r="CS253" s="99"/>
      <c r="CU253" s="85"/>
      <c r="CV253" s="85"/>
      <c r="CW253" s="85"/>
    </row>
    <row r="254" spans="5:101" ht="7.5" customHeight="1" x14ac:dyDescent="0.2">
      <c r="E254" s="107">
        <f>IFERROR(IF(BP254="","-",RANK(S254,$S$10:$T$264,0)+RANK(Q254,$Q$10:$R$264,0)%+RANK(O254,$O$10:$P$264,0)%%+ROW()%%%),"-")</f>
        <v>9.1014540000000004</v>
      </c>
      <c r="F254" s="108"/>
      <c r="G254" s="108"/>
      <c r="H254" s="108"/>
      <c r="I254" s="109"/>
      <c r="J254" s="113">
        <f>IFERROR(IF(E254="","",RANK(E254,$E$10:$I$264,1)),"-")</f>
        <v>112</v>
      </c>
      <c r="K254" s="107" t="str">
        <f t="shared" ref="K254" si="726">BP254</f>
        <v xml:space="preserve">   </v>
      </c>
      <c r="L254" s="108"/>
      <c r="M254" s="108"/>
      <c r="N254" s="109"/>
      <c r="O254" s="107">
        <f t="shared" ref="O254" si="727">SUM(AE254-AI254)</f>
        <v>0</v>
      </c>
      <c r="P254" s="109"/>
      <c r="Q254" s="107">
        <f t="shared" ref="Q254" si="728">SUM(AL254-AP254)</f>
        <v>0</v>
      </c>
      <c r="R254" s="109"/>
      <c r="S254" s="107">
        <f t="shared" ref="S254" si="729">SUM(AS254-AW254)</f>
        <v>0</v>
      </c>
      <c r="T254" s="109"/>
      <c r="U254" s="107">
        <f>IFERROR(SMALL($E$10:$I$264,123),0)</f>
        <v>121.23233399999999</v>
      </c>
      <c r="V254" s="108"/>
      <c r="W254" s="108"/>
      <c r="X254" s="108"/>
      <c r="Y254" s="109"/>
      <c r="Z254" s="87">
        <f>IFERROR(IF(U254="","",RANK(U254,$U$10:$Y$264,1)),0)</f>
        <v>123</v>
      </c>
      <c r="AA254" s="87" t="str">
        <f>IFERROR(INDEX($K$10:$K$264,MATCH(U254,$E$10:$E$264,0),1),0)</f>
        <v>Nichinitti Mathieu</v>
      </c>
      <c r="AB254" s="87"/>
      <c r="AC254" s="87"/>
      <c r="AD254" s="87"/>
      <c r="AE254" s="101"/>
      <c r="AF254" s="101"/>
      <c r="AG254" s="102"/>
      <c r="AH254" s="115" t="s">
        <v>19</v>
      </c>
      <c r="AI254" s="104"/>
      <c r="AJ254" s="101"/>
      <c r="AK254" s="101"/>
      <c r="AL254" s="101"/>
      <c r="AM254" s="101"/>
      <c r="AN254" s="102"/>
      <c r="AO254" s="115" t="s">
        <v>19</v>
      </c>
      <c r="AP254" s="104"/>
      <c r="AQ254" s="101"/>
      <c r="AR254" s="101"/>
      <c r="AS254" s="101"/>
      <c r="AT254" s="101"/>
      <c r="AU254" s="102"/>
      <c r="AV254" s="115" t="s">
        <v>19</v>
      </c>
      <c r="AW254" s="104"/>
      <c r="AX254" s="101"/>
      <c r="AY254" s="101"/>
      <c r="AZ254" s="117">
        <f>IFERROR(IF(E254="","",RANK(E254,$E$10:$I$264,1)),0)</f>
        <v>112</v>
      </c>
      <c r="BA254" s="118"/>
      <c r="BB254" s="118"/>
      <c r="BC254" s="119"/>
      <c r="BE254" s="96"/>
      <c r="BF254" s="96"/>
      <c r="BH254" s="88" t="s">
        <v>142</v>
      </c>
      <c r="BI254" s="88"/>
      <c r="BJ254" s="88"/>
      <c r="BK254" s="88"/>
      <c r="BL254" s="88"/>
      <c r="BM254" s="88"/>
      <c r="BN254" s="88"/>
      <c r="BO254" s="88"/>
      <c r="BP254" s="88" t="str">
        <f>IF(BE254&gt;0,VLOOKUP(BE254,'Infos joueurs'!$B:$BT,11,FALSE)," ")&amp;" "&amp;IF(BE254&gt;0,VLOOKUP(BE254,'Infos joueurs'!$B:$BT,27,FALSE)," ")</f>
        <v xml:space="preserve">   </v>
      </c>
      <c r="BQ254" s="88"/>
      <c r="BR254" s="88"/>
      <c r="BS254" s="88"/>
      <c r="BT254" s="88"/>
      <c r="BU254" s="88"/>
      <c r="BV254" s="88"/>
      <c r="BW254" s="88"/>
      <c r="BX254" s="88"/>
      <c r="BY254" s="88"/>
      <c r="BZ254" s="88"/>
      <c r="CA254" s="88"/>
      <c r="CD254" s="97">
        <v>123</v>
      </c>
      <c r="CE254" s="97"/>
      <c r="CF254" s="97"/>
      <c r="CH254" s="105" t="str">
        <f t="shared" ref="CH254" si="730">AA254</f>
        <v>Nichinitti Mathieu</v>
      </c>
      <c r="CI254" s="105"/>
      <c r="CJ254" s="105"/>
      <c r="CK254" s="105"/>
      <c r="CL254" s="105"/>
      <c r="CM254" s="105"/>
      <c r="CN254" s="105"/>
      <c r="CO254" s="105"/>
      <c r="CP254" s="105"/>
      <c r="CQ254" s="105"/>
      <c r="CR254" s="105"/>
      <c r="CS254" s="105"/>
      <c r="CU254" s="106">
        <f t="shared" ref="CU254" si="731">IFERROR(INDEX($BE$10:$BE$269,MATCH(CH254,$BP$10:$BP$269,0)),0)</f>
        <v>12</v>
      </c>
      <c r="CV254" s="106"/>
      <c r="CW254" s="106"/>
    </row>
    <row r="255" spans="5:101" ht="7.5" customHeight="1" x14ac:dyDescent="0.2">
      <c r="E255" s="110"/>
      <c r="F255" s="111"/>
      <c r="G255" s="111"/>
      <c r="H255" s="111"/>
      <c r="I255" s="112"/>
      <c r="J255" s="114"/>
      <c r="K255" s="110"/>
      <c r="L255" s="111"/>
      <c r="M255" s="111"/>
      <c r="N255" s="112"/>
      <c r="O255" s="110"/>
      <c r="P255" s="112"/>
      <c r="Q255" s="110"/>
      <c r="R255" s="112"/>
      <c r="S255" s="110"/>
      <c r="T255" s="112"/>
      <c r="U255" s="110"/>
      <c r="V255" s="111"/>
      <c r="W255" s="111"/>
      <c r="X255" s="111"/>
      <c r="Y255" s="112"/>
      <c r="Z255" s="87"/>
      <c r="AA255" s="87"/>
      <c r="AB255" s="87"/>
      <c r="AC255" s="87"/>
      <c r="AD255" s="87"/>
      <c r="AE255" s="101"/>
      <c r="AF255" s="101"/>
      <c r="AG255" s="102"/>
      <c r="AH255" s="116"/>
      <c r="AI255" s="104"/>
      <c r="AJ255" s="101"/>
      <c r="AK255" s="101"/>
      <c r="AL255" s="101"/>
      <c r="AM255" s="101"/>
      <c r="AN255" s="102"/>
      <c r="AO255" s="116"/>
      <c r="AP255" s="104"/>
      <c r="AQ255" s="101"/>
      <c r="AR255" s="101"/>
      <c r="AS255" s="101"/>
      <c r="AT255" s="101"/>
      <c r="AU255" s="102"/>
      <c r="AV255" s="116"/>
      <c r="AW255" s="104"/>
      <c r="AX255" s="101"/>
      <c r="AY255" s="101"/>
      <c r="AZ255" s="120"/>
      <c r="BA255" s="121"/>
      <c r="BB255" s="121"/>
      <c r="BC255" s="122"/>
      <c r="BE255" s="96"/>
      <c r="BF255" s="96"/>
      <c r="BH255" s="88"/>
      <c r="BI255" s="88"/>
      <c r="BJ255" s="88"/>
      <c r="BK255" s="88"/>
      <c r="BL255" s="88"/>
      <c r="BM255" s="88"/>
      <c r="BN255" s="88"/>
      <c r="BO255" s="88"/>
      <c r="BP255" s="88"/>
      <c r="BQ255" s="88"/>
      <c r="BR255" s="88"/>
      <c r="BS255" s="88"/>
      <c r="BT255" s="88"/>
      <c r="BU255" s="88"/>
      <c r="BV255" s="88"/>
      <c r="BW255" s="88"/>
      <c r="BX255" s="88"/>
      <c r="BY255" s="88"/>
      <c r="BZ255" s="88"/>
      <c r="CA255" s="88"/>
      <c r="CD255" s="98"/>
      <c r="CE255" s="98"/>
      <c r="CF255" s="98"/>
      <c r="CH255" s="99"/>
      <c r="CI255" s="99"/>
      <c r="CJ255" s="99"/>
      <c r="CK255" s="99"/>
      <c r="CL255" s="99"/>
      <c r="CM255" s="99"/>
      <c r="CN255" s="99"/>
      <c r="CO255" s="99"/>
      <c r="CP255" s="99"/>
      <c r="CQ255" s="99"/>
      <c r="CR255" s="99"/>
      <c r="CS255" s="99"/>
      <c r="CU255" s="85"/>
      <c r="CV255" s="85"/>
      <c r="CW255" s="85"/>
    </row>
    <row r="256" spans="5:101" ht="7.5" customHeight="1" x14ac:dyDescent="0.2">
      <c r="E256" s="107">
        <f>IFERROR(IF(BP256="","-",RANK(S256,$S$10:$T$264,0)+RANK(Q256,$Q$10:$R$264,0)%+RANK(O256,$O$10:$P$264,0)%%+ROW()%%%),"-")</f>
        <v>9.1014560000000007</v>
      </c>
      <c r="F256" s="108"/>
      <c r="G256" s="108"/>
      <c r="H256" s="108"/>
      <c r="I256" s="109"/>
      <c r="J256" s="113">
        <f>IFERROR(IF(E256="","",RANK(E256,$E$10:$I$264,1)),"-")</f>
        <v>113</v>
      </c>
      <c r="K256" s="107" t="str">
        <f t="shared" ref="K256" si="732">BP256</f>
        <v xml:space="preserve">   </v>
      </c>
      <c r="L256" s="108"/>
      <c r="M256" s="108"/>
      <c r="N256" s="109"/>
      <c r="O256" s="107">
        <f t="shared" ref="O256" si="733">SUM(AE256-AI256)</f>
        <v>0</v>
      </c>
      <c r="P256" s="109"/>
      <c r="Q256" s="107">
        <f t="shared" ref="Q256" si="734">SUM(AL256-AP256)</f>
        <v>0</v>
      </c>
      <c r="R256" s="109"/>
      <c r="S256" s="107">
        <f t="shared" ref="S256" si="735">SUM(AS256-AW256)</f>
        <v>0</v>
      </c>
      <c r="T256" s="109"/>
      <c r="U256" s="107">
        <f>IFERROR(SMALL($E$10:$I$264,124),0)</f>
        <v>121.25234599999999</v>
      </c>
      <c r="V256" s="108"/>
      <c r="W256" s="108"/>
      <c r="X256" s="108"/>
      <c r="Y256" s="109"/>
      <c r="Z256" s="87">
        <f>IFERROR(IF(U256="","",RANK(U256,$U$10:$Y$264,1)),0)</f>
        <v>124</v>
      </c>
      <c r="AA256" s="87" t="str">
        <f>IFERROR(INDEX($K$10:$K$264,MATCH(U256,$E$10:$E$264,0),1),0)</f>
        <v>Jean Jacques</v>
      </c>
      <c r="AB256" s="87"/>
      <c r="AC256" s="87"/>
      <c r="AD256" s="87"/>
      <c r="AE256" s="101"/>
      <c r="AF256" s="101"/>
      <c r="AG256" s="102"/>
      <c r="AH256" s="115" t="s">
        <v>19</v>
      </c>
      <c r="AI256" s="104"/>
      <c r="AJ256" s="101"/>
      <c r="AK256" s="101"/>
      <c r="AL256" s="101"/>
      <c r="AM256" s="101"/>
      <c r="AN256" s="102"/>
      <c r="AO256" s="115" t="s">
        <v>19</v>
      </c>
      <c r="AP256" s="104"/>
      <c r="AQ256" s="101"/>
      <c r="AR256" s="101"/>
      <c r="AS256" s="101"/>
      <c r="AT256" s="101"/>
      <c r="AU256" s="102"/>
      <c r="AV256" s="115" t="s">
        <v>19</v>
      </c>
      <c r="AW256" s="104"/>
      <c r="AX256" s="101"/>
      <c r="AY256" s="101"/>
      <c r="AZ256" s="117">
        <f>IFERROR(IF(E256="","",RANK(E256,$E$10:$I$264,1)),0)</f>
        <v>113</v>
      </c>
      <c r="BA256" s="118"/>
      <c r="BB256" s="118"/>
      <c r="BC256" s="119"/>
      <c r="BE256" s="96"/>
      <c r="BF256" s="96"/>
      <c r="BH256" s="88" t="s">
        <v>143</v>
      </c>
      <c r="BI256" s="88"/>
      <c r="BJ256" s="88"/>
      <c r="BK256" s="88"/>
      <c r="BL256" s="88"/>
      <c r="BM256" s="88"/>
      <c r="BN256" s="88"/>
      <c r="BO256" s="88"/>
      <c r="BP256" s="88" t="str">
        <f>IF(BE256&gt;0,VLOOKUP(BE256,'Infos joueurs'!$B:$BT,11,FALSE)," ")&amp;" "&amp;IF(BE256&gt;0,VLOOKUP(BE256,'Infos joueurs'!$B:$BT,27,FALSE)," ")</f>
        <v xml:space="preserve">   </v>
      </c>
      <c r="BQ256" s="88"/>
      <c r="BR256" s="88"/>
      <c r="BS256" s="88"/>
      <c r="BT256" s="88"/>
      <c r="BU256" s="88"/>
      <c r="BV256" s="88"/>
      <c r="BW256" s="88"/>
      <c r="BX256" s="88"/>
      <c r="BY256" s="88"/>
      <c r="BZ256" s="88"/>
      <c r="CA256" s="88"/>
      <c r="CD256" s="97">
        <v>124</v>
      </c>
      <c r="CE256" s="97"/>
      <c r="CF256" s="97"/>
      <c r="CH256" s="105" t="str">
        <f t="shared" ref="CH256" si="736">AA256</f>
        <v>Jean Jacques</v>
      </c>
      <c r="CI256" s="105"/>
      <c r="CJ256" s="105"/>
      <c r="CK256" s="105"/>
      <c r="CL256" s="105"/>
      <c r="CM256" s="105"/>
      <c r="CN256" s="105"/>
      <c r="CO256" s="105"/>
      <c r="CP256" s="105"/>
      <c r="CQ256" s="105"/>
      <c r="CR256" s="105"/>
      <c r="CS256" s="105"/>
      <c r="CU256" s="106">
        <f t="shared" ref="CU256" si="737">IFERROR(INDEX($BE$10:$BE$269,MATCH(CH256,$BP$10:$BP$269,0)),0)</f>
        <v>8</v>
      </c>
      <c r="CV256" s="106"/>
      <c r="CW256" s="106"/>
    </row>
    <row r="257" spans="5:101" ht="7.5" customHeight="1" x14ac:dyDescent="0.2">
      <c r="E257" s="110"/>
      <c r="F257" s="111"/>
      <c r="G257" s="111"/>
      <c r="H257" s="111"/>
      <c r="I257" s="112"/>
      <c r="J257" s="114"/>
      <c r="K257" s="110"/>
      <c r="L257" s="111"/>
      <c r="M257" s="111"/>
      <c r="N257" s="112"/>
      <c r="O257" s="110"/>
      <c r="P257" s="112"/>
      <c r="Q257" s="110"/>
      <c r="R257" s="112"/>
      <c r="S257" s="110"/>
      <c r="T257" s="112"/>
      <c r="U257" s="110"/>
      <c r="V257" s="111"/>
      <c r="W257" s="111"/>
      <c r="X257" s="111"/>
      <c r="Y257" s="112"/>
      <c r="Z257" s="87"/>
      <c r="AA257" s="87"/>
      <c r="AB257" s="87"/>
      <c r="AC257" s="87"/>
      <c r="AD257" s="87"/>
      <c r="AE257" s="101"/>
      <c r="AF257" s="101"/>
      <c r="AG257" s="102"/>
      <c r="AH257" s="116"/>
      <c r="AI257" s="104"/>
      <c r="AJ257" s="101"/>
      <c r="AK257" s="101"/>
      <c r="AL257" s="101"/>
      <c r="AM257" s="101"/>
      <c r="AN257" s="102"/>
      <c r="AO257" s="116"/>
      <c r="AP257" s="104"/>
      <c r="AQ257" s="101"/>
      <c r="AR257" s="101"/>
      <c r="AS257" s="101"/>
      <c r="AT257" s="101"/>
      <c r="AU257" s="102"/>
      <c r="AV257" s="116"/>
      <c r="AW257" s="104"/>
      <c r="AX257" s="101"/>
      <c r="AY257" s="101"/>
      <c r="AZ257" s="120"/>
      <c r="BA257" s="121"/>
      <c r="BB257" s="121"/>
      <c r="BC257" s="122"/>
      <c r="BE257" s="96"/>
      <c r="BF257" s="96"/>
      <c r="BH257" s="88"/>
      <c r="BI257" s="88"/>
      <c r="BJ257" s="88"/>
      <c r="BK257" s="88"/>
      <c r="BL257" s="88"/>
      <c r="BM257" s="88"/>
      <c r="BN257" s="88"/>
      <c r="BO257" s="88"/>
      <c r="BP257" s="88"/>
      <c r="BQ257" s="88"/>
      <c r="BR257" s="88"/>
      <c r="BS257" s="88"/>
      <c r="BT257" s="88"/>
      <c r="BU257" s="88"/>
      <c r="BV257" s="88"/>
      <c r="BW257" s="88"/>
      <c r="BX257" s="88"/>
      <c r="BY257" s="88"/>
      <c r="BZ257" s="88"/>
      <c r="CA257" s="88"/>
      <c r="CD257" s="98"/>
      <c r="CE257" s="98"/>
      <c r="CF257" s="98"/>
      <c r="CH257" s="99"/>
      <c r="CI257" s="99"/>
      <c r="CJ257" s="99"/>
      <c r="CK257" s="99"/>
      <c r="CL257" s="99"/>
      <c r="CM257" s="99"/>
      <c r="CN257" s="99"/>
      <c r="CO257" s="99"/>
      <c r="CP257" s="99"/>
      <c r="CQ257" s="99"/>
      <c r="CR257" s="99"/>
      <c r="CS257" s="99"/>
      <c r="CU257" s="85"/>
      <c r="CV257" s="85"/>
      <c r="CW257" s="85"/>
    </row>
    <row r="258" spans="5:101" ht="7.5" customHeight="1" x14ac:dyDescent="0.2">
      <c r="E258" s="107">
        <f>IFERROR(IF(BP258="","-",RANK(S258,$S$10:$T$264,0)+RANK(Q258,$Q$10:$R$264,0)%+RANK(O258,$O$10:$P$264,0)%%+ROW()%%%),"-")</f>
        <v>9.1014580000000009</v>
      </c>
      <c r="F258" s="108"/>
      <c r="G258" s="108"/>
      <c r="H258" s="108"/>
      <c r="I258" s="109"/>
      <c r="J258" s="113">
        <f>IFERROR(IF(E258="","",RANK(E258,$E$10:$I$264,1)),"-")</f>
        <v>114</v>
      </c>
      <c r="K258" s="107" t="str">
        <f t="shared" ref="K258" si="738">BP258</f>
        <v xml:space="preserve">   </v>
      </c>
      <c r="L258" s="108"/>
      <c r="M258" s="108"/>
      <c r="N258" s="109"/>
      <c r="O258" s="107">
        <f t="shared" ref="O258" si="739">SUM(AE258-AI258)</f>
        <v>0</v>
      </c>
      <c r="P258" s="109"/>
      <c r="Q258" s="107">
        <f t="shared" ref="Q258" si="740">SUM(AL258-AP258)</f>
        <v>0</v>
      </c>
      <c r="R258" s="109"/>
      <c r="S258" s="107">
        <f t="shared" ref="S258" si="741">SUM(AS258-AW258)</f>
        <v>0</v>
      </c>
      <c r="T258" s="109"/>
      <c r="U258" s="107">
        <f>IFERROR(SMALL($E$10:$I$264,125),0)</f>
        <v>126.26255</v>
      </c>
      <c r="V258" s="108"/>
      <c r="W258" s="108"/>
      <c r="X258" s="108"/>
      <c r="Y258" s="109"/>
      <c r="Z258" s="87">
        <f>IFERROR(IF(U258="","",RANK(U258,$U$10:$Y$264,1)),0)</f>
        <v>125</v>
      </c>
      <c r="AA258" s="87" t="str">
        <f>IFERROR(INDEX($K$10:$K$264,MATCH(U258,$E$10:$E$264,0),1),0)</f>
        <v xml:space="preserve">   </v>
      </c>
      <c r="AB258" s="87"/>
      <c r="AC258" s="87"/>
      <c r="AD258" s="87"/>
      <c r="AE258" s="101"/>
      <c r="AF258" s="101"/>
      <c r="AG258" s="102"/>
      <c r="AH258" s="115" t="s">
        <v>19</v>
      </c>
      <c r="AI258" s="104"/>
      <c r="AJ258" s="101"/>
      <c r="AK258" s="101"/>
      <c r="AL258" s="101"/>
      <c r="AM258" s="101"/>
      <c r="AN258" s="102"/>
      <c r="AO258" s="115" t="s">
        <v>19</v>
      </c>
      <c r="AP258" s="104"/>
      <c r="AQ258" s="101"/>
      <c r="AR258" s="101"/>
      <c r="AS258" s="101"/>
      <c r="AT258" s="101"/>
      <c r="AU258" s="102"/>
      <c r="AV258" s="115" t="s">
        <v>19</v>
      </c>
      <c r="AW258" s="104"/>
      <c r="AX258" s="101"/>
      <c r="AY258" s="101"/>
      <c r="AZ258" s="117">
        <f>IFERROR(IF(E258="","",RANK(E258,$E$10:$I$264,1)),0)</f>
        <v>114</v>
      </c>
      <c r="BA258" s="118"/>
      <c r="BB258" s="118"/>
      <c r="BC258" s="119"/>
      <c r="BE258" s="96"/>
      <c r="BF258" s="96"/>
      <c r="BH258" s="88" t="s">
        <v>144</v>
      </c>
      <c r="BI258" s="88"/>
      <c r="BJ258" s="88"/>
      <c r="BK258" s="88"/>
      <c r="BL258" s="88"/>
      <c r="BM258" s="88"/>
      <c r="BN258" s="88"/>
      <c r="BO258" s="88"/>
      <c r="BP258" s="88" t="str">
        <f>IF(BE258&gt;0,VLOOKUP(BE258,'Infos joueurs'!$B:$BT,11,FALSE)," ")&amp;" "&amp;IF(BE258&gt;0,VLOOKUP(BE258,'Infos joueurs'!$B:$BT,27,FALSE)," ")</f>
        <v xml:space="preserve">   </v>
      </c>
      <c r="BQ258" s="88"/>
      <c r="BR258" s="88"/>
      <c r="BS258" s="88"/>
      <c r="BT258" s="88"/>
      <c r="BU258" s="88"/>
      <c r="BV258" s="88"/>
      <c r="BW258" s="88"/>
      <c r="BX258" s="88"/>
      <c r="BY258" s="88"/>
      <c r="BZ258" s="88"/>
      <c r="CA258" s="88"/>
      <c r="CD258" s="97">
        <v>125</v>
      </c>
      <c r="CE258" s="97"/>
      <c r="CF258" s="97"/>
      <c r="CH258" s="105" t="str">
        <f t="shared" ref="CH258" si="742">AA258</f>
        <v xml:space="preserve">   </v>
      </c>
      <c r="CI258" s="105"/>
      <c r="CJ258" s="105"/>
      <c r="CK258" s="105"/>
      <c r="CL258" s="105"/>
      <c r="CM258" s="105"/>
      <c r="CN258" s="105"/>
      <c r="CO258" s="105"/>
      <c r="CP258" s="105"/>
      <c r="CQ258" s="105"/>
      <c r="CR258" s="105"/>
      <c r="CS258" s="105"/>
      <c r="CU258" s="106">
        <f t="shared" ref="CU258" si="743">IFERROR(INDEX($BE$10:$BE$269,MATCH(CH258,$BP$10:$BP$269,0)),0)</f>
        <v>0</v>
      </c>
      <c r="CV258" s="106"/>
      <c r="CW258" s="106"/>
    </row>
    <row r="259" spans="5:101" ht="7.5" customHeight="1" x14ac:dyDescent="0.2">
      <c r="E259" s="110"/>
      <c r="F259" s="111"/>
      <c r="G259" s="111"/>
      <c r="H259" s="111"/>
      <c r="I259" s="112"/>
      <c r="J259" s="114"/>
      <c r="K259" s="110"/>
      <c r="L259" s="111"/>
      <c r="M259" s="111"/>
      <c r="N259" s="112"/>
      <c r="O259" s="110"/>
      <c r="P259" s="112"/>
      <c r="Q259" s="110"/>
      <c r="R259" s="112"/>
      <c r="S259" s="110"/>
      <c r="T259" s="112"/>
      <c r="U259" s="110"/>
      <c r="V259" s="111"/>
      <c r="W259" s="111"/>
      <c r="X259" s="111"/>
      <c r="Y259" s="112"/>
      <c r="Z259" s="87"/>
      <c r="AA259" s="87"/>
      <c r="AB259" s="87"/>
      <c r="AC259" s="87"/>
      <c r="AD259" s="87"/>
      <c r="AE259" s="101"/>
      <c r="AF259" s="101"/>
      <c r="AG259" s="102"/>
      <c r="AH259" s="116"/>
      <c r="AI259" s="104"/>
      <c r="AJ259" s="101"/>
      <c r="AK259" s="101"/>
      <c r="AL259" s="101"/>
      <c r="AM259" s="101"/>
      <c r="AN259" s="102"/>
      <c r="AO259" s="116"/>
      <c r="AP259" s="104"/>
      <c r="AQ259" s="101"/>
      <c r="AR259" s="101"/>
      <c r="AS259" s="101"/>
      <c r="AT259" s="101"/>
      <c r="AU259" s="102"/>
      <c r="AV259" s="116"/>
      <c r="AW259" s="104"/>
      <c r="AX259" s="101"/>
      <c r="AY259" s="101"/>
      <c r="AZ259" s="120"/>
      <c r="BA259" s="121"/>
      <c r="BB259" s="121"/>
      <c r="BC259" s="122"/>
      <c r="BE259" s="96"/>
      <c r="BF259" s="96"/>
      <c r="BH259" s="88"/>
      <c r="BI259" s="88"/>
      <c r="BJ259" s="88"/>
      <c r="BK259" s="88"/>
      <c r="BL259" s="88"/>
      <c r="BM259" s="88"/>
      <c r="BN259" s="88"/>
      <c r="BO259" s="88"/>
      <c r="BP259" s="88"/>
      <c r="BQ259" s="88"/>
      <c r="BR259" s="88"/>
      <c r="BS259" s="88"/>
      <c r="BT259" s="88"/>
      <c r="BU259" s="88"/>
      <c r="BV259" s="88"/>
      <c r="BW259" s="88"/>
      <c r="BX259" s="88"/>
      <c r="BY259" s="88"/>
      <c r="BZ259" s="88"/>
      <c r="CA259" s="88"/>
      <c r="CD259" s="98"/>
      <c r="CE259" s="98"/>
      <c r="CF259" s="98"/>
      <c r="CH259" s="99"/>
      <c r="CI259" s="99"/>
      <c r="CJ259" s="99"/>
      <c r="CK259" s="99"/>
      <c r="CL259" s="99"/>
      <c r="CM259" s="99"/>
      <c r="CN259" s="99"/>
      <c r="CO259" s="99"/>
      <c r="CP259" s="99"/>
      <c r="CQ259" s="99"/>
      <c r="CR259" s="99"/>
      <c r="CS259" s="99"/>
      <c r="CU259" s="85"/>
      <c r="CV259" s="85"/>
      <c r="CW259" s="85"/>
    </row>
    <row r="260" spans="5:101" ht="7.5" customHeight="1" x14ac:dyDescent="0.2">
      <c r="E260" s="107">
        <f>IFERROR(IF(BP260="","-",RANK(S260,$S$10:$T$264,0)+RANK(Q260,$Q$10:$R$264,0)%+RANK(O260,$O$10:$P$264,0)%%+ROW()%%%),"-")</f>
        <v>9.1014600000000012</v>
      </c>
      <c r="F260" s="108"/>
      <c r="G260" s="108"/>
      <c r="H260" s="108"/>
      <c r="I260" s="109"/>
      <c r="J260" s="113">
        <f>IFERROR(IF(E260="","",RANK(E260,$E$10:$I$264,1)),"-")</f>
        <v>115</v>
      </c>
      <c r="K260" s="107" t="str">
        <f t="shared" ref="K260" si="744">BP260</f>
        <v xml:space="preserve">   </v>
      </c>
      <c r="L260" s="108"/>
      <c r="M260" s="108"/>
      <c r="N260" s="109"/>
      <c r="O260" s="107">
        <f t="shared" ref="O260" si="745">SUM(AE260-AI260)</f>
        <v>0</v>
      </c>
      <c r="P260" s="109"/>
      <c r="Q260" s="107">
        <f t="shared" ref="Q260" si="746">SUM(AL260-AP260)</f>
        <v>0</v>
      </c>
      <c r="R260" s="109"/>
      <c r="S260" s="107">
        <f t="shared" ref="S260" si="747">SUM(AS260-AW260)</f>
        <v>0</v>
      </c>
      <c r="T260" s="109"/>
      <c r="U260" s="107">
        <f>IFERROR(SMALL($E$10:$I$264,126),0)</f>
        <v>126.27264400000001</v>
      </c>
      <c r="V260" s="108"/>
      <c r="W260" s="108"/>
      <c r="X260" s="108"/>
      <c r="Y260" s="109"/>
      <c r="Z260" s="87">
        <f>IFERROR(IF(U260="","",RANK(U260,$U$10:$Y$264,1)),0)</f>
        <v>126</v>
      </c>
      <c r="AA260" s="87" t="str">
        <f>IFERROR(INDEX($K$10:$K$264,MATCH(U260,$E$10:$E$264,0),1),0)</f>
        <v>Zuffer Marièle</v>
      </c>
      <c r="AB260" s="87"/>
      <c r="AC260" s="87"/>
      <c r="AD260" s="87"/>
      <c r="AE260" s="101"/>
      <c r="AF260" s="101"/>
      <c r="AG260" s="102"/>
      <c r="AH260" s="115" t="s">
        <v>19</v>
      </c>
      <c r="AI260" s="104"/>
      <c r="AJ260" s="101"/>
      <c r="AK260" s="101"/>
      <c r="AL260" s="101"/>
      <c r="AM260" s="101"/>
      <c r="AN260" s="102"/>
      <c r="AO260" s="115" t="s">
        <v>19</v>
      </c>
      <c r="AP260" s="104"/>
      <c r="AQ260" s="101"/>
      <c r="AR260" s="101"/>
      <c r="AS260" s="101"/>
      <c r="AT260" s="101"/>
      <c r="AU260" s="102"/>
      <c r="AV260" s="115" t="s">
        <v>19</v>
      </c>
      <c r="AW260" s="104"/>
      <c r="AX260" s="101"/>
      <c r="AY260" s="101"/>
      <c r="AZ260" s="117">
        <f>IFERROR(IF(E260="","",RANK(E260,$E$10:$I$264,1)),0)</f>
        <v>115</v>
      </c>
      <c r="BA260" s="118"/>
      <c r="BB260" s="118"/>
      <c r="BC260" s="119"/>
      <c r="BE260" s="96"/>
      <c r="BF260" s="96"/>
      <c r="BH260" s="88" t="s">
        <v>145</v>
      </c>
      <c r="BI260" s="88"/>
      <c r="BJ260" s="88"/>
      <c r="BK260" s="88"/>
      <c r="BL260" s="88"/>
      <c r="BM260" s="88"/>
      <c r="BN260" s="88"/>
      <c r="BO260" s="88"/>
      <c r="BP260" s="88" t="str">
        <f>IF(BE260&gt;0,VLOOKUP(BE260,'Infos joueurs'!$B:$BT,11,FALSE)," ")&amp;" "&amp;IF(BE260&gt;0,VLOOKUP(BE260,'Infos joueurs'!$B:$BT,27,FALSE)," ")</f>
        <v xml:space="preserve">   </v>
      </c>
      <c r="BQ260" s="88"/>
      <c r="BR260" s="88"/>
      <c r="BS260" s="88"/>
      <c r="BT260" s="88"/>
      <c r="BU260" s="88"/>
      <c r="BV260" s="88"/>
      <c r="BW260" s="88"/>
      <c r="BX260" s="88"/>
      <c r="BY260" s="88"/>
      <c r="BZ260" s="88"/>
      <c r="CA260" s="88"/>
      <c r="CD260" s="97">
        <v>126</v>
      </c>
      <c r="CE260" s="97"/>
      <c r="CF260" s="97"/>
      <c r="CH260" s="105" t="str">
        <f t="shared" ref="CH260" si="748">AA260</f>
        <v>Zuffer Marièle</v>
      </c>
      <c r="CI260" s="105"/>
      <c r="CJ260" s="105"/>
      <c r="CK260" s="105"/>
      <c r="CL260" s="105"/>
      <c r="CM260" s="105"/>
      <c r="CN260" s="105"/>
      <c r="CO260" s="105"/>
      <c r="CP260" s="105"/>
      <c r="CQ260" s="105"/>
      <c r="CR260" s="105"/>
      <c r="CS260" s="105"/>
      <c r="CU260" s="106">
        <f t="shared" ref="CU260" si="749">IFERROR(INDEX($BE$10:$BE$269,MATCH(CH260,$BP$10:$BP$269,0)),0)</f>
        <v>19</v>
      </c>
      <c r="CV260" s="106"/>
      <c r="CW260" s="106"/>
    </row>
    <row r="261" spans="5:101" ht="7.5" customHeight="1" x14ac:dyDescent="0.2">
      <c r="E261" s="110"/>
      <c r="F261" s="111"/>
      <c r="G261" s="111"/>
      <c r="H261" s="111"/>
      <c r="I261" s="112"/>
      <c r="J261" s="114"/>
      <c r="K261" s="110"/>
      <c r="L261" s="111"/>
      <c r="M261" s="111"/>
      <c r="N261" s="112"/>
      <c r="O261" s="110"/>
      <c r="P261" s="112"/>
      <c r="Q261" s="110"/>
      <c r="R261" s="112"/>
      <c r="S261" s="110"/>
      <c r="T261" s="112"/>
      <c r="U261" s="110"/>
      <c r="V261" s="111"/>
      <c r="W261" s="111"/>
      <c r="X261" s="111"/>
      <c r="Y261" s="112"/>
      <c r="Z261" s="87"/>
      <c r="AA261" s="87"/>
      <c r="AB261" s="87"/>
      <c r="AC261" s="87"/>
      <c r="AD261" s="87"/>
      <c r="AE261" s="101"/>
      <c r="AF261" s="101"/>
      <c r="AG261" s="102"/>
      <c r="AH261" s="116"/>
      <c r="AI261" s="104"/>
      <c r="AJ261" s="101"/>
      <c r="AK261" s="101"/>
      <c r="AL261" s="101"/>
      <c r="AM261" s="101"/>
      <c r="AN261" s="102"/>
      <c r="AO261" s="116"/>
      <c r="AP261" s="104"/>
      <c r="AQ261" s="101"/>
      <c r="AR261" s="101"/>
      <c r="AS261" s="101"/>
      <c r="AT261" s="101"/>
      <c r="AU261" s="102"/>
      <c r="AV261" s="116"/>
      <c r="AW261" s="104"/>
      <c r="AX261" s="101"/>
      <c r="AY261" s="101"/>
      <c r="AZ261" s="120"/>
      <c r="BA261" s="121"/>
      <c r="BB261" s="121"/>
      <c r="BC261" s="122"/>
      <c r="BE261" s="96"/>
      <c r="BF261" s="96"/>
      <c r="BH261" s="88"/>
      <c r="BI261" s="88"/>
      <c r="BJ261" s="88"/>
      <c r="BK261" s="88"/>
      <c r="BL261" s="88"/>
      <c r="BM261" s="88"/>
      <c r="BN261" s="88"/>
      <c r="BO261" s="88"/>
      <c r="BP261" s="88"/>
      <c r="BQ261" s="88"/>
      <c r="BR261" s="88"/>
      <c r="BS261" s="88"/>
      <c r="BT261" s="88"/>
      <c r="BU261" s="88"/>
      <c r="BV261" s="88"/>
      <c r="BW261" s="88"/>
      <c r="BX261" s="88"/>
      <c r="BY261" s="88"/>
      <c r="BZ261" s="88"/>
      <c r="CA261" s="88"/>
      <c r="CD261" s="98"/>
      <c r="CE261" s="98"/>
      <c r="CF261" s="98"/>
      <c r="CH261" s="99"/>
      <c r="CI261" s="99"/>
      <c r="CJ261" s="99"/>
      <c r="CK261" s="99"/>
      <c r="CL261" s="99"/>
      <c r="CM261" s="99"/>
      <c r="CN261" s="99"/>
      <c r="CO261" s="99"/>
      <c r="CP261" s="99"/>
      <c r="CQ261" s="99"/>
      <c r="CR261" s="99"/>
      <c r="CS261" s="99"/>
      <c r="CU261" s="85"/>
      <c r="CV261" s="85"/>
      <c r="CW261" s="85"/>
    </row>
    <row r="262" spans="5:101" ht="7.5" customHeight="1" x14ac:dyDescent="0.2">
      <c r="E262" s="107">
        <f>IFERROR(IF(BP262="","-",RANK(S262,$S$10:$T$264,0)+RANK(Q262,$Q$10:$R$264,0)%+RANK(O262,$O$10:$P$264,0)%%+ROW()%%%),"-")</f>
        <v>9.1014619999999997</v>
      </c>
      <c r="F262" s="108"/>
      <c r="G262" s="108"/>
      <c r="H262" s="108"/>
      <c r="I262" s="109"/>
      <c r="J262" s="113">
        <f>IFERROR(IF(E262="","",RANK(E262,$E$10:$I$264,1)),"-")</f>
        <v>116</v>
      </c>
      <c r="K262" s="107" t="str">
        <f t="shared" ref="K262" si="750">BP262</f>
        <v xml:space="preserve">   </v>
      </c>
      <c r="L262" s="108"/>
      <c r="M262" s="108"/>
      <c r="N262" s="109"/>
      <c r="O262" s="107">
        <f t="shared" ref="O262" si="751">SUM(AE262-AI262)</f>
        <v>0</v>
      </c>
      <c r="P262" s="109"/>
      <c r="Q262" s="107">
        <f t="shared" ref="Q262" si="752">SUM(AL262-AP262)</f>
        <v>0</v>
      </c>
      <c r="R262" s="109"/>
      <c r="S262" s="107">
        <f t="shared" ref="S262" si="753">SUM(AS262-AW262)</f>
        <v>0</v>
      </c>
      <c r="T262" s="109"/>
      <c r="U262" s="107">
        <f>IFERROR(SMALL($E$10:$I$264,127),0)</f>
        <v>126.27274800000001</v>
      </c>
      <c r="V262" s="108"/>
      <c r="W262" s="108"/>
      <c r="X262" s="108"/>
      <c r="Y262" s="109"/>
      <c r="Z262" s="87">
        <f>IFERROR(IF(U262="","",RANK(U262,$U$10:$Y$264,1)),0)</f>
        <v>127</v>
      </c>
      <c r="AA262" s="87" t="str">
        <f>IFERROR(INDEX($K$10:$K$264,MATCH(U262,$E$10:$E$264,0),1),0)</f>
        <v xml:space="preserve">   </v>
      </c>
      <c r="AB262" s="87"/>
      <c r="AC262" s="87"/>
      <c r="AD262" s="87"/>
      <c r="AE262" s="101"/>
      <c r="AF262" s="101"/>
      <c r="AG262" s="102"/>
      <c r="AH262" s="115" t="s">
        <v>19</v>
      </c>
      <c r="AI262" s="104"/>
      <c r="AJ262" s="101"/>
      <c r="AK262" s="101"/>
      <c r="AL262" s="101"/>
      <c r="AM262" s="101"/>
      <c r="AN262" s="102"/>
      <c r="AO262" s="115" t="s">
        <v>19</v>
      </c>
      <c r="AP262" s="104"/>
      <c r="AQ262" s="101"/>
      <c r="AR262" s="101"/>
      <c r="AS262" s="101"/>
      <c r="AT262" s="101"/>
      <c r="AU262" s="102"/>
      <c r="AV262" s="115" t="s">
        <v>19</v>
      </c>
      <c r="AW262" s="104"/>
      <c r="AX262" s="101"/>
      <c r="AY262" s="101"/>
      <c r="AZ262" s="117">
        <f>IFERROR(IF(E262="","",RANK(E262,$E$10:$I$264,1)),0)</f>
        <v>116</v>
      </c>
      <c r="BA262" s="118"/>
      <c r="BB262" s="118"/>
      <c r="BC262" s="119"/>
      <c r="BE262" s="96"/>
      <c r="BF262" s="96"/>
      <c r="BH262" s="88" t="s">
        <v>146</v>
      </c>
      <c r="BI262" s="88"/>
      <c r="BJ262" s="88"/>
      <c r="BK262" s="88"/>
      <c r="BL262" s="88"/>
      <c r="BM262" s="88"/>
      <c r="BN262" s="88"/>
      <c r="BO262" s="88"/>
      <c r="BP262" s="88" t="str">
        <f>IF(BE262&gt;0,VLOOKUP(BE262,'Infos joueurs'!$B:$BT,11,FALSE)," ")&amp;" "&amp;IF(BE262&gt;0,VLOOKUP(BE262,'Infos joueurs'!$B:$BT,27,FALSE)," ")</f>
        <v xml:space="preserve">   </v>
      </c>
      <c r="BQ262" s="88"/>
      <c r="BR262" s="88"/>
      <c r="BS262" s="88"/>
      <c r="BT262" s="88"/>
      <c r="BU262" s="88"/>
      <c r="BV262" s="88"/>
      <c r="BW262" s="88"/>
      <c r="BX262" s="88"/>
      <c r="BY262" s="88"/>
      <c r="BZ262" s="88"/>
      <c r="CA262" s="88"/>
      <c r="CD262" s="97">
        <v>127</v>
      </c>
      <c r="CE262" s="97"/>
      <c r="CF262" s="97"/>
      <c r="CH262" s="105" t="str">
        <f t="shared" ref="CH262" si="754">AA262</f>
        <v xml:space="preserve">   </v>
      </c>
      <c r="CI262" s="105"/>
      <c r="CJ262" s="105"/>
      <c r="CK262" s="105"/>
      <c r="CL262" s="105"/>
      <c r="CM262" s="105"/>
      <c r="CN262" s="105"/>
      <c r="CO262" s="105"/>
      <c r="CP262" s="105"/>
      <c r="CQ262" s="105"/>
      <c r="CR262" s="105"/>
      <c r="CS262" s="105"/>
      <c r="CU262" s="106">
        <f t="shared" ref="CU262" si="755">IFERROR(INDEX($BE$10:$BE$269,MATCH(CH262,$BP$10:$BP$269,0)),0)</f>
        <v>0</v>
      </c>
      <c r="CV262" s="106"/>
      <c r="CW262" s="106"/>
    </row>
    <row r="263" spans="5:101" ht="7.5" customHeight="1" x14ac:dyDescent="0.2">
      <c r="E263" s="110"/>
      <c r="F263" s="111"/>
      <c r="G263" s="111"/>
      <c r="H263" s="111"/>
      <c r="I263" s="112"/>
      <c r="J263" s="114"/>
      <c r="K263" s="110"/>
      <c r="L263" s="111"/>
      <c r="M263" s="111"/>
      <c r="N263" s="112"/>
      <c r="O263" s="110"/>
      <c r="P263" s="112"/>
      <c r="Q263" s="110"/>
      <c r="R263" s="112"/>
      <c r="S263" s="110"/>
      <c r="T263" s="112"/>
      <c r="U263" s="110"/>
      <c r="V263" s="111"/>
      <c r="W263" s="111"/>
      <c r="X263" s="111"/>
      <c r="Y263" s="112"/>
      <c r="Z263" s="87"/>
      <c r="AA263" s="87"/>
      <c r="AB263" s="87"/>
      <c r="AC263" s="87"/>
      <c r="AD263" s="87"/>
      <c r="AE263" s="101"/>
      <c r="AF263" s="101"/>
      <c r="AG263" s="102"/>
      <c r="AH263" s="116"/>
      <c r="AI263" s="104"/>
      <c r="AJ263" s="101"/>
      <c r="AK263" s="101"/>
      <c r="AL263" s="101"/>
      <c r="AM263" s="101"/>
      <c r="AN263" s="102"/>
      <c r="AO263" s="116"/>
      <c r="AP263" s="104"/>
      <c r="AQ263" s="101"/>
      <c r="AR263" s="101"/>
      <c r="AS263" s="101"/>
      <c r="AT263" s="101"/>
      <c r="AU263" s="102"/>
      <c r="AV263" s="116"/>
      <c r="AW263" s="104"/>
      <c r="AX263" s="101"/>
      <c r="AY263" s="101"/>
      <c r="AZ263" s="120"/>
      <c r="BA263" s="121"/>
      <c r="BB263" s="121"/>
      <c r="BC263" s="122"/>
      <c r="BE263" s="96"/>
      <c r="BF263" s="96"/>
      <c r="BH263" s="88"/>
      <c r="BI263" s="88"/>
      <c r="BJ263" s="88"/>
      <c r="BK263" s="88"/>
      <c r="BL263" s="88"/>
      <c r="BM263" s="88"/>
      <c r="BN263" s="88"/>
      <c r="BO263" s="88"/>
      <c r="BP263" s="88"/>
      <c r="BQ263" s="88"/>
      <c r="BR263" s="88"/>
      <c r="BS263" s="88"/>
      <c r="BT263" s="88"/>
      <c r="BU263" s="88"/>
      <c r="BV263" s="88"/>
      <c r="BW263" s="88"/>
      <c r="BX263" s="88"/>
      <c r="BY263" s="88"/>
      <c r="BZ263" s="88"/>
      <c r="CA263" s="88"/>
      <c r="CD263" s="98"/>
      <c r="CE263" s="98"/>
      <c r="CF263" s="98"/>
      <c r="CH263" s="99"/>
      <c r="CI263" s="99"/>
      <c r="CJ263" s="99"/>
      <c r="CK263" s="99"/>
      <c r="CL263" s="99"/>
      <c r="CM263" s="99"/>
      <c r="CN263" s="99"/>
      <c r="CO263" s="99"/>
      <c r="CP263" s="99"/>
      <c r="CQ263" s="99"/>
      <c r="CR263" s="99"/>
      <c r="CS263" s="99"/>
      <c r="CU263" s="85"/>
      <c r="CV263" s="85"/>
      <c r="CW263" s="85"/>
    </row>
    <row r="264" spans="5:101" ht="7.5" customHeight="1" x14ac:dyDescent="0.2">
      <c r="E264" s="107">
        <f>IFERROR(IF(BP264="","-",RANK(S264,$S$10:$T$264,0)+RANK(Q264,$Q$10:$R$264,0)%+RANK(O264,$O$10:$P$264,0)%%+ROW()%%%),"-")</f>
        <v>9.101464</v>
      </c>
      <c r="F264" s="108"/>
      <c r="G264" s="108"/>
      <c r="H264" s="108"/>
      <c r="I264" s="109"/>
      <c r="J264" s="113">
        <f>IFERROR(IF(E264="","",RANK(E264,$E$10:$I$264,1)),"-")</f>
        <v>117</v>
      </c>
      <c r="K264" s="107" t="str">
        <f t="shared" ref="K264" si="756">BP264</f>
        <v xml:space="preserve">   </v>
      </c>
      <c r="L264" s="108"/>
      <c r="M264" s="108"/>
      <c r="N264" s="109"/>
      <c r="O264" s="107">
        <f t="shared" ref="O264" si="757">SUM(AE264-AI264)</f>
        <v>0</v>
      </c>
      <c r="P264" s="109"/>
      <c r="Q264" s="107">
        <f t="shared" ref="Q264" si="758">SUM(AL264-AP264)</f>
        <v>0</v>
      </c>
      <c r="R264" s="109"/>
      <c r="S264" s="107">
        <f t="shared" ref="S264" si="759">SUM(AS264-AW264)</f>
        <v>0</v>
      </c>
      <c r="T264" s="109"/>
      <c r="U264" s="107">
        <f>IFERROR(SMALL($E$10:$I$264,128),0)</f>
        <v>126.272842</v>
      </c>
      <c r="V264" s="108"/>
      <c r="W264" s="108"/>
      <c r="X264" s="108"/>
      <c r="Y264" s="109"/>
      <c r="Z264" s="87">
        <f>IFERROR(IF(U264="","",RANK(U264,$U$10:$Y$264,1)),0)</f>
        <v>128</v>
      </c>
      <c r="AA264" s="87" t="str">
        <f>IFERROR(INDEX($K$10:$K$264,MATCH(U264,$E$10:$E$264,0),1),0)</f>
        <v>Giroudin Pascal</v>
      </c>
      <c r="AB264" s="87"/>
      <c r="AC264" s="87"/>
      <c r="AD264" s="87"/>
      <c r="AE264" s="101"/>
      <c r="AF264" s="101"/>
      <c r="AG264" s="102"/>
      <c r="AH264" s="115" t="s">
        <v>19</v>
      </c>
      <c r="AI264" s="104"/>
      <c r="AJ264" s="101"/>
      <c r="AK264" s="101"/>
      <c r="AL264" s="101"/>
      <c r="AM264" s="101"/>
      <c r="AN264" s="102"/>
      <c r="AO264" s="115" t="s">
        <v>19</v>
      </c>
      <c r="AP264" s="104"/>
      <c r="AQ264" s="101"/>
      <c r="AR264" s="101"/>
      <c r="AS264" s="101"/>
      <c r="AT264" s="101"/>
      <c r="AU264" s="102"/>
      <c r="AV264" s="115" t="s">
        <v>19</v>
      </c>
      <c r="AW264" s="104"/>
      <c r="AX264" s="101"/>
      <c r="AY264" s="101"/>
      <c r="AZ264" s="117">
        <f>IFERROR(IF(E264="","",RANK(E264,$E$10:$I$264,1)),0)</f>
        <v>117</v>
      </c>
      <c r="BA264" s="118"/>
      <c r="BB264" s="118"/>
      <c r="BC264" s="119"/>
      <c r="BE264" s="96"/>
      <c r="BF264" s="96"/>
      <c r="BH264" s="88" t="s">
        <v>147</v>
      </c>
      <c r="BI264" s="88"/>
      <c r="BJ264" s="88"/>
      <c r="BK264" s="88"/>
      <c r="BL264" s="88"/>
      <c r="BM264" s="88"/>
      <c r="BN264" s="88"/>
      <c r="BO264" s="88"/>
      <c r="BP264" s="88" t="str">
        <f>IF(BE264&gt;0,VLOOKUP(BE264,'Infos joueurs'!$B:$BT,11,FALSE)," ")&amp;" "&amp;IF(BE264&gt;0,VLOOKUP(BE264,'Infos joueurs'!$B:$BT,27,FALSE)," ")</f>
        <v xml:space="preserve">   </v>
      </c>
      <c r="BQ264" s="88"/>
      <c r="BR264" s="88"/>
      <c r="BS264" s="88"/>
      <c r="BT264" s="88"/>
      <c r="BU264" s="88"/>
      <c r="BV264" s="88"/>
      <c r="BW264" s="88"/>
      <c r="BX264" s="88"/>
      <c r="BY264" s="88"/>
      <c r="BZ264" s="88"/>
      <c r="CA264" s="88"/>
      <c r="CD264" s="97">
        <v>128</v>
      </c>
      <c r="CE264" s="97"/>
      <c r="CF264" s="97"/>
      <c r="CH264" s="105" t="str">
        <f t="shared" ref="CH264" si="760">AA264</f>
        <v>Giroudin Pascal</v>
      </c>
      <c r="CI264" s="105"/>
      <c r="CJ264" s="105"/>
      <c r="CK264" s="105"/>
      <c r="CL264" s="105"/>
      <c r="CM264" s="105"/>
      <c r="CN264" s="105"/>
      <c r="CO264" s="105"/>
      <c r="CP264" s="105"/>
      <c r="CQ264" s="105"/>
      <c r="CR264" s="105"/>
      <c r="CS264" s="105"/>
      <c r="CU264" s="106">
        <f t="shared" ref="CU264" si="761">IFERROR(INDEX($BE$10:$BE$269,MATCH(CH264,$BP$10:$BP$269,0)),0)</f>
        <v>5</v>
      </c>
      <c r="CV264" s="106"/>
      <c r="CW264" s="106"/>
    </row>
    <row r="265" spans="5:101" ht="7.5" customHeight="1" x14ac:dyDescent="0.2">
      <c r="E265" s="110"/>
      <c r="F265" s="111"/>
      <c r="G265" s="111"/>
      <c r="H265" s="111"/>
      <c r="I265" s="112"/>
      <c r="J265" s="114"/>
      <c r="K265" s="110"/>
      <c r="L265" s="111"/>
      <c r="M265" s="111"/>
      <c r="N265" s="112"/>
      <c r="O265" s="110"/>
      <c r="P265" s="112"/>
      <c r="Q265" s="110"/>
      <c r="R265" s="112"/>
      <c r="S265" s="110"/>
      <c r="T265" s="112"/>
      <c r="U265" s="110"/>
      <c r="V265" s="111"/>
      <c r="W265" s="111"/>
      <c r="X265" s="111"/>
      <c r="Y265" s="112"/>
      <c r="Z265" s="87"/>
      <c r="AA265" s="87"/>
      <c r="AB265" s="87"/>
      <c r="AC265" s="87"/>
      <c r="AD265" s="87"/>
      <c r="AE265" s="101"/>
      <c r="AF265" s="101"/>
      <c r="AG265" s="102"/>
      <c r="AH265" s="116"/>
      <c r="AI265" s="104"/>
      <c r="AJ265" s="101"/>
      <c r="AK265" s="101"/>
      <c r="AL265" s="101"/>
      <c r="AM265" s="101"/>
      <c r="AN265" s="102"/>
      <c r="AO265" s="116"/>
      <c r="AP265" s="104"/>
      <c r="AQ265" s="101"/>
      <c r="AR265" s="101"/>
      <c r="AS265" s="101"/>
      <c r="AT265" s="101"/>
      <c r="AU265" s="102"/>
      <c r="AV265" s="116"/>
      <c r="AW265" s="104"/>
      <c r="AX265" s="101"/>
      <c r="AY265" s="101"/>
      <c r="AZ265" s="120"/>
      <c r="BA265" s="121"/>
      <c r="BB265" s="121"/>
      <c r="BC265" s="122"/>
      <c r="BE265" s="96"/>
      <c r="BF265" s="96"/>
      <c r="BH265" s="88"/>
      <c r="BI265" s="88"/>
      <c r="BJ265" s="88"/>
      <c r="BK265" s="88"/>
      <c r="BL265" s="88"/>
      <c r="BM265" s="88"/>
      <c r="BN265" s="88"/>
      <c r="BO265" s="88"/>
      <c r="BP265" s="88"/>
      <c r="BQ265" s="88"/>
      <c r="BR265" s="88"/>
      <c r="BS265" s="88"/>
      <c r="BT265" s="88"/>
      <c r="BU265" s="88"/>
      <c r="BV265" s="88"/>
      <c r="BW265" s="88"/>
      <c r="BX265" s="88"/>
      <c r="BY265" s="88"/>
      <c r="BZ265" s="88"/>
      <c r="CA265" s="88"/>
      <c r="CD265" s="98"/>
      <c r="CE265" s="98"/>
      <c r="CF265" s="98"/>
      <c r="CH265" s="99"/>
      <c r="CI265" s="99"/>
      <c r="CJ265" s="99"/>
      <c r="CK265" s="99"/>
      <c r="CL265" s="99"/>
      <c r="CM265" s="99"/>
      <c r="CN265" s="99"/>
      <c r="CO265" s="99"/>
      <c r="CP265" s="99"/>
      <c r="CQ265" s="99"/>
      <c r="CR265" s="99"/>
      <c r="CS265" s="99"/>
      <c r="CU265" s="85"/>
      <c r="CV265" s="85"/>
      <c r="CW265" s="85"/>
    </row>
  </sheetData>
  <sheetProtection selectLockedCells="1"/>
  <mergeCells count="3220">
    <mergeCell ref="CU264:CW265"/>
    <mergeCell ref="AS264:AU265"/>
    <mergeCell ref="AV264:AV265"/>
    <mergeCell ref="AW264:AY265"/>
    <mergeCell ref="AZ264:BC265"/>
    <mergeCell ref="BE264:BF265"/>
    <mergeCell ref="BH264:BO265"/>
    <mergeCell ref="AE264:AG265"/>
    <mergeCell ref="AH264:AH265"/>
    <mergeCell ref="AI264:AK265"/>
    <mergeCell ref="AL264:AN265"/>
    <mergeCell ref="AO264:AO265"/>
    <mergeCell ref="AP264:AR265"/>
    <mergeCell ref="CU262:CW263"/>
    <mergeCell ref="E264:I265"/>
    <mergeCell ref="J264:J265"/>
    <mergeCell ref="K264:N265"/>
    <mergeCell ref="O264:P265"/>
    <mergeCell ref="Q264:R265"/>
    <mergeCell ref="S264:T265"/>
    <mergeCell ref="U264:Y265"/>
    <mergeCell ref="Z264:Z265"/>
    <mergeCell ref="AA264:AD265"/>
    <mergeCell ref="AZ262:BC263"/>
    <mergeCell ref="BE262:BF263"/>
    <mergeCell ref="BH262:BO263"/>
    <mergeCell ref="BP262:CA263"/>
    <mergeCell ref="CD262:CF263"/>
    <mergeCell ref="CH262:CS263"/>
    <mergeCell ref="AL262:AN263"/>
    <mergeCell ref="AO262:AO263"/>
    <mergeCell ref="AP262:AR263"/>
    <mergeCell ref="AS262:AU263"/>
    <mergeCell ref="AV262:AV263"/>
    <mergeCell ref="AW262:AY263"/>
    <mergeCell ref="U262:Y263"/>
    <mergeCell ref="Z262:Z263"/>
    <mergeCell ref="AA262:AD263"/>
    <mergeCell ref="AE262:AG263"/>
    <mergeCell ref="AH262:AH263"/>
    <mergeCell ref="AI262:AK263"/>
    <mergeCell ref="BP264:CA265"/>
    <mergeCell ref="CD264:CF265"/>
    <mergeCell ref="CH264:CS265"/>
    <mergeCell ref="CU260:CW261"/>
    <mergeCell ref="E262:I263"/>
    <mergeCell ref="J262:J263"/>
    <mergeCell ref="K262:N263"/>
    <mergeCell ref="O262:P263"/>
    <mergeCell ref="Q262:R263"/>
    <mergeCell ref="S262:T263"/>
    <mergeCell ref="AS260:AU261"/>
    <mergeCell ref="AV260:AV261"/>
    <mergeCell ref="AW260:AY261"/>
    <mergeCell ref="AZ260:BC261"/>
    <mergeCell ref="BE260:BF261"/>
    <mergeCell ref="BH260:BO261"/>
    <mergeCell ref="AE260:AG261"/>
    <mergeCell ref="AH260:AH261"/>
    <mergeCell ref="AI260:AK261"/>
    <mergeCell ref="AL260:AN261"/>
    <mergeCell ref="AO260:AO261"/>
    <mergeCell ref="AP260:AR261"/>
    <mergeCell ref="E260:I261"/>
    <mergeCell ref="J260:J261"/>
    <mergeCell ref="K260:N261"/>
    <mergeCell ref="O260:P261"/>
    <mergeCell ref="Q260:R261"/>
    <mergeCell ref="S260:T261"/>
    <mergeCell ref="U260:Y261"/>
    <mergeCell ref="Z260:Z261"/>
    <mergeCell ref="AA260:AD261"/>
    <mergeCell ref="AZ258:BC259"/>
    <mergeCell ref="BE258:BF259"/>
    <mergeCell ref="BH258:BO259"/>
    <mergeCell ref="BP258:CA259"/>
    <mergeCell ref="CD258:CF259"/>
    <mergeCell ref="CH258:CS259"/>
    <mergeCell ref="AL258:AN259"/>
    <mergeCell ref="AO258:AO259"/>
    <mergeCell ref="AP258:AR259"/>
    <mergeCell ref="AS258:AU259"/>
    <mergeCell ref="AV258:AV259"/>
    <mergeCell ref="AW258:AY259"/>
    <mergeCell ref="U258:Y259"/>
    <mergeCell ref="Z258:Z259"/>
    <mergeCell ref="AA258:AD259"/>
    <mergeCell ref="AE258:AG259"/>
    <mergeCell ref="AH258:AH259"/>
    <mergeCell ref="AI258:AK259"/>
    <mergeCell ref="BP260:CA261"/>
    <mergeCell ref="CD260:CF261"/>
    <mergeCell ref="CH260:CS261"/>
    <mergeCell ref="CU256:CW257"/>
    <mergeCell ref="E258:I259"/>
    <mergeCell ref="J258:J259"/>
    <mergeCell ref="K258:N259"/>
    <mergeCell ref="O258:P259"/>
    <mergeCell ref="Q258:R259"/>
    <mergeCell ref="S258:T259"/>
    <mergeCell ref="AS256:AU257"/>
    <mergeCell ref="AV256:AV257"/>
    <mergeCell ref="AW256:AY257"/>
    <mergeCell ref="AZ256:BC257"/>
    <mergeCell ref="BE256:BF257"/>
    <mergeCell ref="BH256:BO257"/>
    <mergeCell ref="AE256:AG257"/>
    <mergeCell ref="AH256:AH257"/>
    <mergeCell ref="AI256:AK257"/>
    <mergeCell ref="AL256:AN257"/>
    <mergeCell ref="AO256:AO257"/>
    <mergeCell ref="AP256:AR257"/>
    <mergeCell ref="CU258:CW259"/>
    <mergeCell ref="E256:I257"/>
    <mergeCell ref="J256:J257"/>
    <mergeCell ref="K256:N257"/>
    <mergeCell ref="O256:P257"/>
    <mergeCell ref="Q256:R257"/>
    <mergeCell ref="S256:T257"/>
    <mergeCell ref="U256:Y257"/>
    <mergeCell ref="Z256:Z257"/>
    <mergeCell ref="AA256:AD257"/>
    <mergeCell ref="BP256:CA257"/>
    <mergeCell ref="CD256:CF257"/>
    <mergeCell ref="CH256:CS257"/>
    <mergeCell ref="AZ254:BC255"/>
    <mergeCell ref="BE254:BF255"/>
    <mergeCell ref="BH254:BO255"/>
    <mergeCell ref="BP254:CA255"/>
    <mergeCell ref="CD254:CF255"/>
    <mergeCell ref="CH254:CS255"/>
    <mergeCell ref="AL254:AN255"/>
    <mergeCell ref="AO254:AO255"/>
    <mergeCell ref="AP254:AR255"/>
    <mergeCell ref="AS254:AU255"/>
    <mergeCell ref="AV254:AV255"/>
    <mergeCell ref="AW254:AY255"/>
    <mergeCell ref="U254:Y255"/>
    <mergeCell ref="Z254:Z255"/>
    <mergeCell ref="AA254:AD255"/>
    <mergeCell ref="AE254:AG255"/>
    <mergeCell ref="AH254:AH255"/>
    <mergeCell ref="AI254:AK255"/>
    <mergeCell ref="CU252:CW253"/>
    <mergeCell ref="E254:I255"/>
    <mergeCell ref="J254:J255"/>
    <mergeCell ref="K254:N255"/>
    <mergeCell ref="O254:P255"/>
    <mergeCell ref="Q254:R255"/>
    <mergeCell ref="S254:T255"/>
    <mergeCell ref="AS252:AU253"/>
    <mergeCell ref="AV252:AV253"/>
    <mergeCell ref="AW252:AY253"/>
    <mergeCell ref="AZ252:BC253"/>
    <mergeCell ref="BE252:BF253"/>
    <mergeCell ref="BH252:BO253"/>
    <mergeCell ref="AE252:AG253"/>
    <mergeCell ref="AH252:AH253"/>
    <mergeCell ref="AI252:AK253"/>
    <mergeCell ref="AL252:AN253"/>
    <mergeCell ref="AO252:AO253"/>
    <mergeCell ref="AP252:AR253"/>
    <mergeCell ref="CU254:CW255"/>
    <mergeCell ref="E252:I253"/>
    <mergeCell ref="J252:J253"/>
    <mergeCell ref="K252:N253"/>
    <mergeCell ref="O252:P253"/>
    <mergeCell ref="Q252:R253"/>
    <mergeCell ref="S252:T253"/>
    <mergeCell ref="U252:Y253"/>
    <mergeCell ref="Z252:Z253"/>
    <mergeCell ref="AA252:AD253"/>
    <mergeCell ref="BP252:CA253"/>
    <mergeCell ref="CD252:CF253"/>
    <mergeCell ref="CH252:CS253"/>
    <mergeCell ref="AZ250:BC251"/>
    <mergeCell ref="BE250:BF251"/>
    <mergeCell ref="BH250:BO251"/>
    <mergeCell ref="BP250:CA251"/>
    <mergeCell ref="CD250:CF251"/>
    <mergeCell ref="CH250:CS251"/>
    <mergeCell ref="AL250:AN251"/>
    <mergeCell ref="AO250:AO251"/>
    <mergeCell ref="AP250:AR251"/>
    <mergeCell ref="AS250:AU251"/>
    <mergeCell ref="AV250:AV251"/>
    <mergeCell ref="AW250:AY251"/>
    <mergeCell ref="U250:Y251"/>
    <mergeCell ref="Z250:Z251"/>
    <mergeCell ref="AA250:AD251"/>
    <mergeCell ref="AE250:AG251"/>
    <mergeCell ref="AH250:AH251"/>
    <mergeCell ref="AI250:AK251"/>
    <mergeCell ref="CU248:CW249"/>
    <mergeCell ref="E250:I251"/>
    <mergeCell ref="J250:J251"/>
    <mergeCell ref="K250:N251"/>
    <mergeCell ref="O250:P251"/>
    <mergeCell ref="Q250:R251"/>
    <mergeCell ref="S250:T251"/>
    <mergeCell ref="AS248:AU249"/>
    <mergeCell ref="AV248:AV249"/>
    <mergeCell ref="AW248:AY249"/>
    <mergeCell ref="AZ248:BC249"/>
    <mergeCell ref="BE248:BF249"/>
    <mergeCell ref="BH248:BO249"/>
    <mergeCell ref="AE248:AG249"/>
    <mergeCell ref="AH248:AH249"/>
    <mergeCell ref="AI248:AK249"/>
    <mergeCell ref="AL248:AN249"/>
    <mergeCell ref="AO248:AO249"/>
    <mergeCell ref="AP248:AR249"/>
    <mergeCell ref="CU250:CW251"/>
    <mergeCell ref="E248:I249"/>
    <mergeCell ref="J248:J249"/>
    <mergeCell ref="K248:N249"/>
    <mergeCell ref="O248:P249"/>
    <mergeCell ref="Q248:R249"/>
    <mergeCell ref="S248:T249"/>
    <mergeCell ref="U248:Y249"/>
    <mergeCell ref="Z248:Z249"/>
    <mergeCell ref="AA248:AD249"/>
    <mergeCell ref="BP248:CA249"/>
    <mergeCell ref="CD248:CF249"/>
    <mergeCell ref="CH248:CS249"/>
    <mergeCell ref="AZ246:BC247"/>
    <mergeCell ref="BE246:BF247"/>
    <mergeCell ref="BH246:BO247"/>
    <mergeCell ref="BP246:CA247"/>
    <mergeCell ref="CD246:CF247"/>
    <mergeCell ref="CH246:CS247"/>
    <mergeCell ref="AL246:AN247"/>
    <mergeCell ref="AO246:AO247"/>
    <mergeCell ref="AP246:AR247"/>
    <mergeCell ref="AS246:AU247"/>
    <mergeCell ref="AV246:AV247"/>
    <mergeCell ref="AW246:AY247"/>
    <mergeCell ref="U246:Y247"/>
    <mergeCell ref="Z246:Z247"/>
    <mergeCell ref="AA246:AD247"/>
    <mergeCell ref="AE246:AG247"/>
    <mergeCell ref="AH246:AH247"/>
    <mergeCell ref="AI246:AK247"/>
    <mergeCell ref="CU244:CW245"/>
    <mergeCell ref="E246:I247"/>
    <mergeCell ref="J246:J247"/>
    <mergeCell ref="K246:N247"/>
    <mergeCell ref="O246:P247"/>
    <mergeCell ref="Q246:R247"/>
    <mergeCell ref="S246:T247"/>
    <mergeCell ref="AS244:AU245"/>
    <mergeCell ref="AV244:AV245"/>
    <mergeCell ref="AW244:AY245"/>
    <mergeCell ref="AZ244:BC245"/>
    <mergeCell ref="BE244:BF245"/>
    <mergeCell ref="BH244:BO245"/>
    <mergeCell ref="AE244:AG245"/>
    <mergeCell ref="AH244:AH245"/>
    <mergeCell ref="AI244:AK245"/>
    <mergeCell ref="AL244:AN245"/>
    <mergeCell ref="AO244:AO245"/>
    <mergeCell ref="AP244:AR245"/>
    <mergeCell ref="CU246:CW247"/>
    <mergeCell ref="E244:I245"/>
    <mergeCell ref="J244:J245"/>
    <mergeCell ref="K244:N245"/>
    <mergeCell ref="O244:P245"/>
    <mergeCell ref="Q244:R245"/>
    <mergeCell ref="S244:T245"/>
    <mergeCell ref="U244:Y245"/>
    <mergeCell ref="Z244:Z245"/>
    <mergeCell ref="AA244:AD245"/>
    <mergeCell ref="BP244:CA245"/>
    <mergeCell ref="CD244:CF245"/>
    <mergeCell ref="CH244:CS245"/>
    <mergeCell ref="AZ242:BC243"/>
    <mergeCell ref="BE242:BF243"/>
    <mergeCell ref="BH242:BO243"/>
    <mergeCell ref="BP242:CA243"/>
    <mergeCell ref="CD242:CF243"/>
    <mergeCell ref="CH242:CS243"/>
    <mergeCell ref="AL242:AN243"/>
    <mergeCell ref="AO242:AO243"/>
    <mergeCell ref="AP242:AR243"/>
    <mergeCell ref="AS242:AU243"/>
    <mergeCell ref="AV242:AV243"/>
    <mergeCell ref="AW242:AY243"/>
    <mergeCell ref="U242:Y243"/>
    <mergeCell ref="Z242:Z243"/>
    <mergeCell ref="AA242:AD243"/>
    <mergeCell ref="AE242:AG243"/>
    <mergeCell ref="AH242:AH243"/>
    <mergeCell ref="AI242:AK243"/>
    <mergeCell ref="CU240:CW241"/>
    <mergeCell ref="E242:I243"/>
    <mergeCell ref="J242:J243"/>
    <mergeCell ref="K242:N243"/>
    <mergeCell ref="O242:P243"/>
    <mergeCell ref="Q242:R243"/>
    <mergeCell ref="S242:T243"/>
    <mergeCell ref="AS240:AU241"/>
    <mergeCell ref="AV240:AV241"/>
    <mergeCell ref="AW240:AY241"/>
    <mergeCell ref="AZ240:BC241"/>
    <mergeCell ref="BE240:BF241"/>
    <mergeCell ref="BH240:BO241"/>
    <mergeCell ref="AE240:AG241"/>
    <mergeCell ref="AH240:AH241"/>
    <mergeCell ref="AI240:AK241"/>
    <mergeCell ref="AL240:AN241"/>
    <mergeCell ref="AO240:AO241"/>
    <mergeCell ref="AP240:AR241"/>
    <mergeCell ref="CU242:CW243"/>
    <mergeCell ref="E240:I241"/>
    <mergeCell ref="J240:J241"/>
    <mergeCell ref="K240:N241"/>
    <mergeCell ref="O240:P241"/>
    <mergeCell ref="Q240:R241"/>
    <mergeCell ref="S240:T241"/>
    <mergeCell ref="U240:Y241"/>
    <mergeCell ref="Z240:Z241"/>
    <mergeCell ref="AA240:AD241"/>
    <mergeCell ref="BP240:CA241"/>
    <mergeCell ref="CD240:CF241"/>
    <mergeCell ref="CH240:CS241"/>
    <mergeCell ref="AZ238:BC239"/>
    <mergeCell ref="BE238:BF239"/>
    <mergeCell ref="BH238:BO239"/>
    <mergeCell ref="BP238:CA239"/>
    <mergeCell ref="CD238:CF239"/>
    <mergeCell ref="CH238:CS239"/>
    <mergeCell ref="AL238:AN239"/>
    <mergeCell ref="AO238:AO239"/>
    <mergeCell ref="AP238:AR239"/>
    <mergeCell ref="AS238:AU239"/>
    <mergeCell ref="AV238:AV239"/>
    <mergeCell ref="AW238:AY239"/>
    <mergeCell ref="U238:Y239"/>
    <mergeCell ref="Z238:Z239"/>
    <mergeCell ref="AA238:AD239"/>
    <mergeCell ref="AE238:AG239"/>
    <mergeCell ref="AH238:AH239"/>
    <mergeCell ref="AI238:AK239"/>
    <mergeCell ref="CU236:CW237"/>
    <mergeCell ref="E238:I239"/>
    <mergeCell ref="J238:J239"/>
    <mergeCell ref="K238:N239"/>
    <mergeCell ref="O238:P239"/>
    <mergeCell ref="Q238:R239"/>
    <mergeCell ref="S238:T239"/>
    <mergeCell ref="AS236:AU237"/>
    <mergeCell ref="AV236:AV237"/>
    <mergeCell ref="AW236:AY237"/>
    <mergeCell ref="AZ236:BC237"/>
    <mergeCell ref="BE236:BF237"/>
    <mergeCell ref="BH236:BO237"/>
    <mergeCell ref="AE236:AG237"/>
    <mergeCell ref="AH236:AH237"/>
    <mergeCell ref="AI236:AK237"/>
    <mergeCell ref="AL236:AN237"/>
    <mergeCell ref="AO236:AO237"/>
    <mergeCell ref="AP236:AR237"/>
    <mergeCell ref="CU238:CW239"/>
    <mergeCell ref="E236:I237"/>
    <mergeCell ref="J236:J237"/>
    <mergeCell ref="K236:N237"/>
    <mergeCell ref="O236:P237"/>
    <mergeCell ref="Q236:R237"/>
    <mergeCell ref="S236:T237"/>
    <mergeCell ref="U236:Y237"/>
    <mergeCell ref="Z236:Z237"/>
    <mergeCell ref="AA236:AD237"/>
    <mergeCell ref="BP236:CA237"/>
    <mergeCell ref="CD236:CF237"/>
    <mergeCell ref="CH236:CS237"/>
    <mergeCell ref="AZ234:BC235"/>
    <mergeCell ref="BE234:BF235"/>
    <mergeCell ref="BH234:BO235"/>
    <mergeCell ref="BP234:CA235"/>
    <mergeCell ref="CD234:CF235"/>
    <mergeCell ref="CH234:CS235"/>
    <mergeCell ref="AL234:AN235"/>
    <mergeCell ref="AO234:AO235"/>
    <mergeCell ref="AP234:AR235"/>
    <mergeCell ref="AS234:AU235"/>
    <mergeCell ref="AV234:AV235"/>
    <mergeCell ref="AW234:AY235"/>
    <mergeCell ref="U234:Y235"/>
    <mergeCell ref="Z234:Z235"/>
    <mergeCell ref="AA234:AD235"/>
    <mergeCell ref="AE234:AG235"/>
    <mergeCell ref="AH234:AH235"/>
    <mergeCell ref="AI234:AK235"/>
    <mergeCell ref="CU232:CW233"/>
    <mergeCell ref="E234:I235"/>
    <mergeCell ref="J234:J235"/>
    <mergeCell ref="K234:N235"/>
    <mergeCell ref="O234:P235"/>
    <mergeCell ref="Q234:R235"/>
    <mergeCell ref="S234:T235"/>
    <mergeCell ref="AS232:AU233"/>
    <mergeCell ref="AV232:AV233"/>
    <mergeCell ref="AW232:AY233"/>
    <mergeCell ref="AZ232:BC233"/>
    <mergeCell ref="BE232:BF233"/>
    <mergeCell ref="BH232:BO233"/>
    <mergeCell ref="AE232:AG233"/>
    <mergeCell ref="AH232:AH233"/>
    <mergeCell ref="AI232:AK233"/>
    <mergeCell ref="AL232:AN233"/>
    <mergeCell ref="AO232:AO233"/>
    <mergeCell ref="AP232:AR233"/>
    <mergeCell ref="CU234:CW235"/>
    <mergeCell ref="E232:I233"/>
    <mergeCell ref="J232:J233"/>
    <mergeCell ref="K232:N233"/>
    <mergeCell ref="O232:P233"/>
    <mergeCell ref="Q232:R233"/>
    <mergeCell ref="S232:T233"/>
    <mergeCell ref="U232:Y233"/>
    <mergeCell ref="Z232:Z233"/>
    <mergeCell ref="AA232:AD233"/>
    <mergeCell ref="BP232:CA233"/>
    <mergeCell ref="CD232:CF233"/>
    <mergeCell ref="CH232:CS233"/>
    <mergeCell ref="AZ230:BC231"/>
    <mergeCell ref="BE230:BF231"/>
    <mergeCell ref="BH230:BO231"/>
    <mergeCell ref="BP230:CA231"/>
    <mergeCell ref="CD230:CF231"/>
    <mergeCell ref="CH230:CS231"/>
    <mergeCell ref="AL230:AN231"/>
    <mergeCell ref="AO230:AO231"/>
    <mergeCell ref="AP230:AR231"/>
    <mergeCell ref="AS230:AU231"/>
    <mergeCell ref="AV230:AV231"/>
    <mergeCell ref="AW230:AY231"/>
    <mergeCell ref="U230:Y231"/>
    <mergeCell ref="Z230:Z231"/>
    <mergeCell ref="AA230:AD231"/>
    <mergeCell ref="AE230:AG231"/>
    <mergeCell ref="AH230:AH231"/>
    <mergeCell ref="AI230:AK231"/>
    <mergeCell ref="CU228:CW229"/>
    <mergeCell ref="E230:I231"/>
    <mergeCell ref="J230:J231"/>
    <mergeCell ref="K230:N231"/>
    <mergeCell ref="O230:P231"/>
    <mergeCell ref="Q230:R231"/>
    <mergeCell ref="S230:T231"/>
    <mergeCell ref="AS228:AU229"/>
    <mergeCell ref="AV228:AV229"/>
    <mergeCell ref="AW228:AY229"/>
    <mergeCell ref="AZ228:BC229"/>
    <mergeCell ref="BE228:BF229"/>
    <mergeCell ref="BH228:BO229"/>
    <mergeCell ref="AE228:AG229"/>
    <mergeCell ref="AH228:AH229"/>
    <mergeCell ref="AI228:AK229"/>
    <mergeCell ref="AL228:AN229"/>
    <mergeCell ref="AO228:AO229"/>
    <mergeCell ref="AP228:AR229"/>
    <mergeCell ref="CU230:CW231"/>
    <mergeCell ref="E228:I229"/>
    <mergeCell ref="J228:J229"/>
    <mergeCell ref="K228:N229"/>
    <mergeCell ref="O228:P229"/>
    <mergeCell ref="Q228:R229"/>
    <mergeCell ref="S228:T229"/>
    <mergeCell ref="U228:Y229"/>
    <mergeCell ref="Z228:Z229"/>
    <mergeCell ref="AA228:AD229"/>
    <mergeCell ref="BP228:CA229"/>
    <mergeCell ref="CD228:CF229"/>
    <mergeCell ref="CH228:CS229"/>
    <mergeCell ref="AZ226:BC227"/>
    <mergeCell ref="BE226:BF227"/>
    <mergeCell ref="BH226:BO227"/>
    <mergeCell ref="BP226:CA227"/>
    <mergeCell ref="CD226:CF227"/>
    <mergeCell ref="CH226:CS227"/>
    <mergeCell ref="AL226:AN227"/>
    <mergeCell ref="AO226:AO227"/>
    <mergeCell ref="AP226:AR227"/>
    <mergeCell ref="AS226:AU227"/>
    <mergeCell ref="AV226:AV227"/>
    <mergeCell ref="AW226:AY227"/>
    <mergeCell ref="U226:Y227"/>
    <mergeCell ref="Z226:Z227"/>
    <mergeCell ref="AA226:AD227"/>
    <mergeCell ref="AE226:AG227"/>
    <mergeCell ref="AH226:AH227"/>
    <mergeCell ref="AI226:AK227"/>
    <mergeCell ref="CU224:CW225"/>
    <mergeCell ref="E226:I227"/>
    <mergeCell ref="J226:J227"/>
    <mergeCell ref="K226:N227"/>
    <mergeCell ref="O226:P227"/>
    <mergeCell ref="Q226:R227"/>
    <mergeCell ref="S226:T227"/>
    <mergeCell ref="AS224:AU225"/>
    <mergeCell ref="AV224:AV225"/>
    <mergeCell ref="AW224:AY225"/>
    <mergeCell ref="AZ224:BC225"/>
    <mergeCell ref="BE224:BF225"/>
    <mergeCell ref="BH224:BO225"/>
    <mergeCell ref="AE224:AG225"/>
    <mergeCell ref="AH224:AH225"/>
    <mergeCell ref="AI224:AK225"/>
    <mergeCell ref="AL224:AN225"/>
    <mergeCell ref="AO224:AO225"/>
    <mergeCell ref="AP224:AR225"/>
    <mergeCell ref="CU226:CW227"/>
    <mergeCell ref="E224:I225"/>
    <mergeCell ref="J224:J225"/>
    <mergeCell ref="K224:N225"/>
    <mergeCell ref="O224:P225"/>
    <mergeCell ref="Q224:R225"/>
    <mergeCell ref="S224:T225"/>
    <mergeCell ref="U224:Y225"/>
    <mergeCell ref="Z224:Z225"/>
    <mergeCell ref="AA224:AD225"/>
    <mergeCell ref="BP224:CA225"/>
    <mergeCell ref="CD224:CF225"/>
    <mergeCell ref="CH224:CS225"/>
    <mergeCell ref="AZ222:BC223"/>
    <mergeCell ref="BE222:BF223"/>
    <mergeCell ref="BH222:BO223"/>
    <mergeCell ref="BP222:CA223"/>
    <mergeCell ref="CD222:CF223"/>
    <mergeCell ref="CH222:CS223"/>
    <mergeCell ref="AL222:AN223"/>
    <mergeCell ref="AO222:AO223"/>
    <mergeCell ref="AP222:AR223"/>
    <mergeCell ref="AS222:AU223"/>
    <mergeCell ref="AV222:AV223"/>
    <mergeCell ref="AW222:AY223"/>
    <mergeCell ref="U222:Y223"/>
    <mergeCell ref="Z222:Z223"/>
    <mergeCell ref="AA222:AD223"/>
    <mergeCell ref="AE222:AG223"/>
    <mergeCell ref="AH222:AH223"/>
    <mergeCell ref="AI222:AK223"/>
    <mergeCell ref="CU220:CW221"/>
    <mergeCell ref="E222:I223"/>
    <mergeCell ref="J222:J223"/>
    <mergeCell ref="K222:N223"/>
    <mergeCell ref="O222:P223"/>
    <mergeCell ref="Q222:R223"/>
    <mergeCell ref="S222:T223"/>
    <mergeCell ref="AS220:AU221"/>
    <mergeCell ref="AV220:AV221"/>
    <mergeCell ref="AW220:AY221"/>
    <mergeCell ref="AZ220:BC221"/>
    <mergeCell ref="BE220:BF221"/>
    <mergeCell ref="BH220:BO221"/>
    <mergeCell ref="AE220:AG221"/>
    <mergeCell ref="AH220:AH221"/>
    <mergeCell ref="AI220:AK221"/>
    <mergeCell ref="AL220:AN221"/>
    <mergeCell ref="AO220:AO221"/>
    <mergeCell ref="AP220:AR221"/>
    <mergeCell ref="CU222:CW223"/>
    <mergeCell ref="E220:I221"/>
    <mergeCell ref="J220:J221"/>
    <mergeCell ref="K220:N221"/>
    <mergeCell ref="O220:P221"/>
    <mergeCell ref="Q220:R221"/>
    <mergeCell ref="S220:T221"/>
    <mergeCell ref="U220:Y221"/>
    <mergeCell ref="Z220:Z221"/>
    <mergeCell ref="AA220:AD221"/>
    <mergeCell ref="BP220:CA221"/>
    <mergeCell ref="CD220:CF221"/>
    <mergeCell ref="CH220:CS221"/>
    <mergeCell ref="AZ218:BC219"/>
    <mergeCell ref="BE218:BF219"/>
    <mergeCell ref="BH218:BO219"/>
    <mergeCell ref="BP218:CA219"/>
    <mergeCell ref="CD218:CF219"/>
    <mergeCell ref="CH218:CS219"/>
    <mergeCell ref="AL218:AN219"/>
    <mergeCell ref="AO218:AO219"/>
    <mergeCell ref="AP218:AR219"/>
    <mergeCell ref="AS218:AU219"/>
    <mergeCell ref="AV218:AV219"/>
    <mergeCell ref="AW218:AY219"/>
    <mergeCell ref="U218:Y219"/>
    <mergeCell ref="Z218:Z219"/>
    <mergeCell ref="AA218:AD219"/>
    <mergeCell ref="AE218:AG219"/>
    <mergeCell ref="AH218:AH219"/>
    <mergeCell ref="AI218:AK219"/>
    <mergeCell ref="CU216:CW217"/>
    <mergeCell ref="E218:I219"/>
    <mergeCell ref="J218:J219"/>
    <mergeCell ref="K218:N219"/>
    <mergeCell ref="O218:P219"/>
    <mergeCell ref="Q218:R219"/>
    <mergeCell ref="S218:T219"/>
    <mergeCell ref="AS216:AU217"/>
    <mergeCell ref="AV216:AV217"/>
    <mergeCell ref="AW216:AY217"/>
    <mergeCell ref="AZ216:BC217"/>
    <mergeCell ref="BE216:BF217"/>
    <mergeCell ref="BH216:BO217"/>
    <mergeCell ref="AE216:AG217"/>
    <mergeCell ref="AH216:AH217"/>
    <mergeCell ref="AI216:AK217"/>
    <mergeCell ref="AL216:AN217"/>
    <mergeCell ref="AO216:AO217"/>
    <mergeCell ref="AP216:AR217"/>
    <mergeCell ref="CU218:CW219"/>
    <mergeCell ref="E216:I217"/>
    <mergeCell ref="J216:J217"/>
    <mergeCell ref="K216:N217"/>
    <mergeCell ref="O216:P217"/>
    <mergeCell ref="Q216:R217"/>
    <mergeCell ref="S216:T217"/>
    <mergeCell ref="U216:Y217"/>
    <mergeCell ref="Z216:Z217"/>
    <mergeCell ref="AA216:AD217"/>
    <mergeCell ref="BP216:CA217"/>
    <mergeCell ref="CD216:CF217"/>
    <mergeCell ref="CH216:CS217"/>
    <mergeCell ref="AZ214:BC215"/>
    <mergeCell ref="BE214:BF215"/>
    <mergeCell ref="BH214:BO215"/>
    <mergeCell ref="BP214:CA215"/>
    <mergeCell ref="CD214:CF215"/>
    <mergeCell ref="CH214:CS215"/>
    <mergeCell ref="AL214:AN215"/>
    <mergeCell ref="AO214:AO215"/>
    <mergeCell ref="AP214:AR215"/>
    <mergeCell ref="AS214:AU215"/>
    <mergeCell ref="AV214:AV215"/>
    <mergeCell ref="AW214:AY215"/>
    <mergeCell ref="U214:Y215"/>
    <mergeCell ref="Z214:Z215"/>
    <mergeCell ref="AA214:AD215"/>
    <mergeCell ref="AE214:AG215"/>
    <mergeCell ref="AH214:AH215"/>
    <mergeCell ref="AI214:AK215"/>
    <mergeCell ref="CU212:CW213"/>
    <mergeCell ref="E214:I215"/>
    <mergeCell ref="J214:J215"/>
    <mergeCell ref="K214:N215"/>
    <mergeCell ref="O214:P215"/>
    <mergeCell ref="Q214:R215"/>
    <mergeCell ref="S214:T215"/>
    <mergeCell ref="AS212:AU213"/>
    <mergeCell ref="AV212:AV213"/>
    <mergeCell ref="AW212:AY213"/>
    <mergeCell ref="AZ212:BC213"/>
    <mergeCell ref="BE212:BF213"/>
    <mergeCell ref="BH212:BO213"/>
    <mergeCell ref="AE212:AG213"/>
    <mergeCell ref="AH212:AH213"/>
    <mergeCell ref="AI212:AK213"/>
    <mergeCell ref="AL212:AN213"/>
    <mergeCell ref="AO212:AO213"/>
    <mergeCell ref="AP212:AR213"/>
    <mergeCell ref="CU214:CW215"/>
    <mergeCell ref="E212:I213"/>
    <mergeCell ref="J212:J213"/>
    <mergeCell ref="K212:N213"/>
    <mergeCell ref="O212:P213"/>
    <mergeCell ref="Q212:R213"/>
    <mergeCell ref="S212:T213"/>
    <mergeCell ref="U212:Y213"/>
    <mergeCell ref="Z212:Z213"/>
    <mergeCell ref="AA212:AD213"/>
    <mergeCell ref="BP212:CA213"/>
    <mergeCell ref="CD212:CF213"/>
    <mergeCell ref="CH212:CS213"/>
    <mergeCell ref="AZ210:BC211"/>
    <mergeCell ref="BE210:BF211"/>
    <mergeCell ref="BH210:BO211"/>
    <mergeCell ref="BP210:CA211"/>
    <mergeCell ref="CD210:CF211"/>
    <mergeCell ref="CH210:CS211"/>
    <mergeCell ref="AL210:AN211"/>
    <mergeCell ref="AO210:AO211"/>
    <mergeCell ref="AP210:AR211"/>
    <mergeCell ref="AS210:AU211"/>
    <mergeCell ref="AV210:AV211"/>
    <mergeCell ref="AW210:AY211"/>
    <mergeCell ref="U210:Y211"/>
    <mergeCell ref="Z210:Z211"/>
    <mergeCell ref="AA210:AD211"/>
    <mergeCell ref="AE210:AG211"/>
    <mergeCell ref="AH210:AH211"/>
    <mergeCell ref="AI210:AK211"/>
    <mergeCell ref="CU208:CW209"/>
    <mergeCell ref="E210:I211"/>
    <mergeCell ref="J210:J211"/>
    <mergeCell ref="K210:N211"/>
    <mergeCell ref="O210:P211"/>
    <mergeCell ref="Q210:R211"/>
    <mergeCell ref="S210:T211"/>
    <mergeCell ref="AS208:AU209"/>
    <mergeCell ref="AV208:AV209"/>
    <mergeCell ref="AW208:AY209"/>
    <mergeCell ref="AZ208:BC209"/>
    <mergeCell ref="BE208:BF209"/>
    <mergeCell ref="BH208:BO209"/>
    <mergeCell ref="AE208:AG209"/>
    <mergeCell ref="AH208:AH209"/>
    <mergeCell ref="AI208:AK209"/>
    <mergeCell ref="AL208:AN209"/>
    <mergeCell ref="AO208:AO209"/>
    <mergeCell ref="AP208:AR209"/>
    <mergeCell ref="CU210:CW211"/>
    <mergeCell ref="E208:I209"/>
    <mergeCell ref="J208:J209"/>
    <mergeCell ref="K208:N209"/>
    <mergeCell ref="O208:P209"/>
    <mergeCell ref="Q208:R209"/>
    <mergeCell ref="S208:T209"/>
    <mergeCell ref="U208:Y209"/>
    <mergeCell ref="Z208:Z209"/>
    <mergeCell ref="AA208:AD209"/>
    <mergeCell ref="BP208:CA209"/>
    <mergeCell ref="CD208:CF209"/>
    <mergeCell ref="CH208:CS209"/>
    <mergeCell ref="AZ206:BC207"/>
    <mergeCell ref="BE206:BF207"/>
    <mergeCell ref="BH206:BO207"/>
    <mergeCell ref="BP206:CA207"/>
    <mergeCell ref="CD206:CF207"/>
    <mergeCell ref="CH206:CS207"/>
    <mergeCell ref="AL206:AN207"/>
    <mergeCell ref="AO206:AO207"/>
    <mergeCell ref="AP206:AR207"/>
    <mergeCell ref="AS206:AU207"/>
    <mergeCell ref="AV206:AV207"/>
    <mergeCell ref="AW206:AY207"/>
    <mergeCell ref="U206:Y207"/>
    <mergeCell ref="Z206:Z207"/>
    <mergeCell ref="AA206:AD207"/>
    <mergeCell ref="AE206:AG207"/>
    <mergeCell ref="AH206:AH207"/>
    <mergeCell ref="AI206:AK207"/>
    <mergeCell ref="CU204:CW205"/>
    <mergeCell ref="E206:I207"/>
    <mergeCell ref="J206:J207"/>
    <mergeCell ref="K206:N207"/>
    <mergeCell ref="O206:P207"/>
    <mergeCell ref="Q206:R207"/>
    <mergeCell ref="S206:T207"/>
    <mergeCell ref="AS204:AU205"/>
    <mergeCell ref="AV204:AV205"/>
    <mergeCell ref="AW204:AY205"/>
    <mergeCell ref="AZ204:BC205"/>
    <mergeCell ref="BE204:BF205"/>
    <mergeCell ref="BH204:BO205"/>
    <mergeCell ref="AE204:AG205"/>
    <mergeCell ref="AH204:AH205"/>
    <mergeCell ref="AI204:AK205"/>
    <mergeCell ref="AL204:AN205"/>
    <mergeCell ref="AO204:AO205"/>
    <mergeCell ref="AP204:AR205"/>
    <mergeCell ref="CU206:CW207"/>
    <mergeCell ref="E204:I205"/>
    <mergeCell ref="J204:J205"/>
    <mergeCell ref="K204:N205"/>
    <mergeCell ref="O204:P205"/>
    <mergeCell ref="Q204:R205"/>
    <mergeCell ref="S204:T205"/>
    <mergeCell ref="U204:Y205"/>
    <mergeCell ref="Z204:Z205"/>
    <mergeCell ref="AA204:AD205"/>
    <mergeCell ref="BP204:CA205"/>
    <mergeCell ref="CD204:CF205"/>
    <mergeCell ref="CH204:CS205"/>
    <mergeCell ref="AZ202:BC203"/>
    <mergeCell ref="BE202:BF203"/>
    <mergeCell ref="BH202:BO203"/>
    <mergeCell ref="BP202:CA203"/>
    <mergeCell ref="CD202:CF203"/>
    <mergeCell ref="CH202:CS203"/>
    <mergeCell ref="AL202:AN203"/>
    <mergeCell ref="AO202:AO203"/>
    <mergeCell ref="AP202:AR203"/>
    <mergeCell ref="AS202:AU203"/>
    <mergeCell ref="AV202:AV203"/>
    <mergeCell ref="AW202:AY203"/>
    <mergeCell ref="U202:Y203"/>
    <mergeCell ref="Z202:Z203"/>
    <mergeCell ref="AA202:AD203"/>
    <mergeCell ref="AE202:AG203"/>
    <mergeCell ref="AH202:AH203"/>
    <mergeCell ref="AI202:AK203"/>
    <mergeCell ref="CU200:CW201"/>
    <mergeCell ref="E202:I203"/>
    <mergeCell ref="J202:J203"/>
    <mergeCell ref="K202:N203"/>
    <mergeCell ref="O202:P203"/>
    <mergeCell ref="Q202:R203"/>
    <mergeCell ref="S202:T203"/>
    <mergeCell ref="AS200:AU201"/>
    <mergeCell ref="AV200:AV201"/>
    <mergeCell ref="AW200:AY201"/>
    <mergeCell ref="AZ200:BC201"/>
    <mergeCell ref="BE200:BF201"/>
    <mergeCell ref="BH200:BO201"/>
    <mergeCell ref="AE200:AG201"/>
    <mergeCell ref="AH200:AH201"/>
    <mergeCell ref="AI200:AK201"/>
    <mergeCell ref="AL200:AN201"/>
    <mergeCell ref="AO200:AO201"/>
    <mergeCell ref="AP200:AR201"/>
    <mergeCell ref="CU202:CW203"/>
    <mergeCell ref="E200:I201"/>
    <mergeCell ref="J200:J201"/>
    <mergeCell ref="K200:N201"/>
    <mergeCell ref="O200:P201"/>
    <mergeCell ref="Q200:R201"/>
    <mergeCell ref="S200:T201"/>
    <mergeCell ref="U200:Y201"/>
    <mergeCell ref="Z200:Z201"/>
    <mergeCell ref="AA200:AD201"/>
    <mergeCell ref="BP200:CA201"/>
    <mergeCell ref="CD200:CF201"/>
    <mergeCell ref="CH200:CS201"/>
    <mergeCell ref="AZ198:BC199"/>
    <mergeCell ref="BE198:BF199"/>
    <mergeCell ref="BH198:BO199"/>
    <mergeCell ref="BP198:CA199"/>
    <mergeCell ref="CD198:CF199"/>
    <mergeCell ref="CH198:CS199"/>
    <mergeCell ref="AL198:AN199"/>
    <mergeCell ref="AO198:AO199"/>
    <mergeCell ref="AP198:AR199"/>
    <mergeCell ref="AS198:AU199"/>
    <mergeCell ref="AV198:AV199"/>
    <mergeCell ref="AW198:AY199"/>
    <mergeCell ref="U198:Y199"/>
    <mergeCell ref="Z198:Z199"/>
    <mergeCell ref="AA198:AD199"/>
    <mergeCell ref="AE198:AG199"/>
    <mergeCell ref="AH198:AH199"/>
    <mergeCell ref="AI198:AK199"/>
    <mergeCell ref="CU196:CW197"/>
    <mergeCell ref="E198:I199"/>
    <mergeCell ref="J198:J199"/>
    <mergeCell ref="K198:N199"/>
    <mergeCell ref="O198:P199"/>
    <mergeCell ref="Q198:R199"/>
    <mergeCell ref="S198:T199"/>
    <mergeCell ref="AS196:AU197"/>
    <mergeCell ref="AV196:AV197"/>
    <mergeCell ref="AW196:AY197"/>
    <mergeCell ref="AZ196:BC197"/>
    <mergeCell ref="BE196:BF197"/>
    <mergeCell ref="BH196:BO197"/>
    <mergeCell ref="AE196:AG197"/>
    <mergeCell ref="AH196:AH197"/>
    <mergeCell ref="AI196:AK197"/>
    <mergeCell ref="AL196:AN197"/>
    <mergeCell ref="AO196:AO197"/>
    <mergeCell ref="AP196:AR197"/>
    <mergeCell ref="CU198:CW199"/>
    <mergeCell ref="E196:I197"/>
    <mergeCell ref="J196:J197"/>
    <mergeCell ref="K196:N197"/>
    <mergeCell ref="O196:P197"/>
    <mergeCell ref="Q196:R197"/>
    <mergeCell ref="S196:T197"/>
    <mergeCell ref="U196:Y197"/>
    <mergeCell ref="Z196:Z197"/>
    <mergeCell ref="AA196:AD197"/>
    <mergeCell ref="BP196:CA197"/>
    <mergeCell ref="CD196:CF197"/>
    <mergeCell ref="CH196:CS197"/>
    <mergeCell ref="AZ194:BC195"/>
    <mergeCell ref="BE194:BF195"/>
    <mergeCell ref="BH194:BO195"/>
    <mergeCell ref="BP194:CA195"/>
    <mergeCell ref="CD194:CF195"/>
    <mergeCell ref="CH194:CS195"/>
    <mergeCell ref="AL194:AN195"/>
    <mergeCell ref="AO194:AO195"/>
    <mergeCell ref="AP194:AR195"/>
    <mergeCell ref="AS194:AU195"/>
    <mergeCell ref="AV194:AV195"/>
    <mergeCell ref="AW194:AY195"/>
    <mergeCell ref="U194:Y195"/>
    <mergeCell ref="Z194:Z195"/>
    <mergeCell ref="AA194:AD195"/>
    <mergeCell ref="AE194:AG195"/>
    <mergeCell ref="AH194:AH195"/>
    <mergeCell ref="AI194:AK195"/>
    <mergeCell ref="CU192:CW193"/>
    <mergeCell ref="E194:I195"/>
    <mergeCell ref="J194:J195"/>
    <mergeCell ref="K194:N195"/>
    <mergeCell ref="O194:P195"/>
    <mergeCell ref="Q194:R195"/>
    <mergeCell ref="S194:T195"/>
    <mergeCell ref="AS192:AU193"/>
    <mergeCell ref="AV192:AV193"/>
    <mergeCell ref="AW192:AY193"/>
    <mergeCell ref="AZ192:BC193"/>
    <mergeCell ref="BE192:BF193"/>
    <mergeCell ref="BH192:BO193"/>
    <mergeCell ref="AE192:AG193"/>
    <mergeCell ref="AH192:AH193"/>
    <mergeCell ref="AI192:AK193"/>
    <mergeCell ref="AL192:AN193"/>
    <mergeCell ref="AO192:AO193"/>
    <mergeCell ref="AP192:AR193"/>
    <mergeCell ref="CU194:CW195"/>
    <mergeCell ref="E192:I193"/>
    <mergeCell ref="J192:J193"/>
    <mergeCell ref="K192:N193"/>
    <mergeCell ref="O192:P193"/>
    <mergeCell ref="Q192:R193"/>
    <mergeCell ref="S192:T193"/>
    <mergeCell ref="U192:Y193"/>
    <mergeCell ref="Z192:Z193"/>
    <mergeCell ref="AA192:AD193"/>
    <mergeCell ref="BP192:CA193"/>
    <mergeCell ref="CD192:CF193"/>
    <mergeCell ref="CH192:CS193"/>
    <mergeCell ref="AZ190:BC191"/>
    <mergeCell ref="BE190:BF191"/>
    <mergeCell ref="BH190:BO191"/>
    <mergeCell ref="BP190:CA191"/>
    <mergeCell ref="CD190:CF191"/>
    <mergeCell ref="CH190:CS191"/>
    <mergeCell ref="AL190:AN191"/>
    <mergeCell ref="AO190:AO191"/>
    <mergeCell ref="AP190:AR191"/>
    <mergeCell ref="AS190:AU191"/>
    <mergeCell ref="AV190:AV191"/>
    <mergeCell ref="AW190:AY191"/>
    <mergeCell ref="U190:Y191"/>
    <mergeCell ref="Z190:Z191"/>
    <mergeCell ref="AA190:AD191"/>
    <mergeCell ref="AE190:AG191"/>
    <mergeCell ref="AH190:AH191"/>
    <mergeCell ref="AI190:AK191"/>
    <mergeCell ref="CU188:CW189"/>
    <mergeCell ref="E190:I191"/>
    <mergeCell ref="J190:J191"/>
    <mergeCell ref="K190:N191"/>
    <mergeCell ref="O190:P191"/>
    <mergeCell ref="Q190:R191"/>
    <mergeCell ref="S190:T191"/>
    <mergeCell ref="AS188:AU189"/>
    <mergeCell ref="AV188:AV189"/>
    <mergeCell ref="AW188:AY189"/>
    <mergeCell ref="AZ188:BC189"/>
    <mergeCell ref="BE188:BF189"/>
    <mergeCell ref="BH188:BO189"/>
    <mergeCell ref="AE188:AG189"/>
    <mergeCell ref="AH188:AH189"/>
    <mergeCell ref="AI188:AK189"/>
    <mergeCell ref="AL188:AN189"/>
    <mergeCell ref="AO188:AO189"/>
    <mergeCell ref="AP188:AR189"/>
    <mergeCell ref="CU190:CW191"/>
    <mergeCell ref="E188:I189"/>
    <mergeCell ref="J188:J189"/>
    <mergeCell ref="K188:N189"/>
    <mergeCell ref="O188:P189"/>
    <mergeCell ref="Q188:R189"/>
    <mergeCell ref="S188:T189"/>
    <mergeCell ref="U188:Y189"/>
    <mergeCell ref="Z188:Z189"/>
    <mergeCell ref="AA188:AD189"/>
    <mergeCell ref="BP188:CA189"/>
    <mergeCell ref="CD188:CF189"/>
    <mergeCell ref="CH188:CS189"/>
    <mergeCell ref="AZ186:BC187"/>
    <mergeCell ref="BE186:BF187"/>
    <mergeCell ref="BH186:BO187"/>
    <mergeCell ref="BP186:CA187"/>
    <mergeCell ref="CD186:CF187"/>
    <mergeCell ref="CH186:CS187"/>
    <mergeCell ref="AL186:AN187"/>
    <mergeCell ref="AO186:AO187"/>
    <mergeCell ref="AP186:AR187"/>
    <mergeCell ref="AS186:AU187"/>
    <mergeCell ref="AV186:AV187"/>
    <mergeCell ref="AW186:AY187"/>
    <mergeCell ref="U186:Y187"/>
    <mergeCell ref="Z186:Z187"/>
    <mergeCell ref="AA186:AD187"/>
    <mergeCell ref="AE186:AG187"/>
    <mergeCell ref="AH186:AH187"/>
    <mergeCell ref="AI186:AK187"/>
    <mergeCell ref="CU184:CW185"/>
    <mergeCell ref="E186:I187"/>
    <mergeCell ref="J186:J187"/>
    <mergeCell ref="K186:N187"/>
    <mergeCell ref="O186:P187"/>
    <mergeCell ref="Q186:R187"/>
    <mergeCell ref="S186:T187"/>
    <mergeCell ref="AS184:AU185"/>
    <mergeCell ref="AV184:AV185"/>
    <mergeCell ref="AW184:AY185"/>
    <mergeCell ref="AZ184:BC185"/>
    <mergeCell ref="BE184:BF185"/>
    <mergeCell ref="BH184:BO185"/>
    <mergeCell ref="AE184:AG185"/>
    <mergeCell ref="AH184:AH185"/>
    <mergeCell ref="AI184:AK185"/>
    <mergeCell ref="AL184:AN185"/>
    <mergeCell ref="AO184:AO185"/>
    <mergeCell ref="AP184:AR185"/>
    <mergeCell ref="CU186:CW187"/>
    <mergeCell ref="E184:I185"/>
    <mergeCell ref="J184:J185"/>
    <mergeCell ref="K184:N185"/>
    <mergeCell ref="O184:P185"/>
    <mergeCell ref="Q184:R185"/>
    <mergeCell ref="S184:T185"/>
    <mergeCell ref="U184:Y185"/>
    <mergeCell ref="Z184:Z185"/>
    <mergeCell ref="AA184:AD185"/>
    <mergeCell ref="BP184:CA185"/>
    <mergeCell ref="CD184:CF185"/>
    <mergeCell ref="CH184:CS185"/>
    <mergeCell ref="AZ182:BC183"/>
    <mergeCell ref="BE182:BF183"/>
    <mergeCell ref="BH182:BO183"/>
    <mergeCell ref="BP182:CA183"/>
    <mergeCell ref="CD182:CF183"/>
    <mergeCell ref="CH182:CS183"/>
    <mergeCell ref="AL182:AN183"/>
    <mergeCell ref="AO182:AO183"/>
    <mergeCell ref="AP182:AR183"/>
    <mergeCell ref="AS182:AU183"/>
    <mergeCell ref="AV182:AV183"/>
    <mergeCell ref="AW182:AY183"/>
    <mergeCell ref="U182:Y183"/>
    <mergeCell ref="Z182:Z183"/>
    <mergeCell ref="AA182:AD183"/>
    <mergeCell ref="AE182:AG183"/>
    <mergeCell ref="AH182:AH183"/>
    <mergeCell ref="AI182:AK183"/>
    <mergeCell ref="CU180:CW181"/>
    <mergeCell ref="E182:I183"/>
    <mergeCell ref="J182:J183"/>
    <mergeCell ref="K182:N183"/>
    <mergeCell ref="O182:P183"/>
    <mergeCell ref="Q182:R183"/>
    <mergeCell ref="S182:T183"/>
    <mergeCell ref="AS180:AU181"/>
    <mergeCell ref="AV180:AV181"/>
    <mergeCell ref="AW180:AY181"/>
    <mergeCell ref="AZ180:BC181"/>
    <mergeCell ref="BE180:BF181"/>
    <mergeCell ref="BH180:BO181"/>
    <mergeCell ref="AE180:AG181"/>
    <mergeCell ref="AH180:AH181"/>
    <mergeCell ref="AI180:AK181"/>
    <mergeCell ref="AL180:AN181"/>
    <mergeCell ref="AO180:AO181"/>
    <mergeCell ref="AP180:AR181"/>
    <mergeCell ref="CU182:CW183"/>
    <mergeCell ref="E180:I181"/>
    <mergeCell ref="J180:J181"/>
    <mergeCell ref="K180:N181"/>
    <mergeCell ref="O180:P181"/>
    <mergeCell ref="Q180:R181"/>
    <mergeCell ref="S180:T181"/>
    <mergeCell ref="U180:Y181"/>
    <mergeCell ref="Z180:Z181"/>
    <mergeCell ref="AA180:AD181"/>
    <mergeCell ref="BP180:CA181"/>
    <mergeCell ref="CD180:CF181"/>
    <mergeCell ref="CH180:CS181"/>
    <mergeCell ref="AZ178:BC179"/>
    <mergeCell ref="BE178:BF179"/>
    <mergeCell ref="BH178:BO179"/>
    <mergeCell ref="BP178:CA179"/>
    <mergeCell ref="CD178:CF179"/>
    <mergeCell ref="CH178:CS179"/>
    <mergeCell ref="AL178:AN179"/>
    <mergeCell ref="AO178:AO179"/>
    <mergeCell ref="AP178:AR179"/>
    <mergeCell ref="AS178:AU179"/>
    <mergeCell ref="AV178:AV179"/>
    <mergeCell ref="AW178:AY179"/>
    <mergeCell ref="U178:Y179"/>
    <mergeCell ref="Z178:Z179"/>
    <mergeCell ref="AA178:AD179"/>
    <mergeCell ref="AE178:AG179"/>
    <mergeCell ref="AH178:AH179"/>
    <mergeCell ref="AI178:AK179"/>
    <mergeCell ref="CU176:CW177"/>
    <mergeCell ref="E178:I179"/>
    <mergeCell ref="J178:J179"/>
    <mergeCell ref="K178:N179"/>
    <mergeCell ref="O178:P179"/>
    <mergeCell ref="Q178:R179"/>
    <mergeCell ref="S178:T179"/>
    <mergeCell ref="AS176:AU177"/>
    <mergeCell ref="AV176:AV177"/>
    <mergeCell ref="AW176:AY177"/>
    <mergeCell ref="AZ176:BC177"/>
    <mergeCell ref="BE176:BF177"/>
    <mergeCell ref="BH176:BO177"/>
    <mergeCell ref="AE176:AG177"/>
    <mergeCell ref="AH176:AH177"/>
    <mergeCell ref="AI176:AK177"/>
    <mergeCell ref="AL176:AN177"/>
    <mergeCell ref="AO176:AO177"/>
    <mergeCell ref="AP176:AR177"/>
    <mergeCell ref="CU178:CW179"/>
    <mergeCell ref="E176:I177"/>
    <mergeCell ref="J176:J177"/>
    <mergeCell ref="K176:N177"/>
    <mergeCell ref="O176:P177"/>
    <mergeCell ref="Q176:R177"/>
    <mergeCell ref="S176:T177"/>
    <mergeCell ref="U176:Y177"/>
    <mergeCell ref="Z176:Z177"/>
    <mergeCell ref="AA176:AD177"/>
    <mergeCell ref="BP176:CA177"/>
    <mergeCell ref="CD176:CF177"/>
    <mergeCell ref="CH176:CS177"/>
    <mergeCell ref="AZ174:BC175"/>
    <mergeCell ref="BE174:BF175"/>
    <mergeCell ref="BH174:BO175"/>
    <mergeCell ref="BP174:CA175"/>
    <mergeCell ref="CD174:CF175"/>
    <mergeCell ref="CH174:CS175"/>
    <mergeCell ref="AL174:AN175"/>
    <mergeCell ref="AO174:AO175"/>
    <mergeCell ref="AP174:AR175"/>
    <mergeCell ref="AS174:AU175"/>
    <mergeCell ref="AV174:AV175"/>
    <mergeCell ref="AW174:AY175"/>
    <mergeCell ref="U174:Y175"/>
    <mergeCell ref="Z174:Z175"/>
    <mergeCell ref="AA174:AD175"/>
    <mergeCell ref="AE174:AG175"/>
    <mergeCell ref="AH174:AH175"/>
    <mergeCell ref="AI174:AK175"/>
    <mergeCell ref="CU172:CW173"/>
    <mergeCell ref="E174:I175"/>
    <mergeCell ref="J174:J175"/>
    <mergeCell ref="K174:N175"/>
    <mergeCell ref="O174:P175"/>
    <mergeCell ref="Q174:R175"/>
    <mergeCell ref="S174:T175"/>
    <mergeCell ref="AS172:AU173"/>
    <mergeCell ref="AV172:AV173"/>
    <mergeCell ref="AW172:AY173"/>
    <mergeCell ref="AZ172:BC173"/>
    <mergeCell ref="BE172:BF173"/>
    <mergeCell ref="BH172:BO173"/>
    <mergeCell ref="AE172:AG173"/>
    <mergeCell ref="AH172:AH173"/>
    <mergeCell ref="AI172:AK173"/>
    <mergeCell ref="AL172:AN173"/>
    <mergeCell ref="AO172:AO173"/>
    <mergeCell ref="AP172:AR173"/>
    <mergeCell ref="CU174:CW175"/>
    <mergeCell ref="E172:I173"/>
    <mergeCell ref="J172:J173"/>
    <mergeCell ref="K172:N173"/>
    <mergeCell ref="O172:P173"/>
    <mergeCell ref="Q172:R173"/>
    <mergeCell ref="S172:T173"/>
    <mergeCell ref="U172:Y173"/>
    <mergeCell ref="Z172:Z173"/>
    <mergeCell ref="AA172:AD173"/>
    <mergeCell ref="BP172:CA173"/>
    <mergeCell ref="CD172:CF173"/>
    <mergeCell ref="CH172:CS173"/>
    <mergeCell ref="AZ170:BC171"/>
    <mergeCell ref="BE170:BF171"/>
    <mergeCell ref="BH170:BO171"/>
    <mergeCell ref="BP170:CA171"/>
    <mergeCell ref="CD170:CF171"/>
    <mergeCell ref="CH170:CS171"/>
    <mergeCell ref="AL170:AN171"/>
    <mergeCell ref="AO170:AO171"/>
    <mergeCell ref="AP170:AR171"/>
    <mergeCell ref="AS170:AU171"/>
    <mergeCell ref="AV170:AV171"/>
    <mergeCell ref="AW170:AY171"/>
    <mergeCell ref="U170:Y171"/>
    <mergeCell ref="Z170:Z171"/>
    <mergeCell ref="AA170:AD171"/>
    <mergeCell ref="AE170:AG171"/>
    <mergeCell ref="AH170:AH171"/>
    <mergeCell ref="AI170:AK171"/>
    <mergeCell ref="CU168:CW169"/>
    <mergeCell ref="E170:I171"/>
    <mergeCell ref="J170:J171"/>
    <mergeCell ref="K170:N171"/>
    <mergeCell ref="O170:P171"/>
    <mergeCell ref="Q170:R171"/>
    <mergeCell ref="S170:T171"/>
    <mergeCell ref="AS168:AU169"/>
    <mergeCell ref="AV168:AV169"/>
    <mergeCell ref="AW168:AY169"/>
    <mergeCell ref="AZ168:BC169"/>
    <mergeCell ref="BE168:BF169"/>
    <mergeCell ref="BH168:BO169"/>
    <mergeCell ref="AE168:AG169"/>
    <mergeCell ref="AH168:AH169"/>
    <mergeCell ref="AI168:AK169"/>
    <mergeCell ref="AL168:AN169"/>
    <mergeCell ref="AO168:AO169"/>
    <mergeCell ref="AP168:AR169"/>
    <mergeCell ref="CU170:CW171"/>
    <mergeCell ref="E168:I169"/>
    <mergeCell ref="J168:J169"/>
    <mergeCell ref="K168:N169"/>
    <mergeCell ref="O168:P169"/>
    <mergeCell ref="Q168:R169"/>
    <mergeCell ref="S168:T169"/>
    <mergeCell ref="U168:Y169"/>
    <mergeCell ref="Z168:Z169"/>
    <mergeCell ref="AA168:AD169"/>
    <mergeCell ref="BP168:CA169"/>
    <mergeCell ref="CD168:CF169"/>
    <mergeCell ref="CH168:CS169"/>
    <mergeCell ref="AZ166:BC167"/>
    <mergeCell ref="BE166:BF167"/>
    <mergeCell ref="BH166:BO167"/>
    <mergeCell ref="BP166:CA167"/>
    <mergeCell ref="CD166:CF167"/>
    <mergeCell ref="CH166:CS167"/>
    <mergeCell ref="AL166:AN167"/>
    <mergeCell ref="AO166:AO167"/>
    <mergeCell ref="AP166:AR167"/>
    <mergeCell ref="AS166:AU167"/>
    <mergeCell ref="AV166:AV167"/>
    <mergeCell ref="AW166:AY167"/>
    <mergeCell ref="U166:Y167"/>
    <mergeCell ref="Z166:Z167"/>
    <mergeCell ref="AA166:AD167"/>
    <mergeCell ref="AE166:AG167"/>
    <mergeCell ref="AH166:AH167"/>
    <mergeCell ref="AI166:AK167"/>
    <mergeCell ref="CU164:CW165"/>
    <mergeCell ref="E166:I167"/>
    <mergeCell ref="J166:J167"/>
    <mergeCell ref="K166:N167"/>
    <mergeCell ref="O166:P167"/>
    <mergeCell ref="Q166:R167"/>
    <mergeCell ref="S166:T167"/>
    <mergeCell ref="AS164:AU165"/>
    <mergeCell ref="AV164:AV165"/>
    <mergeCell ref="AW164:AY165"/>
    <mergeCell ref="AZ164:BC165"/>
    <mergeCell ref="BE164:BF165"/>
    <mergeCell ref="BH164:BO165"/>
    <mergeCell ref="AE164:AG165"/>
    <mergeCell ref="AH164:AH165"/>
    <mergeCell ref="AI164:AK165"/>
    <mergeCell ref="AL164:AN165"/>
    <mergeCell ref="AO164:AO165"/>
    <mergeCell ref="AP164:AR165"/>
    <mergeCell ref="CU166:CW167"/>
    <mergeCell ref="E164:I165"/>
    <mergeCell ref="J164:J165"/>
    <mergeCell ref="K164:N165"/>
    <mergeCell ref="O164:P165"/>
    <mergeCell ref="Q164:R165"/>
    <mergeCell ref="S164:T165"/>
    <mergeCell ref="U164:Y165"/>
    <mergeCell ref="Z164:Z165"/>
    <mergeCell ref="AA164:AD165"/>
    <mergeCell ref="BP164:CA165"/>
    <mergeCell ref="CD164:CF165"/>
    <mergeCell ref="CH164:CS165"/>
    <mergeCell ref="AZ162:BC163"/>
    <mergeCell ref="BE162:BF163"/>
    <mergeCell ref="BH162:BO163"/>
    <mergeCell ref="BP162:CA163"/>
    <mergeCell ref="CD162:CF163"/>
    <mergeCell ref="CH162:CS163"/>
    <mergeCell ref="AL162:AN163"/>
    <mergeCell ref="AO162:AO163"/>
    <mergeCell ref="AP162:AR163"/>
    <mergeCell ref="AS162:AU163"/>
    <mergeCell ref="AV162:AV163"/>
    <mergeCell ref="AW162:AY163"/>
    <mergeCell ref="U162:Y163"/>
    <mergeCell ref="Z162:Z163"/>
    <mergeCell ref="AA162:AD163"/>
    <mergeCell ref="AE162:AG163"/>
    <mergeCell ref="AH162:AH163"/>
    <mergeCell ref="AI162:AK163"/>
    <mergeCell ref="CU160:CW161"/>
    <mergeCell ref="E162:I163"/>
    <mergeCell ref="J162:J163"/>
    <mergeCell ref="K162:N163"/>
    <mergeCell ref="O162:P163"/>
    <mergeCell ref="Q162:R163"/>
    <mergeCell ref="S162:T163"/>
    <mergeCell ref="AS160:AU161"/>
    <mergeCell ref="AV160:AV161"/>
    <mergeCell ref="AW160:AY161"/>
    <mergeCell ref="AZ160:BC161"/>
    <mergeCell ref="BE160:BF161"/>
    <mergeCell ref="BH160:BO161"/>
    <mergeCell ref="AE160:AG161"/>
    <mergeCell ref="AH160:AH161"/>
    <mergeCell ref="AI160:AK161"/>
    <mergeCell ref="AL160:AN161"/>
    <mergeCell ref="AO160:AO161"/>
    <mergeCell ref="AP160:AR161"/>
    <mergeCell ref="CU162:CW163"/>
    <mergeCell ref="E160:I161"/>
    <mergeCell ref="J160:J161"/>
    <mergeCell ref="K160:N161"/>
    <mergeCell ref="O160:P161"/>
    <mergeCell ref="Q160:R161"/>
    <mergeCell ref="S160:T161"/>
    <mergeCell ref="U160:Y161"/>
    <mergeCell ref="Z160:Z161"/>
    <mergeCell ref="AA160:AD161"/>
    <mergeCell ref="BP160:CA161"/>
    <mergeCell ref="CD160:CF161"/>
    <mergeCell ref="CH160:CS161"/>
    <mergeCell ref="AZ158:BC159"/>
    <mergeCell ref="BE158:BF159"/>
    <mergeCell ref="BH158:BO159"/>
    <mergeCell ref="BP158:CA159"/>
    <mergeCell ref="CD158:CF159"/>
    <mergeCell ref="CH158:CS159"/>
    <mergeCell ref="AL158:AN159"/>
    <mergeCell ref="AO158:AO159"/>
    <mergeCell ref="AP158:AR159"/>
    <mergeCell ref="AS158:AU159"/>
    <mergeCell ref="AV158:AV159"/>
    <mergeCell ref="AW158:AY159"/>
    <mergeCell ref="U158:Y159"/>
    <mergeCell ref="Z158:Z159"/>
    <mergeCell ref="AA158:AD159"/>
    <mergeCell ref="AE158:AG159"/>
    <mergeCell ref="AH158:AH159"/>
    <mergeCell ref="AI158:AK159"/>
    <mergeCell ref="CU156:CW157"/>
    <mergeCell ref="E158:I159"/>
    <mergeCell ref="J158:J159"/>
    <mergeCell ref="K158:N159"/>
    <mergeCell ref="O158:P159"/>
    <mergeCell ref="Q158:R159"/>
    <mergeCell ref="S158:T159"/>
    <mergeCell ref="AS156:AU157"/>
    <mergeCell ref="AV156:AV157"/>
    <mergeCell ref="AW156:AY157"/>
    <mergeCell ref="AZ156:BC157"/>
    <mergeCell ref="BE156:BF157"/>
    <mergeCell ref="BH156:BO157"/>
    <mergeCell ref="AE156:AG157"/>
    <mergeCell ref="AH156:AH157"/>
    <mergeCell ref="AI156:AK157"/>
    <mergeCell ref="AL156:AN157"/>
    <mergeCell ref="AO156:AO157"/>
    <mergeCell ref="AP156:AR157"/>
    <mergeCell ref="CU158:CW159"/>
    <mergeCell ref="E156:I157"/>
    <mergeCell ref="J156:J157"/>
    <mergeCell ref="K156:N157"/>
    <mergeCell ref="O156:P157"/>
    <mergeCell ref="Q156:R157"/>
    <mergeCell ref="S156:T157"/>
    <mergeCell ref="U156:Y157"/>
    <mergeCell ref="Z156:Z157"/>
    <mergeCell ref="AA156:AD157"/>
    <mergeCell ref="BP156:CA157"/>
    <mergeCell ref="CD156:CF157"/>
    <mergeCell ref="CH156:CS157"/>
    <mergeCell ref="AZ154:BC155"/>
    <mergeCell ref="BE154:BF155"/>
    <mergeCell ref="BH154:BO155"/>
    <mergeCell ref="BP154:CA155"/>
    <mergeCell ref="CD154:CF155"/>
    <mergeCell ref="CH154:CS155"/>
    <mergeCell ref="AL154:AN155"/>
    <mergeCell ref="AO154:AO155"/>
    <mergeCell ref="AP154:AR155"/>
    <mergeCell ref="AS154:AU155"/>
    <mergeCell ref="AV154:AV155"/>
    <mergeCell ref="AW154:AY155"/>
    <mergeCell ref="U154:Y155"/>
    <mergeCell ref="Z154:Z155"/>
    <mergeCell ref="AA154:AD155"/>
    <mergeCell ref="AE154:AG155"/>
    <mergeCell ref="AH154:AH155"/>
    <mergeCell ref="AI154:AK155"/>
    <mergeCell ref="CU152:CW153"/>
    <mergeCell ref="E154:I155"/>
    <mergeCell ref="J154:J155"/>
    <mergeCell ref="K154:N155"/>
    <mergeCell ref="O154:P155"/>
    <mergeCell ref="Q154:R155"/>
    <mergeCell ref="S154:T155"/>
    <mergeCell ref="AS152:AU153"/>
    <mergeCell ref="AV152:AV153"/>
    <mergeCell ref="AW152:AY153"/>
    <mergeCell ref="AZ152:BC153"/>
    <mergeCell ref="BE152:BF153"/>
    <mergeCell ref="BH152:BO153"/>
    <mergeCell ref="AE152:AG153"/>
    <mergeCell ref="AH152:AH153"/>
    <mergeCell ref="AI152:AK153"/>
    <mergeCell ref="AL152:AN153"/>
    <mergeCell ref="AO152:AO153"/>
    <mergeCell ref="AP152:AR153"/>
    <mergeCell ref="CU154:CW155"/>
    <mergeCell ref="E152:I153"/>
    <mergeCell ref="J152:J153"/>
    <mergeCell ref="K152:N153"/>
    <mergeCell ref="O152:P153"/>
    <mergeCell ref="Q152:R153"/>
    <mergeCell ref="S152:T153"/>
    <mergeCell ref="U152:Y153"/>
    <mergeCell ref="Z152:Z153"/>
    <mergeCell ref="AA152:AD153"/>
    <mergeCell ref="BP152:CA153"/>
    <mergeCell ref="CD152:CF153"/>
    <mergeCell ref="CH152:CS153"/>
    <mergeCell ref="AZ150:BC151"/>
    <mergeCell ref="BE150:BF151"/>
    <mergeCell ref="BH150:BO151"/>
    <mergeCell ref="BP150:CA151"/>
    <mergeCell ref="CD150:CF151"/>
    <mergeCell ref="CH150:CS151"/>
    <mergeCell ref="AL150:AN151"/>
    <mergeCell ref="AO150:AO151"/>
    <mergeCell ref="AP150:AR151"/>
    <mergeCell ref="AS150:AU151"/>
    <mergeCell ref="AV150:AV151"/>
    <mergeCell ref="AW150:AY151"/>
    <mergeCell ref="U150:Y151"/>
    <mergeCell ref="Z150:Z151"/>
    <mergeCell ref="AA150:AD151"/>
    <mergeCell ref="AE150:AG151"/>
    <mergeCell ref="AH150:AH151"/>
    <mergeCell ref="AI150:AK151"/>
    <mergeCell ref="CU148:CW149"/>
    <mergeCell ref="E150:I151"/>
    <mergeCell ref="J150:J151"/>
    <mergeCell ref="K150:N151"/>
    <mergeCell ref="O150:P151"/>
    <mergeCell ref="Q150:R151"/>
    <mergeCell ref="S150:T151"/>
    <mergeCell ref="AS148:AU149"/>
    <mergeCell ref="AV148:AV149"/>
    <mergeCell ref="AW148:AY149"/>
    <mergeCell ref="AZ148:BC149"/>
    <mergeCell ref="BE148:BF149"/>
    <mergeCell ref="BH148:BO149"/>
    <mergeCell ref="AE148:AG149"/>
    <mergeCell ref="AH148:AH149"/>
    <mergeCell ref="AI148:AK149"/>
    <mergeCell ref="AL148:AN149"/>
    <mergeCell ref="AO148:AO149"/>
    <mergeCell ref="AP148:AR149"/>
    <mergeCell ref="CU150:CW151"/>
    <mergeCell ref="E148:I149"/>
    <mergeCell ref="J148:J149"/>
    <mergeCell ref="K148:N149"/>
    <mergeCell ref="O148:P149"/>
    <mergeCell ref="Q148:R149"/>
    <mergeCell ref="S148:T149"/>
    <mergeCell ref="U148:Y149"/>
    <mergeCell ref="Z148:Z149"/>
    <mergeCell ref="AA148:AD149"/>
    <mergeCell ref="BP148:CA149"/>
    <mergeCell ref="CD148:CF149"/>
    <mergeCell ref="CH148:CS149"/>
    <mergeCell ref="AZ146:BC147"/>
    <mergeCell ref="BE146:BF147"/>
    <mergeCell ref="BH146:BO147"/>
    <mergeCell ref="BP146:CA147"/>
    <mergeCell ref="CD146:CF147"/>
    <mergeCell ref="CH146:CS147"/>
    <mergeCell ref="AL146:AN147"/>
    <mergeCell ref="AO146:AO147"/>
    <mergeCell ref="AP146:AR147"/>
    <mergeCell ref="AS146:AU147"/>
    <mergeCell ref="AV146:AV147"/>
    <mergeCell ref="AW146:AY147"/>
    <mergeCell ref="U146:Y147"/>
    <mergeCell ref="Z146:Z147"/>
    <mergeCell ref="AA146:AD147"/>
    <mergeCell ref="AE146:AG147"/>
    <mergeCell ref="AH146:AH147"/>
    <mergeCell ref="AI146:AK147"/>
    <mergeCell ref="CU144:CW145"/>
    <mergeCell ref="E146:I147"/>
    <mergeCell ref="J146:J147"/>
    <mergeCell ref="K146:N147"/>
    <mergeCell ref="O146:P147"/>
    <mergeCell ref="Q146:R147"/>
    <mergeCell ref="S146:T147"/>
    <mergeCell ref="AS144:AU145"/>
    <mergeCell ref="AV144:AV145"/>
    <mergeCell ref="AW144:AY145"/>
    <mergeCell ref="AZ144:BC145"/>
    <mergeCell ref="BE144:BF145"/>
    <mergeCell ref="BH144:BO145"/>
    <mergeCell ref="AE144:AG145"/>
    <mergeCell ref="AH144:AH145"/>
    <mergeCell ref="AI144:AK145"/>
    <mergeCell ref="AL144:AN145"/>
    <mergeCell ref="AO144:AO145"/>
    <mergeCell ref="AP144:AR145"/>
    <mergeCell ref="CU146:CW147"/>
    <mergeCell ref="E144:I145"/>
    <mergeCell ref="J144:J145"/>
    <mergeCell ref="K144:N145"/>
    <mergeCell ref="O144:P145"/>
    <mergeCell ref="Q144:R145"/>
    <mergeCell ref="S144:T145"/>
    <mergeCell ref="U144:Y145"/>
    <mergeCell ref="Z144:Z145"/>
    <mergeCell ref="AA144:AD145"/>
    <mergeCell ref="BP144:CA145"/>
    <mergeCell ref="CD144:CF145"/>
    <mergeCell ref="CH144:CS145"/>
    <mergeCell ref="AZ142:BC143"/>
    <mergeCell ref="BE142:BF143"/>
    <mergeCell ref="BH142:BO143"/>
    <mergeCell ref="BP142:CA143"/>
    <mergeCell ref="CD142:CF143"/>
    <mergeCell ref="CH142:CS143"/>
    <mergeCell ref="AL142:AN143"/>
    <mergeCell ref="AO142:AO143"/>
    <mergeCell ref="AP142:AR143"/>
    <mergeCell ref="AS142:AU143"/>
    <mergeCell ref="AV142:AV143"/>
    <mergeCell ref="AW142:AY143"/>
    <mergeCell ref="U142:Y143"/>
    <mergeCell ref="Z142:Z143"/>
    <mergeCell ref="AA142:AD143"/>
    <mergeCell ref="AE142:AG143"/>
    <mergeCell ref="AH142:AH143"/>
    <mergeCell ref="AI142:AK143"/>
    <mergeCell ref="CU140:CW141"/>
    <mergeCell ref="E142:I143"/>
    <mergeCell ref="J142:J143"/>
    <mergeCell ref="K142:N143"/>
    <mergeCell ref="O142:P143"/>
    <mergeCell ref="Q142:R143"/>
    <mergeCell ref="S142:T143"/>
    <mergeCell ref="AS140:AU141"/>
    <mergeCell ref="AV140:AV141"/>
    <mergeCell ref="AW140:AY141"/>
    <mergeCell ref="AZ140:BC141"/>
    <mergeCell ref="BE140:BF141"/>
    <mergeCell ref="BH140:BO141"/>
    <mergeCell ref="AE140:AG141"/>
    <mergeCell ref="AH140:AH141"/>
    <mergeCell ref="AI140:AK141"/>
    <mergeCell ref="AL140:AN141"/>
    <mergeCell ref="AO140:AO141"/>
    <mergeCell ref="AP140:AR141"/>
    <mergeCell ref="CU142:CW143"/>
    <mergeCell ref="E140:I141"/>
    <mergeCell ref="J140:J141"/>
    <mergeCell ref="K140:N141"/>
    <mergeCell ref="O140:P141"/>
    <mergeCell ref="Q140:R141"/>
    <mergeCell ref="S140:T141"/>
    <mergeCell ref="U140:Y141"/>
    <mergeCell ref="Z140:Z141"/>
    <mergeCell ref="AA140:AD141"/>
    <mergeCell ref="BP140:CA141"/>
    <mergeCell ref="CD140:CF141"/>
    <mergeCell ref="CH140:CS141"/>
    <mergeCell ref="AZ138:BC139"/>
    <mergeCell ref="BE138:BF139"/>
    <mergeCell ref="BH138:BO139"/>
    <mergeCell ref="BP138:CA139"/>
    <mergeCell ref="CD138:CF139"/>
    <mergeCell ref="CH138:CS139"/>
    <mergeCell ref="AL138:AN139"/>
    <mergeCell ref="AO138:AO139"/>
    <mergeCell ref="AP138:AR139"/>
    <mergeCell ref="AS138:AU139"/>
    <mergeCell ref="AV138:AV139"/>
    <mergeCell ref="AW138:AY139"/>
    <mergeCell ref="U138:Y139"/>
    <mergeCell ref="Z138:Z139"/>
    <mergeCell ref="AA138:AD139"/>
    <mergeCell ref="AE138:AG139"/>
    <mergeCell ref="AH138:AH139"/>
    <mergeCell ref="AI138:AK139"/>
    <mergeCell ref="CU136:CW137"/>
    <mergeCell ref="E138:I139"/>
    <mergeCell ref="J138:J139"/>
    <mergeCell ref="K138:N139"/>
    <mergeCell ref="O138:P139"/>
    <mergeCell ref="Q138:R139"/>
    <mergeCell ref="S138:T139"/>
    <mergeCell ref="AS136:AU137"/>
    <mergeCell ref="AV136:AV137"/>
    <mergeCell ref="AW136:AY137"/>
    <mergeCell ref="AZ136:BC137"/>
    <mergeCell ref="BE136:BF137"/>
    <mergeCell ref="BH136:BO137"/>
    <mergeCell ref="AE136:AG137"/>
    <mergeCell ref="AH136:AH137"/>
    <mergeCell ref="AI136:AK137"/>
    <mergeCell ref="AL136:AN137"/>
    <mergeCell ref="AO136:AO137"/>
    <mergeCell ref="AP136:AR137"/>
    <mergeCell ref="CU138:CW139"/>
    <mergeCell ref="E136:I137"/>
    <mergeCell ref="J136:J137"/>
    <mergeCell ref="K136:N137"/>
    <mergeCell ref="O136:P137"/>
    <mergeCell ref="Q136:R137"/>
    <mergeCell ref="S136:T137"/>
    <mergeCell ref="U136:Y137"/>
    <mergeCell ref="Z136:Z137"/>
    <mergeCell ref="AA136:AD137"/>
    <mergeCell ref="BP136:CA137"/>
    <mergeCell ref="CD136:CF137"/>
    <mergeCell ref="CH136:CS137"/>
    <mergeCell ref="AZ134:BC135"/>
    <mergeCell ref="BE134:BF135"/>
    <mergeCell ref="BH134:BO135"/>
    <mergeCell ref="BP134:CA135"/>
    <mergeCell ref="CD134:CF135"/>
    <mergeCell ref="CH134:CS135"/>
    <mergeCell ref="AL134:AN135"/>
    <mergeCell ref="AO134:AO135"/>
    <mergeCell ref="AP134:AR135"/>
    <mergeCell ref="AS134:AU135"/>
    <mergeCell ref="AV134:AV135"/>
    <mergeCell ref="AW134:AY135"/>
    <mergeCell ref="U134:Y135"/>
    <mergeCell ref="Z134:Z135"/>
    <mergeCell ref="AA134:AD135"/>
    <mergeCell ref="AE134:AG135"/>
    <mergeCell ref="AH134:AH135"/>
    <mergeCell ref="AI134:AK135"/>
    <mergeCell ref="CU132:CW133"/>
    <mergeCell ref="E134:I135"/>
    <mergeCell ref="J134:J135"/>
    <mergeCell ref="K134:N135"/>
    <mergeCell ref="O134:P135"/>
    <mergeCell ref="Q134:R135"/>
    <mergeCell ref="S134:T135"/>
    <mergeCell ref="AS132:AU133"/>
    <mergeCell ref="AV132:AV133"/>
    <mergeCell ref="AW132:AY133"/>
    <mergeCell ref="AZ132:BC133"/>
    <mergeCell ref="BE132:BF133"/>
    <mergeCell ref="BH132:BO133"/>
    <mergeCell ref="AE132:AG133"/>
    <mergeCell ref="AH132:AH133"/>
    <mergeCell ref="AI132:AK133"/>
    <mergeCell ref="AL132:AN133"/>
    <mergeCell ref="AO132:AO133"/>
    <mergeCell ref="AP132:AR133"/>
    <mergeCell ref="CU134:CW135"/>
    <mergeCell ref="E132:I133"/>
    <mergeCell ref="J132:J133"/>
    <mergeCell ref="K132:N133"/>
    <mergeCell ref="O132:P133"/>
    <mergeCell ref="Q132:R133"/>
    <mergeCell ref="S132:T133"/>
    <mergeCell ref="U132:Y133"/>
    <mergeCell ref="Z132:Z133"/>
    <mergeCell ref="AA132:AD133"/>
    <mergeCell ref="BP132:CA133"/>
    <mergeCell ref="CD132:CF133"/>
    <mergeCell ref="CH132:CS133"/>
    <mergeCell ref="AZ130:BC131"/>
    <mergeCell ref="BE130:BF131"/>
    <mergeCell ref="BH130:BO131"/>
    <mergeCell ref="BP130:CA131"/>
    <mergeCell ref="CD130:CF131"/>
    <mergeCell ref="CH130:CS131"/>
    <mergeCell ref="AL130:AN131"/>
    <mergeCell ref="AO130:AO131"/>
    <mergeCell ref="AP130:AR131"/>
    <mergeCell ref="AS130:AU131"/>
    <mergeCell ref="AV130:AV131"/>
    <mergeCell ref="AW130:AY131"/>
    <mergeCell ref="U130:Y131"/>
    <mergeCell ref="Z130:Z131"/>
    <mergeCell ref="AA130:AD131"/>
    <mergeCell ref="AE130:AG131"/>
    <mergeCell ref="AH130:AH131"/>
    <mergeCell ref="AI130:AK131"/>
    <mergeCell ref="CU128:CW129"/>
    <mergeCell ref="E130:I131"/>
    <mergeCell ref="J130:J131"/>
    <mergeCell ref="K130:N131"/>
    <mergeCell ref="O130:P131"/>
    <mergeCell ref="Q130:R131"/>
    <mergeCell ref="S130:T131"/>
    <mergeCell ref="AS128:AU129"/>
    <mergeCell ref="AV128:AV129"/>
    <mergeCell ref="AW128:AY129"/>
    <mergeCell ref="AZ128:BC129"/>
    <mergeCell ref="BE128:BF129"/>
    <mergeCell ref="BH128:BO129"/>
    <mergeCell ref="AE128:AG129"/>
    <mergeCell ref="AH128:AH129"/>
    <mergeCell ref="AI128:AK129"/>
    <mergeCell ref="AL128:AN129"/>
    <mergeCell ref="AO128:AO129"/>
    <mergeCell ref="AP128:AR129"/>
    <mergeCell ref="CU130:CW131"/>
    <mergeCell ref="E128:I129"/>
    <mergeCell ref="J128:J129"/>
    <mergeCell ref="K128:N129"/>
    <mergeCell ref="O128:P129"/>
    <mergeCell ref="Q128:R129"/>
    <mergeCell ref="S128:T129"/>
    <mergeCell ref="U128:Y129"/>
    <mergeCell ref="Z128:Z129"/>
    <mergeCell ref="AA128:AD129"/>
    <mergeCell ref="BP128:CA129"/>
    <mergeCell ref="CD128:CF129"/>
    <mergeCell ref="CH128:CS129"/>
    <mergeCell ref="AZ126:BC127"/>
    <mergeCell ref="BE126:BF127"/>
    <mergeCell ref="BH126:BO127"/>
    <mergeCell ref="BP126:CA127"/>
    <mergeCell ref="CD126:CF127"/>
    <mergeCell ref="CH126:CS127"/>
    <mergeCell ref="AL126:AN127"/>
    <mergeCell ref="AO126:AO127"/>
    <mergeCell ref="AP126:AR127"/>
    <mergeCell ref="AS126:AU127"/>
    <mergeCell ref="AV126:AV127"/>
    <mergeCell ref="AW126:AY127"/>
    <mergeCell ref="U126:Y127"/>
    <mergeCell ref="Z126:Z127"/>
    <mergeCell ref="AA126:AD127"/>
    <mergeCell ref="AE126:AG127"/>
    <mergeCell ref="AH126:AH127"/>
    <mergeCell ref="AI126:AK127"/>
    <mergeCell ref="CU124:CW125"/>
    <mergeCell ref="E126:I127"/>
    <mergeCell ref="J126:J127"/>
    <mergeCell ref="K126:N127"/>
    <mergeCell ref="O126:P127"/>
    <mergeCell ref="Q126:R127"/>
    <mergeCell ref="S126:T127"/>
    <mergeCell ref="AS124:AU125"/>
    <mergeCell ref="AV124:AV125"/>
    <mergeCell ref="AW124:AY125"/>
    <mergeCell ref="AZ124:BC125"/>
    <mergeCell ref="BE124:BF125"/>
    <mergeCell ref="BH124:BO125"/>
    <mergeCell ref="AE124:AG125"/>
    <mergeCell ref="AH124:AH125"/>
    <mergeCell ref="AI124:AK125"/>
    <mergeCell ref="AL124:AN125"/>
    <mergeCell ref="AO124:AO125"/>
    <mergeCell ref="AP124:AR125"/>
    <mergeCell ref="CU126:CW127"/>
    <mergeCell ref="E124:I125"/>
    <mergeCell ref="J124:J125"/>
    <mergeCell ref="K124:N125"/>
    <mergeCell ref="O124:P125"/>
    <mergeCell ref="Q124:R125"/>
    <mergeCell ref="S124:T125"/>
    <mergeCell ref="U124:Y125"/>
    <mergeCell ref="Z124:Z125"/>
    <mergeCell ref="AA124:AD125"/>
    <mergeCell ref="BP124:CA125"/>
    <mergeCell ref="CD124:CF125"/>
    <mergeCell ref="CH124:CS125"/>
    <mergeCell ref="AZ122:BC123"/>
    <mergeCell ref="BE122:BF123"/>
    <mergeCell ref="BH122:BO123"/>
    <mergeCell ref="BP122:CA123"/>
    <mergeCell ref="CD122:CF123"/>
    <mergeCell ref="CH122:CS123"/>
    <mergeCell ref="AL122:AN123"/>
    <mergeCell ref="AO122:AO123"/>
    <mergeCell ref="AP122:AR123"/>
    <mergeCell ref="AS122:AU123"/>
    <mergeCell ref="AV122:AV123"/>
    <mergeCell ref="AW122:AY123"/>
    <mergeCell ref="U122:Y123"/>
    <mergeCell ref="Z122:Z123"/>
    <mergeCell ref="AA122:AD123"/>
    <mergeCell ref="AE122:AG123"/>
    <mergeCell ref="AH122:AH123"/>
    <mergeCell ref="AI122:AK123"/>
    <mergeCell ref="CU120:CW121"/>
    <mergeCell ref="E122:I123"/>
    <mergeCell ref="J122:J123"/>
    <mergeCell ref="K122:N123"/>
    <mergeCell ref="O122:P123"/>
    <mergeCell ref="Q122:R123"/>
    <mergeCell ref="S122:T123"/>
    <mergeCell ref="AS120:AU121"/>
    <mergeCell ref="AV120:AV121"/>
    <mergeCell ref="AW120:AY121"/>
    <mergeCell ref="AZ120:BC121"/>
    <mergeCell ref="BE120:BF121"/>
    <mergeCell ref="BH120:BO121"/>
    <mergeCell ref="AE120:AG121"/>
    <mergeCell ref="AH120:AH121"/>
    <mergeCell ref="AI120:AK121"/>
    <mergeCell ref="AL120:AN121"/>
    <mergeCell ref="AO120:AO121"/>
    <mergeCell ref="AP120:AR121"/>
    <mergeCell ref="CU122:CW123"/>
    <mergeCell ref="E120:I121"/>
    <mergeCell ref="J120:J121"/>
    <mergeCell ref="K120:N121"/>
    <mergeCell ref="O120:P121"/>
    <mergeCell ref="Q120:R121"/>
    <mergeCell ref="S120:T121"/>
    <mergeCell ref="U120:Y121"/>
    <mergeCell ref="Z120:Z121"/>
    <mergeCell ref="AA120:AD121"/>
    <mergeCell ref="BP120:CA121"/>
    <mergeCell ref="CD120:CF121"/>
    <mergeCell ref="CH120:CS121"/>
    <mergeCell ref="AZ118:BC119"/>
    <mergeCell ref="BE118:BF119"/>
    <mergeCell ref="BH118:BO119"/>
    <mergeCell ref="BP118:CA119"/>
    <mergeCell ref="CD118:CF119"/>
    <mergeCell ref="CH118:CS119"/>
    <mergeCell ref="AL118:AN119"/>
    <mergeCell ref="AO118:AO119"/>
    <mergeCell ref="AP118:AR119"/>
    <mergeCell ref="AS118:AU119"/>
    <mergeCell ref="AV118:AV119"/>
    <mergeCell ref="AW118:AY119"/>
    <mergeCell ref="U118:Y119"/>
    <mergeCell ref="Z118:Z119"/>
    <mergeCell ref="AA118:AD119"/>
    <mergeCell ref="AE118:AG119"/>
    <mergeCell ref="AH118:AH119"/>
    <mergeCell ref="AI118:AK119"/>
    <mergeCell ref="CU116:CW117"/>
    <mergeCell ref="E118:I119"/>
    <mergeCell ref="J118:J119"/>
    <mergeCell ref="K118:N119"/>
    <mergeCell ref="O118:P119"/>
    <mergeCell ref="Q118:R119"/>
    <mergeCell ref="S118:T119"/>
    <mergeCell ref="AS116:AU117"/>
    <mergeCell ref="AV116:AV117"/>
    <mergeCell ref="AW116:AY117"/>
    <mergeCell ref="AZ116:BC117"/>
    <mergeCell ref="BE116:BF117"/>
    <mergeCell ref="BH116:BO117"/>
    <mergeCell ref="AE116:AG117"/>
    <mergeCell ref="AH116:AH117"/>
    <mergeCell ref="AI116:AK117"/>
    <mergeCell ref="AL116:AN117"/>
    <mergeCell ref="AO116:AO117"/>
    <mergeCell ref="AP116:AR117"/>
    <mergeCell ref="CU118:CW119"/>
    <mergeCell ref="E116:I117"/>
    <mergeCell ref="J116:J117"/>
    <mergeCell ref="K116:N117"/>
    <mergeCell ref="O116:P117"/>
    <mergeCell ref="Q116:R117"/>
    <mergeCell ref="S116:T117"/>
    <mergeCell ref="U116:Y117"/>
    <mergeCell ref="Z116:Z117"/>
    <mergeCell ref="AA116:AD117"/>
    <mergeCell ref="BP116:CA117"/>
    <mergeCell ref="CD116:CF117"/>
    <mergeCell ref="CH116:CS117"/>
    <mergeCell ref="AZ114:BC115"/>
    <mergeCell ref="BE114:BF115"/>
    <mergeCell ref="BH114:BO115"/>
    <mergeCell ref="BP114:CA115"/>
    <mergeCell ref="CD114:CF115"/>
    <mergeCell ref="CH114:CS115"/>
    <mergeCell ref="AL114:AN115"/>
    <mergeCell ref="AO114:AO115"/>
    <mergeCell ref="AP114:AR115"/>
    <mergeCell ref="AS114:AU115"/>
    <mergeCell ref="AV114:AV115"/>
    <mergeCell ref="AW114:AY115"/>
    <mergeCell ref="U114:Y115"/>
    <mergeCell ref="Z114:Z115"/>
    <mergeCell ref="AA114:AD115"/>
    <mergeCell ref="AE114:AG115"/>
    <mergeCell ref="AH114:AH115"/>
    <mergeCell ref="AI114:AK115"/>
    <mergeCell ref="CU112:CW113"/>
    <mergeCell ref="E114:I115"/>
    <mergeCell ref="J114:J115"/>
    <mergeCell ref="K114:N115"/>
    <mergeCell ref="O114:P115"/>
    <mergeCell ref="Q114:R115"/>
    <mergeCell ref="S114:T115"/>
    <mergeCell ref="AS112:AU113"/>
    <mergeCell ref="AV112:AV113"/>
    <mergeCell ref="AW112:AY113"/>
    <mergeCell ref="AZ112:BC113"/>
    <mergeCell ref="BE112:BF113"/>
    <mergeCell ref="BH112:BO113"/>
    <mergeCell ref="AE112:AG113"/>
    <mergeCell ref="AH112:AH113"/>
    <mergeCell ref="AI112:AK113"/>
    <mergeCell ref="AL112:AN113"/>
    <mergeCell ref="AO112:AO113"/>
    <mergeCell ref="AP112:AR113"/>
    <mergeCell ref="CU114:CW115"/>
    <mergeCell ref="E112:I113"/>
    <mergeCell ref="J112:J113"/>
    <mergeCell ref="K112:N113"/>
    <mergeCell ref="O112:P113"/>
    <mergeCell ref="Q112:R113"/>
    <mergeCell ref="S112:T113"/>
    <mergeCell ref="U112:Y113"/>
    <mergeCell ref="Z112:Z113"/>
    <mergeCell ref="AA112:AD113"/>
    <mergeCell ref="BP112:CA113"/>
    <mergeCell ref="CD112:CF113"/>
    <mergeCell ref="CH112:CS113"/>
    <mergeCell ref="AZ110:BC111"/>
    <mergeCell ref="BE110:BF111"/>
    <mergeCell ref="BH110:BO111"/>
    <mergeCell ref="BP110:CA111"/>
    <mergeCell ref="CD110:CF111"/>
    <mergeCell ref="CH110:CS111"/>
    <mergeCell ref="AL110:AN111"/>
    <mergeCell ref="AO110:AO111"/>
    <mergeCell ref="AP110:AR111"/>
    <mergeCell ref="AS110:AU111"/>
    <mergeCell ref="AV110:AV111"/>
    <mergeCell ref="AW110:AY111"/>
    <mergeCell ref="U110:Y111"/>
    <mergeCell ref="Z110:Z111"/>
    <mergeCell ref="AA110:AD111"/>
    <mergeCell ref="AE110:AG111"/>
    <mergeCell ref="AH110:AH111"/>
    <mergeCell ref="AI110:AK111"/>
    <mergeCell ref="CU108:CW109"/>
    <mergeCell ref="E110:I111"/>
    <mergeCell ref="J110:J111"/>
    <mergeCell ref="K110:N111"/>
    <mergeCell ref="O110:P111"/>
    <mergeCell ref="Q110:R111"/>
    <mergeCell ref="S110:T111"/>
    <mergeCell ref="AS108:AU109"/>
    <mergeCell ref="AV108:AV109"/>
    <mergeCell ref="AW108:AY109"/>
    <mergeCell ref="AZ108:BC109"/>
    <mergeCell ref="BE108:BF109"/>
    <mergeCell ref="BH108:BO109"/>
    <mergeCell ref="AE108:AG109"/>
    <mergeCell ref="AH108:AH109"/>
    <mergeCell ref="AI108:AK109"/>
    <mergeCell ref="AL108:AN109"/>
    <mergeCell ref="AO108:AO109"/>
    <mergeCell ref="AP108:AR109"/>
    <mergeCell ref="CU110:CW111"/>
    <mergeCell ref="E108:I109"/>
    <mergeCell ref="J108:J109"/>
    <mergeCell ref="K108:N109"/>
    <mergeCell ref="O108:P109"/>
    <mergeCell ref="Q108:R109"/>
    <mergeCell ref="S108:T109"/>
    <mergeCell ref="U108:Y109"/>
    <mergeCell ref="Z108:Z109"/>
    <mergeCell ref="AA108:AD109"/>
    <mergeCell ref="BP108:CA109"/>
    <mergeCell ref="CD108:CF109"/>
    <mergeCell ref="CH108:CS109"/>
    <mergeCell ref="AZ106:BC107"/>
    <mergeCell ref="BE106:BF107"/>
    <mergeCell ref="BH106:BO107"/>
    <mergeCell ref="BP106:CA107"/>
    <mergeCell ref="CD106:CF107"/>
    <mergeCell ref="CH106:CS107"/>
    <mergeCell ref="AL106:AN107"/>
    <mergeCell ref="AO106:AO107"/>
    <mergeCell ref="AP106:AR107"/>
    <mergeCell ref="AS106:AU107"/>
    <mergeCell ref="AV106:AV107"/>
    <mergeCell ref="AW106:AY107"/>
    <mergeCell ref="U106:Y107"/>
    <mergeCell ref="Z106:Z107"/>
    <mergeCell ref="AA106:AD107"/>
    <mergeCell ref="AE106:AG107"/>
    <mergeCell ref="AH106:AH107"/>
    <mergeCell ref="AI106:AK107"/>
    <mergeCell ref="CU104:CW105"/>
    <mergeCell ref="E106:I107"/>
    <mergeCell ref="J106:J107"/>
    <mergeCell ref="K106:N107"/>
    <mergeCell ref="O106:P107"/>
    <mergeCell ref="Q106:R107"/>
    <mergeCell ref="S106:T107"/>
    <mergeCell ref="AS104:AU105"/>
    <mergeCell ref="AV104:AV105"/>
    <mergeCell ref="AW104:AY105"/>
    <mergeCell ref="AZ104:BC105"/>
    <mergeCell ref="BE104:BF105"/>
    <mergeCell ref="BH104:BO105"/>
    <mergeCell ref="AE104:AG105"/>
    <mergeCell ref="AH104:AH105"/>
    <mergeCell ref="AI104:AK105"/>
    <mergeCell ref="AL104:AN105"/>
    <mergeCell ref="AO104:AO105"/>
    <mergeCell ref="AP104:AR105"/>
    <mergeCell ref="CU106:CW107"/>
    <mergeCell ref="E104:I105"/>
    <mergeCell ref="J104:J105"/>
    <mergeCell ref="K104:N105"/>
    <mergeCell ref="O104:P105"/>
    <mergeCell ref="Q104:R105"/>
    <mergeCell ref="S104:T105"/>
    <mergeCell ref="U104:Y105"/>
    <mergeCell ref="Z104:Z105"/>
    <mergeCell ref="AA104:AD105"/>
    <mergeCell ref="BP104:CA105"/>
    <mergeCell ref="CD104:CF105"/>
    <mergeCell ref="CH104:CS105"/>
    <mergeCell ref="AZ102:BC103"/>
    <mergeCell ref="BE102:BF103"/>
    <mergeCell ref="BH102:BO103"/>
    <mergeCell ref="BP102:CA103"/>
    <mergeCell ref="CD102:CF103"/>
    <mergeCell ref="CH102:CS103"/>
    <mergeCell ref="AL102:AN103"/>
    <mergeCell ref="AO102:AO103"/>
    <mergeCell ref="AP102:AR103"/>
    <mergeCell ref="AS102:AU103"/>
    <mergeCell ref="AV102:AV103"/>
    <mergeCell ref="AW102:AY103"/>
    <mergeCell ref="U102:Y103"/>
    <mergeCell ref="Z102:Z103"/>
    <mergeCell ref="AA102:AD103"/>
    <mergeCell ref="AE102:AG103"/>
    <mergeCell ref="AH102:AH103"/>
    <mergeCell ref="AI102:AK103"/>
    <mergeCell ref="CU100:CW101"/>
    <mergeCell ref="E102:I103"/>
    <mergeCell ref="J102:J103"/>
    <mergeCell ref="K102:N103"/>
    <mergeCell ref="O102:P103"/>
    <mergeCell ref="Q102:R103"/>
    <mergeCell ref="S102:T103"/>
    <mergeCell ref="AS100:AU101"/>
    <mergeCell ref="AV100:AV101"/>
    <mergeCell ref="AW100:AY101"/>
    <mergeCell ref="AZ100:BC101"/>
    <mergeCell ref="BE100:BF101"/>
    <mergeCell ref="BH100:BO101"/>
    <mergeCell ref="AE100:AG101"/>
    <mergeCell ref="AH100:AH101"/>
    <mergeCell ref="AI100:AK101"/>
    <mergeCell ref="AL100:AN101"/>
    <mergeCell ref="AO100:AO101"/>
    <mergeCell ref="AP100:AR101"/>
    <mergeCell ref="CU102:CW103"/>
    <mergeCell ref="E100:I101"/>
    <mergeCell ref="J100:J101"/>
    <mergeCell ref="K100:N101"/>
    <mergeCell ref="O100:P101"/>
    <mergeCell ref="Q100:R101"/>
    <mergeCell ref="S100:T101"/>
    <mergeCell ref="U100:Y101"/>
    <mergeCell ref="Z100:Z101"/>
    <mergeCell ref="AA100:AD101"/>
    <mergeCell ref="BP100:CA101"/>
    <mergeCell ref="CD100:CF101"/>
    <mergeCell ref="CH100:CS101"/>
    <mergeCell ref="AZ98:BC99"/>
    <mergeCell ref="BE98:BF99"/>
    <mergeCell ref="BH98:BO99"/>
    <mergeCell ref="BP98:CA99"/>
    <mergeCell ref="CD98:CF99"/>
    <mergeCell ref="CH98:CS99"/>
    <mergeCell ref="AL98:AN99"/>
    <mergeCell ref="AO98:AO99"/>
    <mergeCell ref="AP98:AR99"/>
    <mergeCell ref="AS98:AU99"/>
    <mergeCell ref="AV98:AV99"/>
    <mergeCell ref="AW98:AY99"/>
    <mergeCell ref="U98:Y99"/>
    <mergeCell ref="Z98:Z99"/>
    <mergeCell ref="AA98:AD99"/>
    <mergeCell ref="AE98:AG99"/>
    <mergeCell ref="AH98:AH99"/>
    <mergeCell ref="AI98:AK99"/>
    <mergeCell ref="CU96:CW97"/>
    <mergeCell ref="E98:I99"/>
    <mergeCell ref="J98:J99"/>
    <mergeCell ref="K98:N99"/>
    <mergeCell ref="O98:P99"/>
    <mergeCell ref="Q98:R99"/>
    <mergeCell ref="S98:T99"/>
    <mergeCell ref="AS96:AU97"/>
    <mergeCell ref="AV96:AV97"/>
    <mergeCell ref="AW96:AY97"/>
    <mergeCell ref="AZ96:BC97"/>
    <mergeCell ref="BE96:BF97"/>
    <mergeCell ref="BH96:BO97"/>
    <mergeCell ref="AE96:AG97"/>
    <mergeCell ref="AH96:AH97"/>
    <mergeCell ref="AI96:AK97"/>
    <mergeCell ref="AL96:AN97"/>
    <mergeCell ref="AO96:AO97"/>
    <mergeCell ref="AP96:AR97"/>
    <mergeCell ref="CU98:CW99"/>
    <mergeCell ref="E96:I97"/>
    <mergeCell ref="J96:J97"/>
    <mergeCell ref="K96:N97"/>
    <mergeCell ref="O96:P97"/>
    <mergeCell ref="Q96:R97"/>
    <mergeCell ref="S96:T97"/>
    <mergeCell ref="U96:Y97"/>
    <mergeCell ref="Z96:Z97"/>
    <mergeCell ref="AA96:AD97"/>
    <mergeCell ref="BP96:CA97"/>
    <mergeCell ref="CD96:CF97"/>
    <mergeCell ref="CH96:CS97"/>
    <mergeCell ref="AZ94:BC95"/>
    <mergeCell ref="BE94:BF95"/>
    <mergeCell ref="BH94:BO95"/>
    <mergeCell ref="BP94:CA95"/>
    <mergeCell ref="CD94:CF95"/>
    <mergeCell ref="CH94:CS95"/>
    <mergeCell ref="AL94:AN95"/>
    <mergeCell ref="AO94:AO95"/>
    <mergeCell ref="AP94:AR95"/>
    <mergeCell ref="AS94:AU95"/>
    <mergeCell ref="AV94:AV95"/>
    <mergeCell ref="AW94:AY95"/>
    <mergeCell ref="U94:Y95"/>
    <mergeCell ref="Z94:Z95"/>
    <mergeCell ref="AA94:AD95"/>
    <mergeCell ref="AE94:AG95"/>
    <mergeCell ref="AH94:AH95"/>
    <mergeCell ref="AI94:AK95"/>
    <mergeCell ref="CU92:CW93"/>
    <mergeCell ref="E94:I95"/>
    <mergeCell ref="J94:J95"/>
    <mergeCell ref="K94:N95"/>
    <mergeCell ref="O94:P95"/>
    <mergeCell ref="Q94:R95"/>
    <mergeCell ref="S94:T95"/>
    <mergeCell ref="AS92:AU93"/>
    <mergeCell ref="AV92:AV93"/>
    <mergeCell ref="AW92:AY93"/>
    <mergeCell ref="AZ92:BC93"/>
    <mergeCell ref="BE92:BF93"/>
    <mergeCell ref="BH92:BO93"/>
    <mergeCell ref="AE92:AG93"/>
    <mergeCell ref="AH92:AH93"/>
    <mergeCell ref="AI92:AK93"/>
    <mergeCell ref="AL92:AN93"/>
    <mergeCell ref="AO92:AO93"/>
    <mergeCell ref="AP92:AR93"/>
    <mergeCell ref="CU94:CW95"/>
    <mergeCell ref="E92:I93"/>
    <mergeCell ref="J92:J93"/>
    <mergeCell ref="K92:N93"/>
    <mergeCell ref="O92:P93"/>
    <mergeCell ref="Q92:R93"/>
    <mergeCell ref="S92:T93"/>
    <mergeCell ref="U92:Y93"/>
    <mergeCell ref="Z92:Z93"/>
    <mergeCell ref="AA92:AD93"/>
    <mergeCell ref="BP92:CA93"/>
    <mergeCell ref="CD92:CF93"/>
    <mergeCell ref="CH92:CS93"/>
    <mergeCell ref="AZ90:BC91"/>
    <mergeCell ref="BE90:BF91"/>
    <mergeCell ref="BH90:BO91"/>
    <mergeCell ref="BP90:CA91"/>
    <mergeCell ref="CD90:CF91"/>
    <mergeCell ref="CH90:CS91"/>
    <mergeCell ref="AL90:AN91"/>
    <mergeCell ref="AO90:AO91"/>
    <mergeCell ref="AP90:AR91"/>
    <mergeCell ref="AS90:AU91"/>
    <mergeCell ref="AV90:AV91"/>
    <mergeCell ref="AW90:AY91"/>
    <mergeCell ref="U90:Y91"/>
    <mergeCell ref="Z90:Z91"/>
    <mergeCell ref="AA90:AD91"/>
    <mergeCell ref="AE90:AG91"/>
    <mergeCell ref="AH90:AH91"/>
    <mergeCell ref="AI90:AK91"/>
    <mergeCell ref="CU88:CW89"/>
    <mergeCell ref="E90:I91"/>
    <mergeCell ref="J90:J91"/>
    <mergeCell ref="K90:N91"/>
    <mergeCell ref="O90:P91"/>
    <mergeCell ref="Q90:R91"/>
    <mergeCell ref="S90:T91"/>
    <mergeCell ref="AS88:AU89"/>
    <mergeCell ref="AV88:AV89"/>
    <mergeCell ref="AW88:AY89"/>
    <mergeCell ref="AZ88:BC89"/>
    <mergeCell ref="BE88:BF89"/>
    <mergeCell ref="BH88:BO89"/>
    <mergeCell ref="AE88:AG89"/>
    <mergeCell ref="AH88:AH89"/>
    <mergeCell ref="AI88:AK89"/>
    <mergeCell ref="AL88:AN89"/>
    <mergeCell ref="AO88:AO89"/>
    <mergeCell ref="AP88:AR89"/>
    <mergeCell ref="CU90:CW91"/>
    <mergeCell ref="E88:I89"/>
    <mergeCell ref="J88:J89"/>
    <mergeCell ref="K88:N89"/>
    <mergeCell ref="O88:P89"/>
    <mergeCell ref="Q88:R89"/>
    <mergeCell ref="S88:T89"/>
    <mergeCell ref="U88:Y89"/>
    <mergeCell ref="Z88:Z89"/>
    <mergeCell ref="AA88:AD89"/>
    <mergeCell ref="BP88:CA89"/>
    <mergeCell ref="CD88:CF89"/>
    <mergeCell ref="CH88:CS89"/>
    <mergeCell ref="AZ86:BC87"/>
    <mergeCell ref="BE86:BF87"/>
    <mergeCell ref="BH86:BO87"/>
    <mergeCell ref="BP86:CA87"/>
    <mergeCell ref="CD86:CF87"/>
    <mergeCell ref="CH86:CS87"/>
    <mergeCell ref="AL86:AN87"/>
    <mergeCell ref="AO86:AO87"/>
    <mergeCell ref="AP86:AR87"/>
    <mergeCell ref="AS86:AU87"/>
    <mergeCell ref="AV86:AV87"/>
    <mergeCell ref="AW86:AY87"/>
    <mergeCell ref="U86:Y87"/>
    <mergeCell ref="Z86:Z87"/>
    <mergeCell ref="AA86:AD87"/>
    <mergeCell ref="AE86:AG87"/>
    <mergeCell ref="AH86:AH87"/>
    <mergeCell ref="AI86:AK87"/>
    <mergeCell ref="CU84:CW85"/>
    <mergeCell ref="E86:I87"/>
    <mergeCell ref="J86:J87"/>
    <mergeCell ref="K86:N87"/>
    <mergeCell ref="O86:P87"/>
    <mergeCell ref="Q86:R87"/>
    <mergeCell ref="S86:T87"/>
    <mergeCell ref="AS84:AU85"/>
    <mergeCell ref="AV84:AV85"/>
    <mergeCell ref="AW84:AY85"/>
    <mergeCell ref="AZ84:BC85"/>
    <mergeCell ref="BE84:BF85"/>
    <mergeCell ref="BH84:BO85"/>
    <mergeCell ref="AE84:AG85"/>
    <mergeCell ref="AH84:AH85"/>
    <mergeCell ref="AI84:AK85"/>
    <mergeCell ref="AL84:AN85"/>
    <mergeCell ref="AO84:AO85"/>
    <mergeCell ref="AP84:AR85"/>
    <mergeCell ref="CU86:CW87"/>
    <mergeCell ref="E84:I85"/>
    <mergeCell ref="J84:J85"/>
    <mergeCell ref="K84:N85"/>
    <mergeCell ref="O84:P85"/>
    <mergeCell ref="Q84:R85"/>
    <mergeCell ref="S84:T85"/>
    <mergeCell ref="U84:Y85"/>
    <mergeCell ref="Z84:Z85"/>
    <mergeCell ref="AA84:AD85"/>
    <mergeCell ref="BP84:CA85"/>
    <mergeCell ref="CD84:CF85"/>
    <mergeCell ref="CH84:CS85"/>
    <mergeCell ref="AZ82:BC83"/>
    <mergeCell ref="BE82:BF83"/>
    <mergeCell ref="BH82:BO83"/>
    <mergeCell ref="BP82:CA83"/>
    <mergeCell ref="CD82:CF83"/>
    <mergeCell ref="CH82:CS83"/>
    <mergeCell ref="AL82:AN83"/>
    <mergeCell ref="AO82:AO83"/>
    <mergeCell ref="AP82:AR83"/>
    <mergeCell ref="AS82:AU83"/>
    <mergeCell ref="AV82:AV83"/>
    <mergeCell ref="AW82:AY83"/>
    <mergeCell ref="U82:Y83"/>
    <mergeCell ref="Z82:Z83"/>
    <mergeCell ref="AA82:AD83"/>
    <mergeCell ref="AE82:AG83"/>
    <mergeCell ref="AH82:AH83"/>
    <mergeCell ref="AI82:AK83"/>
    <mergeCell ref="CU80:CW81"/>
    <mergeCell ref="E82:I83"/>
    <mergeCell ref="J82:J83"/>
    <mergeCell ref="K82:N83"/>
    <mergeCell ref="O82:P83"/>
    <mergeCell ref="Q82:R83"/>
    <mergeCell ref="S82:T83"/>
    <mergeCell ref="AS80:AU81"/>
    <mergeCell ref="AV80:AV81"/>
    <mergeCell ref="AW80:AY81"/>
    <mergeCell ref="AZ80:BC81"/>
    <mergeCell ref="BE80:BF81"/>
    <mergeCell ref="BH80:BO81"/>
    <mergeCell ref="AE80:AG81"/>
    <mergeCell ref="AH80:AH81"/>
    <mergeCell ref="AI80:AK81"/>
    <mergeCell ref="AL80:AN81"/>
    <mergeCell ref="AO80:AO81"/>
    <mergeCell ref="AP80:AR81"/>
    <mergeCell ref="CU82:CW83"/>
    <mergeCell ref="E80:I81"/>
    <mergeCell ref="J80:J81"/>
    <mergeCell ref="K80:N81"/>
    <mergeCell ref="O80:P81"/>
    <mergeCell ref="Q80:R81"/>
    <mergeCell ref="S80:T81"/>
    <mergeCell ref="U80:Y81"/>
    <mergeCell ref="Z80:Z81"/>
    <mergeCell ref="AA80:AD81"/>
    <mergeCell ref="BP80:CA81"/>
    <mergeCell ref="CD80:CF81"/>
    <mergeCell ref="CH80:CS81"/>
    <mergeCell ref="AZ78:BC79"/>
    <mergeCell ref="BE78:BF79"/>
    <mergeCell ref="BH78:BO79"/>
    <mergeCell ref="BP78:CA79"/>
    <mergeCell ref="CD78:CF79"/>
    <mergeCell ref="CH78:CS79"/>
    <mergeCell ref="AL78:AN79"/>
    <mergeCell ref="AO78:AO79"/>
    <mergeCell ref="AP78:AR79"/>
    <mergeCell ref="AS78:AU79"/>
    <mergeCell ref="AV78:AV79"/>
    <mergeCell ref="AW78:AY79"/>
    <mergeCell ref="U78:Y79"/>
    <mergeCell ref="Z78:Z79"/>
    <mergeCell ref="AA78:AD79"/>
    <mergeCell ref="AE78:AG79"/>
    <mergeCell ref="AH78:AH79"/>
    <mergeCell ref="AI78:AK79"/>
    <mergeCell ref="CU76:CW77"/>
    <mergeCell ref="E78:I79"/>
    <mergeCell ref="J78:J79"/>
    <mergeCell ref="K78:N79"/>
    <mergeCell ref="O78:P79"/>
    <mergeCell ref="Q78:R79"/>
    <mergeCell ref="S78:T79"/>
    <mergeCell ref="AS76:AU77"/>
    <mergeCell ref="AV76:AV77"/>
    <mergeCell ref="AW76:AY77"/>
    <mergeCell ref="AZ76:BC77"/>
    <mergeCell ref="BE76:BF77"/>
    <mergeCell ref="BH76:BO77"/>
    <mergeCell ref="AE76:AG77"/>
    <mergeCell ref="AH76:AH77"/>
    <mergeCell ref="AI76:AK77"/>
    <mergeCell ref="AL76:AN77"/>
    <mergeCell ref="AO76:AO77"/>
    <mergeCell ref="AP76:AR77"/>
    <mergeCell ref="CU78:CW79"/>
    <mergeCell ref="E76:I77"/>
    <mergeCell ref="J76:J77"/>
    <mergeCell ref="K76:N77"/>
    <mergeCell ref="O76:P77"/>
    <mergeCell ref="Q76:R77"/>
    <mergeCell ref="S76:T77"/>
    <mergeCell ref="U76:Y77"/>
    <mergeCell ref="Z76:Z77"/>
    <mergeCell ref="AA76:AD77"/>
    <mergeCell ref="BP76:CA77"/>
    <mergeCell ref="CD76:CF77"/>
    <mergeCell ref="CH76:CS77"/>
    <mergeCell ref="AZ74:BC75"/>
    <mergeCell ref="BE74:BF75"/>
    <mergeCell ref="BH74:BO75"/>
    <mergeCell ref="BP74:CA75"/>
    <mergeCell ref="CD74:CF75"/>
    <mergeCell ref="CH74:CS75"/>
    <mergeCell ref="AL74:AN75"/>
    <mergeCell ref="AO74:AO75"/>
    <mergeCell ref="AP74:AR75"/>
    <mergeCell ref="AS74:AU75"/>
    <mergeCell ref="AV74:AV75"/>
    <mergeCell ref="AW74:AY75"/>
    <mergeCell ref="U74:Y75"/>
    <mergeCell ref="Z74:Z75"/>
    <mergeCell ref="AA74:AD75"/>
    <mergeCell ref="AE74:AG75"/>
    <mergeCell ref="AH74:AH75"/>
    <mergeCell ref="AI74:AK75"/>
    <mergeCell ref="CU72:CW73"/>
    <mergeCell ref="E74:I75"/>
    <mergeCell ref="J74:J75"/>
    <mergeCell ref="K74:N75"/>
    <mergeCell ref="O74:P75"/>
    <mergeCell ref="Q74:R75"/>
    <mergeCell ref="S74:T75"/>
    <mergeCell ref="AS72:AU73"/>
    <mergeCell ref="AV72:AV73"/>
    <mergeCell ref="AW72:AY73"/>
    <mergeCell ref="AZ72:BC73"/>
    <mergeCell ref="BE72:BF73"/>
    <mergeCell ref="BH72:BO73"/>
    <mergeCell ref="AE72:AG73"/>
    <mergeCell ref="AH72:AH73"/>
    <mergeCell ref="AI72:AK73"/>
    <mergeCell ref="AL72:AN73"/>
    <mergeCell ref="AO72:AO73"/>
    <mergeCell ref="AP72:AR73"/>
    <mergeCell ref="CU74:CW75"/>
    <mergeCell ref="E72:I73"/>
    <mergeCell ref="J72:J73"/>
    <mergeCell ref="K72:N73"/>
    <mergeCell ref="O72:P73"/>
    <mergeCell ref="Q72:R73"/>
    <mergeCell ref="S72:T73"/>
    <mergeCell ref="U72:Y73"/>
    <mergeCell ref="Z72:Z73"/>
    <mergeCell ref="AA72:AD73"/>
    <mergeCell ref="BP72:CA73"/>
    <mergeCell ref="CD72:CF73"/>
    <mergeCell ref="CH72:CS73"/>
    <mergeCell ref="AZ70:BC71"/>
    <mergeCell ref="BE70:BF71"/>
    <mergeCell ref="BH70:BO71"/>
    <mergeCell ref="BP70:CA71"/>
    <mergeCell ref="CD70:CF71"/>
    <mergeCell ref="CH70:CS71"/>
    <mergeCell ref="AL70:AN71"/>
    <mergeCell ref="AO70:AO71"/>
    <mergeCell ref="AP70:AR71"/>
    <mergeCell ref="AS70:AU71"/>
    <mergeCell ref="AV70:AV71"/>
    <mergeCell ref="AW70:AY71"/>
    <mergeCell ref="U70:Y71"/>
    <mergeCell ref="Z70:Z71"/>
    <mergeCell ref="AA70:AD71"/>
    <mergeCell ref="AE70:AG71"/>
    <mergeCell ref="AH70:AH71"/>
    <mergeCell ref="AI70:AK71"/>
    <mergeCell ref="CU68:CW69"/>
    <mergeCell ref="E70:I71"/>
    <mergeCell ref="J70:J71"/>
    <mergeCell ref="K70:N71"/>
    <mergeCell ref="O70:P71"/>
    <mergeCell ref="Q70:R71"/>
    <mergeCell ref="S70:T71"/>
    <mergeCell ref="AS68:AU69"/>
    <mergeCell ref="AV68:AV69"/>
    <mergeCell ref="AW68:AY69"/>
    <mergeCell ref="AZ68:BC69"/>
    <mergeCell ref="BE68:BF69"/>
    <mergeCell ref="BH68:BO69"/>
    <mergeCell ref="AE68:AG69"/>
    <mergeCell ref="AH68:AH69"/>
    <mergeCell ref="AI68:AK69"/>
    <mergeCell ref="AL68:AN69"/>
    <mergeCell ref="AO68:AO69"/>
    <mergeCell ref="AP68:AR69"/>
    <mergeCell ref="CU70:CW71"/>
    <mergeCell ref="E68:I69"/>
    <mergeCell ref="J68:J69"/>
    <mergeCell ref="K68:N69"/>
    <mergeCell ref="O68:P69"/>
    <mergeCell ref="Q68:R69"/>
    <mergeCell ref="S68:T69"/>
    <mergeCell ref="U68:Y69"/>
    <mergeCell ref="Z68:Z69"/>
    <mergeCell ref="AA68:AD69"/>
    <mergeCell ref="BP68:CA69"/>
    <mergeCell ref="CD68:CF69"/>
    <mergeCell ref="CH68:CS69"/>
    <mergeCell ref="AZ66:BC67"/>
    <mergeCell ref="BE66:BF67"/>
    <mergeCell ref="BH66:BO67"/>
    <mergeCell ref="BP66:CA67"/>
    <mergeCell ref="CD66:CF67"/>
    <mergeCell ref="CH66:CS67"/>
    <mergeCell ref="AL66:AN67"/>
    <mergeCell ref="AO66:AO67"/>
    <mergeCell ref="AP66:AR67"/>
    <mergeCell ref="AS66:AU67"/>
    <mergeCell ref="AV66:AV67"/>
    <mergeCell ref="AW66:AY67"/>
    <mergeCell ref="U66:Y67"/>
    <mergeCell ref="Z66:Z67"/>
    <mergeCell ref="AA66:AD67"/>
    <mergeCell ref="AE66:AG67"/>
    <mergeCell ref="AH66:AH67"/>
    <mergeCell ref="AI66:AK67"/>
    <mergeCell ref="CU64:CW65"/>
    <mergeCell ref="E66:I67"/>
    <mergeCell ref="J66:J67"/>
    <mergeCell ref="K66:N67"/>
    <mergeCell ref="O66:P67"/>
    <mergeCell ref="Q66:R67"/>
    <mergeCell ref="S66:T67"/>
    <mergeCell ref="AS64:AU65"/>
    <mergeCell ref="AV64:AV65"/>
    <mergeCell ref="AW64:AY65"/>
    <mergeCell ref="AZ64:BC65"/>
    <mergeCell ref="BE64:BF65"/>
    <mergeCell ref="BH64:BO65"/>
    <mergeCell ref="AE64:AG65"/>
    <mergeCell ref="AH64:AH65"/>
    <mergeCell ref="AI64:AK65"/>
    <mergeCell ref="AL64:AN65"/>
    <mergeCell ref="AO64:AO65"/>
    <mergeCell ref="AP64:AR65"/>
    <mergeCell ref="CU66:CW67"/>
    <mergeCell ref="E64:I65"/>
    <mergeCell ref="J64:J65"/>
    <mergeCell ref="K64:N65"/>
    <mergeCell ref="O64:P65"/>
    <mergeCell ref="Q64:R65"/>
    <mergeCell ref="S64:T65"/>
    <mergeCell ref="U64:Y65"/>
    <mergeCell ref="Z64:Z65"/>
    <mergeCell ref="AA64:AD65"/>
    <mergeCell ref="BP64:CA65"/>
    <mergeCell ref="CD64:CF65"/>
    <mergeCell ref="CH64:CS65"/>
    <mergeCell ref="AZ62:BC63"/>
    <mergeCell ref="BE62:BF63"/>
    <mergeCell ref="BH62:BO63"/>
    <mergeCell ref="BP62:CA63"/>
    <mergeCell ref="CD62:CF63"/>
    <mergeCell ref="CH62:CS63"/>
    <mergeCell ref="AL62:AN63"/>
    <mergeCell ref="AO62:AO63"/>
    <mergeCell ref="AP62:AR63"/>
    <mergeCell ref="AS62:AU63"/>
    <mergeCell ref="AV62:AV63"/>
    <mergeCell ref="AW62:AY63"/>
    <mergeCell ref="U62:Y63"/>
    <mergeCell ref="Z62:Z63"/>
    <mergeCell ref="AA62:AD63"/>
    <mergeCell ref="AE62:AG63"/>
    <mergeCell ref="AH62:AH63"/>
    <mergeCell ref="AI62:AK63"/>
    <mergeCell ref="CU60:CW61"/>
    <mergeCell ref="E62:I63"/>
    <mergeCell ref="J62:J63"/>
    <mergeCell ref="K62:N63"/>
    <mergeCell ref="O62:P63"/>
    <mergeCell ref="Q62:R63"/>
    <mergeCell ref="S62:T63"/>
    <mergeCell ref="AS60:AU61"/>
    <mergeCell ref="AV60:AV61"/>
    <mergeCell ref="AW60:AY61"/>
    <mergeCell ref="AZ60:BC61"/>
    <mergeCell ref="BE60:BF61"/>
    <mergeCell ref="BH60:BO61"/>
    <mergeCell ref="AE60:AG61"/>
    <mergeCell ref="AH60:AH61"/>
    <mergeCell ref="AI60:AK61"/>
    <mergeCell ref="AL60:AN61"/>
    <mergeCell ref="AO60:AO61"/>
    <mergeCell ref="AP60:AR61"/>
    <mergeCell ref="CU62:CW63"/>
    <mergeCell ref="E60:I61"/>
    <mergeCell ref="J60:J61"/>
    <mergeCell ref="K60:N61"/>
    <mergeCell ref="O60:P61"/>
    <mergeCell ref="Q60:R61"/>
    <mergeCell ref="S60:T61"/>
    <mergeCell ref="U60:Y61"/>
    <mergeCell ref="Z60:Z61"/>
    <mergeCell ref="AA60:AD61"/>
    <mergeCell ref="BP60:CA61"/>
    <mergeCell ref="CD60:CF61"/>
    <mergeCell ref="CH60:CS61"/>
    <mergeCell ref="AZ58:BC59"/>
    <mergeCell ref="BE58:BF59"/>
    <mergeCell ref="BH58:BO59"/>
    <mergeCell ref="BP58:CA59"/>
    <mergeCell ref="CD58:CF59"/>
    <mergeCell ref="CH58:CS59"/>
    <mergeCell ref="AL58:AN59"/>
    <mergeCell ref="AO58:AO59"/>
    <mergeCell ref="AP58:AR59"/>
    <mergeCell ref="AS58:AU59"/>
    <mergeCell ref="AV58:AV59"/>
    <mergeCell ref="AW58:AY59"/>
    <mergeCell ref="U58:Y59"/>
    <mergeCell ref="Z58:Z59"/>
    <mergeCell ref="AA58:AD59"/>
    <mergeCell ref="AE58:AG59"/>
    <mergeCell ref="AH58:AH59"/>
    <mergeCell ref="AI58:AK59"/>
    <mergeCell ref="CU56:CW57"/>
    <mergeCell ref="E58:I59"/>
    <mergeCell ref="J58:J59"/>
    <mergeCell ref="K58:N59"/>
    <mergeCell ref="O58:P59"/>
    <mergeCell ref="Q58:R59"/>
    <mergeCell ref="S58:T59"/>
    <mergeCell ref="AS56:AU57"/>
    <mergeCell ref="AV56:AV57"/>
    <mergeCell ref="AW56:AY57"/>
    <mergeCell ref="AZ56:BC57"/>
    <mergeCell ref="BE56:BF57"/>
    <mergeCell ref="BH56:BO57"/>
    <mergeCell ref="AE56:AG57"/>
    <mergeCell ref="AH56:AH57"/>
    <mergeCell ref="AI56:AK57"/>
    <mergeCell ref="AL56:AN57"/>
    <mergeCell ref="AO56:AO57"/>
    <mergeCell ref="AP56:AR57"/>
    <mergeCell ref="CU58:CW59"/>
    <mergeCell ref="E56:I57"/>
    <mergeCell ref="J56:J57"/>
    <mergeCell ref="K56:N57"/>
    <mergeCell ref="O56:P57"/>
    <mergeCell ref="Q56:R57"/>
    <mergeCell ref="S56:T57"/>
    <mergeCell ref="U56:Y57"/>
    <mergeCell ref="Z56:Z57"/>
    <mergeCell ref="AA56:AD57"/>
    <mergeCell ref="BP56:CA57"/>
    <mergeCell ref="CD56:CF57"/>
    <mergeCell ref="CH56:CS57"/>
    <mergeCell ref="AZ54:BC55"/>
    <mergeCell ref="BE54:BF55"/>
    <mergeCell ref="BH54:BO55"/>
    <mergeCell ref="BP54:CA55"/>
    <mergeCell ref="CD54:CF55"/>
    <mergeCell ref="CH54:CS55"/>
    <mergeCell ref="AL54:AN55"/>
    <mergeCell ref="AO54:AO55"/>
    <mergeCell ref="AP54:AR55"/>
    <mergeCell ref="AS54:AU55"/>
    <mergeCell ref="AV54:AV55"/>
    <mergeCell ref="AW54:AY55"/>
    <mergeCell ref="U54:Y55"/>
    <mergeCell ref="Z54:Z55"/>
    <mergeCell ref="AA54:AD55"/>
    <mergeCell ref="AE54:AG55"/>
    <mergeCell ref="AH54:AH55"/>
    <mergeCell ref="AI54:AK55"/>
    <mergeCell ref="CU52:CW53"/>
    <mergeCell ref="E54:I55"/>
    <mergeCell ref="J54:J55"/>
    <mergeCell ref="K54:N55"/>
    <mergeCell ref="O54:P55"/>
    <mergeCell ref="Q54:R55"/>
    <mergeCell ref="S54:T55"/>
    <mergeCell ref="AS52:AU53"/>
    <mergeCell ref="AV52:AV53"/>
    <mergeCell ref="AW52:AY53"/>
    <mergeCell ref="AZ52:BC53"/>
    <mergeCell ref="BE52:BF53"/>
    <mergeCell ref="BH52:BO53"/>
    <mergeCell ref="AE52:AG53"/>
    <mergeCell ref="AH52:AH53"/>
    <mergeCell ref="AI52:AK53"/>
    <mergeCell ref="AL52:AN53"/>
    <mergeCell ref="AO52:AO53"/>
    <mergeCell ref="AP52:AR53"/>
    <mergeCell ref="CU54:CW55"/>
    <mergeCell ref="E52:I53"/>
    <mergeCell ref="J52:J53"/>
    <mergeCell ref="K52:N53"/>
    <mergeCell ref="O52:P53"/>
    <mergeCell ref="Q52:R53"/>
    <mergeCell ref="S52:T53"/>
    <mergeCell ref="U52:Y53"/>
    <mergeCell ref="Z52:Z53"/>
    <mergeCell ref="AA52:AD53"/>
    <mergeCell ref="BP52:CA53"/>
    <mergeCell ref="CD52:CF53"/>
    <mergeCell ref="CH52:CS53"/>
    <mergeCell ref="AZ50:BC51"/>
    <mergeCell ref="BE50:BF51"/>
    <mergeCell ref="BH50:BO51"/>
    <mergeCell ref="BP50:CA51"/>
    <mergeCell ref="CD50:CF51"/>
    <mergeCell ref="CH50:CS51"/>
    <mergeCell ref="AL50:AN51"/>
    <mergeCell ref="AO50:AO51"/>
    <mergeCell ref="AP50:AR51"/>
    <mergeCell ref="AS50:AU51"/>
    <mergeCell ref="AV50:AV51"/>
    <mergeCell ref="AW50:AY51"/>
    <mergeCell ref="U50:Y51"/>
    <mergeCell ref="Z50:Z51"/>
    <mergeCell ref="AA50:AD51"/>
    <mergeCell ref="AE50:AG51"/>
    <mergeCell ref="AH50:AH51"/>
    <mergeCell ref="AI50:AK51"/>
    <mergeCell ref="CU48:CW49"/>
    <mergeCell ref="E50:I51"/>
    <mergeCell ref="J50:J51"/>
    <mergeCell ref="K50:N51"/>
    <mergeCell ref="O50:P51"/>
    <mergeCell ref="Q50:R51"/>
    <mergeCell ref="S50:T51"/>
    <mergeCell ref="AS48:AU49"/>
    <mergeCell ref="AV48:AV49"/>
    <mergeCell ref="AW48:AY49"/>
    <mergeCell ref="AZ48:BC49"/>
    <mergeCell ref="BE48:BF49"/>
    <mergeCell ref="BH48:BO49"/>
    <mergeCell ref="AE48:AG49"/>
    <mergeCell ref="AH48:AH49"/>
    <mergeCell ref="AI48:AK49"/>
    <mergeCell ref="AL48:AN49"/>
    <mergeCell ref="AO48:AO49"/>
    <mergeCell ref="AP48:AR49"/>
    <mergeCell ref="CU50:CW51"/>
    <mergeCell ref="E48:I49"/>
    <mergeCell ref="J48:J49"/>
    <mergeCell ref="K48:N49"/>
    <mergeCell ref="O48:P49"/>
    <mergeCell ref="Q48:R49"/>
    <mergeCell ref="S48:T49"/>
    <mergeCell ref="U48:Y49"/>
    <mergeCell ref="Z48:Z49"/>
    <mergeCell ref="AA48:AD49"/>
    <mergeCell ref="BP48:CA49"/>
    <mergeCell ref="CD48:CF49"/>
    <mergeCell ref="CH48:CS49"/>
    <mergeCell ref="AZ46:BC47"/>
    <mergeCell ref="BE46:BF47"/>
    <mergeCell ref="BH46:BO47"/>
    <mergeCell ref="BP46:CA47"/>
    <mergeCell ref="CD46:CF47"/>
    <mergeCell ref="CH46:CS47"/>
    <mergeCell ref="AL46:AN47"/>
    <mergeCell ref="AO46:AO47"/>
    <mergeCell ref="AP46:AR47"/>
    <mergeCell ref="AS46:AU47"/>
    <mergeCell ref="AV46:AV47"/>
    <mergeCell ref="AW46:AY47"/>
    <mergeCell ref="U46:Y47"/>
    <mergeCell ref="Z46:Z47"/>
    <mergeCell ref="AA46:AD47"/>
    <mergeCell ref="AE46:AG47"/>
    <mergeCell ref="AH46:AH47"/>
    <mergeCell ref="AI46:AK47"/>
    <mergeCell ref="CU44:CW45"/>
    <mergeCell ref="E46:I47"/>
    <mergeCell ref="J46:J47"/>
    <mergeCell ref="K46:N47"/>
    <mergeCell ref="O46:P47"/>
    <mergeCell ref="Q46:R47"/>
    <mergeCell ref="S46:T47"/>
    <mergeCell ref="AS44:AU45"/>
    <mergeCell ref="AV44:AV45"/>
    <mergeCell ref="AW44:AY45"/>
    <mergeCell ref="AZ44:BC45"/>
    <mergeCell ref="BE44:BF45"/>
    <mergeCell ref="BH44:BO45"/>
    <mergeCell ref="AE44:AG45"/>
    <mergeCell ref="AH44:AH45"/>
    <mergeCell ref="AI44:AK45"/>
    <mergeCell ref="AL44:AN45"/>
    <mergeCell ref="AO44:AO45"/>
    <mergeCell ref="AP44:AR45"/>
    <mergeCell ref="CU46:CW47"/>
    <mergeCell ref="E44:I45"/>
    <mergeCell ref="J44:J45"/>
    <mergeCell ref="K44:N45"/>
    <mergeCell ref="O44:P45"/>
    <mergeCell ref="Q44:R45"/>
    <mergeCell ref="S44:T45"/>
    <mergeCell ref="U44:Y45"/>
    <mergeCell ref="Z44:Z45"/>
    <mergeCell ref="AA44:AD45"/>
    <mergeCell ref="BP44:CA45"/>
    <mergeCell ref="CD44:CF45"/>
    <mergeCell ref="CH44:CS45"/>
    <mergeCell ref="AZ42:BC43"/>
    <mergeCell ref="BE42:BF43"/>
    <mergeCell ref="BH42:BO43"/>
    <mergeCell ref="BP42:CA43"/>
    <mergeCell ref="CD42:CF43"/>
    <mergeCell ref="CH42:CS43"/>
    <mergeCell ref="AL42:AN43"/>
    <mergeCell ref="AO42:AO43"/>
    <mergeCell ref="AP42:AR43"/>
    <mergeCell ref="AS42:AU43"/>
    <mergeCell ref="AV42:AV43"/>
    <mergeCell ref="AW42:AY43"/>
    <mergeCell ref="U42:Y43"/>
    <mergeCell ref="Z42:Z43"/>
    <mergeCell ref="AA42:AD43"/>
    <mergeCell ref="AE42:AG43"/>
    <mergeCell ref="AH42:AH43"/>
    <mergeCell ref="AI42:AK43"/>
    <mergeCell ref="CU40:CW41"/>
    <mergeCell ref="E42:I43"/>
    <mergeCell ref="J42:J43"/>
    <mergeCell ref="K42:N43"/>
    <mergeCell ref="O42:P43"/>
    <mergeCell ref="Q42:R43"/>
    <mergeCell ref="S42:T43"/>
    <mergeCell ref="AS40:AU41"/>
    <mergeCell ref="AV40:AV41"/>
    <mergeCell ref="AW40:AY41"/>
    <mergeCell ref="AZ40:BC41"/>
    <mergeCell ref="BE40:BF41"/>
    <mergeCell ref="BH40:BO41"/>
    <mergeCell ref="AE40:AG41"/>
    <mergeCell ref="AH40:AH41"/>
    <mergeCell ref="AI40:AK41"/>
    <mergeCell ref="AL40:AN41"/>
    <mergeCell ref="AO40:AO41"/>
    <mergeCell ref="AP40:AR41"/>
    <mergeCell ref="CU42:CW43"/>
    <mergeCell ref="E40:I41"/>
    <mergeCell ref="J40:J41"/>
    <mergeCell ref="K40:N41"/>
    <mergeCell ref="O40:P41"/>
    <mergeCell ref="Q40:R41"/>
    <mergeCell ref="S40:T41"/>
    <mergeCell ref="U40:Y41"/>
    <mergeCell ref="Z40:Z41"/>
    <mergeCell ref="AA40:AD41"/>
    <mergeCell ref="BP40:CA41"/>
    <mergeCell ref="CD40:CF41"/>
    <mergeCell ref="CH40:CS41"/>
    <mergeCell ref="AZ38:BC39"/>
    <mergeCell ref="BE38:BF39"/>
    <mergeCell ref="BH38:BO39"/>
    <mergeCell ref="BP38:CA39"/>
    <mergeCell ref="CD38:CF39"/>
    <mergeCell ref="CH38:CS39"/>
    <mergeCell ref="AL38:AN39"/>
    <mergeCell ref="AO38:AO39"/>
    <mergeCell ref="AP38:AR39"/>
    <mergeCell ref="AS38:AU39"/>
    <mergeCell ref="AV38:AV39"/>
    <mergeCell ref="AW38:AY39"/>
    <mergeCell ref="U38:Y39"/>
    <mergeCell ref="Z38:Z39"/>
    <mergeCell ref="AA38:AD39"/>
    <mergeCell ref="AE38:AG39"/>
    <mergeCell ref="AH38:AH39"/>
    <mergeCell ref="AI38:AK39"/>
    <mergeCell ref="CU36:CW37"/>
    <mergeCell ref="E38:I39"/>
    <mergeCell ref="J38:J39"/>
    <mergeCell ref="K38:N39"/>
    <mergeCell ref="O38:P39"/>
    <mergeCell ref="Q38:R39"/>
    <mergeCell ref="S38:T39"/>
    <mergeCell ref="AS36:AU37"/>
    <mergeCell ref="AV36:AV37"/>
    <mergeCell ref="AW36:AY37"/>
    <mergeCell ref="AZ36:BC37"/>
    <mergeCell ref="BE36:BF37"/>
    <mergeCell ref="BH36:BO37"/>
    <mergeCell ref="AE36:AG37"/>
    <mergeCell ref="AH36:AH37"/>
    <mergeCell ref="AI36:AK37"/>
    <mergeCell ref="AL36:AN37"/>
    <mergeCell ref="AO36:AO37"/>
    <mergeCell ref="AP36:AR37"/>
    <mergeCell ref="CU38:CW39"/>
    <mergeCell ref="E36:I37"/>
    <mergeCell ref="J36:J37"/>
    <mergeCell ref="K36:N37"/>
    <mergeCell ref="O36:P37"/>
    <mergeCell ref="Q36:R37"/>
    <mergeCell ref="S36:T37"/>
    <mergeCell ref="U36:Y37"/>
    <mergeCell ref="Z36:Z37"/>
    <mergeCell ref="AA36:AD37"/>
    <mergeCell ref="BP36:CA37"/>
    <mergeCell ref="CD36:CF37"/>
    <mergeCell ref="CH36:CS37"/>
    <mergeCell ref="AZ34:BC35"/>
    <mergeCell ref="BE34:BF35"/>
    <mergeCell ref="BH34:BO35"/>
    <mergeCell ref="BP34:CA35"/>
    <mergeCell ref="CD34:CF35"/>
    <mergeCell ref="CH34:CS35"/>
    <mergeCell ref="AL34:AN35"/>
    <mergeCell ref="AO34:AO35"/>
    <mergeCell ref="AP34:AR35"/>
    <mergeCell ref="AS34:AU35"/>
    <mergeCell ref="AV34:AV35"/>
    <mergeCell ref="AW34:AY35"/>
    <mergeCell ref="U34:Y35"/>
    <mergeCell ref="Z34:Z35"/>
    <mergeCell ref="AA34:AD35"/>
    <mergeCell ref="AE34:AG35"/>
    <mergeCell ref="AH34:AH35"/>
    <mergeCell ref="AI34:AK35"/>
    <mergeCell ref="CU32:CW33"/>
    <mergeCell ref="E34:I35"/>
    <mergeCell ref="J34:J35"/>
    <mergeCell ref="K34:N35"/>
    <mergeCell ref="O34:P35"/>
    <mergeCell ref="Q34:R35"/>
    <mergeCell ref="S34:T35"/>
    <mergeCell ref="AS32:AU33"/>
    <mergeCell ref="AV32:AV33"/>
    <mergeCell ref="AW32:AY33"/>
    <mergeCell ref="AZ32:BC33"/>
    <mergeCell ref="BE32:BF33"/>
    <mergeCell ref="BH32:BO33"/>
    <mergeCell ref="AE32:AG33"/>
    <mergeCell ref="AH32:AH33"/>
    <mergeCell ref="AI32:AK33"/>
    <mergeCell ref="AL32:AN33"/>
    <mergeCell ref="AO32:AO33"/>
    <mergeCell ref="AP32:AR33"/>
    <mergeCell ref="CU34:CW35"/>
    <mergeCell ref="E32:I33"/>
    <mergeCell ref="J32:J33"/>
    <mergeCell ref="K32:N33"/>
    <mergeCell ref="O32:P33"/>
    <mergeCell ref="Q32:R33"/>
    <mergeCell ref="S32:T33"/>
    <mergeCell ref="U32:Y33"/>
    <mergeCell ref="Z32:Z33"/>
    <mergeCell ref="AA32:AD33"/>
    <mergeCell ref="BP32:CA33"/>
    <mergeCell ref="CD32:CF33"/>
    <mergeCell ref="CH32:CS33"/>
    <mergeCell ref="AZ30:BC31"/>
    <mergeCell ref="BE30:BF31"/>
    <mergeCell ref="BH30:BO31"/>
    <mergeCell ref="BP30:CA31"/>
    <mergeCell ref="CD30:CF31"/>
    <mergeCell ref="CH30:CS31"/>
    <mergeCell ref="AL30:AN31"/>
    <mergeCell ref="AO30:AO31"/>
    <mergeCell ref="AP30:AR31"/>
    <mergeCell ref="AS30:AU31"/>
    <mergeCell ref="AV30:AV31"/>
    <mergeCell ref="AW30:AY31"/>
    <mergeCell ref="U30:Y31"/>
    <mergeCell ref="Z30:Z31"/>
    <mergeCell ref="AA30:AD31"/>
    <mergeCell ref="AE30:AG31"/>
    <mergeCell ref="AH30:AH31"/>
    <mergeCell ref="AI30:AK31"/>
    <mergeCell ref="CU28:CW29"/>
    <mergeCell ref="E30:I31"/>
    <mergeCell ref="J30:J31"/>
    <mergeCell ref="K30:N31"/>
    <mergeCell ref="O30:P31"/>
    <mergeCell ref="Q30:R31"/>
    <mergeCell ref="S30:T31"/>
    <mergeCell ref="AS28:AU29"/>
    <mergeCell ref="AV28:AV29"/>
    <mergeCell ref="AW28:AY29"/>
    <mergeCell ref="AZ28:BC29"/>
    <mergeCell ref="BE28:BF29"/>
    <mergeCell ref="BH28:BO29"/>
    <mergeCell ref="AE28:AG29"/>
    <mergeCell ref="AH28:AH29"/>
    <mergeCell ref="AI28:AK29"/>
    <mergeCell ref="AL28:AN29"/>
    <mergeCell ref="AO28:AO29"/>
    <mergeCell ref="AP28:AR29"/>
    <mergeCell ref="CU30:CW31"/>
    <mergeCell ref="E28:I29"/>
    <mergeCell ref="J28:J29"/>
    <mergeCell ref="K28:N29"/>
    <mergeCell ref="O28:P29"/>
    <mergeCell ref="Q28:R29"/>
    <mergeCell ref="S28:T29"/>
    <mergeCell ref="U28:Y29"/>
    <mergeCell ref="Z28:Z29"/>
    <mergeCell ref="AA28:AD29"/>
    <mergeCell ref="BP28:CA29"/>
    <mergeCell ref="CD28:CF29"/>
    <mergeCell ref="CH28:CS29"/>
    <mergeCell ref="AZ26:BC27"/>
    <mergeCell ref="BE26:BF27"/>
    <mergeCell ref="BH26:BO27"/>
    <mergeCell ref="BP26:CA27"/>
    <mergeCell ref="CD26:CF27"/>
    <mergeCell ref="CH26:CS27"/>
    <mergeCell ref="AL26:AN27"/>
    <mergeCell ref="AO26:AO27"/>
    <mergeCell ref="AP26:AR27"/>
    <mergeCell ref="AS26:AU27"/>
    <mergeCell ref="AV26:AV27"/>
    <mergeCell ref="AW26:AY27"/>
    <mergeCell ref="U26:Y27"/>
    <mergeCell ref="Z26:Z27"/>
    <mergeCell ref="AA26:AD27"/>
    <mergeCell ref="AE26:AG27"/>
    <mergeCell ref="AH26:AH27"/>
    <mergeCell ref="AI26:AK27"/>
    <mergeCell ref="CU24:CW25"/>
    <mergeCell ref="E26:I27"/>
    <mergeCell ref="J26:J27"/>
    <mergeCell ref="K26:N27"/>
    <mergeCell ref="O26:P27"/>
    <mergeCell ref="Q26:R27"/>
    <mergeCell ref="S26:T27"/>
    <mergeCell ref="AS24:AU25"/>
    <mergeCell ref="AV24:AV25"/>
    <mergeCell ref="AW24:AY25"/>
    <mergeCell ref="AZ24:BC25"/>
    <mergeCell ref="BE24:BF25"/>
    <mergeCell ref="BH24:BO25"/>
    <mergeCell ref="AE24:AG25"/>
    <mergeCell ref="AH24:AH25"/>
    <mergeCell ref="AI24:AK25"/>
    <mergeCell ref="AL24:AN25"/>
    <mergeCell ref="AO24:AO25"/>
    <mergeCell ref="AP24:AR25"/>
    <mergeCell ref="CU26:CW27"/>
    <mergeCell ref="E24:I25"/>
    <mergeCell ref="J24:J25"/>
    <mergeCell ref="K24:N25"/>
    <mergeCell ref="O24:P25"/>
    <mergeCell ref="Q24:R25"/>
    <mergeCell ref="S24:T25"/>
    <mergeCell ref="U24:Y25"/>
    <mergeCell ref="Z24:Z25"/>
    <mergeCell ref="AA24:AD25"/>
    <mergeCell ref="BP24:CA25"/>
    <mergeCell ref="CD24:CF25"/>
    <mergeCell ref="CH24:CS25"/>
    <mergeCell ref="AZ22:BC23"/>
    <mergeCell ref="BE22:BF23"/>
    <mergeCell ref="BH22:BO23"/>
    <mergeCell ref="BP22:CA23"/>
    <mergeCell ref="CD22:CF23"/>
    <mergeCell ref="CH22:CS23"/>
    <mergeCell ref="AL22:AN23"/>
    <mergeCell ref="AO22:AO23"/>
    <mergeCell ref="AP22:AR23"/>
    <mergeCell ref="AS22:AU23"/>
    <mergeCell ref="AV22:AV23"/>
    <mergeCell ref="AW22:AY23"/>
    <mergeCell ref="U22:Y23"/>
    <mergeCell ref="Z22:Z23"/>
    <mergeCell ref="AA22:AD23"/>
    <mergeCell ref="AE22:AG23"/>
    <mergeCell ref="AH22:AH23"/>
    <mergeCell ref="AI22:AK23"/>
    <mergeCell ref="CU20:CW21"/>
    <mergeCell ref="E22:I23"/>
    <mergeCell ref="J22:J23"/>
    <mergeCell ref="K22:N23"/>
    <mergeCell ref="O22:P23"/>
    <mergeCell ref="Q22:R23"/>
    <mergeCell ref="S22:T23"/>
    <mergeCell ref="AS20:AU21"/>
    <mergeCell ref="AV20:AV21"/>
    <mergeCell ref="AW20:AY21"/>
    <mergeCell ref="AZ20:BC21"/>
    <mergeCell ref="BE20:BF21"/>
    <mergeCell ref="BH20:BO21"/>
    <mergeCell ref="AE20:AG21"/>
    <mergeCell ref="AH20:AH21"/>
    <mergeCell ref="AI20:AK21"/>
    <mergeCell ref="AL20:AN21"/>
    <mergeCell ref="AO20:AO21"/>
    <mergeCell ref="AP20:AR21"/>
    <mergeCell ref="CU22:CW23"/>
    <mergeCell ref="E20:I21"/>
    <mergeCell ref="J20:J21"/>
    <mergeCell ref="K20:N21"/>
    <mergeCell ref="O20:P21"/>
    <mergeCell ref="Q20:R21"/>
    <mergeCell ref="S20:T21"/>
    <mergeCell ref="U20:Y21"/>
    <mergeCell ref="Z20:Z21"/>
    <mergeCell ref="AA20:AD21"/>
    <mergeCell ref="BP20:CA21"/>
    <mergeCell ref="CD20:CF21"/>
    <mergeCell ref="CH20:CS21"/>
    <mergeCell ref="AZ18:BC19"/>
    <mergeCell ref="BE18:BF19"/>
    <mergeCell ref="BH18:BO19"/>
    <mergeCell ref="BP18:CA19"/>
    <mergeCell ref="CD18:CF19"/>
    <mergeCell ref="CH18:CS19"/>
    <mergeCell ref="AL18:AN19"/>
    <mergeCell ref="AO18:AO19"/>
    <mergeCell ref="AP18:AR19"/>
    <mergeCell ref="AS18:AU19"/>
    <mergeCell ref="AV18:AV19"/>
    <mergeCell ref="AW18:AY19"/>
    <mergeCell ref="U18:Y19"/>
    <mergeCell ref="Z18:Z19"/>
    <mergeCell ref="AA18:AD19"/>
    <mergeCell ref="AE18:AG19"/>
    <mergeCell ref="AH18:AH19"/>
    <mergeCell ref="AI18:AK19"/>
    <mergeCell ref="CU16:CW17"/>
    <mergeCell ref="E18:I19"/>
    <mergeCell ref="J18:J19"/>
    <mergeCell ref="K18:N19"/>
    <mergeCell ref="O18:P19"/>
    <mergeCell ref="Q18:R19"/>
    <mergeCell ref="S18:T19"/>
    <mergeCell ref="AS16:AU17"/>
    <mergeCell ref="AV16:AV17"/>
    <mergeCell ref="AW16:AY17"/>
    <mergeCell ref="AZ16:BC17"/>
    <mergeCell ref="BE16:BF17"/>
    <mergeCell ref="BH16:BO17"/>
    <mergeCell ref="AE16:AG17"/>
    <mergeCell ref="AH16:AH17"/>
    <mergeCell ref="AI16:AK17"/>
    <mergeCell ref="AL16:AN17"/>
    <mergeCell ref="AO16:AO17"/>
    <mergeCell ref="AP16:AR17"/>
    <mergeCell ref="CU18:CW19"/>
    <mergeCell ref="E16:I17"/>
    <mergeCell ref="J16:J17"/>
    <mergeCell ref="K16:N17"/>
    <mergeCell ref="O16:P17"/>
    <mergeCell ref="Q16:R17"/>
    <mergeCell ref="S16:T17"/>
    <mergeCell ref="U16:Y17"/>
    <mergeCell ref="Z16:Z17"/>
    <mergeCell ref="AA16:AD17"/>
    <mergeCell ref="BP16:CA17"/>
    <mergeCell ref="CD16:CF17"/>
    <mergeCell ref="CH16:CS17"/>
    <mergeCell ref="CU14:CW15"/>
    <mergeCell ref="E12:I13"/>
    <mergeCell ref="J12:J13"/>
    <mergeCell ref="K12:N13"/>
    <mergeCell ref="O12:P13"/>
    <mergeCell ref="Q12:R13"/>
    <mergeCell ref="S12:T13"/>
    <mergeCell ref="U12:Y13"/>
    <mergeCell ref="Z12:Z13"/>
    <mergeCell ref="AA12:AD13"/>
    <mergeCell ref="AZ14:BC15"/>
    <mergeCell ref="BE14:BF15"/>
    <mergeCell ref="BH14:BO15"/>
    <mergeCell ref="BP14:CA15"/>
    <mergeCell ref="CD14:CF15"/>
    <mergeCell ref="CH14:CS15"/>
    <mergeCell ref="AL14:AN15"/>
    <mergeCell ref="AO14:AO15"/>
    <mergeCell ref="AP14:AR15"/>
    <mergeCell ref="AS14:AU15"/>
    <mergeCell ref="AV14:AV15"/>
    <mergeCell ref="AW14:AY15"/>
    <mergeCell ref="U14:Y15"/>
    <mergeCell ref="Z14:Z15"/>
    <mergeCell ref="AA14:AD15"/>
    <mergeCell ref="AE14:AG15"/>
    <mergeCell ref="AH14:AH15"/>
    <mergeCell ref="AI14:AK15"/>
    <mergeCell ref="E14:I15"/>
    <mergeCell ref="J14:J15"/>
    <mergeCell ref="K14:N15"/>
    <mergeCell ref="O14:P15"/>
    <mergeCell ref="Q14:R15"/>
    <mergeCell ref="S14:T15"/>
    <mergeCell ref="AS12:AU13"/>
    <mergeCell ref="AV12:AV13"/>
    <mergeCell ref="AW12:AY13"/>
    <mergeCell ref="AZ12:BC13"/>
    <mergeCell ref="BE12:BF13"/>
    <mergeCell ref="BH12:BO13"/>
    <mergeCell ref="AE12:AG13"/>
    <mergeCell ref="AH12:AH13"/>
    <mergeCell ref="AI12:AK13"/>
    <mergeCell ref="AL12:AN13"/>
    <mergeCell ref="AO12:AO13"/>
    <mergeCell ref="AP12:AR13"/>
    <mergeCell ref="CD10:CF11"/>
    <mergeCell ref="CH10:CS11"/>
    <mergeCell ref="AL10:AN11"/>
    <mergeCell ref="AO10:AO11"/>
    <mergeCell ref="AP10:AR11"/>
    <mergeCell ref="AS10:AU11"/>
    <mergeCell ref="AV10:AV11"/>
    <mergeCell ref="AW10:AY11"/>
    <mergeCell ref="U10:Y11"/>
    <mergeCell ref="Z10:Z11"/>
    <mergeCell ref="AA10:AD11"/>
    <mergeCell ref="AE10:AG11"/>
    <mergeCell ref="AH10:AH11"/>
    <mergeCell ref="AI10:AK11"/>
    <mergeCell ref="CD12:CF13"/>
    <mergeCell ref="CH12:CS13"/>
    <mergeCell ref="CU12:CW13"/>
    <mergeCell ref="A1:AD2"/>
    <mergeCell ref="A3:B4"/>
    <mergeCell ref="C3:D4"/>
    <mergeCell ref="E3:F4"/>
    <mergeCell ref="G3:H4"/>
    <mergeCell ref="I3:J4"/>
    <mergeCell ref="K3:L4"/>
    <mergeCell ref="M3:N4"/>
    <mergeCell ref="CU10:CW11"/>
    <mergeCell ref="E10:I11"/>
    <mergeCell ref="J10:J11"/>
    <mergeCell ref="K10:N11"/>
    <mergeCell ref="O10:P11"/>
    <mergeCell ref="BP12:CA13"/>
    <mergeCell ref="Q10:R11"/>
    <mergeCell ref="S10:T11"/>
    <mergeCell ref="CH6:CS8"/>
    <mergeCell ref="CU6:CW8"/>
    <mergeCell ref="AE8:AK9"/>
    <mergeCell ref="AL8:AR9"/>
    <mergeCell ref="AS8:AY9"/>
    <mergeCell ref="AZ8:BC9"/>
    <mergeCell ref="A5:F6"/>
    <mergeCell ref="G5:Q6"/>
    <mergeCell ref="S5:AC6"/>
    <mergeCell ref="AE5:AO6"/>
    <mergeCell ref="AQ5:BA6"/>
    <mergeCell ref="CD6:CF8"/>
    <mergeCell ref="AZ10:BC11"/>
    <mergeCell ref="BE10:BF11"/>
    <mergeCell ref="BH10:BO11"/>
    <mergeCell ref="BP10:CA11"/>
  </mergeCells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Infos joueurs</vt:lpstr>
      <vt:lpstr>Classements 128 j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2017-12-11T19:45:43Z</dcterms:created>
  <dcterms:modified xsi:type="dcterms:W3CDTF">2017-12-14T23:21:04Z</dcterms:modified>
</cp:coreProperties>
</file>