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7.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25" codeName="{A93C3448-2578-E12B-C58C-25EFAD1D314E}"/>
  <workbookPr saveExternalLinkValues="0" updateLinks="never" codeName="ThisWorkbook" autoCompressPictures="0" defaultThemeVersion="166925"/>
  <mc:AlternateContent xmlns:mc="http://schemas.openxmlformats.org/markup-compatibility/2006">
    <mc:Choice Requires="x15">
      <x15ac:absPath xmlns:x15ac="http://schemas.microsoft.com/office/spreadsheetml/2010/11/ac" url="C:\Users\Martin GIVELET\Documents\Cabinet de courtage\GIE\Comparateur\"/>
    </mc:Choice>
  </mc:AlternateContent>
  <xr:revisionPtr revIDLastSave="0" documentId="13_ncr:1_{01C6ADA3-EB9B-42FA-8847-3C8AEE2EF307}" xr6:coauthVersionLast="34" xr6:coauthVersionMax="34" xr10:uidLastSave="{00000000-0000-0000-0000-000000000000}"/>
  <bookViews>
    <workbookView xWindow="0" yWindow="0" windowWidth="10800" windowHeight="6950" tabRatio="838" activeTab="4" xr2:uid="{00000000-000D-0000-FFFF-FFFF00000000}"/>
  </bookViews>
  <sheets>
    <sheet name="Données Cabinet" sheetId="16" r:id="rId1"/>
    <sheet name="Données Client" sheetId="15" r:id="rId2"/>
    <sheet name="Liste Clients" sheetId="53" r:id="rId3"/>
    <sheet name="Listes D" sheetId="4" r:id="rId4"/>
    <sheet name="Panorama FM" sheetId="1" r:id="rId5"/>
    <sheet name="Formules santé éxistantes" sheetId="45" r:id="rId6"/>
  </sheets>
  <functionGroups builtInGroupCount="19"/>
  <externalReferences>
    <externalReference r:id="rId7"/>
    <externalReference r:id="rId8"/>
  </externalReferences>
  <definedNames>
    <definedName name="age_a_date_effet_Cjt">'Données Client'!$G$18</definedName>
    <definedName name="age_a_date_effet_Cli">'Données Client'!$G$17</definedName>
    <definedName name="age_a_date_effet_Enf1">'Données Client'!$G$19</definedName>
    <definedName name="age_a_date_effet_Enf2">'Données Client'!$G$20</definedName>
    <definedName name="age_a_date_effet_Enf3">'Données Client'!$G$21</definedName>
    <definedName name="age_a_date_effet_Enf4">'Données Client'!$G$22</definedName>
    <definedName name="age_a_date_effet_Enf5">'Données Client'!$G$23</definedName>
    <definedName name="Age_Cjt">'Données Client'!$F$18</definedName>
    <definedName name="Age_Cli">'Données Client'!$F$17</definedName>
    <definedName name="Age_Enf1">'Données Client'!$F$19</definedName>
    <definedName name="Age_Enf2">'Données Client'!$F$20</definedName>
    <definedName name="Age_Enf3">'Données Client'!$F$21</definedName>
    <definedName name="Age_Enf4">'Données Client'!$F$22</definedName>
    <definedName name="Age_Enf5">'Données Client'!$F$23</definedName>
    <definedName name="Cabinet">'Données Cabinet'!$B$7</definedName>
    <definedName name="Caisses_Obligatoires">#REF!</definedName>
    <definedName name="CARCDSF">#REF!</definedName>
    <definedName name="CARMF">#REF!</definedName>
    <definedName name="CARPV">#REF!</definedName>
    <definedName name="CAVAMAC">#REF!</definedName>
    <definedName name="CAVEC">#REF!</definedName>
    <definedName name="CAVOM">#REF!</definedName>
    <definedName name="CIPAV">#REF!</definedName>
    <definedName name="Civilité">'Données Client'!$C$4</definedName>
    <definedName name="Classes_Cipav">#REF!</definedName>
    <definedName name="Conjoint">'Données Client'!$C$18</definedName>
    <definedName name="Conseil">'Données Cabinet'!$S$12</definedName>
    <definedName name="Date_Etude">'Données Client'!$C$3</definedName>
    <definedName name="Dpt">'Données Client'!$E$2</definedName>
    <definedName name="E">6.55957</definedName>
    <definedName name="Effet_Année">'Données Client'!$G$3</definedName>
    <definedName name="Effet_Date">'Données Client'!$E$3</definedName>
    <definedName name="Entreprise">'Données Client'!$E$9</definedName>
    <definedName name="form">'Données Client'!$E$3,'Données Client'!$C$4,'Données Client'!$E$4,'Données Client'!$E$5,'Données Client'!$E$6,'Données Client'!$C$7,'Données Client'!$E$7,'Données Client'!$E$8,'Données Client'!$E$9,'Données Client'!$E$10,'Données Client'!$E$11,'Données Client'!$C$18,'Données Client'!$D$18,'Données Client'!$E$18,'Données Client'!$C$19,'Données Client'!$D$19,'Données Client'!$E$19,'Données Client'!$C$20,'Données Client'!$D$20,'Données Client'!$E$20,'Données Client'!$C$21,'Données Client'!$D$21,'Données Client'!$E$21,'Données Client'!$C$22,'Données Client'!$D$22,'Données Client'!$E$22,'Données Client'!$C$23,'Données Client'!$D$23,'Données Client'!$E$23,'Données Client'!$J$3,'Données Client'!$J$6,'Données Client'!$J$7,'Données Client'!$J$8,'Données Client'!#REF!,'Données Client'!#REF!,'Données Client'!#REF!,'Données Client'!#REF!</definedName>
    <definedName name="Liste_clients">#REF!</definedName>
    <definedName name="Logo_Propo_1">INDIRECT(LOOKUP(#REF!,'Listes D'!#REF!,'Listes D'!#REF!))</definedName>
    <definedName name="N°_Insée">'Données Client'!$E$7</definedName>
    <definedName name="Nais_Cjt">'Données Client'!$E$18</definedName>
    <definedName name="Nais_Cli">'Données Client'!$E$17</definedName>
    <definedName name="Nais_Enf1">'Données Client'!$E$19</definedName>
    <definedName name="Nais_Enf2">'Données Client'!$E$20</definedName>
    <definedName name="Nais_Enf3">'Données Client'!$E$21</definedName>
    <definedName name="Nais_Enf4">'Données Client'!$E$22</definedName>
    <definedName name="Nais_Enf5">'Données Client'!$E$23</definedName>
    <definedName name="Naissance">'Données Client'!$E$6</definedName>
    <definedName name="Nom">'Données Client'!$E$4</definedName>
    <definedName name="Nom_Conjt">'Données Client'!$D$18</definedName>
    <definedName name="Nom_enf1">'Données Client'!$D$19</definedName>
    <definedName name="Nom_enf2">'Données Client'!$D$20</definedName>
    <definedName name="Nom_enf3">'Données Client'!$D$21</definedName>
    <definedName name="Nom_enf4">'Données Client'!$D$22</definedName>
    <definedName name="Nom_enf5">'Données Client'!$D$23</definedName>
    <definedName name="PASS">PASS18</definedName>
    <definedName name="PASS10">2885*12</definedName>
    <definedName name="PASS11">2946*12</definedName>
    <definedName name="PASS12">3031*12</definedName>
    <definedName name="PASS13">37032</definedName>
    <definedName name="PASS14">3129*12</definedName>
    <definedName name="PASS15">3170*12</definedName>
    <definedName name="PASS17">3269*12</definedName>
    <definedName name="PASS18">3311*12</definedName>
    <definedName name="PMSS">PASS/12</definedName>
    <definedName name="Prénom">'Données Client'!$E$5</definedName>
    <definedName name="Prénom_enf1">'Données Client'!$C$19</definedName>
    <definedName name="Prénom_enf2">'Données Client'!$C$20</definedName>
    <definedName name="Prénom_enf3">'Données Client'!$C$21</definedName>
    <definedName name="Prénom_enf4">'Données Client'!$C$22</definedName>
    <definedName name="Prénom_Enf5">'Données Client'!$C$23</definedName>
    <definedName name="Profession">'Listes D'!$D$3:$D$15</definedName>
    <definedName name="Régimes_de_prevoyance">#REF!</definedName>
    <definedName name="Revenu">'Données Client'!#REF!</definedName>
    <definedName name="Siret">'Données Client'!$C$7</definedName>
    <definedName name="Statut_Tarif">'Données Client'!#REF!</definedName>
    <definedName name="Sté">'Données Client'!$E$9</definedName>
    <definedName name="Sté_Adresse">'Données Client'!$E$10</definedName>
    <definedName name="Sté_Commune">'Données Client'!$E$12</definedName>
    <definedName name="Sté_CP">'Données Client'!$E$11</definedName>
    <definedName name="Zone">'Formules santé éxistantes'!$A:$A</definedName>
    <definedName name="_xlnm.Print_Area" localSheetId="4">'Panorama FM'!$C$11:$K$107</definedName>
  </definedNames>
  <calcPr calcId="1790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23" i="15" l="1"/>
  <c r="G22" i="15"/>
  <c r="G21" i="15"/>
  <c r="G20" i="15"/>
  <c r="G19" i="15"/>
  <c r="G18" i="15"/>
  <c r="E2" i="15" l="1"/>
  <c r="D2" i="15"/>
  <c r="S28" i="15" l="1"/>
  <c r="T28" i="15"/>
  <c r="S29" i="15"/>
  <c r="T29" i="15"/>
  <c r="S30" i="15"/>
  <c r="T30" i="15"/>
  <c r="S31" i="15"/>
  <c r="T31" i="15"/>
  <c r="S32" i="15"/>
  <c r="T32" i="15"/>
  <c r="S33" i="15"/>
  <c r="T33" i="15"/>
  <c r="AD11" i="15"/>
  <c r="U14" i="15" l="1"/>
  <c r="U15" i="15"/>
  <c r="U16" i="15"/>
  <c r="U17" i="15"/>
  <c r="U18" i="15"/>
  <c r="U19" i="15"/>
  <c r="X14" i="15" l="1"/>
  <c r="F23" i="15"/>
  <c r="T19" i="15" l="1"/>
  <c r="I23" i="15"/>
  <c r="AA24" i="15" s="1"/>
  <c r="C107" i="1" l="1"/>
  <c r="J9" i="1"/>
  <c r="G3" i="15" l="1"/>
  <c r="C11" i="1" l="1"/>
  <c r="B5" i="1"/>
  <c r="F20" i="15"/>
  <c r="F19" i="15"/>
  <c r="F18" i="15"/>
  <c r="T15" i="15" l="1"/>
  <c r="T14" i="15"/>
  <c r="I20" i="15"/>
  <c r="AA21" i="15" s="1"/>
  <c r="T16" i="15"/>
  <c r="I19" i="15"/>
  <c r="AA20" i="15" s="1"/>
  <c r="AM497" i="53"/>
  <c r="AM498" i="53"/>
  <c r="AM499" i="53"/>
  <c r="AM500" i="53"/>
  <c r="AM501" i="53"/>
  <c r="AM502" i="53"/>
  <c r="AM503" i="53"/>
  <c r="AM504" i="53"/>
  <c r="AM505" i="53"/>
  <c r="AM506" i="53"/>
  <c r="AM507" i="53"/>
  <c r="AM508" i="53"/>
  <c r="AM509" i="53"/>
  <c r="AM510" i="53"/>
  <c r="AM511" i="53"/>
  <c r="AM512" i="53"/>
  <c r="AM513" i="53"/>
  <c r="AM514" i="53"/>
  <c r="AM515" i="53"/>
  <c r="AM516" i="53"/>
  <c r="AM517" i="53"/>
  <c r="AM518" i="53"/>
  <c r="AM519" i="53"/>
  <c r="AM520" i="53"/>
  <c r="AM521" i="53"/>
  <c r="AM522" i="53"/>
  <c r="AM523" i="53"/>
  <c r="AM524" i="53"/>
  <c r="AM525" i="53"/>
  <c r="AM526" i="53"/>
  <c r="AM527" i="53"/>
  <c r="AM528" i="53"/>
  <c r="AM529" i="53"/>
  <c r="AM530" i="53"/>
  <c r="AM531" i="53"/>
  <c r="AM532" i="53"/>
  <c r="AM533" i="53"/>
  <c r="AM534" i="53"/>
  <c r="AM535" i="53"/>
  <c r="AM536" i="53"/>
  <c r="AM537" i="53"/>
  <c r="AM538" i="53"/>
  <c r="AM539" i="53"/>
  <c r="AM540" i="53"/>
  <c r="AM541" i="53"/>
  <c r="AM542" i="53"/>
  <c r="AM543" i="53"/>
  <c r="AM544" i="53"/>
  <c r="AM545" i="53"/>
  <c r="AM546" i="53"/>
  <c r="AM547" i="53"/>
  <c r="AM548" i="53"/>
  <c r="AM549" i="53"/>
  <c r="AM550" i="53"/>
  <c r="AM551" i="53"/>
  <c r="AM552" i="53"/>
  <c r="AM553" i="53"/>
  <c r="AM554" i="53"/>
  <c r="AM555" i="53"/>
  <c r="AM556" i="53"/>
  <c r="AM557" i="53"/>
  <c r="AM558" i="53"/>
  <c r="AM559" i="53"/>
  <c r="AM560" i="53"/>
  <c r="AM561" i="53"/>
  <c r="AM562" i="53"/>
  <c r="AM563" i="53"/>
  <c r="AM564" i="53"/>
  <c r="AM565" i="53"/>
  <c r="AM566" i="53"/>
  <c r="AM567" i="53"/>
  <c r="AM568" i="53"/>
  <c r="AM569" i="53"/>
  <c r="AM570" i="53"/>
  <c r="AM571" i="53"/>
  <c r="AM572" i="53"/>
  <c r="AM573" i="53"/>
  <c r="AM574" i="53"/>
  <c r="AM575" i="53"/>
  <c r="AM576" i="53"/>
  <c r="AM577" i="53"/>
  <c r="AM578" i="53"/>
  <c r="AM579" i="53"/>
  <c r="AM580" i="53"/>
  <c r="AM581" i="53"/>
  <c r="AM582" i="53"/>
  <c r="AM583" i="53"/>
  <c r="AM584" i="53"/>
  <c r="AM585" i="53"/>
  <c r="AM586" i="53"/>
  <c r="AM587" i="53"/>
  <c r="AM588" i="53"/>
  <c r="AM589" i="53"/>
  <c r="AM590" i="53"/>
  <c r="AM591" i="53"/>
  <c r="AM592" i="53"/>
  <c r="AM593" i="53"/>
  <c r="AM594" i="53"/>
  <c r="AM595" i="53"/>
  <c r="AM596" i="53"/>
  <c r="AM597" i="53"/>
  <c r="AM598" i="53"/>
  <c r="AM599" i="53"/>
  <c r="AM600" i="53"/>
  <c r="AM601" i="53"/>
  <c r="AM602" i="53"/>
  <c r="AM603" i="53"/>
  <c r="AM604" i="53"/>
  <c r="AM605" i="53"/>
  <c r="AM606" i="53"/>
  <c r="AM607" i="53"/>
  <c r="AM608" i="53"/>
  <c r="AM609" i="53"/>
  <c r="AM610" i="53"/>
  <c r="AM611" i="53"/>
  <c r="AM612" i="53"/>
  <c r="AM613" i="53"/>
  <c r="AM614" i="53"/>
  <c r="AM615" i="53"/>
  <c r="AM616" i="53"/>
  <c r="AM617" i="53"/>
  <c r="AM618" i="53"/>
  <c r="AM619" i="53"/>
  <c r="AM620" i="53"/>
  <c r="AM621" i="53"/>
  <c r="AM622" i="53"/>
  <c r="AM623" i="53"/>
  <c r="AM624" i="53"/>
  <c r="AM625" i="53"/>
  <c r="AM626" i="53"/>
  <c r="AM627" i="53"/>
  <c r="AM628" i="53"/>
  <c r="AM629" i="53"/>
  <c r="AM630" i="53"/>
  <c r="AM631" i="53"/>
  <c r="AM632" i="53"/>
  <c r="AM633" i="53"/>
  <c r="AM634" i="53"/>
  <c r="AM635" i="53"/>
  <c r="AM636" i="53"/>
  <c r="AM637" i="53"/>
  <c r="AM638" i="53"/>
  <c r="AM639" i="53"/>
  <c r="AM640" i="53"/>
  <c r="AM641" i="53"/>
  <c r="AM642" i="53"/>
  <c r="AM643" i="53"/>
  <c r="AM644" i="53"/>
  <c r="AM645" i="53"/>
  <c r="AM646" i="53"/>
  <c r="AM647" i="53"/>
  <c r="AM648" i="53"/>
  <c r="AM649" i="53"/>
  <c r="AM650" i="53"/>
  <c r="AM651" i="53"/>
  <c r="AM652" i="53"/>
  <c r="AM653" i="53"/>
  <c r="AM654" i="53"/>
  <c r="AM655" i="53"/>
  <c r="AM656" i="53"/>
  <c r="AM657" i="53"/>
  <c r="AM658" i="53"/>
  <c r="AM659" i="53"/>
  <c r="AM660" i="53"/>
  <c r="AM661" i="53"/>
  <c r="AM662" i="53"/>
  <c r="AM663" i="53"/>
  <c r="AM664" i="53"/>
  <c r="AM665" i="53"/>
  <c r="AM666" i="53"/>
  <c r="AM667" i="53"/>
  <c r="AM668" i="53"/>
  <c r="AM669" i="53"/>
  <c r="AM670" i="53"/>
  <c r="AM671" i="53"/>
  <c r="AM672" i="53"/>
  <c r="AM673" i="53"/>
  <c r="AM674" i="53"/>
  <c r="AM675" i="53"/>
  <c r="AM676" i="53"/>
  <c r="AM677" i="53"/>
  <c r="AM678" i="53"/>
  <c r="AM679" i="53"/>
  <c r="AM680" i="53"/>
  <c r="AM681" i="53"/>
  <c r="AM682" i="53"/>
  <c r="AM683" i="53"/>
  <c r="AM684" i="53"/>
  <c r="AM685" i="53"/>
  <c r="AM686" i="53"/>
  <c r="AM687" i="53"/>
  <c r="AM688" i="53"/>
  <c r="AM689" i="53"/>
  <c r="AM690" i="53"/>
  <c r="AM691" i="53"/>
  <c r="AM692" i="53"/>
  <c r="AM693" i="53"/>
  <c r="AM694" i="53"/>
  <c r="AM695" i="53"/>
  <c r="AM696" i="53"/>
  <c r="AM697" i="53"/>
  <c r="AM698" i="53"/>
  <c r="AM699" i="53"/>
  <c r="AM700" i="53"/>
  <c r="AM701" i="53"/>
  <c r="AM702" i="53"/>
  <c r="AM703" i="53"/>
  <c r="AM704" i="53"/>
  <c r="AM705" i="53"/>
  <c r="AM706" i="53"/>
  <c r="AM707" i="53"/>
  <c r="AM708" i="53"/>
  <c r="AM709" i="53"/>
  <c r="AM710" i="53"/>
  <c r="AM711" i="53"/>
  <c r="AM712" i="53"/>
  <c r="AM713" i="53"/>
  <c r="AM714" i="53"/>
  <c r="AM715" i="53"/>
  <c r="AM716" i="53"/>
  <c r="AM717" i="53"/>
  <c r="AM718" i="53"/>
  <c r="AM719" i="53"/>
  <c r="AM720" i="53"/>
  <c r="AM721" i="53"/>
  <c r="AM722" i="53"/>
  <c r="AM723" i="53"/>
  <c r="AM724" i="53"/>
  <c r="AM725" i="53"/>
  <c r="AM726" i="53"/>
  <c r="AM727" i="53"/>
  <c r="AM728" i="53"/>
  <c r="AM729" i="53"/>
  <c r="AM730" i="53"/>
  <c r="AM731" i="53"/>
  <c r="AM732" i="53"/>
  <c r="AM733" i="53"/>
  <c r="AM734" i="53"/>
  <c r="AM735" i="53"/>
  <c r="AM736" i="53"/>
  <c r="AM737" i="53"/>
  <c r="AM738" i="53"/>
  <c r="AM739" i="53"/>
  <c r="AM740" i="53"/>
  <c r="AM741" i="53"/>
  <c r="AM742" i="53"/>
  <c r="AM743" i="53"/>
  <c r="AM744" i="53"/>
  <c r="AM745" i="53"/>
  <c r="AM746" i="53"/>
  <c r="AM747" i="53"/>
  <c r="AM748" i="53"/>
  <c r="AM749" i="53"/>
  <c r="AM750" i="53"/>
  <c r="AM751" i="53"/>
  <c r="AM752" i="53"/>
  <c r="AM753" i="53"/>
  <c r="AM754" i="53"/>
  <c r="AM755" i="53"/>
  <c r="AM756" i="53"/>
  <c r="AM757" i="53"/>
  <c r="AM758" i="53"/>
  <c r="AM759" i="53"/>
  <c r="AM760" i="53"/>
  <c r="AM761" i="53"/>
  <c r="AM762" i="53"/>
  <c r="AM763" i="53"/>
  <c r="AM764" i="53"/>
  <c r="AM765" i="53"/>
  <c r="AM766" i="53"/>
  <c r="AM767" i="53"/>
  <c r="AM768" i="53"/>
  <c r="AM769" i="53"/>
  <c r="AM770" i="53"/>
  <c r="AM771" i="53"/>
  <c r="AM772" i="53"/>
  <c r="AM773" i="53"/>
  <c r="AM774" i="53"/>
  <c r="AM775" i="53"/>
  <c r="AM776" i="53"/>
  <c r="AM777" i="53"/>
  <c r="AM778" i="53"/>
  <c r="AM779" i="53"/>
  <c r="AM780" i="53"/>
  <c r="AM781" i="53"/>
  <c r="AM782" i="53"/>
  <c r="AM783" i="53"/>
  <c r="AM784" i="53"/>
  <c r="AM785" i="53"/>
  <c r="AM786" i="53"/>
  <c r="AM787" i="53"/>
  <c r="AM788" i="53"/>
  <c r="AM789" i="53"/>
  <c r="AM790" i="53"/>
  <c r="AM791" i="53"/>
  <c r="AM792" i="53"/>
  <c r="AM793" i="53"/>
  <c r="AM794" i="53"/>
  <c r="AM795" i="53"/>
  <c r="AM796" i="53"/>
  <c r="AM797" i="53"/>
  <c r="AM798" i="53"/>
  <c r="AM799" i="53"/>
  <c r="AM800" i="53"/>
  <c r="AM801" i="53"/>
  <c r="AM802" i="53"/>
  <c r="AM803" i="53"/>
  <c r="AM804" i="53"/>
  <c r="AM805" i="53"/>
  <c r="AM806" i="53"/>
  <c r="AM807" i="53"/>
  <c r="AM808" i="53"/>
  <c r="AM809" i="53"/>
  <c r="AM810" i="53"/>
  <c r="AM811" i="53"/>
  <c r="AM812" i="53"/>
  <c r="AM813" i="53"/>
  <c r="AM814" i="53"/>
  <c r="AM815" i="53"/>
  <c r="AM816" i="53"/>
  <c r="AM817" i="53"/>
  <c r="AM818" i="53"/>
  <c r="AM819" i="53"/>
  <c r="AM820" i="53"/>
  <c r="AM821" i="53"/>
  <c r="AM822" i="53"/>
  <c r="AM823" i="53"/>
  <c r="AM824" i="53"/>
  <c r="AM825" i="53"/>
  <c r="AM826" i="53"/>
  <c r="AM827" i="53"/>
  <c r="AM828" i="53"/>
  <c r="AM829" i="53"/>
  <c r="AM830" i="53"/>
  <c r="AM831" i="53"/>
  <c r="AM832" i="53"/>
  <c r="AM833" i="53"/>
  <c r="AM834" i="53"/>
  <c r="AM835" i="53"/>
  <c r="AM836" i="53"/>
  <c r="AM837" i="53"/>
  <c r="AM838" i="53"/>
  <c r="AM839" i="53"/>
  <c r="AM840" i="53"/>
  <c r="AM841" i="53"/>
  <c r="AM842" i="53"/>
  <c r="AM843" i="53"/>
  <c r="AM844" i="53"/>
  <c r="AM845" i="53"/>
  <c r="AM846" i="53"/>
  <c r="AM847" i="53"/>
  <c r="AM848" i="53"/>
  <c r="AM849" i="53"/>
  <c r="AM850" i="53"/>
  <c r="AM851" i="53"/>
  <c r="AM852" i="53"/>
  <c r="AM853" i="53"/>
  <c r="AM854" i="53"/>
  <c r="AM855" i="53"/>
  <c r="AM856" i="53"/>
  <c r="AM857" i="53"/>
  <c r="AM858" i="53"/>
  <c r="AM859" i="53"/>
  <c r="AM860" i="53"/>
  <c r="AM861" i="53"/>
  <c r="AM862" i="53"/>
  <c r="AM863" i="53"/>
  <c r="AM864" i="53"/>
  <c r="AM865" i="53"/>
  <c r="AM866" i="53"/>
  <c r="AM867" i="53"/>
  <c r="AM868" i="53"/>
  <c r="AM869" i="53"/>
  <c r="AM870" i="53"/>
  <c r="AM871" i="53"/>
  <c r="AM872" i="53"/>
  <c r="AM873" i="53"/>
  <c r="AM874" i="53"/>
  <c r="AM875" i="53"/>
  <c r="AM876" i="53"/>
  <c r="AM877" i="53"/>
  <c r="AM878" i="53"/>
  <c r="AM879" i="53"/>
  <c r="AM880" i="53"/>
  <c r="AM881" i="53"/>
  <c r="AM882" i="53"/>
  <c r="AM883" i="53"/>
  <c r="AM884" i="53"/>
  <c r="AM885" i="53"/>
  <c r="AM886" i="53"/>
  <c r="AM887" i="53"/>
  <c r="AM888" i="53"/>
  <c r="AM889" i="53"/>
  <c r="AM890" i="53"/>
  <c r="AM891" i="53"/>
  <c r="AM892" i="53"/>
  <c r="AM893" i="53"/>
  <c r="AM894" i="53"/>
  <c r="AM895" i="53"/>
  <c r="AM896" i="53"/>
  <c r="AM897" i="53"/>
  <c r="AM898" i="53"/>
  <c r="AM899" i="53"/>
  <c r="AM900" i="53"/>
  <c r="AM901" i="53"/>
  <c r="AM902" i="53"/>
  <c r="AM903" i="53"/>
  <c r="AM904" i="53"/>
  <c r="AM905" i="53"/>
  <c r="AM906" i="53"/>
  <c r="AM907" i="53"/>
  <c r="AM908" i="53"/>
  <c r="AM909" i="53"/>
  <c r="AM910" i="53"/>
  <c r="AM911" i="53"/>
  <c r="AM912" i="53"/>
  <c r="AM913" i="53"/>
  <c r="AM914" i="53"/>
  <c r="AM915" i="53"/>
  <c r="AM916" i="53"/>
  <c r="AM917" i="53"/>
  <c r="AM918" i="53"/>
  <c r="AM919" i="53"/>
  <c r="AM920" i="53"/>
  <c r="AM921" i="53"/>
  <c r="AM922" i="53"/>
  <c r="AM923" i="53"/>
  <c r="AM924" i="53"/>
  <c r="AM925" i="53"/>
  <c r="AM926" i="53"/>
  <c r="AM927" i="53"/>
  <c r="AM928" i="53"/>
  <c r="AM929" i="53"/>
  <c r="AM930" i="53"/>
  <c r="AM931" i="53"/>
  <c r="AM932" i="53"/>
  <c r="AM933" i="53"/>
  <c r="AM934" i="53"/>
  <c r="AM935" i="53"/>
  <c r="AM936" i="53"/>
  <c r="AM937" i="53"/>
  <c r="AM938" i="53"/>
  <c r="AM939" i="53"/>
  <c r="AM940" i="53"/>
  <c r="AM941" i="53"/>
  <c r="AM942" i="53"/>
  <c r="AM943" i="53"/>
  <c r="AM944" i="53"/>
  <c r="AM945" i="53"/>
  <c r="AM946" i="53"/>
  <c r="AM947" i="53"/>
  <c r="AM948" i="53"/>
  <c r="AM949" i="53"/>
  <c r="AM950" i="53"/>
  <c r="AM951" i="53"/>
  <c r="AM952" i="53"/>
  <c r="AM953" i="53"/>
  <c r="AM954" i="53"/>
  <c r="AM955" i="53"/>
  <c r="AM956" i="53"/>
  <c r="AM957" i="53"/>
  <c r="AM958" i="53"/>
  <c r="AM959" i="53"/>
  <c r="AM960" i="53"/>
  <c r="AM961" i="53"/>
  <c r="AM962" i="53"/>
  <c r="AM963" i="53"/>
  <c r="AM964" i="53"/>
  <c r="AM965" i="53"/>
  <c r="AM966" i="53"/>
  <c r="AM967" i="53"/>
  <c r="AM968" i="53"/>
  <c r="AM969" i="53"/>
  <c r="AM970" i="53"/>
  <c r="AM971" i="53"/>
  <c r="AM972" i="53"/>
  <c r="AM973" i="53"/>
  <c r="AM974" i="53"/>
  <c r="AM975" i="53"/>
  <c r="AM976" i="53"/>
  <c r="AM977" i="53"/>
  <c r="AM978" i="53"/>
  <c r="AM979" i="53"/>
  <c r="AM980" i="53"/>
  <c r="AM981" i="53"/>
  <c r="AM982" i="53"/>
  <c r="AM983" i="53"/>
  <c r="AM984" i="53"/>
  <c r="AM985" i="53"/>
  <c r="AM986" i="53"/>
  <c r="AM987" i="53"/>
  <c r="AM988" i="53"/>
  <c r="AM989" i="53"/>
  <c r="AM990" i="53"/>
  <c r="AM991" i="53"/>
  <c r="AM992" i="53"/>
  <c r="AM993" i="53"/>
  <c r="AM994" i="53"/>
  <c r="AM995" i="53"/>
  <c r="AM996" i="53"/>
  <c r="AM997" i="53"/>
  <c r="AM998" i="53"/>
  <c r="AM999" i="53"/>
  <c r="AM1000" i="53"/>
  <c r="AM1001" i="53"/>
  <c r="AM1002" i="53"/>
  <c r="AM1003" i="53"/>
  <c r="AM1004" i="53"/>
  <c r="AM1005" i="53"/>
  <c r="AM1006" i="53"/>
  <c r="AM1007" i="53"/>
  <c r="AM1008" i="53"/>
  <c r="AM1009" i="53"/>
  <c r="AM1010" i="53"/>
  <c r="AM1011" i="53"/>
  <c r="AM1012" i="53"/>
  <c r="AM1013" i="53"/>
  <c r="AM1014" i="53"/>
  <c r="AM1015" i="53"/>
  <c r="AM1016" i="53"/>
  <c r="AM1017" i="53"/>
  <c r="AM1018" i="53"/>
  <c r="AM1019" i="53"/>
  <c r="AM1020" i="53"/>
  <c r="AM1021" i="53"/>
  <c r="AM1022" i="53"/>
  <c r="AM1023" i="53"/>
  <c r="AM1024" i="53"/>
  <c r="AM1025" i="53"/>
  <c r="AM1026" i="53"/>
  <c r="AM1027" i="53"/>
  <c r="AM1028" i="53"/>
  <c r="AM1029" i="53"/>
  <c r="AM1030" i="53"/>
  <c r="AM1031" i="53"/>
  <c r="AM1032" i="53"/>
  <c r="AM1033" i="53"/>
  <c r="AM1034" i="53"/>
  <c r="AM1035" i="53"/>
  <c r="AM1036" i="53"/>
  <c r="AM1037" i="53"/>
  <c r="AM1038" i="53"/>
  <c r="AM1039" i="53"/>
  <c r="AM1040" i="53"/>
  <c r="AM1041" i="53"/>
  <c r="AM1042" i="53"/>
  <c r="AM1043" i="53"/>
  <c r="AM1044" i="53"/>
  <c r="AM1045" i="53"/>
  <c r="AM1046" i="53"/>
  <c r="AM1047" i="53"/>
  <c r="AM1048" i="53"/>
  <c r="AM1049" i="53"/>
  <c r="AM1050" i="53"/>
  <c r="AM1051" i="53"/>
  <c r="AM1052" i="53"/>
  <c r="AM1053" i="53"/>
  <c r="AM1054" i="53"/>
  <c r="AM1055" i="53"/>
  <c r="AM1056" i="53"/>
  <c r="AM1057" i="53"/>
  <c r="AM1058" i="53"/>
  <c r="AM1059" i="53"/>
  <c r="AM1060" i="53"/>
  <c r="AM1061" i="53"/>
  <c r="AM1062" i="53"/>
  <c r="AM1063" i="53"/>
  <c r="AM1064" i="53"/>
  <c r="AM1065" i="53"/>
  <c r="AM1066" i="53"/>
  <c r="AM1067" i="53"/>
  <c r="AM1068" i="53"/>
  <c r="AM1069" i="53"/>
  <c r="AM1070" i="53"/>
  <c r="AM1071" i="53"/>
  <c r="AM1072" i="53"/>
  <c r="AM1073" i="53"/>
  <c r="AM1074" i="53"/>
  <c r="AM1075" i="53"/>
  <c r="AM1076" i="53"/>
  <c r="AM1077" i="53"/>
  <c r="AM1078" i="53"/>
  <c r="AM1079" i="53"/>
  <c r="AM1080" i="53"/>
  <c r="AM1081" i="53"/>
  <c r="AM1082" i="53"/>
  <c r="AM1083" i="53"/>
  <c r="AM1084" i="53"/>
  <c r="AM1085" i="53"/>
  <c r="AM1086" i="53"/>
  <c r="AM1087" i="53"/>
  <c r="AM1088" i="53"/>
  <c r="AM1089" i="53"/>
  <c r="AM1090" i="53"/>
  <c r="AM1091" i="53"/>
  <c r="AM1092" i="53"/>
  <c r="AM1093" i="53"/>
  <c r="AM1094" i="53"/>
  <c r="AM1095" i="53"/>
  <c r="AM1096" i="53"/>
  <c r="AM1097" i="53"/>
  <c r="AM1098" i="53"/>
  <c r="AM1099" i="53"/>
  <c r="AM1100" i="53"/>
  <c r="AM1101" i="53"/>
  <c r="AM1102" i="53"/>
  <c r="AM1103" i="53"/>
  <c r="E9" i="1" l="1"/>
  <c r="D10" i="1"/>
  <c r="AO43" i="15" l="1"/>
  <c r="AO42" i="15" l="1"/>
  <c r="AO39" i="15"/>
  <c r="AO41" i="15"/>
  <c r="AO40" i="15"/>
  <c r="AO38" i="15"/>
  <c r="AO37" i="15"/>
  <c r="AO36" i="15"/>
  <c r="AO35" i="15" l="1"/>
  <c r="AO34" i="15"/>
  <c r="AO33" i="15"/>
  <c r="AO32" i="15"/>
  <c r="AO31" i="15"/>
  <c r="AO30" i="15"/>
  <c r="AO29" i="15"/>
  <c r="AO28" i="15"/>
  <c r="AO27" i="15"/>
  <c r="AO26" i="15"/>
  <c r="AO25" i="15"/>
  <c r="AO24" i="15"/>
  <c r="AO23" i="15"/>
  <c r="AO22" i="15"/>
  <c r="AO21" i="15"/>
  <c r="AO20" i="15"/>
  <c r="AO19" i="15"/>
  <c r="AO18" i="15"/>
  <c r="AO16" i="15"/>
  <c r="AO14" i="15"/>
  <c r="AO13" i="15"/>
  <c r="AO12" i="15"/>
  <c r="AO11" i="15"/>
  <c r="AO10" i="15"/>
  <c r="C17" i="15" l="1"/>
  <c r="E17" i="15" l="1"/>
  <c r="G17" i="15" s="1"/>
  <c r="U13" i="15" l="1"/>
  <c r="X13" i="15" s="1"/>
  <c r="AO17" i="15"/>
  <c r="AO8" i="15"/>
  <c r="AO7" i="15"/>
  <c r="D17" i="15"/>
  <c r="AO6" i="15"/>
  <c r="AO5" i="15"/>
  <c r="T24" i="15" l="1"/>
  <c r="T22" i="15"/>
  <c r="T23" i="15"/>
  <c r="X15" i="15"/>
  <c r="V25" i="15" l="1"/>
  <c r="AC4" i="4" l="1"/>
  <c r="AC5" i="4"/>
  <c r="AC6" i="4"/>
  <c r="AC7" i="4"/>
  <c r="AC8" i="4"/>
  <c r="AC9" i="4"/>
  <c r="AC10" i="4"/>
  <c r="AC11" i="4"/>
  <c r="AC3" i="4"/>
  <c r="AE3" i="4" l="1"/>
  <c r="X16" i="15" l="1"/>
  <c r="C3" i="15" l="1"/>
  <c r="C25" i="15" l="1"/>
  <c r="F22" i="15"/>
  <c r="F21" i="15"/>
  <c r="C9" i="1"/>
  <c r="D9" i="1" l="1"/>
  <c r="I22" i="15"/>
  <c r="AA23" i="15" s="1"/>
  <c r="T18" i="15"/>
  <c r="I21" i="15"/>
  <c r="AA22" i="15" s="1"/>
  <c r="T17" i="15"/>
  <c r="J4" i="15"/>
  <c r="AD20" i="15"/>
  <c r="AD18" i="15"/>
  <c r="AD17" i="15"/>
  <c r="AD19" i="15"/>
  <c r="J5" i="15" l="1"/>
  <c r="G6" i="15" l="1"/>
  <c r="F17" i="15"/>
  <c r="T13" i="15" l="1"/>
  <c r="AC37" i="15"/>
  <c r="AC38" i="15"/>
  <c r="AC36" i="15"/>
  <c r="AD16" i="15"/>
  <c r="AD21" i="15" s="1"/>
  <c r="AE32" i="15" s="1"/>
  <c r="AE98" i="1" l="1"/>
  <c r="AE99" i="1" s="1"/>
  <c r="AE100" i="1" s="1"/>
  <c r="BA98" i="1"/>
  <c r="BA99" i="1" s="1"/>
  <c r="BA100" i="1" s="1"/>
  <c r="AD98" i="1" l="1"/>
  <c r="AD99" i="1" s="1"/>
  <c r="AD100" i="1" s="1"/>
  <c r="BQ98" i="1"/>
  <c r="BQ99" i="1" s="1"/>
  <c r="BQ100" i="1" s="1"/>
  <c r="Y98" i="1"/>
  <c r="BX98" i="1"/>
  <c r="BX99" i="1" s="1"/>
  <c r="BX100" i="1" s="1"/>
  <c r="BV98" i="1"/>
  <c r="BV99" i="1" s="1"/>
  <c r="BV100" i="1" s="1"/>
  <c r="AF98" i="1"/>
  <c r="AF99" i="1" s="1"/>
  <c r="AF100" i="1" s="1"/>
  <c r="X98" i="1"/>
  <c r="BW98" i="1"/>
  <c r="BW99" i="1" s="1"/>
  <c r="BW100" i="1" s="1"/>
  <c r="Z98" i="1"/>
  <c r="AB98" i="1"/>
  <c r="AB99" i="1" s="1"/>
  <c r="AB100" i="1" s="1"/>
  <c r="AC98" i="1"/>
  <c r="BT98" i="1"/>
  <c r="BT99" i="1" s="1"/>
  <c r="BT100" i="1" s="1"/>
  <c r="BR98" i="1"/>
  <c r="BR99" i="1" s="1"/>
  <c r="BR100" i="1" s="1"/>
  <c r="AA98" i="1"/>
  <c r="Y99" i="1"/>
  <c r="Y100" i="1" s="1"/>
  <c r="BU98" i="1"/>
  <c r="BU99" i="1" s="1"/>
  <c r="BU100" i="1" s="1"/>
  <c r="BS98" i="1"/>
  <c r="BS99" i="1" s="1"/>
  <c r="BS100" i="1" s="1"/>
  <c r="AZ98" i="1"/>
  <c r="AZ99" i="1" s="1"/>
  <c r="AZ100" i="1" s="1"/>
  <c r="AX98" i="1"/>
  <c r="AX99" i="1" s="1"/>
  <c r="AX100" i="1" s="1"/>
  <c r="BC98" i="1"/>
  <c r="BC99" i="1" s="1"/>
  <c r="BD98" i="1"/>
  <c r="BD99" i="1" s="1"/>
  <c r="BD100" i="1" s="1"/>
  <c r="BB98" i="1"/>
  <c r="BB99" i="1" s="1"/>
  <c r="BB100" i="1" s="1"/>
  <c r="AY98" i="1"/>
  <c r="AY99" i="1" s="1"/>
  <c r="AY100" i="1" s="1"/>
  <c r="BY98" i="1" l="1"/>
  <c r="BY99" i="1" s="1"/>
  <c r="BY100" i="1" s="1"/>
  <c r="J98" i="1"/>
  <c r="J99" i="1" s="1"/>
  <c r="J100" i="1" s="1"/>
  <c r="AL98" i="1"/>
  <c r="AL99" i="1" s="1"/>
  <c r="AL100" i="1" s="1"/>
  <c r="CA98" i="1"/>
  <c r="CA99" i="1" s="1"/>
  <c r="CA100" i="1" s="1"/>
  <c r="H98" i="1"/>
  <c r="H99" i="1" s="1"/>
  <c r="H100" i="1" s="1"/>
  <c r="G98" i="1"/>
  <c r="G99" i="1" s="1"/>
  <c r="G100" i="1" s="1"/>
  <c r="W98" i="1"/>
  <c r="W99" i="1" s="1"/>
  <c r="W100" i="1" s="1"/>
  <c r="BZ98" i="1"/>
  <c r="BZ99" i="1" s="1"/>
  <c r="BZ100" i="1" s="1"/>
  <c r="AM98" i="1"/>
  <c r="AM99" i="1" s="1"/>
  <c r="AM100" i="1" s="1"/>
  <c r="AK98" i="1"/>
  <c r="AK99" i="1" s="1"/>
  <c r="AK100" i="1" s="1"/>
  <c r="AH98" i="1"/>
  <c r="AH99" i="1" s="1"/>
  <c r="AH100" i="1" s="1"/>
  <c r="I98" i="1"/>
  <c r="I99" i="1" s="1"/>
  <c r="I100" i="1" s="1"/>
  <c r="AG98" i="1"/>
  <c r="AG99" i="1" s="1"/>
  <c r="AG100" i="1" s="1"/>
  <c r="S98" i="1"/>
  <c r="S99" i="1" s="1"/>
  <c r="S100" i="1" s="1"/>
  <c r="V98" i="1"/>
  <c r="R98" i="1"/>
  <c r="R99" i="1" s="1"/>
  <c r="R100" i="1" s="1"/>
  <c r="U98" i="1"/>
  <c r="U99" i="1" s="1"/>
  <c r="U100" i="1" s="1"/>
  <c r="T98" i="1"/>
  <c r="T99" i="1" s="1"/>
  <c r="T100" i="1" s="1"/>
  <c r="AN98" i="1"/>
  <c r="AN99" i="1" s="1"/>
  <c r="AN100" i="1" s="1"/>
  <c r="AJ98" i="1"/>
  <c r="AJ99" i="1" s="1"/>
  <c r="AJ100" i="1" s="1"/>
  <c r="K98" i="1"/>
  <c r="K99" i="1" s="1"/>
  <c r="K100" i="1" s="1"/>
  <c r="O98" i="1"/>
  <c r="O99" i="1" s="1"/>
  <c r="O100" i="1" s="1"/>
  <c r="P98" i="1"/>
  <c r="P99" i="1" s="1"/>
  <c r="P100" i="1" s="1"/>
  <c r="Q98" i="1"/>
  <c r="Q99" i="1" s="1"/>
  <c r="Q100" i="1" s="1"/>
  <c r="N98" i="1"/>
  <c r="N99" i="1" s="1"/>
  <c r="N100" i="1" s="1"/>
  <c r="M98" i="1"/>
  <c r="M99" i="1" s="1"/>
  <c r="M100" i="1" s="1"/>
  <c r="L98" i="1"/>
  <c r="L99" i="1" s="1"/>
  <c r="L100" i="1" s="1"/>
  <c r="AO98" i="1"/>
  <c r="AO99" i="1" s="1"/>
  <c r="AO100" i="1" s="1"/>
  <c r="AI98" i="1"/>
  <c r="AI99" i="1" s="1"/>
  <c r="AI100" i="1" s="1"/>
  <c r="BC100" i="1"/>
  <c r="X99" i="1" l="1"/>
  <c r="X100" i="1" s="1"/>
  <c r="V99" i="1"/>
  <c r="V100" i="1" s="1"/>
  <c r="AW98" i="1"/>
  <c r="AW99" i="1" s="1"/>
  <c r="AW100" i="1" s="1"/>
  <c r="AT98" i="1"/>
  <c r="AT99" i="1" s="1"/>
  <c r="AT100" i="1" s="1"/>
  <c r="AV98" i="1"/>
  <c r="AV99" i="1" s="1"/>
  <c r="AV100" i="1" s="1"/>
  <c r="AU98" i="1"/>
  <c r="AU99" i="1" s="1"/>
  <c r="AU100" i="1" s="1"/>
  <c r="Z99" i="1" l="1"/>
  <c r="Z100" i="1" s="1"/>
  <c r="AP98" i="1"/>
  <c r="AP99" i="1" s="1"/>
  <c r="AP100" i="1" s="1"/>
  <c r="AQ98" i="1"/>
  <c r="AQ99" i="1" s="1"/>
  <c r="AQ100" i="1" s="1"/>
  <c r="AS98" i="1"/>
  <c r="AS99" i="1" s="1"/>
  <c r="AS100" i="1" s="1"/>
  <c r="BG98" i="1" l="1"/>
  <c r="BG99" i="1" s="1"/>
  <c r="BG100" i="1" s="1"/>
  <c r="AR98" i="1"/>
  <c r="AR99" i="1" s="1"/>
  <c r="AR100" i="1" s="1"/>
  <c r="BE98" i="1"/>
  <c r="BE99" i="1" s="1"/>
  <c r="BE100" i="1" s="1"/>
  <c r="BM98" i="1"/>
  <c r="BM99" i="1" s="1"/>
  <c r="BM100" i="1" s="1"/>
  <c r="BO98" i="1"/>
  <c r="BO99" i="1" s="1"/>
  <c r="BO100" i="1" s="1"/>
  <c r="BH98" i="1"/>
  <c r="BH99" i="1" s="1"/>
  <c r="BH100" i="1" s="1"/>
  <c r="BP98" i="1"/>
  <c r="AA99" i="1" s="1"/>
  <c r="AA100" i="1" s="1"/>
  <c r="BL98" i="1"/>
  <c r="BL99" i="1" s="1"/>
  <c r="BL100" i="1" s="1"/>
  <c r="BK98" i="1"/>
  <c r="BK99" i="1" s="1"/>
  <c r="BK100" i="1" s="1"/>
  <c r="BJ98" i="1"/>
  <c r="BI98" i="1"/>
  <c r="BI99" i="1" s="1"/>
  <c r="BI100" i="1" s="1"/>
  <c r="BN98" i="1"/>
  <c r="BN99" i="1" s="1"/>
  <c r="BN100" i="1" s="1"/>
  <c r="BF98" i="1"/>
  <c r="BF99" i="1" s="1"/>
  <c r="BF100" i="1" s="1"/>
  <c r="BP99" i="1" l="1"/>
  <c r="BP100" i="1" s="1"/>
  <c r="BJ99" i="1"/>
  <c r="BJ100" i="1" s="1"/>
  <c r="AC99" i="1"/>
  <c r="AC10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GIVELET</author>
  </authors>
  <commentList>
    <comment ref="B1" authorId="0" shapeId="0" xr:uid="{2D8BD8A0-133B-4437-A4E3-3A96D273E1D5}">
      <text>
        <r>
          <rPr>
            <b/>
            <sz val="9"/>
            <color indexed="81"/>
            <rFont val="Tahoma"/>
            <family val="2"/>
          </rPr>
          <t xml:space="preserve">Après saisie des données, permet d'ajouter le client dans la liste </t>
        </r>
        <r>
          <rPr>
            <sz val="9"/>
            <color indexed="81"/>
            <rFont val="Tahoma"/>
            <family val="2"/>
          </rPr>
          <t xml:space="preserve">
</t>
        </r>
      </text>
    </comment>
    <comment ref="C3" authorId="0" shapeId="0" xr:uid="{6E9E6846-8117-45D5-9977-CCD4A3E0A711}">
      <text>
        <r>
          <rPr>
            <b/>
            <sz val="9"/>
            <color indexed="81"/>
            <rFont val="Tahoma"/>
            <family val="2"/>
          </rPr>
          <t xml:space="preserve">Par défaut, la date du jour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Requête - Document" description="Connexion à la requête « Document » dans le classeur." type="5" refreshedVersion="0" background="1">
    <dbPr connection="Provider=Microsoft.Mashup.OleDb.1;Data Source=$Workbook$;Location=Document;Extended Properties=&quot;&quot;" command="SELECT * FROM [Document]"/>
  </connection>
</connections>
</file>

<file path=xl/sharedStrings.xml><?xml version="1.0" encoding="utf-8"?>
<sst xmlns="http://schemas.openxmlformats.org/spreadsheetml/2006/main" count="1334" uniqueCount="538">
  <si>
    <t>Votre contrat</t>
  </si>
  <si>
    <t>Cosae 34</t>
  </si>
  <si>
    <t>Hospitalisation médicale &amp; chirurgicale</t>
  </si>
  <si>
    <t>Oui</t>
  </si>
  <si>
    <t>Non</t>
  </si>
  <si>
    <t>Honoraires chirurgicaux &amp; médicaux</t>
  </si>
  <si>
    <t>Frais Réels</t>
  </si>
  <si>
    <t>250% BR</t>
  </si>
  <si>
    <t>300% BR</t>
  </si>
  <si>
    <t>350% BR</t>
  </si>
  <si>
    <t>?</t>
  </si>
  <si>
    <t>225% BR</t>
  </si>
  <si>
    <r>
      <rPr>
        <b/>
        <sz val="12"/>
        <rFont val="Arial"/>
        <family val="2"/>
      </rPr>
      <t>Forfait 18€</t>
    </r>
    <r>
      <rPr>
        <sz val="10"/>
        <rFont val="Arial"/>
        <family val="2"/>
      </rPr>
      <t xml:space="preserve"> sur les actes médicaux &gt; à 120€                                  </t>
    </r>
  </si>
  <si>
    <t>Inclus</t>
  </si>
  <si>
    <t>inclus</t>
  </si>
  <si>
    <r>
      <rPr>
        <b/>
        <sz val="12"/>
        <rFont val="Arial"/>
        <family val="2"/>
      </rPr>
      <t>Forfait journalier</t>
    </r>
    <r>
      <rPr>
        <sz val="10"/>
        <rFont val="Arial"/>
        <family val="2"/>
      </rPr>
      <t xml:space="preserve"> Hospitalier</t>
    </r>
  </si>
  <si>
    <r>
      <rPr>
        <b/>
        <sz val="12"/>
        <rFont val="Arial"/>
        <family val="2"/>
      </rPr>
      <t>Frais de séjour</t>
    </r>
  </si>
  <si>
    <t>Etabllissements conventionnés</t>
  </si>
  <si>
    <t>Etabllissements  non conventionnés</t>
  </si>
  <si>
    <t>-</t>
  </si>
  <si>
    <t xml:space="preserve">                                                           dans les limites de </t>
  </si>
  <si>
    <t>80 €/j. &amp; 20 j./an</t>
  </si>
  <si>
    <t>100 €/j. &amp; 20 j./an</t>
  </si>
  <si>
    <t>150 €/j. &amp; 20 j./an</t>
  </si>
  <si>
    <t>limité à 280% BR</t>
  </si>
  <si>
    <t>limité à 230% BR</t>
  </si>
  <si>
    <r>
      <rPr>
        <b/>
        <sz val="12"/>
        <rFont val="Arial"/>
        <family val="2"/>
      </rPr>
      <t>Chambre particulière</t>
    </r>
  </si>
  <si>
    <t>Médecine et Chirurgie</t>
  </si>
  <si>
    <t xml:space="preserve">                                                     </t>
  </si>
  <si>
    <r>
      <rPr>
        <b/>
        <sz val="12"/>
        <rFont val="Arial"/>
        <family val="2"/>
      </rPr>
      <t>Frais d'accompagnant</t>
    </r>
  </si>
  <si>
    <t>Frais de transport</t>
  </si>
  <si>
    <t>400% BR</t>
  </si>
  <si>
    <t>450% BR</t>
  </si>
  <si>
    <t>100% BR</t>
  </si>
  <si>
    <t>Maternité &amp; Obstétrique</t>
  </si>
  <si>
    <r>
      <rPr>
        <b/>
        <sz val="12"/>
        <rFont val="Arial"/>
        <family val="2"/>
      </rPr>
      <t>Amniocentèse</t>
    </r>
  </si>
  <si>
    <t>non prise en charge par le RO</t>
  </si>
  <si>
    <r>
      <rPr>
        <b/>
        <sz val="12"/>
        <rFont val="Arial"/>
        <family val="2"/>
      </rPr>
      <t>Fécondation in vitro</t>
    </r>
  </si>
  <si>
    <r>
      <rPr>
        <b/>
        <sz val="12"/>
        <rFont val="Arial"/>
        <family val="2"/>
      </rPr>
      <t>Allocation
Naissance Adoption</t>
    </r>
  </si>
  <si>
    <t>Médecine courante</t>
  </si>
  <si>
    <t>Consultations, Visites</t>
  </si>
  <si>
    <t>Généralistes</t>
  </si>
  <si>
    <t>Spécialistes</t>
  </si>
  <si>
    <t>270% BR</t>
  </si>
  <si>
    <t>370% BR</t>
  </si>
  <si>
    <t>470% BR</t>
  </si>
  <si>
    <t>Médecins</t>
  </si>
  <si>
    <r>
      <rPr>
        <b/>
        <sz val="12"/>
        <rFont val="Arial"/>
        <family val="2"/>
      </rPr>
      <t>Auxiliaires médicaux</t>
    </r>
  </si>
  <si>
    <t>Analyses médicales</t>
  </si>
  <si>
    <r>
      <rPr>
        <b/>
        <sz val="12"/>
        <rFont val="Arial"/>
        <family val="2"/>
      </rPr>
      <t>Vaccins</t>
    </r>
  </si>
  <si>
    <t>50% FR</t>
  </si>
  <si>
    <t>60% FR</t>
  </si>
  <si>
    <t>80% FR</t>
  </si>
  <si>
    <t>V. antigrippal</t>
  </si>
  <si>
    <t xml:space="preserve">Pharmacie </t>
  </si>
  <si>
    <t>Bien Etre &amp; Prévention</t>
  </si>
  <si>
    <r>
      <rPr>
        <b/>
        <sz val="12"/>
        <rFont val="Arial"/>
        <family val="2"/>
      </rPr>
      <t>Médecines douces</t>
    </r>
  </si>
  <si>
    <r>
      <rPr>
        <b/>
        <sz val="12"/>
        <rFont val="Arial"/>
        <family val="2"/>
      </rPr>
      <t>Cure thermale</t>
    </r>
  </si>
  <si>
    <t xml:space="preserve">acceptée RO Soins     </t>
  </si>
  <si>
    <t>Transport &amp; Hébergement (sur justicatifs)</t>
  </si>
  <si>
    <r>
      <rPr>
        <b/>
        <sz val="12"/>
        <rFont val="Arial"/>
        <family val="2"/>
      </rPr>
      <t>Sevrage tabagique</t>
    </r>
  </si>
  <si>
    <r>
      <rPr>
        <b/>
        <sz val="12"/>
        <rFont val="Arial"/>
        <family val="2"/>
      </rPr>
      <t>Ostéodensitométrie</t>
    </r>
  </si>
  <si>
    <t>non prise en charge  par le RO</t>
  </si>
  <si>
    <t>Orthopédie &amp; Appareillages</t>
  </si>
  <si>
    <r>
      <rPr>
        <b/>
        <sz val="12"/>
        <rFont val="Arial"/>
        <family val="2"/>
      </rPr>
      <t>Appareillage auditif</t>
    </r>
  </si>
  <si>
    <t>1 200 € / 4 ans</t>
  </si>
  <si>
    <t>500% BR</t>
  </si>
  <si>
    <t>Orthopédie et appareillage</t>
  </si>
  <si>
    <t>100% BR + 100 €</t>
  </si>
  <si>
    <r>
      <rPr>
        <b/>
        <sz val="12"/>
        <rFont val="Arial"/>
        <family val="2"/>
      </rPr>
      <t>Fauteuil handicapé</t>
    </r>
  </si>
  <si>
    <t>Optique</t>
  </si>
  <si>
    <t>Un équipement (monture + 2 verres) par période de 2 ans à effet de la date de souscription. Cette limite ne s'applique pas aux enfants de - 18 ans et en cas de changement de dioptrie</t>
  </si>
  <si>
    <t>Lunettes</t>
  </si>
  <si>
    <r>
      <rPr>
        <b/>
        <sz val="12"/>
        <rFont val="Arial"/>
        <family val="2"/>
      </rPr>
      <t xml:space="preserve"> Monture</t>
    </r>
  </si>
  <si>
    <t>Forfait</t>
  </si>
  <si>
    <t>Adulte</t>
  </si>
  <si>
    <t>Verre simple</t>
  </si>
  <si>
    <t>45 à 60 €</t>
  </si>
  <si>
    <t>60 à 80 €</t>
  </si>
  <si>
    <t>80 à 95 €</t>
  </si>
  <si>
    <t>95 à 125 €</t>
  </si>
  <si>
    <t>125 à 155 €</t>
  </si>
  <si>
    <t>Verres + Monture</t>
  </si>
  <si>
    <t>Verre Complexe</t>
  </si>
  <si>
    <t>80 à 185 €</t>
  </si>
  <si>
    <t>95 à 280 €</t>
  </si>
  <si>
    <t>110 à 310 €</t>
  </si>
  <si>
    <t>140 à 310 €</t>
  </si>
  <si>
    <t>185 à 350 €</t>
  </si>
  <si>
    <t>Verre Très complexe</t>
  </si>
  <si>
    <t xml:space="preserve"> + 150 € Progressifs</t>
  </si>
  <si>
    <t xml:space="preserve"> 48 à 79 € /Verre</t>
  </si>
  <si>
    <t>79 à 111 € /Verre</t>
  </si>
  <si>
    <t>111 à 143 € /Verre</t>
  </si>
  <si>
    <t>143 à 174 € /Verre</t>
  </si>
  <si>
    <r>
      <rPr>
        <b/>
        <sz val="12"/>
        <rFont val="Arial"/>
        <family val="2"/>
      </rPr>
      <t>Lentilles</t>
    </r>
    <r>
      <rPr>
        <sz val="10"/>
        <rFont val="Arial"/>
        <family val="2"/>
      </rPr>
      <t xml:space="preserve">                      </t>
    </r>
  </si>
  <si>
    <r>
      <rPr>
        <b/>
        <sz val="12"/>
        <rFont val="Arial"/>
        <family val="2"/>
      </rPr>
      <t>Chirurgie de l'œil</t>
    </r>
  </si>
  <si>
    <t>Dentaire</t>
  </si>
  <si>
    <t xml:space="preserve">Soins dentaires </t>
  </si>
  <si>
    <r>
      <t>Inlays, Onlays</t>
    </r>
    <r>
      <rPr>
        <b/>
        <strike/>
        <sz val="12"/>
        <rFont val="Arial"/>
        <family val="2"/>
      </rPr>
      <t xml:space="preserve"> </t>
    </r>
  </si>
  <si>
    <r>
      <rPr>
        <b/>
        <sz val="12"/>
        <rFont val="Arial"/>
        <family val="2"/>
      </rPr>
      <t>Orthodontie</t>
    </r>
  </si>
  <si>
    <t>500 € / an</t>
  </si>
  <si>
    <t xml:space="preserve">                             </t>
  </si>
  <si>
    <r>
      <t>Prothèses, Implants</t>
    </r>
    <r>
      <rPr>
        <sz val="10"/>
        <rFont val="Arial"/>
        <family val="2"/>
      </rPr>
      <t/>
    </r>
  </si>
  <si>
    <r>
      <rPr>
        <sz val="10"/>
        <rFont val="Arial"/>
        <family val="2"/>
      </rPr>
      <t xml:space="preserve">Plafond annuel de Remboursement au delà de 100%   </t>
    </r>
    <r>
      <rPr>
        <b/>
        <sz val="10"/>
        <rFont val="Arial"/>
        <family val="2"/>
      </rPr>
      <t>Année 1</t>
    </r>
  </si>
  <si>
    <r>
      <rPr>
        <sz val="12"/>
        <rFont val="Arial"/>
        <family val="2"/>
      </rPr>
      <t xml:space="preserve">          </t>
    </r>
    <r>
      <rPr>
        <b/>
        <sz val="12"/>
        <rFont val="Arial"/>
        <family val="2"/>
      </rPr>
      <t>&amp; Parodontologie</t>
    </r>
  </si>
  <si>
    <r>
      <t xml:space="preserve">                                                                                         </t>
    </r>
    <r>
      <rPr>
        <b/>
        <sz val="10"/>
        <rFont val="Arial"/>
        <family val="2"/>
      </rPr>
      <t>Années suivantes</t>
    </r>
  </si>
  <si>
    <r>
      <rPr>
        <b/>
        <sz val="12"/>
        <rFont val="Arial"/>
        <family val="2"/>
      </rPr>
      <t>Prothèses dentaires</t>
    </r>
  </si>
  <si>
    <t>700% BR</t>
  </si>
  <si>
    <t>570% BR</t>
  </si>
  <si>
    <r>
      <rPr>
        <b/>
        <sz val="12"/>
        <rFont val="Arial"/>
        <family val="2"/>
      </rPr>
      <t>Parodontologie</t>
    </r>
  </si>
  <si>
    <t>non prise en charge par le RO (forfait par traitement)</t>
  </si>
  <si>
    <r>
      <rPr>
        <b/>
        <sz val="12"/>
        <rFont val="Arial"/>
        <family val="2"/>
      </rPr>
      <t>Implants</t>
    </r>
    <r>
      <rPr>
        <sz val="12"/>
        <rFont val="Arial"/>
        <family val="2"/>
      </rPr>
      <t xml:space="preserve"> </t>
    </r>
  </si>
  <si>
    <t>(pilier et racine)</t>
  </si>
  <si>
    <t>Assistance Santé</t>
  </si>
  <si>
    <t>Synthèse récapitulative  : les documents établis aux fins d'information et d'aide à l'évaluation comparative ne constituent pas une information contractuelle.</t>
  </si>
  <si>
    <t>Total</t>
  </si>
  <si>
    <t>Forfait supplémentaire</t>
  </si>
  <si>
    <r>
      <rPr>
        <b/>
        <u/>
        <sz val="11"/>
        <color theme="1"/>
        <rFont val="Arial"/>
        <family val="2"/>
      </rPr>
      <t>Adultes</t>
    </r>
    <r>
      <rPr>
        <sz val="11"/>
        <color theme="1"/>
        <rFont val="Arial"/>
        <family val="2"/>
      </rPr>
      <t xml:space="preserve"> + de 20 ans (Maxi base SS 199 € )</t>
    </r>
  </si>
  <si>
    <t>Total monture + Verres Simples</t>
  </si>
  <si>
    <t>Total monture + Verres Complexes</t>
  </si>
  <si>
    <t>Total monture + Verres Tres Complexes</t>
  </si>
  <si>
    <t>prises en charge par le RO (max,)</t>
  </si>
  <si>
    <t>Age</t>
  </si>
  <si>
    <t>à saisir</t>
  </si>
  <si>
    <t>Isolé</t>
  </si>
  <si>
    <t>Duo</t>
  </si>
  <si>
    <t>Famille</t>
  </si>
  <si>
    <t>PMSS</t>
  </si>
  <si>
    <t>Y compris Loréa 1</t>
  </si>
  <si>
    <t>Y compris Loréa 2</t>
  </si>
  <si>
    <t>Y compris Loréa 3</t>
  </si>
  <si>
    <t>Y compris Loréa 4</t>
  </si>
  <si>
    <t>3+3+3</t>
  </si>
  <si>
    <t>Frais réels</t>
  </si>
  <si>
    <t>Composition familialle</t>
  </si>
  <si>
    <t>Nombre d'assurés</t>
  </si>
  <si>
    <t>B</t>
  </si>
  <si>
    <t>C</t>
  </si>
  <si>
    <t>D</t>
  </si>
  <si>
    <t>E</t>
  </si>
  <si>
    <t>Econnomie réalisée</t>
  </si>
  <si>
    <t>Mensuelle</t>
  </si>
  <si>
    <t>Annuelle</t>
  </si>
  <si>
    <t>TC Ciprès</t>
  </si>
  <si>
    <t>TC Axelliance</t>
  </si>
  <si>
    <t>TC20</t>
  </si>
  <si>
    <t>TC15</t>
  </si>
  <si>
    <t xml:space="preserve"> Tarifs 2018</t>
  </si>
  <si>
    <t>Adresse</t>
  </si>
  <si>
    <t>CP</t>
  </si>
  <si>
    <t>Commune</t>
  </si>
  <si>
    <t>ORIAS</t>
  </si>
  <si>
    <t>SIRET</t>
  </si>
  <si>
    <t>RCS</t>
  </si>
  <si>
    <t>Logo</t>
  </si>
  <si>
    <t>Cabinet</t>
  </si>
  <si>
    <t>Cab Commune</t>
  </si>
  <si>
    <t>Cab CP</t>
  </si>
  <si>
    <t>Cab Adresse1</t>
  </si>
  <si>
    <t>Cab Adresse2</t>
  </si>
  <si>
    <t>Cab Téléphone</t>
  </si>
  <si>
    <t>Cab Mail</t>
  </si>
  <si>
    <t>Capital</t>
  </si>
  <si>
    <t>Date naissance</t>
  </si>
  <si>
    <t>Raison sociale</t>
  </si>
  <si>
    <t>Profession</t>
  </si>
  <si>
    <t>Statut</t>
  </si>
  <si>
    <t>Caisse</t>
  </si>
  <si>
    <t>Fractionnement</t>
  </si>
  <si>
    <t>Nom</t>
  </si>
  <si>
    <t>CARMF</t>
  </si>
  <si>
    <t>Célibataire</t>
  </si>
  <si>
    <t>A</t>
  </si>
  <si>
    <t>Prénom</t>
  </si>
  <si>
    <t>Profession libérale</t>
  </si>
  <si>
    <t>CARCDSF</t>
  </si>
  <si>
    <t>Marié</t>
  </si>
  <si>
    <t>Gérant Majoritaire</t>
  </si>
  <si>
    <t>CARPIMKO</t>
  </si>
  <si>
    <t>Pacsé</t>
  </si>
  <si>
    <t>CARPV</t>
  </si>
  <si>
    <t>Divorcé</t>
  </si>
  <si>
    <t>Commerçant</t>
  </si>
  <si>
    <t>CIPAV</t>
  </si>
  <si>
    <t>Veuf</t>
  </si>
  <si>
    <t>Conjoint</t>
  </si>
  <si>
    <t>Artisan</t>
  </si>
  <si>
    <t>CAVAMAC</t>
  </si>
  <si>
    <t>F</t>
  </si>
  <si>
    <t>Enfant 1</t>
  </si>
  <si>
    <t>CAVEC</t>
  </si>
  <si>
    <t>G</t>
  </si>
  <si>
    <t>Enfant 2</t>
  </si>
  <si>
    <t>CAVOM</t>
  </si>
  <si>
    <t>H</t>
  </si>
  <si>
    <t>Enfant 3</t>
  </si>
  <si>
    <t>CAVP</t>
  </si>
  <si>
    <t>CRN</t>
  </si>
  <si>
    <t>S.Familiale</t>
  </si>
  <si>
    <t>RSI</t>
  </si>
  <si>
    <t>Nb Enfants</t>
  </si>
  <si>
    <t>dont à charge</t>
  </si>
  <si>
    <t>Minimum</t>
  </si>
  <si>
    <t>Medium</t>
  </si>
  <si>
    <t>Maximum</t>
  </si>
  <si>
    <t>Expert Comptable</t>
  </si>
  <si>
    <t>Mandataire social</t>
  </si>
  <si>
    <t>Notaire</t>
  </si>
  <si>
    <t>Tarif Santé</t>
  </si>
  <si>
    <t>Adulte/Enfant</t>
  </si>
  <si>
    <t>Uniforme</t>
  </si>
  <si>
    <t>Indiv</t>
  </si>
  <si>
    <t>Choix O/N</t>
  </si>
  <si>
    <t>Classe Prev</t>
  </si>
  <si>
    <t>Situ Familiale</t>
  </si>
  <si>
    <t>Mandataire Judiciaire</t>
  </si>
  <si>
    <t>Agent d'assurance</t>
  </si>
  <si>
    <t>Vétérinaire</t>
  </si>
  <si>
    <t>CNBF</t>
  </si>
  <si>
    <t>Année Effet Contrat</t>
  </si>
  <si>
    <t>Statut Client</t>
  </si>
  <si>
    <t>Client</t>
  </si>
  <si>
    <t>Date Effet</t>
  </si>
  <si>
    <t>Enfant 4</t>
  </si>
  <si>
    <t>Enfant 5</t>
  </si>
  <si>
    <t>Dpt Tarif</t>
  </si>
  <si>
    <t>Client Adresse</t>
  </si>
  <si>
    <t>Année Tarification</t>
  </si>
  <si>
    <t>Département</t>
  </si>
  <si>
    <t xml:space="preserve">Lors de la modification des tarifs, modifier uniquement les zones des tarifs en Bleu </t>
  </si>
  <si>
    <t>Assuré 1</t>
  </si>
  <si>
    <t>Assuré2</t>
  </si>
  <si>
    <t xml:space="preserve">Enfant1 </t>
  </si>
  <si>
    <t>Enfant2</t>
  </si>
  <si>
    <t>Enfant3</t>
  </si>
  <si>
    <t>4=Enfant</t>
  </si>
  <si>
    <t xml:space="preserve">Si somme = </t>
  </si>
  <si>
    <t>Composition retenue :</t>
  </si>
  <si>
    <t>1 = seul</t>
  </si>
  <si>
    <t>2 = couple</t>
  </si>
  <si>
    <t>Zone OK</t>
  </si>
  <si>
    <t>APICIL  1</t>
  </si>
  <si>
    <t>APICIL  2</t>
  </si>
  <si>
    <t>APICIL  3</t>
  </si>
  <si>
    <t>APICIL  3.2</t>
  </si>
  <si>
    <r>
      <t>Allocation obsèques</t>
    </r>
    <r>
      <rPr>
        <sz val="11"/>
        <color indexed="9"/>
        <rFont val="Arial Rounded MT Bold"/>
        <family val="2"/>
      </rPr>
      <t xml:space="preserve">  (affiliés de plus de 12 ans)</t>
    </r>
  </si>
  <si>
    <t>Assuré 6</t>
  </si>
  <si>
    <t>Assuré 5</t>
  </si>
  <si>
    <t>Assuré 4</t>
  </si>
  <si>
    <t>Assuré 3</t>
  </si>
  <si>
    <t>Assuré 2</t>
  </si>
  <si>
    <t>SwissLife 1</t>
  </si>
  <si>
    <t>SwissLife 2</t>
  </si>
  <si>
    <t>SwissLife 3</t>
  </si>
  <si>
    <t>SwissLife 4</t>
  </si>
  <si>
    <t>SwissLife 5</t>
  </si>
  <si>
    <t>SwissLife 6</t>
  </si>
  <si>
    <t>SwissLife 7</t>
  </si>
  <si>
    <t>SwissLife 8</t>
  </si>
  <si>
    <t>SwissLife 9</t>
  </si>
  <si>
    <t>Alptis Eco</t>
  </si>
  <si>
    <t>Alptis Niv. 1</t>
  </si>
  <si>
    <t>Alptis Niv. 2</t>
  </si>
  <si>
    <t>Alptis Niv. 3</t>
  </si>
  <si>
    <t>Alptis Niv. 4</t>
  </si>
  <si>
    <t>Alptis Niv. 5</t>
  </si>
  <si>
    <t>ACPS 100</t>
  </si>
  <si>
    <t>ACPS 150</t>
  </si>
  <si>
    <t>ACPS 200</t>
  </si>
  <si>
    <t>ACPS 300</t>
  </si>
  <si>
    <t>ACPS 400</t>
  </si>
  <si>
    <t>ACPS F Réels</t>
  </si>
  <si>
    <t>Les taux, exprimés en % de la Base de Remboursement (BR) ou des frais réels (FR), incluent les remboursements du Régime Obligatoire. Les remboursements, effectués selon les conditions légales et réglementaires du Contrat Responsable, ne peuvent excéder les frais réels engagés. Les dépassements d’honoraires en secteurs 1 et 2 hors parcours de soins ne sont pas pris en charge. Les forfaits annuels s'entendent par année civile et par bénéficiaire. Les plafonds n'intègrent pas les remboursements du Régime Obligatoire.</t>
  </si>
  <si>
    <t>Tarification en age à l'adhésion</t>
  </si>
  <si>
    <t>Livraison à domicile</t>
  </si>
  <si>
    <t>200 €/ 2ans</t>
  </si>
  <si>
    <t>Acceptées RO ou refusées  (Forfait en complément du Rbt RO)(Maxi)</t>
  </si>
  <si>
    <t>TC 20</t>
  </si>
  <si>
    <t>Tarifs Ok</t>
  </si>
  <si>
    <t>TC ACPS</t>
  </si>
  <si>
    <t>TC10</t>
  </si>
  <si>
    <t>ZONE 38/73/74/69 OK</t>
  </si>
  <si>
    <t>Avantage Club Ciprès</t>
  </si>
  <si>
    <t>Forfaitaire</t>
  </si>
  <si>
    <t>Indemnitaire</t>
  </si>
  <si>
    <t>Mixte</t>
  </si>
  <si>
    <t>Fonct.</t>
  </si>
  <si>
    <t>3 = Seul + 1 Enfant</t>
  </si>
  <si>
    <t>5 = Couple + 1 Enfant</t>
  </si>
  <si>
    <t>Pharmacien - labo</t>
  </si>
  <si>
    <t>Dentiste</t>
  </si>
  <si>
    <t>Artisan/Commerçant</t>
  </si>
  <si>
    <t>Infirmière libérale/Kiné</t>
  </si>
  <si>
    <t>Chirugien/Médecin</t>
  </si>
  <si>
    <t>Architecte/Conseil</t>
  </si>
  <si>
    <t>Objectifs prev</t>
  </si>
  <si>
    <t>Décés</t>
  </si>
  <si>
    <t>Revenu IJ</t>
  </si>
  <si>
    <t>Taux de rente conjoint</t>
  </si>
  <si>
    <t>Taux de rente éducation</t>
  </si>
  <si>
    <t>Taux de couverture IJ</t>
  </si>
  <si>
    <t>Franchise IJ</t>
  </si>
  <si>
    <t>Indemnitaire ou forfaitaire</t>
  </si>
  <si>
    <t>Enfant à charge (- de 25 ans)</t>
  </si>
  <si>
    <t>A charge</t>
  </si>
  <si>
    <t>6 = Couple + 2 Enfants et +</t>
  </si>
  <si>
    <t>4 = Seul + 2 Enfants et +</t>
  </si>
  <si>
    <t>1=Adulte (21 ans et +)</t>
  </si>
  <si>
    <t>Barème inval</t>
  </si>
  <si>
    <t>Pro.</t>
  </si>
  <si>
    <t>Logo compagnies</t>
  </si>
  <si>
    <t>Ciprés</t>
  </si>
  <si>
    <t>Axelliance</t>
  </si>
  <si>
    <t>SwissLife</t>
  </si>
  <si>
    <t>Repam</t>
  </si>
  <si>
    <t>SpVie</t>
  </si>
  <si>
    <t>Alptis</t>
  </si>
  <si>
    <t>Aviva</t>
  </si>
  <si>
    <t>MetLife</t>
  </si>
  <si>
    <t>April</t>
  </si>
  <si>
    <t>Siret</t>
  </si>
  <si>
    <t>APE</t>
  </si>
  <si>
    <t>APE:</t>
  </si>
  <si>
    <t>Date de naissance</t>
  </si>
  <si>
    <t>N° Insée :</t>
  </si>
  <si>
    <t>Civilité</t>
  </si>
  <si>
    <t>Mme</t>
  </si>
  <si>
    <t xml:space="preserve">M  </t>
  </si>
  <si>
    <t>Lien de subordination</t>
  </si>
  <si>
    <t>Dirigant sans lien de subordination</t>
  </si>
  <si>
    <t>Salairé avec lien de subordination</t>
  </si>
  <si>
    <t>15% PMSS</t>
  </si>
  <si>
    <t>20% PMSS</t>
  </si>
  <si>
    <t>REPAM Base</t>
  </si>
  <si>
    <t>REPAM Niveau 1</t>
  </si>
  <si>
    <t>REPAM Niveau 2</t>
  </si>
  <si>
    <t>REPAM Niveau 3</t>
  </si>
  <si>
    <t>REPAM Niveau 4</t>
  </si>
  <si>
    <t>REPAM Niveau 5</t>
  </si>
  <si>
    <t>REPAM Niveau 6</t>
  </si>
  <si>
    <t>P.Prev ACTIO TNS 1</t>
  </si>
  <si>
    <t>P.Prev ACTIO TNS 2</t>
  </si>
  <si>
    <t>P.Prev ACTIO TNS 3</t>
  </si>
  <si>
    <t>P.Prev ACTIO TNS 4</t>
  </si>
  <si>
    <t>Axelliance Santé TNS B</t>
  </si>
  <si>
    <t>Axelliance Santé TNS C</t>
  </si>
  <si>
    <t>Axelliance Santé TNS D</t>
  </si>
  <si>
    <t>Axelliance Santé TNS E</t>
  </si>
  <si>
    <t>GENERALI Idéo Santé GH</t>
  </si>
  <si>
    <t>GENERALI Idéo Santé G1</t>
  </si>
  <si>
    <t>GENERALI Idéo Santé G2</t>
  </si>
  <si>
    <t>GENERALI Idéo Santé G3</t>
  </si>
  <si>
    <t>GENERALI Idéo Santé G4</t>
  </si>
  <si>
    <t>GENERALI Idéo Santé G5</t>
  </si>
  <si>
    <t>Cipres Confort</t>
  </si>
  <si>
    <t>Cipres Essentiel</t>
  </si>
  <si>
    <t>Cipres Excellence</t>
  </si>
  <si>
    <t>Cipres Loréa 1</t>
  </si>
  <si>
    <t>Cipres Loréa 1+</t>
  </si>
  <si>
    <t>Cipres Loréa 2</t>
  </si>
  <si>
    <t>Cipres Loréa 2 +</t>
  </si>
  <si>
    <t>Cipres Loréa 3</t>
  </si>
  <si>
    <t>Cipres Loréa 3 +</t>
  </si>
  <si>
    <t>Cipres Loréa 4</t>
  </si>
  <si>
    <t>Cipres Loréa 4 +</t>
  </si>
  <si>
    <t>Cipres Sécurité</t>
  </si>
  <si>
    <t>Miel Créasio 1</t>
  </si>
  <si>
    <t>Miel Créasio 1 +</t>
  </si>
  <si>
    <t>Miel Créasio 2</t>
  </si>
  <si>
    <t>Miel Créasio 3</t>
  </si>
  <si>
    <t>SPVIE Stella 100</t>
  </si>
  <si>
    <t>SPVIE Stella 150</t>
  </si>
  <si>
    <t>SPVIE Stella 200</t>
  </si>
  <si>
    <t>SPVIE Stella 300</t>
  </si>
  <si>
    <t>SPVIE Stella 400</t>
  </si>
  <si>
    <t>SPVIE Stella 500</t>
  </si>
  <si>
    <t>SPVIE Stella First</t>
  </si>
  <si>
    <t>TC ACPS Formules</t>
  </si>
  <si>
    <t>(- de 25 ans et faisant des études)</t>
  </si>
  <si>
    <t>Insée</t>
  </si>
  <si>
    <t>Ville</t>
  </si>
  <si>
    <t>DDN</t>
  </si>
  <si>
    <t>Prénom enfant 1</t>
  </si>
  <si>
    <t>Nom enfant 1</t>
  </si>
  <si>
    <t>DDN enfant 1</t>
  </si>
  <si>
    <t>Prénom enfant 2</t>
  </si>
  <si>
    <t>Nom enfant 2</t>
  </si>
  <si>
    <t>DDN enfant 2</t>
  </si>
  <si>
    <t>Prénom enfant 3</t>
  </si>
  <si>
    <t>Nom enfant 3</t>
  </si>
  <si>
    <t>DDN enfant 3</t>
  </si>
  <si>
    <t>Prénom enfant 4</t>
  </si>
  <si>
    <t>Nom enfant 4</t>
  </si>
  <si>
    <t>DDN enfant 4</t>
  </si>
  <si>
    <t>Prénom enfant 5</t>
  </si>
  <si>
    <t>Nom enfant 5</t>
  </si>
  <si>
    <t>DDN enfant 5</t>
  </si>
  <si>
    <t>Prénom Conjoint</t>
  </si>
  <si>
    <t>Nom conjoint</t>
  </si>
  <si>
    <t>DDN Conjoint</t>
  </si>
  <si>
    <t>S.Familliale</t>
  </si>
  <si>
    <t>Adresse personnelle</t>
  </si>
  <si>
    <t>CP Perso</t>
  </si>
  <si>
    <t>Ville perso</t>
  </si>
  <si>
    <t>Statut saisi</t>
  </si>
  <si>
    <t>Rémunération</t>
  </si>
  <si>
    <t>Pour export vers liste clients</t>
  </si>
  <si>
    <t>Date de l'étude</t>
  </si>
  <si>
    <t xml:space="preserve">Prénom : </t>
  </si>
  <si>
    <t xml:space="preserve">Nom : </t>
  </si>
  <si>
    <t>Pour import depuis liste clients</t>
  </si>
  <si>
    <t>Prénom conjoint</t>
  </si>
  <si>
    <t>Prénom Enfant 1</t>
  </si>
  <si>
    <t>DDN Enfant 1</t>
  </si>
  <si>
    <t>DDN Enfant 2</t>
  </si>
  <si>
    <t>Prénom Enfant 3</t>
  </si>
  <si>
    <t>DDN Enfant 3</t>
  </si>
  <si>
    <t>Prénom Enfant 4</t>
  </si>
  <si>
    <t>DDN Enfant 4</t>
  </si>
  <si>
    <t>Prénom Enfant 5</t>
  </si>
  <si>
    <t>DDN Enfant 5</t>
  </si>
  <si>
    <t>Situation maritale</t>
  </si>
  <si>
    <t>N° Ligne</t>
  </si>
  <si>
    <t>4è année</t>
  </si>
  <si>
    <t>oui</t>
  </si>
  <si>
    <t xml:space="preserve">Courtier/Agent </t>
  </si>
  <si>
    <t>Fait à :</t>
  </si>
  <si>
    <t>Le :</t>
  </si>
  <si>
    <t>Signature précédée de la mention "lu et approuvé"</t>
  </si>
  <si>
    <t>Devis N°</t>
  </si>
  <si>
    <t>N° Commercial</t>
  </si>
  <si>
    <t>forfait par appareil/an</t>
  </si>
  <si>
    <t>Total (sur une base SS à 199€)</t>
  </si>
  <si>
    <t>Total (sur une base SS à 1400€)</t>
  </si>
  <si>
    <r>
      <rPr>
        <b/>
        <u/>
        <sz val="11"/>
        <color theme="1"/>
        <rFont val="Arial"/>
        <family val="2"/>
      </rPr>
      <t>Enfants</t>
    </r>
    <r>
      <rPr>
        <sz val="11"/>
        <color theme="1"/>
        <rFont val="Arial"/>
        <family val="2"/>
      </rPr>
      <t xml:space="preserve"> - de 20 ans (Base SS de 900 à 1400 € )</t>
    </r>
  </si>
  <si>
    <t/>
  </si>
  <si>
    <t>Adhérents DPTAM*</t>
  </si>
  <si>
    <t>non conventionnés ou non adhérents DPTAM*</t>
  </si>
  <si>
    <t xml:space="preserve">Psychiatrie, séjour en rééducation, Maison de repos </t>
  </si>
  <si>
    <t xml:space="preserve">et centre de convalescence dans la limite de </t>
  </si>
  <si>
    <t xml:space="preserve">Nuitée et repas (Enfant affilié)                    </t>
  </si>
  <si>
    <t>versée lors de l'affiliation du nouveau né ou de l'enfant adopté</t>
  </si>
  <si>
    <t>adhérents DPTAM*</t>
  </si>
  <si>
    <r>
      <t xml:space="preserve">Actes techniques médicaux, Radiologie &amp; Echographie    </t>
    </r>
    <r>
      <rPr>
        <sz val="10"/>
        <rFont val="Arial"/>
        <family val="2"/>
      </rPr>
      <t>Médecins DPTAM*</t>
    </r>
  </si>
  <si>
    <t>(soins infirmiers, kinésithérapie, orthoptie, orthophonie, ...)</t>
  </si>
  <si>
    <t>prescrits &amp; non pris en charge par le RO</t>
  </si>
  <si>
    <t>Médicaments</t>
  </si>
  <si>
    <t>Médicaments precrits &amp; non remboursés RO</t>
  </si>
  <si>
    <t>Max / séance</t>
  </si>
  <si>
    <t>Nombre de séances / an</t>
  </si>
  <si>
    <t>Ostéopathie, acupuncture, chiropractie, diététique, naturopathie Total par an sur présentation de la facture originale nominative (selon compagnie)</t>
  </si>
  <si>
    <t>Contraception</t>
  </si>
  <si>
    <t xml:space="preserve"> Pilule, stérilet, préservatifs … non pris en charge  RO</t>
  </si>
  <si>
    <t>Chirurgiens Dentistes adhérents DPTAM*</t>
  </si>
  <si>
    <t>Remboursée par le Régime Obligatoire</t>
  </si>
  <si>
    <t>Non remboursée par le Régime Obligatoire</t>
  </si>
  <si>
    <t>M</t>
  </si>
  <si>
    <t>Site internet</t>
  </si>
  <si>
    <t>Nom du commercial</t>
  </si>
  <si>
    <t>Prénom du commercial</t>
  </si>
  <si>
    <t>MG COURTAGE ET EXPERTS</t>
  </si>
  <si>
    <t>Représentant légal</t>
  </si>
  <si>
    <t>Martin GIVELET</t>
  </si>
  <si>
    <t>56, chemin du Rampeau</t>
  </si>
  <si>
    <t>Jarrie</t>
  </si>
  <si>
    <t>martin.givelet@mg-courtage.com</t>
  </si>
  <si>
    <t>Grenoble</t>
  </si>
  <si>
    <t>www.mg-courtage.com</t>
  </si>
  <si>
    <t>GIVELET</t>
  </si>
  <si>
    <t>Martin</t>
  </si>
  <si>
    <t>MG COURTAGE ET EXPERTS 2</t>
  </si>
  <si>
    <t xml:space="preserve">Michel </t>
  </si>
  <si>
    <t>Bordeaux</t>
  </si>
  <si>
    <t>33000</t>
  </si>
  <si>
    <t>Villenave</t>
  </si>
  <si>
    <t>0103245895</t>
  </si>
  <si>
    <t>michel@michel.com</t>
  </si>
  <si>
    <t>www.sofraco.com</t>
  </si>
  <si>
    <t>0123456789</t>
  </si>
  <si>
    <t>9876543210</t>
  </si>
  <si>
    <t>50000</t>
  </si>
  <si>
    <t>Date d'effet souhaité :</t>
  </si>
  <si>
    <t>38560</t>
  </si>
  <si>
    <t>Clé</t>
  </si>
  <si>
    <t>643181483</t>
  </si>
  <si>
    <t>150009</t>
  </si>
  <si>
    <t>123456789</t>
  </si>
  <si>
    <t>1500</t>
  </si>
  <si>
    <t>Civilités</t>
  </si>
  <si>
    <t>N° ss</t>
  </si>
  <si>
    <t>Raison soc.</t>
  </si>
  <si>
    <t>Prénom Pro</t>
  </si>
  <si>
    <t>Nom Pro</t>
  </si>
  <si>
    <t>Sit. Fam.</t>
  </si>
  <si>
    <t>Adresse Pro</t>
  </si>
  <si>
    <t>Ville Pro</t>
  </si>
  <si>
    <t>Rému</t>
  </si>
  <si>
    <t>TC Henner</t>
  </si>
  <si>
    <t>40/10</t>
  </si>
  <si>
    <t>30/10 ou 15L</t>
  </si>
  <si>
    <t>20/10 ou 12L</t>
  </si>
  <si>
    <t>5L</t>
  </si>
  <si>
    <t>Nombre d'adultes</t>
  </si>
  <si>
    <t>Nombre d'enfants</t>
  </si>
  <si>
    <t>38000</t>
  </si>
  <si>
    <t>Elements de tarification</t>
  </si>
  <si>
    <t xml:space="preserve">Assuré 1 </t>
  </si>
  <si>
    <t>Assuré 7</t>
  </si>
  <si>
    <t>Présence d'assuré</t>
  </si>
  <si>
    <t>Je choisis la formule ……………………………………………………………….……….qui me parait la mieux adaptée à mes besoins.</t>
  </si>
  <si>
    <t>Composition familialle retenue :</t>
  </si>
  <si>
    <t>Les TC</t>
  </si>
  <si>
    <t>Fiches_Garanties_Compagnies\Henner TNS Tableau des Garanties.pdf</t>
  </si>
  <si>
    <t>Fiches_Garanties_Compagnies\MIEL Créasio TNS Tableau des Garanties.pdf</t>
  </si>
  <si>
    <t>Fiches_Garanties_Compagnies\REPAM TNS Tableau des Garanties.pdf</t>
  </si>
  <si>
    <t>Fiches_Garanties_Compagnies\CIPRES Loréa TNS Tableau des Garanties.pdf</t>
  </si>
  <si>
    <t>Fiches_Garanties_Compagnies\CIPRES TNS Tableau des Garanties.pdf</t>
  </si>
  <si>
    <t>Fiches_Garanties_Compagnies\Axelliance TNS Tableau des Garanties.pdf</t>
  </si>
  <si>
    <t>Fiches_Garanties_Compagnies\SPVie TNS Tableau des Garanties.pdf</t>
  </si>
  <si>
    <t>Fiches_Garanties_Compagnies\ACPS TNS Tableau des Garanties.pdf</t>
  </si>
  <si>
    <t>Adultes</t>
  </si>
  <si>
    <t xml:space="preserve">Enfants </t>
  </si>
  <si>
    <t>Age exacte à date d'effet</t>
  </si>
  <si>
    <t>P.Prev ACTIO TNS 1 Avant 07/2018</t>
  </si>
  <si>
    <t>P.Prev ACTIO TNS 2 Avant 07/2018</t>
  </si>
  <si>
    <t>Age Millésime à date Effet</t>
  </si>
  <si>
    <t>OLIVIER</t>
  </si>
  <si>
    <t>Fiches_Garanties_Compagnies\Garanties Actio_TNS_1..pdf</t>
  </si>
  <si>
    <t>Fiches_Garanties_Compagnies\Garanties Actio_TNS_Initia..pdf</t>
  </si>
  <si>
    <t>Fiches_Garanties_Compagnies\Garanties Actio_TNS_1.1..pdf</t>
  </si>
  <si>
    <t>Fiches_Garanties_Compagnies\Garanties Actio_TNS_2..pdf</t>
  </si>
  <si>
    <t>Fiches_Garanties_Compagnies\Garanties Actio_TNS_2.1..pdf</t>
  </si>
  <si>
    <t>Fiches_Garanties_Compagnies\Garanties Actio_TNS_3..pdf</t>
  </si>
  <si>
    <t>Fiches_Garanties_Compagnies\Garanties Actio_TNS_3.1..pdf</t>
  </si>
  <si>
    <t>Afficher les solution cochées pour :</t>
  </si>
  <si>
    <t>Tableau de garanties</t>
  </si>
  <si>
    <t>01/01/1968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</si>
</sst>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164" formatCode="&quot;€&quot;#,##0_);[Red]\(&quot;€&quot;#,##0\)"/>
    <numFmt numFmtId="165" formatCode="_(&quot;€&quot;* #,##0.00_);_(&quot;€&quot;* \(#,##0.00\);_(&quot;€&quot;* &quot;-&quot;??_);_(@_)"/>
    <numFmt numFmtId="166" formatCode="_(* #,##0.00_);_(* \(#,##0.00\);_(* &quot;-&quot;??_);_(@_)"/>
    <numFmt numFmtId="167" formatCode="#,##0\ &quot;€&quot;_);[Red]\(#,##0\ &quot;€&quot;\)"/>
    <numFmt numFmtId="168" formatCode="#,##0&quot; € / Implant&quot;"/>
    <numFmt numFmtId="169" formatCode="0%&quot; BR&quot;"/>
    <numFmt numFmtId="170" formatCode="0%&quot; F.Réels&quot;"/>
    <numFmt numFmtId="171" formatCode="#,##0&quot; € / J.&quot;"/>
    <numFmt numFmtId="172" formatCode="#,##0&quot; € /an&quot;"/>
    <numFmt numFmtId="173" formatCode="#,##0&quot; €&quot;"/>
    <numFmt numFmtId="174" formatCode="#,##0&quot; € par séance&quot;"/>
    <numFmt numFmtId="175" formatCode="&quot;Plafond &quot;0&quot; € /an&quot;"/>
    <numFmt numFmtId="176" formatCode="#,##0&quot; € /Verre&quot;"/>
    <numFmt numFmtId="177" formatCode="#,##0&quot; € / Paire&quot;"/>
    <numFmt numFmtId="178" formatCode="#,##0&quot; € / Equip.&quot;"/>
    <numFmt numFmtId="179" formatCode="#,##0&quot; € /Oeil&quot;"/>
    <numFmt numFmtId="180" formatCode="0&quot; € / an&quot;"/>
    <numFmt numFmtId="181" formatCode="0&quot; ans&quot;"/>
    <numFmt numFmtId="182" formatCode="&quot;Max.&quot;#,##0&quot; J /an&quot;"/>
    <numFmt numFmtId="183" formatCode="#,##0\ &quot;€&quot;"/>
    <numFmt numFmtId="184" formatCode="#,##0&quot; /an&quot;"/>
    <numFmt numFmtId="185" formatCode="&quot;Max.&quot;\ #,##0&quot; /an&quot;"/>
    <numFmt numFmtId="186" formatCode="_-* #,##0.00&quot; €&quot;_-;\-* #,##0.00&quot; €&quot;_-;_-* \-??&quot; €&quot;_-;_-@_-"/>
    <numFmt numFmtId="187" formatCode="#,##0.00\ &quot;€&quot;"/>
    <numFmt numFmtId="188" formatCode="&quot;Mensuel : &quot;0"/>
    <numFmt numFmtId="189" formatCode="&quot;Trimestriel : &quot;0"/>
    <numFmt numFmtId="190" formatCode="&quot;Semestriel : &quot;0"/>
    <numFmt numFmtId="191" formatCode="&quot;Annuel : &quot;0"/>
    <numFmt numFmtId="192" formatCode="[$-F400]h:mm:ss\ AM/PM"/>
    <numFmt numFmtId="193" formatCode="0#&quot; &quot;##&quot; &quot;##&quot; &quot;##&quot; &quot;##"/>
    <numFmt numFmtId="194" formatCode="00000"/>
    <numFmt numFmtId="195" formatCode="m/d/yyyy;@"/>
    <numFmt numFmtId="196" formatCode="dd/mm/yyyy;@"/>
  </numFmts>
  <fonts count="113" x14ac:knownFonts="1">
    <font>
      <sz val="11"/>
      <color theme="1"/>
      <name val="Calibri"/>
      <family val="2"/>
      <scheme val="minor"/>
    </font>
    <font>
      <sz val="11"/>
      <color theme="1"/>
      <name val="Arial"/>
      <family val="2"/>
    </font>
    <font>
      <sz val="11"/>
      <color theme="1"/>
      <name val="Calibri"/>
      <family val="2"/>
      <scheme val="minor"/>
    </font>
    <font>
      <sz val="11"/>
      <name val="Calibri"/>
      <family val="2"/>
      <scheme val="minor"/>
    </font>
    <font>
      <sz val="10"/>
      <name val="Arial"/>
      <family val="2"/>
    </font>
    <font>
      <b/>
      <sz val="11"/>
      <color rgb="FF6C7BBF"/>
      <name val="Calibri"/>
      <family val="2"/>
      <scheme val="minor"/>
    </font>
    <font>
      <b/>
      <sz val="24"/>
      <color rgb="FF6C7BBF"/>
      <name val="Arial Rounded MT Bold"/>
      <family val="2"/>
    </font>
    <font>
      <sz val="16"/>
      <color theme="0"/>
      <name val="Arial Rounded MT Bold"/>
      <family val="2"/>
    </font>
    <font>
      <sz val="14"/>
      <color theme="0"/>
      <name val="Arial Rounded MT Bold"/>
      <family val="2"/>
    </font>
    <font>
      <b/>
      <sz val="20"/>
      <color theme="0"/>
      <name val="Arial Rounded MT Bold"/>
      <family val="2"/>
    </font>
    <font>
      <sz val="20"/>
      <color theme="0"/>
      <name val="Arial Rounded MT Bold"/>
      <family val="2"/>
    </font>
    <font>
      <sz val="11"/>
      <name val="Arial"/>
      <family val="2"/>
    </font>
    <font>
      <b/>
      <sz val="11"/>
      <color rgb="FF6C7BBF"/>
      <name val="Arial"/>
      <family val="2"/>
    </font>
    <font>
      <b/>
      <sz val="12"/>
      <name val="Arial"/>
      <family val="2"/>
    </font>
    <font>
      <sz val="11"/>
      <color theme="4" tint="-0.499984740745262"/>
      <name val="Arial"/>
      <family val="2"/>
    </font>
    <font>
      <sz val="11"/>
      <color theme="1"/>
      <name val="Arial"/>
      <family val="2"/>
    </font>
    <font>
      <b/>
      <sz val="11"/>
      <color theme="1" tint="0.249977111117893"/>
      <name val="Arial"/>
      <family val="2"/>
    </font>
    <font>
      <b/>
      <sz val="11"/>
      <color theme="4" tint="-0.499984740745262"/>
      <name val="Arial"/>
      <family val="2"/>
    </font>
    <font>
      <sz val="11"/>
      <color rgb="FF6C7BBF"/>
      <name val="Calibri"/>
      <family val="2"/>
      <scheme val="minor"/>
    </font>
    <font>
      <b/>
      <sz val="11"/>
      <name val="Arial"/>
      <family val="2"/>
    </font>
    <font>
      <b/>
      <sz val="11"/>
      <color theme="0"/>
      <name val="Arial Rounded MT Bold"/>
      <family val="2"/>
    </font>
    <font>
      <sz val="11"/>
      <color theme="4" tint="-0.499984740745262"/>
      <name val="Calibri"/>
      <family val="2"/>
      <scheme val="minor"/>
    </font>
    <font>
      <sz val="12"/>
      <name val="Arial"/>
      <family val="2"/>
    </font>
    <font>
      <sz val="11"/>
      <color theme="0"/>
      <name val="Arial Rounded MT Bold"/>
      <family val="2"/>
    </font>
    <font>
      <sz val="11"/>
      <color theme="4" tint="-0.499984740745262"/>
      <name val="Arial Rounded MT Bold"/>
      <family val="2"/>
    </font>
    <font>
      <sz val="10"/>
      <color theme="4" tint="-0.499984740745262"/>
      <name val="Arial"/>
      <family val="2"/>
    </font>
    <font>
      <sz val="11"/>
      <name val="Calibri"/>
      <family val="2"/>
    </font>
    <font>
      <b/>
      <sz val="11"/>
      <color theme="0"/>
      <name val="Arial"/>
      <family val="2"/>
    </font>
    <font>
      <b/>
      <sz val="12"/>
      <color theme="1" tint="0.249977111117893"/>
      <name val="Arial"/>
      <family val="2"/>
    </font>
    <font>
      <b/>
      <strike/>
      <sz val="12"/>
      <name val="Arial"/>
      <family val="2"/>
    </font>
    <font>
      <b/>
      <sz val="10"/>
      <name val="Arial"/>
      <family val="2"/>
    </font>
    <font>
      <sz val="18"/>
      <color theme="0"/>
      <name val="Arial Rounded MT Bold"/>
      <family val="2"/>
    </font>
    <font>
      <b/>
      <sz val="14"/>
      <color theme="0"/>
      <name val="Arial"/>
      <family val="2"/>
    </font>
    <font>
      <sz val="18"/>
      <name val="Calibri"/>
      <family val="2"/>
      <scheme val="minor"/>
    </font>
    <font>
      <b/>
      <sz val="18"/>
      <color theme="0"/>
      <name val="Arial Rounded MT Bold"/>
      <family val="2"/>
    </font>
    <font>
      <b/>
      <sz val="18"/>
      <color rgb="FF475280"/>
      <name val="Arial Rounded MT Bold"/>
      <family val="2"/>
    </font>
    <font>
      <sz val="10"/>
      <color theme="1"/>
      <name val="Arial"/>
      <family val="2"/>
    </font>
    <font>
      <b/>
      <sz val="12"/>
      <color theme="0"/>
      <name val="Arial"/>
      <family val="2"/>
    </font>
    <font>
      <sz val="11"/>
      <color theme="1" tint="0.249977111117893"/>
      <name val="Arial"/>
      <family val="2"/>
    </font>
    <font>
      <sz val="9"/>
      <color theme="1"/>
      <name val="Arial"/>
      <family val="2"/>
    </font>
    <font>
      <b/>
      <u/>
      <sz val="11"/>
      <color theme="1"/>
      <name val="Arial"/>
      <family val="2"/>
    </font>
    <font>
      <sz val="11"/>
      <color indexed="8"/>
      <name val="Calibri"/>
      <family val="2"/>
      <charset val="1"/>
    </font>
    <font>
      <b/>
      <sz val="9"/>
      <name val="Calibri"/>
      <family val="2"/>
      <charset val="1"/>
    </font>
    <font>
      <sz val="9"/>
      <name val="Arial"/>
      <family val="2"/>
    </font>
    <font>
      <sz val="14"/>
      <color theme="1"/>
      <name val="Calibri"/>
      <family val="2"/>
      <scheme val="minor"/>
    </font>
    <font>
      <sz val="10"/>
      <color theme="0"/>
      <name val="Arial Rounded MT Bold"/>
      <family val="2"/>
    </font>
    <font>
      <sz val="20"/>
      <color theme="1"/>
      <name val="Calibri"/>
      <family val="2"/>
      <scheme val="minor"/>
    </font>
    <font>
      <sz val="18"/>
      <color theme="1"/>
      <name val="Calibri"/>
      <family val="2"/>
      <scheme val="minor"/>
    </font>
    <font>
      <sz val="22"/>
      <color theme="1"/>
      <name val="Calibri"/>
      <family val="2"/>
      <scheme val="minor"/>
    </font>
    <font>
      <sz val="12"/>
      <name val="Calibri"/>
      <family val="2"/>
      <scheme val="minor"/>
    </font>
    <font>
      <b/>
      <sz val="18"/>
      <color theme="9" tint="-0.249977111117893"/>
      <name val="Arial Rounded MT Bold"/>
      <family val="2"/>
    </font>
    <font>
      <b/>
      <sz val="18"/>
      <color theme="0" tint="-0.34998626667073579"/>
      <name val="Arial Rounded MT Bold"/>
      <family val="2"/>
    </font>
    <font>
      <sz val="11"/>
      <color rgb="FFFF0000"/>
      <name val="Arial"/>
      <family val="2"/>
    </font>
    <font>
      <b/>
      <sz val="11"/>
      <color theme="1"/>
      <name val="Arial"/>
      <family val="2"/>
    </font>
    <font>
      <u/>
      <sz val="11"/>
      <color theme="10"/>
      <name val="Calibri"/>
      <family val="2"/>
      <scheme val="minor"/>
    </font>
    <font>
      <u/>
      <sz val="11"/>
      <color theme="11"/>
      <name val="Calibri"/>
      <family val="2"/>
      <scheme val="minor"/>
    </font>
    <font>
      <u/>
      <sz val="10"/>
      <color theme="10"/>
      <name val="Arial"/>
      <family val="2"/>
    </font>
    <font>
      <sz val="10"/>
      <name val="Times New Roman"/>
      <family val="1"/>
    </font>
    <font>
      <u/>
      <sz val="11"/>
      <color theme="10"/>
      <name val="Arial"/>
      <family val="2"/>
    </font>
    <font>
      <b/>
      <i/>
      <sz val="16"/>
      <color theme="1"/>
      <name val="Arial"/>
      <family val="2"/>
    </font>
    <font>
      <sz val="12"/>
      <color theme="1"/>
      <name val="Calibri"/>
      <family val="2"/>
      <scheme val="minor"/>
    </font>
    <font>
      <b/>
      <i/>
      <u/>
      <sz val="11"/>
      <color theme="1"/>
      <name val="Arial"/>
      <family val="2"/>
    </font>
    <font>
      <sz val="11"/>
      <color theme="1"/>
      <name val="Arial Black"/>
      <family val="2"/>
    </font>
    <font>
      <b/>
      <sz val="11"/>
      <color indexed="8"/>
      <name val="Arial"/>
      <family val="2"/>
    </font>
    <font>
      <sz val="11"/>
      <color indexed="8"/>
      <name val="Arial"/>
      <family val="2"/>
    </font>
    <font>
      <sz val="12"/>
      <color theme="1"/>
      <name val="Arial"/>
      <family val="2"/>
    </font>
    <font>
      <sz val="14"/>
      <name val="Calibri"/>
      <family val="2"/>
      <scheme val="minor"/>
    </font>
    <font>
      <sz val="10"/>
      <color indexed="8"/>
      <name val="Arial"/>
      <family val="2"/>
    </font>
    <font>
      <sz val="12"/>
      <color theme="0"/>
      <name val="Arial Rounded MT Bold"/>
      <family val="2"/>
    </font>
    <font>
      <b/>
      <sz val="14"/>
      <color theme="0"/>
      <name val="Arial Rounded MT Bold"/>
      <family val="2"/>
    </font>
    <font>
      <sz val="12"/>
      <color theme="1"/>
      <name val="Arial"/>
      <family val="2"/>
    </font>
    <font>
      <sz val="11"/>
      <color indexed="9"/>
      <name val="Arial Rounded MT Bold"/>
      <family val="2"/>
    </font>
    <font>
      <sz val="12"/>
      <name val="Arial Rounded MT Bold"/>
      <family val="2"/>
    </font>
    <font>
      <sz val="20"/>
      <name val="Arial Rounded MT Bold"/>
      <family val="2"/>
    </font>
    <font>
      <sz val="14"/>
      <name val="Arial"/>
      <family val="2"/>
    </font>
    <font>
      <b/>
      <sz val="36"/>
      <color rgb="FF6C7BBF"/>
      <name val="Wingdings"/>
      <charset val="2"/>
    </font>
    <font>
      <sz val="36"/>
      <name val="Wingdings"/>
      <charset val="2"/>
    </font>
    <font>
      <b/>
      <sz val="36"/>
      <name val="Wingdings"/>
      <charset val="2"/>
    </font>
    <font>
      <sz val="8"/>
      <name val="Arial"/>
      <family val="2"/>
    </font>
    <font>
      <b/>
      <sz val="11"/>
      <color theme="0"/>
      <name val="Calibri"/>
      <family val="2"/>
      <scheme val="minor"/>
    </font>
    <font>
      <sz val="8"/>
      <color theme="0"/>
      <name val="Arial Rounded MT Bold"/>
      <family val="2"/>
    </font>
    <font>
      <sz val="11"/>
      <color theme="0"/>
      <name val="Calibri"/>
      <family val="2"/>
      <scheme val="minor"/>
    </font>
    <font>
      <b/>
      <sz val="14"/>
      <color theme="0" tint="-0.34998626667073579"/>
      <name val="Arial Rounded MT Bold"/>
      <family val="2"/>
    </font>
    <font>
      <b/>
      <sz val="16"/>
      <color theme="0"/>
      <name val="Arial Rounded MT Bold"/>
      <family val="2"/>
    </font>
    <font>
      <b/>
      <sz val="8"/>
      <color theme="0"/>
      <name val="Arial Rounded MT Bold"/>
      <family val="2"/>
    </font>
    <font>
      <b/>
      <sz val="14"/>
      <color theme="9" tint="-0.249977111117893"/>
      <name val="Arial Rounded MT Bold"/>
      <family val="2"/>
    </font>
    <font>
      <b/>
      <sz val="14"/>
      <color theme="1"/>
      <name val="Calibri"/>
      <family val="2"/>
      <scheme val="minor"/>
    </font>
    <font>
      <sz val="18"/>
      <color theme="0"/>
      <name val="Calibri"/>
      <family val="2"/>
      <scheme val="minor"/>
    </font>
    <font>
      <sz val="8"/>
      <color indexed="8"/>
      <name val="Arial"/>
      <family val="2"/>
    </font>
    <font>
      <b/>
      <sz val="9"/>
      <color theme="0"/>
      <name val="Arial Rounded MT Bold"/>
      <family val="2"/>
    </font>
    <font>
      <b/>
      <sz val="12"/>
      <color theme="0" tint="-0.34998626667073579"/>
      <name val="Arial Rounded MT Bold"/>
      <family val="2"/>
    </font>
    <font>
      <sz val="9"/>
      <color theme="0"/>
      <name val="Arial Rounded MT Bold"/>
      <family val="2"/>
    </font>
    <font>
      <sz val="9"/>
      <color indexed="81"/>
      <name val="Tahoma"/>
      <family val="2"/>
    </font>
    <font>
      <b/>
      <sz val="9"/>
      <color indexed="81"/>
      <name val="Tahoma"/>
      <family val="2"/>
    </font>
    <font>
      <sz val="11"/>
      <color theme="0" tint="-0.249977111117893"/>
      <name val="Arial"/>
      <family val="2"/>
    </font>
    <font>
      <sz val="11"/>
      <color theme="0" tint="-0.14999847407452621"/>
      <name val="Arial"/>
      <family val="2"/>
    </font>
    <font>
      <sz val="11"/>
      <color theme="4" tint="0.59999389629810485"/>
      <name val="Arial"/>
      <family val="2"/>
    </font>
    <font>
      <b/>
      <sz val="11"/>
      <color theme="4" tint="0.59999389629810485"/>
      <name val="Arial"/>
      <family val="2"/>
    </font>
    <font>
      <i/>
      <sz val="18"/>
      <color indexed="8"/>
      <name val="Calibri"/>
      <family val="2"/>
    </font>
    <font>
      <sz val="18"/>
      <color indexed="8"/>
      <name val="Calibri"/>
      <family val="2"/>
    </font>
    <font>
      <sz val="15"/>
      <name val="Calibri"/>
      <family val="2"/>
      <scheme val="minor"/>
    </font>
    <font>
      <b/>
      <sz val="15"/>
      <color theme="0"/>
      <name val="Arial Rounded MT Bold"/>
      <family val="2"/>
    </font>
    <font>
      <b/>
      <sz val="15"/>
      <name val="Arial Rounded MT Bold"/>
      <family val="2"/>
    </font>
    <font>
      <b/>
      <sz val="15"/>
      <color rgb="FF475280"/>
      <name val="Arial Rounded MT Bold"/>
      <family val="2"/>
    </font>
    <font>
      <sz val="11"/>
      <color rgb="FF000000"/>
      <name val="Calibri"/>
      <family val="2"/>
    </font>
    <font>
      <sz val="14"/>
      <color rgb="FFFF0000"/>
      <name val="Calibri"/>
      <family val="2"/>
    </font>
    <font>
      <b/>
      <sz val="11"/>
      <color theme="5" tint="-0.249977111117893"/>
      <name val="Arial"/>
      <family val="2"/>
    </font>
    <font>
      <b/>
      <sz val="10"/>
      <color theme="5" tint="-0.249977111117893"/>
      <name val="Arial"/>
      <family val="2"/>
    </font>
    <font>
      <sz val="14"/>
      <color theme="0"/>
      <name val="Arial"/>
      <family val="2"/>
    </font>
    <font>
      <sz val="8"/>
      <name val="Calibri"/>
      <family val="2"/>
      <scheme val="minor"/>
    </font>
    <font>
      <sz val="28"/>
      <color rgb="FF000000"/>
      <name val="Calibri"/>
      <family val="2"/>
    </font>
    <font>
      <sz val="8"/>
      <color rgb="FF000000"/>
      <name val="Segoe UI"/>
      <family val="2"/>
    </font>
    <font>
      <u/>
      <sz val="9"/>
      <color theme="10"/>
      <name val="Arial"/>
      <family val="2"/>
    </font>
  </fonts>
  <fills count="19">
    <fill>
      <patternFill patternType="none"/>
    </fill>
    <fill>
      <patternFill patternType="gray125"/>
    </fill>
    <fill>
      <patternFill patternType="solid">
        <fgColor theme="0"/>
        <bgColor indexed="64"/>
      </patternFill>
    </fill>
    <fill>
      <patternFill patternType="solid">
        <fgColor rgb="FF869FDC"/>
        <bgColor indexed="64"/>
      </patternFill>
    </fill>
    <fill>
      <patternFill patternType="solid">
        <fgColor rgb="FFFF8000"/>
        <bgColor indexed="64"/>
      </patternFill>
    </fill>
    <fill>
      <patternFill patternType="solid">
        <fgColor rgb="FFC30000"/>
        <bgColor indexed="64"/>
      </patternFill>
    </fill>
    <fill>
      <patternFill patternType="solid">
        <fgColor rgb="FFFFFF00"/>
        <bgColor indexed="64"/>
      </patternFill>
    </fill>
    <fill>
      <patternFill patternType="solid">
        <fgColor rgb="FF7030A0"/>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rgb="FF6666FF"/>
        <bgColor indexed="64"/>
      </patternFill>
    </fill>
    <fill>
      <patternFill patternType="solid">
        <fgColor theme="9" tint="-0.499984740745262"/>
        <bgColor indexed="64"/>
      </patternFill>
    </fill>
    <fill>
      <patternFill patternType="solid">
        <fgColor theme="6" tint="0.79998168889431442"/>
        <bgColor indexed="64"/>
      </patternFill>
    </fill>
    <fill>
      <patternFill patternType="solid">
        <fgColor rgb="FFFFCCCC"/>
        <bgColor indexed="64"/>
      </patternFill>
    </fill>
    <fill>
      <patternFill patternType="solid">
        <fgColor rgb="FFFFFFFF"/>
        <bgColor indexed="64"/>
      </patternFill>
    </fill>
    <fill>
      <patternFill patternType="solid">
        <fgColor theme="0" tint="-0.14999847407452621"/>
        <bgColor indexed="64"/>
      </patternFill>
    </fill>
    <fill>
      <patternFill patternType="solid">
        <fgColor theme="8" tint="-0.249977111117893"/>
        <bgColor indexed="64"/>
      </patternFill>
    </fill>
  </fills>
  <borders count="98">
    <border>
      <left/>
      <right/>
      <top/>
      <bottom/>
      <diagonal/>
    </border>
    <border>
      <left style="thin">
        <color rgb="FF6D93D8"/>
      </left>
      <right/>
      <top style="thin">
        <color rgb="FF6D93D8"/>
      </top>
      <bottom style="thin">
        <color theme="0"/>
      </bottom>
      <diagonal/>
    </border>
    <border>
      <left/>
      <right style="thin">
        <color theme="0"/>
      </right>
      <top style="thin">
        <color rgb="FF6D93D8"/>
      </top>
      <bottom style="thin">
        <color theme="0"/>
      </bottom>
      <diagonal/>
    </border>
    <border>
      <left/>
      <right style="thin">
        <color theme="0"/>
      </right>
      <top style="thin">
        <color rgb="FF6D93D8"/>
      </top>
      <bottom/>
      <diagonal/>
    </border>
    <border>
      <left style="thin">
        <color theme="4" tint="0.39997558519241921"/>
      </left>
      <right/>
      <top/>
      <bottom/>
      <diagonal/>
    </border>
    <border>
      <left style="thin">
        <color rgb="FF6D93D8"/>
      </left>
      <right/>
      <top style="thin">
        <color theme="0"/>
      </top>
      <bottom style="thin">
        <color theme="0"/>
      </bottom>
      <diagonal/>
    </border>
    <border>
      <left/>
      <right/>
      <top style="thin">
        <color theme="0"/>
      </top>
      <bottom style="thin">
        <color theme="0"/>
      </bottom>
      <diagonal/>
    </border>
    <border>
      <left style="thin">
        <color rgb="FF6D93D8"/>
      </left>
      <right/>
      <top style="thin">
        <color theme="8" tint="-0.249977111117893"/>
      </top>
      <bottom/>
      <diagonal/>
    </border>
    <border>
      <left style="thin">
        <color rgb="FF6D93D8"/>
      </left>
      <right/>
      <top/>
      <bottom style="thin">
        <color theme="0" tint="-0.14999847407452621"/>
      </bottom>
      <diagonal/>
    </border>
    <border>
      <left style="thin">
        <color rgb="FF6D93D8"/>
      </left>
      <right/>
      <top style="thin">
        <color theme="0" tint="-0.14999847407452621"/>
      </top>
      <bottom/>
      <diagonal/>
    </border>
    <border>
      <left style="thin">
        <color rgb="FF6D93D8"/>
      </left>
      <right/>
      <top style="thin">
        <color theme="8" tint="-0.249977111117893"/>
      </top>
      <bottom style="thin">
        <color theme="8" tint="-0.249977111117893"/>
      </bottom>
      <diagonal/>
    </border>
    <border>
      <left style="thin">
        <color rgb="FF6D93D8"/>
      </left>
      <right/>
      <top style="thin">
        <color rgb="FF6D93D8"/>
      </top>
      <bottom/>
      <diagonal/>
    </border>
    <border>
      <left style="thin">
        <color rgb="FF6D93D8"/>
      </left>
      <right/>
      <top/>
      <bottom/>
      <diagonal/>
    </border>
    <border>
      <left style="thin">
        <color rgb="FF6D93D8"/>
      </left>
      <right/>
      <top/>
      <bottom style="thin">
        <color rgb="FF6D93D8"/>
      </bottom>
      <diagonal/>
    </border>
    <border>
      <left style="thin">
        <color rgb="FF6D93D8"/>
      </left>
      <right/>
      <top/>
      <bottom style="thin">
        <color theme="8" tint="-0.249977111117893"/>
      </bottom>
      <diagonal/>
    </border>
    <border>
      <left style="thin">
        <color rgb="FF6D93D8"/>
      </left>
      <right/>
      <top style="thin">
        <color theme="8" tint="-0.249977111117893"/>
      </top>
      <bottom style="thin">
        <color rgb="FF6D93D8"/>
      </bottom>
      <diagonal/>
    </border>
    <border>
      <left/>
      <right/>
      <top style="thin">
        <color rgb="FF6D93D8"/>
      </top>
      <bottom/>
      <diagonal/>
    </border>
    <border>
      <left style="thin">
        <color rgb="FF6D93D8"/>
      </left>
      <right/>
      <top style="thin">
        <color rgb="FF6D93D8"/>
      </top>
      <bottom style="thin">
        <color rgb="FF6D93D8"/>
      </bottom>
      <diagonal/>
    </border>
    <border>
      <left/>
      <right/>
      <top style="thin">
        <color theme="8" tint="-0.249977111117893"/>
      </top>
      <bottom style="thin">
        <color theme="8" tint="-0.249977111117893"/>
      </bottom>
      <diagonal/>
    </border>
    <border>
      <left style="thin">
        <color rgb="FF6D93D8"/>
      </left>
      <right/>
      <top style="thin">
        <color theme="0" tint="-4.9989318521683403E-2"/>
      </top>
      <bottom style="thin">
        <color theme="0" tint="-4.9989318521683403E-2"/>
      </bottom>
      <diagonal/>
    </border>
    <border>
      <left style="thin">
        <color rgb="FF6D93D8"/>
      </left>
      <right/>
      <top/>
      <bottom style="thin">
        <color theme="0" tint="-0.34998626667073579"/>
      </bottom>
      <diagonal/>
    </border>
    <border>
      <left style="thin">
        <color rgb="FF6D93D8"/>
      </left>
      <right/>
      <top style="thin">
        <color theme="0" tint="-0.34998626667073579"/>
      </top>
      <bottom/>
      <diagonal/>
    </border>
    <border>
      <left/>
      <right/>
      <top/>
      <bottom style="thin">
        <color rgb="FF6D93D8"/>
      </bottom>
      <diagonal/>
    </border>
    <border>
      <left style="thin">
        <color rgb="FF6D93D8"/>
      </left>
      <right/>
      <top style="thin">
        <color theme="0" tint="-0.14999847407452621"/>
      </top>
      <bottom style="thin">
        <color rgb="FF6D93D8"/>
      </bottom>
      <diagonal/>
    </border>
    <border>
      <left style="thin">
        <color rgb="FF6D93D8"/>
      </left>
      <right/>
      <top style="thin">
        <color theme="0" tint="-0.249977111117893"/>
      </top>
      <bottom style="thin">
        <color theme="0" tint="-0.249977111117893"/>
      </bottom>
      <diagonal/>
    </border>
    <border>
      <left style="thin">
        <color rgb="FF6D93D8"/>
      </left>
      <right/>
      <top style="thin">
        <color rgb="FF6D93D8"/>
      </top>
      <bottom style="medium">
        <color theme="0"/>
      </bottom>
      <diagonal/>
    </border>
    <border>
      <left/>
      <right/>
      <top style="thin">
        <color rgb="FF6D93D8"/>
      </top>
      <bottom style="medium">
        <color theme="0"/>
      </bottom>
      <diagonal/>
    </border>
    <border>
      <left style="thin">
        <color rgb="FF6D93D8"/>
      </left>
      <right/>
      <top style="medium">
        <color theme="0"/>
      </top>
      <bottom style="thin">
        <color rgb="FF6D93D8"/>
      </bottom>
      <diagonal/>
    </border>
    <border>
      <left/>
      <right/>
      <top style="thin">
        <color rgb="FF6D93D8"/>
      </top>
      <bottom style="thin">
        <color rgb="FF6D93D8"/>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theme="7" tint="0.39997558519241921"/>
      </left>
      <right style="thin">
        <color theme="7" tint="0.39997558519241921"/>
      </right>
      <top style="thin">
        <color theme="7" tint="0.39997558519241921"/>
      </top>
      <bottom/>
      <diagonal/>
    </border>
    <border>
      <left style="thin">
        <color theme="7" tint="0.39997558519241921"/>
      </left>
      <right style="thin">
        <color theme="7" tint="0.39997558519241921"/>
      </right>
      <top/>
      <bottom style="thin">
        <color theme="7" tint="0.39997558519241921"/>
      </bottom>
      <diagonal/>
    </border>
    <border>
      <left/>
      <right/>
      <top style="thin">
        <color theme="7" tint="0.39997558519241921"/>
      </top>
      <bottom style="thin">
        <color theme="7" tint="0.39997558519241921"/>
      </bottom>
      <diagonal/>
    </border>
    <border>
      <left/>
      <right style="thin">
        <color theme="7" tint="0.39997558519241921"/>
      </right>
      <top style="thin">
        <color theme="7" tint="0.39997558519241921"/>
      </top>
      <bottom style="thin">
        <color theme="7" tint="0.39997558519241921"/>
      </bottom>
      <diagonal/>
    </border>
    <border>
      <left style="medium">
        <color indexed="64"/>
      </left>
      <right style="thin">
        <color auto="1"/>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top/>
      <bottom style="thin">
        <color theme="0" tint="-0.14999847407452621"/>
      </bottom>
      <diagonal/>
    </border>
    <border>
      <left/>
      <right/>
      <top style="thin">
        <color theme="0" tint="-0.14999847407452621"/>
      </top>
      <bottom style="thin">
        <color theme="0" tint="-0.14999847407452621"/>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right/>
      <top/>
      <bottom style="thin">
        <color theme="8" tint="-0.249977111117893"/>
      </bottom>
      <diagonal/>
    </border>
    <border>
      <left/>
      <right/>
      <top style="thin">
        <color theme="8" tint="-0.249977111117893"/>
      </top>
      <bottom/>
      <diagonal/>
    </border>
    <border>
      <left/>
      <right/>
      <top style="thin">
        <color theme="0" tint="-0.14999847407452621"/>
      </top>
      <bottom/>
      <diagonal/>
    </border>
    <border>
      <left/>
      <right/>
      <top style="thin">
        <color theme="8" tint="-0.249977111117893"/>
      </top>
      <bottom style="thin">
        <color rgb="FF6D93D8"/>
      </bottom>
      <diagonal/>
    </border>
    <border>
      <left/>
      <right/>
      <top style="thin">
        <color theme="0" tint="-4.9989318521683403E-2"/>
      </top>
      <bottom style="thin">
        <color theme="0" tint="-4.9989318521683403E-2"/>
      </bottom>
      <diagonal/>
    </border>
    <border>
      <left/>
      <right/>
      <top/>
      <bottom style="thin">
        <color theme="0" tint="-0.34998626667073579"/>
      </bottom>
      <diagonal/>
    </border>
    <border>
      <left/>
      <right/>
      <top style="thin">
        <color theme="0" tint="-0.34998626667073579"/>
      </top>
      <bottom/>
      <diagonal/>
    </border>
    <border>
      <left/>
      <right/>
      <top style="thin">
        <color theme="0" tint="-0.34998626667073579"/>
      </top>
      <bottom style="thin">
        <color theme="0" tint="-0.34998626667073579"/>
      </bottom>
      <diagonal/>
    </border>
    <border>
      <left/>
      <right/>
      <top style="thin">
        <color rgb="FF6D93D8"/>
      </top>
      <bottom style="thin">
        <color theme="0" tint="-0.249977111117893"/>
      </bottom>
      <diagonal/>
    </border>
    <border>
      <left/>
      <right/>
      <top style="thin">
        <color theme="0" tint="-0.249977111117893"/>
      </top>
      <bottom style="thin">
        <color theme="0" tint="-0.249977111117893"/>
      </bottom>
      <diagonal/>
    </border>
    <border>
      <left/>
      <right/>
      <top style="thin">
        <color theme="0"/>
      </top>
      <bottom/>
      <diagonal/>
    </border>
    <border>
      <left style="thick">
        <color rgb="FF6D93D8"/>
      </left>
      <right style="thick">
        <color rgb="FF6D93D8"/>
      </right>
      <top style="thin">
        <color rgb="FF6D93D8"/>
      </top>
      <bottom/>
      <diagonal/>
    </border>
    <border>
      <left style="thick">
        <color rgb="FF6D93D8"/>
      </left>
      <right style="thick">
        <color rgb="FF6D93D8"/>
      </right>
      <top style="thin">
        <color theme="0"/>
      </top>
      <bottom style="thin">
        <color theme="0"/>
      </bottom>
      <diagonal/>
    </border>
    <border>
      <left style="thick">
        <color rgb="FF6D93D8"/>
      </left>
      <right style="thick">
        <color rgb="FF6D93D8"/>
      </right>
      <top/>
      <bottom style="thin">
        <color theme="8" tint="-0.249977111117893"/>
      </bottom>
      <diagonal/>
    </border>
    <border>
      <left style="thick">
        <color rgb="FF6D93D8"/>
      </left>
      <right style="thick">
        <color rgb="FF6D93D8"/>
      </right>
      <top style="thin">
        <color theme="8" tint="-0.249977111117893"/>
      </top>
      <bottom style="thin">
        <color theme="8" tint="-0.249977111117893"/>
      </bottom>
      <diagonal/>
    </border>
    <border>
      <left style="thick">
        <color rgb="FF6D93D8"/>
      </left>
      <right style="thick">
        <color rgb="FF6D93D8"/>
      </right>
      <top style="thin">
        <color theme="8" tint="-0.249977111117893"/>
      </top>
      <bottom/>
      <diagonal/>
    </border>
    <border>
      <left style="thick">
        <color rgb="FF6D93D8"/>
      </left>
      <right style="thick">
        <color rgb="FF6D93D8"/>
      </right>
      <top/>
      <bottom/>
      <diagonal/>
    </border>
    <border>
      <left style="thick">
        <color rgb="FF6D93D8"/>
      </left>
      <right style="thick">
        <color rgb="FF6D93D8"/>
      </right>
      <top style="thick">
        <color theme="4" tint="0.39994506668294322"/>
      </top>
      <bottom style="thick">
        <color theme="4" tint="0.39994506668294322"/>
      </bottom>
      <diagonal/>
    </border>
    <border>
      <left style="thick">
        <color rgb="FF6D93D8"/>
      </left>
      <right style="thick">
        <color rgb="FF6D93D8"/>
      </right>
      <top style="medium">
        <color theme="4" tint="0.59996337778862885"/>
      </top>
      <bottom style="medium">
        <color theme="4" tint="0.59996337778862885"/>
      </bottom>
      <diagonal/>
    </border>
    <border>
      <left style="thick">
        <color rgb="FF6D93D8"/>
      </left>
      <right style="thick">
        <color rgb="FF6D93D8"/>
      </right>
      <top style="thin">
        <color rgb="FF6D93D8"/>
      </top>
      <bottom style="medium">
        <color theme="0"/>
      </bottom>
      <diagonal/>
    </border>
    <border>
      <left style="thick">
        <color rgb="FF6D93D8"/>
      </left>
      <right style="thick">
        <color rgb="FF6D93D8"/>
      </right>
      <top style="thin">
        <color theme="4" tint="-0.249977111117893"/>
      </top>
      <bottom style="thin">
        <color theme="4" tint="-0.249977111117893"/>
      </bottom>
      <diagonal/>
    </border>
    <border>
      <left style="thick">
        <color rgb="FF6D93D8"/>
      </left>
      <right style="thick">
        <color rgb="FF6D93D8"/>
      </right>
      <top style="thin">
        <color theme="4" tint="-0.249977111117893"/>
      </top>
      <bottom/>
      <diagonal/>
    </border>
    <border>
      <left style="thick">
        <color rgb="FF6D93D8"/>
      </left>
      <right style="thick">
        <color rgb="FF6D93D8"/>
      </right>
      <top style="thin">
        <color rgb="FFFF8000"/>
      </top>
      <bottom/>
      <diagonal/>
    </border>
    <border>
      <left style="thick">
        <color rgb="FF6D93D8"/>
      </left>
      <right style="thick">
        <color rgb="FF6D93D8"/>
      </right>
      <top style="thin">
        <color rgb="FFD70000"/>
      </top>
      <bottom/>
      <diagonal/>
    </border>
    <border>
      <left style="thick">
        <color rgb="FF6D93D8"/>
      </left>
      <right style="thick">
        <color rgb="FF6D93D8"/>
      </right>
      <top style="thin">
        <color rgb="FFC80064"/>
      </top>
      <bottom/>
      <diagonal/>
    </border>
    <border>
      <left style="thick">
        <color rgb="FF6D93D8"/>
      </left>
      <right style="thick">
        <color rgb="FF6D93D8"/>
      </right>
      <top/>
      <bottom style="thin">
        <color theme="0" tint="-0.14999847407452621"/>
      </bottom>
      <diagonal/>
    </border>
    <border>
      <left style="thick">
        <color rgb="FF6D93D8"/>
      </left>
      <right style="thick">
        <color rgb="FF6D93D8"/>
      </right>
      <top style="medium">
        <color theme="4" tint="0.59996337778862885"/>
      </top>
      <bottom/>
      <diagonal/>
    </border>
    <border>
      <left style="thick">
        <color rgb="FF6D93D8"/>
      </left>
      <right style="thick">
        <color rgb="FF6D93D8"/>
      </right>
      <top style="thin">
        <color theme="4" tint="0.39994506668294322"/>
      </top>
      <bottom/>
      <diagonal/>
    </border>
    <border>
      <left style="thick">
        <color rgb="FF6D93D8"/>
      </left>
      <right style="thick">
        <color rgb="FF6D93D8"/>
      </right>
      <top style="thin">
        <color theme="4" tint="0.59996337778862885"/>
      </top>
      <bottom/>
      <diagonal/>
    </border>
    <border>
      <left style="thick">
        <color rgb="FF6D93D8"/>
      </left>
      <right style="thick">
        <color rgb="FF6D93D8"/>
      </right>
      <top style="thin">
        <color theme="4" tint="-0.249977111117893"/>
      </top>
      <bottom style="medium">
        <color theme="0"/>
      </bottom>
      <diagonal/>
    </border>
    <border>
      <left style="thick">
        <color rgb="FF6D93D8"/>
      </left>
      <right style="thick">
        <color rgb="FF6D93D8"/>
      </right>
      <top/>
      <bottom style="medium">
        <color theme="0"/>
      </bottom>
      <diagonal/>
    </border>
    <border>
      <left style="thick">
        <color rgb="FF6D93D8"/>
      </left>
      <right style="thick">
        <color rgb="FF6D93D8"/>
      </right>
      <top style="thin">
        <color rgb="FFC80064"/>
      </top>
      <bottom style="medium">
        <color theme="0"/>
      </bottom>
      <diagonal/>
    </border>
    <border>
      <left/>
      <right/>
      <top style="thin">
        <color auto="1"/>
      </top>
      <bottom/>
      <diagonal/>
    </border>
    <border>
      <left style="thick">
        <color rgb="FF6D93D8"/>
      </left>
      <right style="thick">
        <color rgb="FF6D93D8"/>
      </right>
      <top style="thin">
        <color theme="0"/>
      </top>
      <bottom/>
      <diagonal/>
    </border>
    <border>
      <left/>
      <right style="thin">
        <color theme="4" tint="0.39997558519241921"/>
      </right>
      <top/>
      <bottom/>
      <diagonal/>
    </border>
    <border>
      <left style="thin">
        <color theme="7" tint="0.39997558519241921"/>
      </left>
      <right/>
      <top/>
      <bottom style="thin">
        <color theme="7" tint="0.39997558519241921"/>
      </bottom>
      <diagonal/>
    </border>
    <border>
      <left/>
      <right style="thin">
        <color theme="7" tint="0.39997558519241921"/>
      </right>
      <top/>
      <bottom style="thin">
        <color theme="7" tint="0.39997558519241921"/>
      </bottom>
      <diagonal/>
    </border>
    <border>
      <left style="medium">
        <color indexed="64"/>
      </left>
      <right/>
      <top/>
      <bottom style="thin">
        <color theme="7" tint="0.39997558519241921"/>
      </bottom>
      <diagonal/>
    </border>
    <border>
      <left style="thin">
        <color theme="7" tint="0.39997558519241921"/>
      </left>
      <right style="medium">
        <color indexed="64"/>
      </right>
      <top/>
      <bottom style="thin">
        <color theme="7" tint="0.39997558519241921"/>
      </bottom>
      <diagonal/>
    </border>
    <border>
      <left style="medium">
        <color indexed="64"/>
      </left>
      <right/>
      <top style="thin">
        <color theme="7" tint="0.39997558519241921"/>
      </top>
      <bottom style="thin">
        <color theme="7" tint="0.39997558519241921"/>
      </bottom>
      <diagonal/>
    </border>
    <border>
      <left style="medium">
        <color indexed="64"/>
      </left>
      <right/>
      <top style="thin">
        <color theme="7" tint="0.39997558519241921"/>
      </top>
      <bottom style="medium">
        <color indexed="64"/>
      </bottom>
      <diagonal/>
    </border>
    <border>
      <left/>
      <right/>
      <top style="thin">
        <color theme="7" tint="0.39997558519241921"/>
      </top>
      <bottom style="medium">
        <color indexed="64"/>
      </bottom>
      <diagonal/>
    </border>
    <border>
      <left/>
      <right style="thin">
        <color theme="7" tint="0.39997558519241921"/>
      </right>
      <top style="thin">
        <color theme="7" tint="0.39997558519241921"/>
      </top>
      <bottom style="medium">
        <color indexed="64"/>
      </bottom>
      <diagonal/>
    </border>
    <border>
      <left style="thin">
        <color theme="7" tint="0.39997558519241921"/>
      </left>
      <right style="thin">
        <color theme="7" tint="0.39997558519241921"/>
      </right>
      <top/>
      <bottom/>
      <diagonal/>
    </border>
  </borders>
  <cellStyleXfs count="187">
    <xf numFmtId="0" fontId="0" fillId="0" borderId="0"/>
    <xf numFmtId="165" fontId="2" fillId="0" borderId="0" applyFont="0" applyFill="0" applyBorder="0" applyAlignment="0" applyProtection="0"/>
    <xf numFmtId="0" fontId="2" fillId="0" borderId="0"/>
    <xf numFmtId="0" fontId="4" fillId="0" borderId="0"/>
    <xf numFmtId="0" fontId="2" fillId="0" borderId="0"/>
    <xf numFmtId="0" fontId="2" fillId="0" borderId="0">
      <alignment vertical="center"/>
    </xf>
    <xf numFmtId="9" fontId="2" fillId="0" borderId="0" applyFont="0" applyFill="0" applyBorder="0" applyAlignment="0" applyProtection="0"/>
    <xf numFmtId="0" fontId="41" fillId="0" borderId="0"/>
    <xf numFmtId="186" fontId="4" fillId="0" borderId="0" applyFont="0" applyFill="0" applyBorder="0" applyAlignment="0" applyProtection="0"/>
    <xf numFmtId="9" fontId="2" fillId="0" borderId="0" applyFont="0" applyFill="0" applyBorder="0" applyAlignment="0" applyProtection="0"/>
    <xf numFmtId="0" fontId="54" fillId="0" borderId="0" applyNumberFormat="0" applyFill="0" applyBorder="0" applyAlignment="0" applyProtection="0"/>
    <xf numFmtId="0" fontId="55" fillId="0" borderId="0" applyNumberFormat="0" applyFill="0" applyBorder="0" applyAlignment="0" applyProtection="0"/>
    <xf numFmtId="0" fontId="54" fillId="0" borderId="0" applyNumberFormat="0" applyFill="0" applyBorder="0" applyAlignment="0" applyProtection="0"/>
    <xf numFmtId="0" fontId="55" fillId="0" borderId="0" applyNumberFormat="0" applyFill="0" applyBorder="0" applyAlignment="0" applyProtection="0"/>
    <xf numFmtId="0" fontId="54" fillId="0" borderId="0" applyNumberForma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7" fillId="0" borderId="0"/>
    <xf numFmtId="0" fontId="58" fillId="0" borderId="0" applyNumberFormat="0" applyFill="0" applyBorder="0" applyAlignment="0" applyProtection="0"/>
    <xf numFmtId="9" fontId="1" fillId="0" borderId="0" applyFont="0" applyFill="0" applyBorder="0" applyAlignment="0" applyProtection="0"/>
    <xf numFmtId="0" fontId="1" fillId="0" borderId="0"/>
    <xf numFmtId="0" fontId="59" fillId="0" borderId="0">
      <alignment horizontal="center"/>
    </xf>
    <xf numFmtId="0" fontId="59" fillId="0" borderId="0">
      <alignment horizontal="center" textRotation="90"/>
    </xf>
    <xf numFmtId="166" fontId="60" fillId="0" borderId="0" applyFont="0" applyFill="0" applyBorder="0" applyAlignment="0" applyProtection="0"/>
    <xf numFmtId="165" fontId="4" fillId="0" borderId="0" applyFont="0" applyFill="0" applyBorder="0" applyAlignment="0" applyProtection="0"/>
    <xf numFmtId="0" fontId="4" fillId="0" borderId="0"/>
    <xf numFmtId="0" fontId="1" fillId="0" borderId="0"/>
    <xf numFmtId="0" fontId="26" fillId="0" borderId="0"/>
    <xf numFmtId="0" fontId="6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26" fillId="0" borderId="0" applyFont="0" applyFill="0" applyBorder="0" applyAlignment="0" applyProtection="0"/>
    <xf numFmtId="9" fontId="2" fillId="0" borderId="0" applyFont="0" applyFill="0" applyBorder="0" applyAlignment="0" applyProtection="0"/>
    <xf numFmtId="9" fontId="2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61" fillId="0" borderId="0"/>
    <xf numFmtId="0" fontId="61" fillId="0" borderId="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6" fontId="60" fillId="0" borderId="0" applyFont="0" applyFill="0" applyBorder="0" applyAlignment="0" applyProtection="0"/>
    <xf numFmtId="165" fontId="4" fillId="0" borderId="0" applyFont="0" applyFill="0" applyBorder="0" applyAlignment="0" applyProtection="0"/>
  </cellStyleXfs>
  <cellXfs count="629">
    <xf numFmtId="0" fontId="0" fillId="0" borderId="0" xfId="0"/>
    <xf numFmtId="0" fontId="0" fillId="0" borderId="0" xfId="0" applyNumberFormat="1"/>
    <xf numFmtId="2" fontId="0" fillId="0" borderId="0" xfId="0" applyNumberFormat="1"/>
    <xf numFmtId="0" fontId="0" fillId="0" borderId="0" xfId="0"/>
    <xf numFmtId="0" fontId="0" fillId="0" borderId="0" xfId="0" applyFill="1"/>
    <xf numFmtId="1" fontId="0" fillId="0" borderId="0" xfId="0" applyNumberFormat="1"/>
    <xf numFmtId="9" fontId="0" fillId="0" borderId="0" xfId="0" applyNumberFormat="1"/>
    <xf numFmtId="0" fontId="0" fillId="0" borderId="0" xfId="0" applyProtection="1"/>
    <xf numFmtId="0" fontId="0" fillId="0" borderId="0" xfId="0" applyAlignment="1" applyProtection="1">
      <alignment horizontal="center"/>
    </xf>
    <xf numFmtId="14" fontId="0" fillId="0" borderId="0" xfId="0" applyNumberFormat="1"/>
    <xf numFmtId="183" fontId="0" fillId="0" borderId="0" xfId="0" applyNumberFormat="1"/>
    <xf numFmtId="0" fontId="0" fillId="0" borderId="0" xfId="0" applyAlignment="1">
      <alignment horizontal="center" vertical="center" wrapText="1"/>
    </xf>
    <xf numFmtId="168" fontId="0" fillId="0" borderId="0" xfId="0" applyNumberFormat="1"/>
    <xf numFmtId="169" fontId="0" fillId="0" borderId="0" xfId="0" applyNumberFormat="1"/>
    <xf numFmtId="171" fontId="0" fillId="0" borderId="0" xfId="0" applyNumberFormat="1"/>
    <xf numFmtId="182" fontId="0" fillId="0" borderId="0" xfId="0" applyNumberFormat="1"/>
    <xf numFmtId="164" fontId="0" fillId="0" borderId="0" xfId="0" applyNumberFormat="1"/>
    <xf numFmtId="172" fontId="0" fillId="0" borderId="0" xfId="0" applyNumberFormat="1"/>
    <xf numFmtId="185" fontId="0" fillId="0" borderId="0" xfId="0" applyNumberFormat="1"/>
    <xf numFmtId="174" fontId="0" fillId="0" borderId="0" xfId="0" applyNumberFormat="1"/>
    <xf numFmtId="176" fontId="0" fillId="0" borderId="0" xfId="0" applyNumberFormat="1"/>
    <xf numFmtId="179" fontId="0" fillId="0" borderId="0" xfId="0" applyNumberFormat="1"/>
    <xf numFmtId="0" fontId="0" fillId="17" borderId="0" xfId="0" applyFill="1"/>
    <xf numFmtId="0" fontId="1" fillId="11" borderId="37" xfId="0" applyFont="1" applyFill="1" applyBorder="1" applyProtection="1"/>
    <xf numFmtId="0" fontId="1" fillId="11" borderId="0" xfId="0" applyFont="1" applyFill="1" applyBorder="1" applyProtection="1"/>
    <xf numFmtId="0" fontId="95" fillId="11" borderId="0" xfId="0" applyFont="1" applyFill="1" applyBorder="1" applyProtection="1"/>
    <xf numFmtId="0" fontId="94" fillId="11" borderId="0" xfId="0" applyFont="1" applyFill="1" applyBorder="1" applyProtection="1"/>
    <xf numFmtId="0" fontId="1" fillId="11" borderId="29" xfId="0" applyFont="1" applyFill="1" applyBorder="1" applyProtection="1"/>
    <xf numFmtId="0" fontId="1" fillId="11" borderId="39" xfId="0" applyFont="1" applyFill="1" applyBorder="1" applyProtection="1"/>
    <xf numFmtId="0" fontId="1" fillId="11" borderId="90" xfId="0" applyFont="1" applyFill="1" applyBorder="1" applyAlignment="1" applyProtection="1">
      <alignment horizontal="center" vertical="center" wrapText="1"/>
    </xf>
    <xf numFmtId="0" fontId="88" fillId="11" borderId="45" xfId="7" applyFont="1" applyFill="1" applyBorder="1" applyAlignment="1" applyProtection="1">
      <alignment horizontal="center" wrapText="1"/>
    </xf>
    <xf numFmtId="0" fontId="67" fillId="11" borderId="92" xfId="7" applyFont="1" applyFill="1" applyBorder="1" applyAlignment="1" applyProtection="1">
      <alignment horizontal="center" vertical="center" wrapText="1"/>
    </xf>
    <xf numFmtId="0" fontId="67" fillId="11" borderId="0" xfId="7" applyFont="1" applyFill="1" applyBorder="1" applyAlignment="1" applyProtection="1">
      <alignment horizontal="center" vertical="center" wrapText="1"/>
    </xf>
    <xf numFmtId="0" fontId="53" fillId="11" borderId="0" xfId="0" applyFont="1" applyFill="1" applyBorder="1" applyAlignment="1" applyProtection="1">
      <alignment horizontal="center"/>
    </xf>
    <xf numFmtId="0" fontId="1" fillId="11" borderId="31" xfId="0" applyFont="1" applyFill="1" applyBorder="1" applyProtection="1"/>
    <xf numFmtId="0" fontId="64" fillId="11" borderId="33" xfId="7" applyFont="1" applyFill="1" applyBorder="1" applyAlignment="1" applyProtection="1">
      <alignment horizontal="left"/>
    </xf>
    <xf numFmtId="0" fontId="63" fillId="11" borderId="34" xfId="7" applyFont="1" applyFill="1" applyBorder="1" applyAlignment="1" applyProtection="1">
      <alignment horizontal="right"/>
    </xf>
    <xf numFmtId="0" fontId="1" fillId="11" borderId="0" xfId="0" applyFont="1" applyFill="1" applyProtection="1"/>
    <xf numFmtId="1" fontId="97" fillId="11" borderId="97" xfId="7" applyNumberFormat="1" applyFont="1" applyFill="1" applyBorder="1" applyAlignment="1" applyProtection="1">
      <alignment horizontal="center"/>
    </xf>
    <xf numFmtId="0" fontId="96" fillId="11" borderId="44" xfId="0" applyFont="1" applyFill="1" applyBorder="1" applyAlignment="1" applyProtection="1">
      <alignment horizontal="center"/>
    </xf>
    <xf numFmtId="0" fontId="0" fillId="11" borderId="0" xfId="0" applyFill="1" applyProtection="1"/>
    <xf numFmtId="0" fontId="1" fillId="11" borderId="0" xfId="0" applyFont="1" applyFill="1" applyAlignment="1" applyProtection="1"/>
    <xf numFmtId="0" fontId="1" fillId="11" borderId="0" xfId="0" applyFont="1" applyFill="1" applyAlignment="1" applyProtection="1">
      <alignment vertical="center"/>
    </xf>
    <xf numFmtId="0" fontId="1" fillId="11" borderId="0" xfId="0" applyFont="1" applyFill="1" applyAlignment="1" applyProtection="1">
      <alignment horizontal="center" vertical="center" wrapText="1"/>
      <protection locked="0"/>
    </xf>
    <xf numFmtId="2" fontId="1" fillId="11" borderId="0" xfId="0" applyNumberFormat="1" applyFont="1" applyFill="1" applyAlignment="1" applyProtection="1">
      <alignment horizontal="center" vertical="center" wrapText="1"/>
      <protection locked="0"/>
    </xf>
    <xf numFmtId="14" fontId="1" fillId="11" borderId="0" xfId="0" applyNumberFormat="1" applyFont="1" applyFill="1" applyAlignment="1" applyProtection="1">
      <alignment horizontal="center" vertical="center" wrapText="1"/>
      <protection locked="0"/>
    </xf>
    <xf numFmtId="0" fontId="1" fillId="2" borderId="0" xfId="0" applyNumberFormat="1" applyFont="1" applyFill="1" applyBorder="1" applyAlignment="1" applyProtection="1">
      <alignment horizontal="center"/>
      <protection locked="0"/>
    </xf>
    <xf numFmtId="181" fontId="106" fillId="11" borderId="46" xfId="0" applyNumberFormat="1" applyFont="1" applyFill="1" applyBorder="1" applyProtection="1"/>
    <xf numFmtId="0" fontId="1" fillId="2" borderId="0" xfId="0" applyFont="1" applyFill="1" applyBorder="1" applyAlignment="1" applyProtection="1">
      <alignment horizontal="center"/>
      <protection locked="0"/>
    </xf>
    <xf numFmtId="187" fontId="0" fillId="0" borderId="0" xfId="0" applyNumberFormat="1"/>
    <xf numFmtId="0" fontId="1" fillId="11" borderId="44" xfId="0" applyFont="1" applyFill="1" applyBorder="1" applyAlignment="1" applyProtection="1">
      <alignment horizontal="center"/>
    </xf>
    <xf numFmtId="0" fontId="39" fillId="11" borderId="0" xfId="0" applyFont="1" applyFill="1" applyProtection="1"/>
    <xf numFmtId="0" fontId="1" fillId="11" borderId="0" xfId="0" applyFont="1" applyFill="1" applyAlignment="1" applyProtection="1">
      <alignment horizontal="left"/>
    </xf>
    <xf numFmtId="0" fontId="1" fillId="17" borderId="0" xfId="0" applyFont="1" applyFill="1" applyProtection="1"/>
    <xf numFmtId="1" fontId="63" fillId="11" borderId="97" xfId="7" applyNumberFormat="1" applyFont="1" applyFill="1" applyBorder="1" applyAlignment="1" applyProtection="1">
      <alignment horizontal="center"/>
    </xf>
    <xf numFmtId="14" fontId="63" fillId="11" borderId="34" xfId="7" applyNumberFormat="1" applyFont="1" applyFill="1" applyBorder="1" applyAlignment="1" applyProtection="1">
      <alignment horizontal="left"/>
    </xf>
    <xf numFmtId="0" fontId="1" fillId="11" borderId="34" xfId="0" applyFont="1" applyFill="1" applyBorder="1" applyAlignment="1" applyProtection="1">
      <alignment shrinkToFit="1"/>
    </xf>
    <xf numFmtId="0" fontId="62" fillId="11" borderId="35" xfId="0" applyFont="1" applyFill="1" applyBorder="1" applyAlignment="1" applyProtection="1">
      <alignment horizontal="center"/>
    </xf>
    <xf numFmtId="0" fontId="62" fillId="11" borderId="0" xfId="0" applyFont="1" applyFill="1" applyBorder="1" applyAlignment="1" applyProtection="1">
      <alignment horizontal="center"/>
    </xf>
    <xf numFmtId="0" fontId="1" fillId="11" borderId="30" xfId="0" applyFont="1" applyFill="1" applyBorder="1" applyAlignment="1" applyProtection="1">
      <alignment horizontal="left" vertical="center"/>
    </xf>
    <xf numFmtId="0" fontId="53" fillId="11" borderId="31" xfId="0" applyFont="1" applyFill="1" applyBorder="1" applyAlignment="1" applyProtection="1">
      <alignment horizontal="left"/>
    </xf>
    <xf numFmtId="0" fontId="1" fillId="11" borderId="32" xfId="0" applyFont="1" applyFill="1" applyBorder="1" applyProtection="1"/>
    <xf numFmtId="0" fontId="1" fillId="17" borderId="0" xfId="0" applyFont="1" applyFill="1" applyAlignment="1" applyProtection="1"/>
    <xf numFmtId="0" fontId="1" fillId="11" borderId="30" xfId="0" applyFont="1" applyFill="1" applyBorder="1" applyProtection="1"/>
    <xf numFmtId="0" fontId="1" fillId="11" borderId="31" xfId="0" applyFont="1" applyFill="1" applyBorder="1" applyAlignment="1" applyProtection="1">
      <alignment horizontal="right" vertical="center"/>
    </xf>
    <xf numFmtId="0" fontId="106" fillId="11" borderId="31" xfId="0" applyNumberFormat="1" applyFont="1" applyFill="1" applyBorder="1" applyAlignment="1" applyProtection="1">
      <alignment horizontal="left" vertical="center"/>
    </xf>
    <xf numFmtId="0" fontId="1" fillId="11" borderId="36" xfId="0" applyFont="1" applyFill="1" applyBorder="1" applyAlignment="1" applyProtection="1">
      <alignment horizontal="left" vertical="center"/>
    </xf>
    <xf numFmtId="0" fontId="64" fillId="11" borderId="0" xfId="7" applyFont="1" applyFill="1" applyAlignment="1" applyProtection="1">
      <alignment horizontal="center"/>
    </xf>
    <xf numFmtId="0" fontId="52" fillId="11" borderId="0" xfId="0" applyFont="1" applyFill="1" applyProtection="1"/>
    <xf numFmtId="0" fontId="1" fillId="11" borderId="36" xfId="0" applyFont="1" applyFill="1" applyBorder="1" applyProtection="1"/>
    <xf numFmtId="0" fontId="1" fillId="11" borderId="0" xfId="0" applyFont="1" applyFill="1" applyBorder="1" applyAlignment="1" applyProtection="1">
      <alignment horizontal="right" vertical="center"/>
    </xf>
    <xf numFmtId="0" fontId="1" fillId="11" borderId="0" xfId="0" applyNumberFormat="1" applyFont="1" applyFill="1" applyAlignment="1" applyProtection="1">
      <alignment horizontal="left" vertical="center"/>
    </xf>
    <xf numFmtId="0" fontId="1" fillId="11" borderId="38" xfId="0" applyFont="1" applyFill="1" applyBorder="1" applyProtection="1"/>
    <xf numFmtId="0" fontId="1" fillId="11" borderId="29" xfId="0" applyFont="1" applyFill="1" applyBorder="1" applyAlignment="1" applyProtection="1">
      <alignment horizontal="right" vertical="center"/>
    </xf>
    <xf numFmtId="14" fontId="1" fillId="11" borderId="0" xfId="0" applyNumberFormat="1" applyFont="1" applyFill="1" applyProtection="1"/>
    <xf numFmtId="0" fontId="53" fillId="11" borderId="39" xfId="0" applyFont="1" applyFill="1" applyBorder="1" applyAlignment="1" applyProtection="1">
      <alignment horizontal="center" vertical="center"/>
    </xf>
    <xf numFmtId="0" fontId="53" fillId="11" borderId="0" xfId="0" applyFont="1" applyFill="1" applyBorder="1" applyAlignment="1" applyProtection="1">
      <alignment horizontal="center" vertical="center"/>
    </xf>
    <xf numFmtId="0" fontId="1" fillId="11" borderId="36" xfId="0" applyFont="1" applyFill="1" applyBorder="1" applyAlignment="1" applyProtection="1">
      <alignment vertical="center"/>
    </xf>
    <xf numFmtId="0" fontId="1" fillId="11" borderId="0" xfId="0" applyNumberFormat="1" applyFont="1" applyFill="1" applyAlignment="1" applyProtection="1">
      <alignment horizontal="left"/>
    </xf>
    <xf numFmtId="0" fontId="1" fillId="11" borderId="30" xfId="0" applyFont="1" applyFill="1" applyBorder="1" applyAlignment="1" applyProtection="1">
      <alignment vertical="center"/>
    </xf>
    <xf numFmtId="0" fontId="1" fillId="11" borderId="32" xfId="0" applyFont="1" applyFill="1" applyBorder="1" applyAlignment="1" applyProtection="1">
      <alignment vertical="center"/>
    </xf>
    <xf numFmtId="0" fontId="1" fillId="11" borderId="0" xfId="0" applyFont="1" applyFill="1" applyBorder="1" applyAlignment="1" applyProtection="1">
      <alignment vertical="center"/>
    </xf>
    <xf numFmtId="0" fontId="52" fillId="11" borderId="0" xfId="7" applyFont="1" applyFill="1" applyAlignment="1" applyProtection="1">
      <alignment horizontal="center" vertical="center"/>
    </xf>
    <xf numFmtId="0" fontId="52" fillId="11" borderId="0" xfId="0" applyFont="1" applyFill="1" applyAlignment="1" applyProtection="1">
      <alignment vertical="center"/>
    </xf>
    <xf numFmtId="0" fontId="1" fillId="17" borderId="0" xfId="0" applyFont="1" applyFill="1" applyAlignment="1" applyProtection="1">
      <alignment vertical="center"/>
    </xf>
    <xf numFmtId="0" fontId="1" fillId="11" borderId="38" xfId="0" applyFont="1" applyFill="1" applyBorder="1" applyAlignment="1" applyProtection="1">
      <alignment vertical="center"/>
    </xf>
    <xf numFmtId="0" fontId="106" fillId="11" borderId="29" xfId="0" applyFont="1" applyFill="1" applyBorder="1" applyAlignment="1" applyProtection="1">
      <alignment horizontal="left" vertical="center"/>
    </xf>
    <xf numFmtId="0" fontId="52" fillId="11" borderId="0" xfId="7" applyFont="1" applyFill="1" applyAlignment="1" applyProtection="1">
      <alignment horizontal="center"/>
    </xf>
    <xf numFmtId="1" fontId="1" fillId="11" borderId="0" xfId="0" applyNumberFormat="1" applyFont="1" applyFill="1" applyAlignment="1" applyProtection="1">
      <alignment horizontal="left"/>
    </xf>
    <xf numFmtId="0" fontId="53" fillId="11" borderId="0" xfId="0" applyFont="1" applyFill="1" applyBorder="1" applyProtection="1"/>
    <xf numFmtId="0" fontId="52" fillId="11" borderId="0" xfId="0" applyFont="1" applyFill="1" applyAlignment="1" applyProtection="1">
      <alignment horizontal="right"/>
    </xf>
    <xf numFmtId="164" fontId="52" fillId="11" borderId="0" xfId="0" applyNumberFormat="1" applyFont="1" applyFill="1" applyAlignment="1" applyProtection="1">
      <alignment horizontal="center"/>
    </xf>
    <xf numFmtId="0" fontId="1" fillId="11" borderId="29" xfId="0" applyFont="1" applyFill="1" applyBorder="1" applyAlignment="1" applyProtection="1">
      <alignment vertical="center"/>
    </xf>
    <xf numFmtId="0" fontId="53" fillId="11" borderId="39" xfId="0" applyFont="1" applyFill="1" applyBorder="1" applyProtection="1"/>
    <xf numFmtId="49" fontId="1" fillId="11" borderId="0" xfId="0" applyNumberFormat="1" applyFont="1" applyFill="1" applyProtection="1"/>
    <xf numFmtId="0" fontId="1" fillId="11" borderId="0" xfId="0" applyFont="1" applyFill="1" applyBorder="1" applyAlignment="1" applyProtection="1">
      <alignment horizontal="center"/>
    </xf>
    <xf numFmtId="0" fontId="0" fillId="11" borderId="30" xfId="0" applyFill="1" applyBorder="1" applyAlignment="1" applyProtection="1">
      <alignment horizontal="left" vertical="top"/>
    </xf>
    <xf numFmtId="0" fontId="0" fillId="11" borderId="32" xfId="0" applyFill="1" applyBorder="1" applyAlignment="1" applyProtection="1">
      <alignment horizontal="left" vertical="top"/>
    </xf>
    <xf numFmtId="0" fontId="0" fillId="11" borderId="0" xfId="0" applyFill="1" applyAlignment="1" applyProtection="1">
      <alignment horizontal="left" vertical="top"/>
    </xf>
    <xf numFmtId="0" fontId="1" fillId="11" borderId="91" xfId="0" applyFont="1" applyFill="1" applyBorder="1" applyProtection="1"/>
    <xf numFmtId="0" fontId="1" fillId="11" borderId="89" xfId="0" applyFont="1" applyFill="1" applyBorder="1" applyAlignment="1" applyProtection="1">
      <alignment horizontal="left" indent="1"/>
    </xf>
    <xf numFmtId="0" fontId="0" fillId="11" borderId="36" xfId="0" applyFill="1" applyBorder="1" applyAlignment="1" applyProtection="1">
      <alignment horizontal="left" vertical="top"/>
    </xf>
    <xf numFmtId="0" fontId="0" fillId="11" borderId="37" xfId="0" applyFill="1" applyBorder="1" applyAlignment="1" applyProtection="1">
      <alignment horizontal="center" vertical="top"/>
    </xf>
    <xf numFmtId="0" fontId="1" fillId="11" borderId="93" xfId="0" applyFont="1" applyFill="1" applyBorder="1" applyAlignment="1" applyProtection="1">
      <alignment horizontal="left" indent="1"/>
    </xf>
    <xf numFmtId="0" fontId="107" fillId="11" borderId="46" xfId="0" applyFont="1" applyFill="1" applyBorder="1" applyProtection="1"/>
    <xf numFmtId="14" fontId="1" fillId="11" borderId="0" xfId="0" applyNumberFormat="1" applyFont="1" applyFill="1" applyAlignment="1" applyProtection="1">
      <alignment horizontal="left"/>
    </xf>
    <xf numFmtId="0" fontId="106" fillId="11" borderId="46" xfId="0" applyFont="1" applyFill="1" applyBorder="1" applyProtection="1"/>
    <xf numFmtId="0" fontId="96" fillId="11" borderId="37" xfId="0" applyFont="1" applyFill="1" applyBorder="1" applyProtection="1"/>
    <xf numFmtId="0" fontId="0" fillId="11" borderId="38" xfId="0" applyFill="1" applyBorder="1" applyAlignment="1" applyProtection="1">
      <alignment horizontal="right" vertical="top"/>
    </xf>
    <xf numFmtId="0" fontId="0" fillId="11" borderId="39" xfId="0" applyFill="1" applyBorder="1" applyAlignment="1" applyProtection="1">
      <alignment horizontal="center" vertical="top"/>
    </xf>
    <xf numFmtId="0" fontId="1" fillId="11" borderId="94" xfId="0" applyFont="1" applyFill="1" applyBorder="1" applyAlignment="1" applyProtection="1">
      <alignment horizontal="left" indent="1"/>
    </xf>
    <xf numFmtId="0" fontId="106" fillId="11" borderId="95" xfId="0" applyFont="1" applyFill="1" applyBorder="1" applyProtection="1"/>
    <xf numFmtId="1" fontId="39" fillId="11" borderId="0" xfId="0" applyNumberFormat="1" applyFont="1" applyFill="1" applyAlignment="1" applyProtection="1">
      <alignment horizontal="right"/>
    </xf>
    <xf numFmtId="0" fontId="39" fillId="11" borderId="0" xfId="0" applyFont="1" applyFill="1" applyAlignment="1" applyProtection="1">
      <alignment horizontal="left"/>
    </xf>
    <xf numFmtId="0" fontId="0" fillId="11" borderId="0" xfId="0" applyFill="1" applyAlignment="1" applyProtection="1">
      <alignment horizontal="right" vertical="top"/>
    </xf>
    <xf numFmtId="0" fontId="0" fillId="11" borderId="0" xfId="0" applyNumberFormat="1" applyFill="1" applyAlignment="1" applyProtection="1">
      <alignment horizontal="left" vertical="top"/>
    </xf>
    <xf numFmtId="0" fontId="0" fillId="17" borderId="0" xfId="0" applyFill="1" applyProtection="1"/>
    <xf numFmtId="0" fontId="0" fillId="0" borderId="0" xfId="0" applyAlignment="1" applyProtection="1">
      <alignment horizontal="left"/>
    </xf>
    <xf numFmtId="0" fontId="0" fillId="0" borderId="0" xfId="0" applyAlignment="1" applyProtection="1">
      <alignment horizontal="left" vertical="center"/>
    </xf>
    <xf numFmtId="0" fontId="0" fillId="0" borderId="0" xfId="0" applyAlignment="1" applyProtection="1">
      <alignment horizontal="center" wrapText="1"/>
    </xf>
    <xf numFmtId="0" fontId="11" fillId="0" borderId="0" xfId="0" applyFont="1" applyAlignment="1" applyProtection="1">
      <alignment horizontal="left"/>
    </xf>
    <xf numFmtId="0" fontId="0" fillId="0" borderId="0" xfId="0" applyNumberFormat="1" applyAlignment="1" applyProtection="1">
      <alignment horizontal="left"/>
    </xf>
    <xf numFmtId="0" fontId="56" fillId="0" borderId="0" xfId="16" applyAlignment="1" applyProtection="1">
      <alignment horizontal="left"/>
    </xf>
    <xf numFmtId="193" fontId="0" fillId="0" borderId="0" xfId="0" applyNumberFormat="1" applyAlignment="1" applyProtection="1">
      <alignment horizontal="left"/>
    </xf>
    <xf numFmtId="0" fontId="70" fillId="0" borderId="0" xfId="0" applyFont="1" applyAlignment="1" applyProtection="1">
      <alignment horizontal="left"/>
    </xf>
    <xf numFmtId="0" fontId="65" fillId="0" borderId="0" xfId="0" applyFont="1" applyAlignment="1" applyProtection="1">
      <alignment horizontal="left"/>
    </xf>
    <xf numFmtId="49" fontId="22" fillId="0" borderId="0" xfId="0" applyNumberFormat="1" applyFont="1" applyAlignment="1" applyProtection="1">
      <alignment horizontal="left"/>
    </xf>
    <xf numFmtId="0" fontId="4" fillId="0" borderId="0" xfId="0" applyFont="1" applyAlignment="1" applyProtection="1">
      <alignment horizontal="left"/>
    </xf>
    <xf numFmtId="0" fontId="22" fillId="0" borderId="0" xfId="0" applyFont="1" applyAlignment="1" applyProtection="1">
      <alignment horizontal="left"/>
    </xf>
    <xf numFmtId="0" fontId="30" fillId="0" borderId="0" xfId="0" applyFont="1" applyProtection="1"/>
    <xf numFmtId="0" fontId="4" fillId="0" borderId="0" xfId="0" applyFont="1" applyAlignment="1" applyProtection="1">
      <alignment horizontal="center"/>
    </xf>
    <xf numFmtId="0" fontId="4" fillId="0" borderId="0" xfId="0" applyFont="1" applyProtection="1"/>
    <xf numFmtId="0" fontId="4" fillId="0" borderId="0" xfId="0" applyFont="1" applyAlignment="1" applyProtection="1"/>
    <xf numFmtId="0" fontId="0" fillId="0" borderId="0" xfId="0" applyAlignment="1" applyProtection="1">
      <alignment horizontal="center" shrinkToFit="1"/>
    </xf>
    <xf numFmtId="0" fontId="0" fillId="0" borderId="0" xfId="0" applyAlignment="1" applyProtection="1">
      <alignment wrapText="1"/>
    </xf>
    <xf numFmtId="0" fontId="86" fillId="0" borderId="0" xfId="0" applyFont="1" applyAlignment="1" applyProtection="1">
      <alignment horizontal="center" vertical="center" wrapText="1"/>
    </xf>
    <xf numFmtId="9" fontId="0" fillId="0" borderId="0" xfId="0" applyNumberFormat="1" applyProtection="1"/>
    <xf numFmtId="9" fontId="0" fillId="0" borderId="0" xfId="0" applyNumberFormat="1" applyAlignment="1" applyProtection="1">
      <alignment horizontal="center" wrapText="1"/>
    </xf>
    <xf numFmtId="188" fontId="0" fillId="0" borderId="0" xfId="0" applyNumberFormat="1" applyAlignment="1" applyProtection="1">
      <alignment horizontal="center"/>
    </xf>
    <xf numFmtId="0" fontId="48" fillId="0" borderId="0" xfId="0" applyFont="1" applyAlignment="1" applyProtection="1">
      <alignment horizontal="center"/>
    </xf>
    <xf numFmtId="0" fontId="46" fillId="0" borderId="0" xfId="0" applyFont="1" applyAlignment="1" applyProtection="1">
      <alignment horizontal="center"/>
    </xf>
    <xf numFmtId="0" fontId="46" fillId="0" borderId="0" xfId="0" applyFont="1" applyProtection="1"/>
    <xf numFmtId="0" fontId="48" fillId="0" borderId="0" xfId="0" applyFont="1" applyProtection="1"/>
    <xf numFmtId="0" fontId="87" fillId="0" borderId="0" xfId="0" applyFont="1" applyFill="1" applyAlignment="1" applyProtection="1">
      <alignment horizontal="center" vertical="top" wrapText="1"/>
    </xf>
    <xf numFmtId="189" fontId="0" fillId="0" borderId="0" xfId="0" applyNumberFormat="1" applyAlignment="1" applyProtection="1">
      <alignment horizontal="center"/>
    </xf>
    <xf numFmtId="190" fontId="0" fillId="0" borderId="0" xfId="0" applyNumberFormat="1" applyAlignment="1" applyProtection="1">
      <alignment horizontal="center"/>
    </xf>
    <xf numFmtId="191" fontId="0" fillId="0" borderId="0" xfId="0" applyNumberFormat="1" applyAlignment="1" applyProtection="1">
      <alignment horizontal="center"/>
    </xf>
    <xf numFmtId="1" fontId="0" fillId="0" borderId="0" xfId="0" applyNumberFormat="1" applyProtection="1"/>
    <xf numFmtId="0" fontId="0" fillId="0" borderId="0" xfId="0" applyAlignment="1" applyProtection="1"/>
    <xf numFmtId="0" fontId="0" fillId="8" borderId="0" xfId="0" applyFill="1" applyProtection="1"/>
    <xf numFmtId="0" fontId="41" fillId="0" borderId="0" xfId="7" applyFont="1" applyAlignment="1" applyProtection="1"/>
    <xf numFmtId="0" fontId="41" fillId="0" borderId="0" xfId="7" applyFont="1" applyFill="1" applyAlignment="1" applyProtection="1"/>
    <xf numFmtId="0" fontId="41" fillId="0" borderId="0" xfId="7" applyFont="1" applyAlignment="1" applyProtection="1">
      <alignment horizontal="center"/>
    </xf>
    <xf numFmtId="0" fontId="41" fillId="0" borderId="0" xfId="7" applyFont="1" applyProtection="1"/>
    <xf numFmtId="0" fontId="41" fillId="0" borderId="0" xfId="7" applyNumberFormat="1" applyFont="1" applyAlignment="1" applyProtection="1"/>
    <xf numFmtId="0" fontId="41" fillId="0" borderId="0" xfId="7" applyNumberFormat="1" applyFont="1" applyFill="1" applyAlignment="1" applyProtection="1"/>
    <xf numFmtId="0" fontId="30" fillId="0" borderId="0" xfId="0" applyFont="1" applyFill="1" applyBorder="1" applyAlignment="1" applyProtection="1">
      <alignment horizontal="center" vertical="center" wrapText="1"/>
    </xf>
    <xf numFmtId="0" fontId="42" fillId="0" borderId="0" xfId="7"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192" fontId="41" fillId="0" borderId="0" xfId="7" applyNumberFormat="1" applyFont="1" applyAlignment="1" applyProtection="1"/>
    <xf numFmtId="0" fontId="22" fillId="0" borderId="0" xfId="2" applyNumberFormat="1" applyFont="1" applyFill="1" applyBorder="1" applyAlignment="1" applyProtection="1">
      <alignment horizontal="left" vertical="center"/>
    </xf>
    <xf numFmtId="14" fontId="41" fillId="0" borderId="0" xfId="7" applyNumberFormat="1" applyFont="1" applyAlignment="1" applyProtection="1">
      <alignment horizontal="left"/>
    </xf>
    <xf numFmtId="0" fontId="3" fillId="0" borderId="0" xfId="2" applyFont="1" applyFill="1" applyAlignment="1" applyProtection="1"/>
    <xf numFmtId="0" fontId="3" fillId="0" borderId="0" xfId="2" applyFont="1" applyFill="1" applyProtection="1"/>
    <xf numFmtId="0" fontId="5" fillId="0" borderId="0" xfId="2" applyNumberFormat="1" applyFont="1" applyFill="1" applyAlignment="1" applyProtection="1">
      <alignment horizontal="center"/>
    </xf>
    <xf numFmtId="0" fontId="22" fillId="0" borderId="0" xfId="2" applyNumberFormat="1" applyFont="1" applyFill="1" applyBorder="1" applyAlignment="1" applyProtection="1">
      <alignment horizontal="center" vertical="center"/>
    </xf>
    <xf numFmtId="0" fontId="81" fillId="2" borderId="0" xfId="2" applyFont="1" applyFill="1" applyProtection="1"/>
    <xf numFmtId="0" fontId="47" fillId="2" borderId="0" xfId="2" applyFont="1" applyFill="1" applyProtection="1"/>
    <xf numFmtId="0" fontId="33" fillId="2" borderId="0" xfId="2" applyNumberFormat="1" applyFont="1" applyFill="1" applyProtection="1"/>
    <xf numFmtId="0" fontId="79" fillId="2" borderId="0" xfId="2" applyNumberFormat="1" applyFont="1" applyFill="1" applyAlignment="1" applyProtection="1">
      <alignment horizontal="center"/>
    </xf>
    <xf numFmtId="0" fontId="81" fillId="2" borderId="0" xfId="2" applyFont="1" applyFill="1" applyAlignment="1" applyProtection="1"/>
    <xf numFmtId="0" fontId="3" fillId="0" borderId="0" xfId="2" applyFont="1" applyProtection="1"/>
    <xf numFmtId="0" fontId="6" fillId="0" borderId="3" xfId="2" applyNumberFormat="1" applyFont="1" applyBorder="1" applyAlignment="1" applyProtection="1">
      <alignment horizontal="center" shrinkToFit="1"/>
    </xf>
    <xf numFmtId="0" fontId="5" fillId="0" borderId="4" xfId="2" applyNumberFormat="1" applyFont="1" applyFill="1" applyBorder="1" applyAlignment="1" applyProtection="1">
      <alignment horizontal="center"/>
    </xf>
    <xf numFmtId="168" fontId="68" fillId="10" borderId="70" xfId="2" applyNumberFormat="1" applyFont="1" applyFill="1" applyBorder="1" applyAlignment="1" applyProtection="1">
      <alignment horizontal="center" vertical="center" wrapText="1"/>
    </xf>
    <xf numFmtId="168" fontId="68" fillId="9" borderId="70" xfId="2" applyNumberFormat="1" applyFont="1" applyFill="1" applyBorder="1" applyAlignment="1" applyProtection="1">
      <alignment horizontal="center" vertical="center" wrapText="1"/>
    </xf>
    <xf numFmtId="168" fontId="7" fillId="7" borderId="70" xfId="2" applyNumberFormat="1" applyFont="1" applyFill="1" applyBorder="1" applyAlignment="1" applyProtection="1">
      <alignment horizontal="center" vertical="top" wrapText="1"/>
    </xf>
    <xf numFmtId="168" fontId="45" fillId="7" borderId="70" xfId="2" applyNumberFormat="1" applyFont="1" applyFill="1" applyBorder="1" applyAlignment="1" applyProtection="1">
      <alignment horizontal="center" vertical="top" wrapText="1"/>
    </xf>
    <xf numFmtId="168" fontId="68" fillId="12" borderId="70" xfId="2" applyNumberFormat="1" applyFont="1" applyFill="1" applyBorder="1" applyAlignment="1" applyProtection="1">
      <alignment horizontal="center" vertical="center" wrapText="1"/>
    </xf>
    <xf numFmtId="168" fontId="68" fillId="13" borderId="70" xfId="2" applyNumberFormat="1" applyFont="1" applyFill="1" applyBorder="1" applyAlignment="1" applyProtection="1">
      <alignment horizontal="center" vertical="center" wrapText="1"/>
    </xf>
    <xf numFmtId="168" fontId="45" fillId="13" borderId="70" xfId="2" applyNumberFormat="1" applyFont="1" applyFill="1" applyBorder="1" applyAlignment="1" applyProtection="1">
      <alignment horizontal="center" vertical="center" wrapText="1"/>
    </xf>
    <xf numFmtId="168" fontId="72" fillId="18" borderId="70" xfId="2" applyNumberFormat="1" applyFont="1" applyFill="1" applyBorder="1" applyAlignment="1" applyProtection="1">
      <alignment horizontal="center" vertical="center" wrapText="1"/>
    </xf>
    <xf numFmtId="0" fontId="3" fillId="0" borderId="0" xfId="2" applyFont="1" applyAlignment="1" applyProtection="1"/>
    <xf numFmtId="0" fontId="83" fillId="3" borderId="5" xfId="2" applyNumberFormat="1" applyFont="1" applyFill="1" applyBorder="1" applyAlignment="1" applyProtection="1">
      <alignment horizontal="left" vertical="center" indent="1"/>
    </xf>
    <xf numFmtId="0" fontId="9" fillId="3" borderId="6" xfId="2" applyNumberFormat="1" applyFont="1" applyFill="1" applyBorder="1" applyAlignment="1" applyProtection="1">
      <alignment horizontal="left" wrapText="1" indent="1"/>
    </xf>
    <xf numFmtId="0" fontId="10" fillId="9" borderId="70" xfId="2" applyFont="1" applyFill="1" applyBorder="1" applyAlignment="1" applyProtection="1">
      <alignment vertical="center" wrapText="1"/>
    </xf>
    <xf numFmtId="0" fontId="10" fillId="7" borderId="70" xfId="2" applyFont="1" applyFill="1" applyBorder="1" applyAlignment="1" applyProtection="1">
      <alignment vertical="center" wrapText="1"/>
    </xf>
    <xf numFmtId="0" fontId="23" fillId="7" borderId="70" xfId="2" applyFont="1" applyFill="1" applyBorder="1" applyAlignment="1" applyProtection="1">
      <alignment horizontal="center" vertical="center" wrapText="1"/>
    </xf>
    <xf numFmtId="0" fontId="4" fillId="4" borderId="70" xfId="3" applyFill="1" applyBorder="1" applyAlignment="1" applyProtection="1"/>
    <xf numFmtId="0" fontId="10" fillId="12" borderId="70" xfId="2" applyFont="1" applyFill="1" applyBorder="1" applyAlignment="1" applyProtection="1">
      <alignment vertical="center" wrapText="1"/>
    </xf>
    <xf numFmtId="0" fontId="73" fillId="13" borderId="70" xfId="2" applyFont="1" applyFill="1" applyBorder="1" applyAlignment="1" applyProtection="1">
      <alignment vertical="center" wrapText="1"/>
    </xf>
    <xf numFmtId="0" fontId="73" fillId="6" borderId="70" xfId="2" applyFont="1" applyFill="1" applyBorder="1" applyAlignment="1" applyProtection="1">
      <alignment vertical="center" wrapText="1"/>
    </xf>
    <xf numFmtId="0" fontId="4" fillId="0" borderId="70" xfId="3" applyBorder="1" applyAlignment="1" applyProtection="1"/>
    <xf numFmtId="0" fontId="73" fillId="18" borderId="70" xfId="2" applyFont="1" applyFill="1" applyBorder="1" applyAlignment="1" applyProtection="1">
      <alignment vertical="center" wrapText="1"/>
    </xf>
    <xf numFmtId="0" fontId="5" fillId="0" borderId="0" xfId="2" applyNumberFormat="1" applyFont="1" applyFill="1" applyBorder="1" applyAlignment="1" applyProtection="1">
      <alignment horizontal="center"/>
    </xf>
    <xf numFmtId="0" fontId="11" fillId="0" borderId="69" xfId="2" applyFont="1" applyBorder="1" applyAlignment="1" applyProtection="1">
      <alignment horizontal="center" vertical="center" shrinkToFit="1"/>
    </xf>
    <xf numFmtId="0" fontId="11" fillId="0" borderId="70" xfId="2" applyFont="1" applyBorder="1" applyAlignment="1" applyProtection="1">
      <alignment horizontal="center" vertical="center" shrinkToFit="1"/>
    </xf>
    <xf numFmtId="0" fontId="18" fillId="0" borderId="0" xfId="2" applyNumberFormat="1" applyFont="1" applyFill="1" applyBorder="1" applyAlignment="1" applyProtection="1">
      <alignment horizontal="center"/>
    </xf>
    <xf numFmtId="9" fontId="38" fillId="0" borderId="72" xfId="2" applyNumberFormat="1" applyFont="1" applyBorder="1" applyAlignment="1" applyProtection="1">
      <alignment horizontal="center" vertical="center" shrinkToFit="1"/>
    </xf>
    <xf numFmtId="169" fontId="38" fillId="0" borderId="72" xfId="2" applyNumberFormat="1" applyFont="1" applyBorder="1" applyAlignment="1" applyProtection="1">
      <alignment horizontal="center" vertical="center" shrinkToFit="1"/>
    </xf>
    <xf numFmtId="169" fontId="14" fillId="0" borderId="72" xfId="2" applyNumberFormat="1" applyFont="1" applyBorder="1" applyAlignment="1" applyProtection="1">
      <alignment horizontal="center" vertical="center" shrinkToFit="1"/>
    </xf>
    <xf numFmtId="169" fontId="14" fillId="0" borderId="52" xfId="2" applyNumberFormat="1" applyFont="1" applyFill="1" applyBorder="1" applyAlignment="1" applyProtection="1">
      <alignment horizontal="center" vertical="center" shrinkToFit="1"/>
    </xf>
    <xf numFmtId="169" fontId="38" fillId="0" borderId="68" xfId="2" applyNumberFormat="1" applyFont="1" applyBorder="1" applyAlignment="1" applyProtection="1">
      <alignment horizontal="center" vertical="center" shrinkToFit="1"/>
    </xf>
    <xf numFmtId="169" fontId="38" fillId="0" borderId="51" xfId="2" applyNumberFormat="1" applyFont="1" applyFill="1" applyBorder="1" applyAlignment="1" applyProtection="1">
      <alignment horizontal="center" vertical="center" shrinkToFit="1"/>
    </xf>
    <xf numFmtId="169" fontId="38" fillId="0" borderId="72" xfId="2" applyNumberFormat="1" applyFont="1" applyFill="1" applyBorder="1" applyAlignment="1" applyProtection="1">
      <alignment horizontal="center" vertical="center" shrinkToFit="1"/>
    </xf>
    <xf numFmtId="170" fontId="38" fillId="0" borderId="51" xfId="2" applyNumberFormat="1" applyFont="1" applyFill="1" applyBorder="1" applyAlignment="1" applyProtection="1">
      <alignment horizontal="center" vertical="center" shrinkToFit="1"/>
    </xf>
    <xf numFmtId="170" fontId="38" fillId="0" borderId="72" xfId="2" applyNumberFormat="1" applyFont="1" applyBorder="1" applyAlignment="1" applyProtection="1">
      <alignment horizontal="center" vertical="center" shrinkToFit="1"/>
    </xf>
    <xf numFmtId="169" fontId="11" fillId="0" borderId="72" xfId="2" applyNumberFormat="1" applyFont="1" applyFill="1" applyBorder="1" applyAlignment="1" applyProtection="1">
      <alignment horizontal="center" vertical="center" shrinkToFit="1"/>
    </xf>
    <xf numFmtId="0" fontId="18" fillId="0" borderId="0" xfId="2" applyFont="1" applyFill="1" applyBorder="1" applyAlignment="1" applyProtection="1">
      <alignment horizontal="center"/>
    </xf>
    <xf numFmtId="0" fontId="11" fillId="0" borderId="72" xfId="2" applyFont="1" applyBorder="1" applyAlignment="1" applyProtection="1">
      <alignment horizontal="center" vertical="center" shrinkToFit="1"/>
    </xf>
    <xf numFmtId="171" fontId="38" fillId="0" borderId="51" xfId="2" applyNumberFormat="1" applyFont="1" applyFill="1" applyBorder="1" applyAlignment="1" applyProtection="1">
      <alignment horizontal="center" vertical="center" shrinkToFit="1"/>
    </xf>
    <xf numFmtId="171" fontId="38" fillId="0" borderId="68" xfId="2" applyNumberFormat="1" applyFont="1" applyBorder="1" applyAlignment="1" applyProtection="1">
      <alignment horizontal="center" vertical="center" shrinkToFit="1"/>
    </xf>
    <xf numFmtId="171" fontId="38" fillId="0" borderId="72" xfId="2" applyNumberFormat="1" applyFont="1" applyBorder="1" applyAlignment="1" applyProtection="1">
      <alignment horizontal="center" vertical="center" shrinkToFit="1"/>
    </xf>
    <xf numFmtId="170" fontId="14" fillId="0" borderId="72" xfId="2" applyNumberFormat="1" applyFont="1" applyBorder="1" applyAlignment="1" applyProtection="1">
      <alignment horizontal="center" vertical="center" shrinkToFit="1"/>
    </xf>
    <xf numFmtId="182" fontId="38" fillId="0" borderId="51" xfId="2" applyNumberFormat="1" applyFont="1" applyFill="1" applyBorder="1" applyAlignment="1" applyProtection="1">
      <alignment horizontal="center" vertical="center" shrinkToFit="1"/>
    </xf>
    <xf numFmtId="182" fontId="38" fillId="0" borderId="68" xfId="2" applyNumberFormat="1" applyFont="1" applyBorder="1" applyAlignment="1" applyProtection="1">
      <alignment horizontal="center" vertical="center" shrinkToFit="1"/>
    </xf>
    <xf numFmtId="182" fontId="38" fillId="0" borderId="72" xfId="2" applyNumberFormat="1" applyFont="1" applyBorder="1" applyAlignment="1" applyProtection="1">
      <alignment horizontal="center" vertical="center" shrinkToFit="1"/>
    </xf>
    <xf numFmtId="182" fontId="38" fillId="0" borderId="72" xfId="2" applyNumberFormat="1" applyFont="1" applyFill="1" applyBorder="1" applyAlignment="1" applyProtection="1">
      <alignment horizontal="center" vertical="center" shrinkToFit="1"/>
    </xf>
    <xf numFmtId="169" fontId="38" fillId="0" borderId="79" xfId="2" applyNumberFormat="1" applyFont="1" applyBorder="1" applyAlignment="1" applyProtection="1">
      <alignment horizontal="center" vertical="center" shrinkToFit="1"/>
    </xf>
    <xf numFmtId="0" fontId="4" fillId="0" borderId="12" xfId="2" applyFont="1" applyBorder="1" applyAlignment="1" applyProtection="1">
      <alignment horizontal="left" vertical="center" wrapText="1"/>
    </xf>
    <xf numFmtId="0" fontId="4" fillId="0" borderId="0" xfId="2" applyFont="1" applyBorder="1" applyAlignment="1" applyProtection="1">
      <alignment horizontal="left" vertical="center" wrapText="1"/>
    </xf>
    <xf numFmtId="164" fontId="4" fillId="0" borderId="0" xfId="2" applyNumberFormat="1" applyFont="1" applyBorder="1" applyAlignment="1" applyProtection="1">
      <alignment horizontal="center" vertical="center" wrapText="1"/>
    </xf>
    <xf numFmtId="0" fontId="5" fillId="0" borderId="4" xfId="2" applyFont="1" applyFill="1" applyBorder="1" applyAlignment="1" applyProtection="1">
      <alignment horizontal="center"/>
    </xf>
    <xf numFmtId="164" fontId="11" fillId="0" borderId="70" xfId="2" applyNumberFormat="1" applyFont="1" applyBorder="1" applyAlignment="1" applyProtection="1">
      <alignment horizontal="center" vertical="center" shrinkToFit="1"/>
    </xf>
    <xf numFmtId="0" fontId="83" fillId="3" borderId="5" xfId="2" applyNumberFormat="1" applyFont="1" applyFill="1" applyBorder="1" applyAlignment="1" applyProtection="1">
      <alignment horizontal="left" vertical="center"/>
    </xf>
    <xf numFmtId="0" fontId="9" fillId="3" borderId="16" xfId="2" applyFont="1" applyFill="1" applyBorder="1" applyAlignment="1" applyProtection="1">
      <alignment horizontal="left" wrapText="1" indent="1"/>
    </xf>
    <xf numFmtId="168" fontId="9" fillId="3" borderId="16" xfId="2" applyNumberFormat="1" applyFont="1" applyFill="1" applyBorder="1" applyAlignment="1" applyProtection="1">
      <alignment horizontal="center" wrapText="1"/>
    </xf>
    <xf numFmtId="0" fontId="20" fillId="9" borderId="70" xfId="2" applyFont="1" applyFill="1" applyBorder="1" applyAlignment="1" applyProtection="1">
      <alignment vertical="center" shrinkToFit="1"/>
    </xf>
    <xf numFmtId="0" fontId="20" fillId="7" borderId="70" xfId="2" applyFont="1" applyFill="1" applyBorder="1" applyAlignment="1" applyProtection="1">
      <alignment vertical="center" shrinkToFit="1"/>
    </xf>
    <xf numFmtId="0" fontId="20" fillId="7" borderId="65" xfId="2" applyFont="1" applyFill="1" applyBorder="1" applyAlignment="1" applyProtection="1">
      <alignment vertical="center" shrinkToFit="1"/>
    </xf>
    <xf numFmtId="0" fontId="20" fillId="12" borderId="70" xfId="2" applyFont="1" applyFill="1" applyBorder="1" applyAlignment="1" applyProtection="1">
      <alignment vertical="center" shrinkToFit="1"/>
    </xf>
    <xf numFmtId="0" fontId="15" fillId="8" borderId="17" xfId="2" applyFont="1" applyFill="1" applyBorder="1" applyAlignment="1" applyProtection="1">
      <alignment horizontal="left" vertical="center" indent="1" shrinkToFit="1"/>
    </xf>
    <xf numFmtId="0" fontId="15" fillId="8" borderId="28" xfId="2" applyFont="1" applyFill="1" applyBorder="1" applyAlignment="1" applyProtection="1">
      <alignment vertical="center" wrapText="1"/>
    </xf>
    <xf numFmtId="172" fontId="38" fillId="0" borderId="51" xfId="2" applyNumberFormat="1" applyFont="1" applyFill="1" applyBorder="1" applyAlignment="1" applyProtection="1">
      <alignment horizontal="center" vertical="center" shrinkToFit="1"/>
    </xf>
    <xf numFmtId="172" fontId="38" fillId="0" borderId="71" xfId="2" applyNumberFormat="1" applyFont="1" applyBorder="1" applyAlignment="1" applyProtection="1">
      <alignment horizontal="center" vertical="center" shrinkToFit="1"/>
    </xf>
    <xf numFmtId="172" fontId="38" fillId="0" borderId="72" xfId="2" applyNumberFormat="1" applyFont="1" applyBorder="1" applyAlignment="1" applyProtection="1">
      <alignment horizontal="center" vertical="center" shrinkToFit="1"/>
    </xf>
    <xf numFmtId="183" fontId="38" fillId="0" borderId="51" xfId="2" applyNumberFormat="1" applyFont="1" applyFill="1" applyBorder="1" applyAlignment="1" applyProtection="1">
      <alignment horizontal="center" vertical="center" shrinkToFit="1"/>
    </xf>
    <xf numFmtId="183" fontId="38" fillId="0" borderId="71" xfId="2" applyNumberFormat="1" applyFont="1" applyBorder="1" applyAlignment="1" applyProtection="1">
      <alignment horizontal="center" vertical="center" shrinkToFit="1"/>
    </xf>
    <xf numFmtId="183" fontId="38" fillId="0" borderId="72" xfId="2" applyNumberFormat="1" applyFont="1" applyBorder="1" applyAlignment="1" applyProtection="1">
      <alignment horizontal="center" vertical="center" shrinkToFit="1"/>
    </xf>
    <xf numFmtId="0" fontId="3" fillId="0" borderId="12" xfId="2" applyFont="1" applyBorder="1" applyProtection="1"/>
    <xf numFmtId="0" fontId="3" fillId="0" borderId="0" xfId="2" applyFont="1" applyBorder="1" applyProtection="1"/>
    <xf numFmtId="0" fontId="3" fillId="0" borderId="0" xfId="2" applyFont="1" applyBorder="1" applyAlignment="1" applyProtection="1">
      <alignment horizontal="center"/>
    </xf>
    <xf numFmtId="0" fontId="3" fillId="0" borderId="70" xfId="2" applyFont="1" applyBorder="1" applyAlignment="1" applyProtection="1">
      <alignment shrinkToFit="1"/>
    </xf>
    <xf numFmtId="0" fontId="3" fillId="0" borderId="72" xfId="2" applyFont="1" applyBorder="1" applyAlignment="1" applyProtection="1">
      <alignment shrinkToFit="1"/>
    </xf>
    <xf numFmtId="0" fontId="21" fillId="0" borderId="70" xfId="2" applyFont="1" applyBorder="1" applyAlignment="1" applyProtection="1">
      <alignment shrinkToFit="1"/>
    </xf>
    <xf numFmtId="0" fontId="83" fillId="3" borderId="11" xfId="2" applyFont="1" applyFill="1" applyBorder="1" applyAlignment="1" applyProtection="1">
      <alignment horizontal="left" vertical="center" indent="1"/>
    </xf>
    <xf numFmtId="0" fontId="23" fillId="9" borderId="70" xfId="2" applyFont="1" applyFill="1" applyBorder="1" applyAlignment="1" applyProtection="1">
      <alignment vertical="center" shrinkToFit="1"/>
    </xf>
    <xf numFmtId="0" fontId="23" fillId="7" borderId="70" xfId="2" applyFont="1" applyFill="1" applyBorder="1" applyAlignment="1" applyProtection="1">
      <alignment vertical="center" shrinkToFit="1"/>
    </xf>
    <xf numFmtId="0" fontId="23" fillId="7" borderId="65" xfId="2" applyFont="1" applyFill="1" applyBorder="1" applyAlignment="1" applyProtection="1">
      <alignment vertical="center" shrinkToFit="1"/>
    </xf>
    <xf numFmtId="0" fontId="23" fillId="12" borderId="70" xfId="2" applyFont="1" applyFill="1" applyBorder="1" applyAlignment="1" applyProtection="1">
      <alignment vertical="center" shrinkToFit="1"/>
    </xf>
    <xf numFmtId="0" fontId="5" fillId="0" borderId="0" xfId="2" applyFont="1" applyFill="1" applyBorder="1" applyAlignment="1" applyProtection="1">
      <alignment horizontal="center"/>
    </xf>
    <xf numFmtId="9" fontId="11" fillId="0" borderId="72" xfId="2" applyNumberFormat="1" applyFont="1" applyBorder="1" applyAlignment="1" applyProtection="1">
      <alignment horizontal="center" vertical="center" shrinkToFit="1"/>
    </xf>
    <xf numFmtId="9" fontId="11" fillId="2" borderId="72" xfId="2" applyNumberFormat="1" applyFont="1" applyFill="1" applyBorder="1" applyAlignment="1" applyProtection="1">
      <alignment horizontal="center" vertical="center" shrinkToFit="1"/>
    </xf>
    <xf numFmtId="9" fontId="14" fillId="2" borderId="72" xfId="2" applyNumberFormat="1" applyFont="1" applyFill="1" applyBorder="1" applyAlignment="1" applyProtection="1">
      <alignment horizontal="center" vertical="center" shrinkToFit="1"/>
    </xf>
    <xf numFmtId="169" fontId="38" fillId="0" borderId="0" xfId="2" applyNumberFormat="1" applyFont="1" applyFill="1" applyBorder="1" applyAlignment="1" applyProtection="1">
      <alignment horizontal="center" vertical="center" shrinkToFit="1"/>
    </xf>
    <xf numFmtId="170" fontId="11" fillId="0" borderId="72" xfId="2" applyNumberFormat="1" applyFont="1" applyBorder="1" applyAlignment="1" applyProtection="1">
      <alignment horizontal="center" vertical="center" shrinkToFit="1"/>
    </xf>
    <xf numFmtId="164" fontId="11" fillId="0" borderId="72" xfId="2" applyNumberFormat="1" applyFont="1" applyBorder="1" applyAlignment="1" applyProtection="1">
      <alignment horizontal="center" vertical="center" shrinkToFit="1"/>
    </xf>
    <xf numFmtId="172" fontId="14" fillId="0" borderId="72" xfId="2" applyNumberFormat="1" applyFont="1" applyBorder="1" applyAlignment="1" applyProtection="1">
      <alignment horizontal="center" vertical="center" shrinkToFit="1"/>
    </xf>
    <xf numFmtId="183" fontId="11" fillId="0" borderId="72" xfId="1" applyNumberFormat="1" applyFont="1" applyBorder="1" applyAlignment="1" applyProtection="1">
      <alignment horizontal="center" vertical="center" shrinkToFit="1"/>
    </xf>
    <xf numFmtId="180" fontId="11" fillId="0" borderId="72" xfId="2" applyNumberFormat="1" applyFont="1" applyFill="1" applyBorder="1" applyAlignment="1" applyProtection="1">
      <alignment horizontal="center" vertical="center" shrinkToFit="1"/>
    </xf>
    <xf numFmtId="0" fontId="3" fillId="2" borderId="12" xfId="2" applyFont="1" applyFill="1" applyBorder="1" applyProtection="1"/>
    <xf numFmtId="0" fontId="3" fillId="2" borderId="0" xfId="2" applyFont="1" applyFill="1" applyProtection="1"/>
    <xf numFmtId="164" fontId="1" fillId="2" borderId="53" xfId="1" applyNumberFormat="1" applyFont="1" applyFill="1" applyBorder="1" applyAlignment="1" applyProtection="1">
      <alignment horizontal="center" vertical="center" wrapText="1"/>
    </xf>
    <xf numFmtId="168" fontId="9" fillId="3" borderId="0" xfId="2" applyNumberFormat="1" applyFont="1" applyFill="1" applyBorder="1" applyAlignment="1" applyProtection="1">
      <alignment horizontal="center" wrapText="1"/>
    </xf>
    <xf numFmtId="0" fontId="23" fillId="3" borderId="70" xfId="2" applyFont="1" applyFill="1" applyBorder="1" applyAlignment="1" applyProtection="1">
      <alignment shrinkToFit="1"/>
    </xf>
    <xf numFmtId="0" fontId="23" fillId="9" borderId="70" xfId="2" applyFont="1" applyFill="1" applyBorder="1" applyAlignment="1" applyProtection="1">
      <alignment shrinkToFit="1"/>
    </xf>
    <xf numFmtId="0" fontId="23" fillId="7" borderId="70" xfId="2" applyFont="1" applyFill="1" applyBorder="1" applyAlignment="1" applyProtection="1">
      <alignment shrinkToFit="1"/>
    </xf>
    <xf numFmtId="0" fontId="24" fillId="4" borderId="70" xfId="2" applyFont="1" applyFill="1" applyBorder="1" applyAlignment="1" applyProtection="1">
      <alignment shrinkToFit="1"/>
    </xf>
    <xf numFmtId="0" fontId="23" fillId="12" borderId="70" xfId="2" applyFont="1" applyFill="1" applyBorder="1" applyAlignment="1" applyProtection="1">
      <alignment shrinkToFit="1"/>
    </xf>
    <xf numFmtId="0" fontId="24" fillId="5" borderId="70" xfId="2" applyFont="1" applyFill="1" applyBorder="1" applyAlignment="1" applyProtection="1">
      <alignment shrinkToFit="1"/>
    </xf>
    <xf numFmtId="185" fontId="38" fillId="0" borderId="51" xfId="2" applyNumberFormat="1" applyFont="1" applyFill="1" applyBorder="1" applyAlignment="1" applyProtection="1">
      <alignment horizontal="center" vertical="center" shrinkToFit="1"/>
    </xf>
    <xf numFmtId="185" fontId="38" fillId="0" borderId="72" xfId="2" applyNumberFormat="1" applyFont="1" applyBorder="1" applyAlignment="1" applyProtection="1">
      <alignment horizontal="center" vertical="center" shrinkToFit="1"/>
    </xf>
    <xf numFmtId="174" fontId="38" fillId="0" borderId="51" xfId="2" applyNumberFormat="1" applyFont="1" applyFill="1" applyBorder="1" applyAlignment="1" applyProtection="1">
      <alignment horizontal="center" vertical="center" shrinkToFit="1"/>
    </xf>
    <xf numFmtId="174" fontId="38" fillId="0" borderId="72" xfId="2" applyNumberFormat="1" applyFont="1" applyBorder="1" applyAlignment="1" applyProtection="1">
      <alignment horizontal="center" vertical="center" shrinkToFit="1"/>
    </xf>
    <xf numFmtId="172" fontId="38" fillId="0" borderId="72" xfId="2" applyNumberFormat="1" applyFont="1" applyFill="1" applyBorder="1" applyAlignment="1" applyProtection="1">
      <alignment horizontal="center" vertical="center" shrinkToFit="1"/>
    </xf>
    <xf numFmtId="0" fontId="22" fillId="14" borderId="17" xfId="2" applyFont="1" applyFill="1" applyBorder="1" applyAlignment="1" applyProtection="1">
      <alignment horizontal="left" vertical="center" indent="1" shrinkToFit="1"/>
    </xf>
    <xf numFmtId="0" fontId="22" fillId="14" borderId="28" xfId="2" applyFont="1" applyFill="1" applyBorder="1" applyAlignment="1" applyProtection="1">
      <alignment vertical="center" wrapText="1"/>
    </xf>
    <xf numFmtId="172" fontId="17" fillId="0" borderId="72" xfId="2" applyNumberFormat="1" applyFont="1" applyBorder="1" applyAlignment="1" applyProtection="1">
      <alignment horizontal="center" vertical="center" shrinkToFit="1"/>
    </xf>
    <xf numFmtId="0" fontId="13" fillId="14" borderId="17" xfId="2" applyFont="1" applyFill="1" applyBorder="1" applyAlignment="1" applyProtection="1">
      <alignment horizontal="left" vertical="center" indent="1" shrinkToFit="1"/>
    </xf>
    <xf numFmtId="0" fontId="1" fillId="14" borderId="28" xfId="2" applyFont="1" applyFill="1" applyBorder="1" applyAlignment="1" applyProtection="1">
      <alignment vertical="center" wrapText="1"/>
    </xf>
    <xf numFmtId="172" fontId="11" fillId="0" borderId="72" xfId="2" applyNumberFormat="1" applyFont="1" applyBorder="1" applyAlignment="1" applyProtection="1">
      <alignment horizontal="center" vertical="center" shrinkToFit="1"/>
    </xf>
    <xf numFmtId="0" fontId="2" fillId="14" borderId="13" xfId="2" applyFont="1" applyFill="1" applyBorder="1" applyAlignment="1" applyProtection="1">
      <alignment horizontal="left" vertical="center" indent="1" shrinkToFit="1"/>
    </xf>
    <xf numFmtId="0" fontId="15" fillId="14" borderId="22" xfId="2" applyFont="1" applyFill="1" applyBorder="1" applyAlignment="1" applyProtection="1">
      <alignment vertical="center" wrapText="1"/>
    </xf>
    <xf numFmtId="167" fontId="11" fillId="0" borderId="72" xfId="2" applyNumberFormat="1" applyFont="1" applyBorder="1" applyAlignment="1" applyProtection="1">
      <alignment horizontal="center" vertical="center" shrinkToFit="1"/>
    </xf>
    <xf numFmtId="0" fontId="2" fillId="15" borderId="20" xfId="2" applyFont="1" applyFill="1" applyBorder="1" applyAlignment="1" applyProtection="1">
      <alignment horizontal="left" vertical="center" indent="1" shrinkToFit="1"/>
    </xf>
    <xf numFmtId="0" fontId="1" fillId="15" borderId="59" xfId="2" applyFont="1" applyFill="1" applyBorder="1" applyAlignment="1" applyProtection="1">
      <alignment vertical="center" wrapText="1"/>
    </xf>
    <xf numFmtId="0" fontId="2" fillId="15" borderId="12" xfId="2" applyFont="1" applyFill="1" applyBorder="1" applyAlignment="1" applyProtection="1">
      <alignment horizontal="left" vertical="center" indent="1" shrinkToFit="1"/>
    </xf>
    <xf numFmtId="0" fontId="1" fillId="15" borderId="0" xfId="2" applyFont="1" applyFill="1" applyBorder="1" applyAlignment="1" applyProtection="1">
      <alignment vertical="center" wrapText="1"/>
    </xf>
    <xf numFmtId="0" fontId="4" fillId="15" borderId="21" xfId="2" applyFont="1" applyFill="1" applyBorder="1" applyAlignment="1" applyProtection="1">
      <alignment horizontal="left" vertical="center" wrapText="1" indent="1"/>
    </xf>
    <xf numFmtId="0" fontId="1" fillId="15" borderId="60" xfId="2" applyFont="1" applyFill="1" applyBorder="1" applyAlignment="1" applyProtection="1">
      <alignment vertical="center" wrapText="1"/>
    </xf>
    <xf numFmtId="0" fontId="4" fillId="15" borderId="12" xfId="2" applyFont="1" applyFill="1" applyBorder="1" applyAlignment="1" applyProtection="1">
      <alignment horizontal="left" vertical="center" wrapText="1" indent="1"/>
    </xf>
    <xf numFmtId="169" fontId="11" fillId="0" borderId="72" xfId="2" applyNumberFormat="1" applyFont="1" applyBorder="1" applyAlignment="1" applyProtection="1">
      <alignment horizontal="center" vertical="center" shrinkToFit="1"/>
    </xf>
    <xf numFmtId="0" fontId="22" fillId="15" borderId="17" xfId="2" applyFont="1" applyFill="1" applyBorder="1" applyAlignment="1" applyProtection="1">
      <alignment horizontal="left" vertical="center" indent="1" shrinkToFit="1"/>
    </xf>
    <xf numFmtId="0" fontId="22" fillId="15" borderId="28" xfId="2" applyFont="1" applyFill="1" applyBorder="1" applyAlignment="1" applyProtection="1">
      <alignment vertical="center" wrapText="1"/>
    </xf>
    <xf numFmtId="0" fontId="3" fillId="15" borderId="12" xfId="2" applyFont="1" applyFill="1" applyBorder="1" applyProtection="1"/>
    <xf numFmtId="0" fontId="3" fillId="15" borderId="0" xfId="2" applyFont="1" applyFill="1" applyBorder="1" applyProtection="1"/>
    <xf numFmtId="0" fontId="3" fillId="2" borderId="0" xfId="2" applyFont="1" applyFill="1" applyBorder="1" applyProtection="1"/>
    <xf numFmtId="183" fontId="49" fillId="2" borderId="53" xfId="2" applyNumberFormat="1" applyFont="1" applyFill="1" applyBorder="1" applyAlignment="1" applyProtection="1">
      <alignment horizontal="center"/>
    </xf>
    <xf numFmtId="0" fontId="5" fillId="2" borderId="0" xfId="2" applyFont="1" applyFill="1" applyBorder="1" applyAlignment="1" applyProtection="1">
      <alignment horizontal="center"/>
    </xf>
    <xf numFmtId="183" fontId="11" fillId="2" borderId="72" xfId="1" applyNumberFormat="1" applyFont="1" applyFill="1" applyBorder="1" applyAlignment="1" applyProtection="1">
      <alignment horizontal="center" vertical="center" shrinkToFit="1"/>
    </xf>
    <xf numFmtId="0" fontId="3" fillId="2" borderId="72" xfId="2" applyFont="1" applyFill="1" applyBorder="1" applyAlignment="1" applyProtection="1">
      <alignment shrinkToFit="1"/>
    </xf>
    <xf numFmtId="183" fontId="38" fillId="2" borderId="72" xfId="2" applyNumberFormat="1" applyFont="1" applyFill="1" applyBorder="1" applyAlignment="1" applyProtection="1">
      <alignment horizontal="center" vertical="center" shrinkToFit="1"/>
    </xf>
    <xf numFmtId="0" fontId="83" fillId="3" borderId="11" xfId="2" applyFont="1" applyFill="1" applyBorder="1" applyAlignment="1" applyProtection="1">
      <alignment horizontal="left" vertical="center" wrapText="1" indent="1"/>
    </xf>
    <xf numFmtId="0" fontId="10" fillId="3" borderId="70" xfId="2" applyFont="1" applyFill="1" applyBorder="1" applyAlignment="1" applyProtection="1">
      <alignment shrinkToFit="1"/>
    </xf>
    <xf numFmtId="175" fontId="27" fillId="9" borderId="70" xfId="2" applyNumberFormat="1" applyFont="1" applyFill="1" applyBorder="1" applyAlignment="1" applyProtection="1">
      <alignment shrinkToFit="1"/>
    </xf>
    <xf numFmtId="175" fontId="27" fillId="7" borderId="70" xfId="2" applyNumberFormat="1" applyFont="1" applyFill="1" applyBorder="1" applyAlignment="1" applyProtection="1">
      <alignment shrinkToFit="1"/>
    </xf>
    <xf numFmtId="175" fontId="27" fillId="4" borderId="70" xfId="2" applyNumberFormat="1" applyFont="1" applyFill="1" applyBorder="1" applyAlignment="1" applyProtection="1">
      <alignment shrinkToFit="1"/>
    </xf>
    <xf numFmtId="175" fontId="27" fillId="12" borderId="70" xfId="2" applyNumberFormat="1" applyFont="1" applyFill="1" applyBorder="1" applyAlignment="1" applyProtection="1">
      <alignment shrinkToFit="1"/>
    </xf>
    <xf numFmtId="175" fontId="27" fillId="5" borderId="70" xfId="2" applyNumberFormat="1" applyFont="1" applyFill="1" applyBorder="1" applyAlignment="1" applyProtection="1">
      <alignment shrinkToFit="1"/>
    </xf>
    <xf numFmtId="0" fontId="4" fillId="0" borderId="70" xfId="2" applyFont="1" applyBorder="1" applyAlignment="1" applyProtection="1">
      <alignment vertical="center" shrinkToFit="1"/>
    </xf>
    <xf numFmtId="0" fontId="21" fillId="0" borderId="70" xfId="2" applyFont="1" applyBorder="1" applyAlignment="1" applyProtection="1">
      <alignment horizontal="center" shrinkToFit="1"/>
    </xf>
    <xf numFmtId="183" fontId="5" fillId="0" borderId="0" xfId="2" applyNumberFormat="1" applyFont="1" applyFill="1" applyBorder="1" applyAlignment="1" applyProtection="1">
      <alignment horizontal="center"/>
    </xf>
    <xf numFmtId="183" fontId="11" fillId="2" borderId="72" xfId="2" applyNumberFormat="1" applyFont="1" applyFill="1" applyBorder="1" applyAlignment="1" applyProtection="1">
      <alignment horizontal="center" vertical="center" shrinkToFit="1"/>
    </xf>
    <xf numFmtId="183" fontId="11" fillId="2" borderId="72" xfId="9" applyNumberFormat="1" applyFont="1" applyFill="1" applyBorder="1" applyAlignment="1" applyProtection="1">
      <alignment horizontal="center" vertical="center" shrinkToFit="1"/>
    </xf>
    <xf numFmtId="183" fontId="25" fillId="2" borderId="72" xfId="2" applyNumberFormat="1" applyFont="1" applyFill="1" applyBorder="1" applyAlignment="1" applyProtection="1">
      <alignment horizontal="center" vertical="center" shrinkToFit="1"/>
    </xf>
    <xf numFmtId="176" fontId="11" fillId="2" borderId="72" xfId="2" applyNumberFormat="1" applyFont="1" applyFill="1" applyBorder="1" applyAlignment="1" applyProtection="1">
      <alignment horizontal="center" vertical="center" shrinkToFit="1"/>
    </xf>
    <xf numFmtId="169" fontId="11" fillId="2" borderId="72" xfId="9" applyNumberFormat="1" applyFont="1" applyFill="1" applyBorder="1" applyAlignment="1" applyProtection="1">
      <alignment horizontal="center" vertical="center" shrinkToFit="1"/>
    </xf>
    <xf numFmtId="177" fontId="14" fillId="2" borderId="72" xfId="2" applyNumberFormat="1" applyFont="1" applyFill="1" applyBorder="1" applyAlignment="1" applyProtection="1">
      <alignment horizontal="center" vertical="center" shrinkToFit="1"/>
    </xf>
    <xf numFmtId="176" fontId="14" fillId="2" borderId="72" xfId="2" applyNumberFormat="1" applyFont="1" applyFill="1" applyBorder="1" applyAlignment="1" applyProtection="1">
      <alignment horizontal="center" vertical="center" shrinkToFit="1"/>
    </xf>
    <xf numFmtId="183" fontId="11" fillId="0" borderId="72" xfId="2" applyNumberFormat="1" applyFont="1" applyFill="1" applyBorder="1" applyAlignment="1" applyProtection="1">
      <alignment horizontal="center" vertical="center" shrinkToFit="1"/>
    </xf>
    <xf numFmtId="183" fontId="11" fillId="0" borderId="72" xfId="9" applyNumberFormat="1" applyFont="1" applyFill="1" applyBorder="1" applyAlignment="1" applyProtection="1">
      <alignment horizontal="center" vertical="center" shrinkToFit="1"/>
    </xf>
    <xf numFmtId="178" fontId="11" fillId="2" borderId="72" xfId="2" applyNumberFormat="1" applyFont="1" applyFill="1" applyBorder="1" applyAlignment="1" applyProtection="1">
      <alignment horizontal="center" vertical="center" shrinkToFit="1"/>
    </xf>
    <xf numFmtId="169" fontId="11" fillId="0" borderId="72" xfId="9" applyNumberFormat="1" applyFont="1" applyFill="1" applyBorder="1" applyAlignment="1" applyProtection="1">
      <alignment horizontal="center" vertical="center" shrinkToFit="1"/>
    </xf>
    <xf numFmtId="164" fontId="11" fillId="0" borderId="72" xfId="2" applyNumberFormat="1" applyFont="1" applyFill="1" applyBorder="1" applyAlignment="1" applyProtection="1">
      <alignment horizontal="center" vertical="center" shrinkToFit="1"/>
    </xf>
    <xf numFmtId="176" fontId="11" fillId="0" borderId="72" xfId="2" applyNumberFormat="1" applyFont="1" applyFill="1" applyBorder="1" applyAlignment="1" applyProtection="1">
      <alignment horizontal="center" vertical="center" shrinkToFit="1"/>
    </xf>
    <xf numFmtId="179" fontId="38" fillId="0" borderId="51" xfId="2" applyNumberFormat="1" applyFont="1" applyFill="1" applyBorder="1" applyAlignment="1" applyProtection="1">
      <alignment horizontal="center" vertical="center" shrinkToFit="1"/>
    </xf>
    <xf numFmtId="179" fontId="38" fillId="0" borderId="72" xfId="2" applyNumberFormat="1" applyFont="1" applyBorder="1" applyAlignment="1" applyProtection="1">
      <alignment horizontal="center" vertical="center" shrinkToFit="1"/>
    </xf>
    <xf numFmtId="180" fontId="38" fillId="0" borderId="72" xfId="2" applyNumberFormat="1" applyFont="1" applyBorder="1" applyAlignment="1" applyProtection="1">
      <alignment horizontal="center" vertical="center" shrinkToFit="1"/>
    </xf>
    <xf numFmtId="0" fontId="3" fillId="0" borderId="70" xfId="2" applyFont="1" applyBorder="1" applyAlignment="1" applyProtection="1">
      <alignment vertical="center" shrinkToFit="1"/>
    </xf>
    <xf numFmtId="0" fontId="13" fillId="16" borderId="12" xfId="2" applyFont="1" applyFill="1" applyBorder="1" applyAlignment="1" applyProtection="1">
      <alignment horizontal="left" vertical="center" indent="1" shrinkToFit="1"/>
    </xf>
    <xf numFmtId="0" fontId="13" fillId="16" borderId="17" xfId="2" applyFont="1" applyFill="1" applyBorder="1" applyAlignment="1" applyProtection="1">
      <alignment horizontal="left" vertical="center" indent="1" shrinkToFit="1"/>
    </xf>
    <xf numFmtId="9" fontId="2" fillId="16" borderId="8" xfId="2" applyNumberFormat="1" applyFont="1" applyFill="1" applyBorder="1" applyAlignment="1" applyProtection="1">
      <alignment horizontal="left" vertical="center" indent="1" shrinkToFit="1"/>
    </xf>
    <xf numFmtId="9" fontId="1" fillId="16" borderId="51" xfId="2" applyNumberFormat="1" applyFont="1" applyFill="1" applyBorder="1" applyAlignment="1" applyProtection="1">
      <alignment vertical="center"/>
    </xf>
    <xf numFmtId="0" fontId="2" fillId="16" borderId="23" xfId="2" applyFont="1" applyFill="1" applyBorder="1" applyAlignment="1" applyProtection="1">
      <alignment horizontal="left" vertical="center" wrapText="1" indent="1"/>
    </xf>
    <xf numFmtId="184" fontId="38" fillId="0" borderId="72" xfId="2" applyNumberFormat="1" applyFont="1" applyBorder="1" applyAlignment="1" applyProtection="1">
      <alignment horizontal="center" vertical="center" shrinkToFit="1"/>
    </xf>
    <xf numFmtId="0" fontId="13" fillId="16" borderId="11" xfId="2" applyFont="1" applyFill="1" applyBorder="1" applyAlignment="1" applyProtection="1">
      <alignment horizontal="left" vertical="center" indent="1" shrinkToFit="1"/>
    </xf>
    <xf numFmtId="0" fontId="30" fillId="16" borderId="16" xfId="2" applyFont="1" applyFill="1" applyBorder="1" applyAlignment="1" applyProtection="1">
      <alignment vertical="center" shrinkToFit="1"/>
    </xf>
    <xf numFmtId="183" fontId="16" fillId="0" borderId="51" xfId="2" applyNumberFormat="1" applyFont="1" applyFill="1" applyBorder="1" applyAlignment="1" applyProtection="1">
      <alignment horizontal="center" vertical="center" shrinkToFit="1"/>
    </xf>
    <xf numFmtId="183" fontId="16" fillId="0" borderId="72" xfId="2" applyNumberFormat="1" applyFont="1" applyBorder="1" applyAlignment="1" applyProtection="1">
      <alignment horizontal="center" vertical="center" shrinkToFit="1"/>
    </xf>
    <xf numFmtId="0" fontId="2" fillId="16" borderId="12" xfId="2" applyFont="1" applyFill="1" applyBorder="1" applyAlignment="1" applyProtection="1">
      <alignment horizontal="left" vertical="center" indent="1" shrinkToFit="1"/>
    </xf>
    <xf numFmtId="0" fontId="15" fillId="16" borderId="0" xfId="2" applyFont="1" applyFill="1" applyBorder="1" applyAlignment="1" applyProtection="1">
      <alignment vertical="center" shrinkToFit="1"/>
    </xf>
    <xf numFmtId="0" fontId="2" fillId="16" borderId="24" xfId="2" applyFont="1" applyFill="1" applyBorder="1" applyAlignment="1" applyProtection="1">
      <alignment horizontal="left" vertical="center" indent="1" shrinkToFit="1"/>
    </xf>
    <xf numFmtId="0" fontId="15" fillId="16" borderId="63" xfId="2" applyFont="1" applyFill="1" applyBorder="1" applyAlignment="1" applyProtection="1">
      <alignment vertical="center" wrapText="1"/>
    </xf>
    <xf numFmtId="0" fontId="22" fillId="16" borderId="13" xfId="2" applyFont="1" applyFill="1" applyBorder="1" applyAlignment="1" applyProtection="1">
      <alignment horizontal="left" vertical="center" indent="1" shrinkToFit="1"/>
    </xf>
    <xf numFmtId="0" fontId="22" fillId="16" borderId="22" xfId="2" applyFont="1" applyFill="1" applyBorder="1" applyAlignment="1" applyProtection="1">
      <alignment vertical="center" wrapText="1"/>
    </xf>
    <xf numFmtId="168" fontId="38" fillId="0" borderId="51" xfId="2" applyNumberFormat="1" applyFont="1" applyFill="1" applyBorder="1" applyAlignment="1" applyProtection="1">
      <alignment horizontal="center" vertical="center" shrinkToFit="1"/>
    </xf>
    <xf numFmtId="168" fontId="38" fillId="0" borderId="72" xfId="2" applyNumberFormat="1" applyFont="1" applyBorder="1" applyAlignment="1" applyProtection="1">
      <alignment horizontal="center" vertical="center" shrinkToFit="1"/>
    </xf>
    <xf numFmtId="0" fontId="3" fillId="0" borderId="70" xfId="2" quotePrefix="1" applyFont="1" applyBorder="1" applyAlignment="1" applyProtection="1">
      <alignment shrinkToFit="1"/>
    </xf>
    <xf numFmtId="0" fontId="23" fillId="3" borderId="27" xfId="2" applyFont="1" applyFill="1" applyBorder="1" applyAlignment="1" applyProtection="1">
      <alignment horizontal="left" vertical="center" indent="1"/>
    </xf>
    <xf numFmtId="0" fontId="7" fillId="3" borderId="25" xfId="2" applyFont="1" applyFill="1" applyBorder="1" applyAlignment="1" applyProtection="1">
      <alignment horizontal="left" vertical="center" indent="1"/>
    </xf>
    <xf numFmtId="0" fontId="31" fillId="3" borderId="26" xfId="2" applyFont="1" applyFill="1" applyBorder="1" applyAlignment="1" applyProtection="1">
      <alignment horizontal="left" vertical="center" wrapText="1" indent="1"/>
    </xf>
    <xf numFmtId="0" fontId="32" fillId="9" borderId="70" xfId="2" applyFont="1" applyFill="1" applyBorder="1" applyAlignment="1" applyProtection="1">
      <alignment horizontal="center" shrinkToFit="1"/>
    </xf>
    <xf numFmtId="0" fontId="32" fillId="7" borderId="70" xfId="2" applyFont="1" applyFill="1" applyBorder="1" applyAlignment="1" applyProtection="1">
      <alignment horizontal="center" shrinkToFit="1"/>
    </xf>
    <xf numFmtId="0" fontId="32" fillId="12" borderId="70" xfId="2" applyFont="1" applyFill="1" applyBorder="1" applyAlignment="1" applyProtection="1">
      <alignment horizontal="center" shrinkToFit="1"/>
    </xf>
    <xf numFmtId="0" fontId="100" fillId="0" borderId="0" xfId="2" applyFont="1" applyProtection="1"/>
    <xf numFmtId="0" fontId="101" fillId="3" borderId="11" xfId="2" applyFont="1" applyFill="1" applyBorder="1" applyAlignment="1" applyProtection="1">
      <alignment horizontal="center" vertical="center"/>
    </xf>
    <xf numFmtId="0" fontId="101" fillId="3" borderId="16" xfId="2" applyFont="1" applyFill="1" applyBorder="1" applyAlignment="1" applyProtection="1">
      <alignment horizontal="center" vertical="center" wrapText="1"/>
    </xf>
    <xf numFmtId="173" fontId="103" fillId="0" borderId="4" xfId="2" applyNumberFormat="1" applyFont="1" applyFill="1" applyBorder="1" applyAlignment="1" applyProtection="1">
      <alignment horizontal="right"/>
    </xf>
    <xf numFmtId="173" fontId="102" fillId="0" borderId="74" xfId="2" applyNumberFormat="1" applyFont="1" applyFill="1" applyBorder="1" applyAlignment="1" applyProtection="1">
      <alignment vertical="center" wrapText="1"/>
    </xf>
    <xf numFmtId="183" fontId="102" fillId="0" borderId="74" xfId="2" applyNumberFormat="1" applyFont="1" applyFill="1" applyBorder="1" applyAlignment="1" applyProtection="1">
      <alignment vertical="center" wrapText="1"/>
    </xf>
    <xf numFmtId="0" fontId="100" fillId="0" borderId="0" xfId="2" applyFont="1" applyAlignment="1" applyProtection="1"/>
    <xf numFmtId="0" fontId="33" fillId="0" borderId="0" xfId="2" applyFont="1" applyProtection="1"/>
    <xf numFmtId="173" fontId="69" fillId="3" borderId="41" xfId="2" applyNumberFormat="1" applyFont="1" applyFill="1" applyBorder="1" applyAlignment="1" applyProtection="1">
      <alignment vertical="center"/>
    </xf>
    <xf numFmtId="0" fontId="34" fillId="3" borderId="41" xfId="2" applyFont="1" applyFill="1" applyBorder="1" applyAlignment="1" applyProtection="1">
      <alignment horizontal="left" vertical="center"/>
    </xf>
    <xf numFmtId="173" fontId="50" fillId="0" borderId="0" xfId="2" applyNumberFormat="1" applyFont="1" applyFill="1" applyBorder="1" applyAlignment="1" applyProtection="1">
      <alignment vertical="center" wrapText="1"/>
    </xf>
    <xf numFmtId="173" fontId="85" fillId="0" borderId="70" xfId="2" applyNumberFormat="1" applyFont="1" applyFill="1" applyBorder="1" applyAlignment="1" applyProtection="1">
      <alignment vertical="center" wrapText="1"/>
    </xf>
    <xf numFmtId="0" fontId="33" fillId="0" borderId="0" xfId="2" applyFont="1" applyAlignment="1" applyProtection="1"/>
    <xf numFmtId="0" fontId="34" fillId="3" borderId="41" xfId="2" applyFont="1" applyFill="1" applyBorder="1" applyAlignment="1" applyProtection="1">
      <alignment horizontal="center" vertical="center" wrapText="1"/>
    </xf>
    <xf numFmtId="0" fontId="84" fillId="3" borderId="86" xfId="2" applyFont="1" applyFill="1" applyBorder="1" applyAlignment="1" applyProtection="1">
      <alignment horizontal="center" vertical="center" wrapText="1"/>
    </xf>
    <xf numFmtId="173" fontId="35" fillId="0" borderId="0" xfId="2" applyNumberFormat="1" applyFont="1" applyFill="1" applyBorder="1" applyAlignment="1" applyProtection="1">
      <alignment horizontal="right"/>
    </xf>
    <xf numFmtId="168" fontId="80" fillId="7" borderId="70" xfId="2" applyNumberFormat="1" applyFont="1" applyFill="1" applyBorder="1" applyAlignment="1" applyProtection="1">
      <alignment horizontal="center" vertical="top" wrapText="1"/>
    </xf>
    <xf numFmtId="0" fontId="0" fillId="0" borderId="0" xfId="0" applyAlignment="1" applyProtection="1">
      <alignment horizontal="center" textRotation="90"/>
    </xf>
    <xf numFmtId="0" fontId="78" fillId="0" borderId="0" xfId="2" applyFont="1" applyFill="1" applyBorder="1" applyAlignment="1" applyProtection="1">
      <alignment horizontal="left" vertical="center"/>
    </xf>
    <xf numFmtId="0" fontId="5" fillId="0" borderId="0" xfId="2" applyFont="1" applyFill="1" applyAlignment="1" applyProtection="1">
      <alignment horizontal="center"/>
    </xf>
    <xf numFmtId="0" fontId="3" fillId="0" borderId="0" xfId="2" applyFont="1" applyFill="1" applyBorder="1" applyAlignment="1" applyProtection="1"/>
    <xf numFmtId="0" fontId="3" fillId="18" borderId="0" xfId="2" applyFont="1" applyFill="1" applyBorder="1" applyAlignment="1" applyProtection="1"/>
    <xf numFmtId="0" fontId="36" fillId="0" borderId="0" xfId="4" applyFont="1" applyAlignment="1" applyProtection="1"/>
    <xf numFmtId="0" fontId="37" fillId="3" borderId="0" xfId="5" applyFont="1" applyFill="1" applyBorder="1" applyAlignment="1" applyProtection="1">
      <alignment horizontal="center"/>
    </xf>
    <xf numFmtId="0" fontId="37" fillId="0" borderId="0" xfId="5" applyFont="1" applyFill="1" applyBorder="1" applyAlignment="1" applyProtection="1"/>
    <xf numFmtId="0" fontId="37" fillId="3" borderId="0" xfId="5" applyFont="1" applyFill="1" applyBorder="1" applyAlignment="1" applyProtection="1"/>
    <xf numFmtId="0" fontId="3" fillId="3" borderId="0" xfId="2" applyFont="1" applyFill="1" applyAlignment="1" applyProtection="1"/>
    <xf numFmtId="0" fontId="37" fillId="18" borderId="0" xfId="5" applyFont="1" applyFill="1" applyBorder="1" applyAlignment="1" applyProtection="1"/>
    <xf numFmtId="0" fontId="31" fillId="3" borderId="0" xfId="2" applyFont="1" applyFill="1" applyBorder="1" applyAlignment="1" applyProtection="1">
      <alignment horizontal="center" vertical="center" wrapText="1"/>
    </xf>
    <xf numFmtId="0" fontId="91" fillId="7" borderId="70" xfId="2" applyFont="1" applyFill="1" applyBorder="1" applyAlignment="1" applyProtection="1">
      <alignment horizontal="center" vertical="center" wrapText="1"/>
    </xf>
    <xf numFmtId="0" fontId="98" fillId="0" borderId="0" xfId="7" applyFont="1" applyAlignment="1" applyProtection="1">
      <alignment horizontal="left" vertical="center"/>
    </xf>
    <xf numFmtId="0" fontId="99" fillId="0" borderId="0" xfId="7" applyFont="1" applyAlignment="1" applyProtection="1">
      <alignment horizontal="left" vertical="center"/>
    </xf>
    <xf numFmtId="0" fontId="47" fillId="0" borderId="0" xfId="0" applyFont="1" applyAlignment="1" applyProtection="1">
      <alignment horizontal="left" vertical="center"/>
    </xf>
    <xf numFmtId="0" fontId="3" fillId="0" borderId="0" xfId="2" applyFont="1" applyAlignment="1" applyProtection="1">
      <alignment horizontal="left" vertical="center"/>
    </xf>
    <xf numFmtId="0" fontId="75" fillId="0" borderId="0" xfId="2" applyFont="1" applyBorder="1" applyAlignment="1" applyProtection="1">
      <alignment horizontal="center" vertical="center" wrapText="1"/>
    </xf>
    <xf numFmtId="0" fontId="77" fillId="0" borderId="0" xfId="2" applyFont="1" applyBorder="1" applyAlignment="1" applyProtection="1">
      <alignment horizontal="center" vertical="center" wrapText="1"/>
    </xf>
    <xf numFmtId="0" fontId="76" fillId="0" borderId="0" xfId="2" applyFont="1" applyAlignment="1" applyProtection="1">
      <alignment horizontal="center"/>
    </xf>
    <xf numFmtId="0" fontId="98" fillId="0" borderId="0" xfId="7" applyFont="1" applyBorder="1" applyAlignment="1" applyProtection="1">
      <alignment horizontal="left" vertical="center"/>
    </xf>
    <xf numFmtId="0" fontId="3" fillId="0" borderId="0" xfId="2" applyFont="1" applyAlignment="1" applyProtection="1">
      <alignment horizontal="center" vertical="center"/>
    </xf>
    <xf numFmtId="0" fontId="3" fillId="0" borderId="0" xfId="2" applyFont="1" applyAlignment="1" applyProtection="1">
      <alignment horizontal="center" vertical="center" wrapText="1"/>
    </xf>
    <xf numFmtId="0" fontId="3" fillId="0" borderId="0" xfId="2" applyFont="1" applyAlignment="1" applyProtection="1">
      <alignment horizontal="center"/>
    </xf>
    <xf numFmtId="0" fontId="3" fillId="0" borderId="0" xfId="2" applyFont="1" applyFill="1" applyBorder="1" applyAlignment="1" applyProtection="1">
      <alignment horizontal="center" vertical="center"/>
    </xf>
    <xf numFmtId="0" fontId="47" fillId="0" borderId="0" xfId="0" applyFont="1" applyProtection="1"/>
    <xf numFmtId="0" fontId="4" fillId="0" borderId="0" xfId="2" applyFont="1" applyFill="1" applyBorder="1" applyAlignment="1" applyProtection="1">
      <alignment horizontal="center" vertical="center"/>
    </xf>
    <xf numFmtId="0" fontId="33" fillId="0" borderId="0" xfId="2" applyFont="1" applyBorder="1" applyProtection="1"/>
    <xf numFmtId="0" fontId="3" fillId="0" borderId="0" xfId="2" applyFont="1" applyBorder="1" applyAlignment="1" applyProtection="1"/>
    <xf numFmtId="0" fontId="3" fillId="0" borderId="0" xfId="2" applyFont="1" applyAlignment="1" applyProtection="1">
      <alignment wrapText="1"/>
    </xf>
    <xf numFmtId="0" fontId="3" fillId="0" borderId="0" xfId="2" applyFont="1" applyAlignment="1" applyProtection="1">
      <alignment horizontal="center" wrapText="1"/>
    </xf>
    <xf numFmtId="0" fontId="76" fillId="0" borderId="40" xfId="2" applyFont="1" applyFill="1" applyBorder="1" applyAlignment="1" applyProtection="1">
      <alignment horizontal="center" vertical="center"/>
    </xf>
    <xf numFmtId="0" fontId="82" fillId="0" borderId="49" xfId="2" applyFont="1" applyFill="1" applyBorder="1" applyAlignment="1" applyProtection="1">
      <alignment horizontal="right" vertical="center" wrapText="1"/>
    </xf>
    <xf numFmtId="0" fontId="51" fillId="0" borderId="42" xfId="2" applyFont="1" applyFill="1" applyBorder="1" applyAlignment="1" applyProtection="1">
      <alignment horizontal="right" vertical="center"/>
    </xf>
    <xf numFmtId="0" fontId="90" fillId="0" borderId="42" xfId="2" applyFont="1" applyFill="1" applyBorder="1" applyAlignment="1" applyProtection="1">
      <alignment horizontal="right" vertical="center"/>
    </xf>
    <xf numFmtId="0" fontId="51" fillId="0" borderId="48" xfId="2" applyFont="1" applyFill="1" applyBorder="1" applyAlignment="1" applyProtection="1">
      <alignment horizontal="right" vertical="center"/>
    </xf>
    <xf numFmtId="0" fontId="22" fillId="0" borderId="0" xfId="2" applyNumberFormat="1" applyFont="1" applyFill="1" applyBorder="1" applyAlignment="1" applyProtection="1">
      <alignment horizontal="left" vertical="center" wrapText="1"/>
    </xf>
    <xf numFmtId="167" fontId="0" fillId="0" borderId="0" xfId="0" applyNumberFormat="1"/>
    <xf numFmtId="178" fontId="0" fillId="0" borderId="0" xfId="0" applyNumberFormat="1"/>
    <xf numFmtId="0" fontId="81" fillId="0" borderId="0" xfId="2" applyFont="1" applyFill="1" applyProtection="1"/>
    <xf numFmtId="0" fontId="100" fillId="0" borderId="0" xfId="2" applyFont="1" applyFill="1" applyProtection="1"/>
    <xf numFmtId="0" fontId="33" fillId="0" borderId="0" xfId="2" applyFont="1" applyFill="1" applyProtection="1"/>
    <xf numFmtId="0" fontId="36" fillId="0" borderId="0" xfId="4" applyFont="1" applyFill="1" applyAlignment="1" applyProtection="1"/>
    <xf numFmtId="0" fontId="22" fillId="0" borderId="0" xfId="2" applyNumberFormat="1" applyFont="1" applyFill="1" applyBorder="1" applyAlignment="1" applyProtection="1">
      <alignment horizontal="right" vertical="center"/>
    </xf>
    <xf numFmtId="14" fontId="3" fillId="0" borderId="0" xfId="2" applyNumberFormat="1" applyFont="1" applyFill="1" applyAlignment="1" applyProtection="1">
      <alignment horizontal="left" vertical="center"/>
    </xf>
    <xf numFmtId="0" fontId="1" fillId="11" borderId="0" xfId="0" applyFont="1" applyFill="1" applyProtection="1">
      <protection locked="0"/>
    </xf>
    <xf numFmtId="0" fontId="89" fillId="3" borderId="64" xfId="2" applyNumberFormat="1" applyFont="1" applyFill="1" applyBorder="1" applyAlignment="1" applyProtection="1">
      <alignment horizontal="center" vertical="center" wrapText="1"/>
      <protection locked="0"/>
    </xf>
    <xf numFmtId="0" fontId="13" fillId="6" borderId="53" xfId="2" applyFont="1" applyFill="1" applyBorder="1" applyAlignment="1" applyProtection="1">
      <alignment horizontal="center" wrapText="1"/>
      <protection locked="0"/>
    </xf>
    <xf numFmtId="169" fontId="1" fillId="6" borderId="53" xfId="2" applyNumberFormat="1" applyFont="1" applyFill="1" applyBorder="1" applyAlignment="1" applyProtection="1">
      <alignment horizontal="center" vertical="center" wrapText="1"/>
      <protection locked="0"/>
    </xf>
    <xf numFmtId="169" fontId="4" fillId="6" borderId="53" xfId="2" applyNumberFormat="1" applyFont="1" applyFill="1" applyBorder="1" applyAlignment="1" applyProtection="1">
      <alignment horizontal="center" wrapText="1"/>
      <protection locked="0"/>
    </xf>
    <xf numFmtId="169" fontId="1" fillId="6" borderId="53" xfId="2" applyNumberFormat="1" applyFont="1" applyFill="1" applyBorder="1" applyAlignment="1" applyProtection="1">
      <alignment horizontal="center" wrapText="1"/>
      <protection locked="0"/>
    </xf>
    <xf numFmtId="171" fontId="1" fillId="6" borderId="53" xfId="2" applyNumberFormat="1" applyFont="1" applyFill="1" applyBorder="1" applyAlignment="1" applyProtection="1">
      <alignment horizontal="center" wrapText="1"/>
      <protection locked="0"/>
    </xf>
    <xf numFmtId="182" fontId="4" fillId="6" borderId="53" xfId="2" applyNumberFormat="1" applyFont="1" applyFill="1" applyBorder="1" applyAlignment="1" applyProtection="1">
      <alignment horizontal="center" vertical="center" wrapText="1"/>
      <protection locked="0"/>
    </xf>
    <xf numFmtId="171" fontId="1" fillId="6" borderId="53" xfId="2" applyNumberFormat="1" applyFont="1" applyFill="1" applyBorder="1" applyAlignment="1" applyProtection="1">
      <alignment horizontal="center" vertical="center" wrapText="1"/>
      <protection locked="0"/>
    </xf>
    <xf numFmtId="169" fontId="22" fillId="6" borderId="53" xfId="2" applyNumberFormat="1" applyFont="1" applyFill="1" applyBorder="1" applyAlignment="1" applyProtection="1">
      <alignment horizontal="center" vertical="center" wrapText="1"/>
      <protection locked="0"/>
    </xf>
    <xf numFmtId="172" fontId="1" fillId="6" borderId="53" xfId="2" applyNumberFormat="1" applyFont="1" applyFill="1" applyBorder="1" applyAlignment="1" applyProtection="1">
      <alignment horizontal="center" vertical="center" wrapText="1"/>
      <protection locked="0"/>
    </xf>
    <xf numFmtId="183" fontId="1" fillId="6" borderId="53" xfId="2" applyNumberFormat="1" applyFont="1" applyFill="1" applyBorder="1" applyAlignment="1" applyProtection="1">
      <alignment horizontal="center" vertical="center" wrapText="1"/>
      <protection locked="0"/>
    </xf>
    <xf numFmtId="9" fontId="13" fillId="6" borderId="53" xfId="2" applyNumberFormat="1" applyFont="1" applyFill="1" applyBorder="1" applyAlignment="1" applyProtection="1">
      <alignment horizontal="center" vertical="center"/>
      <protection locked="0"/>
    </xf>
    <xf numFmtId="172" fontId="1" fillId="6" borderId="53" xfId="1" applyNumberFormat="1" applyFont="1" applyFill="1" applyBorder="1" applyAlignment="1" applyProtection="1">
      <alignment horizontal="center" vertical="center" wrapText="1"/>
      <protection locked="0"/>
    </xf>
    <xf numFmtId="172" fontId="38" fillId="0" borderId="71" xfId="2" applyNumberFormat="1" applyFont="1" applyBorder="1" applyAlignment="1" applyProtection="1">
      <alignment horizontal="center" vertical="center" shrinkToFit="1"/>
      <protection locked="0"/>
    </xf>
    <xf numFmtId="172" fontId="1" fillId="6" borderId="53" xfId="2" applyNumberFormat="1" applyFont="1" applyFill="1" applyBorder="1" applyAlignment="1" applyProtection="1">
      <alignment horizontal="center" vertical="center" shrinkToFit="1"/>
      <protection locked="0"/>
    </xf>
    <xf numFmtId="185" fontId="1" fillId="6" borderId="53" xfId="2" applyNumberFormat="1" applyFont="1" applyFill="1" applyBorder="1" applyAlignment="1" applyProtection="1">
      <alignment horizontal="center" vertical="center" shrinkToFit="1"/>
      <protection locked="0"/>
    </xf>
    <xf numFmtId="174" fontId="1" fillId="6" borderId="53" xfId="2" applyNumberFormat="1" applyFont="1" applyFill="1" applyBorder="1" applyAlignment="1" applyProtection="1">
      <alignment horizontal="center" vertical="center" wrapText="1"/>
      <protection locked="0"/>
    </xf>
    <xf numFmtId="169" fontId="11" fillId="6" borderId="53" xfId="2" applyNumberFormat="1" applyFont="1" applyFill="1" applyBorder="1" applyAlignment="1" applyProtection="1">
      <alignment horizontal="center" vertical="center" shrinkToFit="1"/>
      <protection locked="0"/>
    </xf>
    <xf numFmtId="187" fontId="22" fillId="6" borderId="53" xfId="1" applyNumberFormat="1" applyFont="1" applyFill="1" applyBorder="1" applyAlignment="1" applyProtection="1">
      <alignment horizontal="center" vertical="center" wrapText="1"/>
      <protection locked="0"/>
    </xf>
    <xf numFmtId="183" fontId="49" fillId="6" borderId="53" xfId="2" applyNumberFormat="1" applyFont="1" applyFill="1" applyBorder="1" applyAlignment="1" applyProtection="1">
      <alignment horizontal="center"/>
      <protection locked="0"/>
    </xf>
    <xf numFmtId="183" fontId="11" fillId="6" borderId="53" xfId="2" applyNumberFormat="1" applyFont="1" applyFill="1" applyBorder="1" applyAlignment="1" applyProtection="1">
      <alignment horizontal="center" vertical="center"/>
      <protection locked="0"/>
    </xf>
    <xf numFmtId="176" fontId="11" fillId="6" borderId="53" xfId="2" applyNumberFormat="1" applyFont="1" applyFill="1" applyBorder="1" applyAlignment="1" applyProtection="1">
      <alignment horizontal="center" vertical="center"/>
      <protection locked="0"/>
    </xf>
    <xf numFmtId="172" fontId="11" fillId="6" borderId="53" xfId="2" applyNumberFormat="1" applyFont="1" applyFill="1" applyBorder="1" applyAlignment="1" applyProtection="1">
      <alignment horizontal="center" vertical="center" shrinkToFit="1"/>
      <protection locked="0"/>
    </xf>
    <xf numFmtId="179" fontId="1" fillId="6" borderId="53" xfId="2" applyNumberFormat="1" applyFont="1" applyFill="1" applyBorder="1" applyAlignment="1" applyProtection="1">
      <alignment horizontal="center" vertical="center" wrapText="1"/>
      <protection locked="0"/>
    </xf>
    <xf numFmtId="183" fontId="19" fillId="6" borderId="53" xfId="2" applyNumberFormat="1" applyFont="1" applyFill="1" applyBorder="1" applyAlignment="1" applyProtection="1">
      <alignment horizontal="center" vertical="center" shrinkToFit="1"/>
      <protection locked="0"/>
    </xf>
    <xf numFmtId="183" fontId="11" fillId="6" borderId="53" xfId="2" applyNumberFormat="1" applyFont="1" applyFill="1" applyBorder="1" applyAlignment="1" applyProtection="1">
      <alignment horizontal="center" vertical="center" shrinkToFit="1"/>
      <protection locked="0"/>
    </xf>
    <xf numFmtId="183" fontId="3" fillId="6" borderId="53" xfId="2" applyNumberFormat="1" applyFont="1" applyFill="1" applyBorder="1" applyAlignment="1" applyProtection="1">
      <alignment horizontal="center"/>
      <protection locked="0"/>
    </xf>
    <xf numFmtId="168" fontId="74" fillId="6" borderId="26" xfId="2" applyNumberFormat="1" applyFont="1" applyFill="1" applyBorder="1" applyAlignment="1" applyProtection="1">
      <alignment horizontal="center" vertical="center" wrapText="1"/>
      <protection locked="0"/>
    </xf>
    <xf numFmtId="183" fontId="102" fillId="6" borderId="16" xfId="2" applyNumberFormat="1" applyFont="1" applyFill="1" applyBorder="1" applyAlignment="1" applyProtection="1">
      <alignment horizontal="center" vertical="center" wrapText="1"/>
      <protection locked="0"/>
    </xf>
    <xf numFmtId="194" fontId="106" fillId="11" borderId="37" xfId="0" applyNumberFormat="1" applyFont="1" applyFill="1" applyBorder="1" applyAlignment="1" applyProtection="1">
      <alignment horizontal="left" vertical="center"/>
    </xf>
    <xf numFmtId="0" fontId="106" fillId="11" borderId="0" xfId="0" applyNumberFormat="1" applyFont="1" applyFill="1" applyBorder="1" applyAlignment="1" applyProtection="1">
      <alignment horizontal="left" vertical="center"/>
    </xf>
    <xf numFmtId="0" fontId="1" fillId="11" borderId="0" xfId="0" applyFont="1" applyFill="1" applyAlignment="1" applyProtection="1">
      <alignment horizontal="right"/>
    </xf>
    <xf numFmtId="0" fontId="51" fillId="0" borderId="50" xfId="2" applyFont="1" applyFill="1" applyBorder="1" applyAlignment="1" applyProtection="1">
      <alignment horizontal="center" vertical="center" wrapText="1"/>
      <protection locked="0"/>
    </xf>
    <xf numFmtId="0" fontId="51" fillId="0" borderId="43" xfId="2" applyFont="1" applyFill="1" applyBorder="1" applyAlignment="1" applyProtection="1">
      <alignment horizontal="center" vertical="center" wrapText="1"/>
      <protection locked="0"/>
    </xf>
    <xf numFmtId="0" fontId="0" fillId="11" borderId="0" xfId="0" applyFill="1" applyBorder="1" applyProtection="1"/>
    <xf numFmtId="0" fontId="1" fillId="11" borderId="0" xfId="0" applyFont="1" applyFill="1" applyBorder="1" applyAlignment="1" applyProtection="1">
      <alignment horizontal="right"/>
    </xf>
    <xf numFmtId="0" fontId="44" fillId="11" borderId="0" xfId="0" applyNumberFormat="1" applyFont="1" applyFill="1" applyBorder="1" applyAlignment="1">
      <alignment horizontal="center" vertical="top"/>
    </xf>
    <xf numFmtId="0" fontId="0" fillId="11" borderId="0" xfId="0" applyFill="1" applyBorder="1" applyAlignment="1" applyProtection="1">
      <alignment horizontal="center"/>
    </xf>
    <xf numFmtId="0" fontId="3" fillId="0" borderId="81" xfId="2" applyFont="1" applyBorder="1" applyAlignment="1" applyProtection="1">
      <alignment shrinkToFit="1"/>
    </xf>
    <xf numFmtId="168" fontId="68" fillId="18" borderId="70" xfId="2" applyNumberFormat="1" applyFont="1" applyFill="1" applyBorder="1" applyAlignment="1" applyProtection="1">
      <alignment horizontal="center" vertical="center" wrapText="1"/>
    </xf>
    <xf numFmtId="0" fontId="108" fillId="18" borderId="70" xfId="2" applyFont="1" applyFill="1" applyBorder="1" applyAlignment="1" applyProtection="1">
      <alignment horizontal="center" vertical="center" wrapText="1"/>
    </xf>
    <xf numFmtId="0" fontId="56" fillId="0" borderId="69" xfId="16" applyBorder="1" applyAlignment="1" applyProtection="1">
      <alignment horizontal="center" vertical="center" shrinkToFit="1"/>
    </xf>
    <xf numFmtId="0" fontId="3" fillId="2" borderId="0" xfId="2" applyFont="1" applyFill="1" applyBorder="1" applyAlignment="1" applyProtection="1"/>
    <xf numFmtId="0" fontId="10" fillId="7" borderId="66" xfId="2" applyFont="1" applyFill="1" applyBorder="1" applyAlignment="1" applyProtection="1">
      <alignment vertical="center" wrapText="1"/>
    </xf>
    <xf numFmtId="168" fontId="7" fillId="7" borderId="75" xfId="2" applyNumberFormat="1" applyFont="1" applyFill="1" applyBorder="1" applyAlignment="1" applyProtection="1">
      <alignment horizontal="center" vertical="top" wrapText="1"/>
    </xf>
    <xf numFmtId="0" fontId="3" fillId="0" borderId="82" xfId="2" applyFont="1" applyBorder="1" applyAlignment="1" applyProtection="1">
      <alignment shrinkToFit="1"/>
    </xf>
    <xf numFmtId="0" fontId="32" fillId="7" borderId="83" xfId="2" applyFont="1" applyFill="1" applyBorder="1" applyAlignment="1" applyProtection="1">
      <alignment horizontal="center" shrinkToFit="1"/>
    </xf>
    <xf numFmtId="0" fontId="10" fillId="3" borderId="66" xfId="2" applyFont="1" applyFill="1" applyBorder="1" applyAlignment="1" applyProtection="1">
      <alignment vertical="center" wrapText="1"/>
    </xf>
    <xf numFmtId="0" fontId="20" fillId="3" borderId="65" xfId="2" applyFont="1" applyFill="1" applyBorder="1" applyAlignment="1" applyProtection="1">
      <alignment vertical="center" shrinkToFit="1"/>
    </xf>
    <xf numFmtId="0" fontId="23" fillId="3" borderId="65" xfId="2" applyFont="1" applyFill="1" applyBorder="1" applyAlignment="1" applyProtection="1">
      <alignment vertical="center" shrinkToFit="1"/>
    </xf>
    <xf numFmtId="195" fontId="106" fillId="11" borderId="47" xfId="7" applyNumberFormat="1" applyFont="1" applyFill="1" applyBorder="1" applyAlignment="1" applyProtection="1">
      <alignment horizontal="center" vertical="center" wrapText="1"/>
    </xf>
    <xf numFmtId="195" fontId="106" fillId="11" borderId="96" xfId="7" applyNumberFormat="1" applyFont="1" applyFill="1" applyBorder="1" applyAlignment="1" applyProtection="1">
      <alignment horizontal="center" vertical="center" wrapText="1"/>
    </xf>
    <xf numFmtId="49" fontId="106" fillId="11" borderId="0" xfId="0" applyNumberFormat="1" applyFont="1" applyFill="1" applyBorder="1" applyAlignment="1" applyProtection="1">
      <alignment horizontal="left" vertical="center"/>
    </xf>
    <xf numFmtId="0" fontId="7" fillId="3" borderId="65" xfId="2" applyFont="1" applyFill="1" applyBorder="1" applyAlignment="1" applyProtection="1">
      <alignment horizontal="center" vertical="center" wrapText="1"/>
    </xf>
    <xf numFmtId="168" fontId="7" fillId="3" borderId="65" xfId="2" applyNumberFormat="1" applyFont="1" applyFill="1" applyBorder="1" applyAlignment="1" applyProtection="1">
      <alignment horizontal="center" vertical="center" wrapText="1"/>
    </xf>
    <xf numFmtId="168" fontId="8" fillId="3" borderId="65" xfId="2" applyNumberFormat="1" applyFont="1" applyFill="1" applyBorder="1" applyAlignment="1" applyProtection="1">
      <alignment horizontal="center" vertical="center" wrapText="1"/>
    </xf>
    <xf numFmtId="0" fontId="0" fillId="10" borderId="70" xfId="0" applyFill="1" applyBorder="1" applyAlignment="1" applyProtection="1"/>
    <xf numFmtId="9" fontId="38" fillId="0" borderId="68" xfId="2" applyNumberFormat="1" applyFont="1" applyBorder="1" applyAlignment="1" applyProtection="1">
      <alignment horizontal="center" vertical="center" shrinkToFit="1"/>
    </xf>
    <xf numFmtId="170" fontId="38" fillId="0" borderId="68" xfId="2" applyNumberFormat="1" applyFont="1" applyBorder="1" applyAlignment="1" applyProtection="1">
      <alignment horizontal="center" vertical="center" shrinkToFit="1"/>
    </xf>
    <xf numFmtId="0" fontId="11" fillId="0" borderId="68" xfId="2" applyFont="1" applyBorder="1" applyAlignment="1" applyProtection="1">
      <alignment horizontal="center" vertical="center" shrinkToFit="1"/>
    </xf>
    <xf numFmtId="0" fontId="23" fillId="7" borderId="80" xfId="2" applyFont="1" applyFill="1" applyBorder="1" applyAlignment="1" applyProtection="1">
      <alignment vertical="center" shrinkToFit="1"/>
    </xf>
    <xf numFmtId="0" fontId="32" fillId="3" borderId="73" xfId="2" applyFont="1" applyFill="1" applyBorder="1" applyAlignment="1" applyProtection="1">
      <alignment horizontal="center" shrinkToFit="1"/>
    </xf>
    <xf numFmtId="0" fontId="10" fillId="3" borderId="87" xfId="2" applyFont="1" applyFill="1" applyBorder="1" applyAlignment="1" applyProtection="1">
      <alignment vertical="center" wrapText="1"/>
    </xf>
    <xf numFmtId="196" fontId="63" fillId="11" borderId="34" xfId="7" applyNumberFormat="1" applyFont="1" applyFill="1" applyBorder="1" applyAlignment="1" applyProtection="1">
      <alignment horizontal="center" vertical="center"/>
      <protection locked="0"/>
    </xf>
    <xf numFmtId="175" fontId="0" fillId="0" borderId="0" xfId="0" applyNumberFormat="1"/>
    <xf numFmtId="49" fontId="1" fillId="11" borderId="0" xfId="0" applyNumberFormat="1" applyFont="1" applyFill="1" applyBorder="1" applyProtection="1"/>
    <xf numFmtId="0" fontId="68" fillId="9" borderId="70" xfId="2" applyFont="1" applyFill="1" applyBorder="1" applyAlignment="1" applyProtection="1">
      <alignment horizontal="center" vertical="center" wrapText="1"/>
    </xf>
    <xf numFmtId="0" fontId="38" fillId="0" borderId="72" xfId="2" applyFont="1" applyBorder="1" applyAlignment="1" applyProtection="1">
      <alignment horizontal="center" vertical="center" shrinkToFit="1"/>
    </xf>
    <xf numFmtId="0" fontId="38" fillId="0" borderId="68" xfId="2" applyFont="1" applyBorder="1" applyAlignment="1" applyProtection="1">
      <alignment horizontal="center" vertical="center" shrinkToFit="1"/>
    </xf>
    <xf numFmtId="0" fontId="11" fillId="2" borderId="72" xfId="2" applyFont="1" applyFill="1" applyBorder="1" applyAlignment="1" applyProtection="1">
      <alignment horizontal="center" vertical="center" shrinkToFit="1"/>
    </xf>
    <xf numFmtId="0" fontId="38" fillId="0" borderId="71" xfId="2" applyFont="1" applyBorder="1" applyAlignment="1" applyProtection="1">
      <alignment horizontal="center" vertical="center" shrinkToFit="1"/>
    </xf>
    <xf numFmtId="0" fontId="11" fillId="0" borderId="72" xfId="1" applyNumberFormat="1" applyFont="1" applyBorder="1" applyAlignment="1" applyProtection="1">
      <alignment horizontal="center" vertical="center" shrinkToFit="1"/>
    </xf>
    <xf numFmtId="0" fontId="27" fillId="9" borderId="70" xfId="2" applyFont="1" applyFill="1" applyBorder="1" applyAlignment="1" applyProtection="1">
      <alignment shrinkToFit="1"/>
    </xf>
    <xf numFmtId="0" fontId="109" fillId="0" borderId="86" xfId="2" applyFont="1" applyFill="1" applyBorder="1" applyAlignment="1" applyProtection="1">
      <alignment horizontal="center" vertical="center"/>
    </xf>
    <xf numFmtId="0" fontId="109" fillId="0" borderId="0" xfId="2" applyFont="1" applyFill="1" applyBorder="1" applyAlignment="1" applyProtection="1">
      <alignment horizontal="center" vertical="center"/>
    </xf>
    <xf numFmtId="0" fontId="3" fillId="2" borderId="0" xfId="2" applyNumberFormat="1" applyFont="1" applyFill="1" applyAlignment="1" applyProtection="1"/>
    <xf numFmtId="168" fontId="8" fillId="5" borderId="70" xfId="2" applyNumberFormat="1" applyFont="1" applyFill="1" applyBorder="1" applyAlignment="1" applyProtection="1">
      <alignment horizontal="center" vertical="center" shrinkToFit="1"/>
    </xf>
    <xf numFmtId="169" fontId="38" fillId="0" borderId="68" xfId="2" applyNumberFormat="1" applyFont="1" applyFill="1" applyBorder="1" applyAlignment="1" applyProtection="1">
      <alignment horizontal="center" vertical="center" shrinkToFit="1"/>
    </xf>
    <xf numFmtId="0" fontId="20" fillId="5" borderId="70" xfId="2" applyFont="1" applyFill="1" applyBorder="1" applyAlignment="1" applyProtection="1">
      <alignment vertical="center" shrinkToFit="1"/>
    </xf>
    <xf numFmtId="0" fontId="24" fillId="5" borderId="70" xfId="2" applyFont="1" applyFill="1" applyBorder="1" applyAlignment="1" applyProtection="1">
      <alignment vertical="center" shrinkToFit="1"/>
    </xf>
    <xf numFmtId="0" fontId="3" fillId="0" borderId="77" xfId="2" applyFont="1" applyBorder="1" applyAlignment="1" applyProtection="1">
      <alignment shrinkToFit="1"/>
    </xf>
    <xf numFmtId="0" fontId="32" fillId="5" borderId="70" xfId="2" applyFont="1" applyFill="1" applyBorder="1" applyAlignment="1" applyProtection="1">
      <alignment horizontal="center" shrinkToFit="1"/>
    </xf>
    <xf numFmtId="0" fontId="73" fillId="6" borderId="0" xfId="2" applyFont="1" applyFill="1" applyBorder="1" applyAlignment="1" applyProtection="1">
      <alignment vertical="center" wrapText="1"/>
    </xf>
    <xf numFmtId="0" fontId="3" fillId="0" borderId="70" xfId="2" applyFont="1" applyFill="1" applyBorder="1" applyAlignment="1" applyProtection="1"/>
    <xf numFmtId="168" fontId="8" fillId="5" borderId="70" xfId="2" applyNumberFormat="1" applyFont="1" applyFill="1" applyBorder="1" applyAlignment="1" applyProtection="1">
      <alignment horizontal="center" vertical="top" shrinkToFit="1"/>
    </xf>
    <xf numFmtId="0" fontId="12" fillId="0" borderId="70" xfId="2" applyFont="1" applyBorder="1" applyAlignment="1" applyProtection="1">
      <alignment horizontal="center" vertical="center" wrapText="1"/>
    </xf>
    <xf numFmtId="0" fontId="13" fillId="2" borderId="7" xfId="2" applyNumberFormat="1" applyFont="1" applyFill="1" applyBorder="1" applyAlignment="1" applyProtection="1">
      <alignment horizontal="left" indent="1"/>
    </xf>
    <xf numFmtId="0" fontId="13" fillId="2" borderId="55" xfId="2" applyNumberFormat="1" applyFont="1" applyFill="1" applyBorder="1" applyAlignment="1" applyProtection="1">
      <alignment horizontal="left" wrapText="1" indent="1"/>
    </xf>
    <xf numFmtId="0" fontId="0" fillId="2" borderId="8" xfId="2" applyNumberFormat="1" applyFont="1" applyFill="1" applyBorder="1" applyAlignment="1" applyProtection="1">
      <alignment horizontal="left" vertical="center" indent="2" shrinkToFit="1"/>
    </xf>
    <xf numFmtId="0" fontId="1" fillId="2" borderId="51" xfId="2" applyNumberFormat="1" applyFont="1" applyFill="1" applyBorder="1" applyAlignment="1" applyProtection="1">
      <alignment horizontal="left" vertical="center" wrapText="1"/>
    </xf>
    <xf numFmtId="0" fontId="2" fillId="2" borderId="9" xfId="2" applyFont="1" applyFill="1" applyBorder="1" applyAlignment="1" applyProtection="1">
      <alignment horizontal="left" vertical="center" indent="2"/>
    </xf>
    <xf numFmtId="0" fontId="15" fillId="2" borderId="56" xfId="2" applyFont="1" applyFill="1" applyBorder="1" applyAlignment="1" applyProtection="1">
      <alignment horizontal="left" vertical="center" wrapText="1"/>
    </xf>
    <xf numFmtId="0" fontId="4" fillId="2" borderId="10" xfId="2" applyFont="1" applyFill="1" applyBorder="1" applyAlignment="1" applyProtection="1">
      <alignment horizontal="left" indent="1"/>
    </xf>
    <xf numFmtId="0" fontId="4" fillId="2" borderId="18" xfId="2" applyFont="1" applyFill="1" applyBorder="1" applyAlignment="1" applyProtection="1">
      <alignment horizontal="left" wrapText="1" indent="1"/>
    </xf>
    <xf numFmtId="0" fontId="4" fillId="2" borderId="7" xfId="2" applyFont="1" applyFill="1" applyBorder="1" applyAlignment="1" applyProtection="1">
      <alignment horizontal="left" indent="1"/>
    </xf>
    <xf numFmtId="0" fontId="4" fillId="2" borderId="55" xfId="2" applyFont="1" applyFill="1" applyBorder="1" applyAlignment="1" applyProtection="1">
      <alignment horizontal="left" wrapText="1" indent="1"/>
    </xf>
    <xf numFmtId="0" fontId="15" fillId="2" borderId="11" xfId="2" applyFont="1" applyFill="1" applyBorder="1" applyAlignment="1" applyProtection="1">
      <alignment horizontal="left" indent="1" shrinkToFit="1"/>
    </xf>
    <xf numFmtId="0" fontId="15" fillId="2" borderId="16" xfId="2" applyFont="1" applyFill="1" applyBorder="1" applyAlignment="1" applyProtection="1">
      <alignment wrapText="1"/>
    </xf>
    <xf numFmtId="0" fontId="4" fillId="2" borderId="12" xfId="2" applyFont="1" applyFill="1" applyBorder="1" applyAlignment="1" applyProtection="1">
      <alignment horizontal="left" indent="1" shrinkToFit="1"/>
    </xf>
    <xf numFmtId="0" fontId="15" fillId="2" borderId="56" xfId="2" applyFont="1" applyFill="1" applyBorder="1" applyAlignment="1" applyProtection="1">
      <alignment wrapText="1"/>
    </xf>
    <xf numFmtId="0" fontId="4" fillId="2" borderId="13" xfId="2" applyFont="1" applyFill="1" applyBorder="1" applyAlignment="1" applyProtection="1">
      <alignment horizontal="left" indent="1" shrinkToFit="1"/>
    </xf>
    <xf numFmtId="0" fontId="15" fillId="2" borderId="22" xfId="2" applyFont="1" applyFill="1" applyBorder="1" applyAlignment="1" applyProtection="1">
      <alignment horizontal="left" wrapText="1" indent="1"/>
    </xf>
    <xf numFmtId="0" fontId="15" fillId="2" borderId="12" xfId="2" applyFont="1" applyFill="1" applyBorder="1" applyAlignment="1" applyProtection="1">
      <alignment horizontal="left" indent="1" shrinkToFit="1"/>
    </xf>
    <xf numFmtId="0" fontId="15" fillId="2" borderId="0" xfId="2" applyFont="1" applyFill="1" applyBorder="1" applyAlignment="1" applyProtection="1">
      <alignment wrapText="1"/>
    </xf>
    <xf numFmtId="0" fontId="1" fillId="2" borderId="56" xfId="2" applyFont="1" applyFill="1" applyBorder="1" applyAlignment="1" applyProtection="1">
      <alignment horizontal="left" vertical="center" wrapText="1" shrinkToFit="1"/>
    </xf>
    <xf numFmtId="0" fontId="4" fillId="2" borderId="54" xfId="2" applyFont="1" applyFill="1" applyBorder="1" applyAlignment="1" applyProtection="1">
      <alignment horizontal="left" vertical="center" wrapText="1"/>
    </xf>
    <xf numFmtId="0" fontId="15" fillId="2" borderId="10" xfId="2" applyFont="1" applyFill="1" applyBorder="1" applyAlignment="1" applyProtection="1">
      <alignment horizontal="left" vertical="center" indent="1" shrinkToFit="1"/>
    </xf>
    <xf numFmtId="0" fontId="1" fillId="2" borderId="18" xfId="2" applyFont="1" applyFill="1" applyBorder="1" applyAlignment="1" applyProtection="1">
      <alignment vertical="center" wrapText="1"/>
    </xf>
    <xf numFmtId="0" fontId="13" fillId="2" borderId="15" xfId="2" applyFont="1" applyFill="1" applyBorder="1" applyAlignment="1" applyProtection="1">
      <alignment horizontal="left" indent="1" shrinkToFit="1"/>
    </xf>
    <xf numFmtId="0" fontId="13" fillId="2" borderId="57" xfId="2" applyFont="1" applyFill="1" applyBorder="1" applyAlignment="1" applyProtection="1">
      <alignment horizontal="left" vertical="center" wrapText="1" indent="1"/>
    </xf>
    <xf numFmtId="0" fontId="15" fillId="2" borderId="13" xfId="2" applyFont="1" applyFill="1" applyBorder="1" applyAlignment="1" applyProtection="1">
      <alignment horizontal="left" vertical="center" wrapText="1" indent="1"/>
    </xf>
    <xf numFmtId="0" fontId="1" fillId="2" borderId="22" xfId="2" applyFont="1" applyFill="1" applyBorder="1" applyAlignment="1" applyProtection="1">
      <alignment vertical="top" wrapText="1"/>
    </xf>
    <xf numFmtId="0" fontId="13" fillId="2" borderId="12" xfId="2" applyFont="1" applyFill="1" applyBorder="1" applyAlignment="1" applyProtection="1">
      <alignment horizontal="left" vertical="center" indent="1" shrinkToFit="1"/>
    </xf>
    <xf numFmtId="0" fontId="13" fillId="2" borderId="0" xfId="2" applyFont="1" applyFill="1" applyBorder="1" applyAlignment="1" applyProtection="1">
      <alignment horizontal="left" vertical="center" indent="1"/>
    </xf>
    <xf numFmtId="0" fontId="15" fillId="2" borderId="19" xfId="2" applyFont="1" applyFill="1" applyBorder="1" applyAlignment="1" applyProtection="1">
      <alignment horizontal="left" vertical="center" indent="3" shrinkToFit="1"/>
    </xf>
    <xf numFmtId="0" fontId="4" fillId="2" borderId="58" xfId="2" applyFont="1" applyFill="1" applyBorder="1" applyAlignment="1" applyProtection="1">
      <alignment vertical="center" wrapText="1"/>
    </xf>
    <xf numFmtId="0" fontId="15" fillId="2" borderId="12" xfId="2" applyFont="1" applyFill="1" applyBorder="1" applyAlignment="1" applyProtection="1">
      <alignment horizontal="left" vertical="center" indent="3" shrinkToFit="1"/>
    </xf>
    <xf numFmtId="0" fontId="43" fillId="2" borderId="0" xfId="2" applyFont="1" applyFill="1" applyBorder="1" applyAlignment="1" applyProtection="1">
      <alignment vertical="center" wrapText="1"/>
    </xf>
    <xf numFmtId="0" fontId="13" fillId="2" borderId="17" xfId="2" applyFont="1" applyFill="1" applyBorder="1" applyAlignment="1" applyProtection="1">
      <alignment horizontal="left" vertical="center" indent="1"/>
    </xf>
    <xf numFmtId="0" fontId="2" fillId="2" borderId="28" xfId="2" applyFont="1" applyFill="1" applyBorder="1" applyAlignment="1" applyProtection="1">
      <alignment vertical="center" shrinkToFit="1"/>
    </xf>
    <xf numFmtId="0" fontId="2" fillId="2" borderId="17" xfId="2" applyFont="1" applyFill="1" applyBorder="1" applyAlignment="1" applyProtection="1">
      <alignment horizontal="left" vertical="center" indent="1" shrinkToFit="1"/>
    </xf>
    <xf numFmtId="0" fontId="0" fillId="2" borderId="28" xfId="2" applyFont="1" applyFill="1" applyBorder="1" applyAlignment="1" applyProtection="1">
      <alignment vertical="center" shrinkToFit="1"/>
    </xf>
    <xf numFmtId="0" fontId="13" fillId="2" borderId="17" xfId="2" applyFont="1" applyFill="1" applyBorder="1" applyAlignment="1" applyProtection="1">
      <alignment horizontal="left" vertical="center" wrapText="1" indent="1"/>
    </xf>
    <xf numFmtId="0" fontId="13" fillId="2" borderId="28" xfId="2" applyFont="1" applyFill="1" applyBorder="1" applyAlignment="1" applyProtection="1">
      <alignment horizontal="left" vertical="center" wrapText="1" indent="1"/>
    </xf>
    <xf numFmtId="0" fontId="0" fillId="2" borderId="17" xfId="2" applyFont="1" applyFill="1" applyBorder="1" applyAlignment="1" applyProtection="1">
      <alignment horizontal="left" vertical="center" wrapText="1" indent="1"/>
    </xf>
    <xf numFmtId="0" fontId="36" fillId="2" borderId="28" xfId="2" applyFont="1" applyFill="1" applyBorder="1" applyAlignment="1" applyProtection="1">
      <alignment vertical="center" wrapText="1"/>
    </xf>
    <xf numFmtId="0" fontId="13" fillId="2" borderId="13" xfId="2" applyFont="1" applyFill="1" applyBorder="1" applyAlignment="1" applyProtection="1">
      <alignment horizontal="left" vertical="center" wrapText="1" indent="1"/>
    </xf>
    <xf numFmtId="0" fontId="2" fillId="2" borderId="11" xfId="2" applyFont="1" applyFill="1" applyBorder="1" applyAlignment="1" applyProtection="1">
      <alignment horizontal="left" vertical="center" indent="1" shrinkToFit="1"/>
    </xf>
    <xf numFmtId="0" fontId="39" fillId="2" borderId="16" xfId="2" applyFont="1" applyFill="1" applyBorder="1" applyAlignment="1" applyProtection="1">
      <alignment vertical="center" wrapText="1" shrinkToFit="1"/>
    </xf>
    <xf numFmtId="0" fontId="2" fillId="2" borderId="12" xfId="2" applyFont="1" applyFill="1" applyBorder="1" applyAlignment="1" applyProtection="1">
      <alignment horizontal="left" vertical="center" indent="1" shrinkToFit="1"/>
    </xf>
    <xf numFmtId="0" fontId="1" fillId="2" borderId="0" xfId="2" applyFont="1" applyFill="1" applyBorder="1" applyAlignment="1" applyProtection="1">
      <alignment vertical="center" shrinkToFit="1"/>
    </xf>
    <xf numFmtId="0" fontId="4" fillId="2" borderId="13" xfId="2" applyFont="1" applyFill="1" applyBorder="1" applyAlignment="1" applyProtection="1">
      <alignment horizontal="left" vertical="center" wrapText="1" indent="1"/>
    </xf>
    <xf numFmtId="0" fontId="1" fillId="2" borderId="22" xfId="2" applyFont="1" applyFill="1" applyBorder="1" applyAlignment="1" applyProtection="1">
      <alignment vertical="center" wrapText="1"/>
    </xf>
    <xf numFmtId="0" fontId="15" fillId="2" borderId="0" xfId="2" applyFont="1" applyFill="1" applyBorder="1" applyAlignment="1" applyProtection="1">
      <alignment vertical="center" wrapText="1"/>
    </xf>
    <xf numFmtId="0" fontId="4" fillId="2" borderId="14" xfId="2" applyFont="1" applyFill="1" applyBorder="1" applyAlignment="1" applyProtection="1">
      <alignment horizontal="left" vertical="center" wrapText="1" indent="1"/>
    </xf>
    <xf numFmtId="0" fontId="15" fillId="2" borderId="54" xfId="2" applyFont="1" applyFill="1" applyBorder="1" applyAlignment="1" applyProtection="1">
      <alignment vertical="center" wrapText="1"/>
    </xf>
    <xf numFmtId="0" fontId="13" fillId="2" borderId="28" xfId="2" applyFont="1" applyFill="1" applyBorder="1" applyAlignment="1" applyProtection="1">
      <alignment vertical="center" wrapText="1"/>
    </xf>
    <xf numFmtId="0" fontId="11" fillId="2" borderId="28" xfId="2" applyFont="1" applyFill="1" applyBorder="1" applyAlignment="1" applyProtection="1">
      <alignment vertical="center" wrapText="1"/>
    </xf>
    <xf numFmtId="0" fontId="13" fillId="2" borderId="11" xfId="2" applyFont="1" applyFill="1" applyBorder="1" applyAlignment="1" applyProtection="1">
      <alignment horizontal="left" vertical="center" indent="1"/>
    </xf>
    <xf numFmtId="0" fontId="22" fillId="2" borderId="16" xfId="2" applyFont="1" applyFill="1" applyBorder="1" applyAlignment="1" applyProtection="1">
      <alignment vertical="center"/>
    </xf>
    <xf numFmtId="0" fontId="28" fillId="2" borderId="12" xfId="2" applyFont="1" applyFill="1" applyBorder="1" applyAlignment="1" applyProtection="1">
      <alignment horizontal="left" vertical="center" indent="2"/>
    </xf>
    <xf numFmtId="0" fontId="11" fillId="2" borderId="61" xfId="2" applyFont="1" applyFill="1" applyBorder="1" applyAlignment="1" applyProtection="1">
      <alignment horizontal="left" vertical="center" indent="1"/>
    </xf>
    <xf numFmtId="0" fontId="11" fillId="2" borderId="13" xfId="2" applyFont="1" applyFill="1" applyBorder="1" applyAlignment="1" applyProtection="1">
      <alignment horizontal="left" vertical="center" indent="1"/>
    </xf>
    <xf numFmtId="0" fontId="11" fillId="2" borderId="22" xfId="2" applyFont="1" applyFill="1" applyBorder="1" applyAlignment="1" applyProtection="1">
      <alignment horizontal="left" vertical="center" indent="1"/>
    </xf>
    <xf numFmtId="0" fontId="11" fillId="2" borderId="0" xfId="2" applyFont="1" applyFill="1" applyBorder="1" applyAlignment="1" applyProtection="1">
      <alignment horizontal="left" vertical="center" indent="1"/>
    </xf>
    <xf numFmtId="0" fontId="11" fillId="2" borderId="12" xfId="2" applyFont="1" applyFill="1" applyBorder="1" applyAlignment="1" applyProtection="1">
      <alignment horizontal="left" vertical="center" indent="1"/>
    </xf>
    <xf numFmtId="0" fontId="2" fillId="2" borderId="11" xfId="2" applyFont="1" applyFill="1" applyBorder="1" applyAlignment="1" applyProtection="1">
      <alignment horizontal="left" vertical="center" wrapText="1" indent="1"/>
    </xf>
    <xf numFmtId="0" fontId="39" fillId="2" borderId="62" xfId="2" applyFont="1" applyFill="1" applyBorder="1" applyAlignment="1" applyProtection="1">
      <alignment vertical="center" wrapText="1"/>
    </xf>
    <xf numFmtId="0" fontId="2" fillId="2" borderId="13" xfId="2" applyFont="1" applyFill="1" applyBorder="1" applyAlignment="1" applyProtection="1">
      <alignment horizontal="left" vertical="center" wrapText="1" indent="1"/>
    </xf>
    <xf numFmtId="0" fontId="15" fillId="2" borderId="22" xfId="2" applyFont="1" applyFill="1" applyBorder="1" applyAlignment="1" applyProtection="1">
      <alignment vertical="center" wrapText="1"/>
    </xf>
    <xf numFmtId="0" fontId="4" fillId="2" borderId="88" xfId="2" applyFont="1" applyFill="1" applyBorder="1" applyAlignment="1" applyProtection="1">
      <alignment vertical="center" wrapText="1"/>
    </xf>
    <xf numFmtId="168" fontId="8" fillId="4" borderId="70" xfId="2" applyNumberFormat="1" applyFont="1" applyFill="1" applyBorder="1" applyAlignment="1" applyProtection="1">
      <alignment horizontal="center" vertical="center" shrinkToFit="1"/>
    </xf>
    <xf numFmtId="168" fontId="8" fillId="7" borderId="70" xfId="2" applyNumberFormat="1" applyFont="1" applyFill="1" applyBorder="1" applyAlignment="1" applyProtection="1">
      <alignment horizontal="center" vertical="top" wrapText="1"/>
    </xf>
    <xf numFmtId="0" fontId="20" fillId="4" borderId="70" xfId="2" applyFont="1" applyFill="1" applyBorder="1" applyAlignment="1" applyProtection="1">
      <alignment vertical="center" shrinkToFit="1"/>
    </xf>
    <xf numFmtId="0" fontId="73" fillId="6" borderId="65" xfId="2" applyFont="1" applyFill="1" applyBorder="1" applyAlignment="1" applyProtection="1">
      <alignment vertical="center" wrapText="1"/>
    </xf>
    <xf numFmtId="0" fontId="24" fillId="4" borderId="70" xfId="2" applyFont="1" applyFill="1" applyBorder="1" applyAlignment="1" applyProtection="1">
      <alignment vertical="center" shrinkToFit="1"/>
    </xf>
    <xf numFmtId="0" fontId="32" fillId="4" borderId="70" xfId="2" applyFont="1" applyFill="1" applyBorder="1" applyAlignment="1" applyProtection="1">
      <alignment horizontal="center" shrinkToFit="1"/>
    </xf>
    <xf numFmtId="0" fontId="74" fillId="6" borderId="84" xfId="2" applyFont="1" applyFill="1" applyBorder="1" applyAlignment="1" applyProtection="1">
      <alignment horizontal="center" vertical="center" wrapText="1"/>
    </xf>
    <xf numFmtId="168" fontId="45" fillId="7" borderId="75" xfId="2" applyNumberFormat="1" applyFont="1" applyFill="1" applyBorder="1" applyAlignment="1" applyProtection="1">
      <alignment horizontal="center" vertical="top" wrapText="1"/>
    </xf>
    <xf numFmtId="168" fontId="45" fillId="7" borderId="76" xfId="2" applyNumberFormat="1" applyFont="1" applyFill="1" applyBorder="1" applyAlignment="1" applyProtection="1">
      <alignment horizontal="center" vertical="top" wrapText="1"/>
    </xf>
    <xf numFmtId="168" fontId="8" fillId="5" borderId="77" xfId="2" applyNumberFormat="1" applyFont="1" applyFill="1" applyBorder="1" applyAlignment="1" applyProtection="1">
      <alignment horizontal="center" vertical="center" shrinkToFit="1"/>
    </xf>
    <xf numFmtId="168" fontId="72" fillId="6" borderId="77" xfId="2" applyNumberFormat="1" applyFont="1" applyFill="1" applyBorder="1" applyAlignment="1" applyProtection="1">
      <alignment horizontal="center" vertical="center" wrapText="1"/>
    </xf>
    <xf numFmtId="168" fontId="7" fillId="7" borderId="76" xfId="2" applyNumberFormat="1" applyFont="1" applyFill="1" applyBorder="1" applyAlignment="1" applyProtection="1">
      <alignment horizontal="center" vertical="top" wrapText="1"/>
    </xf>
    <xf numFmtId="168" fontId="8" fillId="5" borderId="78" xfId="2" applyNumberFormat="1" applyFont="1" applyFill="1" applyBorder="1" applyAlignment="1" applyProtection="1">
      <alignment horizontal="center" vertical="center" shrinkToFit="1"/>
    </xf>
    <xf numFmtId="0" fontId="23" fillId="7" borderId="66" xfId="2" applyFont="1" applyFill="1" applyBorder="1" applyAlignment="1" applyProtection="1">
      <alignment horizontal="center" vertical="center" wrapText="1"/>
    </xf>
    <xf numFmtId="0" fontId="20" fillId="5" borderId="65" xfId="2" applyFont="1" applyFill="1" applyBorder="1" applyAlignment="1" applyProtection="1">
      <alignment vertical="center" shrinkToFit="1"/>
    </xf>
    <xf numFmtId="0" fontId="24" fillId="5" borderId="65" xfId="2" applyFont="1" applyFill="1" applyBorder="1" applyAlignment="1" applyProtection="1">
      <alignment vertical="center" shrinkToFit="1"/>
    </xf>
    <xf numFmtId="0" fontId="24" fillId="5" borderId="78" xfId="2" applyFont="1" applyFill="1" applyBorder="1" applyAlignment="1" applyProtection="1">
      <alignment vertical="center" shrinkToFit="1"/>
    </xf>
    <xf numFmtId="0" fontId="23" fillId="9" borderId="80" xfId="2" applyFont="1" applyFill="1" applyBorder="1" applyAlignment="1" applyProtection="1">
      <alignment vertical="center" shrinkToFit="1"/>
    </xf>
    <xf numFmtId="0" fontId="21" fillId="0" borderId="77" xfId="2" applyFont="1" applyBorder="1" applyAlignment="1" applyProtection="1">
      <alignment horizontal="center" shrinkToFit="1"/>
    </xf>
    <xf numFmtId="0" fontId="32" fillId="7" borderId="84" xfId="2" applyFont="1" applyFill="1" applyBorder="1" applyAlignment="1" applyProtection="1">
      <alignment horizontal="center" shrinkToFit="1"/>
    </xf>
    <xf numFmtId="0" fontId="32" fillId="5" borderId="84" xfId="2" applyFont="1" applyFill="1" applyBorder="1" applyAlignment="1" applyProtection="1">
      <alignment horizontal="center" shrinkToFit="1"/>
    </xf>
    <xf numFmtId="0" fontId="32" fillId="9" borderId="80" xfId="2" applyFont="1" applyFill="1" applyBorder="1" applyAlignment="1" applyProtection="1">
      <alignment horizontal="center" shrinkToFit="1"/>
    </xf>
    <xf numFmtId="0" fontId="32" fillId="5" borderId="85" xfId="2" applyFont="1" applyFill="1" applyBorder="1" applyAlignment="1" applyProtection="1">
      <alignment horizontal="center" shrinkToFit="1"/>
    </xf>
    <xf numFmtId="168" fontId="80" fillId="7" borderId="75" xfId="2" applyNumberFormat="1" applyFont="1" applyFill="1" applyBorder="1" applyAlignment="1" applyProtection="1">
      <alignment horizontal="center" vertical="top" wrapText="1"/>
    </xf>
    <xf numFmtId="168" fontId="80" fillId="7" borderId="76" xfId="2" applyNumberFormat="1" applyFont="1" applyFill="1" applyBorder="1" applyAlignment="1" applyProtection="1">
      <alignment horizontal="center" vertical="top" wrapText="1"/>
    </xf>
    <xf numFmtId="168" fontId="8" fillId="5" borderId="77" xfId="2" applyNumberFormat="1" applyFont="1" applyFill="1" applyBorder="1" applyAlignment="1" applyProtection="1">
      <alignment horizontal="center" vertical="top" shrinkToFit="1"/>
    </xf>
    <xf numFmtId="168" fontId="8" fillId="5" borderId="78" xfId="2" applyNumberFormat="1" applyFont="1" applyFill="1" applyBorder="1" applyAlignment="1" applyProtection="1">
      <alignment horizontal="center" vertical="top" shrinkToFit="1"/>
    </xf>
    <xf numFmtId="0" fontId="91" fillId="7" borderId="66" xfId="2" applyFont="1" applyFill="1" applyBorder="1" applyAlignment="1" applyProtection="1">
      <alignment horizontal="center" vertical="center" wrapText="1"/>
    </xf>
    <xf numFmtId="0" fontId="4" fillId="0" borderId="78" xfId="3" applyBorder="1" applyAlignment="1" applyProtection="1"/>
    <xf numFmtId="0" fontId="73" fillId="6" borderId="67" xfId="2" applyFont="1" applyFill="1" applyBorder="1" applyAlignment="1" applyProtection="1">
      <alignment vertical="center" wrapText="1"/>
    </xf>
    <xf numFmtId="183" fontId="102" fillId="0" borderId="74" xfId="2" quotePrefix="1" applyNumberFormat="1" applyFont="1" applyFill="1" applyBorder="1" applyAlignment="1" applyProtection="1">
      <alignment vertical="center" wrapText="1"/>
    </xf>
    <xf numFmtId="0" fontId="112" fillId="0" borderId="0" xfId="16" applyFont="1" applyAlignment="1">
      <alignment vertical="center"/>
    </xf>
    <xf numFmtId="0" fontId="106" fillId="11" borderId="38" xfId="0" applyFont="1" applyFill="1" applyBorder="1" applyAlignment="1" applyProtection="1">
      <alignment horizontal="left" vertical="center"/>
    </xf>
    <xf numFmtId="0" fontId="106" fillId="11" borderId="39" xfId="0" applyFont="1" applyFill="1" applyBorder="1" applyAlignment="1" applyProtection="1">
      <alignment horizontal="left" vertical="center"/>
    </xf>
    <xf numFmtId="0" fontId="1" fillId="11" borderId="33" xfId="0" applyFont="1" applyFill="1" applyBorder="1" applyAlignment="1" applyProtection="1">
      <alignment horizontal="center"/>
    </xf>
    <xf numFmtId="0" fontId="1" fillId="11" borderId="34" xfId="0" applyFont="1" applyFill="1" applyBorder="1" applyAlignment="1" applyProtection="1">
      <alignment horizontal="center"/>
    </xf>
    <xf numFmtId="0" fontId="1" fillId="11" borderId="35" xfId="0" applyFont="1" applyFill="1" applyBorder="1" applyAlignment="1" applyProtection="1">
      <alignment horizontal="center"/>
    </xf>
    <xf numFmtId="0" fontId="106" fillId="11" borderId="0" xfId="0" applyFont="1" applyFill="1" applyBorder="1" applyAlignment="1" applyProtection="1">
      <alignment horizontal="left" vertical="center" wrapText="1"/>
    </xf>
    <xf numFmtId="0" fontId="1" fillId="11" borderId="0" xfId="0" applyFont="1" applyFill="1" applyAlignment="1" applyProtection="1">
      <alignment horizontal="left"/>
    </xf>
    <xf numFmtId="1" fontId="106" fillId="11" borderId="30" xfId="0" applyNumberFormat="1" applyFont="1" applyFill="1" applyBorder="1" applyAlignment="1" applyProtection="1">
      <alignment horizontal="left" vertical="center"/>
    </xf>
    <xf numFmtId="1" fontId="106" fillId="11" borderId="32" xfId="0" applyNumberFormat="1" applyFont="1" applyFill="1" applyBorder="1" applyAlignment="1" applyProtection="1">
      <alignment horizontal="left" vertical="center"/>
    </xf>
    <xf numFmtId="0" fontId="106" fillId="11" borderId="36" xfId="0" applyFont="1" applyFill="1" applyBorder="1" applyAlignment="1" applyProtection="1">
      <alignment horizontal="left" vertical="center"/>
    </xf>
    <xf numFmtId="0" fontId="106" fillId="11" borderId="37" xfId="0" applyFont="1" applyFill="1" applyBorder="1" applyAlignment="1" applyProtection="1">
      <alignment horizontal="left" vertical="center"/>
    </xf>
    <xf numFmtId="0" fontId="106" fillId="11" borderId="36" xfId="0" applyFont="1" applyFill="1" applyBorder="1" applyAlignment="1" applyProtection="1">
      <alignment horizontal="left" vertical="center" wrapText="1"/>
    </xf>
    <xf numFmtId="0" fontId="106" fillId="11" borderId="37" xfId="0" applyFont="1" applyFill="1" applyBorder="1" applyAlignment="1" applyProtection="1">
      <alignment horizontal="left" vertical="center" wrapText="1"/>
    </xf>
    <xf numFmtId="0" fontId="3" fillId="0" borderId="0" xfId="2" applyFont="1" applyAlignment="1" applyProtection="1">
      <alignment horizontal="center"/>
    </xf>
    <xf numFmtId="0" fontId="66" fillId="0" borderId="0" xfId="2" applyFont="1" applyAlignment="1" applyProtection="1">
      <alignment horizontal="center" textRotation="90" wrapText="1"/>
    </xf>
    <xf numFmtId="0" fontId="44" fillId="0" borderId="0" xfId="0" applyFont="1" applyAlignment="1" applyProtection="1">
      <alignment horizontal="center" textRotation="90"/>
    </xf>
    <xf numFmtId="0" fontId="15" fillId="2" borderId="12" xfId="2" applyFont="1" applyFill="1" applyBorder="1" applyAlignment="1" applyProtection="1">
      <alignment horizontal="left" vertical="center" shrinkToFit="1"/>
    </xf>
    <xf numFmtId="0" fontId="4" fillId="2" borderId="14" xfId="2" applyFont="1" applyFill="1" applyBorder="1" applyAlignment="1" applyProtection="1">
      <alignment horizontal="left" vertical="center" shrinkToFit="1"/>
    </xf>
    <xf numFmtId="0" fontId="69" fillId="3" borderId="40" xfId="2" applyFont="1" applyFill="1" applyBorder="1" applyAlignment="1" applyProtection="1">
      <alignment horizontal="center" vertical="center" wrapText="1"/>
    </xf>
    <xf numFmtId="0" fontId="44" fillId="0" borderId="40" xfId="0" applyFont="1" applyBorder="1" applyAlignment="1" applyProtection="1">
      <alignment horizontal="center" wrapText="1"/>
    </xf>
    <xf numFmtId="0" fontId="6" fillId="0" borderId="1" xfId="2" applyNumberFormat="1" applyFont="1" applyBorder="1" applyAlignment="1" applyProtection="1">
      <alignment horizontal="left" shrinkToFit="1"/>
    </xf>
    <xf numFmtId="0" fontId="6" fillId="0" borderId="2" xfId="2" applyNumberFormat="1" applyFont="1" applyBorder="1" applyAlignment="1" applyProtection="1">
      <alignment horizontal="left" shrinkToFit="1"/>
    </xf>
    <xf numFmtId="0" fontId="15" fillId="16" borderId="0" xfId="2" applyFont="1" applyFill="1" applyBorder="1" applyAlignment="1" applyProtection="1">
      <alignment horizontal="left" vertical="center" shrinkToFit="1"/>
    </xf>
    <xf numFmtId="0" fontId="15" fillId="16" borderId="22" xfId="2" applyFont="1" applyFill="1" applyBorder="1" applyAlignment="1" applyProtection="1">
      <alignment horizontal="left" vertical="center" shrinkToFit="1"/>
    </xf>
    <xf numFmtId="0" fontId="4" fillId="2" borderId="13" xfId="2" applyFont="1" applyFill="1" applyBorder="1" applyAlignment="1" applyProtection="1">
      <alignment horizontal="left" vertical="center" wrapText="1"/>
    </xf>
    <xf numFmtId="0" fontId="4" fillId="2" borderId="22" xfId="2" applyFont="1" applyFill="1" applyBorder="1" applyAlignment="1" applyProtection="1">
      <alignment horizontal="left" vertical="center" wrapText="1"/>
    </xf>
    <xf numFmtId="0" fontId="20" fillId="3" borderId="86" xfId="2" applyFont="1" applyFill="1" applyBorder="1" applyAlignment="1" applyProtection="1">
      <alignment horizontal="center" vertical="center" wrapText="1"/>
    </xf>
    <xf numFmtId="0" fontId="2" fillId="0" borderId="86" xfId="0" applyFont="1" applyBorder="1" applyAlignment="1" applyProtection="1"/>
    <xf numFmtId="0" fontId="2" fillId="0" borderId="0" xfId="0" applyFont="1" applyAlignment="1" applyProtection="1"/>
  </cellXfs>
  <cellStyles count="187">
    <cellStyle name="Euro" xfId="8" xr:uid="{00000000-0005-0000-0000-000000000000}"/>
    <cellStyle name="Excel Built-in Normal" xfId="7" xr:uid="{00000000-0005-0000-0000-000001000000}"/>
    <cellStyle name="Heading" xfId="21" xr:uid="{00000000-0005-0000-0000-000002000000}"/>
    <cellStyle name="Heading1" xfId="22" xr:uid="{00000000-0005-0000-0000-000003000000}"/>
    <cellStyle name="Lien hypertexte" xfId="10" builtinId="8" hidden="1"/>
    <cellStyle name="Lien hypertexte" xfId="12" builtinId="8" hidden="1"/>
    <cellStyle name="Lien hypertexte" xfId="14" builtinId="8" hidden="1"/>
    <cellStyle name="Lien hypertexte" xfId="16" builtinId="8"/>
    <cellStyle name="Lien hypertexte 2" xfId="18" xr:uid="{00000000-0005-0000-0000-000008000000}"/>
    <cellStyle name="Lien hypertexte visité" xfId="11" builtinId="9" hidden="1"/>
    <cellStyle name="Lien hypertexte visité" xfId="13" builtinId="9" hidden="1"/>
    <cellStyle name="Lien hypertexte visité" xfId="15" builtinId="9" hidden="1"/>
    <cellStyle name="Lien hypertexte visité" xfId="51" builtinId="9" hidden="1"/>
    <cellStyle name="Lien hypertexte visité" xfId="52" builtinId="9" hidden="1"/>
    <cellStyle name="Lien hypertexte visité" xfId="53" builtinId="9" hidden="1"/>
    <cellStyle name="Lien hypertexte visité" xfId="54" builtinId="9" hidden="1"/>
    <cellStyle name="Lien hypertexte visité" xfId="55" builtinId="9" hidden="1"/>
    <cellStyle name="Lien hypertexte visité" xfId="56" builtinId="9" hidden="1"/>
    <cellStyle name="Lien hypertexte visité" xfId="57" builtinId="9" hidden="1"/>
    <cellStyle name="Lien hypertexte visité" xfId="58" builtinId="9" hidden="1"/>
    <cellStyle name="Lien hypertexte visité" xfId="59" builtinId="9" hidden="1"/>
    <cellStyle name="Lien hypertexte visité" xfId="60" builtinId="9" hidden="1"/>
    <cellStyle name="Lien hypertexte visité" xfId="61" builtinId="9" hidden="1"/>
    <cellStyle name="Lien hypertexte visité" xfId="62" builtinId="9" hidden="1"/>
    <cellStyle name="Lien hypertexte visité" xfId="63" builtinId="9" hidden="1"/>
    <cellStyle name="Lien hypertexte visité" xfId="64" builtinId="9" hidden="1"/>
    <cellStyle name="Lien hypertexte visité" xfId="65" builtinId="9" hidden="1"/>
    <cellStyle name="Lien hypertexte visité" xfId="66" builtinId="9" hidden="1"/>
    <cellStyle name="Lien hypertexte visité" xfId="67" builtinId="9" hidden="1"/>
    <cellStyle name="Lien hypertexte visité" xfId="68" builtinId="9" hidden="1"/>
    <cellStyle name="Lien hypertexte visité" xfId="69" builtinId="9" hidden="1"/>
    <cellStyle name="Lien hypertexte visité" xfId="70" builtinId="9" hidden="1"/>
    <cellStyle name="Lien hypertexte visité" xfId="71" builtinId="9" hidden="1"/>
    <cellStyle name="Lien hypertexte visité" xfId="72" builtinId="9" hidden="1"/>
    <cellStyle name="Lien hypertexte visité" xfId="73" builtinId="9" hidden="1"/>
    <cellStyle name="Lien hypertexte visité" xfId="74" builtinId="9" hidden="1"/>
    <cellStyle name="Lien hypertexte visité" xfId="75" builtinId="9" hidden="1"/>
    <cellStyle name="Lien hypertexte visité" xfId="76" builtinId="9" hidden="1"/>
    <cellStyle name="Lien hypertexte visité" xfId="77" builtinId="9" hidden="1"/>
    <cellStyle name="Lien hypertexte visité" xfId="78" builtinId="9" hidden="1"/>
    <cellStyle name="Lien hypertexte visité" xfId="79" builtinId="9" hidden="1"/>
    <cellStyle name="Lien hypertexte visité" xfId="80" builtinId="9" hidden="1"/>
    <cellStyle name="Lien hypertexte visité" xfId="81" builtinId="9" hidden="1"/>
    <cellStyle name="Lien hypertexte visité" xfId="82" builtinId="9" hidden="1"/>
    <cellStyle name="Lien hypertexte visité" xfId="83" builtinId="9" hidden="1"/>
    <cellStyle name="Lien hypertexte visité" xfId="84" builtinId="9" hidden="1"/>
    <cellStyle name="Lien hypertexte visité" xfId="85" builtinId="9" hidden="1"/>
    <cellStyle name="Lien hypertexte visité" xfId="86" builtinId="9" hidden="1"/>
    <cellStyle name="Lien hypertexte visité" xfId="87" builtinId="9" hidden="1"/>
    <cellStyle name="Lien hypertexte visité" xfId="88" builtinId="9" hidden="1"/>
    <cellStyle name="Lien hypertexte visité" xfId="89" builtinId="9" hidden="1"/>
    <cellStyle name="Lien hypertexte visité" xfId="90" builtinId="9" hidden="1"/>
    <cellStyle name="Lien hypertexte visité" xfId="91" builtinId="9" hidden="1"/>
    <cellStyle name="Lien hypertexte visité" xfId="92" builtinId="9" hidden="1"/>
    <cellStyle name="Lien hypertexte visité" xfId="93" builtinId="9" hidden="1"/>
    <cellStyle name="Lien hypertexte visité" xfId="94" builtinId="9" hidden="1"/>
    <cellStyle name="Lien hypertexte visité" xfId="95" builtinId="9" hidden="1"/>
    <cellStyle name="Lien hypertexte visité" xfId="96" builtinId="9" hidden="1"/>
    <cellStyle name="Lien hypertexte visité" xfId="97" builtinId="9" hidden="1"/>
    <cellStyle name="Lien hypertexte visité" xfId="98" builtinId="9" hidden="1"/>
    <cellStyle name="Lien hypertexte visité" xfId="99" builtinId="9" hidden="1"/>
    <cellStyle name="Lien hypertexte visité" xfId="100" builtinId="9" hidden="1"/>
    <cellStyle name="Lien hypertexte visité" xfId="101" builtinId="9" hidden="1"/>
    <cellStyle name="Lien hypertexte visité" xfId="102" builtinId="9" hidden="1"/>
    <cellStyle name="Lien hypertexte visité" xfId="103" builtinId="9" hidden="1"/>
    <cellStyle name="Lien hypertexte visité" xfId="104" builtinId="9" hidden="1"/>
    <cellStyle name="Lien hypertexte visité" xfId="105" builtinId="9" hidden="1"/>
    <cellStyle name="Lien hypertexte visité" xfId="106" builtinId="9" hidden="1"/>
    <cellStyle name="Lien hypertexte visité" xfId="107" builtinId="9" hidden="1"/>
    <cellStyle name="Lien hypertexte visité" xfId="108" builtinId="9" hidden="1"/>
    <cellStyle name="Lien hypertexte visité" xfId="109" builtinId="9" hidden="1"/>
    <cellStyle name="Lien hypertexte visité" xfId="110" builtinId="9" hidden="1"/>
    <cellStyle name="Lien hypertexte visité" xfId="111" builtinId="9" hidden="1"/>
    <cellStyle name="Lien hypertexte visité" xfId="112" builtinId="9" hidden="1"/>
    <cellStyle name="Lien hypertexte visité" xfId="113" builtinId="9" hidden="1"/>
    <cellStyle name="Lien hypertexte visité" xfId="114" builtinId="9" hidden="1"/>
    <cellStyle name="Lien hypertexte visité" xfId="115" builtinId="9" hidden="1"/>
    <cellStyle name="Lien hypertexte visité" xfId="116" builtinId="9" hidden="1"/>
    <cellStyle name="Lien hypertexte visité" xfId="117" builtinId="9" hidden="1"/>
    <cellStyle name="Lien hypertexte visité" xfId="118" builtinId="9" hidden="1"/>
    <cellStyle name="Lien hypertexte visité" xfId="119" builtinId="9" hidden="1"/>
    <cellStyle name="Lien hypertexte visité" xfId="120" builtinId="9" hidden="1"/>
    <cellStyle name="Lien hypertexte visité" xfId="121" builtinId="9" hidden="1"/>
    <cellStyle name="Lien hypertexte visité" xfId="122" builtinId="9" hidden="1"/>
    <cellStyle name="Lien hypertexte visité" xfId="123" builtinId="9" hidden="1"/>
    <cellStyle name="Lien hypertexte visité" xfId="124" builtinId="9" hidden="1"/>
    <cellStyle name="Lien hypertexte visité" xfId="125" builtinId="9" hidden="1"/>
    <cellStyle name="Lien hypertexte visité" xfId="126" builtinId="9" hidden="1"/>
    <cellStyle name="Lien hypertexte visité" xfId="127" builtinId="9" hidden="1"/>
    <cellStyle name="Lien hypertexte visité" xfId="128" builtinId="9" hidden="1"/>
    <cellStyle name="Lien hypertexte visité" xfId="129" builtinId="9" hidden="1"/>
    <cellStyle name="Lien hypertexte visité" xfId="130" builtinId="9" hidden="1"/>
    <cellStyle name="Lien hypertexte visité" xfId="131" builtinId="9" hidden="1"/>
    <cellStyle name="Lien hypertexte visité" xfId="132" builtinId="9" hidden="1"/>
    <cellStyle name="Lien hypertexte visité" xfId="133" builtinId="9" hidden="1"/>
    <cellStyle name="Lien hypertexte visité" xfId="134" builtinId="9" hidden="1"/>
    <cellStyle name="Lien hypertexte visité" xfId="135" builtinId="9" hidden="1"/>
    <cellStyle name="Lien hypertexte visité" xfId="136" builtinId="9" hidden="1"/>
    <cellStyle name="Lien hypertexte visité" xfId="137" builtinId="9" hidden="1"/>
    <cellStyle name="Lien hypertexte visité" xfId="138" builtinId="9" hidden="1"/>
    <cellStyle name="Lien hypertexte visité" xfId="139" builtinId="9" hidden="1"/>
    <cellStyle name="Lien hypertexte visité" xfId="140" builtinId="9" hidden="1"/>
    <cellStyle name="Lien hypertexte visité" xfId="141" builtinId="9" hidden="1"/>
    <cellStyle name="Lien hypertexte visité" xfId="142" builtinId="9" hidden="1"/>
    <cellStyle name="Lien hypertexte visité" xfId="143" builtinId="9" hidden="1"/>
    <cellStyle name="Lien hypertexte visité" xfId="144" builtinId="9" hidden="1"/>
    <cellStyle name="Lien hypertexte visité" xfId="145" builtinId="9" hidden="1"/>
    <cellStyle name="Lien hypertexte visité" xfId="146" builtinId="9" hidden="1"/>
    <cellStyle name="Lien hypertexte visité" xfId="147" builtinId="9" hidden="1"/>
    <cellStyle name="Lien hypertexte visité" xfId="148" builtinId="9" hidden="1"/>
    <cellStyle name="Lien hypertexte visité" xfId="149" builtinId="9" hidden="1"/>
    <cellStyle name="Lien hypertexte visité" xfId="150" builtinId="9" hidden="1"/>
    <cellStyle name="Lien hypertexte visité" xfId="151" builtinId="9" hidden="1"/>
    <cellStyle name="Lien hypertexte visité" xfId="152" builtinId="9" hidden="1"/>
    <cellStyle name="Lien hypertexte visité" xfId="153" builtinId="9" hidden="1"/>
    <cellStyle name="Lien hypertexte visité" xfId="154" builtinId="9" hidden="1"/>
    <cellStyle name="Lien hypertexte visité" xfId="155" builtinId="9" hidden="1"/>
    <cellStyle name="Lien hypertexte visité" xfId="156" builtinId="9" hidden="1"/>
    <cellStyle name="Lien hypertexte visité" xfId="157" builtinId="9" hidden="1"/>
    <cellStyle name="Lien hypertexte visité" xfId="158" builtinId="9" hidden="1"/>
    <cellStyle name="Lien hypertexte visité" xfId="159" builtinId="9" hidden="1"/>
    <cellStyle name="Lien hypertexte visité" xfId="160" builtinId="9" hidden="1"/>
    <cellStyle name="Lien hypertexte visité" xfId="161" builtinId="9" hidden="1"/>
    <cellStyle name="Lien hypertexte visité" xfId="162" builtinId="9" hidden="1"/>
    <cellStyle name="Lien hypertexte visité" xfId="163" builtinId="9" hidden="1"/>
    <cellStyle name="Lien hypertexte visité" xfId="164" builtinId="9" hidden="1"/>
    <cellStyle name="Lien hypertexte visité" xfId="165" builtinId="9" hidden="1"/>
    <cellStyle name="Lien hypertexte visité" xfId="166" builtinId="9" hidden="1"/>
    <cellStyle name="Lien hypertexte visité" xfId="167" builtinId="9" hidden="1"/>
    <cellStyle name="Lien hypertexte visité" xfId="168" builtinId="9" hidden="1"/>
    <cellStyle name="Lien hypertexte visité" xfId="169" builtinId="9" hidden="1"/>
    <cellStyle name="Lien hypertexte visité" xfId="170" builtinId="9" hidden="1"/>
    <cellStyle name="Lien hypertexte visité" xfId="171" builtinId="9" hidden="1"/>
    <cellStyle name="Lien hypertexte visité" xfId="172" builtinId="9" hidden="1"/>
    <cellStyle name="Lien hypertexte visité" xfId="173" builtinId="9" hidden="1"/>
    <cellStyle name="Lien hypertexte visité" xfId="174" builtinId="9" hidden="1"/>
    <cellStyle name="Lien hypertexte visité" xfId="175" builtinId="9" hidden="1"/>
    <cellStyle name="Lien hypertexte visité" xfId="176" builtinId="9" hidden="1"/>
    <cellStyle name="Lien hypertexte visité" xfId="177" builtinId="9" hidden="1"/>
    <cellStyle name="Lien hypertexte visité" xfId="178" builtinId="9" hidden="1"/>
    <cellStyle name="Lien hypertexte visité" xfId="179" builtinId="9" hidden="1"/>
    <cellStyle name="Lien hypertexte visité" xfId="180" builtinId="9" hidden="1"/>
    <cellStyle name="Lien hypertexte visité" xfId="181" builtinId="9" hidden="1"/>
    <cellStyle name="Lien hypertexte visité" xfId="182" builtinId="9" hidden="1"/>
    <cellStyle name="Milliers 2" xfId="23" xr:uid="{00000000-0005-0000-0000-000090000000}"/>
    <cellStyle name="Milliers 2 2" xfId="185" xr:uid="{00000000-0005-0000-0000-000090000000}"/>
    <cellStyle name="Monétaire" xfId="1" builtinId="4"/>
    <cellStyle name="Monétaire 2" xfId="24" xr:uid="{00000000-0005-0000-0000-000092000000}"/>
    <cellStyle name="Monétaire 2 2" xfId="186" xr:uid="{00000000-0005-0000-0000-000092000000}"/>
    <cellStyle name="Monétaire 3" xfId="183" xr:uid="{00000000-0005-0000-0000-0000E4000000}"/>
    <cellStyle name="Monétaire 4" xfId="184" xr:uid="{00000000-0005-0000-0000-0000E6000000}"/>
    <cellStyle name="Normal" xfId="0" builtinId="0"/>
    <cellStyle name="Normal 2" xfId="20" xr:uid="{00000000-0005-0000-0000-000094000000}"/>
    <cellStyle name="Normal 2 2" xfId="3" xr:uid="{00000000-0005-0000-0000-000095000000}"/>
    <cellStyle name="Normal 2 2 2" xfId="25" xr:uid="{00000000-0005-0000-0000-000096000000}"/>
    <cellStyle name="Normal 2 3" xfId="26" xr:uid="{00000000-0005-0000-0000-000097000000}"/>
    <cellStyle name="Normal 3" xfId="27" xr:uid="{00000000-0005-0000-0000-000098000000}"/>
    <cellStyle name="Normal 3 2" xfId="4" xr:uid="{00000000-0005-0000-0000-000099000000}"/>
    <cellStyle name="Normal 3 3" xfId="17" xr:uid="{00000000-0005-0000-0000-00009A000000}"/>
    <cellStyle name="Normal 4" xfId="28" xr:uid="{00000000-0005-0000-0000-00009B000000}"/>
    <cellStyle name="Normal 5" xfId="29" xr:uid="{00000000-0005-0000-0000-00009C000000}"/>
    <cellStyle name="Normal 5 2" xfId="30" xr:uid="{00000000-0005-0000-0000-00009D000000}"/>
    <cellStyle name="Normal 5 3" xfId="5" xr:uid="{00000000-0005-0000-0000-00009E000000}"/>
    <cellStyle name="Normal 5 4" xfId="31" xr:uid="{00000000-0005-0000-0000-00009F000000}"/>
    <cellStyle name="Normal 5 4 2" xfId="32" xr:uid="{00000000-0005-0000-0000-0000A0000000}"/>
    <cellStyle name="Normal 6" xfId="33" xr:uid="{00000000-0005-0000-0000-0000A1000000}"/>
    <cellStyle name="Normal 6 2" xfId="2" xr:uid="{00000000-0005-0000-0000-0000A2000000}"/>
    <cellStyle name="Normal 7" xfId="34" xr:uid="{00000000-0005-0000-0000-0000A3000000}"/>
    <cellStyle name="Normal 7 2" xfId="35" xr:uid="{00000000-0005-0000-0000-0000A4000000}"/>
    <cellStyle name="Normal 8" xfId="36" xr:uid="{00000000-0005-0000-0000-0000A5000000}"/>
    <cellStyle name="Normal 8 2" xfId="37" xr:uid="{00000000-0005-0000-0000-0000A6000000}"/>
    <cellStyle name="Normal 8 2 2" xfId="38" xr:uid="{00000000-0005-0000-0000-0000A7000000}"/>
    <cellStyle name="Pourcentage" xfId="9" builtinId="5"/>
    <cellStyle name="Pourcentage 2" xfId="39" xr:uid="{00000000-0005-0000-0000-0000A9000000}"/>
    <cellStyle name="Pourcentage 2 2" xfId="40" xr:uid="{00000000-0005-0000-0000-0000AA000000}"/>
    <cellStyle name="Pourcentage 2 3" xfId="41" xr:uid="{00000000-0005-0000-0000-0000AB000000}"/>
    <cellStyle name="Pourcentage 2 4" xfId="42" xr:uid="{00000000-0005-0000-0000-0000AC000000}"/>
    <cellStyle name="Pourcentage 3" xfId="43" xr:uid="{00000000-0005-0000-0000-0000AD000000}"/>
    <cellStyle name="Pourcentage 4" xfId="44" xr:uid="{00000000-0005-0000-0000-0000AE000000}"/>
    <cellStyle name="Pourcentage 4 2" xfId="45" xr:uid="{00000000-0005-0000-0000-0000AF000000}"/>
    <cellStyle name="Pourcentage 5" xfId="46" xr:uid="{00000000-0005-0000-0000-0000B0000000}"/>
    <cellStyle name="Pourcentage 5 2" xfId="19" xr:uid="{00000000-0005-0000-0000-0000B1000000}"/>
    <cellStyle name="Pourcentage 6" xfId="47" xr:uid="{00000000-0005-0000-0000-0000B2000000}"/>
    <cellStyle name="Pourcentage 7" xfId="6" xr:uid="{00000000-0005-0000-0000-0000B3000000}"/>
    <cellStyle name="Pourcentage 8" xfId="48" xr:uid="{00000000-0005-0000-0000-0000B4000000}"/>
    <cellStyle name="Result" xfId="49" xr:uid="{00000000-0005-0000-0000-0000B5000000}"/>
    <cellStyle name="Result2" xfId="50" xr:uid="{00000000-0005-0000-0000-0000B6000000}"/>
  </cellStyles>
  <dxfs count="332">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0CF443"/>
        </patternFill>
      </fill>
    </dxf>
    <dxf>
      <fill>
        <patternFill>
          <bgColor rgb="FFC1FEBE"/>
        </patternFill>
      </fill>
    </dxf>
    <dxf>
      <fill>
        <patternFill>
          <bgColor rgb="FF66FF66"/>
        </patternFill>
      </fill>
    </dxf>
    <dxf>
      <fill>
        <patternFill>
          <bgColor rgb="FF99FF99"/>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C1FEBE"/>
        </patternFill>
      </fill>
    </dxf>
    <dxf>
      <fill>
        <patternFill>
          <bgColor rgb="FF66FF66"/>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99FF99"/>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C1FEBE"/>
        </patternFill>
      </fill>
    </dxf>
    <dxf>
      <fill>
        <patternFill>
          <bgColor rgb="FF66FF66"/>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0CF443"/>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ont>
        <b val="0"/>
        <i val="0"/>
        <strike val="0"/>
        <color theme="0"/>
      </font>
      <fill>
        <patternFill>
          <bgColor theme="0"/>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99FF99"/>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C1FEBE"/>
        </patternFill>
      </fill>
    </dxf>
    <dxf>
      <fill>
        <patternFill>
          <bgColor rgb="FF66FF66"/>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0CF443"/>
        </patternFill>
      </fill>
    </dxf>
    <dxf>
      <fill>
        <patternFill>
          <bgColor rgb="FFC1FEBE"/>
        </patternFill>
      </fill>
    </dxf>
    <dxf>
      <font>
        <color theme="0"/>
      </font>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ont>
        <b val="0"/>
        <i val="0"/>
        <strike val="0"/>
        <color theme="0"/>
      </font>
      <fill>
        <patternFill>
          <bgColor theme="0"/>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99FF99"/>
        </patternFill>
      </fill>
    </dxf>
    <dxf>
      <fill>
        <patternFill>
          <bgColor rgb="FF66FF66"/>
        </patternFill>
      </fill>
    </dxf>
    <dxf>
      <fill>
        <patternFill>
          <bgColor rgb="FFC1FEBE"/>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99FF99"/>
        </patternFill>
      </fill>
    </dxf>
    <dxf>
      <fill>
        <patternFill>
          <bgColor rgb="FF66FF66"/>
        </patternFill>
      </fill>
    </dxf>
    <dxf>
      <fill>
        <patternFill>
          <bgColor rgb="FFC1FEBE"/>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0CF443"/>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99FF99"/>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C1FEBE"/>
        </patternFill>
      </fill>
    </dxf>
    <dxf>
      <fill>
        <patternFill>
          <bgColor rgb="FF66FF66"/>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66FF66"/>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ont>
        <color theme="0"/>
      </font>
    </dxf>
    <dxf>
      <fill>
        <patternFill>
          <bgColor rgb="FF66FF66"/>
        </patternFill>
      </fill>
    </dxf>
    <dxf>
      <fill>
        <patternFill>
          <bgColor rgb="FFC1FEBE"/>
        </patternFill>
      </fill>
    </dxf>
    <dxf>
      <fill>
        <patternFill>
          <bgColor rgb="FF0CF443"/>
        </patternFill>
      </fill>
    </dxf>
    <dxf>
      <fill>
        <patternFill>
          <bgColor rgb="FFC1FEBE"/>
        </patternFill>
      </fill>
    </dxf>
    <dxf>
      <fill>
        <patternFill>
          <bgColor rgb="FF66FF66"/>
        </patternFill>
      </fill>
    </dxf>
    <dxf>
      <fill>
        <patternFill>
          <bgColor rgb="FFC1FEBE"/>
        </patternFill>
      </fill>
    </dxf>
  </dxfs>
  <tableStyles count="0" defaultTableStyle="TableStyleMedium2" defaultPivotStyle="PivotStyleLight16"/>
  <colors>
    <mruColors>
      <color rgb="FFCCFFFF"/>
      <color rgb="FF66FF66"/>
      <color rgb="FFFF5050"/>
      <color rgb="FFFF0000"/>
      <color rgb="FFFFCCCC"/>
      <color rgb="FF00CC66"/>
      <color rgb="FFFFFFFF"/>
      <color rgb="FF99FF99"/>
      <color rgb="FFFF00FF"/>
      <color rgb="FF0CF4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Radio" firstButton="1" lockText="1" noThreeD="1"/>
</file>

<file path=xl/ctrlProps/ctrlProp26.xml><?xml version="1.0" encoding="utf-8"?>
<formControlPr xmlns="http://schemas.microsoft.com/office/spreadsheetml/2009/9/main" objectType="Radio" lockText="1"/>
</file>

<file path=xl/ctrlProps/ctrlProp27.xml><?xml version="1.0" encoding="utf-8"?>
<formControlPr xmlns="http://schemas.microsoft.com/office/spreadsheetml/2009/9/main" objectType="Radio" checked="Checked" lockText="1" noThreeD="1"/>
</file>

<file path=xl/ctrlProps/ctrlProp28.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emf"/><Relationship Id="rId4" Type="http://schemas.openxmlformats.org/officeDocument/2006/relationships/image" Target="../media/image4.png"/><Relationship Id="rId9"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19050</xdr:colOff>
          <xdr:row>0</xdr:row>
          <xdr:rowOff>0</xdr:rowOff>
        </xdr:from>
        <xdr:to>
          <xdr:col>1</xdr:col>
          <xdr:colOff>876300</xdr:colOff>
          <xdr:row>1</xdr:row>
          <xdr:rowOff>57150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400" b="0" i="0" u="none" strike="noStrike" baseline="0">
                  <a:solidFill>
                    <a:srgbClr val="FF0000"/>
                  </a:solidFill>
                  <a:latin typeface="Calibri"/>
                  <a:cs typeface="Calibri"/>
                </a:rPr>
                <a:t>Retour données client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1187450</xdr:colOff>
          <xdr:row>8</xdr:row>
          <xdr:rowOff>177800</xdr:rowOff>
        </xdr:from>
        <xdr:to>
          <xdr:col>10</xdr:col>
          <xdr:colOff>476250</xdr:colOff>
          <xdr:row>11</xdr:row>
          <xdr:rowOff>88900</xdr:rowOff>
        </xdr:to>
        <xdr:sp macro="" textlink="">
          <xdr:nvSpPr>
            <xdr:cNvPr id="17432" name="Button 24" hidden="1">
              <a:extLst>
                <a:ext uri="{63B3BB69-23CF-44E3-9099-C40C66FF867C}">
                  <a14:compatExt spid="_x0000_s17432"/>
                </a:ext>
                <a:ext uri="{FF2B5EF4-FFF2-40B4-BE49-F238E27FC236}">
                  <a16:creationId xmlns:a16="http://schemas.microsoft.com/office/drawing/2014/main" id="{00000000-0008-0000-0100-0000184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comparateur Santé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31750</xdr:colOff>
          <xdr:row>0</xdr:row>
          <xdr:rowOff>44450</xdr:rowOff>
        </xdr:from>
        <xdr:to>
          <xdr:col>6</xdr:col>
          <xdr:colOff>666750</xdr:colOff>
          <xdr:row>1</xdr:row>
          <xdr:rowOff>171450</xdr:rowOff>
        </xdr:to>
        <xdr:sp macro="" textlink="">
          <xdr:nvSpPr>
            <xdr:cNvPr id="17445" name="Button 37" hidden="1">
              <a:extLst>
                <a:ext uri="{63B3BB69-23CF-44E3-9099-C40C66FF867C}">
                  <a14:compatExt spid="_x0000_s17445"/>
                </a:ext>
                <a:ext uri="{FF2B5EF4-FFF2-40B4-BE49-F238E27FC236}">
                  <a16:creationId xmlns:a16="http://schemas.microsoft.com/office/drawing/2014/main" id="{00000000-0008-0000-0100-0000254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Modifier Liste Clients</a:t>
              </a:r>
            </a:p>
          </xdr:txBody>
        </xdr:sp>
        <xdr:clientData fPrintsWithSheet="0"/>
      </xdr:twoCellAnchor>
    </mc:Choice>
    <mc:Fallback/>
  </mc:AlternateContent>
  <xdr:oneCellAnchor>
    <xdr:from>
      <xdr:col>0</xdr:col>
      <xdr:colOff>32564</xdr:colOff>
      <xdr:row>0</xdr:row>
      <xdr:rowOff>24424</xdr:rowOff>
    </xdr:from>
    <xdr:ext cx="627989" cy="150236"/>
    <xdr:sp macro="[0]!Menu" textlink="">
      <xdr:nvSpPr>
        <xdr:cNvPr id="11" name="Plein_écran">
          <a:extLst>
            <a:ext uri="{FF2B5EF4-FFF2-40B4-BE49-F238E27FC236}">
              <a16:creationId xmlns:a16="http://schemas.microsoft.com/office/drawing/2014/main" id="{00000000-0008-0000-0100-00000B000000}"/>
            </a:ext>
          </a:extLst>
        </xdr:cNvPr>
        <xdr:cNvSpPr/>
      </xdr:nvSpPr>
      <xdr:spPr>
        <a:xfrm>
          <a:off x="32564" y="24424"/>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Plein écran</a:t>
          </a:r>
        </a:p>
      </xdr:txBody>
    </xdr:sp>
    <xdr:clientData/>
  </xdr:oneCellAnchor>
  <mc:AlternateContent xmlns:mc="http://schemas.openxmlformats.org/markup-compatibility/2006">
    <mc:Choice xmlns:a14="http://schemas.microsoft.com/office/drawing/2010/main" Requires="a14">
      <xdr:twoCellAnchor>
        <xdr:from>
          <xdr:col>1</xdr:col>
          <xdr:colOff>628650</xdr:colOff>
          <xdr:row>0</xdr:row>
          <xdr:rowOff>25400</xdr:rowOff>
        </xdr:from>
        <xdr:to>
          <xdr:col>2</xdr:col>
          <xdr:colOff>685800</xdr:colOff>
          <xdr:row>1</xdr:row>
          <xdr:rowOff>165100</xdr:rowOff>
        </xdr:to>
        <xdr:sp macro="" textlink="">
          <xdr:nvSpPr>
            <xdr:cNvPr id="17447" name="Button 39" hidden="1">
              <a:extLst>
                <a:ext uri="{63B3BB69-23CF-44E3-9099-C40C66FF867C}">
                  <a14:compatExt spid="_x0000_s17447"/>
                </a:ext>
                <a:ext uri="{FF2B5EF4-FFF2-40B4-BE49-F238E27FC236}">
                  <a16:creationId xmlns:a16="http://schemas.microsoft.com/office/drawing/2014/main" id="{00000000-0008-0000-0100-0000274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Nouveau contact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901700</xdr:colOff>
          <xdr:row>0</xdr:row>
          <xdr:rowOff>25400</xdr:rowOff>
        </xdr:from>
        <xdr:to>
          <xdr:col>3</xdr:col>
          <xdr:colOff>1549400</xdr:colOff>
          <xdr:row>1</xdr:row>
          <xdr:rowOff>158750</xdr:rowOff>
        </xdr:to>
        <xdr:sp macro="" textlink="">
          <xdr:nvSpPr>
            <xdr:cNvPr id="17449" name="Button 41" hidden="1">
              <a:extLst>
                <a:ext uri="{63B3BB69-23CF-44E3-9099-C40C66FF867C}">
                  <a14:compatExt spid="_x0000_s17449"/>
                </a:ext>
                <a:ext uri="{FF2B5EF4-FFF2-40B4-BE49-F238E27FC236}">
                  <a16:creationId xmlns:a16="http://schemas.microsoft.com/office/drawing/2014/main" id="{00000000-0008-0000-0100-0000294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Ouvrir/Modifier contact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1282700</xdr:colOff>
          <xdr:row>0</xdr:row>
          <xdr:rowOff>57150</xdr:rowOff>
        </xdr:from>
        <xdr:to>
          <xdr:col>12</xdr:col>
          <xdr:colOff>704850</xdr:colOff>
          <xdr:row>1</xdr:row>
          <xdr:rowOff>82550</xdr:rowOff>
        </xdr:to>
        <xdr:sp macro="" textlink="">
          <xdr:nvSpPr>
            <xdr:cNvPr id="17450" name="Button 42" hidden="1">
              <a:extLst>
                <a:ext uri="{63B3BB69-23CF-44E3-9099-C40C66FF867C}">
                  <a14:compatExt spid="_x0000_s17450"/>
                </a:ext>
                <a:ext uri="{FF2B5EF4-FFF2-40B4-BE49-F238E27FC236}">
                  <a16:creationId xmlns:a16="http://schemas.microsoft.com/office/drawing/2014/main" id="{00000000-0008-0000-0100-00002A4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Modifier infos Cabinet</a:t>
              </a:r>
            </a:p>
          </xdr:txBody>
        </xdr:sp>
        <xdr:clientData fPrintsWithSheet="0"/>
      </xdr:twoCellAnchor>
    </mc:Choice>
    <mc:Fallback/>
  </mc:AlternateContent>
  <xdr:oneCellAnchor>
    <xdr:from>
      <xdr:col>0</xdr:col>
      <xdr:colOff>32564</xdr:colOff>
      <xdr:row>0</xdr:row>
      <xdr:rowOff>24424</xdr:rowOff>
    </xdr:from>
    <xdr:ext cx="627989" cy="150236"/>
    <xdr:sp macro="[0]!Menu" textlink="">
      <xdr:nvSpPr>
        <xdr:cNvPr id="14" name="Plein_écran">
          <a:extLst>
            <a:ext uri="{FF2B5EF4-FFF2-40B4-BE49-F238E27FC236}">
              <a16:creationId xmlns:a16="http://schemas.microsoft.com/office/drawing/2014/main" id="{00000000-0008-0000-0100-00000E000000}"/>
            </a:ext>
          </a:extLst>
        </xdr:cNvPr>
        <xdr:cNvSpPr/>
      </xdr:nvSpPr>
      <xdr:spPr>
        <a:xfrm>
          <a:off x="32564" y="24424"/>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Plein écran</a:t>
          </a: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717550</xdr:colOff>
          <xdr:row>0</xdr:row>
          <xdr:rowOff>12700</xdr:rowOff>
        </xdr:from>
        <xdr:to>
          <xdr:col>2</xdr:col>
          <xdr:colOff>742950</xdr:colOff>
          <xdr:row>0</xdr:row>
          <xdr:rowOff>336550</xdr:rowOff>
        </xdr:to>
        <xdr:sp macro="" textlink="">
          <xdr:nvSpPr>
            <xdr:cNvPr id="34818" name="Button 2" hidden="1">
              <a:extLst>
                <a:ext uri="{63B3BB69-23CF-44E3-9099-C40C66FF867C}">
                  <a14:compatExt spid="_x0000_s34818"/>
                </a:ext>
                <a:ext uri="{FF2B5EF4-FFF2-40B4-BE49-F238E27FC236}">
                  <a16:creationId xmlns:a16="http://schemas.microsoft.com/office/drawing/2014/main" id="{00000000-0008-0000-0200-0000028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400" b="0" i="0" u="none" strike="noStrike" baseline="0">
                  <a:solidFill>
                    <a:srgbClr val="FF0000"/>
                  </a:solidFill>
                  <a:latin typeface="Calibri"/>
                  <a:cs typeface="Calibri"/>
                </a:rPr>
                <a:t>Retour données client</a:t>
              </a:r>
            </a:p>
          </xdr:txBody>
        </xdr:sp>
        <xdr:clientData fPrintsWithSheet="0"/>
      </xdr:twoCellAnchor>
    </mc:Choice>
    <mc:Fallback/>
  </mc:AlternateContent>
  <xdr:oneCellAnchor>
    <xdr:from>
      <xdr:col>0</xdr:col>
      <xdr:colOff>0</xdr:colOff>
      <xdr:row>0</xdr:row>
      <xdr:rowOff>0</xdr:rowOff>
    </xdr:from>
    <xdr:ext cx="627989" cy="150236"/>
    <xdr:sp macro="[0]!Menu" textlink="">
      <xdr:nvSpPr>
        <xdr:cNvPr id="3" name="Plein_écran">
          <a:extLst>
            <a:ext uri="{FF2B5EF4-FFF2-40B4-BE49-F238E27FC236}">
              <a16:creationId xmlns:a16="http://schemas.microsoft.com/office/drawing/2014/main" id="{00000000-0008-0000-0200-00000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 name="Plein_écran">
          <a:extLst>
            <a:ext uri="{FF2B5EF4-FFF2-40B4-BE49-F238E27FC236}">
              <a16:creationId xmlns:a16="http://schemas.microsoft.com/office/drawing/2014/main" id="{00000000-0008-0000-0200-00000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 name="Plein_écran">
          <a:extLst>
            <a:ext uri="{FF2B5EF4-FFF2-40B4-BE49-F238E27FC236}">
              <a16:creationId xmlns:a16="http://schemas.microsoft.com/office/drawing/2014/main" id="{00000000-0008-0000-0200-00000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 name="Plein_écran">
          <a:extLst>
            <a:ext uri="{FF2B5EF4-FFF2-40B4-BE49-F238E27FC236}">
              <a16:creationId xmlns:a16="http://schemas.microsoft.com/office/drawing/2014/main" id="{00000000-0008-0000-0200-00000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 name="Plein_écran">
          <a:extLst>
            <a:ext uri="{FF2B5EF4-FFF2-40B4-BE49-F238E27FC236}">
              <a16:creationId xmlns:a16="http://schemas.microsoft.com/office/drawing/2014/main" id="{00000000-0008-0000-0200-00000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 name="Plein_écran">
          <a:extLst>
            <a:ext uri="{FF2B5EF4-FFF2-40B4-BE49-F238E27FC236}">
              <a16:creationId xmlns:a16="http://schemas.microsoft.com/office/drawing/2014/main" id="{00000000-0008-0000-0200-00000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 name="Plein_écran">
          <a:extLst>
            <a:ext uri="{FF2B5EF4-FFF2-40B4-BE49-F238E27FC236}">
              <a16:creationId xmlns:a16="http://schemas.microsoft.com/office/drawing/2014/main" id="{00000000-0008-0000-0200-00000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 name="Plein_écran">
          <a:extLst>
            <a:ext uri="{FF2B5EF4-FFF2-40B4-BE49-F238E27FC236}">
              <a16:creationId xmlns:a16="http://schemas.microsoft.com/office/drawing/2014/main" id="{00000000-0008-0000-0200-00000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 name="Plein_écran">
          <a:extLst>
            <a:ext uri="{FF2B5EF4-FFF2-40B4-BE49-F238E27FC236}">
              <a16:creationId xmlns:a16="http://schemas.microsoft.com/office/drawing/2014/main" id="{00000000-0008-0000-0200-00000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 name="Plein_écran">
          <a:extLst>
            <a:ext uri="{FF2B5EF4-FFF2-40B4-BE49-F238E27FC236}">
              <a16:creationId xmlns:a16="http://schemas.microsoft.com/office/drawing/2014/main" id="{00000000-0008-0000-0200-00000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 name="Plein_écran">
          <a:extLst>
            <a:ext uri="{FF2B5EF4-FFF2-40B4-BE49-F238E27FC236}">
              <a16:creationId xmlns:a16="http://schemas.microsoft.com/office/drawing/2014/main" id="{00000000-0008-0000-0200-00000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 name="Plein_écran">
          <a:extLst>
            <a:ext uri="{FF2B5EF4-FFF2-40B4-BE49-F238E27FC236}">
              <a16:creationId xmlns:a16="http://schemas.microsoft.com/office/drawing/2014/main" id="{00000000-0008-0000-0200-00000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 name="Plein_écran">
          <a:extLst>
            <a:ext uri="{FF2B5EF4-FFF2-40B4-BE49-F238E27FC236}">
              <a16:creationId xmlns:a16="http://schemas.microsoft.com/office/drawing/2014/main" id="{00000000-0008-0000-0200-00000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 name="Plein_écran">
          <a:extLst>
            <a:ext uri="{FF2B5EF4-FFF2-40B4-BE49-F238E27FC236}">
              <a16:creationId xmlns:a16="http://schemas.microsoft.com/office/drawing/2014/main" id="{00000000-0008-0000-0200-00001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 name="Plein_écran">
          <a:extLst>
            <a:ext uri="{FF2B5EF4-FFF2-40B4-BE49-F238E27FC236}">
              <a16:creationId xmlns:a16="http://schemas.microsoft.com/office/drawing/2014/main" id="{00000000-0008-0000-0200-00001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 name="Plein_écran">
          <a:extLst>
            <a:ext uri="{FF2B5EF4-FFF2-40B4-BE49-F238E27FC236}">
              <a16:creationId xmlns:a16="http://schemas.microsoft.com/office/drawing/2014/main" id="{00000000-0008-0000-0200-00001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 name="Plein_écran">
          <a:extLst>
            <a:ext uri="{FF2B5EF4-FFF2-40B4-BE49-F238E27FC236}">
              <a16:creationId xmlns:a16="http://schemas.microsoft.com/office/drawing/2014/main" id="{00000000-0008-0000-0200-00001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 name="Plein_écran">
          <a:extLst>
            <a:ext uri="{FF2B5EF4-FFF2-40B4-BE49-F238E27FC236}">
              <a16:creationId xmlns:a16="http://schemas.microsoft.com/office/drawing/2014/main" id="{00000000-0008-0000-0200-00001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1" name="Plein_écran">
          <a:extLst>
            <a:ext uri="{FF2B5EF4-FFF2-40B4-BE49-F238E27FC236}">
              <a16:creationId xmlns:a16="http://schemas.microsoft.com/office/drawing/2014/main" id="{00000000-0008-0000-0200-00001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2" name="Plein_écran">
          <a:extLst>
            <a:ext uri="{FF2B5EF4-FFF2-40B4-BE49-F238E27FC236}">
              <a16:creationId xmlns:a16="http://schemas.microsoft.com/office/drawing/2014/main" id="{00000000-0008-0000-0200-00001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3" name="Plein_écran">
          <a:extLst>
            <a:ext uri="{FF2B5EF4-FFF2-40B4-BE49-F238E27FC236}">
              <a16:creationId xmlns:a16="http://schemas.microsoft.com/office/drawing/2014/main" id="{00000000-0008-0000-0200-00001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4" name="Plein_écran">
          <a:extLst>
            <a:ext uri="{FF2B5EF4-FFF2-40B4-BE49-F238E27FC236}">
              <a16:creationId xmlns:a16="http://schemas.microsoft.com/office/drawing/2014/main" id="{00000000-0008-0000-0200-00001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5" name="Plein_écran">
          <a:extLst>
            <a:ext uri="{FF2B5EF4-FFF2-40B4-BE49-F238E27FC236}">
              <a16:creationId xmlns:a16="http://schemas.microsoft.com/office/drawing/2014/main" id="{00000000-0008-0000-0200-00001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6" name="Plein_écran">
          <a:extLst>
            <a:ext uri="{FF2B5EF4-FFF2-40B4-BE49-F238E27FC236}">
              <a16:creationId xmlns:a16="http://schemas.microsoft.com/office/drawing/2014/main" id="{00000000-0008-0000-0200-00001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7" name="Plein_écran">
          <a:extLst>
            <a:ext uri="{FF2B5EF4-FFF2-40B4-BE49-F238E27FC236}">
              <a16:creationId xmlns:a16="http://schemas.microsoft.com/office/drawing/2014/main" id="{00000000-0008-0000-0200-00001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8" name="Plein_écran">
          <a:extLst>
            <a:ext uri="{FF2B5EF4-FFF2-40B4-BE49-F238E27FC236}">
              <a16:creationId xmlns:a16="http://schemas.microsoft.com/office/drawing/2014/main" id="{00000000-0008-0000-0200-00001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9" name="Plein_écran">
          <a:extLst>
            <a:ext uri="{FF2B5EF4-FFF2-40B4-BE49-F238E27FC236}">
              <a16:creationId xmlns:a16="http://schemas.microsoft.com/office/drawing/2014/main" id="{00000000-0008-0000-0200-00001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0" name="Plein_écran">
          <a:extLst>
            <a:ext uri="{FF2B5EF4-FFF2-40B4-BE49-F238E27FC236}">
              <a16:creationId xmlns:a16="http://schemas.microsoft.com/office/drawing/2014/main" id="{00000000-0008-0000-0200-00001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1" name="Plein_écran">
          <a:extLst>
            <a:ext uri="{FF2B5EF4-FFF2-40B4-BE49-F238E27FC236}">
              <a16:creationId xmlns:a16="http://schemas.microsoft.com/office/drawing/2014/main" id="{00000000-0008-0000-0200-00001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2" name="Plein_écran">
          <a:extLst>
            <a:ext uri="{FF2B5EF4-FFF2-40B4-BE49-F238E27FC236}">
              <a16:creationId xmlns:a16="http://schemas.microsoft.com/office/drawing/2014/main" id="{00000000-0008-0000-0200-00002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3" name="Plein_écran">
          <a:extLst>
            <a:ext uri="{FF2B5EF4-FFF2-40B4-BE49-F238E27FC236}">
              <a16:creationId xmlns:a16="http://schemas.microsoft.com/office/drawing/2014/main" id="{00000000-0008-0000-0200-00002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4" name="Plein_écran">
          <a:extLst>
            <a:ext uri="{FF2B5EF4-FFF2-40B4-BE49-F238E27FC236}">
              <a16:creationId xmlns:a16="http://schemas.microsoft.com/office/drawing/2014/main" id="{00000000-0008-0000-0200-00002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5" name="Plein_écran">
          <a:extLst>
            <a:ext uri="{FF2B5EF4-FFF2-40B4-BE49-F238E27FC236}">
              <a16:creationId xmlns:a16="http://schemas.microsoft.com/office/drawing/2014/main" id="{00000000-0008-0000-0200-00002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6" name="Plein_écran">
          <a:extLst>
            <a:ext uri="{FF2B5EF4-FFF2-40B4-BE49-F238E27FC236}">
              <a16:creationId xmlns:a16="http://schemas.microsoft.com/office/drawing/2014/main" id="{00000000-0008-0000-0200-00002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7" name="Plein_écran">
          <a:extLst>
            <a:ext uri="{FF2B5EF4-FFF2-40B4-BE49-F238E27FC236}">
              <a16:creationId xmlns:a16="http://schemas.microsoft.com/office/drawing/2014/main" id="{00000000-0008-0000-0200-00002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8" name="Plein_écran">
          <a:extLst>
            <a:ext uri="{FF2B5EF4-FFF2-40B4-BE49-F238E27FC236}">
              <a16:creationId xmlns:a16="http://schemas.microsoft.com/office/drawing/2014/main" id="{00000000-0008-0000-0200-00002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9" name="Plein_écran">
          <a:extLst>
            <a:ext uri="{FF2B5EF4-FFF2-40B4-BE49-F238E27FC236}">
              <a16:creationId xmlns:a16="http://schemas.microsoft.com/office/drawing/2014/main" id="{00000000-0008-0000-0200-00002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0" name="Plein_écran">
          <a:extLst>
            <a:ext uri="{FF2B5EF4-FFF2-40B4-BE49-F238E27FC236}">
              <a16:creationId xmlns:a16="http://schemas.microsoft.com/office/drawing/2014/main" id="{00000000-0008-0000-0200-00002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1" name="Plein_écran">
          <a:extLst>
            <a:ext uri="{FF2B5EF4-FFF2-40B4-BE49-F238E27FC236}">
              <a16:creationId xmlns:a16="http://schemas.microsoft.com/office/drawing/2014/main" id="{00000000-0008-0000-0200-00002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2" name="Plein_écran">
          <a:extLst>
            <a:ext uri="{FF2B5EF4-FFF2-40B4-BE49-F238E27FC236}">
              <a16:creationId xmlns:a16="http://schemas.microsoft.com/office/drawing/2014/main" id="{00000000-0008-0000-0200-00002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3" name="Plein_écran">
          <a:extLst>
            <a:ext uri="{FF2B5EF4-FFF2-40B4-BE49-F238E27FC236}">
              <a16:creationId xmlns:a16="http://schemas.microsoft.com/office/drawing/2014/main" id="{00000000-0008-0000-0200-00002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4" name="Plein_écran">
          <a:extLst>
            <a:ext uri="{FF2B5EF4-FFF2-40B4-BE49-F238E27FC236}">
              <a16:creationId xmlns:a16="http://schemas.microsoft.com/office/drawing/2014/main" id="{00000000-0008-0000-0200-00002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5" name="Plein_écran">
          <a:extLst>
            <a:ext uri="{FF2B5EF4-FFF2-40B4-BE49-F238E27FC236}">
              <a16:creationId xmlns:a16="http://schemas.microsoft.com/office/drawing/2014/main" id="{00000000-0008-0000-0200-00002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6" name="Plein_écran">
          <a:extLst>
            <a:ext uri="{FF2B5EF4-FFF2-40B4-BE49-F238E27FC236}">
              <a16:creationId xmlns:a16="http://schemas.microsoft.com/office/drawing/2014/main" id="{00000000-0008-0000-0200-00002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7" name="Plein_écran">
          <a:extLst>
            <a:ext uri="{FF2B5EF4-FFF2-40B4-BE49-F238E27FC236}">
              <a16:creationId xmlns:a16="http://schemas.microsoft.com/office/drawing/2014/main" id="{00000000-0008-0000-0200-00002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8" name="Plein_écran">
          <a:extLst>
            <a:ext uri="{FF2B5EF4-FFF2-40B4-BE49-F238E27FC236}">
              <a16:creationId xmlns:a16="http://schemas.microsoft.com/office/drawing/2014/main" id="{00000000-0008-0000-0200-00003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9" name="Plein_écran">
          <a:extLst>
            <a:ext uri="{FF2B5EF4-FFF2-40B4-BE49-F238E27FC236}">
              <a16:creationId xmlns:a16="http://schemas.microsoft.com/office/drawing/2014/main" id="{00000000-0008-0000-0200-00003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0" name="Plein_écran">
          <a:extLst>
            <a:ext uri="{FF2B5EF4-FFF2-40B4-BE49-F238E27FC236}">
              <a16:creationId xmlns:a16="http://schemas.microsoft.com/office/drawing/2014/main" id="{00000000-0008-0000-0200-00003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1" name="Plein_écran">
          <a:extLst>
            <a:ext uri="{FF2B5EF4-FFF2-40B4-BE49-F238E27FC236}">
              <a16:creationId xmlns:a16="http://schemas.microsoft.com/office/drawing/2014/main" id="{00000000-0008-0000-0200-00003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2" name="Plein_écran">
          <a:extLst>
            <a:ext uri="{FF2B5EF4-FFF2-40B4-BE49-F238E27FC236}">
              <a16:creationId xmlns:a16="http://schemas.microsoft.com/office/drawing/2014/main" id="{00000000-0008-0000-0200-00003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3" name="Plein_écran">
          <a:extLst>
            <a:ext uri="{FF2B5EF4-FFF2-40B4-BE49-F238E27FC236}">
              <a16:creationId xmlns:a16="http://schemas.microsoft.com/office/drawing/2014/main" id="{00000000-0008-0000-0200-00003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4" name="Plein_écran">
          <a:extLst>
            <a:ext uri="{FF2B5EF4-FFF2-40B4-BE49-F238E27FC236}">
              <a16:creationId xmlns:a16="http://schemas.microsoft.com/office/drawing/2014/main" id="{00000000-0008-0000-0200-00003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5" name="Plein_écran">
          <a:extLst>
            <a:ext uri="{FF2B5EF4-FFF2-40B4-BE49-F238E27FC236}">
              <a16:creationId xmlns:a16="http://schemas.microsoft.com/office/drawing/2014/main" id="{00000000-0008-0000-0200-00003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6" name="Plein_écran">
          <a:extLst>
            <a:ext uri="{FF2B5EF4-FFF2-40B4-BE49-F238E27FC236}">
              <a16:creationId xmlns:a16="http://schemas.microsoft.com/office/drawing/2014/main" id="{00000000-0008-0000-0200-00003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7" name="Plein_écran">
          <a:extLst>
            <a:ext uri="{FF2B5EF4-FFF2-40B4-BE49-F238E27FC236}">
              <a16:creationId xmlns:a16="http://schemas.microsoft.com/office/drawing/2014/main" id="{00000000-0008-0000-0200-00003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8" name="Plein_écran">
          <a:extLst>
            <a:ext uri="{FF2B5EF4-FFF2-40B4-BE49-F238E27FC236}">
              <a16:creationId xmlns:a16="http://schemas.microsoft.com/office/drawing/2014/main" id="{00000000-0008-0000-0200-00003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9" name="Plein_écran">
          <a:extLst>
            <a:ext uri="{FF2B5EF4-FFF2-40B4-BE49-F238E27FC236}">
              <a16:creationId xmlns:a16="http://schemas.microsoft.com/office/drawing/2014/main" id="{00000000-0008-0000-0200-00003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0" name="Plein_écran">
          <a:extLst>
            <a:ext uri="{FF2B5EF4-FFF2-40B4-BE49-F238E27FC236}">
              <a16:creationId xmlns:a16="http://schemas.microsoft.com/office/drawing/2014/main" id="{00000000-0008-0000-0200-00003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1" name="Plein_écran">
          <a:extLst>
            <a:ext uri="{FF2B5EF4-FFF2-40B4-BE49-F238E27FC236}">
              <a16:creationId xmlns:a16="http://schemas.microsoft.com/office/drawing/2014/main" id="{00000000-0008-0000-0200-00003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2" name="Plein_écran">
          <a:extLst>
            <a:ext uri="{FF2B5EF4-FFF2-40B4-BE49-F238E27FC236}">
              <a16:creationId xmlns:a16="http://schemas.microsoft.com/office/drawing/2014/main" id="{00000000-0008-0000-0200-00003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3" name="Plein_écran">
          <a:extLst>
            <a:ext uri="{FF2B5EF4-FFF2-40B4-BE49-F238E27FC236}">
              <a16:creationId xmlns:a16="http://schemas.microsoft.com/office/drawing/2014/main" id="{00000000-0008-0000-0200-00003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4" name="Plein_écran">
          <a:extLst>
            <a:ext uri="{FF2B5EF4-FFF2-40B4-BE49-F238E27FC236}">
              <a16:creationId xmlns:a16="http://schemas.microsoft.com/office/drawing/2014/main" id="{00000000-0008-0000-0200-00004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5" name="Plein_écran">
          <a:extLst>
            <a:ext uri="{FF2B5EF4-FFF2-40B4-BE49-F238E27FC236}">
              <a16:creationId xmlns:a16="http://schemas.microsoft.com/office/drawing/2014/main" id="{00000000-0008-0000-0200-00004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6" name="Plein_écran">
          <a:extLst>
            <a:ext uri="{FF2B5EF4-FFF2-40B4-BE49-F238E27FC236}">
              <a16:creationId xmlns:a16="http://schemas.microsoft.com/office/drawing/2014/main" id="{00000000-0008-0000-0200-00004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7" name="Plein_écran">
          <a:extLst>
            <a:ext uri="{FF2B5EF4-FFF2-40B4-BE49-F238E27FC236}">
              <a16:creationId xmlns:a16="http://schemas.microsoft.com/office/drawing/2014/main" id="{00000000-0008-0000-0200-00004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8" name="Plein_écran">
          <a:extLst>
            <a:ext uri="{FF2B5EF4-FFF2-40B4-BE49-F238E27FC236}">
              <a16:creationId xmlns:a16="http://schemas.microsoft.com/office/drawing/2014/main" id="{00000000-0008-0000-0200-00004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9" name="Plein_écran">
          <a:extLst>
            <a:ext uri="{FF2B5EF4-FFF2-40B4-BE49-F238E27FC236}">
              <a16:creationId xmlns:a16="http://schemas.microsoft.com/office/drawing/2014/main" id="{00000000-0008-0000-0200-00004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0" name="Plein_écran">
          <a:extLst>
            <a:ext uri="{FF2B5EF4-FFF2-40B4-BE49-F238E27FC236}">
              <a16:creationId xmlns:a16="http://schemas.microsoft.com/office/drawing/2014/main" id="{00000000-0008-0000-0200-00004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1" name="Plein_écran">
          <a:extLst>
            <a:ext uri="{FF2B5EF4-FFF2-40B4-BE49-F238E27FC236}">
              <a16:creationId xmlns:a16="http://schemas.microsoft.com/office/drawing/2014/main" id="{00000000-0008-0000-0200-00004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2" name="Plein_écran">
          <a:extLst>
            <a:ext uri="{FF2B5EF4-FFF2-40B4-BE49-F238E27FC236}">
              <a16:creationId xmlns:a16="http://schemas.microsoft.com/office/drawing/2014/main" id="{00000000-0008-0000-0200-00004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3" name="Plein_écran">
          <a:extLst>
            <a:ext uri="{FF2B5EF4-FFF2-40B4-BE49-F238E27FC236}">
              <a16:creationId xmlns:a16="http://schemas.microsoft.com/office/drawing/2014/main" id="{00000000-0008-0000-0200-00004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4" name="Plein_écran">
          <a:extLst>
            <a:ext uri="{FF2B5EF4-FFF2-40B4-BE49-F238E27FC236}">
              <a16:creationId xmlns:a16="http://schemas.microsoft.com/office/drawing/2014/main" id="{00000000-0008-0000-0200-00004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5" name="Plein_écran">
          <a:extLst>
            <a:ext uri="{FF2B5EF4-FFF2-40B4-BE49-F238E27FC236}">
              <a16:creationId xmlns:a16="http://schemas.microsoft.com/office/drawing/2014/main" id="{00000000-0008-0000-0200-00004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6" name="Plein_écran">
          <a:extLst>
            <a:ext uri="{FF2B5EF4-FFF2-40B4-BE49-F238E27FC236}">
              <a16:creationId xmlns:a16="http://schemas.microsoft.com/office/drawing/2014/main" id="{00000000-0008-0000-0200-00004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7" name="Plein_écran">
          <a:extLst>
            <a:ext uri="{FF2B5EF4-FFF2-40B4-BE49-F238E27FC236}">
              <a16:creationId xmlns:a16="http://schemas.microsoft.com/office/drawing/2014/main" id="{00000000-0008-0000-0200-00004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8" name="Plein_écran">
          <a:extLst>
            <a:ext uri="{FF2B5EF4-FFF2-40B4-BE49-F238E27FC236}">
              <a16:creationId xmlns:a16="http://schemas.microsoft.com/office/drawing/2014/main" id="{00000000-0008-0000-0200-00004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9" name="Plein_écran">
          <a:extLst>
            <a:ext uri="{FF2B5EF4-FFF2-40B4-BE49-F238E27FC236}">
              <a16:creationId xmlns:a16="http://schemas.microsoft.com/office/drawing/2014/main" id="{00000000-0008-0000-0200-00004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0" name="Plein_écran">
          <a:extLst>
            <a:ext uri="{FF2B5EF4-FFF2-40B4-BE49-F238E27FC236}">
              <a16:creationId xmlns:a16="http://schemas.microsoft.com/office/drawing/2014/main" id="{00000000-0008-0000-0200-00005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1" name="Plein_écran">
          <a:extLst>
            <a:ext uri="{FF2B5EF4-FFF2-40B4-BE49-F238E27FC236}">
              <a16:creationId xmlns:a16="http://schemas.microsoft.com/office/drawing/2014/main" id="{00000000-0008-0000-0200-00005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2" name="Plein_écran">
          <a:extLst>
            <a:ext uri="{FF2B5EF4-FFF2-40B4-BE49-F238E27FC236}">
              <a16:creationId xmlns:a16="http://schemas.microsoft.com/office/drawing/2014/main" id="{00000000-0008-0000-0200-00005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3" name="Plein_écran">
          <a:extLst>
            <a:ext uri="{FF2B5EF4-FFF2-40B4-BE49-F238E27FC236}">
              <a16:creationId xmlns:a16="http://schemas.microsoft.com/office/drawing/2014/main" id="{00000000-0008-0000-0200-00005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4" name="Plein_écran">
          <a:extLst>
            <a:ext uri="{FF2B5EF4-FFF2-40B4-BE49-F238E27FC236}">
              <a16:creationId xmlns:a16="http://schemas.microsoft.com/office/drawing/2014/main" id="{00000000-0008-0000-0200-00005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5" name="Plein_écran">
          <a:extLst>
            <a:ext uri="{FF2B5EF4-FFF2-40B4-BE49-F238E27FC236}">
              <a16:creationId xmlns:a16="http://schemas.microsoft.com/office/drawing/2014/main" id="{00000000-0008-0000-0200-00005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6" name="Plein_écran">
          <a:extLst>
            <a:ext uri="{FF2B5EF4-FFF2-40B4-BE49-F238E27FC236}">
              <a16:creationId xmlns:a16="http://schemas.microsoft.com/office/drawing/2014/main" id="{00000000-0008-0000-0200-00005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7" name="Plein_écran">
          <a:extLst>
            <a:ext uri="{FF2B5EF4-FFF2-40B4-BE49-F238E27FC236}">
              <a16:creationId xmlns:a16="http://schemas.microsoft.com/office/drawing/2014/main" id="{00000000-0008-0000-0200-00005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8" name="Plein_écran">
          <a:extLst>
            <a:ext uri="{FF2B5EF4-FFF2-40B4-BE49-F238E27FC236}">
              <a16:creationId xmlns:a16="http://schemas.microsoft.com/office/drawing/2014/main" id="{00000000-0008-0000-0200-00005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9" name="Plein_écran">
          <a:extLst>
            <a:ext uri="{FF2B5EF4-FFF2-40B4-BE49-F238E27FC236}">
              <a16:creationId xmlns:a16="http://schemas.microsoft.com/office/drawing/2014/main" id="{00000000-0008-0000-0200-00005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0" name="Plein_écran">
          <a:extLst>
            <a:ext uri="{FF2B5EF4-FFF2-40B4-BE49-F238E27FC236}">
              <a16:creationId xmlns:a16="http://schemas.microsoft.com/office/drawing/2014/main" id="{00000000-0008-0000-0200-00005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1" name="Plein_écran">
          <a:extLst>
            <a:ext uri="{FF2B5EF4-FFF2-40B4-BE49-F238E27FC236}">
              <a16:creationId xmlns:a16="http://schemas.microsoft.com/office/drawing/2014/main" id="{00000000-0008-0000-0200-00005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2" name="Plein_écran">
          <a:extLst>
            <a:ext uri="{FF2B5EF4-FFF2-40B4-BE49-F238E27FC236}">
              <a16:creationId xmlns:a16="http://schemas.microsoft.com/office/drawing/2014/main" id="{00000000-0008-0000-0200-00005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3" name="Plein_écran">
          <a:extLst>
            <a:ext uri="{FF2B5EF4-FFF2-40B4-BE49-F238E27FC236}">
              <a16:creationId xmlns:a16="http://schemas.microsoft.com/office/drawing/2014/main" id="{00000000-0008-0000-0200-00005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4" name="Plein_écran">
          <a:extLst>
            <a:ext uri="{FF2B5EF4-FFF2-40B4-BE49-F238E27FC236}">
              <a16:creationId xmlns:a16="http://schemas.microsoft.com/office/drawing/2014/main" id="{00000000-0008-0000-0200-00005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5" name="Plein_écran">
          <a:extLst>
            <a:ext uri="{FF2B5EF4-FFF2-40B4-BE49-F238E27FC236}">
              <a16:creationId xmlns:a16="http://schemas.microsoft.com/office/drawing/2014/main" id="{00000000-0008-0000-0200-00005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6" name="Plein_écran">
          <a:extLst>
            <a:ext uri="{FF2B5EF4-FFF2-40B4-BE49-F238E27FC236}">
              <a16:creationId xmlns:a16="http://schemas.microsoft.com/office/drawing/2014/main" id="{00000000-0008-0000-0200-00006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7" name="Plein_écran">
          <a:extLst>
            <a:ext uri="{FF2B5EF4-FFF2-40B4-BE49-F238E27FC236}">
              <a16:creationId xmlns:a16="http://schemas.microsoft.com/office/drawing/2014/main" id="{00000000-0008-0000-0200-00006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8" name="Plein_écran">
          <a:extLst>
            <a:ext uri="{FF2B5EF4-FFF2-40B4-BE49-F238E27FC236}">
              <a16:creationId xmlns:a16="http://schemas.microsoft.com/office/drawing/2014/main" id="{00000000-0008-0000-0200-00006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9" name="Plein_écran">
          <a:extLst>
            <a:ext uri="{FF2B5EF4-FFF2-40B4-BE49-F238E27FC236}">
              <a16:creationId xmlns:a16="http://schemas.microsoft.com/office/drawing/2014/main" id="{00000000-0008-0000-0200-00006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0" name="Plein_écran">
          <a:extLst>
            <a:ext uri="{FF2B5EF4-FFF2-40B4-BE49-F238E27FC236}">
              <a16:creationId xmlns:a16="http://schemas.microsoft.com/office/drawing/2014/main" id="{00000000-0008-0000-0200-00006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1" name="Plein_écran">
          <a:extLst>
            <a:ext uri="{FF2B5EF4-FFF2-40B4-BE49-F238E27FC236}">
              <a16:creationId xmlns:a16="http://schemas.microsoft.com/office/drawing/2014/main" id="{00000000-0008-0000-0200-00006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2" name="Plein_écran">
          <a:extLst>
            <a:ext uri="{FF2B5EF4-FFF2-40B4-BE49-F238E27FC236}">
              <a16:creationId xmlns:a16="http://schemas.microsoft.com/office/drawing/2014/main" id="{00000000-0008-0000-0200-00006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3" name="Plein_écran">
          <a:extLst>
            <a:ext uri="{FF2B5EF4-FFF2-40B4-BE49-F238E27FC236}">
              <a16:creationId xmlns:a16="http://schemas.microsoft.com/office/drawing/2014/main" id="{00000000-0008-0000-0200-00006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4" name="Plein_écran">
          <a:extLst>
            <a:ext uri="{FF2B5EF4-FFF2-40B4-BE49-F238E27FC236}">
              <a16:creationId xmlns:a16="http://schemas.microsoft.com/office/drawing/2014/main" id="{00000000-0008-0000-0200-00006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5" name="Plein_écran">
          <a:extLst>
            <a:ext uri="{FF2B5EF4-FFF2-40B4-BE49-F238E27FC236}">
              <a16:creationId xmlns:a16="http://schemas.microsoft.com/office/drawing/2014/main" id="{00000000-0008-0000-0200-00006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6" name="Plein_écran">
          <a:extLst>
            <a:ext uri="{FF2B5EF4-FFF2-40B4-BE49-F238E27FC236}">
              <a16:creationId xmlns:a16="http://schemas.microsoft.com/office/drawing/2014/main" id="{00000000-0008-0000-0200-00006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7" name="Plein_écran">
          <a:extLst>
            <a:ext uri="{FF2B5EF4-FFF2-40B4-BE49-F238E27FC236}">
              <a16:creationId xmlns:a16="http://schemas.microsoft.com/office/drawing/2014/main" id="{00000000-0008-0000-0200-00006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8" name="Plein_écran">
          <a:extLst>
            <a:ext uri="{FF2B5EF4-FFF2-40B4-BE49-F238E27FC236}">
              <a16:creationId xmlns:a16="http://schemas.microsoft.com/office/drawing/2014/main" id="{00000000-0008-0000-0200-00006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9" name="Plein_écran">
          <a:extLst>
            <a:ext uri="{FF2B5EF4-FFF2-40B4-BE49-F238E27FC236}">
              <a16:creationId xmlns:a16="http://schemas.microsoft.com/office/drawing/2014/main" id="{00000000-0008-0000-0200-00006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0" name="Plein_écran">
          <a:extLst>
            <a:ext uri="{FF2B5EF4-FFF2-40B4-BE49-F238E27FC236}">
              <a16:creationId xmlns:a16="http://schemas.microsoft.com/office/drawing/2014/main" id="{00000000-0008-0000-0200-00006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1" name="Plein_écran">
          <a:extLst>
            <a:ext uri="{FF2B5EF4-FFF2-40B4-BE49-F238E27FC236}">
              <a16:creationId xmlns:a16="http://schemas.microsoft.com/office/drawing/2014/main" id="{00000000-0008-0000-0200-00006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2" name="Plein_écran">
          <a:extLst>
            <a:ext uri="{FF2B5EF4-FFF2-40B4-BE49-F238E27FC236}">
              <a16:creationId xmlns:a16="http://schemas.microsoft.com/office/drawing/2014/main" id="{00000000-0008-0000-0200-00007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3" name="Plein_écran">
          <a:extLst>
            <a:ext uri="{FF2B5EF4-FFF2-40B4-BE49-F238E27FC236}">
              <a16:creationId xmlns:a16="http://schemas.microsoft.com/office/drawing/2014/main" id="{00000000-0008-0000-0200-00007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4" name="Plein_écran">
          <a:extLst>
            <a:ext uri="{FF2B5EF4-FFF2-40B4-BE49-F238E27FC236}">
              <a16:creationId xmlns:a16="http://schemas.microsoft.com/office/drawing/2014/main" id="{00000000-0008-0000-0200-00007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5" name="Plein_écran">
          <a:extLst>
            <a:ext uri="{FF2B5EF4-FFF2-40B4-BE49-F238E27FC236}">
              <a16:creationId xmlns:a16="http://schemas.microsoft.com/office/drawing/2014/main" id="{00000000-0008-0000-0200-00007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6" name="Plein_écran">
          <a:extLst>
            <a:ext uri="{FF2B5EF4-FFF2-40B4-BE49-F238E27FC236}">
              <a16:creationId xmlns:a16="http://schemas.microsoft.com/office/drawing/2014/main" id="{00000000-0008-0000-0200-00007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7" name="Plein_écran">
          <a:extLst>
            <a:ext uri="{FF2B5EF4-FFF2-40B4-BE49-F238E27FC236}">
              <a16:creationId xmlns:a16="http://schemas.microsoft.com/office/drawing/2014/main" id="{00000000-0008-0000-0200-00007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8" name="Plein_écran">
          <a:extLst>
            <a:ext uri="{FF2B5EF4-FFF2-40B4-BE49-F238E27FC236}">
              <a16:creationId xmlns:a16="http://schemas.microsoft.com/office/drawing/2014/main" id="{00000000-0008-0000-0200-00007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9" name="Plein_écran">
          <a:extLst>
            <a:ext uri="{FF2B5EF4-FFF2-40B4-BE49-F238E27FC236}">
              <a16:creationId xmlns:a16="http://schemas.microsoft.com/office/drawing/2014/main" id="{00000000-0008-0000-0200-00007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0" name="Plein_écran">
          <a:extLst>
            <a:ext uri="{FF2B5EF4-FFF2-40B4-BE49-F238E27FC236}">
              <a16:creationId xmlns:a16="http://schemas.microsoft.com/office/drawing/2014/main" id="{00000000-0008-0000-0200-00007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1" name="Plein_écran">
          <a:extLst>
            <a:ext uri="{FF2B5EF4-FFF2-40B4-BE49-F238E27FC236}">
              <a16:creationId xmlns:a16="http://schemas.microsoft.com/office/drawing/2014/main" id="{00000000-0008-0000-0200-00007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2" name="Plein_écran">
          <a:extLst>
            <a:ext uri="{FF2B5EF4-FFF2-40B4-BE49-F238E27FC236}">
              <a16:creationId xmlns:a16="http://schemas.microsoft.com/office/drawing/2014/main" id="{00000000-0008-0000-0200-00007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3" name="Plein_écran">
          <a:extLst>
            <a:ext uri="{FF2B5EF4-FFF2-40B4-BE49-F238E27FC236}">
              <a16:creationId xmlns:a16="http://schemas.microsoft.com/office/drawing/2014/main" id="{00000000-0008-0000-0200-00007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4" name="Plein_écran">
          <a:extLst>
            <a:ext uri="{FF2B5EF4-FFF2-40B4-BE49-F238E27FC236}">
              <a16:creationId xmlns:a16="http://schemas.microsoft.com/office/drawing/2014/main" id="{00000000-0008-0000-0200-00007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5" name="Plein_écran">
          <a:extLst>
            <a:ext uri="{FF2B5EF4-FFF2-40B4-BE49-F238E27FC236}">
              <a16:creationId xmlns:a16="http://schemas.microsoft.com/office/drawing/2014/main" id="{00000000-0008-0000-0200-00007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6" name="Plein_écran">
          <a:extLst>
            <a:ext uri="{FF2B5EF4-FFF2-40B4-BE49-F238E27FC236}">
              <a16:creationId xmlns:a16="http://schemas.microsoft.com/office/drawing/2014/main" id="{00000000-0008-0000-0200-00007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7" name="Plein_écran">
          <a:extLst>
            <a:ext uri="{FF2B5EF4-FFF2-40B4-BE49-F238E27FC236}">
              <a16:creationId xmlns:a16="http://schemas.microsoft.com/office/drawing/2014/main" id="{00000000-0008-0000-0200-00007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8" name="Plein_écran">
          <a:extLst>
            <a:ext uri="{FF2B5EF4-FFF2-40B4-BE49-F238E27FC236}">
              <a16:creationId xmlns:a16="http://schemas.microsoft.com/office/drawing/2014/main" id="{00000000-0008-0000-0200-00008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9" name="Plein_écran">
          <a:extLst>
            <a:ext uri="{FF2B5EF4-FFF2-40B4-BE49-F238E27FC236}">
              <a16:creationId xmlns:a16="http://schemas.microsoft.com/office/drawing/2014/main" id="{00000000-0008-0000-0200-00008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0" name="Plein_écran">
          <a:extLst>
            <a:ext uri="{FF2B5EF4-FFF2-40B4-BE49-F238E27FC236}">
              <a16:creationId xmlns:a16="http://schemas.microsoft.com/office/drawing/2014/main" id="{00000000-0008-0000-0200-00008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1" name="Plein_écran">
          <a:extLst>
            <a:ext uri="{FF2B5EF4-FFF2-40B4-BE49-F238E27FC236}">
              <a16:creationId xmlns:a16="http://schemas.microsoft.com/office/drawing/2014/main" id="{00000000-0008-0000-0200-00008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2" name="Plein_écran">
          <a:extLst>
            <a:ext uri="{FF2B5EF4-FFF2-40B4-BE49-F238E27FC236}">
              <a16:creationId xmlns:a16="http://schemas.microsoft.com/office/drawing/2014/main" id="{00000000-0008-0000-0200-00008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3" name="Plein_écran">
          <a:extLst>
            <a:ext uri="{FF2B5EF4-FFF2-40B4-BE49-F238E27FC236}">
              <a16:creationId xmlns:a16="http://schemas.microsoft.com/office/drawing/2014/main" id="{00000000-0008-0000-0200-00008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4" name="Plein_écran">
          <a:extLst>
            <a:ext uri="{FF2B5EF4-FFF2-40B4-BE49-F238E27FC236}">
              <a16:creationId xmlns:a16="http://schemas.microsoft.com/office/drawing/2014/main" id="{00000000-0008-0000-0200-00008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5" name="Plein_écran">
          <a:extLst>
            <a:ext uri="{FF2B5EF4-FFF2-40B4-BE49-F238E27FC236}">
              <a16:creationId xmlns:a16="http://schemas.microsoft.com/office/drawing/2014/main" id="{00000000-0008-0000-0200-00008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6" name="Plein_écran">
          <a:extLst>
            <a:ext uri="{FF2B5EF4-FFF2-40B4-BE49-F238E27FC236}">
              <a16:creationId xmlns:a16="http://schemas.microsoft.com/office/drawing/2014/main" id="{00000000-0008-0000-0200-00008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7" name="Plein_écran">
          <a:extLst>
            <a:ext uri="{FF2B5EF4-FFF2-40B4-BE49-F238E27FC236}">
              <a16:creationId xmlns:a16="http://schemas.microsoft.com/office/drawing/2014/main" id="{00000000-0008-0000-0200-00008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8" name="Plein_écran">
          <a:extLst>
            <a:ext uri="{FF2B5EF4-FFF2-40B4-BE49-F238E27FC236}">
              <a16:creationId xmlns:a16="http://schemas.microsoft.com/office/drawing/2014/main" id="{00000000-0008-0000-0200-00008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9" name="Plein_écran">
          <a:extLst>
            <a:ext uri="{FF2B5EF4-FFF2-40B4-BE49-F238E27FC236}">
              <a16:creationId xmlns:a16="http://schemas.microsoft.com/office/drawing/2014/main" id="{00000000-0008-0000-0200-00008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0" name="Plein_écran">
          <a:extLst>
            <a:ext uri="{FF2B5EF4-FFF2-40B4-BE49-F238E27FC236}">
              <a16:creationId xmlns:a16="http://schemas.microsoft.com/office/drawing/2014/main" id="{00000000-0008-0000-0200-00008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1" name="Plein_écran">
          <a:extLst>
            <a:ext uri="{FF2B5EF4-FFF2-40B4-BE49-F238E27FC236}">
              <a16:creationId xmlns:a16="http://schemas.microsoft.com/office/drawing/2014/main" id="{00000000-0008-0000-0200-00008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2" name="Plein_écran">
          <a:extLst>
            <a:ext uri="{FF2B5EF4-FFF2-40B4-BE49-F238E27FC236}">
              <a16:creationId xmlns:a16="http://schemas.microsoft.com/office/drawing/2014/main" id="{00000000-0008-0000-0200-00008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3" name="Plein_écran">
          <a:extLst>
            <a:ext uri="{FF2B5EF4-FFF2-40B4-BE49-F238E27FC236}">
              <a16:creationId xmlns:a16="http://schemas.microsoft.com/office/drawing/2014/main" id="{00000000-0008-0000-0200-00008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4" name="Plein_écran">
          <a:extLst>
            <a:ext uri="{FF2B5EF4-FFF2-40B4-BE49-F238E27FC236}">
              <a16:creationId xmlns:a16="http://schemas.microsoft.com/office/drawing/2014/main" id="{00000000-0008-0000-0200-00009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5" name="Plein_écran">
          <a:extLst>
            <a:ext uri="{FF2B5EF4-FFF2-40B4-BE49-F238E27FC236}">
              <a16:creationId xmlns:a16="http://schemas.microsoft.com/office/drawing/2014/main" id="{00000000-0008-0000-0200-00009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6" name="Plein_écran">
          <a:extLst>
            <a:ext uri="{FF2B5EF4-FFF2-40B4-BE49-F238E27FC236}">
              <a16:creationId xmlns:a16="http://schemas.microsoft.com/office/drawing/2014/main" id="{00000000-0008-0000-0200-00009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7" name="Plein_écran">
          <a:extLst>
            <a:ext uri="{FF2B5EF4-FFF2-40B4-BE49-F238E27FC236}">
              <a16:creationId xmlns:a16="http://schemas.microsoft.com/office/drawing/2014/main" id="{00000000-0008-0000-0200-00009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8" name="Plein_écran">
          <a:extLst>
            <a:ext uri="{FF2B5EF4-FFF2-40B4-BE49-F238E27FC236}">
              <a16:creationId xmlns:a16="http://schemas.microsoft.com/office/drawing/2014/main" id="{00000000-0008-0000-0200-00009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9" name="Plein_écran">
          <a:extLst>
            <a:ext uri="{FF2B5EF4-FFF2-40B4-BE49-F238E27FC236}">
              <a16:creationId xmlns:a16="http://schemas.microsoft.com/office/drawing/2014/main" id="{00000000-0008-0000-0200-00009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0" name="Plein_écran">
          <a:extLst>
            <a:ext uri="{FF2B5EF4-FFF2-40B4-BE49-F238E27FC236}">
              <a16:creationId xmlns:a16="http://schemas.microsoft.com/office/drawing/2014/main" id="{00000000-0008-0000-0200-00009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1" name="Plein_écran">
          <a:extLst>
            <a:ext uri="{FF2B5EF4-FFF2-40B4-BE49-F238E27FC236}">
              <a16:creationId xmlns:a16="http://schemas.microsoft.com/office/drawing/2014/main" id="{00000000-0008-0000-0200-00009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2" name="Plein_écran">
          <a:extLst>
            <a:ext uri="{FF2B5EF4-FFF2-40B4-BE49-F238E27FC236}">
              <a16:creationId xmlns:a16="http://schemas.microsoft.com/office/drawing/2014/main" id="{00000000-0008-0000-0200-00009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3" name="Plein_écran">
          <a:extLst>
            <a:ext uri="{FF2B5EF4-FFF2-40B4-BE49-F238E27FC236}">
              <a16:creationId xmlns:a16="http://schemas.microsoft.com/office/drawing/2014/main" id="{00000000-0008-0000-0200-00009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4" name="Plein_écran">
          <a:extLst>
            <a:ext uri="{FF2B5EF4-FFF2-40B4-BE49-F238E27FC236}">
              <a16:creationId xmlns:a16="http://schemas.microsoft.com/office/drawing/2014/main" id="{00000000-0008-0000-0200-00009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5" name="Plein_écran">
          <a:extLst>
            <a:ext uri="{FF2B5EF4-FFF2-40B4-BE49-F238E27FC236}">
              <a16:creationId xmlns:a16="http://schemas.microsoft.com/office/drawing/2014/main" id="{00000000-0008-0000-0200-00009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6" name="Plein_écran">
          <a:extLst>
            <a:ext uri="{FF2B5EF4-FFF2-40B4-BE49-F238E27FC236}">
              <a16:creationId xmlns:a16="http://schemas.microsoft.com/office/drawing/2014/main" id="{00000000-0008-0000-0200-00009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7" name="Plein_écran">
          <a:extLst>
            <a:ext uri="{FF2B5EF4-FFF2-40B4-BE49-F238E27FC236}">
              <a16:creationId xmlns:a16="http://schemas.microsoft.com/office/drawing/2014/main" id="{00000000-0008-0000-0200-00009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8" name="Plein_écran">
          <a:extLst>
            <a:ext uri="{FF2B5EF4-FFF2-40B4-BE49-F238E27FC236}">
              <a16:creationId xmlns:a16="http://schemas.microsoft.com/office/drawing/2014/main" id="{00000000-0008-0000-0200-00009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9" name="Plein_écran">
          <a:extLst>
            <a:ext uri="{FF2B5EF4-FFF2-40B4-BE49-F238E27FC236}">
              <a16:creationId xmlns:a16="http://schemas.microsoft.com/office/drawing/2014/main" id="{00000000-0008-0000-0200-00009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0" name="Plein_écran">
          <a:extLst>
            <a:ext uri="{FF2B5EF4-FFF2-40B4-BE49-F238E27FC236}">
              <a16:creationId xmlns:a16="http://schemas.microsoft.com/office/drawing/2014/main" id="{00000000-0008-0000-0200-0000A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1" name="Plein_écran">
          <a:extLst>
            <a:ext uri="{FF2B5EF4-FFF2-40B4-BE49-F238E27FC236}">
              <a16:creationId xmlns:a16="http://schemas.microsoft.com/office/drawing/2014/main" id="{00000000-0008-0000-0200-0000A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2" name="Plein_écran">
          <a:extLst>
            <a:ext uri="{FF2B5EF4-FFF2-40B4-BE49-F238E27FC236}">
              <a16:creationId xmlns:a16="http://schemas.microsoft.com/office/drawing/2014/main" id="{00000000-0008-0000-0200-0000A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3" name="Plein_écran">
          <a:extLst>
            <a:ext uri="{FF2B5EF4-FFF2-40B4-BE49-F238E27FC236}">
              <a16:creationId xmlns:a16="http://schemas.microsoft.com/office/drawing/2014/main" id="{00000000-0008-0000-0200-0000A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4" name="Plein_écran">
          <a:extLst>
            <a:ext uri="{FF2B5EF4-FFF2-40B4-BE49-F238E27FC236}">
              <a16:creationId xmlns:a16="http://schemas.microsoft.com/office/drawing/2014/main" id="{00000000-0008-0000-0200-0000A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5" name="Plein_écran">
          <a:extLst>
            <a:ext uri="{FF2B5EF4-FFF2-40B4-BE49-F238E27FC236}">
              <a16:creationId xmlns:a16="http://schemas.microsoft.com/office/drawing/2014/main" id="{00000000-0008-0000-0200-0000A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6" name="Plein_écran">
          <a:extLst>
            <a:ext uri="{FF2B5EF4-FFF2-40B4-BE49-F238E27FC236}">
              <a16:creationId xmlns:a16="http://schemas.microsoft.com/office/drawing/2014/main" id="{00000000-0008-0000-0200-0000A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7" name="Plein_écran">
          <a:extLst>
            <a:ext uri="{FF2B5EF4-FFF2-40B4-BE49-F238E27FC236}">
              <a16:creationId xmlns:a16="http://schemas.microsoft.com/office/drawing/2014/main" id="{00000000-0008-0000-0200-0000A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8" name="Plein_écran">
          <a:extLst>
            <a:ext uri="{FF2B5EF4-FFF2-40B4-BE49-F238E27FC236}">
              <a16:creationId xmlns:a16="http://schemas.microsoft.com/office/drawing/2014/main" id="{00000000-0008-0000-0200-0000A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9" name="Plein_écran">
          <a:extLst>
            <a:ext uri="{FF2B5EF4-FFF2-40B4-BE49-F238E27FC236}">
              <a16:creationId xmlns:a16="http://schemas.microsoft.com/office/drawing/2014/main" id="{00000000-0008-0000-0200-0000A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0" name="Plein_écran">
          <a:extLst>
            <a:ext uri="{FF2B5EF4-FFF2-40B4-BE49-F238E27FC236}">
              <a16:creationId xmlns:a16="http://schemas.microsoft.com/office/drawing/2014/main" id="{00000000-0008-0000-0200-0000A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1" name="Plein_écran">
          <a:extLst>
            <a:ext uri="{FF2B5EF4-FFF2-40B4-BE49-F238E27FC236}">
              <a16:creationId xmlns:a16="http://schemas.microsoft.com/office/drawing/2014/main" id="{00000000-0008-0000-0200-0000A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2" name="Plein_écran">
          <a:extLst>
            <a:ext uri="{FF2B5EF4-FFF2-40B4-BE49-F238E27FC236}">
              <a16:creationId xmlns:a16="http://schemas.microsoft.com/office/drawing/2014/main" id="{00000000-0008-0000-0200-0000A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3" name="Plein_écran">
          <a:extLst>
            <a:ext uri="{FF2B5EF4-FFF2-40B4-BE49-F238E27FC236}">
              <a16:creationId xmlns:a16="http://schemas.microsoft.com/office/drawing/2014/main" id="{00000000-0008-0000-0200-0000A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4" name="Plein_écran">
          <a:extLst>
            <a:ext uri="{FF2B5EF4-FFF2-40B4-BE49-F238E27FC236}">
              <a16:creationId xmlns:a16="http://schemas.microsoft.com/office/drawing/2014/main" id="{00000000-0008-0000-0200-0000A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5" name="Plein_écran">
          <a:extLst>
            <a:ext uri="{FF2B5EF4-FFF2-40B4-BE49-F238E27FC236}">
              <a16:creationId xmlns:a16="http://schemas.microsoft.com/office/drawing/2014/main" id="{00000000-0008-0000-0200-0000A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6" name="Plein_écran">
          <a:extLst>
            <a:ext uri="{FF2B5EF4-FFF2-40B4-BE49-F238E27FC236}">
              <a16:creationId xmlns:a16="http://schemas.microsoft.com/office/drawing/2014/main" id="{00000000-0008-0000-0200-0000B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7" name="Plein_écran">
          <a:extLst>
            <a:ext uri="{FF2B5EF4-FFF2-40B4-BE49-F238E27FC236}">
              <a16:creationId xmlns:a16="http://schemas.microsoft.com/office/drawing/2014/main" id="{00000000-0008-0000-0200-0000B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8" name="Plein_écran">
          <a:extLst>
            <a:ext uri="{FF2B5EF4-FFF2-40B4-BE49-F238E27FC236}">
              <a16:creationId xmlns:a16="http://schemas.microsoft.com/office/drawing/2014/main" id="{00000000-0008-0000-0200-0000B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9" name="Plein_écran">
          <a:extLst>
            <a:ext uri="{FF2B5EF4-FFF2-40B4-BE49-F238E27FC236}">
              <a16:creationId xmlns:a16="http://schemas.microsoft.com/office/drawing/2014/main" id="{00000000-0008-0000-0200-0000B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0" name="Plein_écran">
          <a:extLst>
            <a:ext uri="{FF2B5EF4-FFF2-40B4-BE49-F238E27FC236}">
              <a16:creationId xmlns:a16="http://schemas.microsoft.com/office/drawing/2014/main" id="{00000000-0008-0000-0200-0000B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1" name="Plein_écran">
          <a:extLst>
            <a:ext uri="{FF2B5EF4-FFF2-40B4-BE49-F238E27FC236}">
              <a16:creationId xmlns:a16="http://schemas.microsoft.com/office/drawing/2014/main" id="{00000000-0008-0000-0200-0000B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2" name="Plein_écran">
          <a:extLst>
            <a:ext uri="{FF2B5EF4-FFF2-40B4-BE49-F238E27FC236}">
              <a16:creationId xmlns:a16="http://schemas.microsoft.com/office/drawing/2014/main" id="{00000000-0008-0000-0200-0000B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3" name="Plein_écran">
          <a:extLst>
            <a:ext uri="{FF2B5EF4-FFF2-40B4-BE49-F238E27FC236}">
              <a16:creationId xmlns:a16="http://schemas.microsoft.com/office/drawing/2014/main" id="{00000000-0008-0000-0200-0000B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4" name="Plein_écran">
          <a:extLst>
            <a:ext uri="{FF2B5EF4-FFF2-40B4-BE49-F238E27FC236}">
              <a16:creationId xmlns:a16="http://schemas.microsoft.com/office/drawing/2014/main" id="{00000000-0008-0000-0200-0000B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5" name="Plein_écran">
          <a:extLst>
            <a:ext uri="{FF2B5EF4-FFF2-40B4-BE49-F238E27FC236}">
              <a16:creationId xmlns:a16="http://schemas.microsoft.com/office/drawing/2014/main" id="{00000000-0008-0000-0200-0000B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6" name="Plein_écran">
          <a:extLst>
            <a:ext uri="{FF2B5EF4-FFF2-40B4-BE49-F238E27FC236}">
              <a16:creationId xmlns:a16="http://schemas.microsoft.com/office/drawing/2014/main" id="{00000000-0008-0000-0200-0000B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7" name="Plein_écran">
          <a:extLst>
            <a:ext uri="{FF2B5EF4-FFF2-40B4-BE49-F238E27FC236}">
              <a16:creationId xmlns:a16="http://schemas.microsoft.com/office/drawing/2014/main" id="{00000000-0008-0000-0200-0000B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8" name="Plein_écran">
          <a:extLst>
            <a:ext uri="{FF2B5EF4-FFF2-40B4-BE49-F238E27FC236}">
              <a16:creationId xmlns:a16="http://schemas.microsoft.com/office/drawing/2014/main" id="{00000000-0008-0000-0200-0000B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9" name="Plein_écran">
          <a:extLst>
            <a:ext uri="{FF2B5EF4-FFF2-40B4-BE49-F238E27FC236}">
              <a16:creationId xmlns:a16="http://schemas.microsoft.com/office/drawing/2014/main" id="{00000000-0008-0000-0200-0000B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0" name="Plein_écran">
          <a:extLst>
            <a:ext uri="{FF2B5EF4-FFF2-40B4-BE49-F238E27FC236}">
              <a16:creationId xmlns:a16="http://schemas.microsoft.com/office/drawing/2014/main" id="{00000000-0008-0000-0200-0000B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1" name="Plein_écran">
          <a:extLst>
            <a:ext uri="{FF2B5EF4-FFF2-40B4-BE49-F238E27FC236}">
              <a16:creationId xmlns:a16="http://schemas.microsoft.com/office/drawing/2014/main" id="{00000000-0008-0000-0200-0000B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2" name="Plein_écran">
          <a:extLst>
            <a:ext uri="{FF2B5EF4-FFF2-40B4-BE49-F238E27FC236}">
              <a16:creationId xmlns:a16="http://schemas.microsoft.com/office/drawing/2014/main" id="{00000000-0008-0000-0200-0000C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3" name="Plein_écran">
          <a:extLst>
            <a:ext uri="{FF2B5EF4-FFF2-40B4-BE49-F238E27FC236}">
              <a16:creationId xmlns:a16="http://schemas.microsoft.com/office/drawing/2014/main" id="{00000000-0008-0000-0200-0000C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4" name="Plein_écran">
          <a:extLst>
            <a:ext uri="{FF2B5EF4-FFF2-40B4-BE49-F238E27FC236}">
              <a16:creationId xmlns:a16="http://schemas.microsoft.com/office/drawing/2014/main" id="{00000000-0008-0000-0200-0000C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5" name="Plein_écran">
          <a:extLst>
            <a:ext uri="{FF2B5EF4-FFF2-40B4-BE49-F238E27FC236}">
              <a16:creationId xmlns:a16="http://schemas.microsoft.com/office/drawing/2014/main" id="{00000000-0008-0000-0200-0000C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6" name="Plein_écran">
          <a:extLst>
            <a:ext uri="{FF2B5EF4-FFF2-40B4-BE49-F238E27FC236}">
              <a16:creationId xmlns:a16="http://schemas.microsoft.com/office/drawing/2014/main" id="{00000000-0008-0000-0200-0000C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7" name="Plein_écran">
          <a:extLst>
            <a:ext uri="{FF2B5EF4-FFF2-40B4-BE49-F238E27FC236}">
              <a16:creationId xmlns:a16="http://schemas.microsoft.com/office/drawing/2014/main" id="{00000000-0008-0000-0200-0000C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8" name="Plein_écran">
          <a:extLst>
            <a:ext uri="{FF2B5EF4-FFF2-40B4-BE49-F238E27FC236}">
              <a16:creationId xmlns:a16="http://schemas.microsoft.com/office/drawing/2014/main" id="{00000000-0008-0000-0200-0000C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9" name="Plein_écran">
          <a:extLst>
            <a:ext uri="{FF2B5EF4-FFF2-40B4-BE49-F238E27FC236}">
              <a16:creationId xmlns:a16="http://schemas.microsoft.com/office/drawing/2014/main" id="{00000000-0008-0000-0200-0000C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0" name="Plein_écran">
          <a:extLst>
            <a:ext uri="{FF2B5EF4-FFF2-40B4-BE49-F238E27FC236}">
              <a16:creationId xmlns:a16="http://schemas.microsoft.com/office/drawing/2014/main" id="{00000000-0008-0000-0200-0000C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1" name="Plein_écran">
          <a:extLst>
            <a:ext uri="{FF2B5EF4-FFF2-40B4-BE49-F238E27FC236}">
              <a16:creationId xmlns:a16="http://schemas.microsoft.com/office/drawing/2014/main" id="{00000000-0008-0000-0200-0000C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2" name="Plein_écran">
          <a:extLst>
            <a:ext uri="{FF2B5EF4-FFF2-40B4-BE49-F238E27FC236}">
              <a16:creationId xmlns:a16="http://schemas.microsoft.com/office/drawing/2014/main" id="{00000000-0008-0000-0200-0000C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3" name="Plein_écran">
          <a:extLst>
            <a:ext uri="{FF2B5EF4-FFF2-40B4-BE49-F238E27FC236}">
              <a16:creationId xmlns:a16="http://schemas.microsoft.com/office/drawing/2014/main" id="{00000000-0008-0000-0200-0000C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4" name="Plein_écran">
          <a:extLst>
            <a:ext uri="{FF2B5EF4-FFF2-40B4-BE49-F238E27FC236}">
              <a16:creationId xmlns:a16="http://schemas.microsoft.com/office/drawing/2014/main" id="{00000000-0008-0000-0200-0000C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5" name="Plein_écran">
          <a:extLst>
            <a:ext uri="{FF2B5EF4-FFF2-40B4-BE49-F238E27FC236}">
              <a16:creationId xmlns:a16="http://schemas.microsoft.com/office/drawing/2014/main" id="{00000000-0008-0000-0200-0000C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6" name="Plein_écran">
          <a:extLst>
            <a:ext uri="{FF2B5EF4-FFF2-40B4-BE49-F238E27FC236}">
              <a16:creationId xmlns:a16="http://schemas.microsoft.com/office/drawing/2014/main" id="{00000000-0008-0000-0200-0000C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7" name="Plein_écran">
          <a:extLst>
            <a:ext uri="{FF2B5EF4-FFF2-40B4-BE49-F238E27FC236}">
              <a16:creationId xmlns:a16="http://schemas.microsoft.com/office/drawing/2014/main" id="{00000000-0008-0000-0200-0000C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8" name="Plein_écran">
          <a:extLst>
            <a:ext uri="{FF2B5EF4-FFF2-40B4-BE49-F238E27FC236}">
              <a16:creationId xmlns:a16="http://schemas.microsoft.com/office/drawing/2014/main" id="{00000000-0008-0000-0200-0000D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9" name="Plein_écran">
          <a:extLst>
            <a:ext uri="{FF2B5EF4-FFF2-40B4-BE49-F238E27FC236}">
              <a16:creationId xmlns:a16="http://schemas.microsoft.com/office/drawing/2014/main" id="{00000000-0008-0000-0200-0000D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10" name="Plein_écran">
          <a:extLst>
            <a:ext uri="{FF2B5EF4-FFF2-40B4-BE49-F238E27FC236}">
              <a16:creationId xmlns:a16="http://schemas.microsoft.com/office/drawing/2014/main" id="{00000000-0008-0000-0200-0000D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11" name="Plein_écran">
          <a:extLst>
            <a:ext uri="{FF2B5EF4-FFF2-40B4-BE49-F238E27FC236}">
              <a16:creationId xmlns:a16="http://schemas.microsoft.com/office/drawing/2014/main" id="{00000000-0008-0000-0200-0000D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12" name="Plein_écran">
          <a:extLst>
            <a:ext uri="{FF2B5EF4-FFF2-40B4-BE49-F238E27FC236}">
              <a16:creationId xmlns:a16="http://schemas.microsoft.com/office/drawing/2014/main" id="{00000000-0008-0000-0200-0000D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13" name="Plein_écran">
          <a:extLst>
            <a:ext uri="{FF2B5EF4-FFF2-40B4-BE49-F238E27FC236}">
              <a16:creationId xmlns:a16="http://schemas.microsoft.com/office/drawing/2014/main" id="{00000000-0008-0000-0200-0000D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14" name="Plein_écran">
          <a:extLst>
            <a:ext uri="{FF2B5EF4-FFF2-40B4-BE49-F238E27FC236}">
              <a16:creationId xmlns:a16="http://schemas.microsoft.com/office/drawing/2014/main" id="{00000000-0008-0000-0200-0000D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15" name="Plein_écran">
          <a:extLst>
            <a:ext uri="{FF2B5EF4-FFF2-40B4-BE49-F238E27FC236}">
              <a16:creationId xmlns:a16="http://schemas.microsoft.com/office/drawing/2014/main" id="{00000000-0008-0000-0200-0000D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16" name="Plein_écran">
          <a:extLst>
            <a:ext uri="{FF2B5EF4-FFF2-40B4-BE49-F238E27FC236}">
              <a16:creationId xmlns:a16="http://schemas.microsoft.com/office/drawing/2014/main" id="{00000000-0008-0000-0200-0000D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17" name="Plein_écran">
          <a:extLst>
            <a:ext uri="{FF2B5EF4-FFF2-40B4-BE49-F238E27FC236}">
              <a16:creationId xmlns:a16="http://schemas.microsoft.com/office/drawing/2014/main" id="{00000000-0008-0000-0200-0000D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18" name="Plein_écran">
          <a:extLst>
            <a:ext uri="{FF2B5EF4-FFF2-40B4-BE49-F238E27FC236}">
              <a16:creationId xmlns:a16="http://schemas.microsoft.com/office/drawing/2014/main" id="{00000000-0008-0000-0200-0000D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19" name="Plein_écran">
          <a:extLst>
            <a:ext uri="{FF2B5EF4-FFF2-40B4-BE49-F238E27FC236}">
              <a16:creationId xmlns:a16="http://schemas.microsoft.com/office/drawing/2014/main" id="{00000000-0008-0000-0200-0000D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20" name="Plein_écran">
          <a:extLst>
            <a:ext uri="{FF2B5EF4-FFF2-40B4-BE49-F238E27FC236}">
              <a16:creationId xmlns:a16="http://schemas.microsoft.com/office/drawing/2014/main" id="{00000000-0008-0000-0200-0000D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21" name="Plein_écran">
          <a:extLst>
            <a:ext uri="{FF2B5EF4-FFF2-40B4-BE49-F238E27FC236}">
              <a16:creationId xmlns:a16="http://schemas.microsoft.com/office/drawing/2014/main" id="{00000000-0008-0000-0200-0000D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22" name="Plein_écran">
          <a:extLst>
            <a:ext uri="{FF2B5EF4-FFF2-40B4-BE49-F238E27FC236}">
              <a16:creationId xmlns:a16="http://schemas.microsoft.com/office/drawing/2014/main" id="{00000000-0008-0000-0200-0000D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23" name="Plein_écran">
          <a:extLst>
            <a:ext uri="{FF2B5EF4-FFF2-40B4-BE49-F238E27FC236}">
              <a16:creationId xmlns:a16="http://schemas.microsoft.com/office/drawing/2014/main" id="{00000000-0008-0000-0200-0000D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24" name="Plein_écran">
          <a:extLst>
            <a:ext uri="{FF2B5EF4-FFF2-40B4-BE49-F238E27FC236}">
              <a16:creationId xmlns:a16="http://schemas.microsoft.com/office/drawing/2014/main" id="{00000000-0008-0000-0200-0000E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25" name="Plein_écran">
          <a:extLst>
            <a:ext uri="{FF2B5EF4-FFF2-40B4-BE49-F238E27FC236}">
              <a16:creationId xmlns:a16="http://schemas.microsoft.com/office/drawing/2014/main" id="{00000000-0008-0000-0200-0000E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26" name="Plein_écran">
          <a:extLst>
            <a:ext uri="{FF2B5EF4-FFF2-40B4-BE49-F238E27FC236}">
              <a16:creationId xmlns:a16="http://schemas.microsoft.com/office/drawing/2014/main" id="{00000000-0008-0000-0200-0000E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27" name="Plein_écran">
          <a:extLst>
            <a:ext uri="{FF2B5EF4-FFF2-40B4-BE49-F238E27FC236}">
              <a16:creationId xmlns:a16="http://schemas.microsoft.com/office/drawing/2014/main" id="{00000000-0008-0000-0200-0000E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28" name="Plein_écran">
          <a:extLst>
            <a:ext uri="{FF2B5EF4-FFF2-40B4-BE49-F238E27FC236}">
              <a16:creationId xmlns:a16="http://schemas.microsoft.com/office/drawing/2014/main" id="{00000000-0008-0000-0200-0000E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29" name="Plein_écran">
          <a:extLst>
            <a:ext uri="{FF2B5EF4-FFF2-40B4-BE49-F238E27FC236}">
              <a16:creationId xmlns:a16="http://schemas.microsoft.com/office/drawing/2014/main" id="{00000000-0008-0000-0200-0000E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30" name="Plein_écran">
          <a:extLst>
            <a:ext uri="{FF2B5EF4-FFF2-40B4-BE49-F238E27FC236}">
              <a16:creationId xmlns:a16="http://schemas.microsoft.com/office/drawing/2014/main" id="{00000000-0008-0000-0200-0000E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31" name="Plein_écran">
          <a:extLst>
            <a:ext uri="{FF2B5EF4-FFF2-40B4-BE49-F238E27FC236}">
              <a16:creationId xmlns:a16="http://schemas.microsoft.com/office/drawing/2014/main" id="{00000000-0008-0000-0200-0000E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32" name="Plein_écran">
          <a:extLst>
            <a:ext uri="{FF2B5EF4-FFF2-40B4-BE49-F238E27FC236}">
              <a16:creationId xmlns:a16="http://schemas.microsoft.com/office/drawing/2014/main" id="{00000000-0008-0000-0200-0000E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33" name="Plein_écran">
          <a:extLst>
            <a:ext uri="{FF2B5EF4-FFF2-40B4-BE49-F238E27FC236}">
              <a16:creationId xmlns:a16="http://schemas.microsoft.com/office/drawing/2014/main" id="{00000000-0008-0000-0200-0000E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34" name="Plein_écran">
          <a:extLst>
            <a:ext uri="{FF2B5EF4-FFF2-40B4-BE49-F238E27FC236}">
              <a16:creationId xmlns:a16="http://schemas.microsoft.com/office/drawing/2014/main" id="{00000000-0008-0000-0200-0000E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35" name="Plein_écran">
          <a:extLst>
            <a:ext uri="{FF2B5EF4-FFF2-40B4-BE49-F238E27FC236}">
              <a16:creationId xmlns:a16="http://schemas.microsoft.com/office/drawing/2014/main" id="{00000000-0008-0000-0200-0000E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36" name="Plein_écran">
          <a:extLst>
            <a:ext uri="{FF2B5EF4-FFF2-40B4-BE49-F238E27FC236}">
              <a16:creationId xmlns:a16="http://schemas.microsoft.com/office/drawing/2014/main" id="{00000000-0008-0000-0200-0000E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37" name="Plein_écran">
          <a:extLst>
            <a:ext uri="{FF2B5EF4-FFF2-40B4-BE49-F238E27FC236}">
              <a16:creationId xmlns:a16="http://schemas.microsoft.com/office/drawing/2014/main" id="{00000000-0008-0000-0200-0000E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38" name="Plein_écran">
          <a:extLst>
            <a:ext uri="{FF2B5EF4-FFF2-40B4-BE49-F238E27FC236}">
              <a16:creationId xmlns:a16="http://schemas.microsoft.com/office/drawing/2014/main" id="{00000000-0008-0000-0200-0000E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39" name="Plein_écran">
          <a:extLst>
            <a:ext uri="{FF2B5EF4-FFF2-40B4-BE49-F238E27FC236}">
              <a16:creationId xmlns:a16="http://schemas.microsoft.com/office/drawing/2014/main" id="{00000000-0008-0000-0200-0000E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40" name="Plein_écran">
          <a:extLst>
            <a:ext uri="{FF2B5EF4-FFF2-40B4-BE49-F238E27FC236}">
              <a16:creationId xmlns:a16="http://schemas.microsoft.com/office/drawing/2014/main" id="{00000000-0008-0000-0200-0000F0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41" name="Plein_écran">
          <a:extLst>
            <a:ext uri="{FF2B5EF4-FFF2-40B4-BE49-F238E27FC236}">
              <a16:creationId xmlns:a16="http://schemas.microsoft.com/office/drawing/2014/main" id="{00000000-0008-0000-0200-0000F1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42" name="Plein_écran">
          <a:extLst>
            <a:ext uri="{FF2B5EF4-FFF2-40B4-BE49-F238E27FC236}">
              <a16:creationId xmlns:a16="http://schemas.microsoft.com/office/drawing/2014/main" id="{00000000-0008-0000-0200-0000F2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43" name="Plein_écran">
          <a:extLst>
            <a:ext uri="{FF2B5EF4-FFF2-40B4-BE49-F238E27FC236}">
              <a16:creationId xmlns:a16="http://schemas.microsoft.com/office/drawing/2014/main" id="{00000000-0008-0000-0200-0000F3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44" name="Plein_écran">
          <a:extLst>
            <a:ext uri="{FF2B5EF4-FFF2-40B4-BE49-F238E27FC236}">
              <a16:creationId xmlns:a16="http://schemas.microsoft.com/office/drawing/2014/main" id="{00000000-0008-0000-0200-0000F4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45" name="Plein_écran">
          <a:extLst>
            <a:ext uri="{FF2B5EF4-FFF2-40B4-BE49-F238E27FC236}">
              <a16:creationId xmlns:a16="http://schemas.microsoft.com/office/drawing/2014/main" id="{00000000-0008-0000-0200-0000F5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46" name="Plein_écran">
          <a:extLst>
            <a:ext uri="{FF2B5EF4-FFF2-40B4-BE49-F238E27FC236}">
              <a16:creationId xmlns:a16="http://schemas.microsoft.com/office/drawing/2014/main" id="{00000000-0008-0000-0200-0000F6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47" name="Plein_écran">
          <a:extLst>
            <a:ext uri="{FF2B5EF4-FFF2-40B4-BE49-F238E27FC236}">
              <a16:creationId xmlns:a16="http://schemas.microsoft.com/office/drawing/2014/main" id="{00000000-0008-0000-0200-0000F7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48" name="Plein_écran">
          <a:extLst>
            <a:ext uri="{FF2B5EF4-FFF2-40B4-BE49-F238E27FC236}">
              <a16:creationId xmlns:a16="http://schemas.microsoft.com/office/drawing/2014/main" id="{00000000-0008-0000-0200-0000F8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49" name="Plein_écran">
          <a:extLst>
            <a:ext uri="{FF2B5EF4-FFF2-40B4-BE49-F238E27FC236}">
              <a16:creationId xmlns:a16="http://schemas.microsoft.com/office/drawing/2014/main" id="{00000000-0008-0000-0200-0000F9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50" name="Plein_écran">
          <a:extLst>
            <a:ext uri="{FF2B5EF4-FFF2-40B4-BE49-F238E27FC236}">
              <a16:creationId xmlns:a16="http://schemas.microsoft.com/office/drawing/2014/main" id="{00000000-0008-0000-0200-0000FA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51" name="Plein_écran">
          <a:extLst>
            <a:ext uri="{FF2B5EF4-FFF2-40B4-BE49-F238E27FC236}">
              <a16:creationId xmlns:a16="http://schemas.microsoft.com/office/drawing/2014/main" id="{00000000-0008-0000-0200-0000FB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52" name="Plein_écran">
          <a:extLst>
            <a:ext uri="{FF2B5EF4-FFF2-40B4-BE49-F238E27FC236}">
              <a16:creationId xmlns:a16="http://schemas.microsoft.com/office/drawing/2014/main" id="{00000000-0008-0000-0200-0000FC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53" name="Plein_écran">
          <a:extLst>
            <a:ext uri="{FF2B5EF4-FFF2-40B4-BE49-F238E27FC236}">
              <a16:creationId xmlns:a16="http://schemas.microsoft.com/office/drawing/2014/main" id="{00000000-0008-0000-0200-0000FD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54" name="Plein_écran">
          <a:extLst>
            <a:ext uri="{FF2B5EF4-FFF2-40B4-BE49-F238E27FC236}">
              <a16:creationId xmlns:a16="http://schemas.microsoft.com/office/drawing/2014/main" id="{00000000-0008-0000-0200-0000FE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55" name="Plein_écran">
          <a:extLst>
            <a:ext uri="{FF2B5EF4-FFF2-40B4-BE49-F238E27FC236}">
              <a16:creationId xmlns:a16="http://schemas.microsoft.com/office/drawing/2014/main" id="{00000000-0008-0000-0200-0000FF00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56" name="Plein_écran">
          <a:extLst>
            <a:ext uri="{FF2B5EF4-FFF2-40B4-BE49-F238E27FC236}">
              <a16:creationId xmlns:a16="http://schemas.microsoft.com/office/drawing/2014/main" id="{00000000-0008-0000-0200-00000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57" name="Plein_écran">
          <a:extLst>
            <a:ext uri="{FF2B5EF4-FFF2-40B4-BE49-F238E27FC236}">
              <a16:creationId xmlns:a16="http://schemas.microsoft.com/office/drawing/2014/main" id="{00000000-0008-0000-0200-00000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58" name="Plein_écran">
          <a:extLst>
            <a:ext uri="{FF2B5EF4-FFF2-40B4-BE49-F238E27FC236}">
              <a16:creationId xmlns:a16="http://schemas.microsoft.com/office/drawing/2014/main" id="{00000000-0008-0000-0200-00000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59" name="Plein_écran">
          <a:extLst>
            <a:ext uri="{FF2B5EF4-FFF2-40B4-BE49-F238E27FC236}">
              <a16:creationId xmlns:a16="http://schemas.microsoft.com/office/drawing/2014/main" id="{00000000-0008-0000-0200-00000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60" name="Plein_écran">
          <a:extLst>
            <a:ext uri="{FF2B5EF4-FFF2-40B4-BE49-F238E27FC236}">
              <a16:creationId xmlns:a16="http://schemas.microsoft.com/office/drawing/2014/main" id="{00000000-0008-0000-0200-00000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61" name="Plein_écran">
          <a:extLst>
            <a:ext uri="{FF2B5EF4-FFF2-40B4-BE49-F238E27FC236}">
              <a16:creationId xmlns:a16="http://schemas.microsoft.com/office/drawing/2014/main" id="{00000000-0008-0000-0200-00000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62" name="Plein_écran">
          <a:extLst>
            <a:ext uri="{FF2B5EF4-FFF2-40B4-BE49-F238E27FC236}">
              <a16:creationId xmlns:a16="http://schemas.microsoft.com/office/drawing/2014/main" id="{00000000-0008-0000-0200-00000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63" name="Plein_écran">
          <a:extLst>
            <a:ext uri="{FF2B5EF4-FFF2-40B4-BE49-F238E27FC236}">
              <a16:creationId xmlns:a16="http://schemas.microsoft.com/office/drawing/2014/main" id="{00000000-0008-0000-0200-00000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64" name="Plein_écran">
          <a:extLst>
            <a:ext uri="{FF2B5EF4-FFF2-40B4-BE49-F238E27FC236}">
              <a16:creationId xmlns:a16="http://schemas.microsoft.com/office/drawing/2014/main" id="{00000000-0008-0000-0200-00000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65" name="Plein_écran">
          <a:extLst>
            <a:ext uri="{FF2B5EF4-FFF2-40B4-BE49-F238E27FC236}">
              <a16:creationId xmlns:a16="http://schemas.microsoft.com/office/drawing/2014/main" id="{00000000-0008-0000-0200-00000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66" name="Plein_écran">
          <a:extLst>
            <a:ext uri="{FF2B5EF4-FFF2-40B4-BE49-F238E27FC236}">
              <a16:creationId xmlns:a16="http://schemas.microsoft.com/office/drawing/2014/main" id="{00000000-0008-0000-0200-00000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67" name="Plein_écran">
          <a:extLst>
            <a:ext uri="{FF2B5EF4-FFF2-40B4-BE49-F238E27FC236}">
              <a16:creationId xmlns:a16="http://schemas.microsoft.com/office/drawing/2014/main" id="{00000000-0008-0000-0200-00000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68" name="Plein_écran">
          <a:extLst>
            <a:ext uri="{FF2B5EF4-FFF2-40B4-BE49-F238E27FC236}">
              <a16:creationId xmlns:a16="http://schemas.microsoft.com/office/drawing/2014/main" id="{00000000-0008-0000-0200-00000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69" name="Plein_écran">
          <a:extLst>
            <a:ext uri="{FF2B5EF4-FFF2-40B4-BE49-F238E27FC236}">
              <a16:creationId xmlns:a16="http://schemas.microsoft.com/office/drawing/2014/main" id="{00000000-0008-0000-0200-00000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70" name="Plein_écran">
          <a:extLst>
            <a:ext uri="{FF2B5EF4-FFF2-40B4-BE49-F238E27FC236}">
              <a16:creationId xmlns:a16="http://schemas.microsoft.com/office/drawing/2014/main" id="{00000000-0008-0000-0200-00000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71" name="Plein_écran">
          <a:extLst>
            <a:ext uri="{FF2B5EF4-FFF2-40B4-BE49-F238E27FC236}">
              <a16:creationId xmlns:a16="http://schemas.microsoft.com/office/drawing/2014/main" id="{00000000-0008-0000-0200-00000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72" name="Plein_écran">
          <a:extLst>
            <a:ext uri="{FF2B5EF4-FFF2-40B4-BE49-F238E27FC236}">
              <a16:creationId xmlns:a16="http://schemas.microsoft.com/office/drawing/2014/main" id="{00000000-0008-0000-0200-00001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73" name="Plein_écran">
          <a:extLst>
            <a:ext uri="{FF2B5EF4-FFF2-40B4-BE49-F238E27FC236}">
              <a16:creationId xmlns:a16="http://schemas.microsoft.com/office/drawing/2014/main" id="{00000000-0008-0000-0200-00001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74" name="Plein_écran">
          <a:extLst>
            <a:ext uri="{FF2B5EF4-FFF2-40B4-BE49-F238E27FC236}">
              <a16:creationId xmlns:a16="http://schemas.microsoft.com/office/drawing/2014/main" id="{00000000-0008-0000-0200-00001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75" name="Plein_écran">
          <a:extLst>
            <a:ext uri="{FF2B5EF4-FFF2-40B4-BE49-F238E27FC236}">
              <a16:creationId xmlns:a16="http://schemas.microsoft.com/office/drawing/2014/main" id="{00000000-0008-0000-0200-00001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76" name="Plein_écran">
          <a:extLst>
            <a:ext uri="{FF2B5EF4-FFF2-40B4-BE49-F238E27FC236}">
              <a16:creationId xmlns:a16="http://schemas.microsoft.com/office/drawing/2014/main" id="{00000000-0008-0000-0200-00001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77" name="Plein_écran">
          <a:extLst>
            <a:ext uri="{FF2B5EF4-FFF2-40B4-BE49-F238E27FC236}">
              <a16:creationId xmlns:a16="http://schemas.microsoft.com/office/drawing/2014/main" id="{00000000-0008-0000-0200-00001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78" name="Plein_écran">
          <a:extLst>
            <a:ext uri="{FF2B5EF4-FFF2-40B4-BE49-F238E27FC236}">
              <a16:creationId xmlns:a16="http://schemas.microsoft.com/office/drawing/2014/main" id="{00000000-0008-0000-0200-00001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79" name="Plein_écran">
          <a:extLst>
            <a:ext uri="{FF2B5EF4-FFF2-40B4-BE49-F238E27FC236}">
              <a16:creationId xmlns:a16="http://schemas.microsoft.com/office/drawing/2014/main" id="{00000000-0008-0000-0200-00001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80" name="Plein_écran">
          <a:extLst>
            <a:ext uri="{FF2B5EF4-FFF2-40B4-BE49-F238E27FC236}">
              <a16:creationId xmlns:a16="http://schemas.microsoft.com/office/drawing/2014/main" id="{00000000-0008-0000-0200-00001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81" name="Plein_écran">
          <a:extLst>
            <a:ext uri="{FF2B5EF4-FFF2-40B4-BE49-F238E27FC236}">
              <a16:creationId xmlns:a16="http://schemas.microsoft.com/office/drawing/2014/main" id="{00000000-0008-0000-0200-00001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82" name="Plein_écran">
          <a:extLst>
            <a:ext uri="{FF2B5EF4-FFF2-40B4-BE49-F238E27FC236}">
              <a16:creationId xmlns:a16="http://schemas.microsoft.com/office/drawing/2014/main" id="{00000000-0008-0000-0200-00001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83" name="Plein_écran">
          <a:extLst>
            <a:ext uri="{FF2B5EF4-FFF2-40B4-BE49-F238E27FC236}">
              <a16:creationId xmlns:a16="http://schemas.microsoft.com/office/drawing/2014/main" id="{00000000-0008-0000-0200-00001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84" name="Plein_écran">
          <a:extLst>
            <a:ext uri="{FF2B5EF4-FFF2-40B4-BE49-F238E27FC236}">
              <a16:creationId xmlns:a16="http://schemas.microsoft.com/office/drawing/2014/main" id="{00000000-0008-0000-0200-00001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85" name="Plein_écran">
          <a:extLst>
            <a:ext uri="{FF2B5EF4-FFF2-40B4-BE49-F238E27FC236}">
              <a16:creationId xmlns:a16="http://schemas.microsoft.com/office/drawing/2014/main" id="{00000000-0008-0000-0200-00001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86" name="Plein_écran">
          <a:extLst>
            <a:ext uri="{FF2B5EF4-FFF2-40B4-BE49-F238E27FC236}">
              <a16:creationId xmlns:a16="http://schemas.microsoft.com/office/drawing/2014/main" id="{00000000-0008-0000-0200-00001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87" name="Plein_écran">
          <a:extLst>
            <a:ext uri="{FF2B5EF4-FFF2-40B4-BE49-F238E27FC236}">
              <a16:creationId xmlns:a16="http://schemas.microsoft.com/office/drawing/2014/main" id="{00000000-0008-0000-0200-00001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88" name="Plein_écran">
          <a:extLst>
            <a:ext uri="{FF2B5EF4-FFF2-40B4-BE49-F238E27FC236}">
              <a16:creationId xmlns:a16="http://schemas.microsoft.com/office/drawing/2014/main" id="{00000000-0008-0000-0200-00002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89" name="Plein_écran">
          <a:extLst>
            <a:ext uri="{FF2B5EF4-FFF2-40B4-BE49-F238E27FC236}">
              <a16:creationId xmlns:a16="http://schemas.microsoft.com/office/drawing/2014/main" id="{00000000-0008-0000-0200-00002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90" name="Plein_écran">
          <a:extLst>
            <a:ext uri="{FF2B5EF4-FFF2-40B4-BE49-F238E27FC236}">
              <a16:creationId xmlns:a16="http://schemas.microsoft.com/office/drawing/2014/main" id="{00000000-0008-0000-0200-00002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91" name="Plein_écran">
          <a:extLst>
            <a:ext uri="{FF2B5EF4-FFF2-40B4-BE49-F238E27FC236}">
              <a16:creationId xmlns:a16="http://schemas.microsoft.com/office/drawing/2014/main" id="{00000000-0008-0000-0200-00002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92" name="Plein_écran">
          <a:extLst>
            <a:ext uri="{FF2B5EF4-FFF2-40B4-BE49-F238E27FC236}">
              <a16:creationId xmlns:a16="http://schemas.microsoft.com/office/drawing/2014/main" id="{00000000-0008-0000-0200-00002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93" name="Plein_écran">
          <a:extLst>
            <a:ext uri="{FF2B5EF4-FFF2-40B4-BE49-F238E27FC236}">
              <a16:creationId xmlns:a16="http://schemas.microsoft.com/office/drawing/2014/main" id="{00000000-0008-0000-0200-00002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94" name="Plein_écran">
          <a:extLst>
            <a:ext uri="{FF2B5EF4-FFF2-40B4-BE49-F238E27FC236}">
              <a16:creationId xmlns:a16="http://schemas.microsoft.com/office/drawing/2014/main" id="{00000000-0008-0000-0200-00002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95" name="Plein_écran">
          <a:extLst>
            <a:ext uri="{FF2B5EF4-FFF2-40B4-BE49-F238E27FC236}">
              <a16:creationId xmlns:a16="http://schemas.microsoft.com/office/drawing/2014/main" id="{00000000-0008-0000-0200-00002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96" name="Plein_écran">
          <a:extLst>
            <a:ext uri="{FF2B5EF4-FFF2-40B4-BE49-F238E27FC236}">
              <a16:creationId xmlns:a16="http://schemas.microsoft.com/office/drawing/2014/main" id="{00000000-0008-0000-0200-00002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97" name="Plein_écran">
          <a:extLst>
            <a:ext uri="{FF2B5EF4-FFF2-40B4-BE49-F238E27FC236}">
              <a16:creationId xmlns:a16="http://schemas.microsoft.com/office/drawing/2014/main" id="{00000000-0008-0000-0200-00002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98" name="Plein_écran">
          <a:extLst>
            <a:ext uri="{FF2B5EF4-FFF2-40B4-BE49-F238E27FC236}">
              <a16:creationId xmlns:a16="http://schemas.microsoft.com/office/drawing/2014/main" id="{00000000-0008-0000-0200-00002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99" name="Plein_écran">
          <a:extLst>
            <a:ext uri="{FF2B5EF4-FFF2-40B4-BE49-F238E27FC236}">
              <a16:creationId xmlns:a16="http://schemas.microsoft.com/office/drawing/2014/main" id="{00000000-0008-0000-0200-00002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00" name="Plein_écran">
          <a:extLst>
            <a:ext uri="{FF2B5EF4-FFF2-40B4-BE49-F238E27FC236}">
              <a16:creationId xmlns:a16="http://schemas.microsoft.com/office/drawing/2014/main" id="{00000000-0008-0000-0200-00002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01" name="Plein_écran">
          <a:extLst>
            <a:ext uri="{FF2B5EF4-FFF2-40B4-BE49-F238E27FC236}">
              <a16:creationId xmlns:a16="http://schemas.microsoft.com/office/drawing/2014/main" id="{00000000-0008-0000-0200-00002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02" name="Plein_écran">
          <a:extLst>
            <a:ext uri="{FF2B5EF4-FFF2-40B4-BE49-F238E27FC236}">
              <a16:creationId xmlns:a16="http://schemas.microsoft.com/office/drawing/2014/main" id="{00000000-0008-0000-0200-00002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03" name="Plein_écran">
          <a:extLst>
            <a:ext uri="{FF2B5EF4-FFF2-40B4-BE49-F238E27FC236}">
              <a16:creationId xmlns:a16="http://schemas.microsoft.com/office/drawing/2014/main" id="{00000000-0008-0000-0200-00002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04" name="Plein_écran">
          <a:extLst>
            <a:ext uri="{FF2B5EF4-FFF2-40B4-BE49-F238E27FC236}">
              <a16:creationId xmlns:a16="http://schemas.microsoft.com/office/drawing/2014/main" id="{00000000-0008-0000-0200-00003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05" name="Plein_écran">
          <a:extLst>
            <a:ext uri="{FF2B5EF4-FFF2-40B4-BE49-F238E27FC236}">
              <a16:creationId xmlns:a16="http://schemas.microsoft.com/office/drawing/2014/main" id="{00000000-0008-0000-0200-00003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06" name="Plein_écran">
          <a:extLst>
            <a:ext uri="{FF2B5EF4-FFF2-40B4-BE49-F238E27FC236}">
              <a16:creationId xmlns:a16="http://schemas.microsoft.com/office/drawing/2014/main" id="{00000000-0008-0000-0200-00003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07" name="Plein_écran">
          <a:extLst>
            <a:ext uri="{FF2B5EF4-FFF2-40B4-BE49-F238E27FC236}">
              <a16:creationId xmlns:a16="http://schemas.microsoft.com/office/drawing/2014/main" id="{00000000-0008-0000-0200-00003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08" name="Plein_écran">
          <a:extLst>
            <a:ext uri="{FF2B5EF4-FFF2-40B4-BE49-F238E27FC236}">
              <a16:creationId xmlns:a16="http://schemas.microsoft.com/office/drawing/2014/main" id="{00000000-0008-0000-0200-00003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09" name="Plein_écran">
          <a:extLst>
            <a:ext uri="{FF2B5EF4-FFF2-40B4-BE49-F238E27FC236}">
              <a16:creationId xmlns:a16="http://schemas.microsoft.com/office/drawing/2014/main" id="{00000000-0008-0000-0200-00003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10" name="Plein_écran">
          <a:extLst>
            <a:ext uri="{FF2B5EF4-FFF2-40B4-BE49-F238E27FC236}">
              <a16:creationId xmlns:a16="http://schemas.microsoft.com/office/drawing/2014/main" id="{00000000-0008-0000-0200-00003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11" name="Plein_écran">
          <a:extLst>
            <a:ext uri="{FF2B5EF4-FFF2-40B4-BE49-F238E27FC236}">
              <a16:creationId xmlns:a16="http://schemas.microsoft.com/office/drawing/2014/main" id="{00000000-0008-0000-0200-00003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12" name="Plein_écran">
          <a:extLst>
            <a:ext uri="{FF2B5EF4-FFF2-40B4-BE49-F238E27FC236}">
              <a16:creationId xmlns:a16="http://schemas.microsoft.com/office/drawing/2014/main" id="{00000000-0008-0000-0200-00003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13" name="Plein_écran">
          <a:extLst>
            <a:ext uri="{FF2B5EF4-FFF2-40B4-BE49-F238E27FC236}">
              <a16:creationId xmlns:a16="http://schemas.microsoft.com/office/drawing/2014/main" id="{00000000-0008-0000-0200-00003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14" name="Plein_écran">
          <a:extLst>
            <a:ext uri="{FF2B5EF4-FFF2-40B4-BE49-F238E27FC236}">
              <a16:creationId xmlns:a16="http://schemas.microsoft.com/office/drawing/2014/main" id="{00000000-0008-0000-0200-00003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15" name="Plein_écran">
          <a:extLst>
            <a:ext uri="{FF2B5EF4-FFF2-40B4-BE49-F238E27FC236}">
              <a16:creationId xmlns:a16="http://schemas.microsoft.com/office/drawing/2014/main" id="{00000000-0008-0000-0200-00003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16" name="Plein_écran">
          <a:extLst>
            <a:ext uri="{FF2B5EF4-FFF2-40B4-BE49-F238E27FC236}">
              <a16:creationId xmlns:a16="http://schemas.microsoft.com/office/drawing/2014/main" id="{00000000-0008-0000-0200-00003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17" name="Plein_écran">
          <a:extLst>
            <a:ext uri="{FF2B5EF4-FFF2-40B4-BE49-F238E27FC236}">
              <a16:creationId xmlns:a16="http://schemas.microsoft.com/office/drawing/2014/main" id="{00000000-0008-0000-0200-00003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18" name="Plein_écran">
          <a:extLst>
            <a:ext uri="{FF2B5EF4-FFF2-40B4-BE49-F238E27FC236}">
              <a16:creationId xmlns:a16="http://schemas.microsoft.com/office/drawing/2014/main" id="{00000000-0008-0000-0200-00003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19" name="Plein_écran">
          <a:extLst>
            <a:ext uri="{FF2B5EF4-FFF2-40B4-BE49-F238E27FC236}">
              <a16:creationId xmlns:a16="http://schemas.microsoft.com/office/drawing/2014/main" id="{00000000-0008-0000-0200-00003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20" name="Plein_écran">
          <a:extLst>
            <a:ext uri="{FF2B5EF4-FFF2-40B4-BE49-F238E27FC236}">
              <a16:creationId xmlns:a16="http://schemas.microsoft.com/office/drawing/2014/main" id="{00000000-0008-0000-0200-00004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21" name="Plein_écran">
          <a:extLst>
            <a:ext uri="{FF2B5EF4-FFF2-40B4-BE49-F238E27FC236}">
              <a16:creationId xmlns:a16="http://schemas.microsoft.com/office/drawing/2014/main" id="{00000000-0008-0000-0200-00004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22" name="Plein_écran">
          <a:extLst>
            <a:ext uri="{FF2B5EF4-FFF2-40B4-BE49-F238E27FC236}">
              <a16:creationId xmlns:a16="http://schemas.microsoft.com/office/drawing/2014/main" id="{00000000-0008-0000-0200-00004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23" name="Plein_écran">
          <a:extLst>
            <a:ext uri="{FF2B5EF4-FFF2-40B4-BE49-F238E27FC236}">
              <a16:creationId xmlns:a16="http://schemas.microsoft.com/office/drawing/2014/main" id="{00000000-0008-0000-0200-00004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24" name="Plein_écran">
          <a:extLst>
            <a:ext uri="{FF2B5EF4-FFF2-40B4-BE49-F238E27FC236}">
              <a16:creationId xmlns:a16="http://schemas.microsoft.com/office/drawing/2014/main" id="{00000000-0008-0000-0200-00004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25" name="Plein_écran">
          <a:extLst>
            <a:ext uri="{FF2B5EF4-FFF2-40B4-BE49-F238E27FC236}">
              <a16:creationId xmlns:a16="http://schemas.microsoft.com/office/drawing/2014/main" id="{00000000-0008-0000-0200-00004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26" name="Plein_écran">
          <a:extLst>
            <a:ext uri="{FF2B5EF4-FFF2-40B4-BE49-F238E27FC236}">
              <a16:creationId xmlns:a16="http://schemas.microsoft.com/office/drawing/2014/main" id="{00000000-0008-0000-0200-00004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27" name="Plein_écran">
          <a:extLst>
            <a:ext uri="{FF2B5EF4-FFF2-40B4-BE49-F238E27FC236}">
              <a16:creationId xmlns:a16="http://schemas.microsoft.com/office/drawing/2014/main" id="{00000000-0008-0000-0200-00004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28" name="Plein_écran">
          <a:extLst>
            <a:ext uri="{FF2B5EF4-FFF2-40B4-BE49-F238E27FC236}">
              <a16:creationId xmlns:a16="http://schemas.microsoft.com/office/drawing/2014/main" id="{00000000-0008-0000-0200-00004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29" name="Plein_écran">
          <a:extLst>
            <a:ext uri="{FF2B5EF4-FFF2-40B4-BE49-F238E27FC236}">
              <a16:creationId xmlns:a16="http://schemas.microsoft.com/office/drawing/2014/main" id="{00000000-0008-0000-0200-00004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30" name="Plein_écran">
          <a:extLst>
            <a:ext uri="{FF2B5EF4-FFF2-40B4-BE49-F238E27FC236}">
              <a16:creationId xmlns:a16="http://schemas.microsoft.com/office/drawing/2014/main" id="{00000000-0008-0000-0200-00004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31" name="Plein_écran">
          <a:extLst>
            <a:ext uri="{FF2B5EF4-FFF2-40B4-BE49-F238E27FC236}">
              <a16:creationId xmlns:a16="http://schemas.microsoft.com/office/drawing/2014/main" id="{00000000-0008-0000-0200-00004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32" name="Plein_écran">
          <a:extLst>
            <a:ext uri="{FF2B5EF4-FFF2-40B4-BE49-F238E27FC236}">
              <a16:creationId xmlns:a16="http://schemas.microsoft.com/office/drawing/2014/main" id="{00000000-0008-0000-0200-00004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33" name="Plein_écran">
          <a:extLst>
            <a:ext uri="{FF2B5EF4-FFF2-40B4-BE49-F238E27FC236}">
              <a16:creationId xmlns:a16="http://schemas.microsoft.com/office/drawing/2014/main" id="{00000000-0008-0000-0200-00004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34" name="Plein_écran">
          <a:extLst>
            <a:ext uri="{FF2B5EF4-FFF2-40B4-BE49-F238E27FC236}">
              <a16:creationId xmlns:a16="http://schemas.microsoft.com/office/drawing/2014/main" id="{00000000-0008-0000-0200-00004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35" name="Plein_écran">
          <a:extLst>
            <a:ext uri="{FF2B5EF4-FFF2-40B4-BE49-F238E27FC236}">
              <a16:creationId xmlns:a16="http://schemas.microsoft.com/office/drawing/2014/main" id="{00000000-0008-0000-0200-00004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36" name="Plein_écran">
          <a:extLst>
            <a:ext uri="{FF2B5EF4-FFF2-40B4-BE49-F238E27FC236}">
              <a16:creationId xmlns:a16="http://schemas.microsoft.com/office/drawing/2014/main" id="{00000000-0008-0000-0200-00005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37" name="Plein_écran">
          <a:extLst>
            <a:ext uri="{FF2B5EF4-FFF2-40B4-BE49-F238E27FC236}">
              <a16:creationId xmlns:a16="http://schemas.microsoft.com/office/drawing/2014/main" id="{00000000-0008-0000-0200-00005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38" name="Plein_écran">
          <a:extLst>
            <a:ext uri="{FF2B5EF4-FFF2-40B4-BE49-F238E27FC236}">
              <a16:creationId xmlns:a16="http://schemas.microsoft.com/office/drawing/2014/main" id="{00000000-0008-0000-0200-00005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39" name="Plein_écran">
          <a:extLst>
            <a:ext uri="{FF2B5EF4-FFF2-40B4-BE49-F238E27FC236}">
              <a16:creationId xmlns:a16="http://schemas.microsoft.com/office/drawing/2014/main" id="{00000000-0008-0000-0200-00005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40" name="Plein_écran">
          <a:extLst>
            <a:ext uri="{FF2B5EF4-FFF2-40B4-BE49-F238E27FC236}">
              <a16:creationId xmlns:a16="http://schemas.microsoft.com/office/drawing/2014/main" id="{00000000-0008-0000-0200-00005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41" name="Plein_écran">
          <a:extLst>
            <a:ext uri="{FF2B5EF4-FFF2-40B4-BE49-F238E27FC236}">
              <a16:creationId xmlns:a16="http://schemas.microsoft.com/office/drawing/2014/main" id="{00000000-0008-0000-0200-00005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42" name="Plein_écran">
          <a:extLst>
            <a:ext uri="{FF2B5EF4-FFF2-40B4-BE49-F238E27FC236}">
              <a16:creationId xmlns:a16="http://schemas.microsoft.com/office/drawing/2014/main" id="{00000000-0008-0000-0200-00005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43" name="Plein_écran">
          <a:extLst>
            <a:ext uri="{FF2B5EF4-FFF2-40B4-BE49-F238E27FC236}">
              <a16:creationId xmlns:a16="http://schemas.microsoft.com/office/drawing/2014/main" id="{00000000-0008-0000-0200-00005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44" name="Plein_écran">
          <a:extLst>
            <a:ext uri="{FF2B5EF4-FFF2-40B4-BE49-F238E27FC236}">
              <a16:creationId xmlns:a16="http://schemas.microsoft.com/office/drawing/2014/main" id="{00000000-0008-0000-0200-00005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45" name="Plein_écran">
          <a:extLst>
            <a:ext uri="{FF2B5EF4-FFF2-40B4-BE49-F238E27FC236}">
              <a16:creationId xmlns:a16="http://schemas.microsoft.com/office/drawing/2014/main" id="{00000000-0008-0000-0200-00005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46" name="Plein_écran">
          <a:extLst>
            <a:ext uri="{FF2B5EF4-FFF2-40B4-BE49-F238E27FC236}">
              <a16:creationId xmlns:a16="http://schemas.microsoft.com/office/drawing/2014/main" id="{00000000-0008-0000-0200-00005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47" name="Plein_écran">
          <a:extLst>
            <a:ext uri="{FF2B5EF4-FFF2-40B4-BE49-F238E27FC236}">
              <a16:creationId xmlns:a16="http://schemas.microsoft.com/office/drawing/2014/main" id="{00000000-0008-0000-0200-00005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48" name="Plein_écran">
          <a:extLst>
            <a:ext uri="{FF2B5EF4-FFF2-40B4-BE49-F238E27FC236}">
              <a16:creationId xmlns:a16="http://schemas.microsoft.com/office/drawing/2014/main" id="{00000000-0008-0000-0200-00005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49" name="Plein_écran">
          <a:extLst>
            <a:ext uri="{FF2B5EF4-FFF2-40B4-BE49-F238E27FC236}">
              <a16:creationId xmlns:a16="http://schemas.microsoft.com/office/drawing/2014/main" id="{00000000-0008-0000-0200-00005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50" name="Plein_écran">
          <a:extLst>
            <a:ext uri="{FF2B5EF4-FFF2-40B4-BE49-F238E27FC236}">
              <a16:creationId xmlns:a16="http://schemas.microsoft.com/office/drawing/2014/main" id="{00000000-0008-0000-0200-00005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51" name="Plein_écran">
          <a:extLst>
            <a:ext uri="{FF2B5EF4-FFF2-40B4-BE49-F238E27FC236}">
              <a16:creationId xmlns:a16="http://schemas.microsoft.com/office/drawing/2014/main" id="{00000000-0008-0000-0200-00005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52" name="Plein_écran">
          <a:extLst>
            <a:ext uri="{FF2B5EF4-FFF2-40B4-BE49-F238E27FC236}">
              <a16:creationId xmlns:a16="http://schemas.microsoft.com/office/drawing/2014/main" id="{00000000-0008-0000-0200-00006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53" name="Plein_écran">
          <a:extLst>
            <a:ext uri="{FF2B5EF4-FFF2-40B4-BE49-F238E27FC236}">
              <a16:creationId xmlns:a16="http://schemas.microsoft.com/office/drawing/2014/main" id="{00000000-0008-0000-0200-00006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54" name="Plein_écran">
          <a:extLst>
            <a:ext uri="{FF2B5EF4-FFF2-40B4-BE49-F238E27FC236}">
              <a16:creationId xmlns:a16="http://schemas.microsoft.com/office/drawing/2014/main" id="{00000000-0008-0000-0200-00006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55" name="Plein_écran">
          <a:extLst>
            <a:ext uri="{FF2B5EF4-FFF2-40B4-BE49-F238E27FC236}">
              <a16:creationId xmlns:a16="http://schemas.microsoft.com/office/drawing/2014/main" id="{00000000-0008-0000-0200-00006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56" name="Plein_écran">
          <a:extLst>
            <a:ext uri="{FF2B5EF4-FFF2-40B4-BE49-F238E27FC236}">
              <a16:creationId xmlns:a16="http://schemas.microsoft.com/office/drawing/2014/main" id="{00000000-0008-0000-0200-00006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57" name="Plein_écran">
          <a:extLst>
            <a:ext uri="{FF2B5EF4-FFF2-40B4-BE49-F238E27FC236}">
              <a16:creationId xmlns:a16="http://schemas.microsoft.com/office/drawing/2014/main" id="{00000000-0008-0000-0200-00006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58" name="Plein_écran">
          <a:extLst>
            <a:ext uri="{FF2B5EF4-FFF2-40B4-BE49-F238E27FC236}">
              <a16:creationId xmlns:a16="http://schemas.microsoft.com/office/drawing/2014/main" id="{00000000-0008-0000-0200-00006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59" name="Plein_écran">
          <a:extLst>
            <a:ext uri="{FF2B5EF4-FFF2-40B4-BE49-F238E27FC236}">
              <a16:creationId xmlns:a16="http://schemas.microsoft.com/office/drawing/2014/main" id="{00000000-0008-0000-0200-00006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60" name="Plein_écran">
          <a:extLst>
            <a:ext uri="{FF2B5EF4-FFF2-40B4-BE49-F238E27FC236}">
              <a16:creationId xmlns:a16="http://schemas.microsoft.com/office/drawing/2014/main" id="{00000000-0008-0000-0200-00006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61" name="Plein_écran">
          <a:extLst>
            <a:ext uri="{FF2B5EF4-FFF2-40B4-BE49-F238E27FC236}">
              <a16:creationId xmlns:a16="http://schemas.microsoft.com/office/drawing/2014/main" id="{00000000-0008-0000-0200-00006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62" name="Plein_écran">
          <a:extLst>
            <a:ext uri="{FF2B5EF4-FFF2-40B4-BE49-F238E27FC236}">
              <a16:creationId xmlns:a16="http://schemas.microsoft.com/office/drawing/2014/main" id="{00000000-0008-0000-0200-00006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63" name="Plein_écran">
          <a:extLst>
            <a:ext uri="{FF2B5EF4-FFF2-40B4-BE49-F238E27FC236}">
              <a16:creationId xmlns:a16="http://schemas.microsoft.com/office/drawing/2014/main" id="{00000000-0008-0000-0200-00006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64" name="Plein_écran">
          <a:extLst>
            <a:ext uri="{FF2B5EF4-FFF2-40B4-BE49-F238E27FC236}">
              <a16:creationId xmlns:a16="http://schemas.microsoft.com/office/drawing/2014/main" id="{00000000-0008-0000-0200-00006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65" name="Plein_écran">
          <a:extLst>
            <a:ext uri="{FF2B5EF4-FFF2-40B4-BE49-F238E27FC236}">
              <a16:creationId xmlns:a16="http://schemas.microsoft.com/office/drawing/2014/main" id="{00000000-0008-0000-0200-00006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66" name="Plein_écran">
          <a:extLst>
            <a:ext uri="{FF2B5EF4-FFF2-40B4-BE49-F238E27FC236}">
              <a16:creationId xmlns:a16="http://schemas.microsoft.com/office/drawing/2014/main" id="{00000000-0008-0000-0200-00006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67" name="Plein_écran">
          <a:extLst>
            <a:ext uri="{FF2B5EF4-FFF2-40B4-BE49-F238E27FC236}">
              <a16:creationId xmlns:a16="http://schemas.microsoft.com/office/drawing/2014/main" id="{00000000-0008-0000-0200-00006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68" name="Plein_écran">
          <a:extLst>
            <a:ext uri="{FF2B5EF4-FFF2-40B4-BE49-F238E27FC236}">
              <a16:creationId xmlns:a16="http://schemas.microsoft.com/office/drawing/2014/main" id="{00000000-0008-0000-0200-00007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69" name="Plein_écran">
          <a:extLst>
            <a:ext uri="{FF2B5EF4-FFF2-40B4-BE49-F238E27FC236}">
              <a16:creationId xmlns:a16="http://schemas.microsoft.com/office/drawing/2014/main" id="{00000000-0008-0000-0200-00007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70" name="Plein_écran">
          <a:extLst>
            <a:ext uri="{FF2B5EF4-FFF2-40B4-BE49-F238E27FC236}">
              <a16:creationId xmlns:a16="http://schemas.microsoft.com/office/drawing/2014/main" id="{00000000-0008-0000-0200-00007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71" name="Plein_écran">
          <a:extLst>
            <a:ext uri="{FF2B5EF4-FFF2-40B4-BE49-F238E27FC236}">
              <a16:creationId xmlns:a16="http://schemas.microsoft.com/office/drawing/2014/main" id="{00000000-0008-0000-0200-00007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72" name="Plein_écran">
          <a:extLst>
            <a:ext uri="{FF2B5EF4-FFF2-40B4-BE49-F238E27FC236}">
              <a16:creationId xmlns:a16="http://schemas.microsoft.com/office/drawing/2014/main" id="{00000000-0008-0000-0200-00007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73" name="Plein_écran">
          <a:extLst>
            <a:ext uri="{FF2B5EF4-FFF2-40B4-BE49-F238E27FC236}">
              <a16:creationId xmlns:a16="http://schemas.microsoft.com/office/drawing/2014/main" id="{00000000-0008-0000-0200-00007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74" name="Plein_écran">
          <a:extLst>
            <a:ext uri="{FF2B5EF4-FFF2-40B4-BE49-F238E27FC236}">
              <a16:creationId xmlns:a16="http://schemas.microsoft.com/office/drawing/2014/main" id="{00000000-0008-0000-0200-00007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75" name="Plein_écran">
          <a:extLst>
            <a:ext uri="{FF2B5EF4-FFF2-40B4-BE49-F238E27FC236}">
              <a16:creationId xmlns:a16="http://schemas.microsoft.com/office/drawing/2014/main" id="{00000000-0008-0000-0200-00007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76" name="Plein_écran">
          <a:extLst>
            <a:ext uri="{FF2B5EF4-FFF2-40B4-BE49-F238E27FC236}">
              <a16:creationId xmlns:a16="http://schemas.microsoft.com/office/drawing/2014/main" id="{00000000-0008-0000-0200-00007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77" name="Plein_écran">
          <a:extLst>
            <a:ext uri="{FF2B5EF4-FFF2-40B4-BE49-F238E27FC236}">
              <a16:creationId xmlns:a16="http://schemas.microsoft.com/office/drawing/2014/main" id="{00000000-0008-0000-0200-00007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78" name="Plein_écran">
          <a:extLst>
            <a:ext uri="{FF2B5EF4-FFF2-40B4-BE49-F238E27FC236}">
              <a16:creationId xmlns:a16="http://schemas.microsoft.com/office/drawing/2014/main" id="{00000000-0008-0000-0200-00007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79" name="Plein_écran">
          <a:extLst>
            <a:ext uri="{FF2B5EF4-FFF2-40B4-BE49-F238E27FC236}">
              <a16:creationId xmlns:a16="http://schemas.microsoft.com/office/drawing/2014/main" id="{00000000-0008-0000-0200-00007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80" name="Plein_écran">
          <a:extLst>
            <a:ext uri="{FF2B5EF4-FFF2-40B4-BE49-F238E27FC236}">
              <a16:creationId xmlns:a16="http://schemas.microsoft.com/office/drawing/2014/main" id="{00000000-0008-0000-0200-00007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81" name="Plein_écran">
          <a:extLst>
            <a:ext uri="{FF2B5EF4-FFF2-40B4-BE49-F238E27FC236}">
              <a16:creationId xmlns:a16="http://schemas.microsoft.com/office/drawing/2014/main" id="{00000000-0008-0000-0200-00007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82" name="Plein_écran">
          <a:extLst>
            <a:ext uri="{FF2B5EF4-FFF2-40B4-BE49-F238E27FC236}">
              <a16:creationId xmlns:a16="http://schemas.microsoft.com/office/drawing/2014/main" id="{00000000-0008-0000-0200-00007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83" name="Plein_écran">
          <a:extLst>
            <a:ext uri="{FF2B5EF4-FFF2-40B4-BE49-F238E27FC236}">
              <a16:creationId xmlns:a16="http://schemas.microsoft.com/office/drawing/2014/main" id="{00000000-0008-0000-0200-00007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84" name="Plein_écran">
          <a:extLst>
            <a:ext uri="{FF2B5EF4-FFF2-40B4-BE49-F238E27FC236}">
              <a16:creationId xmlns:a16="http://schemas.microsoft.com/office/drawing/2014/main" id="{00000000-0008-0000-0200-00008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85" name="Plein_écran">
          <a:extLst>
            <a:ext uri="{FF2B5EF4-FFF2-40B4-BE49-F238E27FC236}">
              <a16:creationId xmlns:a16="http://schemas.microsoft.com/office/drawing/2014/main" id="{00000000-0008-0000-0200-00008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86" name="Plein_écran">
          <a:extLst>
            <a:ext uri="{FF2B5EF4-FFF2-40B4-BE49-F238E27FC236}">
              <a16:creationId xmlns:a16="http://schemas.microsoft.com/office/drawing/2014/main" id="{00000000-0008-0000-0200-00008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87" name="Plein_écran">
          <a:extLst>
            <a:ext uri="{FF2B5EF4-FFF2-40B4-BE49-F238E27FC236}">
              <a16:creationId xmlns:a16="http://schemas.microsoft.com/office/drawing/2014/main" id="{00000000-0008-0000-0200-00008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88" name="Plein_écran">
          <a:extLst>
            <a:ext uri="{FF2B5EF4-FFF2-40B4-BE49-F238E27FC236}">
              <a16:creationId xmlns:a16="http://schemas.microsoft.com/office/drawing/2014/main" id="{00000000-0008-0000-0200-00008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89" name="Plein_écran">
          <a:extLst>
            <a:ext uri="{FF2B5EF4-FFF2-40B4-BE49-F238E27FC236}">
              <a16:creationId xmlns:a16="http://schemas.microsoft.com/office/drawing/2014/main" id="{00000000-0008-0000-0200-00008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90" name="Plein_écran">
          <a:extLst>
            <a:ext uri="{FF2B5EF4-FFF2-40B4-BE49-F238E27FC236}">
              <a16:creationId xmlns:a16="http://schemas.microsoft.com/office/drawing/2014/main" id="{00000000-0008-0000-0200-00008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91" name="Plein_écran">
          <a:extLst>
            <a:ext uri="{FF2B5EF4-FFF2-40B4-BE49-F238E27FC236}">
              <a16:creationId xmlns:a16="http://schemas.microsoft.com/office/drawing/2014/main" id="{00000000-0008-0000-0200-00008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92" name="Plein_écran">
          <a:extLst>
            <a:ext uri="{FF2B5EF4-FFF2-40B4-BE49-F238E27FC236}">
              <a16:creationId xmlns:a16="http://schemas.microsoft.com/office/drawing/2014/main" id="{00000000-0008-0000-0200-00008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93" name="Plein_écran">
          <a:extLst>
            <a:ext uri="{FF2B5EF4-FFF2-40B4-BE49-F238E27FC236}">
              <a16:creationId xmlns:a16="http://schemas.microsoft.com/office/drawing/2014/main" id="{00000000-0008-0000-0200-00008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94" name="Plein_écran">
          <a:extLst>
            <a:ext uri="{FF2B5EF4-FFF2-40B4-BE49-F238E27FC236}">
              <a16:creationId xmlns:a16="http://schemas.microsoft.com/office/drawing/2014/main" id="{00000000-0008-0000-0200-00008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95" name="Plein_écran">
          <a:extLst>
            <a:ext uri="{FF2B5EF4-FFF2-40B4-BE49-F238E27FC236}">
              <a16:creationId xmlns:a16="http://schemas.microsoft.com/office/drawing/2014/main" id="{00000000-0008-0000-0200-00008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96" name="Plein_écran">
          <a:extLst>
            <a:ext uri="{FF2B5EF4-FFF2-40B4-BE49-F238E27FC236}">
              <a16:creationId xmlns:a16="http://schemas.microsoft.com/office/drawing/2014/main" id="{00000000-0008-0000-0200-00008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97" name="Plein_écran">
          <a:extLst>
            <a:ext uri="{FF2B5EF4-FFF2-40B4-BE49-F238E27FC236}">
              <a16:creationId xmlns:a16="http://schemas.microsoft.com/office/drawing/2014/main" id="{00000000-0008-0000-0200-00008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98" name="Plein_écran">
          <a:extLst>
            <a:ext uri="{FF2B5EF4-FFF2-40B4-BE49-F238E27FC236}">
              <a16:creationId xmlns:a16="http://schemas.microsoft.com/office/drawing/2014/main" id="{00000000-0008-0000-0200-00008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399" name="Plein_écran">
          <a:extLst>
            <a:ext uri="{FF2B5EF4-FFF2-40B4-BE49-F238E27FC236}">
              <a16:creationId xmlns:a16="http://schemas.microsoft.com/office/drawing/2014/main" id="{00000000-0008-0000-0200-00008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00" name="Plein_écran">
          <a:extLst>
            <a:ext uri="{FF2B5EF4-FFF2-40B4-BE49-F238E27FC236}">
              <a16:creationId xmlns:a16="http://schemas.microsoft.com/office/drawing/2014/main" id="{00000000-0008-0000-0200-00009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01" name="Plein_écran">
          <a:extLst>
            <a:ext uri="{FF2B5EF4-FFF2-40B4-BE49-F238E27FC236}">
              <a16:creationId xmlns:a16="http://schemas.microsoft.com/office/drawing/2014/main" id="{00000000-0008-0000-0200-00009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02" name="Plein_écran">
          <a:extLst>
            <a:ext uri="{FF2B5EF4-FFF2-40B4-BE49-F238E27FC236}">
              <a16:creationId xmlns:a16="http://schemas.microsoft.com/office/drawing/2014/main" id="{00000000-0008-0000-0200-00009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03" name="Plein_écran">
          <a:extLst>
            <a:ext uri="{FF2B5EF4-FFF2-40B4-BE49-F238E27FC236}">
              <a16:creationId xmlns:a16="http://schemas.microsoft.com/office/drawing/2014/main" id="{00000000-0008-0000-0200-00009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04" name="Plein_écran">
          <a:extLst>
            <a:ext uri="{FF2B5EF4-FFF2-40B4-BE49-F238E27FC236}">
              <a16:creationId xmlns:a16="http://schemas.microsoft.com/office/drawing/2014/main" id="{00000000-0008-0000-0200-00009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05" name="Plein_écran">
          <a:extLst>
            <a:ext uri="{FF2B5EF4-FFF2-40B4-BE49-F238E27FC236}">
              <a16:creationId xmlns:a16="http://schemas.microsoft.com/office/drawing/2014/main" id="{00000000-0008-0000-0200-00009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06" name="Plein_écran">
          <a:extLst>
            <a:ext uri="{FF2B5EF4-FFF2-40B4-BE49-F238E27FC236}">
              <a16:creationId xmlns:a16="http://schemas.microsoft.com/office/drawing/2014/main" id="{00000000-0008-0000-0200-00009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07" name="Plein_écran">
          <a:extLst>
            <a:ext uri="{FF2B5EF4-FFF2-40B4-BE49-F238E27FC236}">
              <a16:creationId xmlns:a16="http://schemas.microsoft.com/office/drawing/2014/main" id="{00000000-0008-0000-0200-00009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08" name="Plein_écran">
          <a:extLst>
            <a:ext uri="{FF2B5EF4-FFF2-40B4-BE49-F238E27FC236}">
              <a16:creationId xmlns:a16="http://schemas.microsoft.com/office/drawing/2014/main" id="{00000000-0008-0000-0200-00009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09" name="Plein_écran">
          <a:extLst>
            <a:ext uri="{FF2B5EF4-FFF2-40B4-BE49-F238E27FC236}">
              <a16:creationId xmlns:a16="http://schemas.microsoft.com/office/drawing/2014/main" id="{00000000-0008-0000-0200-00009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10" name="Plein_écran">
          <a:extLst>
            <a:ext uri="{FF2B5EF4-FFF2-40B4-BE49-F238E27FC236}">
              <a16:creationId xmlns:a16="http://schemas.microsoft.com/office/drawing/2014/main" id="{00000000-0008-0000-0200-00009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11" name="Plein_écran">
          <a:extLst>
            <a:ext uri="{FF2B5EF4-FFF2-40B4-BE49-F238E27FC236}">
              <a16:creationId xmlns:a16="http://schemas.microsoft.com/office/drawing/2014/main" id="{00000000-0008-0000-0200-00009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12" name="Plein_écran">
          <a:extLst>
            <a:ext uri="{FF2B5EF4-FFF2-40B4-BE49-F238E27FC236}">
              <a16:creationId xmlns:a16="http://schemas.microsoft.com/office/drawing/2014/main" id="{00000000-0008-0000-0200-00009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13" name="Plein_écran">
          <a:extLst>
            <a:ext uri="{FF2B5EF4-FFF2-40B4-BE49-F238E27FC236}">
              <a16:creationId xmlns:a16="http://schemas.microsoft.com/office/drawing/2014/main" id="{00000000-0008-0000-0200-00009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14" name="Plein_écran">
          <a:extLst>
            <a:ext uri="{FF2B5EF4-FFF2-40B4-BE49-F238E27FC236}">
              <a16:creationId xmlns:a16="http://schemas.microsoft.com/office/drawing/2014/main" id="{00000000-0008-0000-0200-00009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15" name="Plein_écran">
          <a:extLst>
            <a:ext uri="{FF2B5EF4-FFF2-40B4-BE49-F238E27FC236}">
              <a16:creationId xmlns:a16="http://schemas.microsoft.com/office/drawing/2014/main" id="{00000000-0008-0000-0200-00009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16" name="Plein_écran">
          <a:extLst>
            <a:ext uri="{FF2B5EF4-FFF2-40B4-BE49-F238E27FC236}">
              <a16:creationId xmlns:a16="http://schemas.microsoft.com/office/drawing/2014/main" id="{00000000-0008-0000-0200-0000A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17" name="Plein_écran">
          <a:extLst>
            <a:ext uri="{FF2B5EF4-FFF2-40B4-BE49-F238E27FC236}">
              <a16:creationId xmlns:a16="http://schemas.microsoft.com/office/drawing/2014/main" id="{00000000-0008-0000-0200-0000A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18" name="Plein_écran">
          <a:extLst>
            <a:ext uri="{FF2B5EF4-FFF2-40B4-BE49-F238E27FC236}">
              <a16:creationId xmlns:a16="http://schemas.microsoft.com/office/drawing/2014/main" id="{00000000-0008-0000-0200-0000A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19" name="Plein_écran">
          <a:extLst>
            <a:ext uri="{FF2B5EF4-FFF2-40B4-BE49-F238E27FC236}">
              <a16:creationId xmlns:a16="http://schemas.microsoft.com/office/drawing/2014/main" id="{00000000-0008-0000-0200-0000A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20" name="Plein_écran">
          <a:extLst>
            <a:ext uri="{FF2B5EF4-FFF2-40B4-BE49-F238E27FC236}">
              <a16:creationId xmlns:a16="http://schemas.microsoft.com/office/drawing/2014/main" id="{00000000-0008-0000-0200-0000A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21" name="Plein_écran">
          <a:extLst>
            <a:ext uri="{FF2B5EF4-FFF2-40B4-BE49-F238E27FC236}">
              <a16:creationId xmlns:a16="http://schemas.microsoft.com/office/drawing/2014/main" id="{00000000-0008-0000-0200-0000A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22" name="Plein_écran">
          <a:extLst>
            <a:ext uri="{FF2B5EF4-FFF2-40B4-BE49-F238E27FC236}">
              <a16:creationId xmlns:a16="http://schemas.microsoft.com/office/drawing/2014/main" id="{00000000-0008-0000-0200-0000A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23" name="Plein_écran">
          <a:extLst>
            <a:ext uri="{FF2B5EF4-FFF2-40B4-BE49-F238E27FC236}">
              <a16:creationId xmlns:a16="http://schemas.microsoft.com/office/drawing/2014/main" id="{00000000-0008-0000-0200-0000A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24" name="Plein_écran">
          <a:extLst>
            <a:ext uri="{FF2B5EF4-FFF2-40B4-BE49-F238E27FC236}">
              <a16:creationId xmlns:a16="http://schemas.microsoft.com/office/drawing/2014/main" id="{00000000-0008-0000-0200-0000A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25" name="Plein_écran">
          <a:extLst>
            <a:ext uri="{FF2B5EF4-FFF2-40B4-BE49-F238E27FC236}">
              <a16:creationId xmlns:a16="http://schemas.microsoft.com/office/drawing/2014/main" id="{00000000-0008-0000-0200-0000A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26" name="Plein_écran">
          <a:extLst>
            <a:ext uri="{FF2B5EF4-FFF2-40B4-BE49-F238E27FC236}">
              <a16:creationId xmlns:a16="http://schemas.microsoft.com/office/drawing/2014/main" id="{00000000-0008-0000-0200-0000A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27" name="Plein_écran">
          <a:extLst>
            <a:ext uri="{FF2B5EF4-FFF2-40B4-BE49-F238E27FC236}">
              <a16:creationId xmlns:a16="http://schemas.microsoft.com/office/drawing/2014/main" id="{00000000-0008-0000-0200-0000A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28" name="Plein_écran">
          <a:extLst>
            <a:ext uri="{FF2B5EF4-FFF2-40B4-BE49-F238E27FC236}">
              <a16:creationId xmlns:a16="http://schemas.microsoft.com/office/drawing/2014/main" id="{00000000-0008-0000-0200-0000A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29" name="Plein_écran">
          <a:extLst>
            <a:ext uri="{FF2B5EF4-FFF2-40B4-BE49-F238E27FC236}">
              <a16:creationId xmlns:a16="http://schemas.microsoft.com/office/drawing/2014/main" id="{00000000-0008-0000-0200-0000A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30" name="Plein_écran">
          <a:extLst>
            <a:ext uri="{FF2B5EF4-FFF2-40B4-BE49-F238E27FC236}">
              <a16:creationId xmlns:a16="http://schemas.microsoft.com/office/drawing/2014/main" id="{00000000-0008-0000-0200-0000A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31" name="Plein_écran">
          <a:extLst>
            <a:ext uri="{FF2B5EF4-FFF2-40B4-BE49-F238E27FC236}">
              <a16:creationId xmlns:a16="http://schemas.microsoft.com/office/drawing/2014/main" id="{00000000-0008-0000-0200-0000A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32" name="Plein_écran">
          <a:extLst>
            <a:ext uri="{FF2B5EF4-FFF2-40B4-BE49-F238E27FC236}">
              <a16:creationId xmlns:a16="http://schemas.microsoft.com/office/drawing/2014/main" id="{00000000-0008-0000-0200-0000B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33" name="Plein_écran">
          <a:extLst>
            <a:ext uri="{FF2B5EF4-FFF2-40B4-BE49-F238E27FC236}">
              <a16:creationId xmlns:a16="http://schemas.microsoft.com/office/drawing/2014/main" id="{00000000-0008-0000-0200-0000B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34" name="Plein_écran">
          <a:extLst>
            <a:ext uri="{FF2B5EF4-FFF2-40B4-BE49-F238E27FC236}">
              <a16:creationId xmlns:a16="http://schemas.microsoft.com/office/drawing/2014/main" id="{00000000-0008-0000-0200-0000B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35" name="Plein_écran">
          <a:extLst>
            <a:ext uri="{FF2B5EF4-FFF2-40B4-BE49-F238E27FC236}">
              <a16:creationId xmlns:a16="http://schemas.microsoft.com/office/drawing/2014/main" id="{00000000-0008-0000-0200-0000B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36" name="Plein_écran">
          <a:extLst>
            <a:ext uri="{FF2B5EF4-FFF2-40B4-BE49-F238E27FC236}">
              <a16:creationId xmlns:a16="http://schemas.microsoft.com/office/drawing/2014/main" id="{00000000-0008-0000-0200-0000B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37" name="Plein_écran">
          <a:extLst>
            <a:ext uri="{FF2B5EF4-FFF2-40B4-BE49-F238E27FC236}">
              <a16:creationId xmlns:a16="http://schemas.microsoft.com/office/drawing/2014/main" id="{00000000-0008-0000-0200-0000B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38" name="Plein_écran">
          <a:extLst>
            <a:ext uri="{FF2B5EF4-FFF2-40B4-BE49-F238E27FC236}">
              <a16:creationId xmlns:a16="http://schemas.microsoft.com/office/drawing/2014/main" id="{00000000-0008-0000-0200-0000B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39" name="Plein_écran">
          <a:extLst>
            <a:ext uri="{FF2B5EF4-FFF2-40B4-BE49-F238E27FC236}">
              <a16:creationId xmlns:a16="http://schemas.microsoft.com/office/drawing/2014/main" id="{00000000-0008-0000-0200-0000B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40" name="Plein_écran">
          <a:extLst>
            <a:ext uri="{FF2B5EF4-FFF2-40B4-BE49-F238E27FC236}">
              <a16:creationId xmlns:a16="http://schemas.microsoft.com/office/drawing/2014/main" id="{00000000-0008-0000-0200-0000B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41" name="Plein_écran">
          <a:extLst>
            <a:ext uri="{FF2B5EF4-FFF2-40B4-BE49-F238E27FC236}">
              <a16:creationId xmlns:a16="http://schemas.microsoft.com/office/drawing/2014/main" id="{00000000-0008-0000-0200-0000B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42" name="Plein_écran">
          <a:extLst>
            <a:ext uri="{FF2B5EF4-FFF2-40B4-BE49-F238E27FC236}">
              <a16:creationId xmlns:a16="http://schemas.microsoft.com/office/drawing/2014/main" id="{00000000-0008-0000-0200-0000B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43" name="Plein_écran">
          <a:extLst>
            <a:ext uri="{FF2B5EF4-FFF2-40B4-BE49-F238E27FC236}">
              <a16:creationId xmlns:a16="http://schemas.microsoft.com/office/drawing/2014/main" id="{00000000-0008-0000-0200-0000B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44" name="Plein_écran">
          <a:extLst>
            <a:ext uri="{FF2B5EF4-FFF2-40B4-BE49-F238E27FC236}">
              <a16:creationId xmlns:a16="http://schemas.microsoft.com/office/drawing/2014/main" id="{00000000-0008-0000-0200-0000B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45" name="Plein_écran">
          <a:extLst>
            <a:ext uri="{FF2B5EF4-FFF2-40B4-BE49-F238E27FC236}">
              <a16:creationId xmlns:a16="http://schemas.microsoft.com/office/drawing/2014/main" id="{00000000-0008-0000-0200-0000B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46" name="Plein_écran">
          <a:extLst>
            <a:ext uri="{FF2B5EF4-FFF2-40B4-BE49-F238E27FC236}">
              <a16:creationId xmlns:a16="http://schemas.microsoft.com/office/drawing/2014/main" id="{00000000-0008-0000-0200-0000B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47" name="Plein_écran">
          <a:extLst>
            <a:ext uri="{FF2B5EF4-FFF2-40B4-BE49-F238E27FC236}">
              <a16:creationId xmlns:a16="http://schemas.microsoft.com/office/drawing/2014/main" id="{00000000-0008-0000-0200-0000B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48" name="Plein_écran">
          <a:extLst>
            <a:ext uri="{FF2B5EF4-FFF2-40B4-BE49-F238E27FC236}">
              <a16:creationId xmlns:a16="http://schemas.microsoft.com/office/drawing/2014/main" id="{00000000-0008-0000-0200-0000C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49" name="Plein_écran">
          <a:extLst>
            <a:ext uri="{FF2B5EF4-FFF2-40B4-BE49-F238E27FC236}">
              <a16:creationId xmlns:a16="http://schemas.microsoft.com/office/drawing/2014/main" id="{00000000-0008-0000-0200-0000C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50" name="Plein_écran">
          <a:extLst>
            <a:ext uri="{FF2B5EF4-FFF2-40B4-BE49-F238E27FC236}">
              <a16:creationId xmlns:a16="http://schemas.microsoft.com/office/drawing/2014/main" id="{00000000-0008-0000-0200-0000C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51" name="Plein_écran">
          <a:extLst>
            <a:ext uri="{FF2B5EF4-FFF2-40B4-BE49-F238E27FC236}">
              <a16:creationId xmlns:a16="http://schemas.microsoft.com/office/drawing/2014/main" id="{00000000-0008-0000-0200-0000C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52" name="Plein_écran">
          <a:extLst>
            <a:ext uri="{FF2B5EF4-FFF2-40B4-BE49-F238E27FC236}">
              <a16:creationId xmlns:a16="http://schemas.microsoft.com/office/drawing/2014/main" id="{00000000-0008-0000-0200-0000C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53" name="Plein_écran">
          <a:extLst>
            <a:ext uri="{FF2B5EF4-FFF2-40B4-BE49-F238E27FC236}">
              <a16:creationId xmlns:a16="http://schemas.microsoft.com/office/drawing/2014/main" id="{00000000-0008-0000-0200-0000C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54" name="Plein_écran">
          <a:extLst>
            <a:ext uri="{FF2B5EF4-FFF2-40B4-BE49-F238E27FC236}">
              <a16:creationId xmlns:a16="http://schemas.microsoft.com/office/drawing/2014/main" id="{00000000-0008-0000-0200-0000C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55" name="Plein_écran">
          <a:extLst>
            <a:ext uri="{FF2B5EF4-FFF2-40B4-BE49-F238E27FC236}">
              <a16:creationId xmlns:a16="http://schemas.microsoft.com/office/drawing/2014/main" id="{00000000-0008-0000-0200-0000C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56" name="Plein_écran">
          <a:extLst>
            <a:ext uri="{FF2B5EF4-FFF2-40B4-BE49-F238E27FC236}">
              <a16:creationId xmlns:a16="http://schemas.microsoft.com/office/drawing/2014/main" id="{00000000-0008-0000-0200-0000C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57" name="Plein_écran">
          <a:extLst>
            <a:ext uri="{FF2B5EF4-FFF2-40B4-BE49-F238E27FC236}">
              <a16:creationId xmlns:a16="http://schemas.microsoft.com/office/drawing/2014/main" id="{00000000-0008-0000-0200-0000C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58" name="Plein_écran">
          <a:extLst>
            <a:ext uri="{FF2B5EF4-FFF2-40B4-BE49-F238E27FC236}">
              <a16:creationId xmlns:a16="http://schemas.microsoft.com/office/drawing/2014/main" id="{00000000-0008-0000-0200-0000C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59" name="Plein_écran">
          <a:extLst>
            <a:ext uri="{FF2B5EF4-FFF2-40B4-BE49-F238E27FC236}">
              <a16:creationId xmlns:a16="http://schemas.microsoft.com/office/drawing/2014/main" id="{00000000-0008-0000-0200-0000C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60" name="Plein_écran">
          <a:extLst>
            <a:ext uri="{FF2B5EF4-FFF2-40B4-BE49-F238E27FC236}">
              <a16:creationId xmlns:a16="http://schemas.microsoft.com/office/drawing/2014/main" id="{00000000-0008-0000-0200-0000C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61" name="Plein_écran">
          <a:extLst>
            <a:ext uri="{FF2B5EF4-FFF2-40B4-BE49-F238E27FC236}">
              <a16:creationId xmlns:a16="http://schemas.microsoft.com/office/drawing/2014/main" id="{00000000-0008-0000-0200-0000C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62" name="Plein_écran">
          <a:extLst>
            <a:ext uri="{FF2B5EF4-FFF2-40B4-BE49-F238E27FC236}">
              <a16:creationId xmlns:a16="http://schemas.microsoft.com/office/drawing/2014/main" id="{00000000-0008-0000-0200-0000C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63" name="Plein_écran">
          <a:extLst>
            <a:ext uri="{FF2B5EF4-FFF2-40B4-BE49-F238E27FC236}">
              <a16:creationId xmlns:a16="http://schemas.microsoft.com/office/drawing/2014/main" id="{00000000-0008-0000-0200-0000C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64" name="Plein_écran">
          <a:extLst>
            <a:ext uri="{FF2B5EF4-FFF2-40B4-BE49-F238E27FC236}">
              <a16:creationId xmlns:a16="http://schemas.microsoft.com/office/drawing/2014/main" id="{00000000-0008-0000-0200-0000D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65" name="Plein_écran">
          <a:extLst>
            <a:ext uri="{FF2B5EF4-FFF2-40B4-BE49-F238E27FC236}">
              <a16:creationId xmlns:a16="http://schemas.microsoft.com/office/drawing/2014/main" id="{00000000-0008-0000-0200-0000D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66" name="Plein_écran">
          <a:extLst>
            <a:ext uri="{FF2B5EF4-FFF2-40B4-BE49-F238E27FC236}">
              <a16:creationId xmlns:a16="http://schemas.microsoft.com/office/drawing/2014/main" id="{00000000-0008-0000-0200-0000D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67" name="Plein_écran">
          <a:extLst>
            <a:ext uri="{FF2B5EF4-FFF2-40B4-BE49-F238E27FC236}">
              <a16:creationId xmlns:a16="http://schemas.microsoft.com/office/drawing/2014/main" id="{00000000-0008-0000-0200-0000D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68" name="Plein_écran">
          <a:extLst>
            <a:ext uri="{FF2B5EF4-FFF2-40B4-BE49-F238E27FC236}">
              <a16:creationId xmlns:a16="http://schemas.microsoft.com/office/drawing/2014/main" id="{00000000-0008-0000-0200-0000D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69" name="Plein_écran">
          <a:extLst>
            <a:ext uri="{FF2B5EF4-FFF2-40B4-BE49-F238E27FC236}">
              <a16:creationId xmlns:a16="http://schemas.microsoft.com/office/drawing/2014/main" id="{00000000-0008-0000-0200-0000D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70" name="Plein_écran">
          <a:extLst>
            <a:ext uri="{FF2B5EF4-FFF2-40B4-BE49-F238E27FC236}">
              <a16:creationId xmlns:a16="http://schemas.microsoft.com/office/drawing/2014/main" id="{00000000-0008-0000-0200-0000D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71" name="Plein_écran">
          <a:extLst>
            <a:ext uri="{FF2B5EF4-FFF2-40B4-BE49-F238E27FC236}">
              <a16:creationId xmlns:a16="http://schemas.microsoft.com/office/drawing/2014/main" id="{00000000-0008-0000-0200-0000D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72" name="Plein_écran">
          <a:extLst>
            <a:ext uri="{FF2B5EF4-FFF2-40B4-BE49-F238E27FC236}">
              <a16:creationId xmlns:a16="http://schemas.microsoft.com/office/drawing/2014/main" id="{00000000-0008-0000-0200-0000D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73" name="Plein_écran">
          <a:extLst>
            <a:ext uri="{FF2B5EF4-FFF2-40B4-BE49-F238E27FC236}">
              <a16:creationId xmlns:a16="http://schemas.microsoft.com/office/drawing/2014/main" id="{00000000-0008-0000-0200-0000D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74" name="Plein_écran">
          <a:extLst>
            <a:ext uri="{FF2B5EF4-FFF2-40B4-BE49-F238E27FC236}">
              <a16:creationId xmlns:a16="http://schemas.microsoft.com/office/drawing/2014/main" id="{00000000-0008-0000-0200-0000D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75" name="Plein_écran">
          <a:extLst>
            <a:ext uri="{FF2B5EF4-FFF2-40B4-BE49-F238E27FC236}">
              <a16:creationId xmlns:a16="http://schemas.microsoft.com/office/drawing/2014/main" id="{00000000-0008-0000-0200-0000D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76" name="Plein_écran">
          <a:extLst>
            <a:ext uri="{FF2B5EF4-FFF2-40B4-BE49-F238E27FC236}">
              <a16:creationId xmlns:a16="http://schemas.microsoft.com/office/drawing/2014/main" id="{00000000-0008-0000-0200-0000D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77" name="Plein_écran">
          <a:extLst>
            <a:ext uri="{FF2B5EF4-FFF2-40B4-BE49-F238E27FC236}">
              <a16:creationId xmlns:a16="http://schemas.microsoft.com/office/drawing/2014/main" id="{00000000-0008-0000-0200-0000D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78" name="Plein_écran">
          <a:extLst>
            <a:ext uri="{FF2B5EF4-FFF2-40B4-BE49-F238E27FC236}">
              <a16:creationId xmlns:a16="http://schemas.microsoft.com/office/drawing/2014/main" id="{00000000-0008-0000-0200-0000D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79" name="Plein_écran">
          <a:extLst>
            <a:ext uri="{FF2B5EF4-FFF2-40B4-BE49-F238E27FC236}">
              <a16:creationId xmlns:a16="http://schemas.microsoft.com/office/drawing/2014/main" id="{00000000-0008-0000-0200-0000D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80" name="Plein_écran">
          <a:extLst>
            <a:ext uri="{FF2B5EF4-FFF2-40B4-BE49-F238E27FC236}">
              <a16:creationId xmlns:a16="http://schemas.microsoft.com/office/drawing/2014/main" id="{00000000-0008-0000-0200-0000E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81" name="Plein_écran">
          <a:extLst>
            <a:ext uri="{FF2B5EF4-FFF2-40B4-BE49-F238E27FC236}">
              <a16:creationId xmlns:a16="http://schemas.microsoft.com/office/drawing/2014/main" id="{00000000-0008-0000-0200-0000E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82" name="Plein_écran">
          <a:extLst>
            <a:ext uri="{FF2B5EF4-FFF2-40B4-BE49-F238E27FC236}">
              <a16:creationId xmlns:a16="http://schemas.microsoft.com/office/drawing/2014/main" id="{00000000-0008-0000-0200-0000E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83" name="Plein_écran">
          <a:extLst>
            <a:ext uri="{FF2B5EF4-FFF2-40B4-BE49-F238E27FC236}">
              <a16:creationId xmlns:a16="http://schemas.microsoft.com/office/drawing/2014/main" id="{00000000-0008-0000-0200-0000E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84" name="Plein_écran">
          <a:extLst>
            <a:ext uri="{FF2B5EF4-FFF2-40B4-BE49-F238E27FC236}">
              <a16:creationId xmlns:a16="http://schemas.microsoft.com/office/drawing/2014/main" id="{00000000-0008-0000-0200-0000E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85" name="Plein_écran">
          <a:extLst>
            <a:ext uri="{FF2B5EF4-FFF2-40B4-BE49-F238E27FC236}">
              <a16:creationId xmlns:a16="http://schemas.microsoft.com/office/drawing/2014/main" id="{00000000-0008-0000-0200-0000E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86" name="Plein_écran">
          <a:extLst>
            <a:ext uri="{FF2B5EF4-FFF2-40B4-BE49-F238E27FC236}">
              <a16:creationId xmlns:a16="http://schemas.microsoft.com/office/drawing/2014/main" id="{00000000-0008-0000-0200-0000E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87" name="Plein_écran">
          <a:extLst>
            <a:ext uri="{FF2B5EF4-FFF2-40B4-BE49-F238E27FC236}">
              <a16:creationId xmlns:a16="http://schemas.microsoft.com/office/drawing/2014/main" id="{00000000-0008-0000-0200-0000E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88" name="Plein_écran">
          <a:extLst>
            <a:ext uri="{FF2B5EF4-FFF2-40B4-BE49-F238E27FC236}">
              <a16:creationId xmlns:a16="http://schemas.microsoft.com/office/drawing/2014/main" id="{00000000-0008-0000-0200-0000E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89" name="Plein_écran">
          <a:extLst>
            <a:ext uri="{FF2B5EF4-FFF2-40B4-BE49-F238E27FC236}">
              <a16:creationId xmlns:a16="http://schemas.microsoft.com/office/drawing/2014/main" id="{00000000-0008-0000-0200-0000E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90" name="Plein_écran">
          <a:extLst>
            <a:ext uri="{FF2B5EF4-FFF2-40B4-BE49-F238E27FC236}">
              <a16:creationId xmlns:a16="http://schemas.microsoft.com/office/drawing/2014/main" id="{00000000-0008-0000-0200-0000E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91" name="Plein_écran">
          <a:extLst>
            <a:ext uri="{FF2B5EF4-FFF2-40B4-BE49-F238E27FC236}">
              <a16:creationId xmlns:a16="http://schemas.microsoft.com/office/drawing/2014/main" id="{00000000-0008-0000-0200-0000E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92" name="Plein_écran">
          <a:extLst>
            <a:ext uri="{FF2B5EF4-FFF2-40B4-BE49-F238E27FC236}">
              <a16:creationId xmlns:a16="http://schemas.microsoft.com/office/drawing/2014/main" id="{00000000-0008-0000-0200-0000E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93" name="Plein_écran">
          <a:extLst>
            <a:ext uri="{FF2B5EF4-FFF2-40B4-BE49-F238E27FC236}">
              <a16:creationId xmlns:a16="http://schemas.microsoft.com/office/drawing/2014/main" id="{00000000-0008-0000-0200-0000E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94" name="Plein_écran">
          <a:extLst>
            <a:ext uri="{FF2B5EF4-FFF2-40B4-BE49-F238E27FC236}">
              <a16:creationId xmlns:a16="http://schemas.microsoft.com/office/drawing/2014/main" id="{00000000-0008-0000-0200-0000E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95" name="Plein_écran">
          <a:extLst>
            <a:ext uri="{FF2B5EF4-FFF2-40B4-BE49-F238E27FC236}">
              <a16:creationId xmlns:a16="http://schemas.microsoft.com/office/drawing/2014/main" id="{00000000-0008-0000-0200-0000E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96" name="Plein_écran">
          <a:extLst>
            <a:ext uri="{FF2B5EF4-FFF2-40B4-BE49-F238E27FC236}">
              <a16:creationId xmlns:a16="http://schemas.microsoft.com/office/drawing/2014/main" id="{00000000-0008-0000-0200-0000F0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97" name="Plein_écran">
          <a:extLst>
            <a:ext uri="{FF2B5EF4-FFF2-40B4-BE49-F238E27FC236}">
              <a16:creationId xmlns:a16="http://schemas.microsoft.com/office/drawing/2014/main" id="{00000000-0008-0000-0200-0000F1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98" name="Plein_écran">
          <a:extLst>
            <a:ext uri="{FF2B5EF4-FFF2-40B4-BE49-F238E27FC236}">
              <a16:creationId xmlns:a16="http://schemas.microsoft.com/office/drawing/2014/main" id="{00000000-0008-0000-0200-0000F2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499" name="Plein_écran">
          <a:extLst>
            <a:ext uri="{FF2B5EF4-FFF2-40B4-BE49-F238E27FC236}">
              <a16:creationId xmlns:a16="http://schemas.microsoft.com/office/drawing/2014/main" id="{00000000-0008-0000-0200-0000F3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00" name="Plein_écran">
          <a:extLst>
            <a:ext uri="{FF2B5EF4-FFF2-40B4-BE49-F238E27FC236}">
              <a16:creationId xmlns:a16="http://schemas.microsoft.com/office/drawing/2014/main" id="{00000000-0008-0000-0200-0000F4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01" name="Plein_écran">
          <a:extLst>
            <a:ext uri="{FF2B5EF4-FFF2-40B4-BE49-F238E27FC236}">
              <a16:creationId xmlns:a16="http://schemas.microsoft.com/office/drawing/2014/main" id="{00000000-0008-0000-0200-0000F5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02" name="Plein_écran">
          <a:extLst>
            <a:ext uri="{FF2B5EF4-FFF2-40B4-BE49-F238E27FC236}">
              <a16:creationId xmlns:a16="http://schemas.microsoft.com/office/drawing/2014/main" id="{00000000-0008-0000-0200-0000F6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03" name="Plein_écran">
          <a:extLst>
            <a:ext uri="{FF2B5EF4-FFF2-40B4-BE49-F238E27FC236}">
              <a16:creationId xmlns:a16="http://schemas.microsoft.com/office/drawing/2014/main" id="{00000000-0008-0000-0200-0000F7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04" name="Plein_écran">
          <a:extLst>
            <a:ext uri="{FF2B5EF4-FFF2-40B4-BE49-F238E27FC236}">
              <a16:creationId xmlns:a16="http://schemas.microsoft.com/office/drawing/2014/main" id="{00000000-0008-0000-0200-0000F8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05" name="Plein_écran">
          <a:extLst>
            <a:ext uri="{FF2B5EF4-FFF2-40B4-BE49-F238E27FC236}">
              <a16:creationId xmlns:a16="http://schemas.microsoft.com/office/drawing/2014/main" id="{00000000-0008-0000-0200-0000F9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06" name="Plein_écran">
          <a:extLst>
            <a:ext uri="{FF2B5EF4-FFF2-40B4-BE49-F238E27FC236}">
              <a16:creationId xmlns:a16="http://schemas.microsoft.com/office/drawing/2014/main" id="{00000000-0008-0000-0200-0000FA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07" name="Plein_écran">
          <a:extLst>
            <a:ext uri="{FF2B5EF4-FFF2-40B4-BE49-F238E27FC236}">
              <a16:creationId xmlns:a16="http://schemas.microsoft.com/office/drawing/2014/main" id="{00000000-0008-0000-0200-0000FB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08" name="Plein_écran">
          <a:extLst>
            <a:ext uri="{FF2B5EF4-FFF2-40B4-BE49-F238E27FC236}">
              <a16:creationId xmlns:a16="http://schemas.microsoft.com/office/drawing/2014/main" id="{00000000-0008-0000-0200-0000FC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09" name="Plein_écran">
          <a:extLst>
            <a:ext uri="{FF2B5EF4-FFF2-40B4-BE49-F238E27FC236}">
              <a16:creationId xmlns:a16="http://schemas.microsoft.com/office/drawing/2014/main" id="{00000000-0008-0000-0200-0000FD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10" name="Plein_écran">
          <a:extLst>
            <a:ext uri="{FF2B5EF4-FFF2-40B4-BE49-F238E27FC236}">
              <a16:creationId xmlns:a16="http://schemas.microsoft.com/office/drawing/2014/main" id="{00000000-0008-0000-0200-0000FE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11" name="Plein_écran">
          <a:extLst>
            <a:ext uri="{FF2B5EF4-FFF2-40B4-BE49-F238E27FC236}">
              <a16:creationId xmlns:a16="http://schemas.microsoft.com/office/drawing/2014/main" id="{00000000-0008-0000-0200-0000FF01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12" name="Plein_écran">
          <a:extLst>
            <a:ext uri="{FF2B5EF4-FFF2-40B4-BE49-F238E27FC236}">
              <a16:creationId xmlns:a16="http://schemas.microsoft.com/office/drawing/2014/main" id="{00000000-0008-0000-0200-00000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13" name="Plein_écran">
          <a:extLst>
            <a:ext uri="{FF2B5EF4-FFF2-40B4-BE49-F238E27FC236}">
              <a16:creationId xmlns:a16="http://schemas.microsoft.com/office/drawing/2014/main" id="{00000000-0008-0000-0200-00000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14" name="Plein_écran">
          <a:extLst>
            <a:ext uri="{FF2B5EF4-FFF2-40B4-BE49-F238E27FC236}">
              <a16:creationId xmlns:a16="http://schemas.microsoft.com/office/drawing/2014/main" id="{00000000-0008-0000-0200-00000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15" name="Plein_écran">
          <a:extLst>
            <a:ext uri="{FF2B5EF4-FFF2-40B4-BE49-F238E27FC236}">
              <a16:creationId xmlns:a16="http://schemas.microsoft.com/office/drawing/2014/main" id="{00000000-0008-0000-0200-00000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16" name="Plein_écran">
          <a:extLst>
            <a:ext uri="{FF2B5EF4-FFF2-40B4-BE49-F238E27FC236}">
              <a16:creationId xmlns:a16="http://schemas.microsoft.com/office/drawing/2014/main" id="{00000000-0008-0000-0200-00000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17" name="Plein_écran">
          <a:extLst>
            <a:ext uri="{FF2B5EF4-FFF2-40B4-BE49-F238E27FC236}">
              <a16:creationId xmlns:a16="http://schemas.microsoft.com/office/drawing/2014/main" id="{00000000-0008-0000-0200-00000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18" name="Plein_écran">
          <a:extLst>
            <a:ext uri="{FF2B5EF4-FFF2-40B4-BE49-F238E27FC236}">
              <a16:creationId xmlns:a16="http://schemas.microsoft.com/office/drawing/2014/main" id="{00000000-0008-0000-0200-00000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19" name="Plein_écran">
          <a:extLst>
            <a:ext uri="{FF2B5EF4-FFF2-40B4-BE49-F238E27FC236}">
              <a16:creationId xmlns:a16="http://schemas.microsoft.com/office/drawing/2014/main" id="{00000000-0008-0000-0200-00000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20" name="Plein_écran">
          <a:extLst>
            <a:ext uri="{FF2B5EF4-FFF2-40B4-BE49-F238E27FC236}">
              <a16:creationId xmlns:a16="http://schemas.microsoft.com/office/drawing/2014/main" id="{00000000-0008-0000-0200-00000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21" name="Plein_écran">
          <a:extLst>
            <a:ext uri="{FF2B5EF4-FFF2-40B4-BE49-F238E27FC236}">
              <a16:creationId xmlns:a16="http://schemas.microsoft.com/office/drawing/2014/main" id="{00000000-0008-0000-0200-00000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22" name="Plein_écran">
          <a:extLst>
            <a:ext uri="{FF2B5EF4-FFF2-40B4-BE49-F238E27FC236}">
              <a16:creationId xmlns:a16="http://schemas.microsoft.com/office/drawing/2014/main" id="{00000000-0008-0000-0200-00000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23" name="Plein_écran">
          <a:extLst>
            <a:ext uri="{FF2B5EF4-FFF2-40B4-BE49-F238E27FC236}">
              <a16:creationId xmlns:a16="http://schemas.microsoft.com/office/drawing/2014/main" id="{00000000-0008-0000-0200-00000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24" name="Plein_écran">
          <a:extLst>
            <a:ext uri="{FF2B5EF4-FFF2-40B4-BE49-F238E27FC236}">
              <a16:creationId xmlns:a16="http://schemas.microsoft.com/office/drawing/2014/main" id="{00000000-0008-0000-0200-00000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25" name="Plein_écran">
          <a:extLst>
            <a:ext uri="{FF2B5EF4-FFF2-40B4-BE49-F238E27FC236}">
              <a16:creationId xmlns:a16="http://schemas.microsoft.com/office/drawing/2014/main" id="{00000000-0008-0000-0200-00000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26" name="Plein_écran">
          <a:extLst>
            <a:ext uri="{FF2B5EF4-FFF2-40B4-BE49-F238E27FC236}">
              <a16:creationId xmlns:a16="http://schemas.microsoft.com/office/drawing/2014/main" id="{00000000-0008-0000-0200-00000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27" name="Plein_écran">
          <a:extLst>
            <a:ext uri="{FF2B5EF4-FFF2-40B4-BE49-F238E27FC236}">
              <a16:creationId xmlns:a16="http://schemas.microsoft.com/office/drawing/2014/main" id="{00000000-0008-0000-0200-00000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28" name="Plein_écran">
          <a:extLst>
            <a:ext uri="{FF2B5EF4-FFF2-40B4-BE49-F238E27FC236}">
              <a16:creationId xmlns:a16="http://schemas.microsoft.com/office/drawing/2014/main" id="{00000000-0008-0000-0200-00001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29" name="Plein_écran">
          <a:extLst>
            <a:ext uri="{FF2B5EF4-FFF2-40B4-BE49-F238E27FC236}">
              <a16:creationId xmlns:a16="http://schemas.microsoft.com/office/drawing/2014/main" id="{00000000-0008-0000-0200-00001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30" name="Plein_écran">
          <a:extLst>
            <a:ext uri="{FF2B5EF4-FFF2-40B4-BE49-F238E27FC236}">
              <a16:creationId xmlns:a16="http://schemas.microsoft.com/office/drawing/2014/main" id="{00000000-0008-0000-0200-00001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31" name="Plein_écran">
          <a:extLst>
            <a:ext uri="{FF2B5EF4-FFF2-40B4-BE49-F238E27FC236}">
              <a16:creationId xmlns:a16="http://schemas.microsoft.com/office/drawing/2014/main" id="{00000000-0008-0000-0200-00001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32" name="Plein_écran">
          <a:extLst>
            <a:ext uri="{FF2B5EF4-FFF2-40B4-BE49-F238E27FC236}">
              <a16:creationId xmlns:a16="http://schemas.microsoft.com/office/drawing/2014/main" id="{00000000-0008-0000-0200-00001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33" name="Plein_écran">
          <a:extLst>
            <a:ext uri="{FF2B5EF4-FFF2-40B4-BE49-F238E27FC236}">
              <a16:creationId xmlns:a16="http://schemas.microsoft.com/office/drawing/2014/main" id="{00000000-0008-0000-0200-00001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34" name="Plein_écran">
          <a:extLst>
            <a:ext uri="{FF2B5EF4-FFF2-40B4-BE49-F238E27FC236}">
              <a16:creationId xmlns:a16="http://schemas.microsoft.com/office/drawing/2014/main" id="{00000000-0008-0000-0200-00001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35" name="Plein_écran">
          <a:extLst>
            <a:ext uri="{FF2B5EF4-FFF2-40B4-BE49-F238E27FC236}">
              <a16:creationId xmlns:a16="http://schemas.microsoft.com/office/drawing/2014/main" id="{00000000-0008-0000-0200-00001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36" name="Plein_écran">
          <a:extLst>
            <a:ext uri="{FF2B5EF4-FFF2-40B4-BE49-F238E27FC236}">
              <a16:creationId xmlns:a16="http://schemas.microsoft.com/office/drawing/2014/main" id="{00000000-0008-0000-0200-00001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37" name="Plein_écran">
          <a:extLst>
            <a:ext uri="{FF2B5EF4-FFF2-40B4-BE49-F238E27FC236}">
              <a16:creationId xmlns:a16="http://schemas.microsoft.com/office/drawing/2014/main" id="{00000000-0008-0000-0200-00001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38" name="Plein_écran">
          <a:extLst>
            <a:ext uri="{FF2B5EF4-FFF2-40B4-BE49-F238E27FC236}">
              <a16:creationId xmlns:a16="http://schemas.microsoft.com/office/drawing/2014/main" id="{00000000-0008-0000-0200-00001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39" name="Plein_écran">
          <a:extLst>
            <a:ext uri="{FF2B5EF4-FFF2-40B4-BE49-F238E27FC236}">
              <a16:creationId xmlns:a16="http://schemas.microsoft.com/office/drawing/2014/main" id="{00000000-0008-0000-0200-00001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40" name="Plein_écran">
          <a:extLst>
            <a:ext uri="{FF2B5EF4-FFF2-40B4-BE49-F238E27FC236}">
              <a16:creationId xmlns:a16="http://schemas.microsoft.com/office/drawing/2014/main" id="{00000000-0008-0000-0200-00001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41" name="Plein_écran">
          <a:extLst>
            <a:ext uri="{FF2B5EF4-FFF2-40B4-BE49-F238E27FC236}">
              <a16:creationId xmlns:a16="http://schemas.microsoft.com/office/drawing/2014/main" id="{00000000-0008-0000-0200-00001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42" name="Plein_écran">
          <a:extLst>
            <a:ext uri="{FF2B5EF4-FFF2-40B4-BE49-F238E27FC236}">
              <a16:creationId xmlns:a16="http://schemas.microsoft.com/office/drawing/2014/main" id="{00000000-0008-0000-0200-00001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43" name="Plein_écran">
          <a:extLst>
            <a:ext uri="{FF2B5EF4-FFF2-40B4-BE49-F238E27FC236}">
              <a16:creationId xmlns:a16="http://schemas.microsoft.com/office/drawing/2014/main" id="{00000000-0008-0000-0200-00001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44" name="Plein_écran">
          <a:extLst>
            <a:ext uri="{FF2B5EF4-FFF2-40B4-BE49-F238E27FC236}">
              <a16:creationId xmlns:a16="http://schemas.microsoft.com/office/drawing/2014/main" id="{00000000-0008-0000-0200-00002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45" name="Plein_écran">
          <a:extLst>
            <a:ext uri="{FF2B5EF4-FFF2-40B4-BE49-F238E27FC236}">
              <a16:creationId xmlns:a16="http://schemas.microsoft.com/office/drawing/2014/main" id="{00000000-0008-0000-0200-00002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46" name="Plein_écran">
          <a:extLst>
            <a:ext uri="{FF2B5EF4-FFF2-40B4-BE49-F238E27FC236}">
              <a16:creationId xmlns:a16="http://schemas.microsoft.com/office/drawing/2014/main" id="{00000000-0008-0000-0200-00002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47" name="Plein_écran">
          <a:extLst>
            <a:ext uri="{FF2B5EF4-FFF2-40B4-BE49-F238E27FC236}">
              <a16:creationId xmlns:a16="http://schemas.microsoft.com/office/drawing/2014/main" id="{00000000-0008-0000-0200-00002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48" name="Plein_écran">
          <a:extLst>
            <a:ext uri="{FF2B5EF4-FFF2-40B4-BE49-F238E27FC236}">
              <a16:creationId xmlns:a16="http://schemas.microsoft.com/office/drawing/2014/main" id="{00000000-0008-0000-0200-00002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49" name="Plein_écran">
          <a:extLst>
            <a:ext uri="{FF2B5EF4-FFF2-40B4-BE49-F238E27FC236}">
              <a16:creationId xmlns:a16="http://schemas.microsoft.com/office/drawing/2014/main" id="{00000000-0008-0000-0200-00002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50" name="Plein_écran">
          <a:extLst>
            <a:ext uri="{FF2B5EF4-FFF2-40B4-BE49-F238E27FC236}">
              <a16:creationId xmlns:a16="http://schemas.microsoft.com/office/drawing/2014/main" id="{00000000-0008-0000-0200-00002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51" name="Plein_écran">
          <a:extLst>
            <a:ext uri="{FF2B5EF4-FFF2-40B4-BE49-F238E27FC236}">
              <a16:creationId xmlns:a16="http://schemas.microsoft.com/office/drawing/2014/main" id="{00000000-0008-0000-0200-00002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52" name="Plein_écran">
          <a:extLst>
            <a:ext uri="{FF2B5EF4-FFF2-40B4-BE49-F238E27FC236}">
              <a16:creationId xmlns:a16="http://schemas.microsoft.com/office/drawing/2014/main" id="{00000000-0008-0000-0200-00002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53" name="Plein_écran">
          <a:extLst>
            <a:ext uri="{FF2B5EF4-FFF2-40B4-BE49-F238E27FC236}">
              <a16:creationId xmlns:a16="http://schemas.microsoft.com/office/drawing/2014/main" id="{00000000-0008-0000-0200-00002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54" name="Plein_écran">
          <a:extLst>
            <a:ext uri="{FF2B5EF4-FFF2-40B4-BE49-F238E27FC236}">
              <a16:creationId xmlns:a16="http://schemas.microsoft.com/office/drawing/2014/main" id="{00000000-0008-0000-0200-00002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55" name="Plein_écran">
          <a:extLst>
            <a:ext uri="{FF2B5EF4-FFF2-40B4-BE49-F238E27FC236}">
              <a16:creationId xmlns:a16="http://schemas.microsoft.com/office/drawing/2014/main" id="{00000000-0008-0000-0200-00002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56" name="Plein_écran">
          <a:extLst>
            <a:ext uri="{FF2B5EF4-FFF2-40B4-BE49-F238E27FC236}">
              <a16:creationId xmlns:a16="http://schemas.microsoft.com/office/drawing/2014/main" id="{00000000-0008-0000-0200-00002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57" name="Plein_écran">
          <a:extLst>
            <a:ext uri="{FF2B5EF4-FFF2-40B4-BE49-F238E27FC236}">
              <a16:creationId xmlns:a16="http://schemas.microsoft.com/office/drawing/2014/main" id="{00000000-0008-0000-0200-00002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58" name="Plein_écran">
          <a:extLst>
            <a:ext uri="{FF2B5EF4-FFF2-40B4-BE49-F238E27FC236}">
              <a16:creationId xmlns:a16="http://schemas.microsoft.com/office/drawing/2014/main" id="{00000000-0008-0000-0200-00002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59" name="Plein_écran">
          <a:extLst>
            <a:ext uri="{FF2B5EF4-FFF2-40B4-BE49-F238E27FC236}">
              <a16:creationId xmlns:a16="http://schemas.microsoft.com/office/drawing/2014/main" id="{00000000-0008-0000-0200-00002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60" name="Plein_écran">
          <a:extLst>
            <a:ext uri="{FF2B5EF4-FFF2-40B4-BE49-F238E27FC236}">
              <a16:creationId xmlns:a16="http://schemas.microsoft.com/office/drawing/2014/main" id="{00000000-0008-0000-0200-00003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61" name="Plein_écran">
          <a:extLst>
            <a:ext uri="{FF2B5EF4-FFF2-40B4-BE49-F238E27FC236}">
              <a16:creationId xmlns:a16="http://schemas.microsoft.com/office/drawing/2014/main" id="{00000000-0008-0000-0200-00003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62" name="Plein_écran">
          <a:extLst>
            <a:ext uri="{FF2B5EF4-FFF2-40B4-BE49-F238E27FC236}">
              <a16:creationId xmlns:a16="http://schemas.microsoft.com/office/drawing/2014/main" id="{00000000-0008-0000-0200-00003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63" name="Plein_écran">
          <a:extLst>
            <a:ext uri="{FF2B5EF4-FFF2-40B4-BE49-F238E27FC236}">
              <a16:creationId xmlns:a16="http://schemas.microsoft.com/office/drawing/2014/main" id="{00000000-0008-0000-0200-00003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64" name="Plein_écran">
          <a:extLst>
            <a:ext uri="{FF2B5EF4-FFF2-40B4-BE49-F238E27FC236}">
              <a16:creationId xmlns:a16="http://schemas.microsoft.com/office/drawing/2014/main" id="{00000000-0008-0000-0200-00003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65" name="Plein_écran">
          <a:extLst>
            <a:ext uri="{FF2B5EF4-FFF2-40B4-BE49-F238E27FC236}">
              <a16:creationId xmlns:a16="http://schemas.microsoft.com/office/drawing/2014/main" id="{00000000-0008-0000-0200-00003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66" name="Plein_écran">
          <a:extLst>
            <a:ext uri="{FF2B5EF4-FFF2-40B4-BE49-F238E27FC236}">
              <a16:creationId xmlns:a16="http://schemas.microsoft.com/office/drawing/2014/main" id="{00000000-0008-0000-0200-00003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67" name="Plein_écran">
          <a:extLst>
            <a:ext uri="{FF2B5EF4-FFF2-40B4-BE49-F238E27FC236}">
              <a16:creationId xmlns:a16="http://schemas.microsoft.com/office/drawing/2014/main" id="{00000000-0008-0000-0200-00003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68" name="Plein_écran">
          <a:extLst>
            <a:ext uri="{FF2B5EF4-FFF2-40B4-BE49-F238E27FC236}">
              <a16:creationId xmlns:a16="http://schemas.microsoft.com/office/drawing/2014/main" id="{00000000-0008-0000-0200-00003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69" name="Plein_écran">
          <a:extLst>
            <a:ext uri="{FF2B5EF4-FFF2-40B4-BE49-F238E27FC236}">
              <a16:creationId xmlns:a16="http://schemas.microsoft.com/office/drawing/2014/main" id="{00000000-0008-0000-0200-00003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70" name="Plein_écran">
          <a:extLst>
            <a:ext uri="{FF2B5EF4-FFF2-40B4-BE49-F238E27FC236}">
              <a16:creationId xmlns:a16="http://schemas.microsoft.com/office/drawing/2014/main" id="{00000000-0008-0000-0200-00003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71" name="Plein_écran">
          <a:extLst>
            <a:ext uri="{FF2B5EF4-FFF2-40B4-BE49-F238E27FC236}">
              <a16:creationId xmlns:a16="http://schemas.microsoft.com/office/drawing/2014/main" id="{00000000-0008-0000-0200-00003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72" name="Plein_écran">
          <a:extLst>
            <a:ext uri="{FF2B5EF4-FFF2-40B4-BE49-F238E27FC236}">
              <a16:creationId xmlns:a16="http://schemas.microsoft.com/office/drawing/2014/main" id="{00000000-0008-0000-0200-00003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73" name="Plein_écran">
          <a:extLst>
            <a:ext uri="{FF2B5EF4-FFF2-40B4-BE49-F238E27FC236}">
              <a16:creationId xmlns:a16="http://schemas.microsoft.com/office/drawing/2014/main" id="{00000000-0008-0000-0200-00003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74" name="Plein_écran">
          <a:extLst>
            <a:ext uri="{FF2B5EF4-FFF2-40B4-BE49-F238E27FC236}">
              <a16:creationId xmlns:a16="http://schemas.microsoft.com/office/drawing/2014/main" id="{00000000-0008-0000-0200-00003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75" name="Plein_écran">
          <a:extLst>
            <a:ext uri="{FF2B5EF4-FFF2-40B4-BE49-F238E27FC236}">
              <a16:creationId xmlns:a16="http://schemas.microsoft.com/office/drawing/2014/main" id="{00000000-0008-0000-0200-00003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76" name="Plein_écran">
          <a:extLst>
            <a:ext uri="{FF2B5EF4-FFF2-40B4-BE49-F238E27FC236}">
              <a16:creationId xmlns:a16="http://schemas.microsoft.com/office/drawing/2014/main" id="{00000000-0008-0000-0200-00004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77" name="Plein_écran">
          <a:extLst>
            <a:ext uri="{FF2B5EF4-FFF2-40B4-BE49-F238E27FC236}">
              <a16:creationId xmlns:a16="http://schemas.microsoft.com/office/drawing/2014/main" id="{00000000-0008-0000-0200-00004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78" name="Plein_écran">
          <a:extLst>
            <a:ext uri="{FF2B5EF4-FFF2-40B4-BE49-F238E27FC236}">
              <a16:creationId xmlns:a16="http://schemas.microsoft.com/office/drawing/2014/main" id="{00000000-0008-0000-0200-00004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79" name="Plein_écran">
          <a:extLst>
            <a:ext uri="{FF2B5EF4-FFF2-40B4-BE49-F238E27FC236}">
              <a16:creationId xmlns:a16="http://schemas.microsoft.com/office/drawing/2014/main" id="{00000000-0008-0000-0200-00004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80" name="Plein_écran">
          <a:extLst>
            <a:ext uri="{FF2B5EF4-FFF2-40B4-BE49-F238E27FC236}">
              <a16:creationId xmlns:a16="http://schemas.microsoft.com/office/drawing/2014/main" id="{00000000-0008-0000-0200-00004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81" name="Plein_écran">
          <a:extLst>
            <a:ext uri="{FF2B5EF4-FFF2-40B4-BE49-F238E27FC236}">
              <a16:creationId xmlns:a16="http://schemas.microsoft.com/office/drawing/2014/main" id="{00000000-0008-0000-0200-00004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82" name="Plein_écran">
          <a:extLst>
            <a:ext uri="{FF2B5EF4-FFF2-40B4-BE49-F238E27FC236}">
              <a16:creationId xmlns:a16="http://schemas.microsoft.com/office/drawing/2014/main" id="{00000000-0008-0000-0200-00004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83" name="Plein_écran">
          <a:extLst>
            <a:ext uri="{FF2B5EF4-FFF2-40B4-BE49-F238E27FC236}">
              <a16:creationId xmlns:a16="http://schemas.microsoft.com/office/drawing/2014/main" id="{00000000-0008-0000-0200-00004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84" name="Plein_écran">
          <a:extLst>
            <a:ext uri="{FF2B5EF4-FFF2-40B4-BE49-F238E27FC236}">
              <a16:creationId xmlns:a16="http://schemas.microsoft.com/office/drawing/2014/main" id="{00000000-0008-0000-0200-00004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85" name="Plein_écran">
          <a:extLst>
            <a:ext uri="{FF2B5EF4-FFF2-40B4-BE49-F238E27FC236}">
              <a16:creationId xmlns:a16="http://schemas.microsoft.com/office/drawing/2014/main" id="{00000000-0008-0000-0200-00004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86" name="Plein_écran">
          <a:extLst>
            <a:ext uri="{FF2B5EF4-FFF2-40B4-BE49-F238E27FC236}">
              <a16:creationId xmlns:a16="http://schemas.microsoft.com/office/drawing/2014/main" id="{00000000-0008-0000-0200-00004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87" name="Plein_écran">
          <a:extLst>
            <a:ext uri="{FF2B5EF4-FFF2-40B4-BE49-F238E27FC236}">
              <a16:creationId xmlns:a16="http://schemas.microsoft.com/office/drawing/2014/main" id="{00000000-0008-0000-0200-00004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88" name="Plein_écran">
          <a:extLst>
            <a:ext uri="{FF2B5EF4-FFF2-40B4-BE49-F238E27FC236}">
              <a16:creationId xmlns:a16="http://schemas.microsoft.com/office/drawing/2014/main" id="{00000000-0008-0000-0200-00004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89" name="Plein_écran">
          <a:extLst>
            <a:ext uri="{FF2B5EF4-FFF2-40B4-BE49-F238E27FC236}">
              <a16:creationId xmlns:a16="http://schemas.microsoft.com/office/drawing/2014/main" id="{00000000-0008-0000-0200-00004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90" name="Plein_écran">
          <a:extLst>
            <a:ext uri="{FF2B5EF4-FFF2-40B4-BE49-F238E27FC236}">
              <a16:creationId xmlns:a16="http://schemas.microsoft.com/office/drawing/2014/main" id="{00000000-0008-0000-0200-00004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91" name="Plein_écran">
          <a:extLst>
            <a:ext uri="{FF2B5EF4-FFF2-40B4-BE49-F238E27FC236}">
              <a16:creationId xmlns:a16="http://schemas.microsoft.com/office/drawing/2014/main" id="{00000000-0008-0000-0200-00004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92" name="Plein_écran">
          <a:extLst>
            <a:ext uri="{FF2B5EF4-FFF2-40B4-BE49-F238E27FC236}">
              <a16:creationId xmlns:a16="http://schemas.microsoft.com/office/drawing/2014/main" id="{00000000-0008-0000-0200-00005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93" name="Plein_écran">
          <a:extLst>
            <a:ext uri="{FF2B5EF4-FFF2-40B4-BE49-F238E27FC236}">
              <a16:creationId xmlns:a16="http://schemas.microsoft.com/office/drawing/2014/main" id="{00000000-0008-0000-0200-00005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94" name="Plein_écran">
          <a:extLst>
            <a:ext uri="{FF2B5EF4-FFF2-40B4-BE49-F238E27FC236}">
              <a16:creationId xmlns:a16="http://schemas.microsoft.com/office/drawing/2014/main" id="{00000000-0008-0000-0200-00005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95" name="Plein_écran">
          <a:extLst>
            <a:ext uri="{FF2B5EF4-FFF2-40B4-BE49-F238E27FC236}">
              <a16:creationId xmlns:a16="http://schemas.microsoft.com/office/drawing/2014/main" id="{00000000-0008-0000-0200-00005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96" name="Plein_écran">
          <a:extLst>
            <a:ext uri="{FF2B5EF4-FFF2-40B4-BE49-F238E27FC236}">
              <a16:creationId xmlns:a16="http://schemas.microsoft.com/office/drawing/2014/main" id="{00000000-0008-0000-0200-00005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97" name="Plein_écran">
          <a:extLst>
            <a:ext uri="{FF2B5EF4-FFF2-40B4-BE49-F238E27FC236}">
              <a16:creationId xmlns:a16="http://schemas.microsoft.com/office/drawing/2014/main" id="{00000000-0008-0000-0200-00005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98" name="Plein_écran">
          <a:extLst>
            <a:ext uri="{FF2B5EF4-FFF2-40B4-BE49-F238E27FC236}">
              <a16:creationId xmlns:a16="http://schemas.microsoft.com/office/drawing/2014/main" id="{00000000-0008-0000-0200-00005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599" name="Plein_écran">
          <a:extLst>
            <a:ext uri="{FF2B5EF4-FFF2-40B4-BE49-F238E27FC236}">
              <a16:creationId xmlns:a16="http://schemas.microsoft.com/office/drawing/2014/main" id="{00000000-0008-0000-0200-00005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00" name="Plein_écran">
          <a:extLst>
            <a:ext uri="{FF2B5EF4-FFF2-40B4-BE49-F238E27FC236}">
              <a16:creationId xmlns:a16="http://schemas.microsoft.com/office/drawing/2014/main" id="{00000000-0008-0000-0200-00005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01" name="Plein_écran">
          <a:extLst>
            <a:ext uri="{FF2B5EF4-FFF2-40B4-BE49-F238E27FC236}">
              <a16:creationId xmlns:a16="http://schemas.microsoft.com/office/drawing/2014/main" id="{00000000-0008-0000-0200-00005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02" name="Plein_écran">
          <a:extLst>
            <a:ext uri="{FF2B5EF4-FFF2-40B4-BE49-F238E27FC236}">
              <a16:creationId xmlns:a16="http://schemas.microsoft.com/office/drawing/2014/main" id="{00000000-0008-0000-0200-00005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03" name="Plein_écran">
          <a:extLst>
            <a:ext uri="{FF2B5EF4-FFF2-40B4-BE49-F238E27FC236}">
              <a16:creationId xmlns:a16="http://schemas.microsoft.com/office/drawing/2014/main" id="{00000000-0008-0000-0200-00005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04" name="Plein_écran">
          <a:extLst>
            <a:ext uri="{FF2B5EF4-FFF2-40B4-BE49-F238E27FC236}">
              <a16:creationId xmlns:a16="http://schemas.microsoft.com/office/drawing/2014/main" id="{00000000-0008-0000-0200-00005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05" name="Plein_écran">
          <a:extLst>
            <a:ext uri="{FF2B5EF4-FFF2-40B4-BE49-F238E27FC236}">
              <a16:creationId xmlns:a16="http://schemas.microsoft.com/office/drawing/2014/main" id="{00000000-0008-0000-0200-00005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06" name="Plein_écran">
          <a:extLst>
            <a:ext uri="{FF2B5EF4-FFF2-40B4-BE49-F238E27FC236}">
              <a16:creationId xmlns:a16="http://schemas.microsoft.com/office/drawing/2014/main" id="{00000000-0008-0000-0200-00005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07" name="Plein_écran">
          <a:extLst>
            <a:ext uri="{FF2B5EF4-FFF2-40B4-BE49-F238E27FC236}">
              <a16:creationId xmlns:a16="http://schemas.microsoft.com/office/drawing/2014/main" id="{00000000-0008-0000-0200-00005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08" name="Plein_écran">
          <a:extLst>
            <a:ext uri="{FF2B5EF4-FFF2-40B4-BE49-F238E27FC236}">
              <a16:creationId xmlns:a16="http://schemas.microsoft.com/office/drawing/2014/main" id="{00000000-0008-0000-0200-00006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09" name="Plein_écran">
          <a:extLst>
            <a:ext uri="{FF2B5EF4-FFF2-40B4-BE49-F238E27FC236}">
              <a16:creationId xmlns:a16="http://schemas.microsoft.com/office/drawing/2014/main" id="{00000000-0008-0000-0200-00006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10" name="Plein_écran">
          <a:extLst>
            <a:ext uri="{FF2B5EF4-FFF2-40B4-BE49-F238E27FC236}">
              <a16:creationId xmlns:a16="http://schemas.microsoft.com/office/drawing/2014/main" id="{00000000-0008-0000-0200-00006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11" name="Plein_écran">
          <a:extLst>
            <a:ext uri="{FF2B5EF4-FFF2-40B4-BE49-F238E27FC236}">
              <a16:creationId xmlns:a16="http://schemas.microsoft.com/office/drawing/2014/main" id="{00000000-0008-0000-0200-00006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12" name="Plein_écran">
          <a:extLst>
            <a:ext uri="{FF2B5EF4-FFF2-40B4-BE49-F238E27FC236}">
              <a16:creationId xmlns:a16="http://schemas.microsoft.com/office/drawing/2014/main" id="{00000000-0008-0000-0200-00006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13" name="Plein_écran">
          <a:extLst>
            <a:ext uri="{FF2B5EF4-FFF2-40B4-BE49-F238E27FC236}">
              <a16:creationId xmlns:a16="http://schemas.microsoft.com/office/drawing/2014/main" id="{00000000-0008-0000-0200-00006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14" name="Plein_écran">
          <a:extLst>
            <a:ext uri="{FF2B5EF4-FFF2-40B4-BE49-F238E27FC236}">
              <a16:creationId xmlns:a16="http://schemas.microsoft.com/office/drawing/2014/main" id="{00000000-0008-0000-0200-00006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15" name="Plein_écran">
          <a:extLst>
            <a:ext uri="{FF2B5EF4-FFF2-40B4-BE49-F238E27FC236}">
              <a16:creationId xmlns:a16="http://schemas.microsoft.com/office/drawing/2014/main" id="{00000000-0008-0000-0200-00006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16" name="Plein_écran">
          <a:extLst>
            <a:ext uri="{FF2B5EF4-FFF2-40B4-BE49-F238E27FC236}">
              <a16:creationId xmlns:a16="http://schemas.microsoft.com/office/drawing/2014/main" id="{00000000-0008-0000-0200-00006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17" name="Plein_écran">
          <a:extLst>
            <a:ext uri="{FF2B5EF4-FFF2-40B4-BE49-F238E27FC236}">
              <a16:creationId xmlns:a16="http://schemas.microsoft.com/office/drawing/2014/main" id="{00000000-0008-0000-0200-00006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18" name="Plein_écran">
          <a:extLst>
            <a:ext uri="{FF2B5EF4-FFF2-40B4-BE49-F238E27FC236}">
              <a16:creationId xmlns:a16="http://schemas.microsoft.com/office/drawing/2014/main" id="{00000000-0008-0000-0200-00006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19" name="Plein_écran">
          <a:extLst>
            <a:ext uri="{FF2B5EF4-FFF2-40B4-BE49-F238E27FC236}">
              <a16:creationId xmlns:a16="http://schemas.microsoft.com/office/drawing/2014/main" id="{00000000-0008-0000-0200-00006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20" name="Plein_écran">
          <a:extLst>
            <a:ext uri="{FF2B5EF4-FFF2-40B4-BE49-F238E27FC236}">
              <a16:creationId xmlns:a16="http://schemas.microsoft.com/office/drawing/2014/main" id="{00000000-0008-0000-0200-00006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21" name="Plein_écran">
          <a:extLst>
            <a:ext uri="{FF2B5EF4-FFF2-40B4-BE49-F238E27FC236}">
              <a16:creationId xmlns:a16="http://schemas.microsoft.com/office/drawing/2014/main" id="{00000000-0008-0000-0200-00006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22" name="Plein_écran">
          <a:extLst>
            <a:ext uri="{FF2B5EF4-FFF2-40B4-BE49-F238E27FC236}">
              <a16:creationId xmlns:a16="http://schemas.microsoft.com/office/drawing/2014/main" id="{00000000-0008-0000-0200-00006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23" name="Plein_écran">
          <a:extLst>
            <a:ext uri="{FF2B5EF4-FFF2-40B4-BE49-F238E27FC236}">
              <a16:creationId xmlns:a16="http://schemas.microsoft.com/office/drawing/2014/main" id="{00000000-0008-0000-0200-00006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24" name="Plein_écran">
          <a:extLst>
            <a:ext uri="{FF2B5EF4-FFF2-40B4-BE49-F238E27FC236}">
              <a16:creationId xmlns:a16="http://schemas.microsoft.com/office/drawing/2014/main" id="{00000000-0008-0000-0200-00007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25" name="Plein_écran">
          <a:extLst>
            <a:ext uri="{FF2B5EF4-FFF2-40B4-BE49-F238E27FC236}">
              <a16:creationId xmlns:a16="http://schemas.microsoft.com/office/drawing/2014/main" id="{00000000-0008-0000-0200-00007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26" name="Plein_écran">
          <a:extLst>
            <a:ext uri="{FF2B5EF4-FFF2-40B4-BE49-F238E27FC236}">
              <a16:creationId xmlns:a16="http://schemas.microsoft.com/office/drawing/2014/main" id="{00000000-0008-0000-0200-00007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27" name="Plein_écran">
          <a:extLst>
            <a:ext uri="{FF2B5EF4-FFF2-40B4-BE49-F238E27FC236}">
              <a16:creationId xmlns:a16="http://schemas.microsoft.com/office/drawing/2014/main" id="{00000000-0008-0000-0200-00007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28" name="Plein_écran">
          <a:extLst>
            <a:ext uri="{FF2B5EF4-FFF2-40B4-BE49-F238E27FC236}">
              <a16:creationId xmlns:a16="http://schemas.microsoft.com/office/drawing/2014/main" id="{00000000-0008-0000-0200-00007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29" name="Plein_écran">
          <a:extLst>
            <a:ext uri="{FF2B5EF4-FFF2-40B4-BE49-F238E27FC236}">
              <a16:creationId xmlns:a16="http://schemas.microsoft.com/office/drawing/2014/main" id="{00000000-0008-0000-0200-00007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30" name="Plein_écran">
          <a:extLst>
            <a:ext uri="{FF2B5EF4-FFF2-40B4-BE49-F238E27FC236}">
              <a16:creationId xmlns:a16="http://schemas.microsoft.com/office/drawing/2014/main" id="{00000000-0008-0000-0200-00007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31" name="Plein_écran">
          <a:extLst>
            <a:ext uri="{FF2B5EF4-FFF2-40B4-BE49-F238E27FC236}">
              <a16:creationId xmlns:a16="http://schemas.microsoft.com/office/drawing/2014/main" id="{00000000-0008-0000-0200-00007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32" name="Plein_écran">
          <a:extLst>
            <a:ext uri="{FF2B5EF4-FFF2-40B4-BE49-F238E27FC236}">
              <a16:creationId xmlns:a16="http://schemas.microsoft.com/office/drawing/2014/main" id="{00000000-0008-0000-0200-00007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33" name="Plein_écran">
          <a:extLst>
            <a:ext uri="{FF2B5EF4-FFF2-40B4-BE49-F238E27FC236}">
              <a16:creationId xmlns:a16="http://schemas.microsoft.com/office/drawing/2014/main" id="{00000000-0008-0000-0200-00007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34" name="Plein_écran">
          <a:extLst>
            <a:ext uri="{FF2B5EF4-FFF2-40B4-BE49-F238E27FC236}">
              <a16:creationId xmlns:a16="http://schemas.microsoft.com/office/drawing/2014/main" id="{00000000-0008-0000-0200-00007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35" name="Plein_écran">
          <a:extLst>
            <a:ext uri="{FF2B5EF4-FFF2-40B4-BE49-F238E27FC236}">
              <a16:creationId xmlns:a16="http://schemas.microsoft.com/office/drawing/2014/main" id="{00000000-0008-0000-0200-00007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36" name="Plein_écran">
          <a:extLst>
            <a:ext uri="{FF2B5EF4-FFF2-40B4-BE49-F238E27FC236}">
              <a16:creationId xmlns:a16="http://schemas.microsoft.com/office/drawing/2014/main" id="{00000000-0008-0000-0200-00007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37" name="Plein_écran">
          <a:extLst>
            <a:ext uri="{FF2B5EF4-FFF2-40B4-BE49-F238E27FC236}">
              <a16:creationId xmlns:a16="http://schemas.microsoft.com/office/drawing/2014/main" id="{00000000-0008-0000-0200-00007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38" name="Plein_écran">
          <a:extLst>
            <a:ext uri="{FF2B5EF4-FFF2-40B4-BE49-F238E27FC236}">
              <a16:creationId xmlns:a16="http://schemas.microsoft.com/office/drawing/2014/main" id="{00000000-0008-0000-0200-00007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39" name="Plein_écran">
          <a:extLst>
            <a:ext uri="{FF2B5EF4-FFF2-40B4-BE49-F238E27FC236}">
              <a16:creationId xmlns:a16="http://schemas.microsoft.com/office/drawing/2014/main" id="{00000000-0008-0000-0200-00007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40" name="Plein_écran">
          <a:extLst>
            <a:ext uri="{FF2B5EF4-FFF2-40B4-BE49-F238E27FC236}">
              <a16:creationId xmlns:a16="http://schemas.microsoft.com/office/drawing/2014/main" id="{00000000-0008-0000-0200-00008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41" name="Plein_écran">
          <a:extLst>
            <a:ext uri="{FF2B5EF4-FFF2-40B4-BE49-F238E27FC236}">
              <a16:creationId xmlns:a16="http://schemas.microsoft.com/office/drawing/2014/main" id="{00000000-0008-0000-0200-00008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42" name="Plein_écran">
          <a:extLst>
            <a:ext uri="{FF2B5EF4-FFF2-40B4-BE49-F238E27FC236}">
              <a16:creationId xmlns:a16="http://schemas.microsoft.com/office/drawing/2014/main" id="{00000000-0008-0000-0200-00008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43" name="Plein_écran">
          <a:extLst>
            <a:ext uri="{FF2B5EF4-FFF2-40B4-BE49-F238E27FC236}">
              <a16:creationId xmlns:a16="http://schemas.microsoft.com/office/drawing/2014/main" id="{00000000-0008-0000-0200-00008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44" name="Plein_écran">
          <a:extLst>
            <a:ext uri="{FF2B5EF4-FFF2-40B4-BE49-F238E27FC236}">
              <a16:creationId xmlns:a16="http://schemas.microsoft.com/office/drawing/2014/main" id="{00000000-0008-0000-0200-00008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45" name="Plein_écran">
          <a:extLst>
            <a:ext uri="{FF2B5EF4-FFF2-40B4-BE49-F238E27FC236}">
              <a16:creationId xmlns:a16="http://schemas.microsoft.com/office/drawing/2014/main" id="{00000000-0008-0000-0200-00008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46" name="Plein_écran">
          <a:extLst>
            <a:ext uri="{FF2B5EF4-FFF2-40B4-BE49-F238E27FC236}">
              <a16:creationId xmlns:a16="http://schemas.microsoft.com/office/drawing/2014/main" id="{00000000-0008-0000-0200-00008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47" name="Plein_écran">
          <a:extLst>
            <a:ext uri="{FF2B5EF4-FFF2-40B4-BE49-F238E27FC236}">
              <a16:creationId xmlns:a16="http://schemas.microsoft.com/office/drawing/2014/main" id="{00000000-0008-0000-0200-00008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48" name="Plein_écran">
          <a:extLst>
            <a:ext uri="{FF2B5EF4-FFF2-40B4-BE49-F238E27FC236}">
              <a16:creationId xmlns:a16="http://schemas.microsoft.com/office/drawing/2014/main" id="{00000000-0008-0000-0200-00008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49" name="Plein_écran">
          <a:extLst>
            <a:ext uri="{FF2B5EF4-FFF2-40B4-BE49-F238E27FC236}">
              <a16:creationId xmlns:a16="http://schemas.microsoft.com/office/drawing/2014/main" id="{00000000-0008-0000-0200-00008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50" name="Plein_écran">
          <a:extLst>
            <a:ext uri="{FF2B5EF4-FFF2-40B4-BE49-F238E27FC236}">
              <a16:creationId xmlns:a16="http://schemas.microsoft.com/office/drawing/2014/main" id="{00000000-0008-0000-0200-00008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51" name="Plein_écran">
          <a:extLst>
            <a:ext uri="{FF2B5EF4-FFF2-40B4-BE49-F238E27FC236}">
              <a16:creationId xmlns:a16="http://schemas.microsoft.com/office/drawing/2014/main" id="{00000000-0008-0000-0200-00008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52" name="Plein_écran">
          <a:extLst>
            <a:ext uri="{FF2B5EF4-FFF2-40B4-BE49-F238E27FC236}">
              <a16:creationId xmlns:a16="http://schemas.microsoft.com/office/drawing/2014/main" id="{00000000-0008-0000-0200-00008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53" name="Plein_écran">
          <a:extLst>
            <a:ext uri="{FF2B5EF4-FFF2-40B4-BE49-F238E27FC236}">
              <a16:creationId xmlns:a16="http://schemas.microsoft.com/office/drawing/2014/main" id="{00000000-0008-0000-0200-00008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54" name="Plein_écran">
          <a:extLst>
            <a:ext uri="{FF2B5EF4-FFF2-40B4-BE49-F238E27FC236}">
              <a16:creationId xmlns:a16="http://schemas.microsoft.com/office/drawing/2014/main" id="{00000000-0008-0000-0200-00008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55" name="Plein_écran">
          <a:extLst>
            <a:ext uri="{FF2B5EF4-FFF2-40B4-BE49-F238E27FC236}">
              <a16:creationId xmlns:a16="http://schemas.microsoft.com/office/drawing/2014/main" id="{00000000-0008-0000-0200-00008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56" name="Plein_écran">
          <a:extLst>
            <a:ext uri="{FF2B5EF4-FFF2-40B4-BE49-F238E27FC236}">
              <a16:creationId xmlns:a16="http://schemas.microsoft.com/office/drawing/2014/main" id="{00000000-0008-0000-0200-00009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57" name="Plein_écran">
          <a:extLst>
            <a:ext uri="{FF2B5EF4-FFF2-40B4-BE49-F238E27FC236}">
              <a16:creationId xmlns:a16="http://schemas.microsoft.com/office/drawing/2014/main" id="{00000000-0008-0000-0200-00009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58" name="Plein_écran">
          <a:extLst>
            <a:ext uri="{FF2B5EF4-FFF2-40B4-BE49-F238E27FC236}">
              <a16:creationId xmlns:a16="http://schemas.microsoft.com/office/drawing/2014/main" id="{00000000-0008-0000-0200-00009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59" name="Plein_écran">
          <a:extLst>
            <a:ext uri="{FF2B5EF4-FFF2-40B4-BE49-F238E27FC236}">
              <a16:creationId xmlns:a16="http://schemas.microsoft.com/office/drawing/2014/main" id="{00000000-0008-0000-0200-00009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60" name="Plein_écran">
          <a:extLst>
            <a:ext uri="{FF2B5EF4-FFF2-40B4-BE49-F238E27FC236}">
              <a16:creationId xmlns:a16="http://schemas.microsoft.com/office/drawing/2014/main" id="{00000000-0008-0000-0200-00009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61" name="Plein_écran">
          <a:extLst>
            <a:ext uri="{FF2B5EF4-FFF2-40B4-BE49-F238E27FC236}">
              <a16:creationId xmlns:a16="http://schemas.microsoft.com/office/drawing/2014/main" id="{00000000-0008-0000-0200-00009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62" name="Plein_écran">
          <a:extLst>
            <a:ext uri="{FF2B5EF4-FFF2-40B4-BE49-F238E27FC236}">
              <a16:creationId xmlns:a16="http://schemas.microsoft.com/office/drawing/2014/main" id="{00000000-0008-0000-0200-00009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63" name="Plein_écran">
          <a:extLst>
            <a:ext uri="{FF2B5EF4-FFF2-40B4-BE49-F238E27FC236}">
              <a16:creationId xmlns:a16="http://schemas.microsoft.com/office/drawing/2014/main" id="{00000000-0008-0000-0200-00009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64" name="Plein_écran">
          <a:extLst>
            <a:ext uri="{FF2B5EF4-FFF2-40B4-BE49-F238E27FC236}">
              <a16:creationId xmlns:a16="http://schemas.microsoft.com/office/drawing/2014/main" id="{00000000-0008-0000-0200-00009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65" name="Plein_écran">
          <a:extLst>
            <a:ext uri="{FF2B5EF4-FFF2-40B4-BE49-F238E27FC236}">
              <a16:creationId xmlns:a16="http://schemas.microsoft.com/office/drawing/2014/main" id="{00000000-0008-0000-0200-00009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66" name="Plein_écran">
          <a:extLst>
            <a:ext uri="{FF2B5EF4-FFF2-40B4-BE49-F238E27FC236}">
              <a16:creationId xmlns:a16="http://schemas.microsoft.com/office/drawing/2014/main" id="{00000000-0008-0000-0200-00009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67" name="Plein_écran">
          <a:extLst>
            <a:ext uri="{FF2B5EF4-FFF2-40B4-BE49-F238E27FC236}">
              <a16:creationId xmlns:a16="http://schemas.microsoft.com/office/drawing/2014/main" id="{00000000-0008-0000-0200-00009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68" name="Plein_écran">
          <a:extLst>
            <a:ext uri="{FF2B5EF4-FFF2-40B4-BE49-F238E27FC236}">
              <a16:creationId xmlns:a16="http://schemas.microsoft.com/office/drawing/2014/main" id="{00000000-0008-0000-0200-00009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69" name="Plein_écran">
          <a:extLst>
            <a:ext uri="{FF2B5EF4-FFF2-40B4-BE49-F238E27FC236}">
              <a16:creationId xmlns:a16="http://schemas.microsoft.com/office/drawing/2014/main" id="{00000000-0008-0000-0200-00009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70" name="Plein_écran">
          <a:extLst>
            <a:ext uri="{FF2B5EF4-FFF2-40B4-BE49-F238E27FC236}">
              <a16:creationId xmlns:a16="http://schemas.microsoft.com/office/drawing/2014/main" id="{00000000-0008-0000-0200-00009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71" name="Plein_écran">
          <a:extLst>
            <a:ext uri="{FF2B5EF4-FFF2-40B4-BE49-F238E27FC236}">
              <a16:creationId xmlns:a16="http://schemas.microsoft.com/office/drawing/2014/main" id="{00000000-0008-0000-0200-00009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72" name="Plein_écran">
          <a:extLst>
            <a:ext uri="{FF2B5EF4-FFF2-40B4-BE49-F238E27FC236}">
              <a16:creationId xmlns:a16="http://schemas.microsoft.com/office/drawing/2014/main" id="{00000000-0008-0000-0200-0000A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73" name="Plein_écran">
          <a:extLst>
            <a:ext uri="{FF2B5EF4-FFF2-40B4-BE49-F238E27FC236}">
              <a16:creationId xmlns:a16="http://schemas.microsoft.com/office/drawing/2014/main" id="{00000000-0008-0000-0200-0000A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74" name="Plein_écran">
          <a:extLst>
            <a:ext uri="{FF2B5EF4-FFF2-40B4-BE49-F238E27FC236}">
              <a16:creationId xmlns:a16="http://schemas.microsoft.com/office/drawing/2014/main" id="{00000000-0008-0000-0200-0000A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75" name="Plein_écran">
          <a:extLst>
            <a:ext uri="{FF2B5EF4-FFF2-40B4-BE49-F238E27FC236}">
              <a16:creationId xmlns:a16="http://schemas.microsoft.com/office/drawing/2014/main" id="{00000000-0008-0000-0200-0000A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76" name="Plein_écran">
          <a:extLst>
            <a:ext uri="{FF2B5EF4-FFF2-40B4-BE49-F238E27FC236}">
              <a16:creationId xmlns:a16="http://schemas.microsoft.com/office/drawing/2014/main" id="{00000000-0008-0000-0200-0000A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77" name="Plein_écran">
          <a:extLst>
            <a:ext uri="{FF2B5EF4-FFF2-40B4-BE49-F238E27FC236}">
              <a16:creationId xmlns:a16="http://schemas.microsoft.com/office/drawing/2014/main" id="{00000000-0008-0000-0200-0000A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78" name="Plein_écran">
          <a:extLst>
            <a:ext uri="{FF2B5EF4-FFF2-40B4-BE49-F238E27FC236}">
              <a16:creationId xmlns:a16="http://schemas.microsoft.com/office/drawing/2014/main" id="{00000000-0008-0000-0200-0000A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79" name="Plein_écran">
          <a:extLst>
            <a:ext uri="{FF2B5EF4-FFF2-40B4-BE49-F238E27FC236}">
              <a16:creationId xmlns:a16="http://schemas.microsoft.com/office/drawing/2014/main" id="{00000000-0008-0000-0200-0000A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80" name="Plein_écran">
          <a:extLst>
            <a:ext uri="{FF2B5EF4-FFF2-40B4-BE49-F238E27FC236}">
              <a16:creationId xmlns:a16="http://schemas.microsoft.com/office/drawing/2014/main" id="{00000000-0008-0000-0200-0000A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81" name="Plein_écran">
          <a:extLst>
            <a:ext uri="{FF2B5EF4-FFF2-40B4-BE49-F238E27FC236}">
              <a16:creationId xmlns:a16="http://schemas.microsoft.com/office/drawing/2014/main" id="{00000000-0008-0000-0200-0000A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82" name="Plein_écran">
          <a:extLst>
            <a:ext uri="{FF2B5EF4-FFF2-40B4-BE49-F238E27FC236}">
              <a16:creationId xmlns:a16="http://schemas.microsoft.com/office/drawing/2014/main" id="{00000000-0008-0000-0200-0000A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83" name="Plein_écran">
          <a:extLst>
            <a:ext uri="{FF2B5EF4-FFF2-40B4-BE49-F238E27FC236}">
              <a16:creationId xmlns:a16="http://schemas.microsoft.com/office/drawing/2014/main" id="{00000000-0008-0000-0200-0000A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84" name="Plein_écran">
          <a:extLst>
            <a:ext uri="{FF2B5EF4-FFF2-40B4-BE49-F238E27FC236}">
              <a16:creationId xmlns:a16="http://schemas.microsoft.com/office/drawing/2014/main" id="{00000000-0008-0000-0200-0000A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85" name="Plein_écran">
          <a:extLst>
            <a:ext uri="{FF2B5EF4-FFF2-40B4-BE49-F238E27FC236}">
              <a16:creationId xmlns:a16="http://schemas.microsoft.com/office/drawing/2014/main" id="{00000000-0008-0000-0200-0000A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86" name="Plein_écran">
          <a:extLst>
            <a:ext uri="{FF2B5EF4-FFF2-40B4-BE49-F238E27FC236}">
              <a16:creationId xmlns:a16="http://schemas.microsoft.com/office/drawing/2014/main" id="{00000000-0008-0000-0200-0000A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87" name="Plein_écran">
          <a:extLst>
            <a:ext uri="{FF2B5EF4-FFF2-40B4-BE49-F238E27FC236}">
              <a16:creationId xmlns:a16="http://schemas.microsoft.com/office/drawing/2014/main" id="{00000000-0008-0000-0200-0000A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88" name="Plein_écran">
          <a:extLst>
            <a:ext uri="{FF2B5EF4-FFF2-40B4-BE49-F238E27FC236}">
              <a16:creationId xmlns:a16="http://schemas.microsoft.com/office/drawing/2014/main" id="{00000000-0008-0000-0200-0000B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89" name="Plein_écran">
          <a:extLst>
            <a:ext uri="{FF2B5EF4-FFF2-40B4-BE49-F238E27FC236}">
              <a16:creationId xmlns:a16="http://schemas.microsoft.com/office/drawing/2014/main" id="{00000000-0008-0000-0200-0000B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90" name="Plein_écran">
          <a:extLst>
            <a:ext uri="{FF2B5EF4-FFF2-40B4-BE49-F238E27FC236}">
              <a16:creationId xmlns:a16="http://schemas.microsoft.com/office/drawing/2014/main" id="{00000000-0008-0000-0200-0000B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91" name="Plein_écran">
          <a:extLst>
            <a:ext uri="{FF2B5EF4-FFF2-40B4-BE49-F238E27FC236}">
              <a16:creationId xmlns:a16="http://schemas.microsoft.com/office/drawing/2014/main" id="{00000000-0008-0000-0200-0000B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92" name="Plein_écran">
          <a:extLst>
            <a:ext uri="{FF2B5EF4-FFF2-40B4-BE49-F238E27FC236}">
              <a16:creationId xmlns:a16="http://schemas.microsoft.com/office/drawing/2014/main" id="{00000000-0008-0000-0200-0000B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93" name="Plein_écran">
          <a:extLst>
            <a:ext uri="{FF2B5EF4-FFF2-40B4-BE49-F238E27FC236}">
              <a16:creationId xmlns:a16="http://schemas.microsoft.com/office/drawing/2014/main" id="{00000000-0008-0000-0200-0000B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94" name="Plein_écran">
          <a:extLst>
            <a:ext uri="{FF2B5EF4-FFF2-40B4-BE49-F238E27FC236}">
              <a16:creationId xmlns:a16="http://schemas.microsoft.com/office/drawing/2014/main" id="{00000000-0008-0000-0200-0000B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95" name="Plein_écran">
          <a:extLst>
            <a:ext uri="{FF2B5EF4-FFF2-40B4-BE49-F238E27FC236}">
              <a16:creationId xmlns:a16="http://schemas.microsoft.com/office/drawing/2014/main" id="{00000000-0008-0000-0200-0000B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96" name="Plein_écran">
          <a:extLst>
            <a:ext uri="{FF2B5EF4-FFF2-40B4-BE49-F238E27FC236}">
              <a16:creationId xmlns:a16="http://schemas.microsoft.com/office/drawing/2014/main" id="{00000000-0008-0000-0200-0000B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97" name="Plein_écran">
          <a:extLst>
            <a:ext uri="{FF2B5EF4-FFF2-40B4-BE49-F238E27FC236}">
              <a16:creationId xmlns:a16="http://schemas.microsoft.com/office/drawing/2014/main" id="{00000000-0008-0000-0200-0000B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98" name="Plein_écran">
          <a:extLst>
            <a:ext uri="{FF2B5EF4-FFF2-40B4-BE49-F238E27FC236}">
              <a16:creationId xmlns:a16="http://schemas.microsoft.com/office/drawing/2014/main" id="{00000000-0008-0000-0200-0000B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699" name="Plein_écran">
          <a:extLst>
            <a:ext uri="{FF2B5EF4-FFF2-40B4-BE49-F238E27FC236}">
              <a16:creationId xmlns:a16="http://schemas.microsoft.com/office/drawing/2014/main" id="{00000000-0008-0000-0200-0000B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00" name="Plein_écran">
          <a:extLst>
            <a:ext uri="{FF2B5EF4-FFF2-40B4-BE49-F238E27FC236}">
              <a16:creationId xmlns:a16="http://schemas.microsoft.com/office/drawing/2014/main" id="{00000000-0008-0000-0200-0000B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01" name="Plein_écran">
          <a:extLst>
            <a:ext uri="{FF2B5EF4-FFF2-40B4-BE49-F238E27FC236}">
              <a16:creationId xmlns:a16="http://schemas.microsoft.com/office/drawing/2014/main" id="{00000000-0008-0000-0200-0000B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02" name="Plein_écran">
          <a:extLst>
            <a:ext uri="{FF2B5EF4-FFF2-40B4-BE49-F238E27FC236}">
              <a16:creationId xmlns:a16="http://schemas.microsoft.com/office/drawing/2014/main" id="{00000000-0008-0000-0200-0000B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03" name="Plein_écran">
          <a:extLst>
            <a:ext uri="{FF2B5EF4-FFF2-40B4-BE49-F238E27FC236}">
              <a16:creationId xmlns:a16="http://schemas.microsoft.com/office/drawing/2014/main" id="{00000000-0008-0000-0200-0000B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04" name="Plein_écran">
          <a:extLst>
            <a:ext uri="{FF2B5EF4-FFF2-40B4-BE49-F238E27FC236}">
              <a16:creationId xmlns:a16="http://schemas.microsoft.com/office/drawing/2014/main" id="{00000000-0008-0000-0200-0000C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05" name="Plein_écran">
          <a:extLst>
            <a:ext uri="{FF2B5EF4-FFF2-40B4-BE49-F238E27FC236}">
              <a16:creationId xmlns:a16="http://schemas.microsoft.com/office/drawing/2014/main" id="{00000000-0008-0000-0200-0000C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06" name="Plein_écran">
          <a:extLst>
            <a:ext uri="{FF2B5EF4-FFF2-40B4-BE49-F238E27FC236}">
              <a16:creationId xmlns:a16="http://schemas.microsoft.com/office/drawing/2014/main" id="{00000000-0008-0000-0200-0000C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07" name="Plein_écran">
          <a:extLst>
            <a:ext uri="{FF2B5EF4-FFF2-40B4-BE49-F238E27FC236}">
              <a16:creationId xmlns:a16="http://schemas.microsoft.com/office/drawing/2014/main" id="{00000000-0008-0000-0200-0000C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08" name="Plein_écran">
          <a:extLst>
            <a:ext uri="{FF2B5EF4-FFF2-40B4-BE49-F238E27FC236}">
              <a16:creationId xmlns:a16="http://schemas.microsoft.com/office/drawing/2014/main" id="{00000000-0008-0000-0200-0000C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09" name="Plein_écran">
          <a:extLst>
            <a:ext uri="{FF2B5EF4-FFF2-40B4-BE49-F238E27FC236}">
              <a16:creationId xmlns:a16="http://schemas.microsoft.com/office/drawing/2014/main" id="{00000000-0008-0000-0200-0000C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10" name="Plein_écran">
          <a:extLst>
            <a:ext uri="{FF2B5EF4-FFF2-40B4-BE49-F238E27FC236}">
              <a16:creationId xmlns:a16="http://schemas.microsoft.com/office/drawing/2014/main" id="{00000000-0008-0000-0200-0000C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11" name="Plein_écran">
          <a:extLst>
            <a:ext uri="{FF2B5EF4-FFF2-40B4-BE49-F238E27FC236}">
              <a16:creationId xmlns:a16="http://schemas.microsoft.com/office/drawing/2014/main" id="{00000000-0008-0000-0200-0000C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12" name="Plein_écran">
          <a:extLst>
            <a:ext uri="{FF2B5EF4-FFF2-40B4-BE49-F238E27FC236}">
              <a16:creationId xmlns:a16="http://schemas.microsoft.com/office/drawing/2014/main" id="{00000000-0008-0000-0200-0000C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13" name="Plein_écran">
          <a:extLst>
            <a:ext uri="{FF2B5EF4-FFF2-40B4-BE49-F238E27FC236}">
              <a16:creationId xmlns:a16="http://schemas.microsoft.com/office/drawing/2014/main" id="{00000000-0008-0000-0200-0000C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14" name="Plein_écran">
          <a:extLst>
            <a:ext uri="{FF2B5EF4-FFF2-40B4-BE49-F238E27FC236}">
              <a16:creationId xmlns:a16="http://schemas.microsoft.com/office/drawing/2014/main" id="{00000000-0008-0000-0200-0000C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15" name="Plein_écran">
          <a:extLst>
            <a:ext uri="{FF2B5EF4-FFF2-40B4-BE49-F238E27FC236}">
              <a16:creationId xmlns:a16="http://schemas.microsoft.com/office/drawing/2014/main" id="{00000000-0008-0000-0200-0000C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16" name="Plein_écran">
          <a:extLst>
            <a:ext uri="{FF2B5EF4-FFF2-40B4-BE49-F238E27FC236}">
              <a16:creationId xmlns:a16="http://schemas.microsoft.com/office/drawing/2014/main" id="{00000000-0008-0000-0200-0000C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17" name="Plein_écran">
          <a:extLst>
            <a:ext uri="{FF2B5EF4-FFF2-40B4-BE49-F238E27FC236}">
              <a16:creationId xmlns:a16="http://schemas.microsoft.com/office/drawing/2014/main" id="{00000000-0008-0000-0200-0000C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18" name="Plein_écran">
          <a:extLst>
            <a:ext uri="{FF2B5EF4-FFF2-40B4-BE49-F238E27FC236}">
              <a16:creationId xmlns:a16="http://schemas.microsoft.com/office/drawing/2014/main" id="{00000000-0008-0000-0200-0000C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19" name="Plein_écran">
          <a:extLst>
            <a:ext uri="{FF2B5EF4-FFF2-40B4-BE49-F238E27FC236}">
              <a16:creationId xmlns:a16="http://schemas.microsoft.com/office/drawing/2014/main" id="{00000000-0008-0000-0200-0000C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20" name="Plein_écran">
          <a:extLst>
            <a:ext uri="{FF2B5EF4-FFF2-40B4-BE49-F238E27FC236}">
              <a16:creationId xmlns:a16="http://schemas.microsoft.com/office/drawing/2014/main" id="{00000000-0008-0000-0200-0000D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21" name="Plein_écran">
          <a:extLst>
            <a:ext uri="{FF2B5EF4-FFF2-40B4-BE49-F238E27FC236}">
              <a16:creationId xmlns:a16="http://schemas.microsoft.com/office/drawing/2014/main" id="{00000000-0008-0000-0200-0000D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22" name="Plein_écran">
          <a:extLst>
            <a:ext uri="{FF2B5EF4-FFF2-40B4-BE49-F238E27FC236}">
              <a16:creationId xmlns:a16="http://schemas.microsoft.com/office/drawing/2014/main" id="{00000000-0008-0000-0200-0000D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23" name="Plein_écran">
          <a:extLst>
            <a:ext uri="{FF2B5EF4-FFF2-40B4-BE49-F238E27FC236}">
              <a16:creationId xmlns:a16="http://schemas.microsoft.com/office/drawing/2014/main" id="{00000000-0008-0000-0200-0000D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24" name="Plein_écran">
          <a:extLst>
            <a:ext uri="{FF2B5EF4-FFF2-40B4-BE49-F238E27FC236}">
              <a16:creationId xmlns:a16="http://schemas.microsoft.com/office/drawing/2014/main" id="{00000000-0008-0000-0200-0000D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25" name="Plein_écran">
          <a:extLst>
            <a:ext uri="{FF2B5EF4-FFF2-40B4-BE49-F238E27FC236}">
              <a16:creationId xmlns:a16="http://schemas.microsoft.com/office/drawing/2014/main" id="{00000000-0008-0000-0200-0000D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26" name="Plein_écran">
          <a:extLst>
            <a:ext uri="{FF2B5EF4-FFF2-40B4-BE49-F238E27FC236}">
              <a16:creationId xmlns:a16="http://schemas.microsoft.com/office/drawing/2014/main" id="{00000000-0008-0000-0200-0000D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27" name="Plein_écran">
          <a:extLst>
            <a:ext uri="{FF2B5EF4-FFF2-40B4-BE49-F238E27FC236}">
              <a16:creationId xmlns:a16="http://schemas.microsoft.com/office/drawing/2014/main" id="{00000000-0008-0000-0200-0000D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28" name="Plein_écran">
          <a:extLst>
            <a:ext uri="{FF2B5EF4-FFF2-40B4-BE49-F238E27FC236}">
              <a16:creationId xmlns:a16="http://schemas.microsoft.com/office/drawing/2014/main" id="{00000000-0008-0000-0200-0000D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29" name="Plein_écran">
          <a:extLst>
            <a:ext uri="{FF2B5EF4-FFF2-40B4-BE49-F238E27FC236}">
              <a16:creationId xmlns:a16="http://schemas.microsoft.com/office/drawing/2014/main" id="{00000000-0008-0000-0200-0000D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30" name="Plein_écran">
          <a:extLst>
            <a:ext uri="{FF2B5EF4-FFF2-40B4-BE49-F238E27FC236}">
              <a16:creationId xmlns:a16="http://schemas.microsoft.com/office/drawing/2014/main" id="{00000000-0008-0000-0200-0000D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31" name="Plein_écran">
          <a:extLst>
            <a:ext uri="{FF2B5EF4-FFF2-40B4-BE49-F238E27FC236}">
              <a16:creationId xmlns:a16="http://schemas.microsoft.com/office/drawing/2014/main" id="{00000000-0008-0000-0200-0000D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32" name="Plein_écran">
          <a:extLst>
            <a:ext uri="{FF2B5EF4-FFF2-40B4-BE49-F238E27FC236}">
              <a16:creationId xmlns:a16="http://schemas.microsoft.com/office/drawing/2014/main" id="{00000000-0008-0000-0200-0000D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33" name="Plein_écran">
          <a:extLst>
            <a:ext uri="{FF2B5EF4-FFF2-40B4-BE49-F238E27FC236}">
              <a16:creationId xmlns:a16="http://schemas.microsoft.com/office/drawing/2014/main" id="{00000000-0008-0000-0200-0000D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34" name="Plein_écran">
          <a:extLst>
            <a:ext uri="{FF2B5EF4-FFF2-40B4-BE49-F238E27FC236}">
              <a16:creationId xmlns:a16="http://schemas.microsoft.com/office/drawing/2014/main" id="{00000000-0008-0000-0200-0000D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35" name="Plein_écran">
          <a:extLst>
            <a:ext uri="{FF2B5EF4-FFF2-40B4-BE49-F238E27FC236}">
              <a16:creationId xmlns:a16="http://schemas.microsoft.com/office/drawing/2014/main" id="{00000000-0008-0000-0200-0000D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36" name="Plein_écran">
          <a:extLst>
            <a:ext uri="{FF2B5EF4-FFF2-40B4-BE49-F238E27FC236}">
              <a16:creationId xmlns:a16="http://schemas.microsoft.com/office/drawing/2014/main" id="{00000000-0008-0000-0200-0000E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37" name="Plein_écran">
          <a:extLst>
            <a:ext uri="{FF2B5EF4-FFF2-40B4-BE49-F238E27FC236}">
              <a16:creationId xmlns:a16="http://schemas.microsoft.com/office/drawing/2014/main" id="{00000000-0008-0000-0200-0000E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38" name="Plein_écran">
          <a:extLst>
            <a:ext uri="{FF2B5EF4-FFF2-40B4-BE49-F238E27FC236}">
              <a16:creationId xmlns:a16="http://schemas.microsoft.com/office/drawing/2014/main" id="{00000000-0008-0000-0200-0000E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39" name="Plein_écran">
          <a:extLst>
            <a:ext uri="{FF2B5EF4-FFF2-40B4-BE49-F238E27FC236}">
              <a16:creationId xmlns:a16="http://schemas.microsoft.com/office/drawing/2014/main" id="{00000000-0008-0000-0200-0000E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40" name="Plein_écran">
          <a:extLst>
            <a:ext uri="{FF2B5EF4-FFF2-40B4-BE49-F238E27FC236}">
              <a16:creationId xmlns:a16="http://schemas.microsoft.com/office/drawing/2014/main" id="{00000000-0008-0000-0200-0000E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41" name="Plein_écran">
          <a:extLst>
            <a:ext uri="{FF2B5EF4-FFF2-40B4-BE49-F238E27FC236}">
              <a16:creationId xmlns:a16="http://schemas.microsoft.com/office/drawing/2014/main" id="{00000000-0008-0000-0200-0000E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42" name="Plein_écran">
          <a:extLst>
            <a:ext uri="{FF2B5EF4-FFF2-40B4-BE49-F238E27FC236}">
              <a16:creationId xmlns:a16="http://schemas.microsoft.com/office/drawing/2014/main" id="{00000000-0008-0000-0200-0000E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43" name="Plein_écran">
          <a:extLst>
            <a:ext uri="{FF2B5EF4-FFF2-40B4-BE49-F238E27FC236}">
              <a16:creationId xmlns:a16="http://schemas.microsoft.com/office/drawing/2014/main" id="{00000000-0008-0000-0200-0000E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44" name="Plein_écran">
          <a:extLst>
            <a:ext uri="{FF2B5EF4-FFF2-40B4-BE49-F238E27FC236}">
              <a16:creationId xmlns:a16="http://schemas.microsoft.com/office/drawing/2014/main" id="{00000000-0008-0000-0200-0000E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45" name="Plein_écran">
          <a:extLst>
            <a:ext uri="{FF2B5EF4-FFF2-40B4-BE49-F238E27FC236}">
              <a16:creationId xmlns:a16="http://schemas.microsoft.com/office/drawing/2014/main" id="{00000000-0008-0000-0200-0000E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46" name="Plein_écran">
          <a:extLst>
            <a:ext uri="{FF2B5EF4-FFF2-40B4-BE49-F238E27FC236}">
              <a16:creationId xmlns:a16="http://schemas.microsoft.com/office/drawing/2014/main" id="{00000000-0008-0000-0200-0000E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47" name="Plein_écran">
          <a:extLst>
            <a:ext uri="{FF2B5EF4-FFF2-40B4-BE49-F238E27FC236}">
              <a16:creationId xmlns:a16="http://schemas.microsoft.com/office/drawing/2014/main" id="{00000000-0008-0000-0200-0000E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48" name="Plein_écran">
          <a:extLst>
            <a:ext uri="{FF2B5EF4-FFF2-40B4-BE49-F238E27FC236}">
              <a16:creationId xmlns:a16="http://schemas.microsoft.com/office/drawing/2014/main" id="{00000000-0008-0000-0200-0000E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49" name="Plein_écran">
          <a:extLst>
            <a:ext uri="{FF2B5EF4-FFF2-40B4-BE49-F238E27FC236}">
              <a16:creationId xmlns:a16="http://schemas.microsoft.com/office/drawing/2014/main" id="{00000000-0008-0000-0200-0000E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50" name="Plein_écran">
          <a:extLst>
            <a:ext uri="{FF2B5EF4-FFF2-40B4-BE49-F238E27FC236}">
              <a16:creationId xmlns:a16="http://schemas.microsoft.com/office/drawing/2014/main" id="{00000000-0008-0000-0200-0000E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51" name="Plein_écran">
          <a:extLst>
            <a:ext uri="{FF2B5EF4-FFF2-40B4-BE49-F238E27FC236}">
              <a16:creationId xmlns:a16="http://schemas.microsoft.com/office/drawing/2014/main" id="{00000000-0008-0000-0200-0000E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52" name="Plein_écran">
          <a:extLst>
            <a:ext uri="{FF2B5EF4-FFF2-40B4-BE49-F238E27FC236}">
              <a16:creationId xmlns:a16="http://schemas.microsoft.com/office/drawing/2014/main" id="{00000000-0008-0000-0200-0000F0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53" name="Plein_écran">
          <a:extLst>
            <a:ext uri="{FF2B5EF4-FFF2-40B4-BE49-F238E27FC236}">
              <a16:creationId xmlns:a16="http://schemas.microsoft.com/office/drawing/2014/main" id="{00000000-0008-0000-0200-0000F1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54" name="Plein_écran">
          <a:extLst>
            <a:ext uri="{FF2B5EF4-FFF2-40B4-BE49-F238E27FC236}">
              <a16:creationId xmlns:a16="http://schemas.microsoft.com/office/drawing/2014/main" id="{00000000-0008-0000-0200-0000F2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55" name="Plein_écran">
          <a:extLst>
            <a:ext uri="{FF2B5EF4-FFF2-40B4-BE49-F238E27FC236}">
              <a16:creationId xmlns:a16="http://schemas.microsoft.com/office/drawing/2014/main" id="{00000000-0008-0000-0200-0000F3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56" name="Plein_écran">
          <a:extLst>
            <a:ext uri="{FF2B5EF4-FFF2-40B4-BE49-F238E27FC236}">
              <a16:creationId xmlns:a16="http://schemas.microsoft.com/office/drawing/2014/main" id="{00000000-0008-0000-0200-0000F4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57" name="Plein_écran">
          <a:extLst>
            <a:ext uri="{FF2B5EF4-FFF2-40B4-BE49-F238E27FC236}">
              <a16:creationId xmlns:a16="http://schemas.microsoft.com/office/drawing/2014/main" id="{00000000-0008-0000-0200-0000F5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58" name="Plein_écran">
          <a:extLst>
            <a:ext uri="{FF2B5EF4-FFF2-40B4-BE49-F238E27FC236}">
              <a16:creationId xmlns:a16="http://schemas.microsoft.com/office/drawing/2014/main" id="{00000000-0008-0000-0200-0000F6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59" name="Plein_écran">
          <a:extLst>
            <a:ext uri="{FF2B5EF4-FFF2-40B4-BE49-F238E27FC236}">
              <a16:creationId xmlns:a16="http://schemas.microsoft.com/office/drawing/2014/main" id="{00000000-0008-0000-0200-0000F7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60" name="Plein_écran">
          <a:extLst>
            <a:ext uri="{FF2B5EF4-FFF2-40B4-BE49-F238E27FC236}">
              <a16:creationId xmlns:a16="http://schemas.microsoft.com/office/drawing/2014/main" id="{00000000-0008-0000-0200-0000F8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61" name="Plein_écran">
          <a:extLst>
            <a:ext uri="{FF2B5EF4-FFF2-40B4-BE49-F238E27FC236}">
              <a16:creationId xmlns:a16="http://schemas.microsoft.com/office/drawing/2014/main" id="{00000000-0008-0000-0200-0000F9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62" name="Plein_écran">
          <a:extLst>
            <a:ext uri="{FF2B5EF4-FFF2-40B4-BE49-F238E27FC236}">
              <a16:creationId xmlns:a16="http://schemas.microsoft.com/office/drawing/2014/main" id="{00000000-0008-0000-0200-0000FA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63" name="Plein_écran">
          <a:extLst>
            <a:ext uri="{FF2B5EF4-FFF2-40B4-BE49-F238E27FC236}">
              <a16:creationId xmlns:a16="http://schemas.microsoft.com/office/drawing/2014/main" id="{00000000-0008-0000-0200-0000FB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64" name="Plein_écran">
          <a:extLst>
            <a:ext uri="{FF2B5EF4-FFF2-40B4-BE49-F238E27FC236}">
              <a16:creationId xmlns:a16="http://schemas.microsoft.com/office/drawing/2014/main" id="{00000000-0008-0000-0200-0000FC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65" name="Plein_écran">
          <a:extLst>
            <a:ext uri="{FF2B5EF4-FFF2-40B4-BE49-F238E27FC236}">
              <a16:creationId xmlns:a16="http://schemas.microsoft.com/office/drawing/2014/main" id="{00000000-0008-0000-0200-0000FD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66" name="Plein_écran">
          <a:extLst>
            <a:ext uri="{FF2B5EF4-FFF2-40B4-BE49-F238E27FC236}">
              <a16:creationId xmlns:a16="http://schemas.microsoft.com/office/drawing/2014/main" id="{00000000-0008-0000-0200-0000FE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67" name="Plein_écran">
          <a:extLst>
            <a:ext uri="{FF2B5EF4-FFF2-40B4-BE49-F238E27FC236}">
              <a16:creationId xmlns:a16="http://schemas.microsoft.com/office/drawing/2014/main" id="{00000000-0008-0000-0200-0000FF02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68" name="Plein_écran">
          <a:extLst>
            <a:ext uri="{FF2B5EF4-FFF2-40B4-BE49-F238E27FC236}">
              <a16:creationId xmlns:a16="http://schemas.microsoft.com/office/drawing/2014/main" id="{00000000-0008-0000-0200-00000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69" name="Plein_écran">
          <a:extLst>
            <a:ext uri="{FF2B5EF4-FFF2-40B4-BE49-F238E27FC236}">
              <a16:creationId xmlns:a16="http://schemas.microsoft.com/office/drawing/2014/main" id="{00000000-0008-0000-0200-00000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70" name="Plein_écran">
          <a:extLst>
            <a:ext uri="{FF2B5EF4-FFF2-40B4-BE49-F238E27FC236}">
              <a16:creationId xmlns:a16="http://schemas.microsoft.com/office/drawing/2014/main" id="{00000000-0008-0000-0200-00000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71" name="Plein_écran">
          <a:extLst>
            <a:ext uri="{FF2B5EF4-FFF2-40B4-BE49-F238E27FC236}">
              <a16:creationId xmlns:a16="http://schemas.microsoft.com/office/drawing/2014/main" id="{00000000-0008-0000-0200-00000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72" name="Plein_écran">
          <a:extLst>
            <a:ext uri="{FF2B5EF4-FFF2-40B4-BE49-F238E27FC236}">
              <a16:creationId xmlns:a16="http://schemas.microsoft.com/office/drawing/2014/main" id="{00000000-0008-0000-0200-00000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73" name="Plein_écran">
          <a:extLst>
            <a:ext uri="{FF2B5EF4-FFF2-40B4-BE49-F238E27FC236}">
              <a16:creationId xmlns:a16="http://schemas.microsoft.com/office/drawing/2014/main" id="{00000000-0008-0000-0200-00000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74" name="Plein_écran">
          <a:extLst>
            <a:ext uri="{FF2B5EF4-FFF2-40B4-BE49-F238E27FC236}">
              <a16:creationId xmlns:a16="http://schemas.microsoft.com/office/drawing/2014/main" id="{00000000-0008-0000-0200-00000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75" name="Plein_écran">
          <a:extLst>
            <a:ext uri="{FF2B5EF4-FFF2-40B4-BE49-F238E27FC236}">
              <a16:creationId xmlns:a16="http://schemas.microsoft.com/office/drawing/2014/main" id="{00000000-0008-0000-0200-00000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76" name="Plein_écran">
          <a:extLst>
            <a:ext uri="{FF2B5EF4-FFF2-40B4-BE49-F238E27FC236}">
              <a16:creationId xmlns:a16="http://schemas.microsoft.com/office/drawing/2014/main" id="{00000000-0008-0000-0200-00000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77" name="Plein_écran">
          <a:extLst>
            <a:ext uri="{FF2B5EF4-FFF2-40B4-BE49-F238E27FC236}">
              <a16:creationId xmlns:a16="http://schemas.microsoft.com/office/drawing/2014/main" id="{00000000-0008-0000-0200-00000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78" name="Plein_écran">
          <a:extLst>
            <a:ext uri="{FF2B5EF4-FFF2-40B4-BE49-F238E27FC236}">
              <a16:creationId xmlns:a16="http://schemas.microsoft.com/office/drawing/2014/main" id="{00000000-0008-0000-0200-00000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79" name="Plein_écran">
          <a:extLst>
            <a:ext uri="{FF2B5EF4-FFF2-40B4-BE49-F238E27FC236}">
              <a16:creationId xmlns:a16="http://schemas.microsoft.com/office/drawing/2014/main" id="{00000000-0008-0000-0200-00000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80" name="Plein_écran">
          <a:extLst>
            <a:ext uri="{FF2B5EF4-FFF2-40B4-BE49-F238E27FC236}">
              <a16:creationId xmlns:a16="http://schemas.microsoft.com/office/drawing/2014/main" id="{00000000-0008-0000-0200-00000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81" name="Plein_écran">
          <a:extLst>
            <a:ext uri="{FF2B5EF4-FFF2-40B4-BE49-F238E27FC236}">
              <a16:creationId xmlns:a16="http://schemas.microsoft.com/office/drawing/2014/main" id="{00000000-0008-0000-0200-00000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82" name="Plein_écran">
          <a:extLst>
            <a:ext uri="{FF2B5EF4-FFF2-40B4-BE49-F238E27FC236}">
              <a16:creationId xmlns:a16="http://schemas.microsoft.com/office/drawing/2014/main" id="{00000000-0008-0000-0200-00000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83" name="Plein_écran">
          <a:extLst>
            <a:ext uri="{FF2B5EF4-FFF2-40B4-BE49-F238E27FC236}">
              <a16:creationId xmlns:a16="http://schemas.microsoft.com/office/drawing/2014/main" id="{00000000-0008-0000-0200-00000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84" name="Plein_écran">
          <a:extLst>
            <a:ext uri="{FF2B5EF4-FFF2-40B4-BE49-F238E27FC236}">
              <a16:creationId xmlns:a16="http://schemas.microsoft.com/office/drawing/2014/main" id="{00000000-0008-0000-0200-00001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85" name="Plein_écran">
          <a:extLst>
            <a:ext uri="{FF2B5EF4-FFF2-40B4-BE49-F238E27FC236}">
              <a16:creationId xmlns:a16="http://schemas.microsoft.com/office/drawing/2014/main" id="{00000000-0008-0000-0200-00001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86" name="Plein_écran">
          <a:extLst>
            <a:ext uri="{FF2B5EF4-FFF2-40B4-BE49-F238E27FC236}">
              <a16:creationId xmlns:a16="http://schemas.microsoft.com/office/drawing/2014/main" id="{00000000-0008-0000-0200-00001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87" name="Plein_écran">
          <a:extLst>
            <a:ext uri="{FF2B5EF4-FFF2-40B4-BE49-F238E27FC236}">
              <a16:creationId xmlns:a16="http://schemas.microsoft.com/office/drawing/2014/main" id="{00000000-0008-0000-0200-00001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88" name="Plein_écran">
          <a:extLst>
            <a:ext uri="{FF2B5EF4-FFF2-40B4-BE49-F238E27FC236}">
              <a16:creationId xmlns:a16="http://schemas.microsoft.com/office/drawing/2014/main" id="{00000000-0008-0000-0200-00001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89" name="Plein_écran">
          <a:extLst>
            <a:ext uri="{FF2B5EF4-FFF2-40B4-BE49-F238E27FC236}">
              <a16:creationId xmlns:a16="http://schemas.microsoft.com/office/drawing/2014/main" id="{00000000-0008-0000-0200-00001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90" name="Plein_écran">
          <a:extLst>
            <a:ext uri="{FF2B5EF4-FFF2-40B4-BE49-F238E27FC236}">
              <a16:creationId xmlns:a16="http://schemas.microsoft.com/office/drawing/2014/main" id="{00000000-0008-0000-0200-00001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91" name="Plein_écran">
          <a:extLst>
            <a:ext uri="{FF2B5EF4-FFF2-40B4-BE49-F238E27FC236}">
              <a16:creationId xmlns:a16="http://schemas.microsoft.com/office/drawing/2014/main" id="{00000000-0008-0000-0200-00001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92" name="Plein_écran">
          <a:extLst>
            <a:ext uri="{FF2B5EF4-FFF2-40B4-BE49-F238E27FC236}">
              <a16:creationId xmlns:a16="http://schemas.microsoft.com/office/drawing/2014/main" id="{00000000-0008-0000-0200-00001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93" name="Plein_écran">
          <a:extLst>
            <a:ext uri="{FF2B5EF4-FFF2-40B4-BE49-F238E27FC236}">
              <a16:creationId xmlns:a16="http://schemas.microsoft.com/office/drawing/2014/main" id="{00000000-0008-0000-0200-00001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94" name="Plein_écran">
          <a:extLst>
            <a:ext uri="{FF2B5EF4-FFF2-40B4-BE49-F238E27FC236}">
              <a16:creationId xmlns:a16="http://schemas.microsoft.com/office/drawing/2014/main" id="{00000000-0008-0000-0200-00001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95" name="Plein_écran">
          <a:extLst>
            <a:ext uri="{FF2B5EF4-FFF2-40B4-BE49-F238E27FC236}">
              <a16:creationId xmlns:a16="http://schemas.microsoft.com/office/drawing/2014/main" id="{00000000-0008-0000-0200-00001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96" name="Plein_écran">
          <a:extLst>
            <a:ext uri="{FF2B5EF4-FFF2-40B4-BE49-F238E27FC236}">
              <a16:creationId xmlns:a16="http://schemas.microsoft.com/office/drawing/2014/main" id="{00000000-0008-0000-0200-00001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97" name="Plein_écran">
          <a:extLst>
            <a:ext uri="{FF2B5EF4-FFF2-40B4-BE49-F238E27FC236}">
              <a16:creationId xmlns:a16="http://schemas.microsoft.com/office/drawing/2014/main" id="{00000000-0008-0000-0200-00001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98" name="Plein_écran">
          <a:extLst>
            <a:ext uri="{FF2B5EF4-FFF2-40B4-BE49-F238E27FC236}">
              <a16:creationId xmlns:a16="http://schemas.microsoft.com/office/drawing/2014/main" id="{00000000-0008-0000-0200-00001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799" name="Plein_écran">
          <a:extLst>
            <a:ext uri="{FF2B5EF4-FFF2-40B4-BE49-F238E27FC236}">
              <a16:creationId xmlns:a16="http://schemas.microsoft.com/office/drawing/2014/main" id="{00000000-0008-0000-0200-00001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00" name="Plein_écran">
          <a:extLst>
            <a:ext uri="{FF2B5EF4-FFF2-40B4-BE49-F238E27FC236}">
              <a16:creationId xmlns:a16="http://schemas.microsoft.com/office/drawing/2014/main" id="{00000000-0008-0000-0200-00002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01" name="Plein_écran">
          <a:extLst>
            <a:ext uri="{FF2B5EF4-FFF2-40B4-BE49-F238E27FC236}">
              <a16:creationId xmlns:a16="http://schemas.microsoft.com/office/drawing/2014/main" id="{00000000-0008-0000-0200-00002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02" name="Plein_écran">
          <a:extLst>
            <a:ext uri="{FF2B5EF4-FFF2-40B4-BE49-F238E27FC236}">
              <a16:creationId xmlns:a16="http://schemas.microsoft.com/office/drawing/2014/main" id="{00000000-0008-0000-0200-00002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03" name="Plein_écran">
          <a:extLst>
            <a:ext uri="{FF2B5EF4-FFF2-40B4-BE49-F238E27FC236}">
              <a16:creationId xmlns:a16="http://schemas.microsoft.com/office/drawing/2014/main" id="{00000000-0008-0000-0200-00002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04" name="Plein_écran">
          <a:extLst>
            <a:ext uri="{FF2B5EF4-FFF2-40B4-BE49-F238E27FC236}">
              <a16:creationId xmlns:a16="http://schemas.microsoft.com/office/drawing/2014/main" id="{00000000-0008-0000-0200-00002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05" name="Plein_écran">
          <a:extLst>
            <a:ext uri="{FF2B5EF4-FFF2-40B4-BE49-F238E27FC236}">
              <a16:creationId xmlns:a16="http://schemas.microsoft.com/office/drawing/2014/main" id="{00000000-0008-0000-0200-00002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06" name="Plein_écran">
          <a:extLst>
            <a:ext uri="{FF2B5EF4-FFF2-40B4-BE49-F238E27FC236}">
              <a16:creationId xmlns:a16="http://schemas.microsoft.com/office/drawing/2014/main" id="{00000000-0008-0000-0200-00002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07" name="Plein_écran">
          <a:extLst>
            <a:ext uri="{FF2B5EF4-FFF2-40B4-BE49-F238E27FC236}">
              <a16:creationId xmlns:a16="http://schemas.microsoft.com/office/drawing/2014/main" id="{00000000-0008-0000-0200-00002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08" name="Plein_écran">
          <a:extLst>
            <a:ext uri="{FF2B5EF4-FFF2-40B4-BE49-F238E27FC236}">
              <a16:creationId xmlns:a16="http://schemas.microsoft.com/office/drawing/2014/main" id="{00000000-0008-0000-0200-00002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09" name="Plein_écran">
          <a:extLst>
            <a:ext uri="{FF2B5EF4-FFF2-40B4-BE49-F238E27FC236}">
              <a16:creationId xmlns:a16="http://schemas.microsoft.com/office/drawing/2014/main" id="{00000000-0008-0000-0200-00002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10" name="Plein_écran">
          <a:extLst>
            <a:ext uri="{FF2B5EF4-FFF2-40B4-BE49-F238E27FC236}">
              <a16:creationId xmlns:a16="http://schemas.microsoft.com/office/drawing/2014/main" id="{00000000-0008-0000-0200-00002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11" name="Plein_écran">
          <a:extLst>
            <a:ext uri="{FF2B5EF4-FFF2-40B4-BE49-F238E27FC236}">
              <a16:creationId xmlns:a16="http://schemas.microsoft.com/office/drawing/2014/main" id="{00000000-0008-0000-0200-00002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12" name="Plein_écran">
          <a:extLst>
            <a:ext uri="{FF2B5EF4-FFF2-40B4-BE49-F238E27FC236}">
              <a16:creationId xmlns:a16="http://schemas.microsoft.com/office/drawing/2014/main" id="{00000000-0008-0000-0200-00002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13" name="Plein_écran">
          <a:extLst>
            <a:ext uri="{FF2B5EF4-FFF2-40B4-BE49-F238E27FC236}">
              <a16:creationId xmlns:a16="http://schemas.microsoft.com/office/drawing/2014/main" id="{00000000-0008-0000-0200-00002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14" name="Plein_écran">
          <a:extLst>
            <a:ext uri="{FF2B5EF4-FFF2-40B4-BE49-F238E27FC236}">
              <a16:creationId xmlns:a16="http://schemas.microsoft.com/office/drawing/2014/main" id="{00000000-0008-0000-0200-00002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15" name="Plein_écran">
          <a:extLst>
            <a:ext uri="{FF2B5EF4-FFF2-40B4-BE49-F238E27FC236}">
              <a16:creationId xmlns:a16="http://schemas.microsoft.com/office/drawing/2014/main" id="{00000000-0008-0000-0200-00002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16" name="Plein_écran">
          <a:extLst>
            <a:ext uri="{FF2B5EF4-FFF2-40B4-BE49-F238E27FC236}">
              <a16:creationId xmlns:a16="http://schemas.microsoft.com/office/drawing/2014/main" id="{00000000-0008-0000-0200-00003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17" name="Plein_écran">
          <a:extLst>
            <a:ext uri="{FF2B5EF4-FFF2-40B4-BE49-F238E27FC236}">
              <a16:creationId xmlns:a16="http://schemas.microsoft.com/office/drawing/2014/main" id="{00000000-0008-0000-0200-00003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18" name="Plein_écran">
          <a:extLst>
            <a:ext uri="{FF2B5EF4-FFF2-40B4-BE49-F238E27FC236}">
              <a16:creationId xmlns:a16="http://schemas.microsoft.com/office/drawing/2014/main" id="{00000000-0008-0000-0200-00003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19" name="Plein_écran">
          <a:extLst>
            <a:ext uri="{FF2B5EF4-FFF2-40B4-BE49-F238E27FC236}">
              <a16:creationId xmlns:a16="http://schemas.microsoft.com/office/drawing/2014/main" id="{00000000-0008-0000-0200-00003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20" name="Plein_écran">
          <a:extLst>
            <a:ext uri="{FF2B5EF4-FFF2-40B4-BE49-F238E27FC236}">
              <a16:creationId xmlns:a16="http://schemas.microsoft.com/office/drawing/2014/main" id="{00000000-0008-0000-0200-00003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21" name="Plein_écran">
          <a:extLst>
            <a:ext uri="{FF2B5EF4-FFF2-40B4-BE49-F238E27FC236}">
              <a16:creationId xmlns:a16="http://schemas.microsoft.com/office/drawing/2014/main" id="{00000000-0008-0000-0200-00003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22" name="Plein_écran">
          <a:extLst>
            <a:ext uri="{FF2B5EF4-FFF2-40B4-BE49-F238E27FC236}">
              <a16:creationId xmlns:a16="http://schemas.microsoft.com/office/drawing/2014/main" id="{00000000-0008-0000-0200-00003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23" name="Plein_écran">
          <a:extLst>
            <a:ext uri="{FF2B5EF4-FFF2-40B4-BE49-F238E27FC236}">
              <a16:creationId xmlns:a16="http://schemas.microsoft.com/office/drawing/2014/main" id="{00000000-0008-0000-0200-00003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24" name="Plein_écran">
          <a:extLst>
            <a:ext uri="{FF2B5EF4-FFF2-40B4-BE49-F238E27FC236}">
              <a16:creationId xmlns:a16="http://schemas.microsoft.com/office/drawing/2014/main" id="{00000000-0008-0000-0200-00003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25" name="Plein_écran">
          <a:extLst>
            <a:ext uri="{FF2B5EF4-FFF2-40B4-BE49-F238E27FC236}">
              <a16:creationId xmlns:a16="http://schemas.microsoft.com/office/drawing/2014/main" id="{00000000-0008-0000-0200-00003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26" name="Plein_écran">
          <a:extLst>
            <a:ext uri="{FF2B5EF4-FFF2-40B4-BE49-F238E27FC236}">
              <a16:creationId xmlns:a16="http://schemas.microsoft.com/office/drawing/2014/main" id="{00000000-0008-0000-0200-00003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27" name="Plein_écran">
          <a:extLst>
            <a:ext uri="{FF2B5EF4-FFF2-40B4-BE49-F238E27FC236}">
              <a16:creationId xmlns:a16="http://schemas.microsoft.com/office/drawing/2014/main" id="{00000000-0008-0000-0200-00003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28" name="Plein_écran">
          <a:extLst>
            <a:ext uri="{FF2B5EF4-FFF2-40B4-BE49-F238E27FC236}">
              <a16:creationId xmlns:a16="http://schemas.microsoft.com/office/drawing/2014/main" id="{00000000-0008-0000-0200-00003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29" name="Plein_écran">
          <a:extLst>
            <a:ext uri="{FF2B5EF4-FFF2-40B4-BE49-F238E27FC236}">
              <a16:creationId xmlns:a16="http://schemas.microsoft.com/office/drawing/2014/main" id="{00000000-0008-0000-0200-00003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30" name="Plein_écran">
          <a:extLst>
            <a:ext uri="{FF2B5EF4-FFF2-40B4-BE49-F238E27FC236}">
              <a16:creationId xmlns:a16="http://schemas.microsoft.com/office/drawing/2014/main" id="{00000000-0008-0000-0200-00003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31" name="Plein_écran">
          <a:extLst>
            <a:ext uri="{FF2B5EF4-FFF2-40B4-BE49-F238E27FC236}">
              <a16:creationId xmlns:a16="http://schemas.microsoft.com/office/drawing/2014/main" id="{00000000-0008-0000-0200-00003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32" name="Plein_écran">
          <a:extLst>
            <a:ext uri="{FF2B5EF4-FFF2-40B4-BE49-F238E27FC236}">
              <a16:creationId xmlns:a16="http://schemas.microsoft.com/office/drawing/2014/main" id="{00000000-0008-0000-0200-00004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33" name="Plein_écran">
          <a:extLst>
            <a:ext uri="{FF2B5EF4-FFF2-40B4-BE49-F238E27FC236}">
              <a16:creationId xmlns:a16="http://schemas.microsoft.com/office/drawing/2014/main" id="{00000000-0008-0000-0200-00004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34" name="Plein_écran">
          <a:extLst>
            <a:ext uri="{FF2B5EF4-FFF2-40B4-BE49-F238E27FC236}">
              <a16:creationId xmlns:a16="http://schemas.microsoft.com/office/drawing/2014/main" id="{00000000-0008-0000-0200-00004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35" name="Plein_écran">
          <a:extLst>
            <a:ext uri="{FF2B5EF4-FFF2-40B4-BE49-F238E27FC236}">
              <a16:creationId xmlns:a16="http://schemas.microsoft.com/office/drawing/2014/main" id="{00000000-0008-0000-0200-00004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36" name="Plein_écran">
          <a:extLst>
            <a:ext uri="{FF2B5EF4-FFF2-40B4-BE49-F238E27FC236}">
              <a16:creationId xmlns:a16="http://schemas.microsoft.com/office/drawing/2014/main" id="{00000000-0008-0000-0200-00004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37" name="Plein_écran">
          <a:extLst>
            <a:ext uri="{FF2B5EF4-FFF2-40B4-BE49-F238E27FC236}">
              <a16:creationId xmlns:a16="http://schemas.microsoft.com/office/drawing/2014/main" id="{00000000-0008-0000-0200-00004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38" name="Plein_écran">
          <a:extLst>
            <a:ext uri="{FF2B5EF4-FFF2-40B4-BE49-F238E27FC236}">
              <a16:creationId xmlns:a16="http://schemas.microsoft.com/office/drawing/2014/main" id="{00000000-0008-0000-0200-00004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39" name="Plein_écran">
          <a:extLst>
            <a:ext uri="{FF2B5EF4-FFF2-40B4-BE49-F238E27FC236}">
              <a16:creationId xmlns:a16="http://schemas.microsoft.com/office/drawing/2014/main" id="{00000000-0008-0000-0200-00004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40" name="Plein_écran">
          <a:extLst>
            <a:ext uri="{FF2B5EF4-FFF2-40B4-BE49-F238E27FC236}">
              <a16:creationId xmlns:a16="http://schemas.microsoft.com/office/drawing/2014/main" id="{00000000-0008-0000-0200-00004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41" name="Plein_écran">
          <a:extLst>
            <a:ext uri="{FF2B5EF4-FFF2-40B4-BE49-F238E27FC236}">
              <a16:creationId xmlns:a16="http://schemas.microsoft.com/office/drawing/2014/main" id="{00000000-0008-0000-0200-00004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42" name="Plein_écran">
          <a:extLst>
            <a:ext uri="{FF2B5EF4-FFF2-40B4-BE49-F238E27FC236}">
              <a16:creationId xmlns:a16="http://schemas.microsoft.com/office/drawing/2014/main" id="{00000000-0008-0000-0200-00004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43" name="Plein_écran">
          <a:extLst>
            <a:ext uri="{FF2B5EF4-FFF2-40B4-BE49-F238E27FC236}">
              <a16:creationId xmlns:a16="http://schemas.microsoft.com/office/drawing/2014/main" id="{00000000-0008-0000-0200-00004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44" name="Plein_écran">
          <a:extLst>
            <a:ext uri="{FF2B5EF4-FFF2-40B4-BE49-F238E27FC236}">
              <a16:creationId xmlns:a16="http://schemas.microsoft.com/office/drawing/2014/main" id="{00000000-0008-0000-0200-00004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45" name="Plein_écran">
          <a:extLst>
            <a:ext uri="{FF2B5EF4-FFF2-40B4-BE49-F238E27FC236}">
              <a16:creationId xmlns:a16="http://schemas.microsoft.com/office/drawing/2014/main" id="{00000000-0008-0000-0200-00004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46" name="Plein_écran">
          <a:extLst>
            <a:ext uri="{FF2B5EF4-FFF2-40B4-BE49-F238E27FC236}">
              <a16:creationId xmlns:a16="http://schemas.microsoft.com/office/drawing/2014/main" id="{00000000-0008-0000-0200-00004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47" name="Plein_écran">
          <a:extLst>
            <a:ext uri="{FF2B5EF4-FFF2-40B4-BE49-F238E27FC236}">
              <a16:creationId xmlns:a16="http://schemas.microsoft.com/office/drawing/2014/main" id="{00000000-0008-0000-0200-00004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48" name="Plein_écran">
          <a:extLst>
            <a:ext uri="{FF2B5EF4-FFF2-40B4-BE49-F238E27FC236}">
              <a16:creationId xmlns:a16="http://schemas.microsoft.com/office/drawing/2014/main" id="{00000000-0008-0000-0200-00005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49" name="Plein_écran">
          <a:extLst>
            <a:ext uri="{FF2B5EF4-FFF2-40B4-BE49-F238E27FC236}">
              <a16:creationId xmlns:a16="http://schemas.microsoft.com/office/drawing/2014/main" id="{00000000-0008-0000-0200-00005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50" name="Plein_écran">
          <a:extLst>
            <a:ext uri="{FF2B5EF4-FFF2-40B4-BE49-F238E27FC236}">
              <a16:creationId xmlns:a16="http://schemas.microsoft.com/office/drawing/2014/main" id="{00000000-0008-0000-0200-00005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51" name="Plein_écran">
          <a:extLst>
            <a:ext uri="{FF2B5EF4-FFF2-40B4-BE49-F238E27FC236}">
              <a16:creationId xmlns:a16="http://schemas.microsoft.com/office/drawing/2014/main" id="{00000000-0008-0000-0200-00005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52" name="Plein_écran">
          <a:extLst>
            <a:ext uri="{FF2B5EF4-FFF2-40B4-BE49-F238E27FC236}">
              <a16:creationId xmlns:a16="http://schemas.microsoft.com/office/drawing/2014/main" id="{00000000-0008-0000-0200-00005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53" name="Plein_écran">
          <a:extLst>
            <a:ext uri="{FF2B5EF4-FFF2-40B4-BE49-F238E27FC236}">
              <a16:creationId xmlns:a16="http://schemas.microsoft.com/office/drawing/2014/main" id="{00000000-0008-0000-0200-00005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54" name="Plein_écran">
          <a:extLst>
            <a:ext uri="{FF2B5EF4-FFF2-40B4-BE49-F238E27FC236}">
              <a16:creationId xmlns:a16="http://schemas.microsoft.com/office/drawing/2014/main" id="{00000000-0008-0000-0200-00005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55" name="Plein_écran">
          <a:extLst>
            <a:ext uri="{FF2B5EF4-FFF2-40B4-BE49-F238E27FC236}">
              <a16:creationId xmlns:a16="http://schemas.microsoft.com/office/drawing/2014/main" id="{00000000-0008-0000-0200-00005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56" name="Plein_écran">
          <a:extLst>
            <a:ext uri="{FF2B5EF4-FFF2-40B4-BE49-F238E27FC236}">
              <a16:creationId xmlns:a16="http://schemas.microsoft.com/office/drawing/2014/main" id="{00000000-0008-0000-0200-00005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57" name="Plein_écran">
          <a:extLst>
            <a:ext uri="{FF2B5EF4-FFF2-40B4-BE49-F238E27FC236}">
              <a16:creationId xmlns:a16="http://schemas.microsoft.com/office/drawing/2014/main" id="{00000000-0008-0000-0200-00005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58" name="Plein_écran">
          <a:extLst>
            <a:ext uri="{FF2B5EF4-FFF2-40B4-BE49-F238E27FC236}">
              <a16:creationId xmlns:a16="http://schemas.microsoft.com/office/drawing/2014/main" id="{00000000-0008-0000-0200-00005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59" name="Plein_écran">
          <a:extLst>
            <a:ext uri="{FF2B5EF4-FFF2-40B4-BE49-F238E27FC236}">
              <a16:creationId xmlns:a16="http://schemas.microsoft.com/office/drawing/2014/main" id="{00000000-0008-0000-0200-00005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60" name="Plein_écran">
          <a:extLst>
            <a:ext uri="{FF2B5EF4-FFF2-40B4-BE49-F238E27FC236}">
              <a16:creationId xmlns:a16="http://schemas.microsoft.com/office/drawing/2014/main" id="{00000000-0008-0000-0200-00005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61" name="Plein_écran">
          <a:extLst>
            <a:ext uri="{FF2B5EF4-FFF2-40B4-BE49-F238E27FC236}">
              <a16:creationId xmlns:a16="http://schemas.microsoft.com/office/drawing/2014/main" id="{00000000-0008-0000-0200-00005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62" name="Plein_écran">
          <a:extLst>
            <a:ext uri="{FF2B5EF4-FFF2-40B4-BE49-F238E27FC236}">
              <a16:creationId xmlns:a16="http://schemas.microsoft.com/office/drawing/2014/main" id="{00000000-0008-0000-0200-00005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63" name="Plein_écran">
          <a:extLst>
            <a:ext uri="{FF2B5EF4-FFF2-40B4-BE49-F238E27FC236}">
              <a16:creationId xmlns:a16="http://schemas.microsoft.com/office/drawing/2014/main" id="{00000000-0008-0000-0200-00005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64" name="Plein_écran">
          <a:extLst>
            <a:ext uri="{FF2B5EF4-FFF2-40B4-BE49-F238E27FC236}">
              <a16:creationId xmlns:a16="http://schemas.microsoft.com/office/drawing/2014/main" id="{00000000-0008-0000-0200-00006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65" name="Plein_écran">
          <a:extLst>
            <a:ext uri="{FF2B5EF4-FFF2-40B4-BE49-F238E27FC236}">
              <a16:creationId xmlns:a16="http://schemas.microsoft.com/office/drawing/2014/main" id="{00000000-0008-0000-0200-00006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66" name="Plein_écran">
          <a:extLst>
            <a:ext uri="{FF2B5EF4-FFF2-40B4-BE49-F238E27FC236}">
              <a16:creationId xmlns:a16="http://schemas.microsoft.com/office/drawing/2014/main" id="{00000000-0008-0000-0200-00006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67" name="Plein_écran">
          <a:extLst>
            <a:ext uri="{FF2B5EF4-FFF2-40B4-BE49-F238E27FC236}">
              <a16:creationId xmlns:a16="http://schemas.microsoft.com/office/drawing/2014/main" id="{00000000-0008-0000-0200-00006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68" name="Plein_écran">
          <a:extLst>
            <a:ext uri="{FF2B5EF4-FFF2-40B4-BE49-F238E27FC236}">
              <a16:creationId xmlns:a16="http://schemas.microsoft.com/office/drawing/2014/main" id="{00000000-0008-0000-0200-00006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69" name="Plein_écran">
          <a:extLst>
            <a:ext uri="{FF2B5EF4-FFF2-40B4-BE49-F238E27FC236}">
              <a16:creationId xmlns:a16="http://schemas.microsoft.com/office/drawing/2014/main" id="{00000000-0008-0000-0200-00006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70" name="Plein_écran">
          <a:extLst>
            <a:ext uri="{FF2B5EF4-FFF2-40B4-BE49-F238E27FC236}">
              <a16:creationId xmlns:a16="http://schemas.microsoft.com/office/drawing/2014/main" id="{00000000-0008-0000-0200-00006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71" name="Plein_écran">
          <a:extLst>
            <a:ext uri="{FF2B5EF4-FFF2-40B4-BE49-F238E27FC236}">
              <a16:creationId xmlns:a16="http://schemas.microsoft.com/office/drawing/2014/main" id="{00000000-0008-0000-0200-00006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72" name="Plein_écran">
          <a:extLst>
            <a:ext uri="{FF2B5EF4-FFF2-40B4-BE49-F238E27FC236}">
              <a16:creationId xmlns:a16="http://schemas.microsoft.com/office/drawing/2014/main" id="{00000000-0008-0000-0200-00006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73" name="Plein_écran">
          <a:extLst>
            <a:ext uri="{FF2B5EF4-FFF2-40B4-BE49-F238E27FC236}">
              <a16:creationId xmlns:a16="http://schemas.microsoft.com/office/drawing/2014/main" id="{00000000-0008-0000-0200-00006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74" name="Plein_écran">
          <a:extLst>
            <a:ext uri="{FF2B5EF4-FFF2-40B4-BE49-F238E27FC236}">
              <a16:creationId xmlns:a16="http://schemas.microsoft.com/office/drawing/2014/main" id="{00000000-0008-0000-0200-00006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75" name="Plein_écran">
          <a:extLst>
            <a:ext uri="{FF2B5EF4-FFF2-40B4-BE49-F238E27FC236}">
              <a16:creationId xmlns:a16="http://schemas.microsoft.com/office/drawing/2014/main" id="{00000000-0008-0000-0200-00006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76" name="Plein_écran">
          <a:extLst>
            <a:ext uri="{FF2B5EF4-FFF2-40B4-BE49-F238E27FC236}">
              <a16:creationId xmlns:a16="http://schemas.microsoft.com/office/drawing/2014/main" id="{00000000-0008-0000-0200-00006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77" name="Plein_écran">
          <a:extLst>
            <a:ext uri="{FF2B5EF4-FFF2-40B4-BE49-F238E27FC236}">
              <a16:creationId xmlns:a16="http://schemas.microsoft.com/office/drawing/2014/main" id="{00000000-0008-0000-0200-00006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78" name="Plein_écran">
          <a:extLst>
            <a:ext uri="{FF2B5EF4-FFF2-40B4-BE49-F238E27FC236}">
              <a16:creationId xmlns:a16="http://schemas.microsoft.com/office/drawing/2014/main" id="{00000000-0008-0000-0200-00006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79" name="Plein_écran">
          <a:extLst>
            <a:ext uri="{FF2B5EF4-FFF2-40B4-BE49-F238E27FC236}">
              <a16:creationId xmlns:a16="http://schemas.microsoft.com/office/drawing/2014/main" id="{00000000-0008-0000-0200-00006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80" name="Plein_écran">
          <a:extLst>
            <a:ext uri="{FF2B5EF4-FFF2-40B4-BE49-F238E27FC236}">
              <a16:creationId xmlns:a16="http://schemas.microsoft.com/office/drawing/2014/main" id="{00000000-0008-0000-0200-00007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81" name="Plein_écran">
          <a:extLst>
            <a:ext uri="{FF2B5EF4-FFF2-40B4-BE49-F238E27FC236}">
              <a16:creationId xmlns:a16="http://schemas.microsoft.com/office/drawing/2014/main" id="{00000000-0008-0000-0200-00007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82" name="Plein_écran">
          <a:extLst>
            <a:ext uri="{FF2B5EF4-FFF2-40B4-BE49-F238E27FC236}">
              <a16:creationId xmlns:a16="http://schemas.microsoft.com/office/drawing/2014/main" id="{00000000-0008-0000-0200-00007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83" name="Plein_écran">
          <a:extLst>
            <a:ext uri="{FF2B5EF4-FFF2-40B4-BE49-F238E27FC236}">
              <a16:creationId xmlns:a16="http://schemas.microsoft.com/office/drawing/2014/main" id="{00000000-0008-0000-0200-00007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84" name="Plein_écran">
          <a:extLst>
            <a:ext uri="{FF2B5EF4-FFF2-40B4-BE49-F238E27FC236}">
              <a16:creationId xmlns:a16="http://schemas.microsoft.com/office/drawing/2014/main" id="{00000000-0008-0000-0200-00007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85" name="Plein_écran">
          <a:extLst>
            <a:ext uri="{FF2B5EF4-FFF2-40B4-BE49-F238E27FC236}">
              <a16:creationId xmlns:a16="http://schemas.microsoft.com/office/drawing/2014/main" id="{00000000-0008-0000-0200-00007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86" name="Plein_écran">
          <a:extLst>
            <a:ext uri="{FF2B5EF4-FFF2-40B4-BE49-F238E27FC236}">
              <a16:creationId xmlns:a16="http://schemas.microsoft.com/office/drawing/2014/main" id="{00000000-0008-0000-0200-00007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87" name="Plein_écran">
          <a:extLst>
            <a:ext uri="{FF2B5EF4-FFF2-40B4-BE49-F238E27FC236}">
              <a16:creationId xmlns:a16="http://schemas.microsoft.com/office/drawing/2014/main" id="{00000000-0008-0000-0200-00007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88" name="Plein_écran">
          <a:extLst>
            <a:ext uri="{FF2B5EF4-FFF2-40B4-BE49-F238E27FC236}">
              <a16:creationId xmlns:a16="http://schemas.microsoft.com/office/drawing/2014/main" id="{00000000-0008-0000-0200-00007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89" name="Plein_écran">
          <a:extLst>
            <a:ext uri="{FF2B5EF4-FFF2-40B4-BE49-F238E27FC236}">
              <a16:creationId xmlns:a16="http://schemas.microsoft.com/office/drawing/2014/main" id="{00000000-0008-0000-0200-00007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90" name="Plein_écran">
          <a:extLst>
            <a:ext uri="{FF2B5EF4-FFF2-40B4-BE49-F238E27FC236}">
              <a16:creationId xmlns:a16="http://schemas.microsoft.com/office/drawing/2014/main" id="{00000000-0008-0000-0200-00007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91" name="Plein_écran">
          <a:extLst>
            <a:ext uri="{FF2B5EF4-FFF2-40B4-BE49-F238E27FC236}">
              <a16:creationId xmlns:a16="http://schemas.microsoft.com/office/drawing/2014/main" id="{00000000-0008-0000-0200-00007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92" name="Plein_écran">
          <a:extLst>
            <a:ext uri="{FF2B5EF4-FFF2-40B4-BE49-F238E27FC236}">
              <a16:creationId xmlns:a16="http://schemas.microsoft.com/office/drawing/2014/main" id="{00000000-0008-0000-0200-00007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93" name="Plein_écran">
          <a:extLst>
            <a:ext uri="{FF2B5EF4-FFF2-40B4-BE49-F238E27FC236}">
              <a16:creationId xmlns:a16="http://schemas.microsoft.com/office/drawing/2014/main" id="{00000000-0008-0000-0200-00007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94" name="Plein_écran">
          <a:extLst>
            <a:ext uri="{FF2B5EF4-FFF2-40B4-BE49-F238E27FC236}">
              <a16:creationId xmlns:a16="http://schemas.microsoft.com/office/drawing/2014/main" id="{00000000-0008-0000-0200-00007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95" name="Plein_écran">
          <a:extLst>
            <a:ext uri="{FF2B5EF4-FFF2-40B4-BE49-F238E27FC236}">
              <a16:creationId xmlns:a16="http://schemas.microsoft.com/office/drawing/2014/main" id="{00000000-0008-0000-0200-00007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96" name="Plein_écran">
          <a:extLst>
            <a:ext uri="{FF2B5EF4-FFF2-40B4-BE49-F238E27FC236}">
              <a16:creationId xmlns:a16="http://schemas.microsoft.com/office/drawing/2014/main" id="{00000000-0008-0000-0200-00008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97" name="Plein_écran">
          <a:extLst>
            <a:ext uri="{FF2B5EF4-FFF2-40B4-BE49-F238E27FC236}">
              <a16:creationId xmlns:a16="http://schemas.microsoft.com/office/drawing/2014/main" id="{00000000-0008-0000-0200-00008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98" name="Plein_écran">
          <a:extLst>
            <a:ext uri="{FF2B5EF4-FFF2-40B4-BE49-F238E27FC236}">
              <a16:creationId xmlns:a16="http://schemas.microsoft.com/office/drawing/2014/main" id="{00000000-0008-0000-0200-00008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899" name="Plein_écran">
          <a:extLst>
            <a:ext uri="{FF2B5EF4-FFF2-40B4-BE49-F238E27FC236}">
              <a16:creationId xmlns:a16="http://schemas.microsoft.com/office/drawing/2014/main" id="{00000000-0008-0000-0200-00008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00" name="Plein_écran">
          <a:extLst>
            <a:ext uri="{FF2B5EF4-FFF2-40B4-BE49-F238E27FC236}">
              <a16:creationId xmlns:a16="http://schemas.microsoft.com/office/drawing/2014/main" id="{00000000-0008-0000-0200-00008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01" name="Plein_écran">
          <a:extLst>
            <a:ext uri="{FF2B5EF4-FFF2-40B4-BE49-F238E27FC236}">
              <a16:creationId xmlns:a16="http://schemas.microsoft.com/office/drawing/2014/main" id="{00000000-0008-0000-0200-00008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02" name="Plein_écran">
          <a:extLst>
            <a:ext uri="{FF2B5EF4-FFF2-40B4-BE49-F238E27FC236}">
              <a16:creationId xmlns:a16="http://schemas.microsoft.com/office/drawing/2014/main" id="{00000000-0008-0000-0200-00008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03" name="Plein_écran">
          <a:extLst>
            <a:ext uri="{FF2B5EF4-FFF2-40B4-BE49-F238E27FC236}">
              <a16:creationId xmlns:a16="http://schemas.microsoft.com/office/drawing/2014/main" id="{00000000-0008-0000-0200-00008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04" name="Plein_écran">
          <a:extLst>
            <a:ext uri="{FF2B5EF4-FFF2-40B4-BE49-F238E27FC236}">
              <a16:creationId xmlns:a16="http://schemas.microsoft.com/office/drawing/2014/main" id="{00000000-0008-0000-0200-00008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05" name="Plein_écran">
          <a:extLst>
            <a:ext uri="{FF2B5EF4-FFF2-40B4-BE49-F238E27FC236}">
              <a16:creationId xmlns:a16="http://schemas.microsoft.com/office/drawing/2014/main" id="{00000000-0008-0000-0200-00008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06" name="Plein_écran">
          <a:extLst>
            <a:ext uri="{FF2B5EF4-FFF2-40B4-BE49-F238E27FC236}">
              <a16:creationId xmlns:a16="http://schemas.microsoft.com/office/drawing/2014/main" id="{00000000-0008-0000-0200-00008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07" name="Plein_écran">
          <a:extLst>
            <a:ext uri="{FF2B5EF4-FFF2-40B4-BE49-F238E27FC236}">
              <a16:creationId xmlns:a16="http://schemas.microsoft.com/office/drawing/2014/main" id="{00000000-0008-0000-0200-00008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08" name="Plein_écran">
          <a:extLst>
            <a:ext uri="{FF2B5EF4-FFF2-40B4-BE49-F238E27FC236}">
              <a16:creationId xmlns:a16="http://schemas.microsoft.com/office/drawing/2014/main" id="{00000000-0008-0000-0200-00008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09" name="Plein_écran">
          <a:extLst>
            <a:ext uri="{FF2B5EF4-FFF2-40B4-BE49-F238E27FC236}">
              <a16:creationId xmlns:a16="http://schemas.microsoft.com/office/drawing/2014/main" id="{00000000-0008-0000-0200-00008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10" name="Plein_écran">
          <a:extLst>
            <a:ext uri="{FF2B5EF4-FFF2-40B4-BE49-F238E27FC236}">
              <a16:creationId xmlns:a16="http://schemas.microsoft.com/office/drawing/2014/main" id="{00000000-0008-0000-0200-00008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11" name="Plein_écran">
          <a:extLst>
            <a:ext uri="{FF2B5EF4-FFF2-40B4-BE49-F238E27FC236}">
              <a16:creationId xmlns:a16="http://schemas.microsoft.com/office/drawing/2014/main" id="{00000000-0008-0000-0200-00008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12" name="Plein_écran">
          <a:extLst>
            <a:ext uri="{FF2B5EF4-FFF2-40B4-BE49-F238E27FC236}">
              <a16:creationId xmlns:a16="http://schemas.microsoft.com/office/drawing/2014/main" id="{00000000-0008-0000-0200-00009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13" name="Plein_écran">
          <a:extLst>
            <a:ext uri="{FF2B5EF4-FFF2-40B4-BE49-F238E27FC236}">
              <a16:creationId xmlns:a16="http://schemas.microsoft.com/office/drawing/2014/main" id="{00000000-0008-0000-0200-00009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14" name="Plein_écran">
          <a:extLst>
            <a:ext uri="{FF2B5EF4-FFF2-40B4-BE49-F238E27FC236}">
              <a16:creationId xmlns:a16="http://schemas.microsoft.com/office/drawing/2014/main" id="{00000000-0008-0000-0200-00009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15" name="Plein_écran">
          <a:extLst>
            <a:ext uri="{FF2B5EF4-FFF2-40B4-BE49-F238E27FC236}">
              <a16:creationId xmlns:a16="http://schemas.microsoft.com/office/drawing/2014/main" id="{00000000-0008-0000-0200-00009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16" name="Plein_écran">
          <a:extLst>
            <a:ext uri="{FF2B5EF4-FFF2-40B4-BE49-F238E27FC236}">
              <a16:creationId xmlns:a16="http://schemas.microsoft.com/office/drawing/2014/main" id="{00000000-0008-0000-0200-00009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17" name="Plein_écran">
          <a:extLst>
            <a:ext uri="{FF2B5EF4-FFF2-40B4-BE49-F238E27FC236}">
              <a16:creationId xmlns:a16="http://schemas.microsoft.com/office/drawing/2014/main" id="{00000000-0008-0000-0200-00009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18" name="Plein_écran">
          <a:extLst>
            <a:ext uri="{FF2B5EF4-FFF2-40B4-BE49-F238E27FC236}">
              <a16:creationId xmlns:a16="http://schemas.microsoft.com/office/drawing/2014/main" id="{00000000-0008-0000-0200-00009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19" name="Plein_écran">
          <a:extLst>
            <a:ext uri="{FF2B5EF4-FFF2-40B4-BE49-F238E27FC236}">
              <a16:creationId xmlns:a16="http://schemas.microsoft.com/office/drawing/2014/main" id="{00000000-0008-0000-0200-00009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20" name="Plein_écran">
          <a:extLst>
            <a:ext uri="{FF2B5EF4-FFF2-40B4-BE49-F238E27FC236}">
              <a16:creationId xmlns:a16="http://schemas.microsoft.com/office/drawing/2014/main" id="{00000000-0008-0000-0200-00009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21" name="Plein_écran">
          <a:extLst>
            <a:ext uri="{FF2B5EF4-FFF2-40B4-BE49-F238E27FC236}">
              <a16:creationId xmlns:a16="http://schemas.microsoft.com/office/drawing/2014/main" id="{00000000-0008-0000-0200-00009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22" name="Plein_écran">
          <a:extLst>
            <a:ext uri="{FF2B5EF4-FFF2-40B4-BE49-F238E27FC236}">
              <a16:creationId xmlns:a16="http://schemas.microsoft.com/office/drawing/2014/main" id="{00000000-0008-0000-0200-00009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23" name="Plein_écran">
          <a:extLst>
            <a:ext uri="{FF2B5EF4-FFF2-40B4-BE49-F238E27FC236}">
              <a16:creationId xmlns:a16="http://schemas.microsoft.com/office/drawing/2014/main" id="{00000000-0008-0000-0200-00009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24" name="Plein_écran">
          <a:extLst>
            <a:ext uri="{FF2B5EF4-FFF2-40B4-BE49-F238E27FC236}">
              <a16:creationId xmlns:a16="http://schemas.microsoft.com/office/drawing/2014/main" id="{00000000-0008-0000-0200-00009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25" name="Plein_écran">
          <a:extLst>
            <a:ext uri="{FF2B5EF4-FFF2-40B4-BE49-F238E27FC236}">
              <a16:creationId xmlns:a16="http://schemas.microsoft.com/office/drawing/2014/main" id="{00000000-0008-0000-0200-00009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26" name="Plein_écran">
          <a:extLst>
            <a:ext uri="{FF2B5EF4-FFF2-40B4-BE49-F238E27FC236}">
              <a16:creationId xmlns:a16="http://schemas.microsoft.com/office/drawing/2014/main" id="{00000000-0008-0000-0200-00009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27" name="Plein_écran">
          <a:extLst>
            <a:ext uri="{FF2B5EF4-FFF2-40B4-BE49-F238E27FC236}">
              <a16:creationId xmlns:a16="http://schemas.microsoft.com/office/drawing/2014/main" id="{00000000-0008-0000-0200-00009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28" name="Plein_écran">
          <a:extLst>
            <a:ext uri="{FF2B5EF4-FFF2-40B4-BE49-F238E27FC236}">
              <a16:creationId xmlns:a16="http://schemas.microsoft.com/office/drawing/2014/main" id="{00000000-0008-0000-0200-0000A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29" name="Plein_écran">
          <a:extLst>
            <a:ext uri="{FF2B5EF4-FFF2-40B4-BE49-F238E27FC236}">
              <a16:creationId xmlns:a16="http://schemas.microsoft.com/office/drawing/2014/main" id="{00000000-0008-0000-0200-0000A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30" name="Plein_écran">
          <a:extLst>
            <a:ext uri="{FF2B5EF4-FFF2-40B4-BE49-F238E27FC236}">
              <a16:creationId xmlns:a16="http://schemas.microsoft.com/office/drawing/2014/main" id="{00000000-0008-0000-0200-0000A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31" name="Plein_écran">
          <a:extLst>
            <a:ext uri="{FF2B5EF4-FFF2-40B4-BE49-F238E27FC236}">
              <a16:creationId xmlns:a16="http://schemas.microsoft.com/office/drawing/2014/main" id="{00000000-0008-0000-0200-0000A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32" name="Plein_écran">
          <a:extLst>
            <a:ext uri="{FF2B5EF4-FFF2-40B4-BE49-F238E27FC236}">
              <a16:creationId xmlns:a16="http://schemas.microsoft.com/office/drawing/2014/main" id="{00000000-0008-0000-0200-0000A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33" name="Plein_écran">
          <a:extLst>
            <a:ext uri="{FF2B5EF4-FFF2-40B4-BE49-F238E27FC236}">
              <a16:creationId xmlns:a16="http://schemas.microsoft.com/office/drawing/2014/main" id="{00000000-0008-0000-0200-0000A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34" name="Plein_écran">
          <a:extLst>
            <a:ext uri="{FF2B5EF4-FFF2-40B4-BE49-F238E27FC236}">
              <a16:creationId xmlns:a16="http://schemas.microsoft.com/office/drawing/2014/main" id="{00000000-0008-0000-0200-0000A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35" name="Plein_écran">
          <a:extLst>
            <a:ext uri="{FF2B5EF4-FFF2-40B4-BE49-F238E27FC236}">
              <a16:creationId xmlns:a16="http://schemas.microsoft.com/office/drawing/2014/main" id="{00000000-0008-0000-0200-0000A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36" name="Plein_écran">
          <a:extLst>
            <a:ext uri="{FF2B5EF4-FFF2-40B4-BE49-F238E27FC236}">
              <a16:creationId xmlns:a16="http://schemas.microsoft.com/office/drawing/2014/main" id="{00000000-0008-0000-0200-0000A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37" name="Plein_écran">
          <a:extLst>
            <a:ext uri="{FF2B5EF4-FFF2-40B4-BE49-F238E27FC236}">
              <a16:creationId xmlns:a16="http://schemas.microsoft.com/office/drawing/2014/main" id="{00000000-0008-0000-0200-0000A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38" name="Plein_écran">
          <a:extLst>
            <a:ext uri="{FF2B5EF4-FFF2-40B4-BE49-F238E27FC236}">
              <a16:creationId xmlns:a16="http://schemas.microsoft.com/office/drawing/2014/main" id="{00000000-0008-0000-0200-0000A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39" name="Plein_écran">
          <a:extLst>
            <a:ext uri="{FF2B5EF4-FFF2-40B4-BE49-F238E27FC236}">
              <a16:creationId xmlns:a16="http://schemas.microsoft.com/office/drawing/2014/main" id="{00000000-0008-0000-0200-0000A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40" name="Plein_écran">
          <a:extLst>
            <a:ext uri="{FF2B5EF4-FFF2-40B4-BE49-F238E27FC236}">
              <a16:creationId xmlns:a16="http://schemas.microsoft.com/office/drawing/2014/main" id="{00000000-0008-0000-0200-0000A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41" name="Plein_écran">
          <a:extLst>
            <a:ext uri="{FF2B5EF4-FFF2-40B4-BE49-F238E27FC236}">
              <a16:creationId xmlns:a16="http://schemas.microsoft.com/office/drawing/2014/main" id="{00000000-0008-0000-0200-0000A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42" name="Plein_écran">
          <a:extLst>
            <a:ext uri="{FF2B5EF4-FFF2-40B4-BE49-F238E27FC236}">
              <a16:creationId xmlns:a16="http://schemas.microsoft.com/office/drawing/2014/main" id="{00000000-0008-0000-0200-0000A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43" name="Plein_écran">
          <a:extLst>
            <a:ext uri="{FF2B5EF4-FFF2-40B4-BE49-F238E27FC236}">
              <a16:creationId xmlns:a16="http://schemas.microsoft.com/office/drawing/2014/main" id="{00000000-0008-0000-0200-0000A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44" name="Plein_écran">
          <a:extLst>
            <a:ext uri="{FF2B5EF4-FFF2-40B4-BE49-F238E27FC236}">
              <a16:creationId xmlns:a16="http://schemas.microsoft.com/office/drawing/2014/main" id="{00000000-0008-0000-0200-0000B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45" name="Plein_écran">
          <a:extLst>
            <a:ext uri="{FF2B5EF4-FFF2-40B4-BE49-F238E27FC236}">
              <a16:creationId xmlns:a16="http://schemas.microsoft.com/office/drawing/2014/main" id="{00000000-0008-0000-0200-0000B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46" name="Plein_écran">
          <a:extLst>
            <a:ext uri="{FF2B5EF4-FFF2-40B4-BE49-F238E27FC236}">
              <a16:creationId xmlns:a16="http://schemas.microsoft.com/office/drawing/2014/main" id="{00000000-0008-0000-0200-0000B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47" name="Plein_écran">
          <a:extLst>
            <a:ext uri="{FF2B5EF4-FFF2-40B4-BE49-F238E27FC236}">
              <a16:creationId xmlns:a16="http://schemas.microsoft.com/office/drawing/2014/main" id="{00000000-0008-0000-0200-0000B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48" name="Plein_écran">
          <a:extLst>
            <a:ext uri="{FF2B5EF4-FFF2-40B4-BE49-F238E27FC236}">
              <a16:creationId xmlns:a16="http://schemas.microsoft.com/office/drawing/2014/main" id="{00000000-0008-0000-0200-0000B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49" name="Plein_écran">
          <a:extLst>
            <a:ext uri="{FF2B5EF4-FFF2-40B4-BE49-F238E27FC236}">
              <a16:creationId xmlns:a16="http://schemas.microsoft.com/office/drawing/2014/main" id="{00000000-0008-0000-0200-0000B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50" name="Plein_écran">
          <a:extLst>
            <a:ext uri="{FF2B5EF4-FFF2-40B4-BE49-F238E27FC236}">
              <a16:creationId xmlns:a16="http://schemas.microsoft.com/office/drawing/2014/main" id="{00000000-0008-0000-0200-0000B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51" name="Plein_écran">
          <a:extLst>
            <a:ext uri="{FF2B5EF4-FFF2-40B4-BE49-F238E27FC236}">
              <a16:creationId xmlns:a16="http://schemas.microsoft.com/office/drawing/2014/main" id="{00000000-0008-0000-0200-0000B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52" name="Plein_écran">
          <a:extLst>
            <a:ext uri="{FF2B5EF4-FFF2-40B4-BE49-F238E27FC236}">
              <a16:creationId xmlns:a16="http://schemas.microsoft.com/office/drawing/2014/main" id="{00000000-0008-0000-0200-0000B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53" name="Plein_écran">
          <a:extLst>
            <a:ext uri="{FF2B5EF4-FFF2-40B4-BE49-F238E27FC236}">
              <a16:creationId xmlns:a16="http://schemas.microsoft.com/office/drawing/2014/main" id="{00000000-0008-0000-0200-0000B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54" name="Plein_écran">
          <a:extLst>
            <a:ext uri="{FF2B5EF4-FFF2-40B4-BE49-F238E27FC236}">
              <a16:creationId xmlns:a16="http://schemas.microsoft.com/office/drawing/2014/main" id="{00000000-0008-0000-0200-0000B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55" name="Plein_écran">
          <a:extLst>
            <a:ext uri="{FF2B5EF4-FFF2-40B4-BE49-F238E27FC236}">
              <a16:creationId xmlns:a16="http://schemas.microsoft.com/office/drawing/2014/main" id="{00000000-0008-0000-0200-0000B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56" name="Plein_écran">
          <a:extLst>
            <a:ext uri="{FF2B5EF4-FFF2-40B4-BE49-F238E27FC236}">
              <a16:creationId xmlns:a16="http://schemas.microsoft.com/office/drawing/2014/main" id="{00000000-0008-0000-0200-0000B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57" name="Plein_écran">
          <a:extLst>
            <a:ext uri="{FF2B5EF4-FFF2-40B4-BE49-F238E27FC236}">
              <a16:creationId xmlns:a16="http://schemas.microsoft.com/office/drawing/2014/main" id="{00000000-0008-0000-0200-0000B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58" name="Plein_écran">
          <a:extLst>
            <a:ext uri="{FF2B5EF4-FFF2-40B4-BE49-F238E27FC236}">
              <a16:creationId xmlns:a16="http://schemas.microsoft.com/office/drawing/2014/main" id="{00000000-0008-0000-0200-0000B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59" name="Plein_écran">
          <a:extLst>
            <a:ext uri="{FF2B5EF4-FFF2-40B4-BE49-F238E27FC236}">
              <a16:creationId xmlns:a16="http://schemas.microsoft.com/office/drawing/2014/main" id="{00000000-0008-0000-0200-0000B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60" name="Plein_écran">
          <a:extLst>
            <a:ext uri="{FF2B5EF4-FFF2-40B4-BE49-F238E27FC236}">
              <a16:creationId xmlns:a16="http://schemas.microsoft.com/office/drawing/2014/main" id="{00000000-0008-0000-0200-0000C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61" name="Plein_écran">
          <a:extLst>
            <a:ext uri="{FF2B5EF4-FFF2-40B4-BE49-F238E27FC236}">
              <a16:creationId xmlns:a16="http://schemas.microsoft.com/office/drawing/2014/main" id="{00000000-0008-0000-0200-0000C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62" name="Plein_écran">
          <a:extLst>
            <a:ext uri="{FF2B5EF4-FFF2-40B4-BE49-F238E27FC236}">
              <a16:creationId xmlns:a16="http://schemas.microsoft.com/office/drawing/2014/main" id="{00000000-0008-0000-0200-0000C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63" name="Plein_écran">
          <a:extLst>
            <a:ext uri="{FF2B5EF4-FFF2-40B4-BE49-F238E27FC236}">
              <a16:creationId xmlns:a16="http://schemas.microsoft.com/office/drawing/2014/main" id="{00000000-0008-0000-0200-0000C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64" name="Plein_écran">
          <a:extLst>
            <a:ext uri="{FF2B5EF4-FFF2-40B4-BE49-F238E27FC236}">
              <a16:creationId xmlns:a16="http://schemas.microsoft.com/office/drawing/2014/main" id="{00000000-0008-0000-0200-0000C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65" name="Plein_écran">
          <a:extLst>
            <a:ext uri="{FF2B5EF4-FFF2-40B4-BE49-F238E27FC236}">
              <a16:creationId xmlns:a16="http://schemas.microsoft.com/office/drawing/2014/main" id="{00000000-0008-0000-0200-0000C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66" name="Plein_écran">
          <a:extLst>
            <a:ext uri="{FF2B5EF4-FFF2-40B4-BE49-F238E27FC236}">
              <a16:creationId xmlns:a16="http://schemas.microsoft.com/office/drawing/2014/main" id="{00000000-0008-0000-0200-0000C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67" name="Plein_écran">
          <a:extLst>
            <a:ext uri="{FF2B5EF4-FFF2-40B4-BE49-F238E27FC236}">
              <a16:creationId xmlns:a16="http://schemas.microsoft.com/office/drawing/2014/main" id="{00000000-0008-0000-0200-0000C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68" name="Plein_écran">
          <a:extLst>
            <a:ext uri="{FF2B5EF4-FFF2-40B4-BE49-F238E27FC236}">
              <a16:creationId xmlns:a16="http://schemas.microsoft.com/office/drawing/2014/main" id="{00000000-0008-0000-0200-0000C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69" name="Plein_écran">
          <a:extLst>
            <a:ext uri="{FF2B5EF4-FFF2-40B4-BE49-F238E27FC236}">
              <a16:creationId xmlns:a16="http://schemas.microsoft.com/office/drawing/2014/main" id="{00000000-0008-0000-0200-0000C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70" name="Plein_écran">
          <a:extLst>
            <a:ext uri="{FF2B5EF4-FFF2-40B4-BE49-F238E27FC236}">
              <a16:creationId xmlns:a16="http://schemas.microsoft.com/office/drawing/2014/main" id="{00000000-0008-0000-0200-0000C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71" name="Plein_écran">
          <a:extLst>
            <a:ext uri="{FF2B5EF4-FFF2-40B4-BE49-F238E27FC236}">
              <a16:creationId xmlns:a16="http://schemas.microsoft.com/office/drawing/2014/main" id="{00000000-0008-0000-0200-0000C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72" name="Plein_écran">
          <a:extLst>
            <a:ext uri="{FF2B5EF4-FFF2-40B4-BE49-F238E27FC236}">
              <a16:creationId xmlns:a16="http://schemas.microsoft.com/office/drawing/2014/main" id="{00000000-0008-0000-0200-0000C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73" name="Plein_écran">
          <a:extLst>
            <a:ext uri="{FF2B5EF4-FFF2-40B4-BE49-F238E27FC236}">
              <a16:creationId xmlns:a16="http://schemas.microsoft.com/office/drawing/2014/main" id="{00000000-0008-0000-0200-0000C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74" name="Plein_écran">
          <a:extLst>
            <a:ext uri="{FF2B5EF4-FFF2-40B4-BE49-F238E27FC236}">
              <a16:creationId xmlns:a16="http://schemas.microsoft.com/office/drawing/2014/main" id="{00000000-0008-0000-0200-0000C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75" name="Plein_écran">
          <a:extLst>
            <a:ext uri="{FF2B5EF4-FFF2-40B4-BE49-F238E27FC236}">
              <a16:creationId xmlns:a16="http://schemas.microsoft.com/office/drawing/2014/main" id="{00000000-0008-0000-0200-0000C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76" name="Plein_écran">
          <a:extLst>
            <a:ext uri="{FF2B5EF4-FFF2-40B4-BE49-F238E27FC236}">
              <a16:creationId xmlns:a16="http://schemas.microsoft.com/office/drawing/2014/main" id="{00000000-0008-0000-0200-0000D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77" name="Plein_écran">
          <a:extLst>
            <a:ext uri="{FF2B5EF4-FFF2-40B4-BE49-F238E27FC236}">
              <a16:creationId xmlns:a16="http://schemas.microsoft.com/office/drawing/2014/main" id="{00000000-0008-0000-0200-0000D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78" name="Plein_écran">
          <a:extLst>
            <a:ext uri="{FF2B5EF4-FFF2-40B4-BE49-F238E27FC236}">
              <a16:creationId xmlns:a16="http://schemas.microsoft.com/office/drawing/2014/main" id="{00000000-0008-0000-0200-0000D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79" name="Plein_écran">
          <a:extLst>
            <a:ext uri="{FF2B5EF4-FFF2-40B4-BE49-F238E27FC236}">
              <a16:creationId xmlns:a16="http://schemas.microsoft.com/office/drawing/2014/main" id="{00000000-0008-0000-0200-0000D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80" name="Plein_écran">
          <a:extLst>
            <a:ext uri="{FF2B5EF4-FFF2-40B4-BE49-F238E27FC236}">
              <a16:creationId xmlns:a16="http://schemas.microsoft.com/office/drawing/2014/main" id="{00000000-0008-0000-0200-0000D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81" name="Plein_écran">
          <a:extLst>
            <a:ext uri="{FF2B5EF4-FFF2-40B4-BE49-F238E27FC236}">
              <a16:creationId xmlns:a16="http://schemas.microsoft.com/office/drawing/2014/main" id="{00000000-0008-0000-0200-0000D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82" name="Plein_écran">
          <a:extLst>
            <a:ext uri="{FF2B5EF4-FFF2-40B4-BE49-F238E27FC236}">
              <a16:creationId xmlns:a16="http://schemas.microsoft.com/office/drawing/2014/main" id="{00000000-0008-0000-0200-0000D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83" name="Plein_écran">
          <a:extLst>
            <a:ext uri="{FF2B5EF4-FFF2-40B4-BE49-F238E27FC236}">
              <a16:creationId xmlns:a16="http://schemas.microsoft.com/office/drawing/2014/main" id="{00000000-0008-0000-0200-0000D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84" name="Plein_écran">
          <a:extLst>
            <a:ext uri="{FF2B5EF4-FFF2-40B4-BE49-F238E27FC236}">
              <a16:creationId xmlns:a16="http://schemas.microsoft.com/office/drawing/2014/main" id="{00000000-0008-0000-0200-0000D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85" name="Plein_écran">
          <a:extLst>
            <a:ext uri="{FF2B5EF4-FFF2-40B4-BE49-F238E27FC236}">
              <a16:creationId xmlns:a16="http://schemas.microsoft.com/office/drawing/2014/main" id="{00000000-0008-0000-0200-0000D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86" name="Plein_écran">
          <a:extLst>
            <a:ext uri="{FF2B5EF4-FFF2-40B4-BE49-F238E27FC236}">
              <a16:creationId xmlns:a16="http://schemas.microsoft.com/office/drawing/2014/main" id="{00000000-0008-0000-0200-0000D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87" name="Plein_écran">
          <a:extLst>
            <a:ext uri="{FF2B5EF4-FFF2-40B4-BE49-F238E27FC236}">
              <a16:creationId xmlns:a16="http://schemas.microsoft.com/office/drawing/2014/main" id="{00000000-0008-0000-0200-0000D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88" name="Plein_écran">
          <a:extLst>
            <a:ext uri="{FF2B5EF4-FFF2-40B4-BE49-F238E27FC236}">
              <a16:creationId xmlns:a16="http://schemas.microsoft.com/office/drawing/2014/main" id="{00000000-0008-0000-0200-0000D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89" name="Plein_écran">
          <a:extLst>
            <a:ext uri="{FF2B5EF4-FFF2-40B4-BE49-F238E27FC236}">
              <a16:creationId xmlns:a16="http://schemas.microsoft.com/office/drawing/2014/main" id="{00000000-0008-0000-0200-0000D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90" name="Plein_écran">
          <a:extLst>
            <a:ext uri="{FF2B5EF4-FFF2-40B4-BE49-F238E27FC236}">
              <a16:creationId xmlns:a16="http://schemas.microsoft.com/office/drawing/2014/main" id="{00000000-0008-0000-0200-0000D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91" name="Plein_écran">
          <a:extLst>
            <a:ext uri="{FF2B5EF4-FFF2-40B4-BE49-F238E27FC236}">
              <a16:creationId xmlns:a16="http://schemas.microsoft.com/office/drawing/2014/main" id="{00000000-0008-0000-0200-0000D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92" name="Plein_écran">
          <a:extLst>
            <a:ext uri="{FF2B5EF4-FFF2-40B4-BE49-F238E27FC236}">
              <a16:creationId xmlns:a16="http://schemas.microsoft.com/office/drawing/2014/main" id="{00000000-0008-0000-0200-0000E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93" name="Plein_écran">
          <a:extLst>
            <a:ext uri="{FF2B5EF4-FFF2-40B4-BE49-F238E27FC236}">
              <a16:creationId xmlns:a16="http://schemas.microsoft.com/office/drawing/2014/main" id="{00000000-0008-0000-0200-0000E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94" name="Plein_écran">
          <a:extLst>
            <a:ext uri="{FF2B5EF4-FFF2-40B4-BE49-F238E27FC236}">
              <a16:creationId xmlns:a16="http://schemas.microsoft.com/office/drawing/2014/main" id="{00000000-0008-0000-0200-0000E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95" name="Plein_écran">
          <a:extLst>
            <a:ext uri="{FF2B5EF4-FFF2-40B4-BE49-F238E27FC236}">
              <a16:creationId xmlns:a16="http://schemas.microsoft.com/office/drawing/2014/main" id="{00000000-0008-0000-0200-0000E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96" name="Plein_écran">
          <a:extLst>
            <a:ext uri="{FF2B5EF4-FFF2-40B4-BE49-F238E27FC236}">
              <a16:creationId xmlns:a16="http://schemas.microsoft.com/office/drawing/2014/main" id="{00000000-0008-0000-0200-0000E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97" name="Plein_écran">
          <a:extLst>
            <a:ext uri="{FF2B5EF4-FFF2-40B4-BE49-F238E27FC236}">
              <a16:creationId xmlns:a16="http://schemas.microsoft.com/office/drawing/2014/main" id="{00000000-0008-0000-0200-0000E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98" name="Plein_écran">
          <a:extLst>
            <a:ext uri="{FF2B5EF4-FFF2-40B4-BE49-F238E27FC236}">
              <a16:creationId xmlns:a16="http://schemas.microsoft.com/office/drawing/2014/main" id="{00000000-0008-0000-0200-0000E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999" name="Plein_écran">
          <a:extLst>
            <a:ext uri="{FF2B5EF4-FFF2-40B4-BE49-F238E27FC236}">
              <a16:creationId xmlns:a16="http://schemas.microsoft.com/office/drawing/2014/main" id="{00000000-0008-0000-0200-0000E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00" name="Plein_écran">
          <a:extLst>
            <a:ext uri="{FF2B5EF4-FFF2-40B4-BE49-F238E27FC236}">
              <a16:creationId xmlns:a16="http://schemas.microsoft.com/office/drawing/2014/main" id="{00000000-0008-0000-0200-0000E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01" name="Plein_écran">
          <a:extLst>
            <a:ext uri="{FF2B5EF4-FFF2-40B4-BE49-F238E27FC236}">
              <a16:creationId xmlns:a16="http://schemas.microsoft.com/office/drawing/2014/main" id="{00000000-0008-0000-0200-0000E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02" name="Plein_écran">
          <a:extLst>
            <a:ext uri="{FF2B5EF4-FFF2-40B4-BE49-F238E27FC236}">
              <a16:creationId xmlns:a16="http://schemas.microsoft.com/office/drawing/2014/main" id="{00000000-0008-0000-0200-0000E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03" name="Plein_écran">
          <a:extLst>
            <a:ext uri="{FF2B5EF4-FFF2-40B4-BE49-F238E27FC236}">
              <a16:creationId xmlns:a16="http://schemas.microsoft.com/office/drawing/2014/main" id="{00000000-0008-0000-0200-0000E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04" name="Plein_écran">
          <a:extLst>
            <a:ext uri="{FF2B5EF4-FFF2-40B4-BE49-F238E27FC236}">
              <a16:creationId xmlns:a16="http://schemas.microsoft.com/office/drawing/2014/main" id="{00000000-0008-0000-0200-0000E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05" name="Plein_écran">
          <a:extLst>
            <a:ext uri="{FF2B5EF4-FFF2-40B4-BE49-F238E27FC236}">
              <a16:creationId xmlns:a16="http://schemas.microsoft.com/office/drawing/2014/main" id="{00000000-0008-0000-0200-0000E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06" name="Plein_écran">
          <a:extLst>
            <a:ext uri="{FF2B5EF4-FFF2-40B4-BE49-F238E27FC236}">
              <a16:creationId xmlns:a16="http://schemas.microsoft.com/office/drawing/2014/main" id="{00000000-0008-0000-0200-0000E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07" name="Plein_écran">
          <a:extLst>
            <a:ext uri="{FF2B5EF4-FFF2-40B4-BE49-F238E27FC236}">
              <a16:creationId xmlns:a16="http://schemas.microsoft.com/office/drawing/2014/main" id="{00000000-0008-0000-0200-0000E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08" name="Plein_écran">
          <a:extLst>
            <a:ext uri="{FF2B5EF4-FFF2-40B4-BE49-F238E27FC236}">
              <a16:creationId xmlns:a16="http://schemas.microsoft.com/office/drawing/2014/main" id="{00000000-0008-0000-0200-0000F0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09" name="Plein_écran">
          <a:extLst>
            <a:ext uri="{FF2B5EF4-FFF2-40B4-BE49-F238E27FC236}">
              <a16:creationId xmlns:a16="http://schemas.microsoft.com/office/drawing/2014/main" id="{00000000-0008-0000-0200-0000F1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10" name="Plein_écran">
          <a:extLst>
            <a:ext uri="{FF2B5EF4-FFF2-40B4-BE49-F238E27FC236}">
              <a16:creationId xmlns:a16="http://schemas.microsoft.com/office/drawing/2014/main" id="{00000000-0008-0000-0200-0000F2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11" name="Plein_écran">
          <a:extLst>
            <a:ext uri="{FF2B5EF4-FFF2-40B4-BE49-F238E27FC236}">
              <a16:creationId xmlns:a16="http://schemas.microsoft.com/office/drawing/2014/main" id="{00000000-0008-0000-0200-0000F3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12" name="Plein_écran">
          <a:extLst>
            <a:ext uri="{FF2B5EF4-FFF2-40B4-BE49-F238E27FC236}">
              <a16:creationId xmlns:a16="http://schemas.microsoft.com/office/drawing/2014/main" id="{00000000-0008-0000-0200-0000F4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13" name="Plein_écran">
          <a:extLst>
            <a:ext uri="{FF2B5EF4-FFF2-40B4-BE49-F238E27FC236}">
              <a16:creationId xmlns:a16="http://schemas.microsoft.com/office/drawing/2014/main" id="{00000000-0008-0000-0200-0000F5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14" name="Plein_écran">
          <a:extLst>
            <a:ext uri="{FF2B5EF4-FFF2-40B4-BE49-F238E27FC236}">
              <a16:creationId xmlns:a16="http://schemas.microsoft.com/office/drawing/2014/main" id="{00000000-0008-0000-0200-0000F6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15" name="Plein_écran">
          <a:extLst>
            <a:ext uri="{FF2B5EF4-FFF2-40B4-BE49-F238E27FC236}">
              <a16:creationId xmlns:a16="http://schemas.microsoft.com/office/drawing/2014/main" id="{00000000-0008-0000-0200-0000F7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16" name="Plein_écran">
          <a:extLst>
            <a:ext uri="{FF2B5EF4-FFF2-40B4-BE49-F238E27FC236}">
              <a16:creationId xmlns:a16="http://schemas.microsoft.com/office/drawing/2014/main" id="{00000000-0008-0000-0200-0000F8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17" name="Plein_écran">
          <a:extLst>
            <a:ext uri="{FF2B5EF4-FFF2-40B4-BE49-F238E27FC236}">
              <a16:creationId xmlns:a16="http://schemas.microsoft.com/office/drawing/2014/main" id="{00000000-0008-0000-0200-0000F9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18" name="Plein_écran">
          <a:extLst>
            <a:ext uri="{FF2B5EF4-FFF2-40B4-BE49-F238E27FC236}">
              <a16:creationId xmlns:a16="http://schemas.microsoft.com/office/drawing/2014/main" id="{00000000-0008-0000-0200-0000FA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19" name="Plein_écran">
          <a:extLst>
            <a:ext uri="{FF2B5EF4-FFF2-40B4-BE49-F238E27FC236}">
              <a16:creationId xmlns:a16="http://schemas.microsoft.com/office/drawing/2014/main" id="{00000000-0008-0000-0200-0000FB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20" name="Plein_écran">
          <a:extLst>
            <a:ext uri="{FF2B5EF4-FFF2-40B4-BE49-F238E27FC236}">
              <a16:creationId xmlns:a16="http://schemas.microsoft.com/office/drawing/2014/main" id="{00000000-0008-0000-0200-0000FC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21" name="Plein_écran">
          <a:extLst>
            <a:ext uri="{FF2B5EF4-FFF2-40B4-BE49-F238E27FC236}">
              <a16:creationId xmlns:a16="http://schemas.microsoft.com/office/drawing/2014/main" id="{00000000-0008-0000-0200-0000FD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22" name="Plein_écran">
          <a:extLst>
            <a:ext uri="{FF2B5EF4-FFF2-40B4-BE49-F238E27FC236}">
              <a16:creationId xmlns:a16="http://schemas.microsoft.com/office/drawing/2014/main" id="{00000000-0008-0000-0200-0000FE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23" name="Plein_écran">
          <a:extLst>
            <a:ext uri="{FF2B5EF4-FFF2-40B4-BE49-F238E27FC236}">
              <a16:creationId xmlns:a16="http://schemas.microsoft.com/office/drawing/2014/main" id="{00000000-0008-0000-0200-0000FF03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24" name="Plein_écran">
          <a:extLst>
            <a:ext uri="{FF2B5EF4-FFF2-40B4-BE49-F238E27FC236}">
              <a16:creationId xmlns:a16="http://schemas.microsoft.com/office/drawing/2014/main" id="{00000000-0008-0000-0200-00000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25" name="Plein_écran">
          <a:extLst>
            <a:ext uri="{FF2B5EF4-FFF2-40B4-BE49-F238E27FC236}">
              <a16:creationId xmlns:a16="http://schemas.microsoft.com/office/drawing/2014/main" id="{00000000-0008-0000-0200-00000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26" name="Plein_écran">
          <a:extLst>
            <a:ext uri="{FF2B5EF4-FFF2-40B4-BE49-F238E27FC236}">
              <a16:creationId xmlns:a16="http://schemas.microsoft.com/office/drawing/2014/main" id="{00000000-0008-0000-0200-00000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27" name="Plein_écran">
          <a:extLst>
            <a:ext uri="{FF2B5EF4-FFF2-40B4-BE49-F238E27FC236}">
              <a16:creationId xmlns:a16="http://schemas.microsoft.com/office/drawing/2014/main" id="{00000000-0008-0000-0200-00000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28" name="Plein_écran">
          <a:extLst>
            <a:ext uri="{FF2B5EF4-FFF2-40B4-BE49-F238E27FC236}">
              <a16:creationId xmlns:a16="http://schemas.microsoft.com/office/drawing/2014/main" id="{00000000-0008-0000-0200-00000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29" name="Plein_écran">
          <a:extLst>
            <a:ext uri="{FF2B5EF4-FFF2-40B4-BE49-F238E27FC236}">
              <a16:creationId xmlns:a16="http://schemas.microsoft.com/office/drawing/2014/main" id="{00000000-0008-0000-0200-00000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30" name="Plein_écran">
          <a:extLst>
            <a:ext uri="{FF2B5EF4-FFF2-40B4-BE49-F238E27FC236}">
              <a16:creationId xmlns:a16="http://schemas.microsoft.com/office/drawing/2014/main" id="{00000000-0008-0000-0200-00000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31" name="Plein_écran">
          <a:extLst>
            <a:ext uri="{FF2B5EF4-FFF2-40B4-BE49-F238E27FC236}">
              <a16:creationId xmlns:a16="http://schemas.microsoft.com/office/drawing/2014/main" id="{00000000-0008-0000-0200-00000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32" name="Plein_écran">
          <a:extLst>
            <a:ext uri="{FF2B5EF4-FFF2-40B4-BE49-F238E27FC236}">
              <a16:creationId xmlns:a16="http://schemas.microsoft.com/office/drawing/2014/main" id="{00000000-0008-0000-0200-00000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33" name="Plein_écran">
          <a:extLst>
            <a:ext uri="{FF2B5EF4-FFF2-40B4-BE49-F238E27FC236}">
              <a16:creationId xmlns:a16="http://schemas.microsoft.com/office/drawing/2014/main" id="{00000000-0008-0000-0200-00000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34" name="Plein_écran">
          <a:extLst>
            <a:ext uri="{FF2B5EF4-FFF2-40B4-BE49-F238E27FC236}">
              <a16:creationId xmlns:a16="http://schemas.microsoft.com/office/drawing/2014/main" id="{00000000-0008-0000-0200-00000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35" name="Plein_écran">
          <a:extLst>
            <a:ext uri="{FF2B5EF4-FFF2-40B4-BE49-F238E27FC236}">
              <a16:creationId xmlns:a16="http://schemas.microsoft.com/office/drawing/2014/main" id="{00000000-0008-0000-0200-00000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36" name="Plein_écran">
          <a:extLst>
            <a:ext uri="{FF2B5EF4-FFF2-40B4-BE49-F238E27FC236}">
              <a16:creationId xmlns:a16="http://schemas.microsoft.com/office/drawing/2014/main" id="{00000000-0008-0000-0200-00000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37" name="Plein_écran">
          <a:extLst>
            <a:ext uri="{FF2B5EF4-FFF2-40B4-BE49-F238E27FC236}">
              <a16:creationId xmlns:a16="http://schemas.microsoft.com/office/drawing/2014/main" id="{00000000-0008-0000-0200-00000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38" name="Plein_écran">
          <a:extLst>
            <a:ext uri="{FF2B5EF4-FFF2-40B4-BE49-F238E27FC236}">
              <a16:creationId xmlns:a16="http://schemas.microsoft.com/office/drawing/2014/main" id="{00000000-0008-0000-0200-00000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39" name="Plein_écran">
          <a:extLst>
            <a:ext uri="{FF2B5EF4-FFF2-40B4-BE49-F238E27FC236}">
              <a16:creationId xmlns:a16="http://schemas.microsoft.com/office/drawing/2014/main" id="{00000000-0008-0000-0200-00000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40" name="Plein_écran">
          <a:extLst>
            <a:ext uri="{FF2B5EF4-FFF2-40B4-BE49-F238E27FC236}">
              <a16:creationId xmlns:a16="http://schemas.microsoft.com/office/drawing/2014/main" id="{00000000-0008-0000-0200-00001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41" name="Plein_écran">
          <a:extLst>
            <a:ext uri="{FF2B5EF4-FFF2-40B4-BE49-F238E27FC236}">
              <a16:creationId xmlns:a16="http://schemas.microsoft.com/office/drawing/2014/main" id="{00000000-0008-0000-0200-00001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42" name="Plein_écran">
          <a:extLst>
            <a:ext uri="{FF2B5EF4-FFF2-40B4-BE49-F238E27FC236}">
              <a16:creationId xmlns:a16="http://schemas.microsoft.com/office/drawing/2014/main" id="{00000000-0008-0000-0200-00001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43" name="Plein_écran">
          <a:extLst>
            <a:ext uri="{FF2B5EF4-FFF2-40B4-BE49-F238E27FC236}">
              <a16:creationId xmlns:a16="http://schemas.microsoft.com/office/drawing/2014/main" id="{00000000-0008-0000-0200-00001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44" name="Plein_écran">
          <a:extLst>
            <a:ext uri="{FF2B5EF4-FFF2-40B4-BE49-F238E27FC236}">
              <a16:creationId xmlns:a16="http://schemas.microsoft.com/office/drawing/2014/main" id="{00000000-0008-0000-0200-00001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45" name="Plein_écran">
          <a:extLst>
            <a:ext uri="{FF2B5EF4-FFF2-40B4-BE49-F238E27FC236}">
              <a16:creationId xmlns:a16="http://schemas.microsoft.com/office/drawing/2014/main" id="{00000000-0008-0000-0200-00001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46" name="Plein_écran">
          <a:extLst>
            <a:ext uri="{FF2B5EF4-FFF2-40B4-BE49-F238E27FC236}">
              <a16:creationId xmlns:a16="http://schemas.microsoft.com/office/drawing/2014/main" id="{00000000-0008-0000-0200-00001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47" name="Plein_écran">
          <a:extLst>
            <a:ext uri="{FF2B5EF4-FFF2-40B4-BE49-F238E27FC236}">
              <a16:creationId xmlns:a16="http://schemas.microsoft.com/office/drawing/2014/main" id="{00000000-0008-0000-0200-00001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48" name="Plein_écran">
          <a:extLst>
            <a:ext uri="{FF2B5EF4-FFF2-40B4-BE49-F238E27FC236}">
              <a16:creationId xmlns:a16="http://schemas.microsoft.com/office/drawing/2014/main" id="{00000000-0008-0000-0200-00001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49" name="Plein_écran">
          <a:extLst>
            <a:ext uri="{FF2B5EF4-FFF2-40B4-BE49-F238E27FC236}">
              <a16:creationId xmlns:a16="http://schemas.microsoft.com/office/drawing/2014/main" id="{00000000-0008-0000-0200-00001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50" name="Plein_écran">
          <a:extLst>
            <a:ext uri="{FF2B5EF4-FFF2-40B4-BE49-F238E27FC236}">
              <a16:creationId xmlns:a16="http://schemas.microsoft.com/office/drawing/2014/main" id="{00000000-0008-0000-0200-00001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51" name="Plein_écran">
          <a:extLst>
            <a:ext uri="{FF2B5EF4-FFF2-40B4-BE49-F238E27FC236}">
              <a16:creationId xmlns:a16="http://schemas.microsoft.com/office/drawing/2014/main" id="{00000000-0008-0000-0200-00001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52" name="Plein_écran">
          <a:extLst>
            <a:ext uri="{FF2B5EF4-FFF2-40B4-BE49-F238E27FC236}">
              <a16:creationId xmlns:a16="http://schemas.microsoft.com/office/drawing/2014/main" id="{00000000-0008-0000-0200-00001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53" name="Plein_écran">
          <a:extLst>
            <a:ext uri="{FF2B5EF4-FFF2-40B4-BE49-F238E27FC236}">
              <a16:creationId xmlns:a16="http://schemas.microsoft.com/office/drawing/2014/main" id="{00000000-0008-0000-0200-00001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54" name="Plein_écran">
          <a:extLst>
            <a:ext uri="{FF2B5EF4-FFF2-40B4-BE49-F238E27FC236}">
              <a16:creationId xmlns:a16="http://schemas.microsoft.com/office/drawing/2014/main" id="{00000000-0008-0000-0200-00001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55" name="Plein_écran">
          <a:extLst>
            <a:ext uri="{FF2B5EF4-FFF2-40B4-BE49-F238E27FC236}">
              <a16:creationId xmlns:a16="http://schemas.microsoft.com/office/drawing/2014/main" id="{00000000-0008-0000-0200-00001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56" name="Plein_écran">
          <a:extLst>
            <a:ext uri="{FF2B5EF4-FFF2-40B4-BE49-F238E27FC236}">
              <a16:creationId xmlns:a16="http://schemas.microsoft.com/office/drawing/2014/main" id="{00000000-0008-0000-0200-00002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57" name="Plein_écran">
          <a:extLst>
            <a:ext uri="{FF2B5EF4-FFF2-40B4-BE49-F238E27FC236}">
              <a16:creationId xmlns:a16="http://schemas.microsoft.com/office/drawing/2014/main" id="{00000000-0008-0000-0200-00002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58" name="Plein_écran">
          <a:extLst>
            <a:ext uri="{FF2B5EF4-FFF2-40B4-BE49-F238E27FC236}">
              <a16:creationId xmlns:a16="http://schemas.microsoft.com/office/drawing/2014/main" id="{00000000-0008-0000-0200-00002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59" name="Plein_écran">
          <a:extLst>
            <a:ext uri="{FF2B5EF4-FFF2-40B4-BE49-F238E27FC236}">
              <a16:creationId xmlns:a16="http://schemas.microsoft.com/office/drawing/2014/main" id="{00000000-0008-0000-0200-00002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60" name="Plein_écran">
          <a:extLst>
            <a:ext uri="{FF2B5EF4-FFF2-40B4-BE49-F238E27FC236}">
              <a16:creationId xmlns:a16="http://schemas.microsoft.com/office/drawing/2014/main" id="{00000000-0008-0000-0200-00002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61" name="Plein_écran">
          <a:extLst>
            <a:ext uri="{FF2B5EF4-FFF2-40B4-BE49-F238E27FC236}">
              <a16:creationId xmlns:a16="http://schemas.microsoft.com/office/drawing/2014/main" id="{00000000-0008-0000-0200-00002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62" name="Plein_écran">
          <a:extLst>
            <a:ext uri="{FF2B5EF4-FFF2-40B4-BE49-F238E27FC236}">
              <a16:creationId xmlns:a16="http://schemas.microsoft.com/office/drawing/2014/main" id="{00000000-0008-0000-0200-00002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63" name="Plein_écran">
          <a:extLst>
            <a:ext uri="{FF2B5EF4-FFF2-40B4-BE49-F238E27FC236}">
              <a16:creationId xmlns:a16="http://schemas.microsoft.com/office/drawing/2014/main" id="{00000000-0008-0000-0200-00002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64" name="Plein_écran">
          <a:extLst>
            <a:ext uri="{FF2B5EF4-FFF2-40B4-BE49-F238E27FC236}">
              <a16:creationId xmlns:a16="http://schemas.microsoft.com/office/drawing/2014/main" id="{00000000-0008-0000-0200-00002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65" name="Plein_écran">
          <a:extLst>
            <a:ext uri="{FF2B5EF4-FFF2-40B4-BE49-F238E27FC236}">
              <a16:creationId xmlns:a16="http://schemas.microsoft.com/office/drawing/2014/main" id="{00000000-0008-0000-0200-00002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66" name="Plein_écran">
          <a:extLst>
            <a:ext uri="{FF2B5EF4-FFF2-40B4-BE49-F238E27FC236}">
              <a16:creationId xmlns:a16="http://schemas.microsoft.com/office/drawing/2014/main" id="{00000000-0008-0000-0200-00002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67" name="Plein_écran">
          <a:extLst>
            <a:ext uri="{FF2B5EF4-FFF2-40B4-BE49-F238E27FC236}">
              <a16:creationId xmlns:a16="http://schemas.microsoft.com/office/drawing/2014/main" id="{00000000-0008-0000-0200-00002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68" name="Plein_écran">
          <a:extLst>
            <a:ext uri="{FF2B5EF4-FFF2-40B4-BE49-F238E27FC236}">
              <a16:creationId xmlns:a16="http://schemas.microsoft.com/office/drawing/2014/main" id="{00000000-0008-0000-0200-00002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69" name="Plein_écran">
          <a:extLst>
            <a:ext uri="{FF2B5EF4-FFF2-40B4-BE49-F238E27FC236}">
              <a16:creationId xmlns:a16="http://schemas.microsoft.com/office/drawing/2014/main" id="{00000000-0008-0000-0200-00002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70" name="Plein_écran">
          <a:extLst>
            <a:ext uri="{FF2B5EF4-FFF2-40B4-BE49-F238E27FC236}">
              <a16:creationId xmlns:a16="http://schemas.microsoft.com/office/drawing/2014/main" id="{00000000-0008-0000-0200-00002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71" name="Plein_écran">
          <a:extLst>
            <a:ext uri="{FF2B5EF4-FFF2-40B4-BE49-F238E27FC236}">
              <a16:creationId xmlns:a16="http://schemas.microsoft.com/office/drawing/2014/main" id="{00000000-0008-0000-0200-00002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72" name="Plein_écran">
          <a:extLst>
            <a:ext uri="{FF2B5EF4-FFF2-40B4-BE49-F238E27FC236}">
              <a16:creationId xmlns:a16="http://schemas.microsoft.com/office/drawing/2014/main" id="{00000000-0008-0000-0200-00003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73" name="Plein_écran">
          <a:extLst>
            <a:ext uri="{FF2B5EF4-FFF2-40B4-BE49-F238E27FC236}">
              <a16:creationId xmlns:a16="http://schemas.microsoft.com/office/drawing/2014/main" id="{00000000-0008-0000-0200-00003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74" name="Plein_écran">
          <a:extLst>
            <a:ext uri="{FF2B5EF4-FFF2-40B4-BE49-F238E27FC236}">
              <a16:creationId xmlns:a16="http://schemas.microsoft.com/office/drawing/2014/main" id="{00000000-0008-0000-0200-00003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75" name="Plein_écran">
          <a:extLst>
            <a:ext uri="{FF2B5EF4-FFF2-40B4-BE49-F238E27FC236}">
              <a16:creationId xmlns:a16="http://schemas.microsoft.com/office/drawing/2014/main" id="{00000000-0008-0000-0200-00003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76" name="Plein_écran">
          <a:extLst>
            <a:ext uri="{FF2B5EF4-FFF2-40B4-BE49-F238E27FC236}">
              <a16:creationId xmlns:a16="http://schemas.microsoft.com/office/drawing/2014/main" id="{00000000-0008-0000-0200-00003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77" name="Plein_écran">
          <a:extLst>
            <a:ext uri="{FF2B5EF4-FFF2-40B4-BE49-F238E27FC236}">
              <a16:creationId xmlns:a16="http://schemas.microsoft.com/office/drawing/2014/main" id="{00000000-0008-0000-0200-00003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78" name="Plein_écran">
          <a:extLst>
            <a:ext uri="{FF2B5EF4-FFF2-40B4-BE49-F238E27FC236}">
              <a16:creationId xmlns:a16="http://schemas.microsoft.com/office/drawing/2014/main" id="{00000000-0008-0000-0200-00003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79" name="Plein_écran">
          <a:extLst>
            <a:ext uri="{FF2B5EF4-FFF2-40B4-BE49-F238E27FC236}">
              <a16:creationId xmlns:a16="http://schemas.microsoft.com/office/drawing/2014/main" id="{00000000-0008-0000-0200-00003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80" name="Plein_écran">
          <a:extLst>
            <a:ext uri="{FF2B5EF4-FFF2-40B4-BE49-F238E27FC236}">
              <a16:creationId xmlns:a16="http://schemas.microsoft.com/office/drawing/2014/main" id="{00000000-0008-0000-0200-00003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81" name="Plein_écran">
          <a:extLst>
            <a:ext uri="{FF2B5EF4-FFF2-40B4-BE49-F238E27FC236}">
              <a16:creationId xmlns:a16="http://schemas.microsoft.com/office/drawing/2014/main" id="{00000000-0008-0000-0200-00003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82" name="Plein_écran">
          <a:extLst>
            <a:ext uri="{FF2B5EF4-FFF2-40B4-BE49-F238E27FC236}">
              <a16:creationId xmlns:a16="http://schemas.microsoft.com/office/drawing/2014/main" id="{00000000-0008-0000-0200-00003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83" name="Plein_écran">
          <a:extLst>
            <a:ext uri="{FF2B5EF4-FFF2-40B4-BE49-F238E27FC236}">
              <a16:creationId xmlns:a16="http://schemas.microsoft.com/office/drawing/2014/main" id="{00000000-0008-0000-0200-00003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84" name="Plein_écran">
          <a:extLst>
            <a:ext uri="{FF2B5EF4-FFF2-40B4-BE49-F238E27FC236}">
              <a16:creationId xmlns:a16="http://schemas.microsoft.com/office/drawing/2014/main" id="{00000000-0008-0000-0200-00003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85" name="Plein_écran">
          <a:extLst>
            <a:ext uri="{FF2B5EF4-FFF2-40B4-BE49-F238E27FC236}">
              <a16:creationId xmlns:a16="http://schemas.microsoft.com/office/drawing/2014/main" id="{00000000-0008-0000-0200-00003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86" name="Plein_écran">
          <a:extLst>
            <a:ext uri="{FF2B5EF4-FFF2-40B4-BE49-F238E27FC236}">
              <a16:creationId xmlns:a16="http://schemas.microsoft.com/office/drawing/2014/main" id="{00000000-0008-0000-0200-00003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87" name="Plein_écran">
          <a:extLst>
            <a:ext uri="{FF2B5EF4-FFF2-40B4-BE49-F238E27FC236}">
              <a16:creationId xmlns:a16="http://schemas.microsoft.com/office/drawing/2014/main" id="{00000000-0008-0000-0200-00003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88" name="Plein_écran">
          <a:extLst>
            <a:ext uri="{FF2B5EF4-FFF2-40B4-BE49-F238E27FC236}">
              <a16:creationId xmlns:a16="http://schemas.microsoft.com/office/drawing/2014/main" id="{00000000-0008-0000-0200-00004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89" name="Plein_écran">
          <a:extLst>
            <a:ext uri="{FF2B5EF4-FFF2-40B4-BE49-F238E27FC236}">
              <a16:creationId xmlns:a16="http://schemas.microsoft.com/office/drawing/2014/main" id="{00000000-0008-0000-0200-00004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90" name="Plein_écran">
          <a:extLst>
            <a:ext uri="{FF2B5EF4-FFF2-40B4-BE49-F238E27FC236}">
              <a16:creationId xmlns:a16="http://schemas.microsoft.com/office/drawing/2014/main" id="{00000000-0008-0000-0200-00004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91" name="Plein_écran">
          <a:extLst>
            <a:ext uri="{FF2B5EF4-FFF2-40B4-BE49-F238E27FC236}">
              <a16:creationId xmlns:a16="http://schemas.microsoft.com/office/drawing/2014/main" id="{00000000-0008-0000-0200-00004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92" name="Plein_écran">
          <a:extLst>
            <a:ext uri="{FF2B5EF4-FFF2-40B4-BE49-F238E27FC236}">
              <a16:creationId xmlns:a16="http://schemas.microsoft.com/office/drawing/2014/main" id="{00000000-0008-0000-0200-00004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93" name="Plein_écran">
          <a:extLst>
            <a:ext uri="{FF2B5EF4-FFF2-40B4-BE49-F238E27FC236}">
              <a16:creationId xmlns:a16="http://schemas.microsoft.com/office/drawing/2014/main" id="{00000000-0008-0000-0200-00004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94" name="Plein_écran">
          <a:extLst>
            <a:ext uri="{FF2B5EF4-FFF2-40B4-BE49-F238E27FC236}">
              <a16:creationId xmlns:a16="http://schemas.microsoft.com/office/drawing/2014/main" id="{00000000-0008-0000-0200-00004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95" name="Plein_écran">
          <a:extLst>
            <a:ext uri="{FF2B5EF4-FFF2-40B4-BE49-F238E27FC236}">
              <a16:creationId xmlns:a16="http://schemas.microsoft.com/office/drawing/2014/main" id="{00000000-0008-0000-0200-00004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96" name="Plein_écran">
          <a:extLst>
            <a:ext uri="{FF2B5EF4-FFF2-40B4-BE49-F238E27FC236}">
              <a16:creationId xmlns:a16="http://schemas.microsoft.com/office/drawing/2014/main" id="{00000000-0008-0000-0200-00004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97" name="Plein_écran">
          <a:extLst>
            <a:ext uri="{FF2B5EF4-FFF2-40B4-BE49-F238E27FC236}">
              <a16:creationId xmlns:a16="http://schemas.microsoft.com/office/drawing/2014/main" id="{00000000-0008-0000-0200-00004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98" name="Plein_écran">
          <a:extLst>
            <a:ext uri="{FF2B5EF4-FFF2-40B4-BE49-F238E27FC236}">
              <a16:creationId xmlns:a16="http://schemas.microsoft.com/office/drawing/2014/main" id="{00000000-0008-0000-0200-00004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099" name="Plein_écran">
          <a:extLst>
            <a:ext uri="{FF2B5EF4-FFF2-40B4-BE49-F238E27FC236}">
              <a16:creationId xmlns:a16="http://schemas.microsoft.com/office/drawing/2014/main" id="{00000000-0008-0000-0200-00004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00" name="Plein_écran">
          <a:extLst>
            <a:ext uri="{FF2B5EF4-FFF2-40B4-BE49-F238E27FC236}">
              <a16:creationId xmlns:a16="http://schemas.microsoft.com/office/drawing/2014/main" id="{00000000-0008-0000-0200-00004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01" name="Plein_écran">
          <a:extLst>
            <a:ext uri="{FF2B5EF4-FFF2-40B4-BE49-F238E27FC236}">
              <a16:creationId xmlns:a16="http://schemas.microsoft.com/office/drawing/2014/main" id="{00000000-0008-0000-0200-00004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02" name="Plein_écran">
          <a:extLst>
            <a:ext uri="{FF2B5EF4-FFF2-40B4-BE49-F238E27FC236}">
              <a16:creationId xmlns:a16="http://schemas.microsoft.com/office/drawing/2014/main" id="{00000000-0008-0000-0200-00004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03" name="Plein_écran">
          <a:extLst>
            <a:ext uri="{FF2B5EF4-FFF2-40B4-BE49-F238E27FC236}">
              <a16:creationId xmlns:a16="http://schemas.microsoft.com/office/drawing/2014/main" id="{00000000-0008-0000-0200-00004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04" name="Plein_écran">
          <a:extLst>
            <a:ext uri="{FF2B5EF4-FFF2-40B4-BE49-F238E27FC236}">
              <a16:creationId xmlns:a16="http://schemas.microsoft.com/office/drawing/2014/main" id="{00000000-0008-0000-0200-00005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05" name="Plein_écran">
          <a:extLst>
            <a:ext uri="{FF2B5EF4-FFF2-40B4-BE49-F238E27FC236}">
              <a16:creationId xmlns:a16="http://schemas.microsoft.com/office/drawing/2014/main" id="{00000000-0008-0000-0200-00005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06" name="Plein_écran">
          <a:extLst>
            <a:ext uri="{FF2B5EF4-FFF2-40B4-BE49-F238E27FC236}">
              <a16:creationId xmlns:a16="http://schemas.microsoft.com/office/drawing/2014/main" id="{00000000-0008-0000-0200-00005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07" name="Plein_écran">
          <a:extLst>
            <a:ext uri="{FF2B5EF4-FFF2-40B4-BE49-F238E27FC236}">
              <a16:creationId xmlns:a16="http://schemas.microsoft.com/office/drawing/2014/main" id="{00000000-0008-0000-0200-00005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08" name="Plein_écran">
          <a:extLst>
            <a:ext uri="{FF2B5EF4-FFF2-40B4-BE49-F238E27FC236}">
              <a16:creationId xmlns:a16="http://schemas.microsoft.com/office/drawing/2014/main" id="{00000000-0008-0000-0200-00005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09" name="Plein_écran">
          <a:extLst>
            <a:ext uri="{FF2B5EF4-FFF2-40B4-BE49-F238E27FC236}">
              <a16:creationId xmlns:a16="http://schemas.microsoft.com/office/drawing/2014/main" id="{00000000-0008-0000-0200-00005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10" name="Plein_écran">
          <a:extLst>
            <a:ext uri="{FF2B5EF4-FFF2-40B4-BE49-F238E27FC236}">
              <a16:creationId xmlns:a16="http://schemas.microsoft.com/office/drawing/2014/main" id="{00000000-0008-0000-0200-00005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11" name="Plein_écran">
          <a:extLst>
            <a:ext uri="{FF2B5EF4-FFF2-40B4-BE49-F238E27FC236}">
              <a16:creationId xmlns:a16="http://schemas.microsoft.com/office/drawing/2014/main" id="{00000000-0008-0000-0200-00005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12" name="Plein_écran">
          <a:extLst>
            <a:ext uri="{FF2B5EF4-FFF2-40B4-BE49-F238E27FC236}">
              <a16:creationId xmlns:a16="http://schemas.microsoft.com/office/drawing/2014/main" id="{00000000-0008-0000-0200-00005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13" name="Plein_écran">
          <a:extLst>
            <a:ext uri="{FF2B5EF4-FFF2-40B4-BE49-F238E27FC236}">
              <a16:creationId xmlns:a16="http://schemas.microsoft.com/office/drawing/2014/main" id="{00000000-0008-0000-0200-00005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14" name="Plein_écran">
          <a:extLst>
            <a:ext uri="{FF2B5EF4-FFF2-40B4-BE49-F238E27FC236}">
              <a16:creationId xmlns:a16="http://schemas.microsoft.com/office/drawing/2014/main" id="{00000000-0008-0000-0200-00005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15" name="Plein_écran">
          <a:extLst>
            <a:ext uri="{FF2B5EF4-FFF2-40B4-BE49-F238E27FC236}">
              <a16:creationId xmlns:a16="http://schemas.microsoft.com/office/drawing/2014/main" id="{00000000-0008-0000-0200-00005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16" name="Plein_écran">
          <a:extLst>
            <a:ext uri="{FF2B5EF4-FFF2-40B4-BE49-F238E27FC236}">
              <a16:creationId xmlns:a16="http://schemas.microsoft.com/office/drawing/2014/main" id="{00000000-0008-0000-0200-00005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17" name="Plein_écran">
          <a:extLst>
            <a:ext uri="{FF2B5EF4-FFF2-40B4-BE49-F238E27FC236}">
              <a16:creationId xmlns:a16="http://schemas.microsoft.com/office/drawing/2014/main" id="{00000000-0008-0000-0200-00005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18" name="Plein_écran">
          <a:extLst>
            <a:ext uri="{FF2B5EF4-FFF2-40B4-BE49-F238E27FC236}">
              <a16:creationId xmlns:a16="http://schemas.microsoft.com/office/drawing/2014/main" id="{00000000-0008-0000-0200-00005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19" name="Plein_écran">
          <a:extLst>
            <a:ext uri="{FF2B5EF4-FFF2-40B4-BE49-F238E27FC236}">
              <a16:creationId xmlns:a16="http://schemas.microsoft.com/office/drawing/2014/main" id="{00000000-0008-0000-0200-00005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20" name="Plein_écran">
          <a:extLst>
            <a:ext uri="{FF2B5EF4-FFF2-40B4-BE49-F238E27FC236}">
              <a16:creationId xmlns:a16="http://schemas.microsoft.com/office/drawing/2014/main" id="{00000000-0008-0000-0200-00006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21" name="Plein_écran">
          <a:extLst>
            <a:ext uri="{FF2B5EF4-FFF2-40B4-BE49-F238E27FC236}">
              <a16:creationId xmlns:a16="http://schemas.microsoft.com/office/drawing/2014/main" id="{00000000-0008-0000-0200-00006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22" name="Plein_écran">
          <a:extLst>
            <a:ext uri="{FF2B5EF4-FFF2-40B4-BE49-F238E27FC236}">
              <a16:creationId xmlns:a16="http://schemas.microsoft.com/office/drawing/2014/main" id="{00000000-0008-0000-0200-00006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23" name="Plein_écran">
          <a:extLst>
            <a:ext uri="{FF2B5EF4-FFF2-40B4-BE49-F238E27FC236}">
              <a16:creationId xmlns:a16="http://schemas.microsoft.com/office/drawing/2014/main" id="{00000000-0008-0000-0200-00006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24" name="Plein_écran">
          <a:extLst>
            <a:ext uri="{FF2B5EF4-FFF2-40B4-BE49-F238E27FC236}">
              <a16:creationId xmlns:a16="http://schemas.microsoft.com/office/drawing/2014/main" id="{00000000-0008-0000-0200-00006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25" name="Plein_écran">
          <a:extLst>
            <a:ext uri="{FF2B5EF4-FFF2-40B4-BE49-F238E27FC236}">
              <a16:creationId xmlns:a16="http://schemas.microsoft.com/office/drawing/2014/main" id="{00000000-0008-0000-0200-00006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26" name="Plein_écran">
          <a:extLst>
            <a:ext uri="{FF2B5EF4-FFF2-40B4-BE49-F238E27FC236}">
              <a16:creationId xmlns:a16="http://schemas.microsoft.com/office/drawing/2014/main" id="{00000000-0008-0000-0200-00006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27" name="Plein_écran">
          <a:extLst>
            <a:ext uri="{FF2B5EF4-FFF2-40B4-BE49-F238E27FC236}">
              <a16:creationId xmlns:a16="http://schemas.microsoft.com/office/drawing/2014/main" id="{00000000-0008-0000-0200-00006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28" name="Plein_écran">
          <a:extLst>
            <a:ext uri="{FF2B5EF4-FFF2-40B4-BE49-F238E27FC236}">
              <a16:creationId xmlns:a16="http://schemas.microsoft.com/office/drawing/2014/main" id="{00000000-0008-0000-0200-00006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29" name="Plein_écran">
          <a:extLst>
            <a:ext uri="{FF2B5EF4-FFF2-40B4-BE49-F238E27FC236}">
              <a16:creationId xmlns:a16="http://schemas.microsoft.com/office/drawing/2014/main" id="{00000000-0008-0000-0200-00006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30" name="Plein_écran">
          <a:extLst>
            <a:ext uri="{FF2B5EF4-FFF2-40B4-BE49-F238E27FC236}">
              <a16:creationId xmlns:a16="http://schemas.microsoft.com/office/drawing/2014/main" id="{00000000-0008-0000-0200-00006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31" name="Plein_écran">
          <a:extLst>
            <a:ext uri="{FF2B5EF4-FFF2-40B4-BE49-F238E27FC236}">
              <a16:creationId xmlns:a16="http://schemas.microsoft.com/office/drawing/2014/main" id="{00000000-0008-0000-0200-00006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32" name="Plein_écran">
          <a:extLst>
            <a:ext uri="{FF2B5EF4-FFF2-40B4-BE49-F238E27FC236}">
              <a16:creationId xmlns:a16="http://schemas.microsoft.com/office/drawing/2014/main" id="{00000000-0008-0000-0200-00006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33" name="Plein_écran">
          <a:extLst>
            <a:ext uri="{FF2B5EF4-FFF2-40B4-BE49-F238E27FC236}">
              <a16:creationId xmlns:a16="http://schemas.microsoft.com/office/drawing/2014/main" id="{00000000-0008-0000-0200-00006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34" name="Plein_écran">
          <a:extLst>
            <a:ext uri="{FF2B5EF4-FFF2-40B4-BE49-F238E27FC236}">
              <a16:creationId xmlns:a16="http://schemas.microsoft.com/office/drawing/2014/main" id="{00000000-0008-0000-0200-00006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35" name="Plein_écran">
          <a:extLst>
            <a:ext uri="{FF2B5EF4-FFF2-40B4-BE49-F238E27FC236}">
              <a16:creationId xmlns:a16="http://schemas.microsoft.com/office/drawing/2014/main" id="{00000000-0008-0000-0200-00006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36" name="Plein_écran">
          <a:extLst>
            <a:ext uri="{FF2B5EF4-FFF2-40B4-BE49-F238E27FC236}">
              <a16:creationId xmlns:a16="http://schemas.microsoft.com/office/drawing/2014/main" id="{00000000-0008-0000-0200-00007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37" name="Plein_écran">
          <a:extLst>
            <a:ext uri="{FF2B5EF4-FFF2-40B4-BE49-F238E27FC236}">
              <a16:creationId xmlns:a16="http://schemas.microsoft.com/office/drawing/2014/main" id="{00000000-0008-0000-0200-00007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38" name="Plein_écran">
          <a:extLst>
            <a:ext uri="{FF2B5EF4-FFF2-40B4-BE49-F238E27FC236}">
              <a16:creationId xmlns:a16="http://schemas.microsoft.com/office/drawing/2014/main" id="{00000000-0008-0000-0200-00007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39" name="Plein_écran">
          <a:extLst>
            <a:ext uri="{FF2B5EF4-FFF2-40B4-BE49-F238E27FC236}">
              <a16:creationId xmlns:a16="http://schemas.microsoft.com/office/drawing/2014/main" id="{00000000-0008-0000-0200-00007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40" name="Plein_écran">
          <a:extLst>
            <a:ext uri="{FF2B5EF4-FFF2-40B4-BE49-F238E27FC236}">
              <a16:creationId xmlns:a16="http://schemas.microsoft.com/office/drawing/2014/main" id="{00000000-0008-0000-0200-00007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41" name="Plein_écran">
          <a:extLst>
            <a:ext uri="{FF2B5EF4-FFF2-40B4-BE49-F238E27FC236}">
              <a16:creationId xmlns:a16="http://schemas.microsoft.com/office/drawing/2014/main" id="{00000000-0008-0000-0200-00007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42" name="Plein_écran">
          <a:extLst>
            <a:ext uri="{FF2B5EF4-FFF2-40B4-BE49-F238E27FC236}">
              <a16:creationId xmlns:a16="http://schemas.microsoft.com/office/drawing/2014/main" id="{00000000-0008-0000-0200-00007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43" name="Plein_écran">
          <a:extLst>
            <a:ext uri="{FF2B5EF4-FFF2-40B4-BE49-F238E27FC236}">
              <a16:creationId xmlns:a16="http://schemas.microsoft.com/office/drawing/2014/main" id="{00000000-0008-0000-0200-00007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44" name="Plein_écran">
          <a:extLst>
            <a:ext uri="{FF2B5EF4-FFF2-40B4-BE49-F238E27FC236}">
              <a16:creationId xmlns:a16="http://schemas.microsoft.com/office/drawing/2014/main" id="{00000000-0008-0000-0200-00007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45" name="Plein_écran">
          <a:extLst>
            <a:ext uri="{FF2B5EF4-FFF2-40B4-BE49-F238E27FC236}">
              <a16:creationId xmlns:a16="http://schemas.microsoft.com/office/drawing/2014/main" id="{00000000-0008-0000-0200-00007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46" name="Plein_écran">
          <a:extLst>
            <a:ext uri="{FF2B5EF4-FFF2-40B4-BE49-F238E27FC236}">
              <a16:creationId xmlns:a16="http://schemas.microsoft.com/office/drawing/2014/main" id="{00000000-0008-0000-0200-00007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47" name="Plein_écran">
          <a:extLst>
            <a:ext uri="{FF2B5EF4-FFF2-40B4-BE49-F238E27FC236}">
              <a16:creationId xmlns:a16="http://schemas.microsoft.com/office/drawing/2014/main" id="{00000000-0008-0000-0200-00007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48" name="Plein_écran">
          <a:extLst>
            <a:ext uri="{FF2B5EF4-FFF2-40B4-BE49-F238E27FC236}">
              <a16:creationId xmlns:a16="http://schemas.microsoft.com/office/drawing/2014/main" id="{00000000-0008-0000-0200-00007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49" name="Plein_écran">
          <a:extLst>
            <a:ext uri="{FF2B5EF4-FFF2-40B4-BE49-F238E27FC236}">
              <a16:creationId xmlns:a16="http://schemas.microsoft.com/office/drawing/2014/main" id="{00000000-0008-0000-0200-00007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50" name="Plein_écran">
          <a:extLst>
            <a:ext uri="{FF2B5EF4-FFF2-40B4-BE49-F238E27FC236}">
              <a16:creationId xmlns:a16="http://schemas.microsoft.com/office/drawing/2014/main" id="{00000000-0008-0000-0200-00007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51" name="Plein_écran">
          <a:extLst>
            <a:ext uri="{FF2B5EF4-FFF2-40B4-BE49-F238E27FC236}">
              <a16:creationId xmlns:a16="http://schemas.microsoft.com/office/drawing/2014/main" id="{00000000-0008-0000-0200-00007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52" name="Plein_écran">
          <a:extLst>
            <a:ext uri="{FF2B5EF4-FFF2-40B4-BE49-F238E27FC236}">
              <a16:creationId xmlns:a16="http://schemas.microsoft.com/office/drawing/2014/main" id="{00000000-0008-0000-0200-00008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53" name="Plein_écran">
          <a:extLst>
            <a:ext uri="{FF2B5EF4-FFF2-40B4-BE49-F238E27FC236}">
              <a16:creationId xmlns:a16="http://schemas.microsoft.com/office/drawing/2014/main" id="{00000000-0008-0000-0200-00008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54" name="Plein_écran">
          <a:extLst>
            <a:ext uri="{FF2B5EF4-FFF2-40B4-BE49-F238E27FC236}">
              <a16:creationId xmlns:a16="http://schemas.microsoft.com/office/drawing/2014/main" id="{00000000-0008-0000-0200-00008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55" name="Plein_écran">
          <a:extLst>
            <a:ext uri="{FF2B5EF4-FFF2-40B4-BE49-F238E27FC236}">
              <a16:creationId xmlns:a16="http://schemas.microsoft.com/office/drawing/2014/main" id="{00000000-0008-0000-0200-00008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56" name="Plein_écran">
          <a:extLst>
            <a:ext uri="{FF2B5EF4-FFF2-40B4-BE49-F238E27FC236}">
              <a16:creationId xmlns:a16="http://schemas.microsoft.com/office/drawing/2014/main" id="{00000000-0008-0000-0200-00008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57" name="Plein_écran">
          <a:extLst>
            <a:ext uri="{FF2B5EF4-FFF2-40B4-BE49-F238E27FC236}">
              <a16:creationId xmlns:a16="http://schemas.microsoft.com/office/drawing/2014/main" id="{00000000-0008-0000-0200-00008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58" name="Plein_écran">
          <a:extLst>
            <a:ext uri="{FF2B5EF4-FFF2-40B4-BE49-F238E27FC236}">
              <a16:creationId xmlns:a16="http://schemas.microsoft.com/office/drawing/2014/main" id="{00000000-0008-0000-0200-00008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59" name="Plein_écran">
          <a:extLst>
            <a:ext uri="{FF2B5EF4-FFF2-40B4-BE49-F238E27FC236}">
              <a16:creationId xmlns:a16="http://schemas.microsoft.com/office/drawing/2014/main" id="{00000000-0008-0000-0200-00008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60" name="Plein_écran">
          <a:extLst>
            <a:ext uri="{FF2B5EF4-FFF2-40B4-BE49-F238E27FC236}">
              <a16:creationId xmlns:a16="http://schemas.microsoft.com/office/drawing/2014/main" id="{00000000-0008-0000-0200-00008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61" name="Plein_écran">
          <a:extLst>
            <a:ext uri="{FF2B5EF4-FFF2-40B4-BE49-F238E27FC236}">
              <a16:creationId xmlns:a16="http://schemas.microsoft.com/office/drawing/2014/main" id="{00000000-0008-0000-0200-00008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62" name="Plein_écran">
          <a:extLst>
            <a:ext uri="{FF2B5EF4-FFF2-40B4-BE49-F238E27FC236}">
              <a16:creationId xmlns:a16="http://schemas.microsoft.com/office/drawing/2014/main" id="{00000000-0008-0000-0200-00008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63" name="Plein_écran">
          <a:extLst>
            <a:ext uri="{FF2B5EF4-FFF2-40B4-BE49-F238E27FC236}">
              <a16:creationId xmlns:a16="http://schemas.microsoft.com/office/drawing/2014/main" id="{00000000-0008-0000-0200-00008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64" name="Plein_écran">
          <a:extLst>
            <a:ext uri="{FF2B5EF4-FFF2-40B4-BE49-F238E27FC236}">
              <a16:creationId xmlns:a16="http://schemas.microsoft.com/office/drawing/2014/main" id="{00000000-0008-0000-0200-00008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65" name="Plein_écran">
          <a:extLst>
            <a:ext uri="{FF2B5EF4-FFF2-40B4-BE49-F238E27FC236}">
              <a16:creationId xmlns:a16="http://schemas.microsoft.com/office/drawing/2014/main" id="{00000000-0008-0000-0200-00008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66" name="Plein_écran">
          <a:extLst>
            <a:ext uri="{FF2B5EF4-FFF2-40B4-BE49-F238E27FC236}">
              <a16:creationId xmlns:a16="http://schemas.microsoft.com/office/drawing/2014/main" id="{00000000-0008-0000-0200-00008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67" name="Plein_écran">
          <a:extLst>
            <a:ext uri="{FF2B5EF4-FFF2-40B4-BE49-F238E27FC236}">
              <a16:creationId xmlns:a16="http://schemas.microsoft.com/office/drawing/2014/main" id="{00000000-0008-0000-0200-00008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68" name="Plein_écran">
          <a:extLst>
            <a:ext uri="{FF2B5EF4-FFF2-40B4-BE49-F238E27FC236}">
              <a16:creationId xmlns:a16="http://schemas.microsoft.com/office/drawing/2014/main" id="{00000000-0008-0000-0200-00009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69" name="Plein_écran">
          <a:extLst>
            <a:ext uri="{FF2B5EF4-FFF2-40B4-BE49-F238E27FC236}">
              <a16:creationId xmlns:a16="http://schemas.microsoft.com/office/drawing/2014/main" id="{00000000-0008-0000-0200-00009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70" name="Plein_écran">
          <a:extLst>
            <a:ext uri="{FF2B5EF4-FFF2-40B4-BE49-F238E27FC236}">
              <a16:creationId xmlns:a16="http://schemas.microsoft.com/office/drawing/2014/main" id="{00000000-0008-0000-0200-00009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71" name="Plein_écran">
          <a:extLst>
            <a:ext uri="{FF2B5EF4-FFF2-40B4-BE49-F238E27FC236}">
              <a16:creationId xmlns:a16="http://schemas.microsoft.com/office/drawing/2014/main" id="{00000000-0008-0000-0200-00009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72" name="Plein_écran">
          <a:extLst>
            <a:ext uri="{FF2B5EF4-FFF2-40B4-BE49-F238E27FC236}">
              <a16:creationId xmlns:a16="http://schemas.microsoft.com/office/drawing/2014/main" id="{00000000-0008-0000-0200-00009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73" name="Plein_écran">
          <a:extLst>
            <a:ext uri="{FF2B5EF4-FFF2-40B4-BE49-F238E27FC236}">
              <a16:creationId xmlns:a16="http://schemas.microsoft.com/office/drawing/2014/main" id="{00000000-0008-0000-0200-00009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74" name="Plein_écran">
          <a:extLst>
            <a:ext uri="{FF2B5EF4-FFF2-40B4-BE49-F238E27FC236}">
              <a16:creationId xmlns:a16="http://schemas.microsoft.com/office/drawing/2014/main" id="{00000000-0008-0000-0200-00009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75" name="Plein_écran">
          <a:extLst>
            <a:ext uri="{FF2B5EF4-FFF2-40B4-BE49-F238E27FC236}">
              <a16:creationId xmlns:a16="http://schemas.microsoft.com/office/drawing/2014/main" id="{00000000-0008-0000-0200-00009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76" name="Plein_écran">
          <a:extLst>
            <a:ext uri="{FF2B5EF4-FFF2-40B4-BE49-F238E27FC236}">
              <a16:creationId xmlns:a16="http://schemas.microsoft.com/office/drawing/2014/main" id="{00000000-0008-0000-0200-00009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77" name="Plein_écran">
          <a:extLst>
            <a:ext uri="{FF2B5EF4-FFF2-40B4-BE49-F238E27FC236}">
              <a16:creationId xmlns:a16="http://schemas.microsoft.com/office/drawing/2014/main" id="{00000000-0008-0000-0200-00009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78" name="Plein_écran">
          <a:extLst>
            <a:ext uri="{FF2B5EF4-FFF2-40B4-BE49-F238E27FC236}">
              <a16:creationId xmlns:a16="http://schemas.microsoft.com/office/drawing/2014/main" id="{00000000-0008-0000-0200-00009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79" name="Plein_écran">
          <a:extLst>
            <a:ext uri="{FF2B5EF4-FFF2-40B4-BE49-F238E27FC236}">
              <a16:creationId xmlns:a16="http://schemas.microsoft.com/office/drawing/2014/main" id="{00000000-0008-0000-0200-00009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80" name="Plein_écran">
          <a:extLst>
            <a:ext uri="{FF2B5EF4-FFF2-40B4-BE49-F238E27FC236}">
              <a16:creationId xmlns:a16="http://schemas.microsoft.com/office/drawing/2014/main" id="{00000000-0008-0000-0200-00009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81" name="Plein_écran">
          <a:extLst>
            <a:ext uri="{FF2B5EF4-FFF2-40B4-BE49-F238E27FC236}">
              <a16:creationId xmlns:a16="http://schemas.microsoft.com/office/drawing/2014/main" id="{00000000-0008-0000-0200-00009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82" name="Plein_écran">
          <a:extLst>
            <a:ext uri="{FF2B5EF4-FFF2-40B4-BE49-F238E27FC236}">
              <a16:creationId xmlns:a16="http://schemas.microsoft.com/office/drawing/2014/main" id="{00000000-0008-0000-0200-00009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83" name="Plein_écran">
          <a:extLst>
            <a:ext uri="{FF2B5EF4-FFF2-40B4-BE49-F238E27FC236}">
              <a16:creationId xmlns:a16="http://schemas.microsoft.com/office/drawing/2014/main" id="{00000000-0008-0000-0200-00009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84" name="Plein_écran">
          <a:extLst>
            <a:ext uri="{FF2B5EF4-FFF2-40B4-BE49-F238E27FC236}">
              <a16:creationId xmlns:a16="http://schemas.microsoft.com/office/drawing/2014/main" id="{00000000-0008-0000-0200-0000A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85" name="Plein_écran">
          <a:extLst>
            <a:ext uri="{FF2B5EF4-FFF2-40B4-BE49-F238E27FC236}">
              <a16:creationId xmlns:a16="http://schemas.microsoft.com/office/drawing/2014/main" id="{00000000-0008-0000-0200-0000A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86" name="Plein_écran">
          <a:extLst>
            <a:ext uri="{FF2B5EF4-FFF2-40B4-BE49-F238E27FC236}">
              <a16:creationId xmlns:a16="http://schemas.microsoft.com/office/drawing/2014/main" id="{00000000-0008-0000-0200-0000A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87" name="Plein_écran">
          <a:extLst>
            <a:ext uri="{FF2B5EF4-FFF2-40B4-BE49-F238E27FC236}">
              <a16:creationId xmlns:a16="http://schemas.microsoft.com/office/drawing/2014/main" id="{00000000-0008-0000-0200-0000A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88" name="Plein_écran">
          <a:extLst>
            <a:ext uri="{FF2B5EF4-FFF2-40B4-BE49-F238E27FC236}">
              <a16:creationId xmlns:a16="http://schemas.microsoft.com/office/drawing/2014/main" id="{00000000-0008-0000-0200-0000A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89" name="Plein_écran">
          <a:extLst>
            <a:ext uri="{FF2B5EF4-FFF2-40B4-BE49-F238E27FC236}">
              <a16:creationId xmlns:a16="http://schemas.microsoft.com/office/drawing/2014/main" id="{00000000-0008-0000-0200-0000A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90" name="Plein_écran">
          <a:extLst>
            <a:ext uri="{FF2B5EF4-FFF2-40B4-BE49-F238E27FC236}">
              <a16:creationId xmlns:a16="http://schemas.microsoft.com/office/drawing/2014/main" id="{00000000-0008-0000-0200-0000A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91" name="Plein_écran">
          <a:extLst>
            <a:ext uri="{FF2B5EF4-FFF2-40B4-BE49-F238E27FC236}">
              <a16:creationId xmlns:a16="http://schemas.microsoft.com/office/drawing/2014/main" id="{00000000-0008-0000-0200-0000A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92" name="Plein_écran">
          <a:extLst>
            <a:ext uri="{FF2B5EF4-FFF2-40B4-BE49-F238E27FC236}">
              <a16:creationId xmlns:a16="http://schemas.microsoft.com/office/drawing/2014/main" id="{00000000-0008-0000-0200-0000A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93" name="Plein_écran">
          <a:extLst>
            <a:ext uri="{FF2B5EF4-FFF2-40B4-BE49-F238E27FC236}">
              <a16:creationId xmlns:a16="http://schemas.microsoft.com/office/drawing/2014/main" id="{00000000-0008-0000-0200-0000A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94" name="Plein_écran">
          <a:extLst>
            <a:ext uri="{FF2B5EF4-FFF2-40B4-BE49-F238E27FC236}">
              <a16:creationId xmlns:a16="http://schemas.microsoft.com/office/drawing/2014/main" id="{00000000-0008-0000-0200-0000A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95" name="Plein_écran">
          <a:extLst>
            <a:ext uri="{FF2B5EF4-FFF2-40B4-BE49-F238E27FC236}">
              <a16:creationId xmlns:a16="http://schemas.microsoft.com/office/drawing/2014/main" id="{00000000-0008-0000-0200-0000A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96" name="Plein_écran">
          <a:extLst>
            <a:ext uri="{FF2B5EF4-FFF2-40B4-BE49-F238E27FC236}">
              <a16:creationId xmlns:a16="http://schemas.microsoft.com/office/drawing/2014/main" id="{00000000-0008-0000-0200-0000A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97" name="Plein_écran">
          <a:extLst>
            <a:ext uri="{FF2B5EF4-FFF2-40B4-BE49-F238E27FC236}">
              <a16:creationId xmlns:a16="http://schemas.microsoft.com/office/drawing/2014/main" id="{00000000-0008-0000-0200-0000A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98" name="Plein_écran">
          <a:extLst>
            <a:ext uri="{FF2B5EF4-FFF2-40B4-BE49-F238E27FC236}">
              <a16:creationId xmlns:a16="http://schemas.microsoft.com/office/drawing/2014/main" id="{00000000-0008-0000-0200-0000A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199" name="Plein_écran">
          <a:extLst>
            <a:ext uri="{FF2B5EF4-FFF2-40B4-BE49-F238E27FC236}">
              <a16:creationId xmlns:a16="http://schemas.microsoft.com/office/drawing/2014/main" id="{00000000-0008-0000-0200-0000A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00" name="Plein_écran">
          <a:extLst>
            <a:ext uri="{FF2B5EF4-FFF2-40B4-BE49-F238E27FC236}">
              <a16:creationId xmlns:a16="http://schemas.microsoft.com/office/drawing/2014/main" id="{00000000-0008-0000-0200-0000B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01" name="Plein_écran">
          <a:extLst>
            <a:ext uri="{FF2B5EF4-FFF2-40B4-BE49-F238E27FC236}">
              <a16:creationId xmlns:a16="http://schemas.microsoft.com/office/drawing/2014/main" id="{00000000-0008-0000-0200-0000B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02" name="Plein_écran">
          <a:extLst>
            <a:ext uri="{FF2B5EF4-FFF2-40B4-BE49-F238E27FC236}">
              <a16:creationId xmlns:a16="http://schemas.microsoft.com/office/drawing/2014/main" id="{00000000-0008-0000-0200-0000B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03" name="Plein_écran">
          <a:extLst>
            <a:ext uri="{FF2B5EF4-FFF2-40B4-BE49-F238E27FC236}">
              <a16:creationId xmlns:a16="http://schemas.microsoft.com/office/drawing/2014/main" id="{00000000-0008-0000-0200-0000B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04" name="Plein_écran">
          <a:extLst>
            <a:ext uri="{FF2B5EF4-FFF2-40B4-BE49-F238E27FC236}">
              <a16:creationId xmlns:a16="http://schemas.microsoft.com/office/drawing/2014/main" id="{00000000-0008-0000-0200-0000B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05" name="Plein_écran">
          <a:extLst>
            <a:ext uri="{FF2B5EF4-FFF2-40B4-BE49-F238E27FC236}">
              <a16:creationId xmlns:a16="http://schemas.microsoft.com/office/drawing/2014/main" id="{00000000-0008-0000-0200-0000B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06" name="Plein_écran">
          <a:extLst>
            <a:ext uri="{FF2B5EF4-FFF2-40B4-BE49-F238E27FC236}">
              <a16:creationId xmlns:a16="http://schemas.microsoft.com/office/drawing/2014/main" id="{00000000-0008-0000-0200-0000B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07" name="Plein_écran">
          <a:extLst>
            <a:ext uri="{FF2B5EF4-FFF2-40B4-BE49-F238E27FC236}">
              <a16:creationId xmlns:a16="http://schemas.microsoft.com/office/drawing/2014/main" id="{00000000-0008-0000-0200-0000B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08" name="Plein_écran">
          <a:extLst>
            <a:ext uri="{FF2B5EF4-FFF2-40B4-BE49-F238E27FC236}">
              <a16:creationId xmlns:a16="http://schemas.microsoft.com/office/drawing/2014/main" id="{00000000-0008-0000-0200-0000B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09" name="Plein_écran">
          <a:extLst>
            <a:ext uri="{FF2B5EF4-FFF2-40B4-BE49-F238E27FC236}">
              <a16:creationId xmlns:a16="http://schemas.microsoft.com/office/drawing/2014/main" id="{00000000-0008-0000-0200-0000B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10" name="Plein_écran">
          <a:extLst>
            <a:ext uri="{FF2B5EF4-FFF2-40B4-BE49-F238E27FC236}">
              <a16:creationId xmlns:a16="http://schemas.microsoft.com/office/drawing/2014/main" id="{00000000-0008-0000-0200-0000B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11" name="Plein_écran">
          <a:extLst>
            <a:ext uri="{FF2B5EF4-FFF2-40B4-BE49-F238E27FC236}">
              <a16:creationId xmlns:a16="http://schemas.microsoft.com/office/drawing/2014/main" id="{00000000-0008-0000-0200-0000B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12" name="Plein_écran">
          <a:extLst>
            <a:ext uri="{FF2B5EF4-FFF2-40B4-BE49-F238E27FC236}">
              <a16:creationId xmlns:a16="http://schemas.microsoft.com/office/drawing/2014/main" id="{00000000-0008-0000-0200-0000B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13" name="Plein_écran">
          <a:extLst>
            <a:ext uri="{FF2B5EF4-FFF2-40B4-BE49-F238E27FC236}">
              <a16:creationId xmlns:a16="http://schemas.microsoft.com/office/drawing/2014/main" id="{00000000-0008-0000-0200-0000B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14" name="Plein_écran">
          <a:extLst>
            <a:ext uri="{FF2B5EF4-FFF2-40B4-BE49-F238E27FC236}">
              <a16:creationId xmlns:a16="http://schemas.microsoft.com/office/drawing/2014/main" id="{00000000-0008-0000-0200-0000B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15" name="Plein_écran">
          <a:extLst>
            <a:ext uri="{FF2B5EF4-FFF2-40B4-BE49-F238E27FC236}">
              <a16:creationId xmlns:a16="http://schemas.microsoft.com/office/drawing/2014/main" id="{00000000-0008-0000-0200-0000B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16" name="Plein_écran">
          <a:extLst>
            <a:ext uri="{FF2B5EF4-FFF2-40B4-BE49-F238E27FC236}">
              <a16:creationId xmlns:a16="http://schemas.microsoft.com/office/drawing/2014/main" id="{00000000-0008-0000-0200-0000C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17" name="Plein_écran">
          <a:extLst>
            <a:ext uri="{FF2B5EF4-FFF2-40B4-BE49-F238E27FC236}">
              <a16:creationId xmlns:a16="http://schemas.microsoft.com/office/drawing/2014/main" id="{00000000-0008-0000-0200-0000C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18" name="Plein_écran">
          <a:extLst>
            <a:ext uri="{FF2B5EF4-FFF2-40B4-BE49-F238E27FC236}">
              <a16:creationId xmlns:a16="http://schemas.microsoft.com/office/drawing/2014/main" id="{00000000-0008-0000-0200-0000C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19" name="Plein_écran">
          <a:extLst>
            <a:ext uri="{FF2B5EF4-FFF2-40B4-BE49-F238E27FC236}">
              <a16:creationId xmlns:a16="http://schemas.microsoft.com/office/drawing/2014/main" id="{00000000-0008-0000-0200-0000C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20" name="Plein_écran">
          <a:extLst>
            <a:ext uri="{FF2B5EF4-FFF2-40B4-BE49-F238E27FC236}">
              <a16:creationId xmlns:a16="http://schemas.microsoft.com/office/drawing/2014/main" id="{00000000-0008-0000-0200-0000C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21" name="Plein_écran">
          <a:extLst>
            <a:ext uri="{FF2B5EF4-FFF2-40B4-BE49-F238E27FC236}">
              <a16:creationId xmlns:a16="http://schemas.microsoft.com/office/drawing/2014/main" id="{00000000-0008-0000-0200-0000C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22" name="Plein_écran">
          <a:extLst>
            <a:ext uri="{FF2B5EF4-FFF2-40B4-BE49-F238E27FC236}">
              <a16:creationId xmlns:a16="http://schemas.microsoft.com/office/drawing/2014/main" id="{00000000-0008-0000-0200-0000C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23" name="Plein_écran">
          <a:extLst>
            <a:ext uri="{FF2B5EF4-FFF2-40B4-BE49-F238E27FC236}">
              <a16:creationId xmlns:a16="http://schemas.microsoft.com/office/drawing/2014/main" id="{00000000-0008-0000-0200-0000C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24" name="Plein_écran">
          <a:extLst>
            <a:ext uri="{FF2B5EF4-FFF2-40B4-BE49-F238E27FC236}">
              <a16:creationId xmlns:a16="http://schemas.microsoft.com/office/drawing/2014/main" id="{00000000-0008-0000-0200-0000C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25" name="Plein_écran">
          <a:extLst>
            <a:ext uri="{FF2B5EF4-FFF2-40B4-BE49-F238E27FC236}">
              <a16:creationId xmlns:a16="http://schemas.microsoft.com/office/drawing/2014/main" id="{00000000-0008-0000-0200-0000C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26" name="Plein_écran">
          <a:extLst>
            <a:ext uri="{FF2B5EF4-FFF2-40B4-BE49-F238E27FC236}">
              <a16:creationId xmlns:a16="http://schemas.microsoft.com/office/drawing/2014/main" id="{00000000-0008-0000-0200-0000C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27" name="Plein_écran">
          <a:extLst>
            <a:ext uri="{FF2B5EF4-FFF2-40B4-BE49-F238E27FC236}">
              <a16:creationId xmlns:a16="http://schemas.microsoft.com/office/drawing/2014/main" id="{00000000-0008-0000-0200-0000C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28" name="Plein_écran">
          <a:extLst>
            <a:ext uri="{FF2B5EF4-FFF2-40B4-BE49-F238E27FC236}">
              <a16:creationId xmlns:a16="http://schemas.microsoft.com/office/drawing/2014/main" id="{00000000-0008-0000-0200-0000C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29" name="Plein_écran">
          <a:extLst>
            <a:ext uri="{FF2B5EF4-FFF2-40B4-BE49-F238E27FC236}">
              <a16:creationId xmlns:a16="http://schemas.microsoft.com/office/drawing/2014/main" id="{00000000-0008-0000-0200-0000C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30" name="Plein_écran">
          <a:extLst>
            <a:ext uri="{FF2B5EF4-FFF2-40B4-BE49-F238E27FC236}">
              <a16:creationId xmlns:a16="http://schemas.microsoft.com/office/drawing/2014/main" id="{00000000-0008-0000-0200-0000C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31" name="Plein_écran">
          <a:extLst>
            <a:ext uri="{FF2B5EF4-FFF2-40B4-BE49-F238E27FC236}">
              <a16:creationId xmlns:a16="http://schemas.microsoft.com/office/drawing/2014/main" id="{00000000-0008-0000-0200-0000C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32" name="Plein_écran">
          <a:extLst>
            <a:ext uri="{FF2B5EF4-FFF2-40B4-BE49-F238E27FC236}">
              <a16:creationId xmlns:a16="http://schemas.microsoft.com/office/drawing/2014/main" id="{00000000-0008-0000-0200-0000D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33" name="Plein_écran">
          <a:extLst>
            <a:ext uri="{FF2B5EF4-FFF2-40B4-BE49-F238E27FC236}">
              <a16:creationId xmlns:a16="http://schemas.microsoft.com/office/drawing/2014/main" id="{00000000-0008-0000-0200-0000D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34" name="Plein_écran">
          <a:extLst>
            <a:ext uri="{FF2B5EF4-FFF2-40B4-BE49-F238E27FC236}">
              <a16:creationId xmlns:a16="http://schemas.microsoft.com/office/drawing/2014/main" id="{00000000-0008-0000-0200-0000D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35" name="Plein_écran">
          <a:extLst>
            <a:ext uri="{FF2B5EF4-FFF2-40B4-BE49-F238E27FC236}">
              <a16:creationId xmlns:a16="http://schemas.microsoft.com/office/drawing/2014/main" id="{00000000-0008-0000-0200-0000D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36" name="Plein_écran">
          <a:extLst>
            <a:ext uri="{FF2B5EF4-FFF2-40B4-BE49-F238E27FC236}">
              <a16:creationId xmlns:a16="http://schemas.microsoft.com/office/drawing/2014/main" id="{00000000-0008-0000-0200-0000D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37" name="Plein_écran">
          <a:extLst>
            <a:ext uri="{FF2B5EF4-FFF2-40B4-BE49-F238E27FC236}">
              <a16:creationId xmlns:a16="http://schemas.microsoft.com/office/drawing/2014/main" id="{00000000-0008-0000-0200-0000D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38" name="Plein_écran">
          <a:extLst>
            <a:ext uri="{FF2B5EF4-FFF2-40B4-BE49-F238E27FC236}">
              <a16:creationId xmlns:a16="http://schemas.microsoft.com/office/drawing/2014/main" id="{00000000-0008-0000-0200-0000D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39" name="Plein_écran">
          <a:extLst>
            <a:ext uri="{FF2B5EF4-FFF2-40B4-BE49-F238E27FC236}">
              <a16:creationId xmlns:a16="http://schemas.microsoft.com/office/drawing/2014/main" id="{00000000-0008-0000-0200-0000D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40" name="Plein_écran">
          <a:extLst>
            <a:ext uri="{FF2B5EF4-FFF2-40B4-BE49-F238E27FC236}">
              <a16:creationId xmlns:a16="http://schemas.microsoft.com/office/drawing/2014/main" id="{00000000-0008-0000-0200-0000D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41" name="Plein_écran">
          <a:extLst>
            <a:ext uri="{FF2B5EF4-FFF2-40B4-BE49-F238E27FC236}">
              <a16:creationId xmlns:a16="http://schemas.microsoft.com/office/drawing/2014/main" id="{00000000-0008-0000-0200-0000D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42" name="Plein_écran">
          <a:extLst>
            <a:ext uri="{FF2B5EF4-FFF2-40B4-BE49-F238E27FC236}">
              <a16:creationId xmlns:a16="http://schemas.microsoft.com/office/drawing/2014/main" id="{00000000-0008-0000-0200-0000D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43" name="Plein_écran">
          <a:extLst>
            <a:ext uri="{FF2B5EF4-FFF2-40B4-BE49-F238E27FC236}">
              <a16:creationId xmlns:a16="http://schemas.microsoft.com/office/drawing/2014/main" id="{00000000-0008-0000-0200-0000D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44" name="Plein_écran">
          <a:extLst>
            <a:ext uri="{FF2B5EF4-FFF2-40B4-BE49-F238E27FC236}">
              <a16:creationId xmlns:a16="http://schemas.microsoft.com/office/drawing/2014/main" id="{00000000-0008-0000-0200-0000D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45" name="Plein_écran">
          <a:extLst>
            <a:ext uri="{FF2B5EF4-FFF2-40B4-BE49-F238E27FC236}">
              <a16:creationId xmlns:a16="http://schemas.microsoft.com/office/drawing/2014/main" id="{00000000-0008-0000-0200-0000D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46" name="Plein_écran">
          <a:extLst>
            <a:ext uri="{FF2B5EF4-FFF2-40B4-BE49-F238E27FC236}">
              <a16:creationId xmlns:a16="http://schemas.microsoft.com/office/drawing/2014/main" id="{00000000-0008-0000-0200-0000D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47" name="Plein_écran">
          <a:extLst>
            <a:ext uri="{FF2B5EF4-FFF2-40B4-BE49-F238E27FC236}">
              <a16:creationId xmlns:a16="http://schemas.microsoft.com/office/drawing/2014/main" id="{00000000-0008-0000-0200-0000D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48" name="Plein_écran">
          <a:extLst>
            <a:ext uri="{FF2B5EF4-FFF2-40B4-BE49-F238E27FC236}">
              <a16:creationId xmlns:a16="http://schemas.microsoft.com/office/drawing/2014/main" id="{00000000-0008-0000-0200-0000E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49" name="Plein_écran">
          <a:extLst>
            <a:ext uri="{FF2B5EF4-FFF2-40B4-BE49-F238E27FC236}">
              <a16:creationId xmlns:a16="http://schemas.microsoft.com/office/drawing/2014/main" id="{00000000-0008-0000-0200-0000E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50" name="Plein_écran">
          <a:extLst>
            <a:ext uri="{FF2B5EF4-FFF2-40B4-BE49-F238E27FC236}">
              <a16:creationId xmlns:a16="http://schemas.microsoft.com/office/drawing/2014/main" id="{00000000-0008-0000-0200-0000E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51" name="Plein_écran">
          <a:extLst>
            <a:ext uri="{FF2B5EF4-FFF2-40B4-BE49-F238E27FC236}">
              <a16:creationId xmlns:a16="http://schemas.microsoft.com/office/drawing/2014/main" id="{00000000-0008-0000-0200-0000E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52" name="Plein_écran">
          <a:extLst>
            <a:ext uri="{FF2B5EF4-FFF2-40B4-BE49-F238E27FC236}">
              <a16:creationId xmlns:a16="http://schemas.microsoft.com/office/drawing/2014/main" id="{00000000-0008-0000-0200-0000E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53" name="Plein_écran">
          <a:extLst>
            <a:ext uri="{FF2B5EF4-FFF2-40B4-BE49-F238E27FC236}">
              <a16:creationId xmlns:a16="http://schemas.microsoft.com/office/drawing/2014/main" id="{00000000-0008-0000-0200-0000E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54" name="Plein_écran">
          <a:extLst>
            <a:ext uri="{FF2B5EF4-FFF2-40B4-BE49-F238E27FC236}">
              <a16:creationId xmlns:a16="http://schemas.microsoft.com/office/drawing/2014/main" id="{00000000-0008-0000-0200-0000E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55" name="Plein_écran">
          <a:extLst>
            <a:ext uri="{FF2B5EF4-FFF2-40B4-BE49-F238E27FC236}">
              <a16:creationId xmlns:a16="http://schemas.microsoft.com/office/drawing/2014/main" id="{00000000-0008-0000-0200-0000E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56" name="Plein_écran">
          <a:extLst>
            <a:ext uri="{FF2B5EF4-FFF2-40B4-BE49-F238E27FC236}">
              <a16:creationId xmlns:a16="http://schemas.microsoft.com/office/drawing/2014/main" id="{00000000-0008-0000-0200-0000E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57" name="Plein_écran">
          <a:extLst>
            <a:ext uri="{FF2B5EF4-FFF2-40B4-BE49-F238E27FC236}">
              <a16:creationId xmlns:a16="http://schemas.microsoft.com/office/drawing/2014/main" id="{00000000-0008-0000-0200-0000E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58" name="Plein_écran">
          <a:extLst>
            <a:ext uri="{FF2B5EF4-FFF2-40B4-BE49-F238E27FC236}">
              <a16:creationId xmlns:a16="http://schemas.microsoft.com/office/drawing/2014/main" id="{00000000-0008-0000-0200-0000E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59" name="Plein_écran">
          <a:extLst>
            <a:ext uri="{FF2B5EF4-FFF2-40B4-BE49-F238E27FC236}">
              <a16:creationId xmlns:a16="http://schemas.microsoft.com/office/drawing/2014/main" id="{00000000-0008-0000-0200-0000E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60" name="Plein_écran">
          <a:extLst>
            <a:ext uri="{FF2B5EF4-FFF2-40B4-BE49-F238E27FC236}">
              <a16:creationId xmlns:a16="http://schemas.microsoft.com/office/drawing/2014/main" id="{00000000-0008-0000-0200-0000E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61" name="Plein_écran">
          <a:extLst>
            <a:ext uri="{FF2B5EF4-FFF2-40B4-BE49-F238E27FC236}">
              <a16:creationId xmlns:a16="http://schemas.microsoft.com/office/drawing/2014/main" id="{00000000-0008-0000-0200-0000E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62" name="Plein_écran">
          <a:extLst>
            <a:ext uri="{FF2B5EF4-FFF2-40B4-BE49-F238E27FC236}">
              <a16:creationId xmlns:a16="http://schemas.microsoft.com/office/drawing/2014/main" id="{00000000-0008-0000-0200-0000E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63" name="Plein_écran">
          <a:extLst>
            <a:ext uri="{FF2B5EF4-FFF2-40B4-BE49-F238E27FC236}">
              <a16:creationId xmlns:a16="http://schemas.microsoft.com/office/drawing/2014/main" id="{00000000-0008-0000-0200-0000E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64" name="Plein_écran">
          <a:extLst>
            <a:ext uri="{FF2B5EF4-FFF2-40B4-BE49-F238E27FC236}">
              <a16:creationId xmlns:a16="http://schemas.microsoft.com/office/drawing/2014/main" id="{00000000-0008-0000-0200-0000F0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65" name="Plein_écran">
          <a:extLst>
            <a:ext uri="{FF2B5EF4-FFF2-40B4-BE49-F238E27FC236}">
              <a16:creationId xmlns:a16="http://schemas.microsoft.com/office/drawing/2014/main" id="{00000000-0008-0000-0200-0000F1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66" name="Plein_écran">
          <a:extLst>
            <a:ext uri="{FF2B5EF4-FFF2-40B4-BE49-F238E27FC236}">
              <a16:creationId xmlns:a16="http://schemas.microsoft.com/office/drawing/2014/main" id="{00000000-0008-0000-0200-0000F2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67" name="Plein_écran">
          <a:extLst>
            <a:ext uri="{FF2B5EF4-FFF2-40B4-BE49-F238E27FC236}">
              <a16:creationId xmlns:a16="http://schemas.microsoft.com/office/drawing/2014/main" id="{00000000-0008-0000-0200-0000F3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68" name="Plein_écran">
          <a:extLst>
            <a:ext uri="{FF2B5EF4-FFF2-40B4-BE49-F238E27FC236}">
              <a16:creationId xmlns:a16="http://schemas.microsoft.com/office/drawing/2014/main" id="{00000000-0008-0000-0200-0000F4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69" name="Plein_écran">
          <a:extLst>
            <a:ext uri="{FF2B5EF4-FFF2-40B4-BE49-F238E27FC236}">
              <a16:creationId xmlns:a16="http://schemas.microsoft.com/office/drawing/2014/main" id="{00000000-0008-0000-0200-0000F5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70" name="Plein_écran">
          <a:extLst>
            <a:ext uri="{FF2B5EF4-FFF2-40B4-BE49-F238E27FC236}">
              <a16:creationId xmlns:a16="http://schemas.microsoft.com/office/drawing/2014/main" id="{00000000-0008-0000-0200-0000F6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71" name="Plein_écran">
          <a:extLst>
            <a:ext uri="{FF2B5EF4-FFF2-40B4-BE49-F238E27FC236}">
              <a16:creationId xmlns:a16="http://schemas.microsoft.com/office/drawing/2014/main" id="{00000000-0008-0000-0200-0000F7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72" name="Plein_écran">
          <a:extLst>
            <a:ext uri="{FF2B5EF4-FFF2-40B4-BE49-F238E27FC236}">
              <a16:creationId xmlns:a16="http://schemas.microsoft.com/office/drawing/2014/main" id="{00000000-0008-0000-0200-0000F8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73" name="Plein_écran">
          <a:extLst>
            <a:ext uri="{FF2B5EF4-FFF2-40B4-BE49-F238E27FC236}">
              <a16:creationId xmlns:a16="http://schemas.microsoft.com/office/drawing/2014/main" id="{00000000-0008-0000-0200-0000F9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74" name="Plein_écran">
          <a:extLst>
            <a:ext uri="{FF2B5EF4-FFF2-40B4-BE49-F238E27FC236}">
              <a16:creationId xmlns:a16="http://schemas.microsoft.com/office/drawing/2014/main" id="{00000000-0008-0000-0200-0000FA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75" name="Plein_écran">
          <a:extLst>
            <a:ext uri="{FF2B5EF4-FFF2-40B4-BE49-F238E27FC236}">
              <a16:creationId xmlns:a16="http://schemas.microsoft.com/office/drawing/2014/main" id="{00000000-0008-0000-0200-0000FB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76" name="Plein_écran">
          <a:extLst>
            <a:ext uri="{FF2B5EF4-FFF2-40B4-BE49-F238E27FC236}">
              <a16:creationId xmlns:a16="http://schemas.microsoft.com/office/drawing/2014/main" id="{00000000-0008-0000-0200-0000FC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77" name="Plein_écran">
          <a:extLst>
            <a:ext uri="{FF2B5EF4-FFF2-40B4-BE49-F238E27FC236}">
              <a16:creationId xmlns:a16="http://schemas.microsoft.com/office/drawing/2014/main" id="{00000000-0008-0000-0200-0000FD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78" name="Plein_écran">
          <a:extLst>
            <a:ext uri="{FF2B5EF4-FFF2-40B4-BE49-F238E27FC236}">
              <a16:creationId xmlns:a16="http://schemas.microsoft.com/office/drawing/2014/main" id="{00000000-0008-0000-0200-0000FE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79" name="Plein_écran">
          <a:extLst>
            <a:ext uri="{FF2B5EF4-FFF2-40B4-BE49-F238E27FC236}">
              <a16:creationId xmlns:a16="http://schemas.microsoft.com/office/drawing/2014/main" id="{00000000-0008-0000-0200-0000FF04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80" name="Plein_écran">
          <a:extLst>
            <a:ext uri="{FF2B5EF4-FFF2-40B4-BE49-F238E27FC236}">
              <a16:creationId xmlns:a16="http://schemas.microsoft.com/office/drawing/2014/main" id="{00000000-0008-0000-0200-00000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81" name="Plein_écran">
          <a:extLst>
            <a:ext uri="{FF2B5EF4-FFF2-40B4-BE49-F238E27FC236}">
              <a16:creationId xmlns:a16="http://schemas.microsoft.com/office/drawing/2014/main" id="{00000000-0008-0000-0200-00000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82" name="Plein_écran">
          <a:extLst>
            <a:ext uri="{FF2B5EF4-FFF2-40B4-BE49-F238E27FC236}">
              <a16:creationId xmlns:a16="http://schemas.microsoft.com/office/drawing/2014/main" id="{00000000-0008-0000-0200-00000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83" name="Plein_écran">
          <a:extLst>
            <a:ext uri="{FF2B5EF4-FFF2-40B4-BE49-F238E27FC236}">
              <a16:creationId xmlns:a16="http://schemas.microsoft.com/office/drawing/2014/main" id="{00000000-0008-0000-0200-00000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84" name="Plein_écran">
          <a:extLst>
            <a:ext uri="{FF2B5EF4-FFF2-40B4-BE49-F238E27FC236}">
              <a16:creationId xmlns:a16="http://schemas.microsoft.com/office/drawing/2014/main" id="{00000000-0008-0000-0200-00000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85" name="Plein_écran">
          <a:extLst>
            <a:ext uri="{FF2B5EF4-FFF2-40B4-BE49-F238E27FC236}">
              <a16:creationId xmlns:a16="http://schemas.microsoft.com/office/drawing/2014/main" id="{00000000-0008-0000-0200-00000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86" name="Plein_écran">
          <a:extLst>
            <a:ext uri="{FF2B5EF4-FFF2-40B4-BE49-F238E27FC236}">
              <a16:creationId xmlns:a16="http://schemas.microsoft.com/office/drawing/2014/main" id="{00000000-0008-0000-0200-00000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87" name="Plein_écran">
          <a:extLst>
            <a:ext uri="{FF2B5EF4-FFF2-40B4-BE49-F238E27FC236}">
              <a16:creationId xmlns:a16="http://schemas.microsoft.com/office/drawing/2014/main" id="{00000000-0008-0000-0200-00000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88" name="Plein_écran">
          <a:extLst>
            <a:ext uri="{FF2B5EF4-FFF2-40B4-BE49-F238E27FC236}">
              <a16:creationId xmlns:a16="http://schemas.microsoft.com/office/drawing/2014/main" id="{00000000-0008-0000-0200-00000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89" name="Plein_écran">
          <a:extLst>
            <a:ext uri="{FF2B5EF4-FFF2-40B4-BE49-F238E27FC236}">
              <a16:creationId xmlns:a16="http://schemas.microsoft.com/office/drawing/2014/main" id="{00000000-0008-0000-0200-00000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90" name="Plein_écran">
          <a:extLst>
            <a:ext uri="{FF2B5EF4-FFF2-40B4-BE49-F238E27FC236}">
              <a16:creationId xmlns:a16="http://schemas.microsoft.com/office/drawing/2014/main" id="{00000000-0008-0000-0200-00000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91" name="Plein_écran">
          <a:extLst>
            <a:ext uri="{FF2B5EF4-FFF2-40B4-BE49-F238E27FC236}">
              <a16:creationId xmlns:a16="http://schemas.microsoft.com/office/drawing/2014/main" id="{00000000-0008-0000-0200-00000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92" name="Plein_écran">
          <a:extLst>
            <a:ext uri="{FF2B5EF4-FFF2-40B4-BE49-F238E27FC236}">
              <a16:creationId xmlns:a16="http://schemas.microsoft.com/office/drawing/2014/main" id="{00000000-0008-0000-0200-00000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93" name="Plein_écran">
          <a:extLst>
            <a:ext uri="{FF2B5EF4-FFF2-40B4-BE49-F238E27FC236}">
              <a16:creationId xmlns:a16="http://schemas.microsoft.com/office/drawing/2014/main" id="{00000000-0008-0000-0200-00000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94" name="Plein_écran">
          <a:extLst>
            <a:ext uri="{FF2B5EF4-FFF2-40B4-BE49-F238E27FC236}">
              <a16:creationId xmlns:a16="http://schemas.microsoft.com/office/drawing/2014/main" id="{00000000-0008-0000-0200-00000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95" name="Plein_écran">
          <a:extLst>
            <a:ext uri="{FF2B5EF4-FFF2-40B4-BE49-F238E27FC236}">
              <a16:creationId xmlns:a16="http://schemas.microsoft.com/office/drawing/2014/main" id="{00000000-0008-0000-0200-00000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96" name="Plein_écran">
          <a:extLst>
            <a:ext uri="{FF2B5EF4-FFF2-40B4-BE49-F238E27FC236}">
              <a16:creationId xmlns:a16="http://schemas.microsoft.com/office/drawing/2014/main" id="{00000000-0008-0000-0200-00001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97" name="Plein_écran">
          <a:extLst>
            <a:ext uri="{FF2B5EF4-FFF2-40B4-BE49-F238E27FC236}">
              <a16:creationId xmlns:a16="http://schemas.microsoft.com/office/drawing/2014/main" id="{00000000-0008-0000-0200-00001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98" name="Plein_écran">
          <a:extLst>
            <a:ext uri="{FF2B5EF4-FFF2-40B4-BE49-F238E27FC236}">
              <a16:creationId xmlns:a16="http://schemas.microsoft.com/office/drawing/2014/main" id="{00000000-0008-0000-0200-00001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299" name="Plein_écran">
          <a:extLst>
            <a:ext uri="{FF2B5EF4-FFF2-40B4-BE49-F238E27FC236}">
              <a16:creationId xmlns:a16="http://schemas.microsoft.com/office/drawing/2014/main" id="{00000000-0008-0000-0200-00001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00" name="Plein_écran">
          <a:extLst>
            <a:ext uri="{FF2B5EF4-FFF2-40B4-BE49-F238E27FC236}">
              <a16:creationId xmlns:a16="http://schemas.microsoft.com/office/drawing/2014/main" id="{00000000-0008-0000-0200-00001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01" name="Plein_écran">
          <a:extLst>
            <a:ext uri="{FF2B5EF4-FFF2-40B4-BE49-F238E27FC236}">
              <a16:creationId xmlns:a16="http://schemas.microsoft.com/office/drawing/2014/main" id="{00000000-0008-0000-0200-00001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02" name="Plein_écran">
          <a:extLst>
            <a:ext uri="{FF2B5EF4-FFF2-40B4-BE49-F238E27FC236}">
              <a16:creationId xmlns:a16="http://schemas.microsoft.com/office/drawing/2014/main" id="{00000000-0008-0000-0200-00001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03" name="Plein_écran">
          <a:extLst>
            <a:ext uri="{FF2B5EF4-FFF2-40B4-BE49-F238E27FC236}">
              <a16:creationId xmlns:a16="http://schemas.microsoft.com/office/drawing/2014/main" id="{00000000-0008-0000-0200-00001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04" name="Plein_écran">
          <a:extLst>
            <a:ext uri="{FF2B5EF4-FFF2-40B4-BE49-F238E27FC236}">
              <a16:creationId xmlns:a16="http://schemas.microsoft.com/office/drawing/2014/main" id="{00000000-0008-0000-0200-00001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05" name="Plein_écran">
          <a:extLst>
            <a:ext uri="{FF2B5EF4-FFF2-40B4-BE49-F238E27FC236}">
              <a16:creationId xmlns:a16="http://schemas.microsoft.com/office/drawing/2014/main" id="{00000000-0008-0000-0200-00001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06" name="Plein_écran">
          <a:extLst>
            <a:ext uri="{FF2B5EF4-FFF2-40B4-BE49-F238E27FC236}">
              <a16:creationId xmlns:a16="http://schemas.microsoft.com/office/drawing/2014/main" id="{00000000-0008-0000-0200-00001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07" name="Plein_écran">
          <a:extLst>
            <a:ext uri="{FF2B5EF4-FFF2-40B4-BE49-F238E27FC236}">
              <a16:creationId xmlns:a16="http://schemas.microsoft.com/office/drawing/2014/main" id="{00000000-0008-0000-0200-00001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08" name="Plein_écran">
          <a:extLst>
            <a:ext uri="{FF2B5EF4-FFF2-40B4-BE49-F238E27FC236}">
              <a16:creationId xmlns:a16="http://schemas.microsoft.com/office/drawing/2014/main" id="{00000000-0008-0000-0200-00001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09" name="Plein_écran">
          <a:extLst>
            <a:ext uri="{FF2B5EF4-FFF2-40B4-BE49-F238E27FC236}">
              <a16:creationId xmlns:a16="http://schemas.microsoft.com/office/drawing/2014/main" id="{00000000-0008-0000-0200-00001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10" name="Plein_écran">
          <a:extLst>
            <a:ext uri="{FF2B5EF4-FFF2-40B4-BE49-F238E27FC236}">
              <a16:creationId xmlns:a16="http://schemas.microsoft.com/office/drawing/2014/main" id="{00000000-0008-0000-0200-00001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11" name="Plein_écran">
          <a:extLst>
            <a:ext uri="{FF2B5EF4-FFF2-40B4-BE49-F238E27FC236}">
              <a16:creationId xmlns:a16="http://schemas.microsoft.com/office/drawing/2014/main" id="{00000000-0008-0000-0200-00001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12" name="Plein_écran">
          <a:extLst>
            <a:ext uri="{FF2B5EF4-FFF2-40B4-BE49-F238E27FC236}">
              <a16:creationId xmlns:a16="http://schemas.microsoft.com/office/drawing/2014/main" id="{00000000-0008-0000-0200-00002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13" name="Plein_écran">
          <a:extLst>
            <a:ext uri="{FF2B5EF4-FFF2-40B4-BE49-F238E27FC236}">
              <a16:creationId xmlns:a16="http://schemas.microsoft.com/office/drawing/2014/main" id="{00000000-0008-0000-0200-00002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14" name="Plein_écran">
          <a:extLst>
            <a:ext uri="{FF2B5EF4-FFF2-40B4-BE49-F238E27FC236}">
              <a16:creationId xmlns:a16="http://schemas.microsoft.com/office/drawing/2014/main" id="{00000000-0008-0000-0200-00002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15" name="Plein_écran">
          <a:extLst>
            <a:ext uri="{FF2B5EF4-FFF2-40B4-BE49-F238E27FC236}">
              <a16:creationId xmlns:a16="http://schemas.microsoft.com/office/drawing/2014/main" id="{00000000-0008-0000-0200-00002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16" name="Plein_écran">
          <a:extLst>
            <a:ext uri="{FF2B5EF4-FFF2-40B4-BE49-F238E27FC236}">
              <a16:creationId xmlns:a16="http://schemas.microsoft.com/office/drawing/2014/main" id="{00000000-0008-0000-0200-00002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17" name="Plein_écran">
          <a:extLst>
            <a:ext uri="{FF2B5EF4-FFF2-40B4-BE49-F238E27FC236}">
              <a16:creationId xmlns:a16="http://schemas.microsoft.com/office/drawing/2014/main" id="{00000000-0008-0000-0200-00002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18" name="Plein_écran">
          <a:extLst>
            <a:ext uri="{FF2B5EF4-FFF2-40B4-BE49-F238E27FC236}">
              <a16:creationId xmlns:a16="http://schemas.microsoft.com/office/drawing/2014/main" id="{00000000-0008-0000-0200-00002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19" name="Plein_écran">
          <a:extLst>
            <a:ext uri="{FF2B5EF4-FFF2-40B4-BE49-F238E27FC236}">
              <a16:creationId xmlns:a16="http://schemas.microsoft.com/office/drawing/2014/main" id="{00000000-0008-0000-0200-00002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20" name="Plein_écran">
          <a:extLst>
            <a:ext uri="{FF2B5EF4-FFF2-40B4-BE49-F238E27FC236}">
              <a16:creationId xmlns:a16="http://schemas.microsoft.com/office/drawing/2014/main" id="{00000000-0008-0000-0200-00002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21" name="Plein_écran">
          <a:extLst>
            <a:ext uri="{FF2B5EF4-FFF2-40B4-BE49-F238E27FC236}">
              <a16:creationId xmlns:a16="http://schemas.microsoft.com/office/drawing/2014/main" id="{00000000-0008-0000-0200-00002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22" name="Plein_écran">
          <a:extLst>
            <a:ext uri="{FF2B5EF4-FFF2-40B4-BE49-F238E27FC236}">
              <a16:creationId xmlns:a16="http://schemas.microsoft.com/office/drawing/2014/main" id="{00000000-0008-0000-0200-00002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23" name="Plein_écran">
          <a:extLst>
            <a:ext uri="{FF2B5EF4-FFF2-40B4-BE49-F238E27FC236}">
              <a16:creationId xmlns:a16="http://schemas.microsoft.com/office/drawing/2014/main" id="{00000000-0008-0000-0200-00002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24" name="Plein_écran">
          <a:extLst>
            <a:ext uri="{FF2B5EF4-FFF2-40B4-BE49-F238E27FC236}">
              <a16:creationId xmlns:a16="http://schemas.microsoft.com/office/drawing/2014/main" id="{00000000-0008-0000-0200-00002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25" name="Plein_écran">
          <a:extLst>
            <a:ext uri="{FF2B5EF4-FFF2-40B4-BE49-F238E27FC236}">
              <a16:creationId xmlns:a16="http://schemas.microsoft.com/office/drawing/2014/main" id="{00000000-0008-0000-0200-00002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26" name="Plein_écran">
          <a:extLst>
            <a:ext uri="{FF2B5EF4-FFF2-40B4-BE49-F238E27FC236}">
              <a16:creationId xmlns:a16="http://schemas.microsoft.com/office/drawing/2014/main" id="{00000000-0008-0000-0200-00002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27" name="Plein_écran">
          <a:extLst>
            <a:ext uri="{FF2B5EF4-FFF2-40B4-BE49-F238E27FC236}">
              <a16:creationId xmlns:a16="http://schemas.microsoft.com/office/drawing/2014/main" id="{00000000-0008-0000-0200-00002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28" name="Plein_écran">
          <a:extLst>
            <a:ext uri="{FF2B5EF4-FFF2-40B4-BE49-F238E27FC236}">
              <a16:creationId xmlns:a16="http://schemas.microsoft.com/office/drawing/2014/main" id="{00000000-0008-0000-0200-00003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29" name="Plein_écran">
          <a:extLst>
            <a:ext uri="{FF2B5EF4-FFF2-40B4-BE49-F238E27FC236}">
              <a16:creationId xmlns:a16="http://schemas.microsoft.com/office/drawing/2014/main" id="{00000000-0008-0000-0200-00003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30" name="Plein_écran">
          <a:extLst>
            <a:ext uri="{FF2B5EF4-FFF2-40B4-BE49-F238E27FC236}">
              <a16:creationId xmlns:a16="http://schemas.microsoft.com/office/drawing/2014/main" id="{00000000-0008-0000-0200-00003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31" name="Plein_écran">
          <a:extLst>
            <a:ext uri="{FF2B5EF4-FFF2-40B4-BE49-F238E27FC236}">
              <a16:creationId xmlns:a16="http://schemas.microsoft.com/office/drawing/2014/main" id="{00000000-0008-0000-0200-00003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32" name="Plein_écran">
          <a:extLst>
            <a:ext uri="{FF2B5EF4-FFF2-40B4-BE49-F238E27FC236}">
              <a16:creationId xmlns:a16="http://schemas.microsoft.com/office/drawing/2014/main" id="{00000000-0008-0000-0200-00003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33" name="Plein_écran">
          <a:extLst>
            <a:ext uri="{FF2B5EF4-FFF2-40B4-BE49-F238E27FC236}">
              <a16:creationId xmlns:a16="http://schemas.microsoft.com/office/drawing/2014/main" id="{00000000-0008-0000-0200-00003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34" name="Plein_écran">
          <a:extLst>
            <a:ext uri="{FF2B5EF4-FFF2-40B4-BE49-F238E27FC236}">
              <a16:creationId xmlns:a16="http://schemas.microsoft.com/office/drawing/2014/main" id="{00000000-0008-0000-0200-00003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35" name="Plein_écran">
          <a:extLst>
            <a:ext uri="{FF2B5EF4-FFF2-40B4-BE49-F238E27FC236}">
              <a16:creationId xmlns:a16="http://schemas.microsoft.com/office/drawing/2014/main" id="{00000000-0008-0000-0200-00003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36" name="Plein_écran">
          <a:extLst>
            <a:ext uri="{FF2B5EF4-FFF2-40B4-BE49-F238E27FC236}">
              <a16:creationId xmlns:a16="http://schemas.microsoft.com/office/drawing/2014/main" id="{00000000-0008-0000-0200-00003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37" name="Plein_écran">
          <a:extLst>
            <a:ext uri="{FF2B5EF4-FFF2-40B4-BE49-F238E27FC236}">
              <a16:creationId xmlns:a16="http://schemas.microsoft.com/office/drawing/2014/main" id="{00000000-0008-0000-0200-00003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38" name="Plein_écran">
          <a:extLst>
            <a:ext uri="{FF2B5EF4-FFF2-40B4-BE49-F238E27FC236}">
              <a16:creationId xmlns:a16="http://schemas.microsoft.com/office/drawing/2014/main" id="{00000000-0008-0000-0200-00003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39" name="Plein_écran">
          <a:extLst>
            <a:ext uri="{FF2B5EF4-FFF2-40B4-BE49-F238E27FC236}">
              <a16:creationId xmlns:a16="http://schemas.microsoft.com/office/drawing/2014/main" id="{00000000-0008-0000-0200-00003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40" name="Plein_écran">
          <a:extLst>
            <a:ext uri="{FF2B5EF4-FFF2-40B4-BE49-F238E27FC236}">
              <a16:creationId xmlns:a16="http://schemas.microsoft.com/office/drawing/2014/main" id="{00000000-0008-0000-0200-00003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41" name="Plein_écran">
          <a:extLst>
            <a:ext uri="{FF2B5EF4-FFF2-40B4-BE49-F238E27FC236}">
              <a16:creationId xmlns:a16="http://schemas.microsoft.com/office/drawing/2014/main" id="{00000000-0008-0000-0200-00003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42" name="Plein_écran">
          <a:extLst>
            <a:ext uri="{FF2B5EF4-FFF2-40B4-BE49-F238E27FC236}">
              <a16:creationId xmlns:a16="http://schemas.microsoft.com/office/drawing/2014/main" id="{00000000-0008-0000-0200-00003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43" name="Plein_écran">
          <a:extLst>
            <a:ext uri="{FF2B5EF4-FFF2-40B4-BE49-F238E27FC236}">
              <a16:creationId xmlns:a16="http://schemas.microsoft.com/office/drawing/2014/main" id="{00000000-0008-0000-0200-00003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44" name="Plein_écran">
          <a:extLst>
            <a:ext uri="{FF2B5EF4-FFF2-40B4-BE49-F238E27FC236}">
              <a16:creationId xmlns:a16="http://schemas.microsoft.com/office/drawing/2014/main" id="{00000000-0008-0000-0200-00004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45" name="Plein_écran">
          <a:extLst>
            <a:ext uri="{FF2B5EF4-FFF2-40B4-BE49-F238E27FC236}">
              <a16:creationId xmlns:a16="http://schemas.microsoft.com/office/drawing/2014/main" id="{00000000-0008-0000-0200-00004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46" name="Plein_écran">
          <a:extLst>
            <a:ext uri="{FF2B5EF4-FFF2-40B4-BE49-F238E27FC236}">
              <a16:creationId xmlns:a16="http://schemas.microsoft.com/office/drawing/2014/main" id="{00000000-0008-0000-0200-00004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47" name="Plein_écran">
          <a:extLst>
            <a:ext uri="{FF2B5EF4-FFF2-40B4-BE49-F238E27FC236}">
              <a16:creationId xmlns:a16="http://schemas.microsoft.com/office/drawing/2014/main" id="{00000000-0008-0000-0200-00004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48" name="Plein_écran">
          <a:extLst>
            <a:ext uri="{FF2B5EF4-FFF2-40B4-BE49-F238E27FC236}">
              <a16:creationId xmlns:a16="http://schemas.microsoft.com/office/drawing/2014/main" id="{00000000-0008-0000-0200-00004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49" name="Plein_écran">
          <a:extLst>
            <a:ext uri="{FF2B5EF4-FFF2-40B4-BE49-F238E27FC236}">
              <a16:creationId xmlns:a16="http://schemas.microsoft.com/office/drawing/2014/main" id="{00000000-0008-0000-0200-00004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50" name="Plein_écran">
          <a:extLst>
            <a:ext uri="{FF2B5EF4-FFF2-40B4-BE49-F238E27FC236}">
              <a16:creationId xmlns:a16="http://schemas.microsoft.com/office/drawing/2014/main" id="{00000000-0008-0000-0200-00004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51" name="Plein_écran">
          <a:extLst>
            <a:ext uri="{FF2B5EF4-FFF2-40B4-BE49-F238E27FC236}">
              <a16:creationId xmlns:a16="http://schemas.microsoft.com/office/drawing/2014/main" id="{00000000-0008-0000-0200-00004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52" name="Plein_écran">
          <a:extLst>
            <a:ext uri="{FF2B5EF4-FFF2-40B4-BE49-F238E27FC236}">
              <a16:creationId xmlns:a16="http://schemas.microsoft.com/office/drawing/2014/main" id="{00000000-0008-0000-0200-00004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53" name="Plein_écran">
          <a:extLst>
            <a:ext uri="{FF2B5EF4-FFF2-40B4-BE49-F238E27FC236}">
              <a16:creationId xmlns:a16="http://schemas.microsoft.com/office/drawing/2014/main" id="{00000000-0008-0000-0200-00004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54" name="Plein_écran">
          <a:extLst>
            <a:ext uri="{FF2B5EF4-FFF2-40B4-BE49-F238E27FC236}">
              <a16:creationId xmlns:a16="http://schemas.microsoft.com/office/drawing/2014/main" id="{00000000-0008-0000-0200-00004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55" name="Plein_écran">
          <a:extLst>
            <a:ext uri="{FF2B5EF4-FFF2-40B4-BE49-F238E27FC236}">
              <a16:creationId xmlns:a16="http://schemas.microsoft.com/office/drawing/2014/main" id="{00000000-0008-0000-0200-00004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56" name="Plein_écran">
          <a:extLst>
            <a:ext uri="{FF2B5EF4-FFF2-40B4-BE49-F238E27FC236}">
              <a16:creationId xmlns:a16="http://schemas.microsoft.com/office/drawing/2014/main" id="{00000000-0008-0000-0200-00004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57" name="Plein_écran">
          <a:extLst>
            <a:ext uri="{FF2B5EF4-FFF2-40B4-BE49-F238E27FC236}">
              <a16:creationId xmlns:a16="http://schemas.microsoft.com/office/drawing/2014/main" id="{00000000-0008-0000-0200-00004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58" name="Plein_écran">
          <a:extLst>
            <a:ext uri="{FF2B5EF4-FFF2-40B4-BE49-F238E27FC236}">
              <a16:creationId xmlns:a16="http://schemas.microsoft.com/office/drawing/2014/main" id="{00000000-0008-0000-0200-00004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59" name="Plein_écran">
          <a:extLst>
            <a:ext uri="{FF2B5EF4-FFF2-40B4-BE49-F238E27FC236}">
              <a16:creationId xmlns:a16="http://schemas.microsoft.com/office/drawing/2014/main" id="{00000000-0008-0000-0200-00004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60" name="Plein_écran">
          <a:extLst>
            <a:ext uri="{FF2B5EF4-FFF2-40B4-BE49-F238E27FC236}">
              <a16:creationId xmlns:a16="http://schemas.microsoft.com/office/drawing/2014/main" id="{00000000-0008-0000-0200-00005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61" name="Plein_écran">
          <a:extLst>
            <a:ext uri="{FF2B5EF4-FFF2-40B4-BE49-F238E27FC236}">
              <a16:creationId xmlns:a16="http://schemas.microsoft.com/office/drawing/2014/main" id="{00000000-0008-0000-0200-00005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62" name="Plein_écran">
          <a:extLst>
            <a:ext uri="{FF2B5EF4-FFF2-40B4-BE49-F238E27FC236}">
              <a16:creationId xmlns:a16="http://schemas.microsoft.com/office/drawing/2014/main" id="{00000000-0008-0000-0200-00005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63" name="Plein_écran">
          <a:extLst>
            <a:ext uri="{FF2B5EF4-FFF2-40B4-BE49-F238E27FC236}">
              <a16:creationId xmlns:a16="http://schemas.microsoft.com/office/drawing/2014/main" id="{00000000-0008-0000-0200-00005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64" name="Plein_écran">
          <a:extLst>
            <a:ext uri="{FF2B5EF4-FFF2-40B4-BE49-F238E27FC236}">
              <a16:creationId xmlns:a16="http://schemas.microsoft.com/office/drawing/2014/main" id="{00000000-0008-0000-0200-00005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65" name="Plein_écran">
          <a:extLst>
            <a:ext uri="{FF2B5EF4-FFF2-40B4-BE49-F238E27FC236}">
              <a16:creationId xmlns:a16="http://schemas.microsoft.com/office/drawing/2014/main" id="{00000000-0008-0000-0200-00005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66" name="Plein_écran">
          <a:extLst>
            <a:ext uri="{FF2B5EF4-FFF2-40B4-BE49-F238E27FC236}">
              <a16:creationId xmlns:a16="http://schemas.microsoft.com/office/drawing/2014/main" id="{00000000-0008-0000-0200-00005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67" name="Plein_écran">
          <a:extLst>
            <a:ext uri="{FF2B5EF4-FFF2-40B4-BE49-F238E27FC236}">
              <a16:creationId xmlns:a16="http://schemas.microsoft.com/office/drawing/2014/main" id="{00000000-0008-0000-0200-00005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68" name="Plein_écran">
          <a:extLst>
            <a:ext uri="{FF2B5EF4-FFF2-40B4-BE49-F238E27FC236}">
              <a16:creationId xmlns:a16="http://schemas.microsoft.com/office/drawing/2014/main" id="{00000000-0008-0000-0200-00005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69" name="Plein_écran">
          <a:extLst>
            <a:ext uri="{FF2B5EF4-FFF2-40B4-BE49-F238E27FC236}">
              <a16:creationId xmlns:a16="http://schemas.microsoft.com/office/drawing/2014/main" id="{00000000-0008-0000-0200-00005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70" name="Plein_écran">
          <a:extLst>
            <a:ext uri="{FF2B5EF4-FFF2-40B4-BE49-F238E27FC236}">
              <a16:creationId xmlns:a16="http://schemas.microsoft.com/office/drawing/2014/main" id="{00000000-0008-0000-0200-00005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71" name="Plein_écran">
          <a:extLst>
            <a:ext uri="{FF2B5EF4-FFF2-40B4-BE49-F238E27FC236}">
              <a16:creationId xmlns:a16="http://schemas.microsoft.com/office/drawing/2014/main" id="{00000000-0008-0000-0200-00005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72" name="Plein_écran">
          <a:extLst>
            <a:ext uri="{FF2B5EF4-FFF2-40B4-BE49-F238E27FC236}">
              <a16:creationId xmlns:a16="http://schemas.microsoft.com/office/drawing/2014/main" id="{00000000-0008-0000-0200-00005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73" name="Plein_écran">
          <a:extLst>
            <a:ext uri="{FF2B5EF4-FFF2-40B4-BE49-F238E27FC236}">
              <a16:creationId xmlns:a16="http://schemas.microsoft.com/office/drawing/2014/main" id="{00000000-0008-0000-0200-00005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74" name="Plein_écran">
          <a:extLst>
            <a:ext uri="{FF2B5EF4-FFF2-40B4-BE49-F238E27FC236}">
              <a16:creationId xmlns:a16="http://schemas.microsoft.com/office/drawing/2014/main" id="{00000000-0008-0000-0200-00005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75" name="Plein_écran">
          <a:extLst>
            <a:ext uri="{FF2B5EF4-FFF2-40B4-BE49-F238E27FC236}">
              <a16:creationId xmlns:a16="http://schemas.microsoft.com/office/drawing/2014/main" id="{00000000-0008-0000-0200-00005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76" name="Plein_écran">
          <a:extLst>
            <a:ext uri="{FF2B5EF4-FFF2-40B4-BE49-F238E27FC236}">
              <a16:creationId xmlns:a16="http://schemas.microsoft.com/office/drawing/2014/main" id="{00000000-0008-0000-0200-00006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77" name="Plein_écran">
          <a:extLst>
            <a:ext uri="{FF2B5EF4-FFF2-40B4-BE49-F238E27FC236}">
              <a16:creationId xmlns:a16="http://schemas.microsoft.com/office/drawing/2014/main" id="{00000000-0008-0000-0200-00006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78" name="Plein_écran">
          <a:extLst>
            <a:ext uri="{FF2B5EF4-FFF2-40B4-BE49-F238E27FC236}">
              <a16:creationId xmlns:a16="http://schemas.microsoft.com/office/drawing/2014/main" id="{00000000-0008-0000-0200-00006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79" name="Plein_écran">
          <a:extLst>
            <a:ext uri="{FF2B5EF4-FFF2-40B4-BE49-F238E27FC236}">
              <a16:creationId xmlns:a16="http://schemas.microsoft.com/office/drawing/2014/main" id="{00000000-0008-0000-0200-00006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80" name="Plein_écran">
          <a:extLst>
            <a:ext uri="{FF2B5EF4-FFF2-40B4-BE49-F238E27FC236}">
              <a16:creationId xmlns:a16="http://schemas.microsoft.com/office/drawing/2014/main" id="{00000000-0008-0000-0200-00006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81" name="Plein_écran">
          <a:extLst>
            <a:ext uri="{FF2B5EF4-FFF2-40B4-BE49-F238E27FC236}">
              <a16:creationId xmlns:a16="http://schemas.microsoft.com/office/drawing/2014/main" id="{00000000-0008-0000-0200-00006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82" name="Plein_écran">
          <a:extLst>
            <a:ext uri="{FF2B5EF4-FFF2-40B4-BE49-F238E27FC236}">
              <a16:creationId xmlns:a16="http://schemas.microsoft.com/office/drawing/2014/main" id="{00000000-0008-0000-0200-00006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83" name="Plein_écran">
          <a:extLst>
            <a:ext uri="{FF2B5EF4-FFF2-40B4-BE49-F238E27FC236}">
              <a16:creationId xmlns:a16="http://schemas.microsoft.com/office/drawing/2014/main" id="{00000000-0008-0000-0200-00006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84" name="Plein_écran">
          <a:extLst>
            <a:ext uri="{FF2B5EF4-FFF2-40B4-BE49-F238E27FC236}">
              <a16:creationId xmlns:a16="http://schemas.microsoft.com/office/drawing/2014/main" id="{00000000-0008-0000-0200-00006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85" name="Plein_écran">
          <a:extLst>
            <a:ext uri="{FF2B5EF4-FFF2-40B4-BE49-F238E27FC236}">
              <a16:creationId xmlns:a16="http://schemas.microsoft.com/office/drawing/2014/main" id="{00000000-0008-0000-0200-00006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86" name="Plein_écran">
          <a:extLst>
            <a:ext uri="{FF2B5EF4-FFF2-40B4-BE49-F238E27FC236}">
              <a16:creationId xmlns:a16="http://schemas.microsoft.com/office/drawing/2014/main" id="{00000000-0008-0000-0200-00006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87" name="Plein_écran">
          <a:extLst>
            <a:ext uri="{FF2B5EF4-FFF2-40B4-BE49-F238E27FC236}">
              <a16:creationId xmlns:a16="http://schemas.microsoft.com/office/drawing/2014/main" id="{00000000-0008-0000-0200-00006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88" name="Plein_écran">
          <a:extLst>
            <a:ext uri="{FF2B5EF4-FFF2-40B4-BE49-F238E27FC236}">
              <a16:creationId xmlns:a16="http://schemas.microsoft.com/office/drawing/2014/main" id="{00000000-0008-0000-0200-00006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89" name="Plein_écran">
          <a:extLst>
            <a:ext uri="{FF2B5EF4-FFF2-40B4-BE49-F238E27FC236}">
              <a16:creationId xmlns:a16="http://schemas.microsoft.com/office/drawing/2014/main" id="{00000000-0008-0000-0200-00006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90" name="Plein_écran">
          <a:extLst>
            <a:ext uri="{FF2B5EF4-FFF2-40B4-BE49-F238E27FC236}">
              <a16:creationId xmlns:a16="http://schemas.microsoft.com/office/drawing/2014/main" id="{00000000-0008-0000-0200-00006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91" name="Plein_écran">
          <a:extLst>
            <a:ext uri="{FF2B5EF4-FFF2-40B4-BE49-F238E27FC236}">
              <a16:creationId xmlns:a16="http://schemas.microsoft.com/office/drawing/2014/main" id="{00000000-0008-0000-0200-00006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92" name="Plein_écran">
          <a:extLst>
            <a:ext uri="{FF2B5EF4-FFF2-40B4-BE49-F238E27FC236}">
              <a16:creationId xmlns:a16="http://schemas.microsoft.com/office/drawing/2014/main" id="{00000000-0008-0000-0200-00007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93" name="Plein_écran">
          <a:extLst>
            <a:ext uri="{FF2B5EF4-FFF2-40B4-BE49-F238E27FC236}">
              <a16:creationId xmlns:a16="http://schemas.microsoft.com/office/drawing/2014/main" id="{00000000-0008-0000-0200-00007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94" name="Plein_écran">
          <a:extLst>
            <a:ext uri="{FF2B5EF4-FFF2-40B4-BE49-F238E27FC236}">
              <a16:creationId xmlns:a16="http://schemas.microsoft.com/office/drawing/2014/main" id="{00000000-0008-0000-0200-00007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95" name="Plein_écran">
          <a:extLst>
            <a:ext uri="{FF2B5EF4-FFF2-40B4-BE49-F238E27FC236}">
              <a16:creationId xmlns:a16="http://schemas.microsoft.com/office/drawing/2014/main" id="{00000000-0008-0000-0200-00007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96" name="Plein_écran">
          <a:extLst>
            <a:ext uri="{FF2B5EF4-FFF2-40B4-BE49-F238E27FC236}">
              <a16:creationId xmlns:a16="http://schemas.microsoft.com/office/drawing/2014/main" id="{00000000-0008-0000-0200-00007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97" name="Plein_écran">
          <a:extLst>
            <a:ext uri="{FF2B5EF4-FFF2-40B4-BE49-F238E27FC236}">
              <a16:creationId xmlns:a16="http://schemas.microsoft.com/office/drawing/2014/main" id="{00000000-0008-0000-0200-00007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98" name="Plein_écran">
          <a:extLst>
            <a:ext uri="{FF2B5EF4-FFF2-40B4-BE49-F238E27FC236}">
              <a16:creationId xmlns:a16="http://schemas.microsoft.com/office/drawing/2014/main" id="{00000000-0008-0000-0200-00007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399" name="Plein_écran">
          <a:extLst>
            <a:ext uri="{FF2B5EF4-FFF2-40B4-BE49-F238E27FC236}">
              <a16:creationId xmlns:a16="http://schemas.microsoft.com/office/drawing/2014/main" id="{00000000-0008-0000-0200-00007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00" name="Plein_écran">
          <a:extLst>
            <a:ext uri="{FF2B5EF4-FFF2-40B4-BE49-F238E27FC236}">
              <a16:creationId xmlns:a16="http://schemas.microsoft.com/office/drawing/2014/main" id="{00000000-0008-0000-0200-00007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01" name="Plein_écran">
          <a:extLst>
            <a:ext uri="{FF2B5EF4-FFF2-40B4-BE49-F238E27FC236}">
              <a16:creationId xmlns:a16="http://schemas.microsoft.com/office/drawing/2014/main" id="{00000000-0008-0000-0200-00007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02" name="Plein_écran">
          <a:extLst>
            <a:ext uri="{FF2B5EF4-FFF2-40B4-BE49-F238E27FC236}">
              <a16:creationId xmlns:a16="http://schemas.microsoft.com/office/drawing/2014/main" id="{00000000-0008-0000-0200-00007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03" name="Plein_écran">
          <a:extLst>
            <a:ext uri="{FF2B5EF4-FFF2-40B4-BE49-F238E27FC236}">
              <a16:creationId xmlns:a16="http://schemas.microsoft.com/office/drawing/2014/main" id="{00000000-0008-0000-0200-00007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04" name="Plein_écran">
          <a:extLst>
            <a:ext uri="{FF2B5EF4-FFF2-40B4-BE49-F238E27FC236}">
              <a16:creationId xmlns:a16="http://schemas.microsoft.com/office/drawing/2014/main" id="{00000000-0008-0000-0200-00007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05" name="Plein_écran">
          <a:extLst>
            <a:ext uri="{FF2B5EF4-FFF2-40B4-BE49-F238E27FC236}">
              <a16:creationId xmlns:a16="http://schemas.microsoft.com/office/drawing/2014/main" id="{00000000-0008-0000-0200-00007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06" name="Plein_écran">
          <a:extLst>
            <a:ext uri="{FF2B5EF4-FFF2-40B4-BE49-F238E27FC236}">
              <a16:creationId xmlns:a16="http://schemas.microsoft.com/office/drawing/2014/main" id="{00000000-0008-0000-0200-00007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07" name="Plein_écran">
          <a:extLst>
            <a:ext uri="{FF2B5EF4-FFF2-40B4-BE49-F238E27FC236}">
              <a16:creationId xmlns:a16="http://schemas.microsoft.com/office/drawing/2014/main" id="{00000000-0008-0000-0200-00007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08" name="Plein_écran">
          <a:extLst>
            <a:ext uri="{FF2B5EF4-FFF2-40B4-BE49-F238E27FC236}">
              <a16:creationId xmlns:a16="http://schemas.microsoft.com/office/drawing/2014/main" id="{00000000-0008-0000-0200-00008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09" name="Plein_écran">
          <a:extLst>
            <a:ext uri="{FF2B5EF4-FFF2-40B4-BE49-F238E27FC236}">
              <a16:creationId xmlns:a16="http://schemas.microsoft.com/office/drawing/2014/main" id="{00000000-0008-0000-0200-00008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10" name="Plein_écran">
          <a:extLst>
            <a:ext uri="{FF2B5EF4-FFF2-40B4-BE49-F238E27FC236}">
              <a16:creationId xmlns:a16="http://schemas.microsoft.com/office/drawing/2014/main" id="{00000000-0008-0000-0200-00008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11" name="Plein_écran">
          <a:extLst>
            <a:ext uri="{FF2B5EF4-FFF2-40B4-BE49-F238E27FC236}">
              <a16:creationId xmlns:a16="http://schemas.microsoft.com/office/drawing/2014/main" id="{00000000-0008-0000-0200-00008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12" name="Plein_écran">
          <a:extLst>
            <a:ext uri="{FF2B5EF4-FFF2-40B4-BE49-F238E27FC236}">
              <a16:creationId xmlns:a16="http://schemas.microsoft.com/office/drawing/2014/main" id="{00000000-0008-0000-0200-00008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13" name="Plein_écran">
          <a:extLst>
            <a:ext uri="{FF2B5EF4-FFF2-40B4-BE49-F238E27FC236}">
              <a16:creationId xmlns:a16="http://schemas.microsoft.com/office/drawing/2014/main" id="{00000000-0008-0000-0200-00008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14" name="Plein_écran">
          <a:extLst>
            <a:ext uri="{FF2B5EF4-FFF2-40B4-BE49-F238E27FC236}">
              <a16:creationId xmlns:a16="http://schemas.microsoft.com/office/drawing/2014/main" id="{00000000-0008-0000-0200-00008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15" name="Plein_écran">
          <a:extLst>
            <a:ext uri="{FF2B5EF4-FFF2-40B4-BE49-F238E27FC236}">
              <a16:creationId xmlns:a16="http://schemas.microsoft.com/office/drawing/2014/main" id="{00000000-0008-0000-0200-00008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16" name="Plein_écran">
          <a:extLst>
            <a:ext uri="{FF2B5EF4-FFF2-40B4-BE49-F238E27FC236}">
              <a16:creationId xmlns:a16="http://schemas.microsoft.com/office/drawing/2014/main" id="{00000000-0008-0000-0200-00008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17" name="Plein_écran">
          <a:extLst>
            <a:ext uri="{FF2B5EF4-FFF2-40B4-BE49-F238E27FC236}">
              <a16:creationId xmlns:a16="http://schemas.microsoft.com/office/drawing/2014/main" id="{00000000-0008-0000-0200-00008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18" name="Plein_écran">
          <a:extLst>
            <a:ext uri="{FF2B5EF4-FFF2-40B4-BE49-F238E27FC236}">
              <a16:creationId xmlns:a16="http://schemas.microsoft.com/office/drawing/2014/main" id="{00000000-0008-0000-0200-00008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19" name="Plein_écran">
          <a:extLst>
            <a:ext uri="{FF2B5EF4-FFF2-40B4-BE49-F238E27FC236}">
              <a16:creationId xmlns:a16="http://schemas.microsoft.com/office/drawing/2014/main" id="{00000000-0008-0000-0200-00008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20" name="Plein_écran">
          <a:extLst>
            <a:ext uri="{FF2B5EF4-FFF2-40B4-BE49-F238E27FC236}">
              <a16:creationId xmlns:a16="http://schemas.microsoft.com/office/drawing/2014/main" id="{00000000-0008-0000-0200-00008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21" name="Plein_écran">
          <a:extLst>
            <a:ext uri="{FF2B5EF4-FFF2-40B4-BE49-F238E27FC236}">
              <a16:creationId xmlns:a16="http://schemas.microsoft.com/office/drawing/2014/main" id="{00000000-0008-0000-0200-00008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22" name="Plein_écran">
          <a:extLst>
            <a:ext uri="{FF2B5EF4-FFF2-40B4-BE49-F238E27FC236}">
              <a16:creationId xmlns:a16="http://schemas.microsoft.com/office/drawing/2014/main" id="{00000000-0008-0000-0200-00008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23" name="Plein_écran">
          <a:extLst>
            <a:ext uri="{FF2B5EF4-FFF2-40B4-BE49-F238E27FC236}">
              <a16:creationId xmlns:a16="http://schemas.microsoft.com/office/drawing/2014/main" id="{00000000-0008-0000-0200-00008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24" name="Plein_écran">
          <a:extLst>
            <a:ext uri="{FF2B5EF4-FFF2-40B4-BE49-F238E27FC236}">
              <a16:creationId xmlns:a16="http://schemas.microsoft.com/office/drawing/2014/main" id="{00000000-0008-0000-0200-00009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25" name="Plein_écran">
          <a:extLst>
            <a:ext uri="{FF2B5EF4-FFF2-40B4-BE49-F238E27FC236}">
              <a16:creationId xmlns:a16="http://schemas.microsoft.com/office/drawing/2014/main" id="{00000000-0008-0000-0200-00009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26" name="Plein_écran">
          <a:extLst>
            <a:ext uri="{FF2B5EF4-FFF2-40B4-BE49-F238E27FC236}">
              <a16:creationId xmlns:a16="http://schemas.microsoft.com/office/drawing/2014/main" id="{00000000-0008-0000-0200-00009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27" name="Plein_écran">
          <a:extLst>
            <a:ext uri="{FF2B5EF4-FFF2-40B4-BE49-F238E27FC236}">
              <a16:creationId xmlns:a16="http://schemas.microsoft.com/office/drawing/2014/main" id="{00000000-0008-0000-0200-00009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28" name="Plein_écran">
          <a:extLst>
            <a:ext uri="{FF2B5EF4-FFF2-40B4-BE49-F238E27FC236}">
              <a16:creationId xmlns:a16="http://schemas.microsoft.com/office/drawing/2014/main" id="{00000000-0008-0000-0200-00009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29" name="Plein_écran">
          <a:extLst>
            <a:ext uri="{FF2B5EF4-FFF2-40B4-BE49-F238E27FC236}">
              <a16:creationId xmlns:a16="http://schemas.microsoft.com/office/drawing/2014/main" id="{00000000-0008-0000-0200-00009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30" name="Plein_écran">
          <a:extLst>
            <a:ext uri="{FF2B5EF4-FFF2-40B4-BE49-F238E27FC236}">
              <a16:creationId xmlns:a16="http://schemas.microsoft.com/office/drawing/2014/main" id="{00000000-0008-0000-0200-00009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31" name="Plein_écran">
          <a:extLst>
            <a:ext uri="{FF2B5EF4-FFF2-40B4-BE49-F238E27FC236}">
              <a16:creationId xmlns:a16="http://schemas.microsoft.com/office/drawing/2014/main" id="{00000000-0008-0000-0200-00009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32" name="Plein_écran">
          <a:extLst>
            <a:ext uri="{FF2B5EF4-FFF2-40B4-BE49-F238E27FC236}">
              <a16:creationId xmlns:a16="http://schemas.microsoft.com/office/drawing/2014/main" id="{00000000-0008-0000-0200-00009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33" name="Plein_écran">
          <a:extLst>
            <a:ext uri="{FF2B5EF4-FFF2-40B4-BE49-F238E27FC236}">
              <a16:creationId xmlns:a16="http://schemas.microsoft.com/office/drawing/2014/main" id="{00000000-0008-0000-0200-00009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34" name="Plein_écran">
          <a:extLst>
            <a:ext uri="{FF2B5EF4-FFF2-40B4-BE49-F238E27FC236}">
              <a16:creationId xmlns:a16="http://schemas.microsoft.com/office/drawing/2014/main" id="{00000000-0008-0000-0200-00009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35" name="Plein_écran">
          <a:extLst>
            <a:ext uri="{FF2B5EF4-FFF2-40B4-BE49-F238E27FC236}">
              <a16:creationId xmlns:a16="http://schemas.microsoft.com/office/drawing/2014/main" id="{00000000-0008-0000-0200-00009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36" name="Plein_écran">
          <a:extLst>
            <a:ext uri="{FF2B5EF4-FFF2-40B4-BE49-F238E27FC236}">
              <a16:creationId xmlns:a16="http://schemas.microsoft.com/office/drawing/2014/main" id="{00000000-0008-0000-0200-00009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37" name="Plein_écran">
          <a:extLst>
            <a:ext uri="{FF2B5EF4-FFF2-40B4-BE49-F238E27FC236}">
              <a16:creationId xmlns:a16="http://schemas.microsoft.com/office/drawing/2014/main" id="{00000000-0008-0000-0200-00009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38" name="Plein_écran">
          <a:extLst>
            <a:ext uri="{FF2B5EF4-FFF2-40B4-BE49-F238E27FC236}">
              <a16:creationId xmlns:a16="http://schemas.microsoft.com/office/drawing/2014/main" id="{00000000-0008-0000-0200-00009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39" name="Plein_écran">
          <a:extLst>
            <a:ext uri="{FF2B5EF4-FFF2-40B4-BE49-F238E27FC236}">
              <a16:creationId xmlns:a16="http://schemas.microsoft.com/office/drawing/2014/main" id="{00000000-0008-0000-0200-00009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40" name="Plein_écran">
          <a:extLst>
            <a:ext uri="{FF2B5EF4-FFF2-40B4-BE49-F238E27FC236}">
              <a16:creationId xmlns:a16="http://schemas.microsoft.com/office/drawing/2014/main" id="{00000000-0008-0000-0200-0000A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41" name="Plein_écran">
          <a:extLst>
            <a:ext uri="{FF2B5EF4-FFF2-40B4-BE49-F238E27FC236}">
              <a16:creationId xmlns:a16="http://schemas.microsoft.com/office/drawing/2014/main" id="{00000000-0008-0000-0200-0000A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42" name="Plein_écran">
          <a:extLst>
            <a:ext uri="{FF2B5EF4-FFF2-40B4-BE49-F238E27FC236}">
              <a16:creationId xmlns:a16="http://schemas.microsoft.com/office/drawing/2014/main" id="{00000000-0008-0000-0200-0000A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43" name="Plein_écran">
          <a:extLst>
            <a:ext uri="{FF2B5EF4-FFF2-40B4-BE49-F238E27FC236}">
              <a16:creationId xmlns:a16="http://schemas.microsoft.com/office/drawing/2014/main" id="{00000000-0008-0000-0200-0000A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44" name="Plein_écran">
          <a:extLst>
            <a:ext uri="{FF2B5EF4-FFF2-40B4-BE49-F238E27FC236}">
              <a16:creationId xmlns:a16="http://schemas.microsoft.com/office/drawing/2014/main" id="{00000000-0008-0000-0200-0000A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45" name="Plein_écran">
          <a:extLst>
            <a:ext uri="{FF2B5EF4-FFF2-40B4-BE49-F238E27FC236}">
              <a16:creationId xmlns:a16="http://schemas.microsoft.com/office/drawing/2014/main" id="{00000000-0008-0000-0200-0000A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46" name="Plein_écran">
          <a:extLst>
            <a:ext uri="{FF2B5EF4-FFF2-40B4-BE49-F238E27FC236}">
              <a16:creationId xmlns:a16="http://schemas.microsoft.com/office/drawing/2014/main" id="{00000000-0008-0000-0200-0000A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47" name="Plein_écran">
          <a:extLst>
            <a:ext uri="{FF2B5EF4-FFF2-40B4-BE49-F238E27FC236}">
              <a16:creationId xmlns:a16="http://schemas.microsoft.com/office/drawing/2014/main" id="{00000000-0008-0000-0200-0000A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48" name="Plein_écran">
          <a:extLst>
            <a:ext uri="{FF2B5EF4-FFF2-40B4-BE49-F238E27FC236}">
              <a16:creationId xmlns:a16="http://schemas.microsoft.com/office/drawing/2014/main" id="{00000000-0008-0000-0200-0000A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49" name="Plein_écran">
          <a:extLst>
            <a:ext uri="{FF2B5EF4-FFF2-40B4-BE49-F238E27FC236}">
              <a16:creationId xmlns:a16="http://schemas.microsoft.com/office/drawing/2014/main" id="{00000000-0008-0000-0200-0000A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50" name="Plein_écran">
          <a:extLst>
            <a:ext uri="{FF2B5EF4-FFF2-40B4-BE49-F238E27FC236}">
              <a16:creationId xmlns:a16="http://schemas.microsoft.com/office/drawing/2014/main" id="{00000000-0008-0000-0200-0000A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51" name="Plein_écran">
          <a:extLst>
            <a:ext uri="{FF2B5EF4-FFF2-40B4-BE49-F238E27FC236}">
              <a16:creationId xmlns:a16="http://schemas.microsoft.com/office/drawing/2014/main" id="{00000000-0008-0000-0200-0000A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52" name="Plein_écran">
          <a:extLst>
            <a:ext uri="{FF2B5EF4-FFF2-40B4-BE49-F238E27FC236}">
              <a16:creationId xmlns:a16="http://schemas.microsoft.com/office/drawing/2014/main" id="{00000000-0008-0000-0200-0000A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53" name="Plein_écran">
          <a:extLst>
            <a:ext uri="{FF2B5EF4-FFF2-40B4-BE49-F238E27FC236}">
              <a16:creationId xmlns:a16="http://schemas.microsoft.com/office/drawing/2014/main" id="{00000000-0008-0000-0200-0000A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54" name="Plein_écran">
          <a:extLst>
            <a:ext uri="{FF2B5EF4-FFF2-40B4-BE49-F238E27FC236}">
              <a16:creationId xmlns:a16="http://schemas.microsoft.com/office/drawing/2014/main" id="{00000000-0008-0000-0200-0000A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55" name="Plein_écran">
          <a:extLst>
            <a:ext uri="{FF2B5EF4-FFF2-40B4-BE49-F238E27FC236}">
              <a16:creationId xmlns:a16="http://schemas.microsoft.com/office/drawing/2014/main" id="{00000000-0008-0000-0200-0000A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56" name="Plein_écran">
          <a:extLst>
            <a:ext uri="{FF2B5EF4-FFF2-40B4-BE49-F238E27FC236}">
              <a16:creationId xmlns:a16="http://schemas.microsoft.com/office/drawing/2014/main" id="{00000000-0008-0000-0200-0000B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57" name="Plein_écran">
          <a:extLst>
            <a:ext uri="{FF2B5EF4-FFF2-40B4-BE49-F238E27FC236}">
              <a16:creationId xmlns:a16="http://schemas.microsoft.com/office/drawing/2014/main" id="{00000000-0008-0000-0200-0000B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58" name="Plein_écran">
          <a:extLst>
            <a:ext uri="{FF2B5EF4-FFF2-40B4-BE49-F238E27FC236}">
              <a16:creationId xmlns:a16="http://schemas.microsoft.com/office/drawing/2014/main" id="{00000000-0008-0000-0200-0000B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59" name="Plein_écran">
          <a:extLst>
            <a:ext uri="{FF2B5EF4-FFF2-40B4-BE49-F238E27FC236}">
              <a16:creationId xmlns:a16="http://schemas.microsoft.com/office/drawing/2014/main" id="{00000000-0008-0000-0200-0000B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60" name="Plein_écran">
          <a:extLst>
            <a:ext uri="{FF2B5EF4-FFF2-40B4-BE49-F238E27FC236}">
              <a16:creationId xmlns:a16="http://schemas.microsoft.com/office/drawing/2014/main" id="{00000000-0008-0000-0200-0000B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61" name="Plein_écran">
          <a:extLst>
            <a:ext uri="{FF2B5EF4-FFF2-40B4-BE49-F238E27FC236}">
              <a16:creationId xmlns:a16="http://schemas.microsoft.com/office/drawing/2014/main" id="{00000000-0008-0000-0200-0000B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62" name="Plein_écran">
          <a:extLst>
            <a:ext uri="{FF2B5EF4-FFF2-40B4-BE49-F238E27FC236}">
              <a16:creationId xmlns:a16="http://schemas.microsoft.com/office/drawing/2014/main" id="{00000000-0008-0000-0200-0000B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63" name="Plein_écran">
          <a:extLst>
            <a:ext uri="{FF2B5EF4-FFF2-40B4-BE49-F238E27FC236}">
              <a16:creationId xmlns:a16="http://schemas.microsoft.com/office/drawing/2014/main" id="{00000000-0008-0000-0200-0000B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64" name="Plein_écran">
          <a:extLst>
            <a:ext uri="{FF2B5EF4-FFF2-40B4-BE49-F238E27FC236}">
              <a16:creationId xmlns:a16="http://schemas.microsoft.com/office/drawing/2014/main" id="{00000000-0008-0000-0200-0000B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65" name="Plein_écran">
          <a:extLst>
            <a:ext uri="{FF2B5EF4-FFF2-40B4-BE49-F238E27FC236}">
              <a16:creationId xmlns:a16="http://schemas.microsoft.com/office/drawing/2014/main" id="{00000000-0008-0000-0200-0000B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66" name="Plein_écran">
          <a:extLst>
            <a:ext uri="{FF2B5EF4-FFF2-40B4-BE49-F238E27FC236}">
              <a16:creationId xmlns:a16="http://schemas.microsoft.com/office/drawing/2014/main" id="{00000000-0008-0000-0200-0000B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67" name="Plein_écran">
          <a:extLst>
            <a:ext uri="{FF2B5EF4-FFF2-40B4-BE49-F238E27FC236}">
              <a16:creationId xmlns:a16="http://schemas.microsoft.com/office/drawing/2014/main" id="{00000000-0008-0000-0200-0000B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68" name="Plein_écran">
          <a:extLst>
            <a:ext uri="{FF2B5EF4-FFF2-40B4-BE49-F238E27FC236}">
              <a16:creationId xmlns:a16="http://schemas.microsoft.com/office/drawing/2014/main" id="{00000000-0008-0000-0200-0000B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69" name="Plein_écran">
          <a:extLst>
            <a:ext uri="{FF2B5EF4-FFF2-40B4-BE49-F238E27FC236}">
              <a16:creationId xmlns:a16="http://schemas.microsoft.com/office/drawing/2014/main" id="{00000000-0008-0000-0200-0000B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70" name="Plein_écran">
          <a:extLst>
            <a:ext uri="{FF2B5EF4-FFF2-40B4-BE49-F238E27FC236}">
              <a16:creationId xmlns:a16="http://schemas.microsoft.com/office/drawing/2014/main" id="{00000000-0008-0000-0200-0000B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71" name="Plein_écran">
          <a:extLst>
            <a:ext uri="{FF2B5EF4-FFF2-40B4-BE49-F238E27FC236}">
              <a16:creationId xmlns:a16="http://schemas.microsoft.com/office/drawing/2014/main" id="{00000000-0008-0000-0200-0000B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72" name="Plein_écran">
          <a:extLst>
            <a:ext uri="{FF2B5EF4-FFF2-40B4-BE49-F238E27FC236}">
              <a16:creationId xmlns:a16="http://schemas.microsoft.com/office/drawing/2014/main" id="{00000000-0008-0000-0200-0000C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73" name="Plein_écran">
          <a:extLst>
            <a:ext uri="{FF2B5EF4-FFF2-40B4-BE49-F238E27FC236}">
              <a16:creationId xmlns:a16="http://schemas.microsoft.com/office/drawing/2014/main" id="{00000000-0008-0000-0200-0000C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74" name="Plein_écran">
          <a:extLst>
            <a:ext uri="{FF2B5EF4-FFF2-40B4-BE49-F238E27FC236}">
              <a16:creationId xmlns:a16="http://schemas.microsoft.com/office/drawing/2014/main" id="{00000000-0008-0000-0200-0000C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75" name="Plein_écran">
          <a:extLst>
            <a:ext uri="{FF2B5EF4-FFF2-40B4-BE49-F238E27FC236}">
              <a16:creationId xmlns:a16="http://schemas.microsoft.com/office/drawing/2014/main" id="{00000000-0008-0000-0200-0000C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76" name="Plein_écran">
          <a:extLst>
            <a:ext uri="{FF2B5EF4-FFF2-40B4-BE49-F238E27FC236}">
              <a16:creationId xmlns:a16="http://schemas.microsoft.com/office/drawing/2014/main" id="{00000000-0008-0000-0200-0000C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77" name="Plein_écran">
          <a:extLst>
            <a:ext uri="{FF2B5EF4-FFF2-40B4-BE49-F238E27FC236}">
              <a16:creationId xmlns:a16="http://schemas.microsoft.com/office/drawing/2014/main" id="{00000000-0008-0000-0200-0000C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78" name="Plein_écran">
          <a:extLst>
            <a:ext uri="{FF2B5EF4-FFF2-40B4-BE49-F238E27FC236}">
              <a16:creationId xmlns:a16="http://schemas.microsoft.com/office/drawing/2014/main" id="{00000000-0008-0000-0200-0000C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79" name="Plein_écran">
          <a:extLst>
            <a:ext uri="{FF2B5EF4-FFF2-40B4-BE49-F238E27FC236}">
              <a16:creationId xmlns:a16="http://schemas.microsoft.com/office/drawing/2014/main" id="{00000000-0008-0000-0200-0000C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80" name="Plein_écran">
          <a:extLst>
            <a:ext uri="{FF2B5EF4-FFF2-40B4-BE49-F238E27FC236}">
              <a16:creationId xmlns:a16="http://schemas.microsoft.com/office/drawing/2014/main" id="{00000000-0008-0000-0200-0000C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81" name="Plein_écran">
          <a:extLst>
            <a:ext uri="{FF2B5EF4-FFF2-40B4-BE49-F238E27FC236}">
              <a16:creationId xmlns:a16="http://schemas.microsoft.com/office/drawing/2014/main" id="{00000000-0008-0000-0200-0000C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82" name="Plein_écran">
          <a:extLst>
            <a:ext uri="{FF2B5EF4-FFF2-40B4-BE49-F238E27FC236}">
              <a16:creationId xmlns:a16="http://schemas.microsoft.com/office/drawing/2014/main" id="{00000000-0008-0000-0200-0000C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83" name="Plein_écran">
          <a:extLst>
            <a:ext uri="{FF2B5EF4-FFF2-40B4-BE49-F238E27FC236}">
              <a16:creationId xmlns:a16="http://schemas.microsoft.com/office/drawing/2014/main" id="{00000000-0008-0000-0200-0000C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84" name="Plein_écran">
          <a:extLst>
            <a:ext uri="{FF2B5EF4-FFF2-40B4-BE49-F238E27FC236}">
              <a16:creationId xmlns:a16="http://schemas.microsoft.com/office/drawing/2014/main" id="{00000000-0008-0000-0200-0000C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85" name="Plein_écran">
          <a:extLst>
            <a:ext uri="{FF2B5EF4-FFF2-40B4-BE49-F238E27FC236}">
              <a16:creationId xmlns:a16="http://schemas.microsoft.com/office/drawing/2014/main" id="{00000000-0008-0000-0200-0000C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86" name="Plein_écran">
          <a:extLst>
            <a:ext uri="{FF2B5EF4-FFF2-40B4-BE49-F238E27FC236}">
              <a16:creationId xmlns:a16="http://schemas.microsoft.com/office/drawing/2014/main" id="{00000000-0008-0000-0200-0000C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87" name="Plein_écran">
          <a:extLst>
            <a:ext uri="{FF2B5EF4-FFF2-40B4-BE49-F238E27FC236}">
              <a16:creationId xmlns:a16="http://schemas.microsoft.com/office/drawing/2014/main" id="{00000000-0008-0000-0200-0000C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88" name="Plein_écran">
          <a:extLst>
            <a:ext uri="{FF2B5EF4-FFF2-40B4-BE49-F238E27FC236}">
              <a16:creationId xmlns:a16="http://schemas.microsoft.com/office/drawing/2014/main" id="{00000000-0008-0000-0200-0000D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89" name="Plein_écran">
          <a:extLst>
            <a:ext uri="{FF2B5EF4-FFF2-40B4-BE49-F238E27FC236}">
              <a16:creationId xmlns:a16="http://schemas.microsoft.com/office/drawing/2014/main" id="{00000000-0008-0000-0200-0000D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90" name="Plein_écran">
          <a:extLst>
            <a:ext uri="{FF2B5EF4-FFF2-40B4-BE49-F238E27FC236}">
              <a16:creationId xmlns:a16="http://schemas.microsoft.com/office/drawing/2014/main" id="{00000000-0008-0000-0200-0000D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91" name="Plein_écran">
          <a:extLst>
            <a:ext uri="{FF2B5EF4-FFF2-40B4-BE49-F238E27FC236}">
              <a16:creationId xmlns:a16="http://schemas.microsoft.com/office/drawing/2014/main" id="{00000000-0008-0000-0200-0000D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92" name="Plein_écran">
          <a:extLst>
            <a:ext uri="{FF2B5EF4-FFF2-40B4-BE49-F238E27FC236}">
              <a16:creationId xmlns:a16="http://schemas.microsoft.com/office/drawing/2014/main" id="{00000000-0008-0000-0200-0000D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93" name="Plein_écran">
          <a:extLst>
            <a:ext uri="{FF2B5EF4-FFF2-40B4-BE49-F238E27FC236}">
              <a16:creationId xmlns:a16="http://schemas.microsoft.com/office/drawing/2014/main" id="{00000000-0008-0000-0200-0000D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94" name="Plein_écran">
          <a:extLst>
            <a:ext uri="{FF2B5EF4-FFF2-40B4-BE49-F238E27FC236}">
              <a16:creationId xmlns:a16="http://schemas.microsoft.com/office/drawing/2014/main" id="{00000000-0008-0000-0200-0000D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95" name="Plein_écran">
          <a:extLst>
            <a:ext uri="{FF2B5EF4-FFF2-40B4-BE49-F238E27FC236}">
              <a16:creationId xmlns:a16="http://schemas.microsoft.com/office/drawing/2014/main" id="{00000000-0008-0000-0200-0000D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96" name="Plein_écran">
          <a:extLst>
            <a:ext uri="{FF2B5EF4-FFF2-40B4-BE49-F238E27FC236}">
              <a16:creationId xmlns:a16="http://schemas.microsoft.com/office/drawing/2014/main" id="{00000000-0008-0000-0200-0000D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97" name="Plein_écran">
          <a:extLst>
            <a:ext uri="{FF2B5EF4-FFF2-40B4-BE49-F238E27FC236}">
              <a16:creationId xmlns:a16="http://schemas.microsoft.com/office/drawing/2014/main" id="{00000000-0008-0000-0200-0000D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98" name="Plein_écran">
          <a:extLst>
            <a:ext uri="{FF2B5EF4-FFF2-40B4-BE49-F238E27FC236}">
              <a16:creationId xmlns:a16="http://schemas.microsoft.com/office/drawing/2014/main" id="{00000000-0008-0000-0200-0000D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499" name="Plein_écran">
          <a:extLst>
            <a:ext uri="{FF2B5EF4-FFF2-40B4-BE49-F238E27FC236}">
              <a16:creationId xmlns:a16="http://schemas.microsoft.com/office/drawing/2014/main" id="{00000000-0008-0000-0200-0000D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00" name="Plein_écran">
          <a:extLst>
            <a:ext uri="{FF2B5EF4-FFF2-40B4-BE49-F238E27FC236}">
              <a16:creationId xmlns:a16="http://schemas.microsoft.com/office/drawing/2014/main" id="{00000000-0008-0000-0200-0000D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01" name="Plein_écran">
          <a:extLst>
            <a:ext uri="{FF2B5EF4-FFF2-40B4-BE49-F238E27FC236}">
              <a16:creationId xmlns:a16="http://schemas.microsoft.com/office/drawing/2014/main" id="{00000000-0008-0000-0200-0000D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02" name="Plein_écran">
          <a:extLst>
            <a:ext uri="{FF2B5EF4-FFF2-40B4-BE49-F238E27FC236}">
              <a16:creationId xmlns:a16="http://schemas.microsoft.com/office/drawing/2014/main" id="{00000000-0008-0000-0200-0000D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03" name="Plein_écran">
          <a:extLst>
            <a:ext uri="{FF2B5EF4-FFF2-40B4-BE49-F238E27FC236}">
              <a16:creationId xmlns:a16="http://schemas.microsoft.com/office/drawing/2014/main" id="{00000000-0008-0000-0200-0000D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04" name="Plein_écran">
          <a:extLst>
            <a:ext uri="{FF2B5EF4-FFF2-40B4-BE49-F238E27FC236}">
              <a16:creationId xmlns:a16="http://schemas.microsoft.com/office/drawing/2014/main" id="{00000000-0008-0000-0200-0000E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05" name="Plein_écran">
          <a:extLst>
            <a:ext uri="{FF2B5EF4-FFF2-40B4-BE49-F238E27FC236}">
              <a16:creationId xmlns:a16="http://schemas.microsoft.com/office/drawing/2014/main" id="{00000000-0008-0000-0200-0000E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06" name="Plein_écran">
          <a:extLst>
            <a:ext uri="{FF2B5EF4-FFF2-40B4-BE49-F238E27FC236}">
              <a16:creationId xmlns:a16="http://schemas.microsoft.com/office/drawing/2014/main" id="{00000000-0008-0000-0200-0000E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07" name="Plein_écran">
          <a:extLst>
            <a:ext uri="{FF2B5EF4-FFF2-40B4-BE49-F238E27FC236}">
              <a16:creationId xmlns:a16="http://schemas.microsoft.com/office/drawing/2014/main" id="{00000000-0008-0000-0200-0000E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08" name="Plein_écran">
          <a:extLst>
            <a:ext uri="{FF2B5EF4-FFF2-40B4-BE49-F238E27FC236}">
              <a16:creationId xmlns:a16="http://schemas.microsoft.com/office/drawing/2014/main" id="{00000000-0008-0000-0200-0000E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09" name="Plein_écran">
          <a:extLst>
            <a:ext uri="{FF2B5EF4-FFF2-40B4-BE49-F238E27FC236}">
              <a16:creationId xmlns:a16="http://schemas.microsoft.com/office/drawing/2014/main" id="{00000000-0008-0000-0200-0000E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10" name="Plein_écran">
          <a:extLst>
            <a:ext uri="{FF2B5EF4-FFF2-40B4-BE49-F238E27FC236}">
              <a16:creationId xmlns:a16="http://schemas.microsoft.com/office/drawing/2014/main" id="{00000000-0008-0000-0200-0000E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11" name="Plein_écran">
          <a:extLst>
            <a:ext uri="{FF2B5EF4-FFF2-40B4-BE49-F238E27FC236}">
              <a16:creationId xmlns:a16="http://schemas.microsoft.com/office/drawing/2014/main" id="{00000000-0008-0000-0200-0000E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12" name="Plein_écran">
          <a:extLst>
            <a:ext uri="{FF2B5EF4-FFF2-40B4-BE49-F238E27FC236}">
              <a16:creationId xmlns:a16="http://schemas.microsoft.com/office/drawing/2014/main" id="{00000000-0008-0000-0200-0000E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13" name="Plein_écran">
          <a:extLst>
            <a:ext uri="{FF2B5EF4-FFF2-40B4-BE49-F238E27FC236}">
              <a16:creationId xmlns:a16="http://schemas.microsoft.com/office/drawing/2014/main" id="{00000000-0008-0000-0200-0000E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14" name="Plein_écran">
          <a:extLst>
            <a:ext uri="{FF2B5EF4-FFF2-40B4-BE49-F238E27FC236}">
              <a16:creationId xmlns:a16="http://schemas.microsoft.com/office/drawing/2014/main" id="{00000000-0008-0000-0200-0000E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15" name="Plein_écran">
          <a:extLst>
            <a:ext uri="{FF2B5EF4-FFF2-40B4-BE49-F238E27FC236}">
              <a16:creationId xmlns:a16="http://schemas.microsoft.com/office/drawing/2014/main" id="{00000000-0008-0000-0200-0000E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16" name="Plein_écran">
          <a:extLst>
            <a:ext uri="{FF2B5EF4-FFF2-40B4-BE49-F238E27FC236}">
              <a16:creationId xmlns:a16="http://schemas.microsoft.com/office/drawing/2014/main" id="{00000000-0008-0000-0200-0000E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17" name="Plein_écran">
          <a:extLst>
            <a:ext uri="{FF2B5EF4-FFF2-40B4-BE49-F238E27FC236}">
              <a16:creationId xmlns:a16="http://schemas.microsoft.com/office/drawing/2014/main" id="{00000000-0008-0000-0200-0000E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18" name="Plein_écran">
          <a:extLst>
            <a:ext uri="{FF2B5EF4-FFF2-40B4-BE49-F238E27FC236}">
              <a16:creationId xmlns:a16="http://schemas.microsoft.com/office/drawing/2014/main" id="{00000000-0008-0000-0200-0000E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19" name="Plein_écran">
          <a:extLst>
            <a:ext uri="{FF2B5EF4-FFF2-40B4-BE49-F238E27FC236}">
              <a16:creationId xmlns:a16="http://schemas.microsoft.com/office/drawing/2014/main" id="{00000000-0008-0000-0200-0000E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20" name="Plein_écran">
          <a:extLst>
            <a:ext uri="{FF2B5EF4-FFF2-40B4-BE49-F238E27FC236}">
              <a16:creationId xmlns:a16="http://schemas.microsoft.com/office/drawing/2014/main" id="{00000000-0008-0000-0200-0000F0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21" name="Plein_écran">
          <a:extLst>
            <a:ext uri="{FF2B5EF4-FFF2-40B4-BE49-F238E27FC236}">
              <a16:creationId xmlns:a16="http://schemas.microsoft.com/office/drawing/2014/main" id="{00000000-0008-0000-0200-0000F1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22" name="Plein_écran">
          <a:extLst>
            <a:ext uri="{FF2B5EF4-FFF2-40B4-BE49-F238E27FC236}">
              <a16:creationId xmlns:a16="http://schemas.microsoft.com/office/drawing/2014/main" id="{00000000-0008-0000-0200-0000F2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23" name="Plein_écran">
          <a:extLst>
            <a:ext uri="{FF2B5EF4-FFF2-40B4-BE49-F238E27FC236}">
              <a16:creationId xmlns:a16="http://schemas.microsoft.com/office/drawing/2014/main" id="{00000000-0008-0000-0200-0000F3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24" name="Plein_écran">
          <a:extLst>
            <a:ext uri="{FF2B5EF4-FFF2-40B4-BE49-F238E27FC236}">
              <a16:creationId xmlns:a16="http://schemas.microsoft.com/office/drawing/2014/main" id="{00000000-0008-0000-0200-0000F4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25" name="Plein_écran">
          <a:extLst>
            <a:ext uri="{FF2B5EF4-FFF2-40B4-BE49-F238E27FC236}">
              <a16:creationId xmlns:a16="http://schemas.microsoft.com/office/drawing/2014/main" id="{00000000-0008-0000-0200-0000F5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26" name="Plein_écran">
          <a:extLst>
            <a:ext uri="{FF2B5EF4-FFF2-40B4-BE49-F238E27FC236}">
              <a16:creationId xmlns:a16="http://schemas.microsoft.com/office/drawing/2014/main" id="{00000000-0008-0000-0200-0000F6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27" name="Plein_écran">
          <a:extLst>
            <a:ext uri="{FF2B5EF4-FFF2-40B4-BE49-F238E27FC236}">
              <a16:creationId xmlns:a16="http://schemas.microsoft.com/office/drawing/2014/main" id="{00000000-0008-0000-0200-0000F7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28" name="Plein_écran">
          <a:extLst>
            <a:ext uri="{FF2B5EF4-FFF2-40B4-BE49-F238E27FC236}">
              <a16:creationId xmlns:a16="http://schemas.microsoft.com/office/drawing/2014/main" id="{00000000-0008-0000-0200-0000F8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29" name="Plein_écran">
          <a:extLst>
            <a:ext uri="{FF2B5EF4-FFF2-40B4-BE49-F238E27FC236}">
              <a16:creationId xmlns:a16="http://schemas.microsoft.com/office/drawing/2014/main" id="{00000000-0008-0000-0200-0000F9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30" name="Plein_écran">
          <a:extLst>
            <a:ext uri="{FF2B5EF4-FFF2-40B4-BE49-F238E27FC236}">
              <a16:creationId xmlns:a16="http://schemas.microsoft.com/office/drawing/2014/main" id="{00000000-0008-0000-0200-0000FA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31" name="Plein_écran">
          <a:extLst>
            <a:ext uri="{FF2B5EF4-FFF2-40B4-BE49-F238E27FC236}">
              <a16:creationId xmlns:a16="http://schemas.microsoft.com/office/drawing/2014/main" id="{00000000-0008-0000-0200-0000FB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32" name="Plein_écran">
          <a:extLst>
            <a:ext uri="{FF2B5EF4-FFF2-40B4-BE49-F238E27FC236}">
              <a16:creationId xmlns:a16="http://schemas.microsoft.com/office/drawing/2014/main" id="{00000000-0008-0000-0200-0000FC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33" name="Plein_écran">
          <a:extLst>
            <a:ext uri="{FF2B5EF4-FFF2-40B4-BE49-F238E27FC236}">
              <a16:creationId xmlns:a16="http://schemas.microsoft.com/office/drawing/2014/main" id="{00000000-0008-0000-0200-0000FD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34" name="Plein_écran">
          <a:extLst>
            <a:ext uri="{FF2B5EF4-FFF2-40B4-BE49-F238E27FC236}">
              <a16:creationId xmlns:a16="http://schemas.microsoft.com/office/drawing/2014/main" id="{00000000-0008-0000-0200-0000FE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35" name="Plein_écran">
          <a:extLst>
            <a:ext uri="{FF2B5EF4-FFF2-40B4-BE49-F238E27FC236}">
              <a16:creationId xmlns:a16="http://schemas.microsoft.com/office/drawing/2014/main" id="{00000000-0008-0000-0200-0000FF05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36" name="Plein_écran">
          <a:extLst>
            <a:ext uri="{FF2B5EF4-FFF2-40B4-BE49-F238E27FC236}">
              <a16:creationId xmlns:a16="http://schemas.microsoft.com/office/drawing/2014/main" id="{00000000-0008-0000-0200-00000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37" name="Plein_écran">
          <a:extLst>
            <a:ext uri="{FF2B5EF4-FFF2-40B4-BE49-F238E27FC236}">
              <a16:creationId xmlns:a16="http://schemas.microsoft.com/office/drawing/2014/main" id="{00000000-0008-0000-0200-00000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38" name="Plein_écran">
          <a:extLst>
            <a:ext uri="{FF2B5EF4-FFF2-40B4-BE49-F238E27FC236}">
              <a16:creationId xmlns:a16="http://schemas.microsoft.com/office/drawing/2014/main" id="{00000000-0008-0000-0200-00000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39" name="Plein_écran">
          <a:extLst>
            <a:ext uri="{FF2B5EF4-FFF2-40B4-BE49-F238E27FC236}">
              <a16:creationId xmlns:a16="http://schemas.microsoft.com/office/drawing/2014/main" id="{00000000-0008-0000-0200-00000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40" name="Plein_écran">
          <a:extLst>
            <a:ext uri="{FF2B5EF4-FFF2-40B4-BE49-F238E27FC236}">
              <a16:creationId xmlns:a16="http://schemas.microsoft.com/office/drawing/2014/main" id="{00000000-0008-0000-0200-00000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41" name="Plein_écran">
          <a:extLst>
            <a:ext uri="{FF2B5EF4-FFF2-40B4-BE49-F238E27FC236}">
              <a16:creationId xmlns:a16="http://schemas.microsoft.com/office/drawing/2014/main" id="{00000000-0008-0000-0200-00000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42" name="Plein_écran">
          <a:extLst>
            <a:ext uri="{FF2B5EF4-FFF2-40B4-BE49-F238E27FC236}">
              <a16:creationId xmlns:a16="http://schemas.microsoft.com/office/drawing/2014/main" id="{00000000-0008-0000-0200-00000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43" name="Plein_écran">
          <a:extLst>
            <a:ext uri="{FF2B5EF4-FFF2-40B4-BE49-F238E27FC236}">
              <a16:creationId xmlns:a16="http://schemas.microsoft.com/office/drawing/2014/main" id="{00000000-0008-0000-0200-00000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44" name="Plein_écran">
          <a:extLst>
            <a:ext uri="{FF2B5EF4-FFF2-40B4-BE49-F238E27FC236}">
              <a16:creationId xmlns:a16="http://schemas.microsoft.com/office/drawing/2014/main" id="{00000000-0008-0000-0200-00000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45" name="Plein_écran">
          <a:extLst>
            <a:ext uri="{FF2B5EF4-FFF2-40B4-BE49-F238E27FC236}">
              <a16:creationId xmlns:a16="http://schemas.microsoft.com/office/drawing/2014/main" id="{00000000-0008-0000-0200-00000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46" name="Plein_écran">
          <a:extLst>
            <a:ext uri="{FF2B5EF4-FFF2-40B4-BE49-F238E27FC236}">
              <a16:creationId xmlns:a16="http://schemas.microsoft.com/office/drawing/2014/main" id="{00000000-0008-0000-0200-00000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47" name="Plein_écran">
          <a:extLst>
            <a:ext uri="{FF2B5EF4-FFF2-40B4-BE49-F238E27FC236}">
              <a16:creationId xmlns:a16="http://schemas.microsoft.com/office/drawing/2014/main" id="{00000000-0008-0000-0200-00000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48" name="Plein_écran">
          <a:extLst>
            <a:ext uri="{FF2B5EF4-FFF2-40B4-BE49-F238E27FC236}">
              <a16:creationId xmlns:a16="http://schemas.microsoft.com/office/drawing/2014/main" id="{00000000-0008-0000-0200-00000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49" name="Plein_écran">
          <a:extLst>
            <a:ext uri="{FF2B5EF4-FFF2-40B4-BE49-F238E27FC236}">
              <a16:creationId xmlns:a16="http://schemas.microsoft.com/office/drawing/2014/main" id="{00000000-0008-0000-0200-00000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50" name="Plein_écran">
          <a:extLst>
            <a:ext uri="{FF2B5EF4-FFF2-40B4-BE49-F238E27FC236}">
              <a16:creationId xmlns:a16="http://schemas.microsoft.com/office/drawing/2014/main" id="{00000000-0008-0000-0200-00000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51" name="Plein_écran">
          <a:extLst>
            <a:ext uri="{FF2B5EF4-FFF2-40B4-BE49-F238E27FC236}">
              <a16:creationId xmlns:a16="http://schemas.microsoft.com/office/drawing/2014/main" id="{00000000-0008-0000-0200-00000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52" name="Plein_écran">
          <a:extLst>
            <a:ext uri="{FF2B5EF4-FFF2-40B4-BE49-F238E27FC236}">
              <a16:creationId xmlns:a16="http://schemas.microsoft.com/office/drawing/2014/main" id="{00000000-0008-0000-0200-00001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53" name="Plein_écran">
          <a:extLst>
            <a:ext uri="{FF2B5EF4-FFF2-40B4-BE49-F238E27FC236}">
              <a16:creationId xmlns:a16="http://schemas.microsoft.com/office/drawing/2014/main" id="{00000000-0008-0000-0200-00001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54" name="Plein_écran">
          <a:extLst>
            <a:ext uri="{FF2B5EF4-FFF2-40B4-BE49-F238E27FC236}">
              <a16:creationId xmlns:a16="http://schemas.microsoft.com/office/drawing/2014/main" id="{00000000-0008-0000-0200-00001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55" name="Plein_écran">
          <a:extLst>
            <a:ext uri="{FF2B5EF4-FFF2-40B4-BE49-F238E27FC236}">
              <a16:creationId xmlns:a16="http://schemas.microsoft.com/office/drawing/2014/main" id="{00000000-0008-0000-0200-00001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56" name="Plein_écran">
          <a:extLst>
            <a:ext uri="{FF2B5EF4-FFF2-40B4-BE49-F238E27FC236}">
              <a16:creationId xmlns:a16="http://schemas.microsoft.com/office/drawing/2014/main" id="{00000000-0008-0000-0200-00001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57" name="Plein_écran">
          <a:extLst>
            <a:ext uri="{FF2B5EF4-FFF2-40B4-BE49-F238E27FC236}">
              <a16:creationId xmlns:a16="http://schemas.microsoft.com/office/drawing/2014/main" id="{00000000-0008-0000-0200-00001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58" name="Plein_écran">
          <a:extLst>
            <a:ext uri="{FF2B5EF4-FFF2-40B4-BE49-F238E27FC236}">
              <a16:creationId xmlns:a16="http://schemas.microsoft.com/office/drawing/2014/main" id="{00000000-0008-0000-0200-00001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59" name="Plein_écran">
          <a:extLst>
            <a:ext uri="{FF2B5EF4-FFF2-40B4-BE49-F238E27FC236}">
              <a16:creationId xmlns:a16="http://schemas.microsoft.com/office/drawing/2014/main" id="{00000000-0008-0000-0200-00001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60" name="Plein_écran">
          <a:extLst>
            <a:ext uri="{FF2B5EF4-FFF2-40B4-BE49-F238E27FC236}">
              <a16:creationId xmlns:a16="http://schemas.microsoft.com/office/drawing/2014/main" id="{00000000-0008-0000-0200-00001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61" name="Plein_écran">
          <a:extLst>
            <a:ext uri="{FF2B5EF4-FFF2-40B4-BE49-F238E27FC236}">
              <a16:creationId xmlns:a16="http://schemas.microsoft.com/office/drawing/2014/main" id="{00000000-0008-0000-0200-00001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62" name="Plein_écran">
          <a:extLst>
            <a:ext uri="{FF2B5EF4-FFF2-40B4-BE49-F238E27FC236}">
              <a16:creationId xmlns:a16="http://schemas.microsoft.com/office/drawing/2014/main" id="{00000000-0008-0000-0200-00001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63" name="Plein_écran">
          <a:extLst>
            <a:ext uri="{FF2B5EF4-FFF2-40B4-BE49-F238E27FC236}">
              <a16:creationId xmlns:a16="http://schemas.microsoft.com/office/drawing/2014/main" id="{00000000-0008-0000-0200-00001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64" name="Plein_écran">
          <a:extLst>
            <a:ext uri="{FF2B5EF4-FFF2-40B4-BE49-F238E27FC236}">
              <a16:creationId xmlns:a16="http://schemas.microsoft.com/office/drawing/2014/main" id="{00000000-0008-0000-0200-00001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65" name="Plein_écran">
          <a:extLst>
            <a:ext uri="{FF2B5EF4-FFF2-40B4-BE49-F238E27FC236}">
              <a16:creationId xmlns:a16="http://schemas.microsoft.com/office/drawing/2014/main" id="{00000000-0008-0000-0200-00001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66" name="Plein_écran">
          <a:extLst>
            <a:ext uri="{FF2B5EF4-FFF2-40B4-BE49-F238E27FC236}">
              <a16:creationId xmlns:a16="http://schemas.microsoft.com/office/drawing/2014/main" id="{00000000-0008-0000-0200-00001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67" name="Plein_écran">
          <a:extLst>
            <a:ext uri="{FF2B5EF4-FFF2-40B4-BE49-F238E27FC236}">
              <a16:creationId xmlns:a16="http://schemas.microsoft.com/office/drawing/2014/main" id="{00000000-0008-0000-0200-00001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68" name="Plein_écran">
          <a:extLst>
            <a:ext uri="{FF2B5EF4-FFF2-40B4-BE49-F238E27FC236}">
              <a16:creationId xmlns:a16="http://schemas.microsoft.com/office/drawing/2014/main" id="{00000000-0008-0000-0200-00002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69" name="Plein_écran">
          <a:extLst>
            <a:ext uri="{FF2B5EF4-FFF2-40B4-BE49-F238E27FC236}">
              <a16:creationId xmlns:a16="http://schemas.microsoft.com/office/drawing/2014/main" id="{00000000-0008-0000-0200-00002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70" name="Plein_écran">
          <a:extLst>
            <a:ext uri="{FF2B5EF4-FFF2-40B4-BE49-F238E27FC236}">
              <a16:creationId xmlns:a16="http://schemas.microsoft.com/office/drawing/2014/main" id="{00000000-0008-0000-0200-00002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71" name="Plein_écran">
          <a:extLst>
            <a:ext uri="{FF2B5EF4-FFF2-40B4-BE49-F238E27FC236}">
              <a16:creationId xmlns:a16="http://schemas.microsoft.com/office/drawing/2014/main" id="{00000000-0008-0000-0200-00002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72" name="Plein_écran">
          <a:extLst>
            <a:ext uri="{FF2B5EF4-FFF2-40B4-BE49-F238E27FC236}">
              <a16:creationId xmlns:a16="http://schemas.microsoft.com/office/drawing/2014/main" id="{00000000-0008-0000-0200-00002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73" name="Plein_écran">
          <a:extLst>
            <a:ext uri="{FF2B5EF4-FFF2-40B4-BE49-F238E27FC236}">
              <a16:creationId xmlns:a16="http://schemas.microsoft.com/office/drawing/2014/main" id="{00000000-0008-0000-0200-00002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74" name="Plein_écran">
          <a:extLst>
            <a:ext uri="{FF2B5EF4-FFF2-40B4-BE49-F238E27FC236}">
              <a16:creationId xmlns:a16="http://schemas.microsoft.com/office/drawing/2014/main" id="{00000000-0008-0000-0200-00002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75" name="Plein_écran">
          <a:extLst>
            <a:ext uri="{FF2B5EF4-FFF2-40B4-BE49-F238E27FC236}">
              <a16:creationId xmlns:a16="http://schemas.microsoft.com/office/drawing/2014/main" id="{00000000-0008-0000-0200-00002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76" name="Plein_écran">
          <a:extLst>
            <a:ext uri="{FF2B5EF4-FFF2-40B4-BE49-F238E27FC236}">
              <a16:creationId xmlns:a16="http://schemas.microsoft.com/office/drawing/2014/main" id="{00000000-0008-0000-0200-00002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77" name="Plein_écran">
          <a:extLst>
            <a:ext uri="{FF2B5EF4-FFF2-40B4-BE49-F238E27FC236}">
              <a16:creationId xmlns:a16="http://schemas.microsoft.com/office/drawing/2014/main" id="{00000000-0008-0000-0200-00002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78" name="Plein_écran">
          <a:extLst>
            <a:ext uri="{FF2B5EF4-FFF2-40B4-BE49-F238E27FC236}">
              <a16:creationId xmlns:a16="http://schemas.microsoft.com/office/drawing/2014/main" id="{00000000-0008-0000-0200-00002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79" name="Plein_écran">
          <a:extLst>
            <a:ext uri="{FF2B5EF4-FFF2-40B4-BE49-F238E27FC236}">
              <a16:creationId xmlns:a16="http://schemas.microsoft.com/office/drawing/2014/main" id="{00000000-0008-0000-0200-00002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80" name="Plein_écran">
          <a:extLst>
            <a:ext uri="{FF2B5EF4-FFF2-40B4-BE49-F238E27FC236}">
              <a16:creationId xmlns:a16="http://schemas.microsoft.com/office/drawing/2014/main" id="{00000000-0008-0000-0200-00002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81" name="Plein_écran">
          <a:extLst>
            <a:ext uri="{FF2B5EF4-FFF2-40B4-BE49-F238E27FC236}">
              <a16:creationId xmlns:a16="http://schemas.microsoft.com/office/drawing/2014/main" id="{00000000-0008-0000-0200-00002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82" name="Plein_écran">
          <a:extLst>
            <a:ext uri="{FF2B5EF4-FFF2-40B4-BE49-F238E27FC236}">
              <a16:creationId xmlns:a16="http://schemas.microsoft.com/office/drawing/2014/main" id="{00000000-0008-0000-0200-00002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83" name="Plein_écran">
          <a:extLst>
            <a:ext uri="{FF2B5EF4-FFF2-40B4-BE49-F238E27FC236}">
              <a16:creationId xmlns:a16="http://schemas.microsoft.com/office/drawing/2014/main" id="{00000000-0008-0000-0200-00002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84" name="Plein_écran">
          <a:extLst>
            <a:ext uri="{FF2B5EF4-FFF2-40B4-BE49-F238E27FC236}">
              <a16:creationId xmlns:a16="http://schemas.microsoft.com/office/drawing/2014/main" id="{00000000-0008-0000-0200-00003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85" name="Plein_écran">
          <a:extLst>
            <a:ext uri="{FF2B5EF4-FFF2-40B4-BE49-F238E27FC236}">
              <a16:creationId xmlns:a16="http://schemas.microsoft.com/office/drawing/2014/main" id="{00000000-0008-0000-0200-00003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86" name="Plein_écran">
          <a:extLst>
            <a:ext uri="{FF2B5EF4-FFF2-40B4-BE49-F238E27FC236}">
              <a16:creationId xmlns:a16="http://schemas.microsoft.com/office/drawing/2014/main" id="{00000000-0008-0000-0200-00003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87" name="Plein_écran">
          <a:extLst>
            <a:ext uri="{FF2B5EF4-FFF2-40B4-BE49-F238E27FC236}">
              <a16:creationId xmlns:a16="http://schemas.microsoft.com/office/drawing/2014/main" id="{00000000-0008-0000-0200-00003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88" name="Plein_écran">
          <a:extLst>
            <a:ext uri="{FF2B5EF4-FFF2-40B4-BE49-F238E27FC236}">
              <a16:creationId xmlns:a16="http://schemas.microsoft.com/office/drawing/2014/main" id="{00000000-0008-0000-0200-00003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89" name="Plein_écran">
          <a:extLst>
            <a:ext uri="{FF2B5EF4-FFF2-40B4-BE49-F238E27FC236}">
              <a16:creationId xmlns:a16="http://schemas.microsoft.com/office/drawing/2014/main" id="{00000000-0008-0000-0200-00003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90" name="Plein_écran">
          <a:extLst>
            <a:ext uri="{FF2B5EF4-FFF2-40B4-BE49-F238E27FC236}">
              <a16:creationId xmlns:a16="http://schemas.microsoft.com/office/drawing/2014/main" id="{00000000-0008-0000-0200-00003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91" name="Plein_écran">
          <a:extLst>
            <a:ext uri="{FF2B5EF4-FFF2-40B4-BE49-F238E27FC236}">
              <a16:creationId xmlns:a16="http://schemas.microsoft.com/office/drawing/2014/main" id="{00000000-0008-0000-0200-00003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92" name="Plein_écran">
          <a:extLst>
            <a:ext uri="{FF2B5EF4-FFF2-40B4-BE49-F238E27FC236}">
              <a16:creationId xmlns:a16="http://schemas.microsoft.com/office/drawing/2014/main" id="{00000000-0008-0000-0200-00003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93" name="Plein_écran">
          <a:extLst>
            <a:ext uri="{FF2B5EF4-FFF2-40B4-BE49-F238E27FC236}">
              <a16:creationId xmlns:a16="http://schemas.microsoft.com/office/drawing/2014/main" id="{00000000-0008-0000-0200-00003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94" name="Plein_écran">
          <a:extLst>
            <a:ext uri="{FF2B5EF4-FFF2-40B4-BE49-F238E27FC236}">
              <a16:creationId xmlns:a16="http://schemas.microsoft.com/office/drawing/2014/main" id="{00000000-0008-0000-0200-00003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95" name="Plein_écran">
          <a:extLst>
            <a:ext uri="{FF2B5EF4-FFF2-40B4-BE49-F238E27FC236}">
              <a16:creationId xmlns:a16="http://schemas.microsoft.com/office/drawing/2014/main" id="{00000000-0008-0000-0200-00003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96" name="Plein_écran">
          <a:extLst>
            <a:ext uri="{FF2B5EF4-FFF2-40B4-BE49-F238E27FC236}">
              <a16:creationId xmlns:a16="http://schemas.microsoft.com/office/drawing/2014/main" id="{00000000-0008-0000-0200-00003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97" name="Plein_écran">
          <a:extLst>
            <a:ext uri="{FF2B5EF4-FFF2-40B4-BE49-F238E27FC236}">
              <a16:creationId xmlns:a16="http://schemas.microsoft.com/office/drawing/2014/main" id="{00000000-0008-0000-0200-00003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98" name="Plein_écran">
          <a:extLst>
            <a:ext uri="{FF2B5EF4-FFF2-40B4-BE49-F238E27FC236}">
              <a16:creationId xmlns:a16="http://schemas.microsoft.com/office/drawing/2014/main" id="{00000000-0008-0000-0200-00003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599" name="Plein_écran">
          <a:extLst>
            <a:ext uri="{FF2B5EF4-FFF2-40B4-BE49-F238E27FC236}">
              <a16:creationId xmlns:a16="http://schemas.microsoft.com/office/drawing/2014/main" id="{00000000-0008-0000-0200-00003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00" name="Plein_écran">
          <a:extLst>
            <a:ext uri="{FF2B5EF4-FFF2-40B4-BE49-F238E27FC236}">
              <a16:creationId xmlns:a16="http://schemas.microsoft.com/office/drawing/2014/main" id="{00000000-0008-0000-0200-00004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01" name="Plein_écran">
          <a:extLst>
            <a:ext uri="{FF2B5EF4-FFF2-40B4-BE49-F238E27FC236}">
              <a16:creationId xmlns:a16="http://schemas.microsoft.com/office/drawing/2014/main" id="{00000000-0008-0000-0200-00004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02" name="Plein_écran">
          <a:extLst>
            <a:ext uri="{FF2B5EF4-FFF2-40B4-BE49-F238E27FC236}">
              <a16:creationId xmlns:a16="http://schemas.microsoft.com/office/drawing/2014/main" id="{00000000-0008-0000-0200-00004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03" name="Plein_écran">
          <a:extLst>
            <a:ext uri="{FF2B5EF4-FFF2-40B4-BE49-F238E27FC236}">
              <a16:creationId xmlns:a16="http://schemas.microsoft.com/office/drawing/2014/main" id="{00000000-0008-0000-0200-00004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04" name="Plein_écran">
          <a:extLst>
            <a:ext uri="{FF2B5EF4-FFF2-40B4-BE49-F238E27FC236}">
              <a16:creationId xmlns:a16="http://schemas.microsoft.com/office/drawing/2014/main" id="{00000000-0008-0000-0200-00004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05" name="Plein_écran">
          <a:extLst>
            <a:ext uri="{FF2B5EF4-FFF2-40B4-BE49-F238E27FC236}">
              <a16:creationId xmlns:a16="http://schemas.microsoft.com/office/drawing/2014/main" id="{00000000-0008-0000-0200-00004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06" name="Plein_écran">
          <a:extLst>
            <a:ext uri="{FF2B5EF4-FFF2-40B4-BE49-F238E27FC236}">
              <a16:creationId xmlns:a16="http://schemas.microsoft.com/office/drawing/2014/main" id="{00000000-0008-0000-0200-00004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07" name="Plein_écran">
          <a:extLst>
            <a:ext uri="{FF2B5EF4-FFF2-40B4-BE49-F238E27FC236}">
              <a16:creationId xmlns:a16="http://schemas.microsoft.com/office/drawing/2014/main" id="{00000000-0008-0000-0200-00004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08" name="Plein_écran">
          <a:extLst>
            <a:ext uri="{FF2B5EF4-FFF2-40B4-BE49-F238E27FC236}">
              <a16:creationId xmlns:a16="http://schemas.microsoft.com/office/drawing/2014/main" id="{00000000-0008-0000-0200-00004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09" name="Plein_écran">
          <a:extLst>
            <a:ext uri="{FF2B5EF4-FFF2-40B4-BE49-F238E27FC236}">
              <a16:creationId xmlns:a16="http://schemas.microsoft.com/office/drawing/2014/main" id="{00000000-0008-0000-0200-00004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10" name="Plein_écran">
          <a:extLst>
            <a:ext uri="{FF2B5EF4-FFF2-40B4-BE49-F238E27FC236}">
              <a16:creationId xmlns:a16="http://schemas.microsoft.com/office/drawing/2014/main" id="{00000000-0008-0000-0200-00004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11" name="Plein_écran">
          <a:extLst>
            <a:ext uri="{FF2B5EF4-FFF2-40B4-BE49-F238E27FC236}">
              <a16:creationId xmlns:a16="http://schemas.microsoft.com/office/drawing/2014/main" id="{00000000-0008-0000-0200-00004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12" name="Plein_écran">
          <a:extLst>
            <a:ext uri="{FF2B5EF4-FFF2-40B4-BE49-F238E27FC236}">
              <a16:creationId xmlns:a16="http://schemas.microsoft.com/office/drawing/2014/main" id="{00000000-0008-0000-0200-00004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13" name="Plein_écran">
          <a:extLst>
            <a:ext uri="{FF2B5EF4-FFF2-40B4-BE49-F238E27FC236}">
              <a16:creationId xmlns:a16="http://schemas.microsoft.com/office/drawing/2014/main" id="{00000000-0008-0000-0200-00004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14" name="Plein_écran">
          <a:extLst>
            <a:ext uri="{FF2B5EF4-FFF2-40B4-BE49-F238E27FC236}">
              <a16:creationId xmlns:a16="http://schemas.microsoft.com/office/drawing/2014/main" id="{00000000-0008-0000-0200-00004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15" name="Plein_écran">
          <a:extLst>
            <a:ext uri="{FF2B5EF4-FFF2-40B4-BE49-F238E27FC236}">
              <a16:creationId xmlns:a16="http://schemas.microsoft.com/office/drawing/2014/main" id="{00000000-0008-0000-0200-00004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16" name="Plein_écran">
          <a:extLst>
            <a:ext uri="{FF2B5EF4-FFF2-40B4-BE49-F238E27FC236}">
              <a16:creationId xmlns:a16="http://schemas.microsoft.com/office/drawing/2014/main" id="{00000000-0008-0000-0200-00005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17" name="Plein_écran">
          <a:extLst>
            <a:ext uri="{FF2B5EF4-FFF2-40B4-BE49-F238E27FC236}">
              <a16:creationId xmlns:a16="http://schemas.microsoft.com/office/drawing/2014/main" id="{00000000-0008-0000-0200-00005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18" name="Plein_écran">
          <a:extLst>
            <a:ext uri="{FF2B5EF4-FFF2-40B4-BE49-F238E27FC236}">
              <a16:creationId xmlns:a16="http://schemas.microsoft.com/office/drawing/2014/main" id="{00000000-0008-0000-0200-00005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19" name="Plein_écran">
          <a:extLst>
            <a:ext uri="{FF2B5EF4-FFF2-40B4-BE49-F238E27FC236}">
              <a16:creationId xmlns:a16="http://schemas.microsoft.com/office/drawing/2014/main" id="{00000000-0008-0000-0200-00005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20" name="Plein_écran">
          <a:extLst>
            <a:ext uri="{FF2B5EF4-FFF2-40B4-BE49-F238E27FC236}">
              <a16:creationId xmlns:a16="http://schemas.microsoft.com/office/drawing/2014/main" id="{00000000-0008-0000-0200-00005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21" name="Plein_écran">
          <a:extLst>
            <a:ext uri="{FF2B5EF4-FFF2-40B4-BE49-F238E27FC236}">
              <a16:creationId xmlns:a16="http://schemas.microsoft.com/office/drawing/2014/main" id="{00000000-0008-0000-0200-00005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22" name="Plein_écran">
          <a:extLst>
            <a:ext uri="{FF2B5EF4-FFF2-40B4-BE49-F238E27FC236}">
              <a16:creationId xmlns:a16="http://schemas.microsoft.com/office/drawing/2014/main" id="{00000000-0008-0000-0200-00005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23" name="Plein_écran">
          <a:extLst>
            <a:ext uri="{FF2B5EF4-FFF2-40B4-BE49-F238E27FC236}">
              <a16:creationId xmlns:a16="http://schemas.microsoft.com/office/drawing/2014/main" id="{00000000-0008-0000-0200-00005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24" name="Plein_écran">
          <a:extLst>
            <a:ext uri="{FF2B5EF4-FFF2-40B4-BE49-F238E27FC236}">
              <a16:creationId xmlns:a16="http://schemas.microsoft.com/office/drawing/2014/main" id="{00000000-0008-0000-0200-00005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25" name="Plein_écran">
          <a:extLst>
            <a:ext uri="{FF2B5EF4-FFF2-40B4-BE49-F238E27FC236}">
              <a16:creationId xmlns:a16="http://schemas.microsoft.com/office/drawing/2014/main" id="{00000000-0008-0000-0200-00005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26" name="Plein_écran">
          <a:extLst>
            <a:ext uri="{FF2B5EF4-FFF2-40B4-BE49-F238E27FC236}">
              <a16:creationId xmlns:a16="http://schemas.microsoft.com/office/drawing/2014/main" id="{00000000-0008-0000-0200-00005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27" name="Plein_écran">
          <a:extLst>
            <a:ext uri="{FF2B5EF4-FFF2-40B4-BE49-F238E27FC236}">
              <a16:creationId xmlns:a16="http://schemas.microsoft.com/office/drawing/2014/main" id="{00000000-0008-0000-0200-00005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28" name="Plein_écran">
          <a:extLst>
            <a:ext uri="{FF2B5EF4-FFF2-40B4-BE49-F238E27FC236}">
              <a16:creationId xmlns:a16="http://schemas.microsoft.com/office/drawing/2014/main" id="{00000000-0008-0000-0200-00005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29" name="Plein_écran">
          <a:extLst>
            <a:ext uri="{FF2B5EF4-FFF2-40B4-BE49-F238E27FC236}">
              <a16:creationId xmlns:a16="http://schemas.microsoft.com/office/drawing/2014/main" id="{00000000-0008-0000-0200-00005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30" name="Plein_écran">
          <a:extLst>
            <a:ext uri="{FF2B5EF4-FFF2-40B4-BE49-F238E27FC236}">
              <a16:creationId xmlns:a16="http://schemas.microsoft.com/office/drawing/2014/main" id="{00000000-0008-0000-0200-00005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31" name="Plein_écran">
          <a:extLst>
            <a:ext uri="{FF2B5EF4-FFF2-40B4-BE49-F238E27FC236}">
              <a16:creationId xmlns:a16="http://schemas.microsoft.com/office/drawing/2014/main" id="{00000000-0008-0000-0200-00005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32" name="Plein_écran">
          <a:extLst>
            <a:ext uri="{FF2B5EF4-FFF2-40B4-BE49-F238E27FC236}">
              <a16:creationId xmlns:a16="http://schemas.microsoft.com/office/drawing/2014/main" id="{00000000-0008-0000-0200-00006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33" name="Plein_écran">
          <a:extLst>
            <a:ext uri="{FF2B5EF4-FFF2-40B4-BE49-F238E27FC236}">
              <a16:creationId xmlns:a16="http://schemas.microsoft.com/office/drawing/2014/main" id="{00000000-0008-0000-0200-00006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34" name="Plein_écran">
          <a:extLst>
            <a:ext uri="{FF2B5EF4-FFF2-40B4-BE49-F238E27FC236}">
              <a16:creationId xmlns:a16="http://schemas.microsoft.com/office/drawing/2014/main" id="{00000000-0008-0000-0200-00006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35" name="Plein_écran">
          <a:extLst>
            <a:ext uri="{FF2B5EF4-FFF2-40B4-BE49-F238E27FC236}">
              <a16:creationId xmlns:a16="http://schemas.microsoft.com/office/drawing/2014/main" id="{00000000-0008-0000-0200-00006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36" name="Plein_écran">
          <a:extLst>
            <a:ext uri="{FF2B5EF4-FFF2-40B4-BE49-F238E27FC236}">
              <a16:creationId xmlns:a16="http://schemas.microsoft.com/office/drawing/2014/main" id="{00000000-0008-0000-0200-00006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37" name="Plein_écran">
          <a:extLst>
            <a:ext uri="{FF2B5EF4-FFF2-40B4-BE49-F238E27FC236}">
              <a16:creationId xmlns:a16="http://schemas.microsoft.com/office/drawing/2014/main" id="{00000000-0008-0000-0200-00006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38" name="Plein_écran">
          <a:extLst>
            <a:ext uri="{FF2B5EF4-FFF2-40B4-BE49-F238E27FC236}">
              <a16:creationId xmlns:a16="http://schemas.microsoft.com/office/drawing/2014/main" id="{00000000-0008-0000-0200-00006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39" name="Plein_écran">
          <a:extLst>
            <a:ext uri="{FF2B5EF4-FFF2-40B4-BE49-F238E27FC236}">
              <a16:creationId xmlns:a16="http://schemas.microsoft.com/office/drawing/2014/main" id="{00000000-0008-0000-0200-00006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40" name="Plein_écran">
          <a:extLst>
            <a:ext uri="{FF2B5EF4-FFF2-40B4-BE49-F238E27FC236}">
              <a16:creationId xmlns:a16="http://schemas.microsoft.com/office/drawing/2014/main" id="{00000000-0008-0000-0200-00006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41" name="Plein_écran">
          <a:extLst>
            <a:ext uri="{FF2B5EF4-FFF2-40B4-BE49-F238E27FC236}">
              <a16:creationId xmlns:a16="http://schemas.microsoft.com/office/drawing/2014/main" id="{00000000-0008-0000-0200-00006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42" name="Plein_écran">
          <a:extLst>
            <a:ext uri="{FF2B5EF4-FFF2-40B4-BE49-F238E27FC236}">
              <a16:creationId xmlns:a16="http://schemas.microsoft.com/office/drawing/2014/main" id="{00000000-0008-0000-0200-00006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43" name="Plein_écran">
          <a:extLst>
            <a:ext uri="{FF2B5EF4-FFF2-40B4-BE49-F238E27FC236}">
              <a16:creationId xmlns:a16="http://schemas.microsoft.com/office/drawing/2014/main" id="{00000000-0008-0000-0200-00006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44" name="Plein_écran">
          <a:extLst>
            <a:ext uri="{FF2B5EF4-FFF2-40B4-BE49-F238E27FC236}">
              <a16:creationId xmlns:a16="http://schemas.microsoft.com/office/drawing/2014/main" id="{00000000-0008-0000-0200-00006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45" name="Plein_écran">
          <a:extLst>
            <a:ext uri="{FF2B5EF4-FFF2-40B4-BE49-F238E27FC236}">
              <a16:creationId xmlns:a16="http://schemas.microsoft.com/office/drawing/2014/main" id="{00000000-0008-0000-0200-00006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46" name="Plein_écran">
          <a:extLst>
            <a:ext uri="{FF2B5EF4-FFF2-40B4-BE49-F238E27FC236}">
              <a16:creationId xmlns:a16="http://schemas.microsoft.com/office/drawing/2014/main" id="{00000000-0008-0000-0200-00006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47" name="Plein_écran">
          <a:extLst>
            <a:ext uri="{FF2B5EF4-FFF2-40B4-BE49-F238E27FC236}">
              <a16:creationId xmlns:a16="http://schemas.microsoft.com/office/drawing/2014/main" id="{00000000-0008-0000-0200-00006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48" name="Plein_écran">
          <a:extLst>
            <a:ext uri="{FF2B5EF4-FFF2-40B4-BE49-F238E27FC236}">
              <a16:creationId xmlns:a16="http://schemas.microsoft.com/office/drawing/2014/main" id="{00000000-0008-0000-0200-00007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49" name="Plein_écran">
          <a:extLst>
            <a:ext uri="{FF2B5EF4-FFF2-40B4-BE49-F238E27FC236}">
              <a16:creationId xmlns:a16="http://schemas.microsoft.com/office/drawing/2014/main" id="{00000000-0008-0000-0200-00007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50" name="Plein_écran">
          <a:extLst>
            <a:ext uri="{FF2B5EF4-FFF2-40B4-BE49-F238E27FC236}">
              <a16:creationId xmlns:a16="http://schemas.microsoft.com/office/drawing/2014/main" id="{00000000-0008-0000-0200-00007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51" name="Plein_écran">
          <a:extLst>
            <a:ext uri="{FF2B5EF4-FFF2-40B4-BE49-F238E27FC236}">
              <a16:creationId xmlns:a16="http://schemas.microsoft.com/office/drawing/2014/main" id="{00000000-0008-0000-0200-00007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52" name="Plein_écran">
          <a:extLst>
            <a:ext uri="{FF2B5EF4-FFF2-40B4-BE49-F238E27FC236}">
              <a16:creationId xmlns:a16="http://schemas.microsoft.com/office/drawing/2014/main" id="{00000000-0008-0000-0200-00007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53" name="Plein_écran">
          <a:extLst>
            <a:ext uri="{FF2B5EF4-FFF2-40B4-BE49-F238E27FC236}">
              <a16:creationId xmlns:a16="http://schemas.microsoft.com/office/drawing/2014/main" id="{00000000-0008-0000-0200-00007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54" name="Plein_écran">
          <a:extLst>
            <a:ext uri="{FF2B5EF4-FFF2-40B4-BE49-F238E27FC236}">
              <a16:creationId xmlns:a16="http://schemas.microsoft.com/office/drawing/2014/main" id="{00000000-0008-0000-0200-00007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55" name="Plein_écran">
          <a:extLst>
            <a:ext uri="{FF2B5EF4-FFF2-40B4-BE49-F238E27FC236}">
              <a16:creationId xmlns:a16="http://schemas.microsoft.com/office/drawing/2014/main" id="{00000000-0008-0000-0200-00007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56" name="Plein_écran">
          <a:extLst>
            <a:ext uri="{FF2B5EF4-FFF2-40B4-BE49-F238E27FC236}">
              <a16:creationId xmlns:a16="http://schemas.microsoft.com/office/drawing/2014/main" id="{00000000-0008-0000-0200-00007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57" name="Plein_écran">
          <a:extLst>
            <a:ext uri="{FF2B5EF4-FFF2-40B4-BE49-F238E27FC236}">
              <a16:creationId xmlns:a16="http://schemas.microsoft.com/office/drawing/2014/main" id="{00000000-0008-0000-0200-00007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58" name="Plein_écran">
          <a:extLst>
            <a:ext uri="{FF2B5EF4-FFF2-40B4-BE49-F238E27FC236}">
              <a16:creationId xmlns:a16="http://schemas.microsoft.com/office/drawing/2014/main" id="{00000000-0008-0000-0200-00007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59" name="Plein_écran">
          <a:extLst>
            <a:ext uri="{FF2B5EF4-FFF2-40B4-BE49-F238E27FC236}">
              <a16:creationId xmlns:a16="http://schemas.microsoft.com/office/drawing/2014/main" id="{00000000-0008-0000-0200-00007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60" name="Plein_écran">
          <a:extLst>
            <a:ext uri="{FF2B5EF4-FFF2-40B4-BE49-F238E27FC236}">
              <a16:creationId xmlns:a16="http://schemas.microsoft.com/office/drawing/2014/main" id="{00000000-0008-0000-0200-00007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61" name="Plein_écran">
          <a:extLst>
            <a:ext uri="{FF2B5EF4-FFF2-40B4-BE49-F238E27FC236}">
              <a16:creationId xmlns:a16="http://schemas.microsoft.com/office/drawing/2014/main" id="{00000000-0008-0000-0200-00007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62" name="Plein_écran">
          <a:extLst>
            <a:ext uri="{FF2B5EF4-FFF2-40B4-BE49-F238E27FC236}">
              <a16:creationId xmlns:a16="http://schemas.microsoft.com/office/drawing/2014/main" id="{00000000-0008-0000-0200-00007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63" name="Plein_écran">
          <a:extLst>
            <a:ext uri="{FF2B5EF4-FFF2-40B4-BE49-F238E27FC236}">
              <a16:creationId xmlns:a16="http://schemas.microsoft.com/office/drawing/2014/main" id="{00000000-0008-0000-0200-00007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64" name="Plein_écran">
          <a:extLst>
            <a:ext uri="{FF2B5EF4-FFF2-40B4-BE49-F238E27FC236}">
              <a16:creationId xmlns:a16="http://schemas.microsoft.com/office/drawing/2014/main" id="{00000000-0008-0000-0200-00008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65" name="Plein_écran">
          <a:extLst>
            <a:ext uri="{FF2B5EF4-FFF2-40B4-BE49-F238E27FC236}">
              <a16:creationId xmlns:a16="http://schemas.microsoft.com/office/drawing/2014/main" id="{00000000-0008-0000-0200-00008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66" name="Plein_écran">
          <a:extLst>
            <a:ext uri="{FF2B5EF4-FFF2-40B4-BE49-F238E27FC236}">
              <a16:creationId xmlns:a16="http://schemas.microsoft.com/office/drawing/2014/main" id="{00000000-0008-0000-0200-00008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67" name="Plein_écran">
          <a:extLst>
            <a:ext uri="{FF2B5EF4-FFF2-40B4-BE49-F238E27FC236}">
              <a16:creationId xmlns:a16="http://schemas.microsoft.com/office/drawing/2014/main" id="{00000000-0008-0000-0200-00008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68" name="Plein_écran">
          <a:extLst>
            <a:ext uri="{FF2B5EF4-FFF2-40B4-BE49-F238E27FC236}">
              <a16:creationId xmlns:a16="http://schemas.microsoft.com/office/drawing/2014/main" id="{00000000-0008-0000-0200-00008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69" name="Plein_écran">
          <a:extLst>
            <a:ext uri="{FF2B5EF4-FFF2-40B4-BE49-F238E27FC236}">
              <a16:creationId xmlns:a16="http://schemas.microsoft.com/office/drawing/2014/main" id="{00000000-0008-0000-0200-00008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70" name="Plein_écran">
          <a:extLst>
            <a:ext uri="{FF2B5EF4-FFF2-40B4-BE49-F238E27FC236}">
              <a16:creationId xmlns:a16="http://schemas.microsoft.com/office/drawing/2014/main" id="{00000000-0008-0000-0200-00008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71" name="Plein_écran">
          <a:extLst>
            <a:ext uri="{FF2B5EF4-FFF2-40B4-BE49-F238E27FC236}">
              <a16:creationId xmlns:a16="http://schemas.microsoft.com/office/drawing/2014/main" id="{00000000-0008-0000-0200-00008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72" name="Plein_écran">
          <a:extLst>
            <a:ext uri="{FF2B5EF4-FFF2-40B4-BE49-F238E27FC236}">
              <a16:creationId xmlns:a16="http://schemas.microsoft.com/office/drawing/2014/main" id="{00000000-0008-0000-0200-00008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73" name="Plein_écran">
          <a:extLst>
            <a:ext uri="{FF2B5EF4-FFF2-40B4-BE49-F238E27FC236}">
              <a16:creationId xmlns:a16="http://schemas.microsoft.com/office/drawing/2014/main" id="{00000000-0008-0000-0200-00008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74" name="Plein_écran">
          <a:extLst>
            <a:ext uri="{FF2B5EF4-FFF2-40B4-BE49-F238E27FC236}">
              <a16:creationId xmlns:a16="http://schemas.microsoft.com/office/drawing/2014/main" id="{00000000-0008-0000-0200-00008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75" name="Plein_écran">
          <a:extLst>
            <a:ext uri="{FF2B5EF4-FFF2-40B4-BE49-F238E27FC236}">
              <a16:creationId xmlns:a16="http://schemas.microsoft.com/office/drawing/2014/main" id="{00000000-0008-0000-0200-00008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76" name="Plein_écran">
          <a:extLst>
            <a:ext uri="{FF2B5EF4-FFF2-40B4-BE49-F238E27FC236}">
              <a16:creationId xmlns:a16="http://schemas.microsoft.com/office/drawing/2014/main" id="{00000000-0008-0000-0200-00008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77" name="Plein_écran">
          <a:extLst>
            <a:ext uri="{FF2B5EF4-FFF2-40B4-BE49-F238E27FC236}">
              <a16:creationId xmlns:a16="http://schemas.microsoft.com/office/drawing/2014/main" id="{00000000-0008-0000-0200-00008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78" name="Plein_écran">
          <a:extLst>
            <a:ext uri="{FF2B5EF4-FFF2-40B4-BE49-F238E27FC236}">
              <a16:creationId xmlns:a16="http://schemas.microsoft.com/office/drawing/2014/main" id="{00000000-0008-0000-0200-00008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79" name="Plein_écran">
          <a:extLst>
            <a:ext uri="{FF2B5EF4-FFF2-40B4-BE49-F238E27FC236}">
              <a16:creationId xmlns:a16="http://schemas.microsoft.com/office/drawing/2014/main" id="{00000000-0008-0000-0200-00008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80" name="Plein_écran">
          <a:extLst>
            <a:ext uri="{FF2B5EF4-FFF2-40B4-BE49-F238E27FC236}">
              <a16:creationId xmlns:a16="http://schemas.microsoft.com/office/drawing/2014/main" id="{00000000-0008-0000-0200-00009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81" name="Plein_écran">
          <a:extLst>
            <a:ext uri="{FF2B5EF4-FFF2-40B4-BE49-F238E27FC236}">
              <a16:creationId xmlns:a16="http://schemas.microsoft.com/office/drawing/2014/main" id="{00000000-0008-0000-0200-00009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82" name="Plein_écran">
          <a:extLst>
            <a:ext uri="{FF2B5EF4-FFF2-40B4-BE49-F238E27FC236}">
              <a16:creationId xmlns:a16="http://schemas.microsoft.com/office/drawing/2014/main" id="{00000000-0008-0000-0200-00009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83" name="Plein_écran">
          <a:extLst>
            <a:ext uri="{FF2B5EF4-FFF2-40B4-BE49-F238E27FC236}">
              <a16:creationId xmlns:a16="http://schemas.microsoft.com/office/drawing/2014/main" id="{00000000-0008-0000-0200-00009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84" name="Plein_écran">
          <a:extLst>
            <a:ext uri="{FF2B5EF4-FFF2-40B4-BE49-F238E27FC236}">
              <a16:creationId xmlns:a16="http://schemas.microsoft.com/office/drawing/2014/main" id="{00000000-0008-0000-0200-00009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85" name="Plein_écran">
          <a:extLst>
            <a:ext uri="{FF2B5EF4-FFF2-40B4-BE49-F238E27FC236}">
              <a16:creationId xmlns:a16="http://schemas.microsoft.com/office/drawing/2014/main" id="{00000000-0008-0000-0200-00009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86" name="Plein_écran">
          <a:extLst>
            <a:ext uri="{FF2B5EF4-FFF2-40B4-BE49-F238E27FC236}">
              <a16:creationId xmlns:a16="http://schemas.microsoft.com/office/drawing/2014/main" id="{00000000-0008-0000-0200-00009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87" name="Plein_écran">
          <a:extLst>
            <a:ext uri="{FF2B5EF4-FFF2-40B4-BE49-F238E27FC236}">
              <a16:creationId xmlns:a16="http://schemas.microsoft.com/office/drawing/2014/main" id="{00000000-0008-0000-0200-00009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88" name="Plein_écran">
          <a:extLst>
            <a:ext uri="{FF2B5EF4-FFF2-40B4-BE49-F238E27FC236}">
              <a16:creationId xmlns:a16="http://schemas.microsoft.com/office/drawing/2014/main" id="{00000000-0008-0000-0200-00009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89" name="Plein_écran">
          <a:extLst>
            <a:ext uri="{FF2B5EF4-FFF2-40B4-BE49-F238E27FC236}">
              <a16:creationId xmlns:a16="http://schemas.microsoft.com/office/drawing/2014/main" id="{00000000-0008-0000-0200-00009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90" name="Plein_écran">
          <a:extLst>
            <a:ext uri="{FF2B5EF4-FFF2-40B4-BE49-F238E27FC236}">
              <a16:creationId xmlns:a16="http://schemas.microsoft.com/office/drawing/2014/main" id="{00000000-0008-0000-0200-00009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91" name="Plein_écran">
          <a:extLst>
            <a:ext uri="{FF2B5EF4-FFF2-40B4-BE49-F238E27FC236}">
              <a16:creationId xmlns:a16="http://schemas.microsoft.com/office/drawing/2014/main" id="{00000000-0008-0000-0200-00009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92" name="Plein_écran">
          <a:extLst>
            <a:ext uri="{FF2B5EF4-FFF2-40B4-BE49-F238E27FC236}">
              <a16:creationId xmlns:a16="http://schemas.microsoft.com/office/drawing/2014/main" id="{00000000-0008-0000-0200-00009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93" name="Plein_écran">
          <a:extLst>
            <a:ext uri="{FF2B5EF4-FFF2-40B4-BE49-F238E27FC236}">
              <a16:creationId xmlns:a16="http://schemas.microsoft.com/office/drawing/2014/main" id="{00000000-0008-0000-0200-00009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94" name="Plein_écran">
          <a:extLst>
            <a:ext uri="{FF2B5EF4-FFF2-40B4-BE49-F238E27FC236}">
              <a16:creationId xmlns:a16="http://schemas.microsoft.com/office/drawing/2014/main" id="{00000000-0008-0000-0200-00009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95" name="Plein_écran">
          <a:extLst>
            <a:ext uri="{FF2B5EF4-FFF2-40B4-BE49-F238E27FC236}">
              <a16:creationId xmlns:a16="http://schemas.microsoft.com/office/drawing/2014/main" id="{00000000-0008-0000-0200-00009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96" name="Plein_écran">
          <a:extLst>
            <a:ext uri="{FF2B5EF4-FFF2-40B4-BE49-F238E27FC236}">
              <a16:creationId xmlns:a16="http://schemas.microsoft.com/office/drawing/2014/main" id="{00000000-0008-0000-0200-0000A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97" name="Plein_écran">
          <a:extLst>
            <a:ext uri="{FF2B5EF4-FFF2-40B4-BE49-F238E27FC236}">
              <a16:creationId xmlns:a16="http://schemas.microsoft.com/office/drawing/2014/main" id="{00000000-0008-0000-0200-0000A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98" name="Plein_écran">
          <a:extLst>
            <a:ext uri="{FF2B5EF4-FFF2-40B4-BE49-F238E27FC236}">
              <a16:creationId xmlns:a16="http://schemas.microsoft.com/office/drawing/2014/main" id="{00000000-0008-0000-0200-0000A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699" name="Plein_écran">
          <a:extLst>
            <a:ext uri="{FF2B5EF4-FFF2-40B4-BE49-F238E27FC236}">
              <a16:creationId xmlns:a16="http://schemas.microsoft.com/office/drawing/2014/main" id="{00000000-0008-0000-0200-0000A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00" name="Plein_écran">
          <a:extLst>
            <a:ext uri="{FF2B5EF4-FFF2-40B4-BE49-F238E27FC236}">
              <a16:creationId xmlns:a16="http://schemas.microsoft.com/office/drawing/2014/main" id="{00000000-0008-0000-0200-0000A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01" name="Plein_écran">
          <a:extLst>
            <a:ext uri="{FF2B5EF4-FFF2-40B4-BE49-F238E27FC236}">
              <a16:creationId xmlns:a16="http://schemas.microsoft.com/office/drawing/2014/main" id="{00000000-0008-0000-0200-0000A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02" name="Plein_écran">
          <a:extLst>
            <a:ext uri="{FF2B5EF4-FFF2-40B4-BE49-F238E27FC236}">
              <a16:creationId xmlns:a16="http://schemas.microsoft.com/office/drawing/2014/main" id="{00000000-0008-0000-0200-0000A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03" name="Plein_écran">
          <a:extLst>
            <a:ext uri="{FF2B5EF4-FFF2-40B4-BE49-F238E27FC236}">
              <a16:creationId xmlns:a16="http://schemas.microsoft.com/office/drawing/2014/main" id="{00000000-0008-0000-0200-0000A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04" name="Plein_écran">
          <a:extLst>
            <a:ext uri="{FF2B5EF4-FFF2-40B4-BE49-F238E27FC236}">
              <a16:creationId xmlns:a16="http://schemas.microsoft.com/office/drawing/2014/main" id="{00000000-0008-0000-0200-0000A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05" name="Plein_écran">
          <a:extLst>
            <a:ext uri="{FF2B5EF4-FFF2-40B4-BE49-F238E27FC236}">
              <a16:creationId xmlns:a16="http://schemas.microsoft.com/office/drawing/2014/main" id="{00000000-0008-0000-0200-0000A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06" name="Plein_écran">
          <a:extLst>
            <a:ext uri="{FF2B5EF4-FFF2-40B4-BE49-F238E27FC236}">
              <a16:creationId xmlns:a16="http://schemas.microsoft.com/office/drawing/2014/main" id="{00000000-0008-0000-0200-0000A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07" name="Plein_écran">
          <a:extLst>
            <a:ext uri="{FF2B5EF4-FFF2-40B4-BE49-F238E27FC236}">
              <a16:creationId xmlns:a16="http://schemas.microsoft.com/office/drawing/2014/main" id="{00000000-0008-0000-0200-0000A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08" name="Plein_écran">
          <a:extLst>
            <a:ext uri="{FF2B5EF4-FFF2-40B4-BE49-F238E27FC236}">
              <a16:creationId xmlns:a16="http://schemas.microsoft.com/office/drawing/2014/main" id="{00000000-0008-0000-0200-0000A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09" name="Plein_écran">
          <a:extLst>
            <a:ext uri="{FF2B5EF4-FFF2-40B4-BE49-F238E27FC236}">
              <a16:creationId xmlns:a16="http://schemas.microsoft.com/office/drawing/2014/main" id="{00000000-0008-0000-0200-0000A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10" name="Plein_écran">
          <a:extLst>
            <a:ext uri="{FF2B5EF4-FFF2-40B4-BE49-F238E27FC236}">
              <a16:creationId xmlns:a16="http://schemas.microsoft.com/office/drawing/2014/main" id="{00000000-0008-0000-0200-0000A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11" name="Plein_écran">
          <a:extLst>
            <a:ext uri="{FF2B5EF4-FFF2-40B4-BE49-F238E27FC236}">
              <a16:creationId xmlns:a16="http://schemas.microsoft.com/office/drawing/2014/main" id="{00000000-0008-0000-0200-0000A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12" name="Plein_écran">
          <a:extLst>
            <a:ext uri="{FF2B5EF4-FFF2-40B4-BE49-F238E27FC236}">
              <a16:creationId xmlns:a16="http://schemas.microsoft.com/office/drawing/2014/main" id="{00000000-0008-0000-0200-0000B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13" name="Plein_écran">
          <a:extLst>
            <a:ext uri="{FF2B5EF4-FFF2-40B4-BE49-F238E27FC236}">
              <a16:creationId xmlns:a16="http://schemas.microsoft.com/office/drawing/2014/main" id="{00000000-0008-0000-0200-0000B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14" name="Plein_écran">
          <a:extLst>
            <a:ext uri="{FF2B5EF4-FFF2-40B4-BE49-F238E27FC236}">
              <a16:creationId xmlns:a16="http://schemas.microsoft.com/office/drawing/2014/main" id="{00000000-0008-0000-0200-0000B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15" name="Plein_écran">
          <a:extLst>
            <a:ext uri="{FF2B5EF4-FFF2-40B4-BE49-F238E27FC236}">
              <a16:creationId xmlns:a16="http://schemas.microsoft.com/office/drawing/2014/main" id="{00000000-0008-0000-0200-0000B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16" name="Plein_écran">
          <a:extLst>
            <a:ext uri="{FF2B5EF4-FFF2-40B4-BE49-F238E27FC236}">
              <a16:creationId xmlns:a16="http://schemas.microsoft.com/office/drawing/2014/main" id="{00000000-0008-0000-0200-0000B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17" name="Plein_écran">
          <a:extLst>
            <a:ext uri="{FF2B5EF4-FFF2-40B4-BE49-F238E27FC236}">
              <a16:creationId xmlns:a16="http://schemas.microsoft.com/office/drawing/2014/main" id="{00000000-0008-0000-0200-0000B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18" name="Plein_écran">
          <a:extLst>
            <a:ext uri="{FF2B5EF4-FFF2-40B4-BE49-F238E27FC236}">
              <a16:creationId xmlns:a16="http://schemas.microsoft.com/office/drawing/2014/main" id="{00000000-0008-0000-0200-0000B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19" name="Plein_écran">
          <a:extLst>
            <a:ext uri="{FF2B5EF4-FFF2-40B4-BE49-F238E27FC236}">
              <a16:creationId xmlns:a16="http://schemas.microsoft.com/office/drawing/2014/main" id="{00000000-0008-0000-0200-0000B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20" name="Plein_écran">
          <a:extLst>
            <a:ext uri="{FF2B5EF4-FFF2-40B4-BE49-F238E27FC236}">
              <a16:creationId xmlns:a16="http://schemas.microsoft.com/office/drawing/2014/main" id="{00000000-0008-0000-0200-0000B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21" name="Plein_écran">
          <a:extLst>
            <a:ext uri="{FF2B5EF4-FFF2-40B4-BE49-F238E27FC236}">
              <a16:creationId xmlns:a16="http://schemas.microsoft.com/office/drawing/2014/main" id="{00000000-0008-0000-0200-0000B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22" name="Plein_écran">
          <a:extLst>
            <a:ext uri="{FF2B5EF4-FFF2-40B4-BE49-F238E27FC236}">
              <a16:creationId xmlns:a16="http://schemas.microsoft.com/office/drawing/2014/main" id="{00000000-0008-0000-0200-0000B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23" name="Plein_écran">
          <a:extLst>
            <a:ext uri="{FF2B5EF4-FFF2-40B4-BE49-F238E27FC236}">
              <a16:creationId xmlns:a16="http://schemas.microsoft.com/office/drawing/2014/main" id="{00000000-0008-0000-0200-0000B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24" name="Plein_écran">
          <a:extLst>
            <a:ext uri="{FF2B5EF4-FFF2-40B4-BE49-F238E27FC236}">
              <a16:creationId xmlns:a16="http://schemas.microsoft.com/office/drawing/2014/main" id="{00000000-0008-0000-0200-0000B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25" name="Plein_écran">
          <a:extLst>
            <a:ext uri="{FF2B5EF4-FFF2-40B4-BE49-F238E27FC236}">
              <a16:creationId xmlns:a16="http://schemas.microsoft.com/office/drawing/2014/main" id="{00000000-0008-0000-0200-0000B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26" name="Plein_écran">
          <a:extLst>
            <a:ext uri="{FF2B5EF4-FFF2-40B4-BE49-F238E27FC236}">
              <a16:creationId xmlns:a16="http://schemas.microsoft.com/office/drawing/2014/main" id="{00000000-0008-0000-0200-0000B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27" name="Plein_écran">
          <a:extLst>
            <a:ext uri="{FF2B5EF4-FFF2-40B4-BE49-F238E27FC236}">
              <a16:creationId xmlns:a16="http://schemas.microsoft.com/office/drawing/2014/main" id="{00000000-0008-0000-0200-0000B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28" name="Plein_écran">
          <a:extLst>
            <a:ext uri="{FF2B5EF4-FFF2-40B4-BE49-F238E27FC236}">
              <a16:creationId xmlns:a16="http://schemas.microsoft.com/office/drawing/2014/main" id="{00000000-0008-0000-0200-0000C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29" name="Plein_écran">
          <a:extLst>
            <a:ext uri="{FF2B5EF4-FFF2-40B4-BE49-F238E27FC236}">
              <a16:creationId xmlns:a16="http://schemas.microsoft.com/office/drawing/2014/main" id="{00000000-0008-0000-0200-0000C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30" name="Plein_écran">
          <a:extLst>
            <a:ext uri="{FF2B5EF4-FFF2-40B4-BE49-F238E27FC236}">
              <a16:creationId xmlns:a16="http://schemas.microsoft.com/office/drawing/2014/main" id="{00000000-0008-0000-0200-0000C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31" name="Plein_écran">
          <a:extLst>
            <a:ext uri="{FF2B5EF4-FFF2-40B4-BE49-F238E27FC236}">
              <a16:creationId xmlns:a16="http://schemas.microsoft.com/office/drawing/2014/main" id="{00000000-0008-0000-0200-0000C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32" name="Plein_écran">
          <a:extLst>
            <a:ext uri="{FF2B5EF4-FFF2-40B4-BE49-F238E27FC236}">
              <a16:creationId xmlns:a16="http://schemas.microsoft.com/office/drawing/2014/main" id="{00000000-0008-0000-0200-0000C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33" name="Plein_écran">
          <a:extLst>
            <a:ext uri="{FF2B5EF4-FFF2-40B4-BE49-F238E27FC236}">
              <a16:creationId xmlns:a16="http://schemas.microsoft.com/office/drawing/2014/main" id="{00000000-0008-0000-0200-0000C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34" name="Plein_écran">
          <a:extLst>
            <a:ext uri="{FF2B5EF4-FFF2-40B4-BE49-F238E27FC236}">
              <a16:creationId xmlns:a16="http://schemas.microsoft.com/office/drawing/2014/main" id="{00000000-0008-0000-0200-0000C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35" name="Plein_écran">
          <a:extLst>
            <a:ext uri="{FF2B5EF4-FFF2-40B4-BE49-F238E27FC236}">
              <a16:creationId xmlns:a16="http://schemas.microsoft.com/office/drawing/2014/main" id="{00000000-0008-0000-0200-0000C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36" name="Plein_écran">
          <a:extLst>
            <a:ext uri="{FF2B5EF4-FFF2-40B4-BE49-F238E27FC236}">
              <a16:creationId xmlns:a16="http://schemas.microsoft.com/office/drawing/2014/main" id="{00000000-0008-0000-0200-0000C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37" name="Plein_écran">
          <a:extLst>
            <a:ext uri="{FF2B5EF4-FFF2-40B4-BE49-F238E27FC236}">
              <a16:creationId xmlns:a16="http://schemas.microsoft.com/office/drawing/2014/main" id="{00000000-0008-0000-0200-0000C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38" name="Plein_écran">
          <a:extLst>
            <a:ext uri="{FF2B5EF4-FFF2-40B4-BE49-F238E27FC236}">
              <a16:creationId xmlns:a16="http://schemas.microsoft.com/office/drawing/2014/main" id="{00000000-0008-0000-0200-0000C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39" name="Plein_écran">
          <a:extLst>
            <a:ext uri="{FF2B5EF4-FFF2-40B4-BE49-F238E27FC236}">
              <a16:creationId xmlns:a16="http://schemas.microsoft.com/office/drawing/2014/main" id="{00000000-0008-0000-0200-0000C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40" name="Plein_écran">
          <a:extLst>
            <a:ext uri="{FF2B5EF4-FFF2-40B4-BE49-F238E27FC236}">
              <a16:creationId xmlns:a16="http://schemas.microsoft.com/office/drawing/2014/main" id="{00000000-0008-0000-0200-0000C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41" name="Plein_écran">
          <a:extLst>
            <a:ext uri="{FF2B5EF4-FFF2-40B4-BE49-F238E27FC236}">
              <a16:creationId xmlns:a16="http://schemas.microsoft.com/office/drawing/2014/main" id="{00000000-0008-0000-0200-0000C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42" name="Plein_écran">
          <a:extLst>
            <a:ext uri="{FF2B5EF4-FFF2-40B4-BE49-F238E27FC236}">
              <a16:creationId xmlns:a16="http://schemas.microsoft.com/office/drawing/2014/main" id="{00000000-0008-0000-0200-0000C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43" name="Plein_écran">
          <a:extLst>
            <a:ext uri="{FF2B5EF4-FFF2-40B4-BE49-F238E27FC236}">
              <a16:creationId xmlns:a16="http://schemas.microsoft.com/office/drawing/2014/main" id="{00000000-0008-0000-0200-0000C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44" name="Plein_écran">
          <a:extLst>
            <a:ext uri="{FF2B5EF4-FFF2-40B4-BE49-F238E27FC236}">
              <a16:creationId xmlns:a16="http://schemas.microsoft.com/office/drawing/2014/main" id="{00000000-0008-0000-0200-0000D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45" name="Plein_écran">
          <a:extLst>
            <a:ext uri="{FF2B5EF4-FFF2-40B4-BE49-F238E27FC236}">
              <a16:creationId xmlns:a16="http://schemas.microsoft.com/office/drawing/2014/main" id="{00000000-0008-0000-0200-0000D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46" name="Plein_écran">
          <a:extLst>
            <a:ext uri="{FF2B5EF4-FFF2-40B4-BE49-F238E27FC236}">
              <a16:creationId xmlns:a16="http://schemas.microsoft.com/office/drawing/2014/main" id="{00000000-0008-0000-0200-0000D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47" name="Plein_écran">
          <a:extLst>
            <a:ext uri="{FF2B5EF4-FFF2-40B4-BE49-F238E27FC236}">
              <a16:creationId xmlns:a16="http://schemas.microsoft.com/office/drawing/2014/main" id="{00000000-0008-0000-0200-0000D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48" name="Plein_écran">
          <a:extLst>
            <a:ext uri="{FF2B5EF4-FFF2-40B4-BE49-F238E27FC236}">
              <a16:creationId xmlns:a16="http://schemas.microsoft.com/office/drawing/2014/main" id="{00000000-0008-0000-0200-0000D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49" name="Plein_écran">
          <a:extLst>
            <a:ext uri="{FF2B5EF4-FFF2-40B4-BE49-F238E27FC236}">
              <a16:creationId xmlns:a16="http://schemas.microsoft.com/office/drawing/2014/main" id="{00000000-0008-0000-0200-0000D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50" name="Plein_écran">
          <a:extLst>
            <a:ext uri="{FF2B5EF4-FFF2-40B4-BE49-F238E27FC236}">
              <a16:creationId xmlns:a16="http://schemas.microsoft.com/office/drawing/2014/main" id="{00000000-0008-0000-0200-0000D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51" name="Plein_écran">
          <a:extLst>
            <a:ext uri="{FF2B5EF4-FFF2-40B4-BE49-F238E27FC236}">
              <a16:creationId xmlns:a16="http://schemas.microsoft.com/office/drawing/2014/main" id="{00000000-0008-0000-0200-0000D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52" name="Plein_écran">
          <a:extLst>
            <a:ext uri="{FF2B5EF4-FFF2-40B4-BE49-F238E27FC236}">
              <a16:creationId xmlns:a16="http://schemas.microsoft.com/office/drawing/2014/main" id="{00000000-0008-0000-0200-0000D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53" name="Plein_écran">
          <a:extLst>
            <a:ext uri="{FF2B5EF4-FFF2-40B4-BE49-F238E27FC236}">
              <a16:creationId xmlns:a16="http://schemas.microsoft.com/office/drawing/2014/main" id="{00000000-0008-0000-0200-0000D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54" name="Plein_écran">
          <a:extLst>
            <a:ext uri="{FF2B5EF4-FFF2-40B4-BE49-F238E27FC236}">
              <a16:creationId xmlns:a16="http://schemas.microsoft.com/office/drawing/2014/main" id="{00000000-0008-0000-0200-0000D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55" name="Plein_écran">
          <a:extLst>
            <a:ext uri="{FF2B5EF4-FFF2-40B4-BE49-F238E27FC236}">
              <a16:creationId xmlns:a16="http://schemas.microsoft.com/office/drawing/2014/main" id="{00000000-0008-0000-0200-0000D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56" name="Plein_écran">
          <a:extLst>
            <a:ext uri="{FF2B5EF4-FFF2-40B4-BE49-F238E27FC236}">
              <a16:creationId xmlns:a16="http://schemas.microsoft.com/office/drawing/2014/main" id="{00000000-0008-0000-0200-0000D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57" name="Plein_écran">
          <a:extLst>
            <a:ext uri="{FF2B5EF4-FFF2-40B4-BE49-F238E27FC236}">
              <a16:creationId xmlns:a16="http://schemas.microsoft.com/office/drawing/2014/main" id="{00000000-0008-0000-0200-0000D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58" name="Plein_écran">
          <a:extLst>
            <a:ext uri="{FF2B5EF4-FFF2-40B4-BE49-F238E27FC236}">
              <a16:creationId xmlns:a16="http://schemas.microsoft.com/office/drawing/2014/main" id="{00000000-0008-0000-0200-0000D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59" name="Plein_écran">
          <a:extLst>
            <a:ext uri="{FF2B5EF4-FFF2-40B4-BE49-F238E27FC236}">
              <a16:creationId xmlns:a16="http://schemas.microsoft.com/office/drawing/2014/main" id="{00000000-0008-0000-0200-0000D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60" name="Plein_écran">
          <a:extLst>
            <a:ext uri="{FF2B5EF4-FFF2-40B4-BE49-F238E27FC236}">
              <a16:creationId xmlns:a16="http://schemas.microsoft.com/office/drawing/2014/main" id="{00000000-0008-0000-0200-0000E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61" name="Plein_écran">
          <a:extLst>
            <a:ext uri="{FF2B5EF4-FFF2-40B4-BE49-F238E27FC236}">
              <a16:creationId xmlns:a16="http://schemas.microsoft.com/office/drawing/2014/main" id="{00000000-0008-0000-0200-0000E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62" name="Plein_écran">
          <a:extLst>
            <a:ext uri="{FF2B5EF4-FFF2-40B4-BE49-F238E27FC236}">
              <a16:creationId xmlns:a16="http://schemas.microsoft.com/office/drawing/2014/main" id="{00000000-0008-0000-0200-0000E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63" name="Plein_écran">
          <a:extLst>
            <a:ext uri="{FF2B5EF4-FFF2-40B4-BE49-F238E27FC236}">
              <a16:creationId xmlns:a16="http://schemas.microsoft.com/office/drawing/2014/main" id="{00000000-0008-0000-0200-0000E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64" name="Plein_écran">
          <a:extLst>
            <a:ext uri="{FF2B5EF4-FFF2-40B4-BE49-F238E27FC236}">
              <a16:creationId xmlns:a16="http://schemas.microsoft.com/office/drawing/2014/main" id="{00000000-0008-0000-0200-0000E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65" name="Plein_écran">
          <a:extLst>
            <a:ext uri="{FF2B5EF4-FFF2-40B4-BE49-F238E27FC236}">
              <a16:creationId xmlns:a16="http://schemas.microsoft.com/office/drawing/2014/main" id="{00000000-0008-0000-0200-0000E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66" name="Plein_écran">
          <a:extLst>
            <a:ext uri="{FF2B5EF4-FFF2-40B4-BE49-F238E27FC236}">
              <a16:creationId xmlns:a16="http://schemas.microsoft.com/office/drawing/2014/main" id="{00000000-0008-0000-0200-0000E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67" name="Plein_écran">
          <a:extLst>
            <a:ext uri="{FF2B5EF4-FFF2-40B4-BE49-F238E27FC236}">
              <a16:creationId xmlns:a16="http://schemas.microsoft.com/office/drawing/2014/main" id="{00000000-0008-0000-0200-0000E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68" name="Plein_écran">
          <a:extLst>
            <a:ext uri="{FF2B5EF4-FFF2-40B4-BE49-F238E27FC236}">
              <a16:creationId xmlns:a16="http://schemas.microsoft.com/office/drawing/2014/main" id="{00000000-0008-0000-0200-0000E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69" name="Plein_écran">
          <a:extLst>
            <a:ext uri="{FF2B5EF4-FFF2-40B4-BE49-F238E27FC236}">
              <a16:creationId xmlns:a16="http://schemas.microsoft.com/office/drawing/2014/main" id="{00000000-0008-0000-0200-0000E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70" name="Plein_écran">
          <a:extLst>
            <a:ext uri="{FF2B5EF4-FFF2-40B4-BE49-F238E27FC236}">
              <a16:creationId xmlns:a16="http://schemas.microsoft.com/office/drawing/2014/main" id="{00000000-0008-0000-0200-0000E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71" name="Plein_écran">
          <a:extLst>
            <a:ext uri="{FF2B5EF4-FFF2-40B4-BE49-F238E27FC236}">
              <a16:creationId xmlns:a16="http://schemas.microsoft.com/office/drawing/2014/main" id="{00000000-0008-0000-0200-0000E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72" name="Plein_écran">
          <a:extLst>
            <a:ext uri="{FF2B5EF4-FFF2-40B4-BE49-F238E27FC236}">
              <a16:creationId xmlns:a16="http://schemas.microsoft.com/office/drawing/2014/main" id="{00000000-0008-0000-0200-0000E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73" name="Plein_écran">
          <a:extLst>
            <a:ext uri="{FF2B5EF4-FFF2-40B4-BE49-F238E27FC236}">
              <a16:creationId xmlns:a16="http://schemas.microsoft.com/office/drawing/2014/main" id="{00000000-0008-0000-0200-0000E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74" name="Plein_écran">
          <a:extLst>
            <a:ext uri="{FF2B5EF4-FFF2-40B4-BE49-F238E27FC236}">
              <a16:creationId xmlns:a16="http://schemas.microsoft.com/office/drawing/2014/main" id="{00000000-0008-0000-0200-0000E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75" name="Plein_écran">
          <a:extLst>
            <a:ext uri="{FF2B5EF4-FFF2-40B4-BE49-F238E27FC236}">
              <a16:creationId xmlns:a16="http://schemas.microsoft.com/office/drawing/2014/main" id="{00000000-0008-0000-0200-0000E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76" name="Plein_écran">
          <a:extLst>
            <a:ext uri="{FF2B5EF4-FFF2-40B4-BE49-F238E27FC236}">
              <a16:creationId xmlns:a16="http://schemas.microsoft.com/office/drawing/2014/main" id="{00000000-0008-0000-0200-0000F0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77" name="Plein_écran">
          <a:extLst>
            <a:ext uri="{FF2B5EF4-FFF2-40B4-BE49-F238E27FC236}">
              <a16:creationId xmlns:a16="http://schemas.microsoft.com/office/drawing/2014/main" id="{00000000-0008-0000-0200-0000F1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78" name="Plein_écran">
          <a:extLst>
            <a:ext uri="{FF2B5EF4-FFF2-40B4-BE49-F238E27FC236}">
              <a16:creationId xmlns:a16="http://schemas.microsoft.com/office/drawing/2014/main" id="{00000000-0008-0000-0200-0000F2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79" name="Plein_écran">
          <a:extLst>
            <a:ext uri="{FF2B5EF4-FFF2-40B4-BE49-F238E27FC236}">
              <a16:creationId xmlns:a16="http://schemas.microsoft.com/office/drawing/2014/main" id="{00000000-0008-0000-0200-0000F3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80" name="Plein_écran">
          <a:extLst>
            <a:ext uri="{FF2B5EF4-FFF2-40B4-BE49-F238E27FC236}">
              <a16:creationId xmlns:a16="http://schemas.microsoft.com/office/drawing/2014/main" id="{00000000-0008-0000-0200-0000F4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81" name="Plein_écran">
          <a:extLst>
            <a:ext uri="{FF2B5EF4-FFF2-40B4-BE49-F238E27FC236}">
              <a16:creationId xmlns:a16="http://schemas.microsoft.com/office/drawing/2014/main" id="{00000000-0008-0000-0200-0000F5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82" name="Plein_écran">
          <a:extLst>
            <a:ext uri="{FF2B5EF4-FFF2-40B4-BE49-F238E27FC236}">
              <a16:creationId xmlns:a16="http://schemas.microsoft.com/office/drawing/2014/main" id="{00000000-0008-0000-0200-0000F6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83" name="Plein_écran">
          <a:extLst>
            <a:ext uri="{FF2B5EF4-FFF2-40B4-BE49-F238E27FC236}">
              <a16:creationId xmlns:a16="http://schemas.microsoft.com/office/drawing/2014/main" id="{00000000-0008-0000-0200-0000F7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84" name="Plein_écran">
          <a:extLst>
            <a:ext uri="{FF2B5EF4-FFF2-40B4-BE49-F238E27FC236}">
              <a16:creationId xmlns:a16="http://schemas.microsoft.com/office/drawing/2014/main" id="{00000000-0008-0000-0200-0000F8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85" name="Plein_écran">
          <a:extLst>
            <a:ext uri="{FF2B5EF4-FFF2-40B4-BE49-F238E27FC236}">
              <a16:creationId xmlns:a16="http://schemas.microsoft.com/office/drawing/2014/main" id="{00000000-0008-0000-0200-0000F9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86" name="Plein_écran">
          <a:extLst>
            <a:ext uri="{FF2B5EF4-FFF2-40B4-BE49-F238E27FC236}">
              <a16:creationId xmlns:a16="http://schemas.microsoft.com/office/drawing/2014/main" id="{00000000-0008-0000-0200-0000FA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87" name="Plein_écran">
          <a:extLst>
            <a:ext uri="{FF2B5EF4-FFF2-40B4-BE49-F238E27FC236}">
              <a16:creationId xmlns:a16="http://schemas.microsoft.com/office/drawing/2014/main" id="{00000000-0008-0000-0200-0000FB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88" name="Plein_écran">
          <a:extLst>
            <a:ext uri="{FF2B5EF4-FFF2-40B4-BE49-F238E27FC236}">
              <a16:creationId xmlns:a16="http://schemas.microsoft.com/office/drawing/2014/main" id="{00000000-0008-0000-0200-0000FC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89" name="Plein_écran">
          <a:extLst>
            <a:ext uri="{FF2B5EF4-FFF2-40B4-BE49-F238E27FC236}">
              <a16:creationId xmlns:a16="http://schemas.microsoft.com/office/drawing/2014/main" id="{00000000-0008-0000-0200-0000FD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90" name="Plein_écran">
          <a:extLst>
            <a:ext uri="{FF2B5EF4-FFF2-40B4-BE49-F238E27FC236}">
              <a16:creationId xmlns:a16="http://schemas.microsoft.com/office/drawing/2014/main" id="{00000000-0008-0000-0200-0000FE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91" name="Plein_écran">
          <a:extLst>
            <a:ext uri="{FF2B5EF4-FFF2-40B4-BE49-F238E27FC236}">
              <a16:creationId xmlns:a16="http://schemas.microsoft.com/office/drawing/2014/main" id="{00000000-0008-0000-0200-0000FF06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92" name="Plein_écran">
          <a:extLst>
            <a:ext uri="{FF2B5EF4-FFF2-40B4-BE49-F238E27FC236}">
              <a16:creationId xmlns:a16="http://schemas.microsoft.com/office/drawing/2014/main" id="{00000000-0008-0000-0200-00000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93" name="Plein_écran">
          <a:extLst>
            <a:ext uri="{FF2B5EF4-FFF2-40B4-BE49-F238E27FC236}">
              <a16:creationId xmlns:a16="http://schemas.microsoft.com/office/drawing/2014/main" id="{00000000-0008-0000-0200-00000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94" name="Plein_écran">
          <a:extLst>
            <a:ext uri="{FF2B5EF4-FFF2-40B4-BE49-F238E27FC236}">
              <a16:creationId xmlns:a16="http://schemas.microsoft.com/office/drawing/2014/main" id="{00000000-0008-0000-0200-00000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95" name="Plein_écran">
          <a:extLst>
            <a:ext uri="{FF2B5EF4-FFF2-40B4-BE49-F238E27FC236}">
              <a16:creationId xmlns:a16="http://schemas.microsoft.com/office/drawing/2014/main" id="{00000000-0008-0000-0200-00000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96" name="Plein_écran">
          <a:extLst>
            <a:ext uri="{FF2B5EF4-FFF2-40B4-BE49-F238E27FC236}">
              <a16:creationId xmlns:a16="http://schemas.microsoft.com/office/drawing/2014/main" id="{00000000-0008-0000-0200-00000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97" name="Plein_écran">
          <a:extLst>
            <a:ext uri="{FF2B5EF4-FFF2-40B4-BE49-F238E27FC236}">
              <a16:creationId xmlns:a16="http://schemas.microsoft.com/office/drawing/2014/main" id="{00000000-0008-0000-0200-00000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98" name="Plein_écran">
          <a:extLst>
            <a:ext uri="{FF2B5EF4-FFF2-40B4-BE49-F238E27FC236}">
              <a16:creationId xmlns:a16="http://schemas.microsoft.com/office/drawing/2014/main" id="{00000000-0008-0000-0200-00000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799" name="Plein_écran">
          <a:extLst>
            <a:ext uri="{FF2B5EF4-FFF2-40B4-BE49-F238E27FC236}">
              <a16:creationId xmlns:a16="http://schemas.microsoft.com/office/drawing/2014/main" id="{00000000-0008-0000-0200-00000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00" name="Plein_écran">
          <a:extLst>
            <a:ext uri="{FF2B5EF4-FFF2-40B4-BE49-F238E27FC236}">
              <a16:creationId xmlns:a16="http://schemas.microsoft.com/office/drawing/2014/main" id="{00000000-0008-0000-0200-00000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01" name="Plein_écran">
          <a:extLst>
            <a:ext uri="{FF2B5EF4-FFF2-40B4-BE49-F238E27FC236}">
              <a16:creationId xmlns:a16="http://schemas.microsoft.com/office/drawing/2014/main" id="{00000000-0008-0000-0200-00000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02" name="Plein_écran">
          <a:extLst>
            <a:ext uri="{FF2B5EF4-FFF2-40B4-BE49-F238E27FC236}">
              <a16:creationId xmlns:a16="http://schemas.microsoft.com/office/drawing/2014/main" id="{00000000-0008-0000-0200-00000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03" name="Plein_écran">
          <a:extLst>
            <a:ext uri="{FF2B5EF4-FFF2-40B4-BE49-F238E27FC236}">
              <a16:creationId xmlns:a16="http://schemas.microsoft.com/office/drawing/2014/main" id="{00000000-0008-0000-0200-00000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04" name="Plein_écran">
          <a:extLst>
            <a:ext uri="{FF2B5EF4-FFF2-40B4-BE49-F238E27FC236}">
              <a16:creationId xmlns:a16="http://schemas.microsoft.com/office/drawing/2014/main" id="{00000000-0008-0000-0200-00000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05" name="Plein_écran">
          <a:extLst>
            <a:ext uri="{FF2B5EF4-FFF2-40B4-BE49-F238E27FC236}">
              <a16:creationId xmlns:a16="http://schemas.microsoft.com/office/drawing/2014/main" id="{00000000-0008-0000-0200-00000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06" name="Plein_écran">
          <a:extLst>
            <a:ext uri="{FF2B5EF4-FFF2-40B4-BE49-F238E27FC236}">
              <a16:creationId xmlns:a16="http://schemas.microsoft.com/office/drawing/2014/main" id="{00000000-0008-0000-0200-00000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07" name="Plein_écran">
          <a:extLst>
            <a:ext uri="{FF2B5EF4-FFF2-40B4-BE49-F238E27FC236}">
              <a16:creationId xmlns:a16="http://schemas.microsoft.com/office/drawing/2014/main" id="{00000000-0008-0000-0200-00000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08" name="Plein_écran">
          <a:extLst>
            <a:ext uri="{FF2B5EF4-FFF2-40B4-BE49-F238E27FC236}">
              <a16:creationId xmlns:a16="http://schemas.microsoft.com/office/drawing/2014/main" id="{00000000-0008-0000-0200-00001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09" name="Plein_écran">
          <a:extLst>
            <a:ext uri="{FF2B5EF4-FFF2-40B4-BE49-F238E27FC236}">
              <a16:creationId xmlns:a16="http://schemas.microsoft.com/office/drawing/2014/main" id="{00000000-0008-0000-0200-00001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10" name="Plein_écran">
          <a:extLst>
            <a:ext uri="{FF2B5EF4-FFF2-40B4-BE49-F238E27FC236}">
              <a16:creationId xmlns:a16="http://schemas.microsoft.com/office/drawing/2014/main" id="{00000000-0008-0000-0200-00001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11" name="Plein_écran">
          <a:extLst>
            <a:ext uri="{FF2B5EF4-FFF2-40B4-BE49-F238E27FC236}">
              <a16:creationId xmlns:a16="http://schemas.microsoft.com/office/drawing/2014/main" id="{00000000-0008-0000-0200-00001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12" name="Plein_écran">
          <a:extLst>
            <a:ext uri="{FF2B5EF4-FFF2-40B4-BE49-F238E27FC236}">
              <a16:creationId xmlns:a16="http://schemas.microsoft.com/office/drawing/2014/main" id="{00000000-0008-0000-0200-00001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13" name="Plein_écran">
          <a:extLst>
            <a:ext uri="{FF2B5EF4-FFF2-40B4-BE49-F238E27FC236}">
              <a16:creationId xmlns:a16="http://schemas.microsoft.com/office/drawing/2014/main" id="{00000000-0008-0000-0200-00001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14" name="Plein_écran">
          <a:extLst>
            <a:ext uri="{FF2B5EF4-FFF2-40B4-BE49-F238E27FC236}">
              <a16:creationId xmlns:a16="http://schemas.microsoft.com/office/drawing/2014/main" id="{00000000-0008-0000-0200-00001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15" name="Plein_écran">
          <a:extLst>
            <a:ext uri="{FF2B5EF4-FFF2-40B4-BE49-F238E27FC236}">
              <a16:creationId xmlns:a16="http://schemas.microsoft.com/office/drawing/2014/main" id="{00000000-0008-0000-0200-00001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16" name="Plein_écran">
          <a:extLst>
            <a:ext uri="{FF2B5EF4-FFF2-40B4-BE49-F238E27FC236}">
              <a16:creationId xmlns:a16="http://schemas.microsoft.com/office/drawing/2014/main" id="{00000000-0008-0000-0200-00001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17" name="Plein_écran">
          <a:extLst>
            <a:ext uri="{FF2B5EF4-FFF2-40B4-BE49-F238E27FC236}">
              <a16:creationId xmlns:a16="http://schemas.microsoft.com/office/drawing/2014/main" id="{00000000-0008-0000-0200-00001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18" name="Plein_écran">
          <a:extLst>
            <a:ext uri="{FF2B5EF4-FFF2-40B4-BE49-F238E27FC236}">
              <a16:creationId xmlns:a16="http://schemas.microsoft.com/office/drawing/2014/main" id="{00000000-0008-0000-0200-00001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19" name="Plein_écran">
          <a:extLst>
            <a:ext uri="{FF2B5EF4-FFF2-40B4-BE49-F238E27FC236}">
              <a16:creationId xmlns:a16="http://schemas.microsoft.com/office/drawing/2014/main" id="{00000000-0008-0000-0200-00001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20" name="Plein_écran">
          <a:extLst>
            <a:ext uri="{FF2B5EF4-FFF2-40B4-BE49-F238E27FC236}">
              <a16:creationId xmlns:a16="http://schemas.microsoft.com/office/drawing/2014/main" id="{00000000-0008-0000-0200-00001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21" name="Plein_écran">
          <a:extLst>
            <a:ext uri="{FF2B5EF4-FFF2-40B4-BE49-F238E27FC236}">
              <a16:creationId xmlns:a16="http://schemas.microsoft.com/office/drawing/2014/main" id="{00000000-0008-0000-0200-00001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22" name="Plein_écran">
          <a:extLst>
            <a:ext uri="{FF2B5EF4-FFF2-40B4-BE49-F238E27FC236}">
              <a16:creationId xmlns:a16="http://schemas.microsoft.com/office/drawing/2014/main" id="{00000000-0008-0000-0200-00001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23" name="Plein_écran">
          <a:extLst>
            <a:ext uri="{FF2B5EF4-FFF2-40B4-BE49-F238E27FC236}">
              <a16:creationId xmlns:a16="http://schemas.microsoft.com/office/drawing/2014/main" id="{00000000-0008-0000-0200-00001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24" name="Plein_écran">
          <a:extLst>
            <a:ext uri="{FF2B5EF4-FFF2-40B4-BE49-F238E27FC236}">
              <a16:creationId xmlns:a16="http://schemas.microsoft.com/office/drawing/2014/main" id="{00000000-0008-0000-0200-00002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25" name="Plein_écran">
          <a:extLst>
            <a:ext uri="{FF2B5EF4-FFF2-40B4-BE49-F238E27FC236}">
              <a16:creationId xmlns:a16="http://schemas.microsoft.com/office/drawing/2014/main" id="{00000000-0008-0000-0200-00002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26" name="Plein_écran">
          <a:extLst>
            <a:ext uri="{FF2B5EF4-FFF2-40B4-BE49-F238E27FC236}">
              <a16:creationId xmlns:a16="http://schemas.microsoft.com/office/drawing/2014/main" id="{00000000-0008-0000-0200-00002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27" name="Plein_écran">
          <a:extLst>
            <a:ext uri="{FF2B5EF4-FFF2-40B4-BE49-F238E27FC236}">
              <a16:creationId xmlns:a16="http://schemas.microsoft.com/office/drawing/2014/main" id="{00000000-0008-0000-0200-00002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28" name="Plein_écran">
          <a:extLst>
            <a:ext uri="{FF2B5EF4-FFF2-40B4-BE49-F238E27FC236}">
              <a16:creationId xmlns:a16="http://schemas.microsoft.com/office/drawing/2014/main" id="{00000000-0008-0000-0200-00002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29" name="Plein_écran">
          <a:extLst>
            <a:ext uri="{FF2B5EF4-FFF2-40B4-BE49-F238E27FC236}">
              <a16:creationId xmlns:a16="http://schemas.microsoft.com/office/drawing/2014/main" id="{00000000-0008-0000-0200-00002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30" name="Plein_écran">
          <a:extLst>
            <a:ext uri="{FF2B5EF4-FFF2-40B4-BE49-F238E27FC236}">
              <a16:creationId xmlns:a16="http://schemas.microsoft.com/office/drawing/2014/main" id="{00000000-0008-0000-0200-00002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31" name="Plein_écran">
          <a:extLst>
            <a:ext uri="{FF2B5EF4-FFF2-40B4-BE49-F238E27FC236}">
              <a16:creationId xmlns:a16="http://schemas.microsoft.com/office/drawing/2014/main" id="{00000000-0008-0000-0200-00002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32" name="Plein_écran">
          <a:extLst>
            <a:ext uri="{FF2B5EF4-FFF2-40B4-BE49-F238E27FC236}">
              <a16:creationId xmlns:a16="http://schemas.microsoft.com/office/drawing/2014/main" id="{00000000-0008-0000-0200-00002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33" name="Plein_écran">
          <a:extLst>
            <a:ext uri="{FF2B5EF4-FFF2-40B4-BE49-F238E27FC236}">
              <a16:creationId xmlns:a16="http://schemas.microsoft.com/office/drawing/2014/main" id="{00000000-0008-0000-0200-00002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34" name="Plein_écran">
          <a:extLst>
            <a:ext uri="{FF2B5EF4-FFF2-40B4-BE49-F238E27FC236}">
              <a16:creationId xmlns:a16="http://schemas.microsoft.com/office/drawing/2014/main" id="{00000000-0008-0000-0200-00002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35" name="Plein_écran">
          <a:extLst>
            <a:ext uri="{FF2B5EF4-FFF2-40B4-BE49-F238E27FC236}">
              <a16:creationId xmlns:a16="http://schemas.microsoft.com/office/drawing/2014/main" id="{00000000-0008-0000-0200-00002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36" name="Plein_écran">
          <a:extLst>
            <a:ext uri="{FF2B5EF4-FFF2-40B4-BE49-F238E27FC236}">
              <a16:creationId xmlns:a16="http://schemas.microsoft.com/office/drawing/2014/main" id="{00000000-0008-0000-0200-00002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37" name="Plein_écran">
          <a:extLst>
            <a:ext uri="{FF2B5EF4-FFF2-40B4-BE49-F238E27FC236}">
              <a16:creationId xmlns:a16="http://schemas.microsoft.com/office/drawing/2014/main" id="{00000000-0008-0000-0200-00002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38" name="Plein_écran">
          <a:extLst>
            <a:ext uri="{FF2B5EF4-FFF2-40B4-BE49-F238E27FC236}">
              <a16:creationId xmlns:a16="http://schemas.microsoft.com/office/drawing/2014/main" id="{00000000-0008-0000-0200-00002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39" name="Plein_écran">
          <a:extLst>
            <a:ext uri="{FF2B5EF4-FFF2-40B4-BE49-F238E27FC236}">
              <a16:creationId xmlns:a16="http://schemas.microsoft.com/office/drawing/2014/main" id="{00000000-0008-0000-0200-00002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40" name="Plein_écran">
          <a:extLst>
            <a:ext uri="{FF2B5EF4-FFF2-40B4-BE49-F238E27FC236}">
              <a16:creationId xmlns:a16="http://schemas.microsoft.com/office/drawing/2014/main" id="{00000000-0008-0000-0200-00003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41" name="Plein_écran">
          <a:extLst>
            <a:ext uri="{FF2B5EF4-FFF2-40B4-BE49-F238E27FC236}">
              <a16:creationId xmlns:a16="http://schemas.microsoft.com/office/drawing/2014/main" id="{00000000-0008-0000-0200-00003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42" name="Plein_écran">
          <a:extLst>
            <a:ext uri="{FF2B5EF4-FFF2-40B4-BE49-F238E27FC236}">
              <a16:creationId xmlns:a16="http://schemas.microsoft.com/office/drawing/2014/main" id="{00000000-0008-0000-0200-00003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43" name="Plein_écran">
          <a:extLst>
            <a:ext uri="{FF2B5EF4-FFF2-40B4-BE49-F238E27FC236}">
              <a16:creationId xmlns:a16="http://schemas.microsoft.com/office/drawing/2014/main" id="{00000000-0008-0000-0200-00003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44" name="Plein_écran">
          <a:extLst>
            <a:ext uri="{FF2B5EF4-FFF2-40B4-BE49-F238E27FC236}">
              <a16:creationId xmlns:a16="http://schemas.microsoft.com/office/drawing/2014/main" id="{00000000-0008-0000-0200-00003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45" name="Plein_écran">
          <a:extLst>
            <a:ext uri="{FF2B5EF4-FFF2-40B4-BE49-F238E27FC236}">
              <a16:creationId xmlns:a16="http://schemas.microsoft.com/office/drawing/2014/main" id="{00000000-0008-0000-0200-00003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46" name="Plein_écran">
          <a:extLst>
            <a:ext uri="{FF2B5EF4-FFF2-40B4-BE49-F238E27FC236}">
              <a16:creationId xmlns:a16="http://schemas.microsoft.com/office/drawing/2014/main" id="{00000000-0008-0000-0200-00003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47" name="Plein_écran">
          <a:extLst>
            <a:ext uri="{FF2B5EF4-FFF2-40B4-BE49-F238E27FC236}">
              <a16:creationId xmlns:a16="http://schemas.microsoft.com/office/drawing/2014/main" id="{00000000-0008-0000-0200-00003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48" name="Plein_écran">
          <a:extLst>
            <a:ext uri="{FF2B5EF4-FFF2-40B4-BE49-F238E27FC236}">
              <a16:creationId xmlns:a16="http://schemas.microsoft.com/office/drawing/2014/main" id="{00000000-0008-0000-0200-00003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49" name="Plein_écran">
          <a:extLst>
            <a:ext uri="{FF2B5EF4-FFF2-40B4-BE49-F238E27FC236}">
              <a16:creationId xmlns:a16="http://schemas.microsoft.com/office/drawing/2014/main" id="{00000000-0008-0000-0200-00003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50" name="Plein_écran">
          <a:extLst>
            <a:ext uri="{FF2B5EF4-FFF2-40B4-BE49-F238E27FC236}">
              <a16:creationId xmlns:a16="http://schemas.microsoft.com/office/drawing/2014/main" id="{00000000-0008-0000-0200-00003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51" name="Plein_écran">
          <a:extLst>
            <a:ext uri="{FF2B5EF4-FFF2-40B4-BE49-F238E27FC236}">
              <a16:creationId xmlns:a16="http://schemas.microsoft.com/office/drawing/2014/main" id="{00000000-0008-0000-0200-00003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52" name="Plein_écran">
          <a:extLst>
            <a:ext uri="{FF2B5EF4-FFF2-40B4-BE49-F238E27FC236}">
              <a16:creationId xmlns:a16="http://schemas.microsoft.com/office/drawing/2014/main" id="{00000000-0008-0000-0200-00003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53" name="Plein_écran">
          <a:extLst>
            <a:ext uri="{FF2B5EF4-FFF2-40B4-BE49-F238E27FC236}">
              <a16:creationId xmlns:a16="http://schemas.microsoft.com/office/drawing/2014/main" id="{00000000-0008-0000-0200-00003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54" name="Plein_écran">
          <a:extLst>
            <a:ext uri="{FF2B5EF4-FFF2-40B4-BE49-F238E27FC236}">
              <a16:creationId xmlns:a16="http://schemas.microsoft.com/office/drawing/2014/main" id="{00000000-0008-0000-0200-00003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55" name="Plein_écran">
          <a:extLst>
            <a:ext uri="{FF2B5EF4-FFF2-40B4-BE49-F238E27FC236}">
              <a16:creationId xmlns:a16="http://schemas.microsoft.com/office/drawing/2014/main" id="{00000000-0008-0000-0200-00003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56" name="Plein_écran">
          <a:extLst>
            <a:ext uri="{FF2B5EF4-FFF2-40B4-BE49-F238E27FC236}">
              <a16:creationId xmlns:a16="http://schemas.microsoft.com/office/drawing/2014/main" id="{00000000-0008-0000-0200-00004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57" name="Plein_écran">
          <a:extLst>
            <a:ext uri="{FF2B5EF4-FFF2-40B4-BE49-F238E27FC236}">
              <a16:creationId xmlns:a16="http://schemas.microsoft.com/office/drawing/2014/main" id="{00000000-0008-0000-0200-00004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58" name="Plein_écran">
          <a:extLst>
            <a:ext uri="{FF2B5EF4-FFF2-40B4-BE49-F238E27FC236}">
              <a16:creationId xmlns:a16="http://schemas.microsoft.com/office/drawing/2014/main" id="{00000000-0008-0000-0200-00004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59" name="Plein_écran">
          <a:extLst>
            <a:ext uri="{FF2B5EF4-FFF2-40B4-BE49-F238E27FC236}">
              <a16:creationId xmlns:a16="http://schemas.microsoft.com/office/drawing/2014/main" id="{00000000-0008-0000-0200-00004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60" name="Plein_écran">
          <a:extLst>
            <a:ext uri="{FF2B5EF4-FFF2-40B4-BE49-F238E27FC236}">
              <a16:creationId xmlns:a16="http://schemas.microsoft.com/office/drawing/2014/main" id="{00000000-0008-0000-0200-00004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61" name="Plein_écran">
          <a:extLst>
            <a:ext uri="{FF2B5EF4-FFF2-40B4-BE49-F238E27FC236}">
              <a16:creationId xmlns:a16="http://schemas.microsoft.com/office/drawing/2014/main" id="{00000000-0008-0000-0200-00004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62" name="Plein_écran">
          <a:extLst>
            <a:ext uri="{FF2B5EF4-FFF2-40B4-BE49-F238E27FC236}">
              <a16:creationId xmlns:a16="http://schemas.microsoft.com/office/drawing/2014/main" id="{00000000-0008-0000-0200-00004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63" name="Plein_écran">
          <a:extLst>
            <a:ext uri="{FF2B5EF4-FFF2-40B4-BE49-F238E27FC236}">
              <a16:creationId xmlns:a16="http://schemas.microsoft.com/office/drawing/2014/main" id="{00000000-0008-0000-0200-00004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64" name="Plein_écran">
          <a:extLst>
            <a:ext uri="{FF2B5EF4-FFF2-40B4-BE49-F238E27FC236}">
              <a16:creationId xmlns:a16="http://schemas.microsoft.com/office/drawing/2014/main" id="{00000000-0008-0000-0200-00004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65" name="Plein_écran">
          <a:extLst>
            <a:ext uri="{FF2B5EF4-FFF2-40B4-BE49-F238E27FC236}">
              <a16:creationId xmlns:a16="http://schemas.microsoft.com/office/drawing/2014/main" id="{00000000-0008-0000-0200-00004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66" name="Plein_écran">
          <a:extLst>
            <a:ext uri="{FF2B5EF4-FFF2-40B4-BE49-F238E27FC236}">
              <a16:creationId xmlns:a16="http://schemas.microsoft.com/office/drawing/2014/main" id="{00000000-0008-0000-0200-00004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67" name="Plein_écran">
          <a:extLst>
            <a:ext uri="{FF2B5EF4-FFF2-40B4-BE49-F238E27FC236}">
              <a16:creationId xmlns:a16="http://schemas.microsoft.com/office/drawing/2014/main" id="{00000000-0008-0000-0200-00004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68" name="Plein_écran">
          <a:extLst>
            <a:ext uri="{FF2B5EF4-FFF2-40B4-BE49-F238E27FC236}">
              <a16:creationId xmlns:a16="http://schemas.microsoft.com/office/drawing/2014/main" id="{00000000-0008-0000-0200-00004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69" name="Plein_écran">
          <a:extLst>
            <a:ext uri="{FF2B5EF4-FFF2-40B4-BE49-F238E27FC236}">
              <a16:creationId xmlns:a16="http://schemas.microsoft.com/office/drawing/2014/main" id="{00000000-0008-0000-0200-00004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70" name="Plein_écran">
          <a:extLst>
            <a:ext uri="{FF2B5EF4-FFF2-40B4-BE49-F238E27FC236}">
              <a16:creationId xmlns:a16="http://schemas.microsoft.com/office/drawing/2014/main" id="{00000000-0008-0000-0200-00004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71" name="Plein_écran">
          <a:extLst>
            <a:ext uri="{FF2B5EF4-FFF2-40B4-BE49-F238E27FC236}">
              <a16:creationId xmlns:a16="http://schemas.microsoft.com/office/drawing/2014/main" id="{00000000-0008-0000-0200-00004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72" name="Plein_écran">
          <a:extLst>
            <a:ext uri="{FF2B5EF4-FFF2-40B4-BE49-F238E27FC236}">
              <a16:creationId xmlns:a16="http://schemas.microsoft.com/office/drawing/2014/main" id="{00000000-0008-0000-0200-00005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73" name="Plein_écran">
          <a:extLst>
            <a:ext uri="{FF2B5EF4-FFF2-40B4-BE49-F238E27FC236}">
              <a16:creationId xmlns:a16="http://schemas.microsoft.com/office/drawing/2014/main" id="{00000000-0008-0000-0200-00005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74" name="Plein_écran">
          <a:extLst>
            <a:ext uri="{FF2B5EF4-FFF2-40B4-BE49-F238E27FC236}">
              <a16:creationId xmlns:a16="http://schemas.microsoft.com/office/drawing/2014/main" id="{00000000-0008-0000-0200-00005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75" name="Plein_écran">
          <a:extLst>
            <a:ext uri="{FF2B5EF4-FFF2-40B4-BE49-F238E27FC236}">
              <a16:creationId xmlns:a16="http://schemas.microsoft.com/office/drawing/2014/main" id="{00000000-0008-0000-0200-00005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76" name="Plein_écran">
          <a:extLst>
            <a:ext uri="{FF2B5EF4-FFF2-40B4-BE49-F238E27FC236}">
              <a16:creationId xmlns:a16="http://schemas.microsoft.com/office/drawing/2014/main" id="{00000000-0008-0000-0200-00005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77" name="Plein_écran">
          <a:extLst>
            <a:ext uri="{FF2B5EF4-FFF2-40B4-BE49-F238E27FC236}">
              <a16:creationId xmlns:a16="http://schemas.microsoft.com/office/drawing/2014/main" id="{00000000-0008-0000-0200-00005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78" name="Plein_écran">
          <a:extLst>
            <a:ext uri="{FF2B5EF4-FFF2-40B4-BE49-F238E27FC236}">
              <a16:creationId xmlns:a16="http://schemas.microsoft.com/office/drawing/2014/main" id="{00000000-0008-0000-0200-00005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79" name="Plein_écran">
          <a:extLst>
            <a:ext uri="{FF2B5EF4-FFF2-40B4-BE49-F238E27FC236}">
              <a16:creationId xmlns:a16="http://schemas.microsoft.com/office/drawing/2014/main" id="{00000000-0008-0000-0200-00005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80" name="Plein_écran">
          <a:extLst>
            <a:ext uri="{FF2B5EF4-FFF2-40B4-BE49-F238E27FC236}">
              <a16:creationId xmlns:a16="http://schemas.microsoft.com/office/drawing/2014/main" id="{00000000-0008-0000-0200-00005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81" name="Plein_écran">
          <a:extLst>
            <a:ext uri="{FF2B5EF4-FFF2-40B4-BE49-F238E27FC236}">
              <a16:creationId xmlns:a16="http://schemas.microsoft.com/office/drawing/2014/main" id="{00000000-0008-0000-0200-00005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82" name="Plein_écran">
          <a:extLst>
            <a:ext uri="{FF2B5EF4-FFF2-40B4-BE49-F238E27FC236}">
              <a16:creationId xmlns:a16="http://schemas.microsoft.com/office/drawing/2014/main" id="{00000000-0008-0000-0200-00005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83" name="Plein_écran">
          <a:extLst>
            <a:ext uri="{FF2B5EF4-FFF2-40B4-BE49-F238E27FC236}">
              <a16:creationId xmlns:a16="http://schemas.microsoft.com/office/drawing/2014/main" id="{00000000-0008-0000-0200-00005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84" name="Plein_écran">
          <a:extLst>
            <a:ext uri="{FF2B5EF4-FFF2-40B4-BE49-F238E27FC236}">
              <a16:creationId xmlns:a16="http://schemas.microsoft.com/office/drawing/2014/main" id="{00000000-0008-0000-0200-00005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85" name="Plein_écran">
          <a:extLst>
            <a:ext uri="{FF2B5EF4-FFF2-40B4-BE49-F238E27FC236}">
              <a16:creationId xmlns:a16="http://schemas.microsoft.com/office/drawing/2014/main" id="{00000000-0008-0000-0200-00005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86" name="Plein_écran">
          <a:extLst>
            <a:ext uri="{FF2B5EF4-FFF2-40B4-BE49-F238E27FC236}">
              <a16:creationId xmlns:a16="http://schemas.microsoft.com/office/drawing/2014/main" id="{00000000-0008-0000-0200-00005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87" name="Plein_écran">
          <a:extLst>
            <a:ext uri="{FF2B5EF4-FFF2-40B4-BE49-F238E27FC236}">
              <a16:creationId xmlns:a16="http://schemas.microsoft.com/office/drawing/2014/main" id="{00000000-0008-0000-0200-00005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88" name="Plein_écran">
          <a:extLst>
            <a:ext uri="{FF2B5EF4-FFF2-40B4-BE49-F238E27FC236}">
              <a16:creationId xmlns:a16="http://schemas.microsoft.com/office/drawing/2014/main" id="{00000000-0008-0000-0200-00006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89" name="Plein_écran">
          <a:extLst>
            <a:ext uri="{FF2B5EF4-FFF2-40B4-BE49-F238E27FC236}">
              <a16:creationId xmlns:a16="http://schemas.microsoft.com/office/drawing/2014/main" id="{00000000-0008-0000-0200-00006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90" name="Plein_écran">
          <a:extLst>
            <a:ext uri="{FF2B5EF4-FFF2-40B4-BE49-F238E27FC236}">
              <a16:creationId xmlns:a16="http://schemas.microsoft.com/office/drawing/2014/main" id="{00000000-0008-0000-0200-00006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91" name="Plein_écran">
          <a:extLst>
            <a:ext uri="{FF2B5EF4-FFF2-40B4-BE49-F238E27FC236}">
              <a16:creationId xmlns:a16="http://schemas.microsoft.com/office/drawing/2014/main" id="{00000000-0008-0000-0200-00006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92" name="Plein_écran">
          <a:extLst>
            <a:ext uri="{FF2B5EF4-FFF2-40B4-BE49-F238E27FC236}">
              <a16:creationId xmlns:a16="http://schemas.microsoft.com/office/drawing/2014/main" id="{00000000-0008-0000-0200-00006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93" name="Plein_écran">
          <a:extLst>
            <a:ext uri="{FF2B5EF4-FFF2-40B4-BE49-F238E27FC236}">
              <a16:creationId xmlns:a16="http://schemas.microsoft.com/office/drawing/2014/main" id="{00000000-0008-0000-0200-00006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94" name="Plein_écran">
          <a:extLst>
            <a:ext uri="{FF2B5EF4-FFF2-40B4-BE49-F238E27FC236}">
              <a16:creationId xmlns:a16="http://schemas.microsoft.com/office/drawing/2014/main" id="{00000000-0008-0000-0200-00006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95" name="Plein_écran">
          <a:extLst>
            <a:ext uri="{FF2B5EF4-FFF2-40B4-BE49-F238E27FC236}">
              <a16:creationId xmlns:a16="http://schemas.microsoft.com/office/drawing/2014/main" id="{00000000-0008-0000-0200-00006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96" name="Plein_écran">
          <a:extLst>
            <a:ext uri="{FF2B5EF4-FFF2-40B4-BE49-F238E27FC236}">
              <a16:creationId xmlns:a16="http://schemas.microsoft.com/office/drawing/2014/main" id="{00000000-0008-0000-0200-00006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97" name="Plein_écran">
          <a:extLst>
            <a:ext uri="{FF2B5EF4-FFF2-40B4-BE49-F238E27FC236}">
              <a16:creationId xmlns:a16="http://schemas.microsoft.com/office/drawing/2014/main" id="{00000000-0008-0000-0200-00006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98" name="Plein_écran">
          <a:extLst>
            <a:ext uri="{FF2B5EF4-FFF2-40B4-BE49-F238E27FC236}">
              <a16:creationId xmlns:a16="http://schemas.microsoft.com/office/drawing/2014/main" id="{00000000-0008-0000-0200-00006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899" name="Plein_écran">
          <a:extLst>
            <a:ext uri="{FF2B5EF4-FFF2-40B4-BE49-F238E27FC236}">
              <a16:creationId xmlns:a16="http://schemas.microsoft.com/office/drawing/2014/main" id="{00000000-0008-0000-0200-00006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00" name="Plein_écran">
          <a:extLst>
            <a:ext uri="{FF2B5EF4-FFF2-40B4-BE49-F238E27FC236}">
              <a16:creationId xmlns:a16="http://schemas.microsoft.com/office/drawing/2014/main" id="{00000000-0008-0000-0200-00006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01" name="Plein_écran">
          <a:extLst>
            <a:ext uri="{FF2B5EF4-FFF2-40B4-BE49-F238E27FC236}">
              <a16:creationId xmlns:a16="http://schemas.microsoft.com/office/drawing/2014/main" id="{00000000-0008-0000-0200-00006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02" name="Plein_écran">
          <a:extLst>
            <a:ext uri="{FF2B5EF4-FFF2-40B4-BE49-F238E27FC236}">
              <a16:creationId xmlns:a16="http://schemas.microsoft.com/office/drawing/2014/main" id="{00000000-0008-0000-0200-00006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03" name="Plein_écran">
          <a:extLst>
            <a:ext uri="{FF2B5EF4-FFF2-40B4-BE49-F238E27FC236}">
              <a16:creationId xmlns:a16="http://schemas.microsoft.com/office/drawing/2014/main" id="{00000000-0008-0000-0200-00006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04" name="Plein_écran">
          <a:extLst>
            <a:ext uri="{FF2B5EF4-FFF2-40B4-BE49-F238E27FC236}">
              <a16:creationId xmlns:a16="http://schemas.microsoft.com/office/drawing/2014/main" id="{00000000-0008-0000-0200-00007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05" name="Plein_écran">
          <a:extLst>
            <a:ext uri="{FF2B5EF4-FFF2-40B4-BE49-F238E27FC236}">
              <a16:creationId xmlns:a16="http://schemas.microsoft.com/office/drawing/2014/main" id="{00000000-0008-0000-0200-00007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06" name="Plein_écran">
          <a:extLst>
            <a:ext uri="{FF2B5EF4-FFF2-40B4-BE49-F238E27FC236}">
              <a16:creationId xmlns:a16="http://schemas.microsoft.com/office/drawing/2014/main" id="{00000000-0008-0000-0200-00007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07" name="Plein_écran">
          <a:extLst>
            <a:ext uri="{FF2B5EF4-FFF2-40B4-BE49-F238E27FC236}">
              <a16:creationId xmlns:a16="http://schemas.microsoft.com/office/drawing/2014/main" id="{00000000-0008-0000-0200-00007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08" name="Plein_écran">
          <a:extLst>
            <a:ext uri="{FF2B5EF4-FFF2-40B4-BE49-F238E27FC236}">
              <a16:creationId xmlns:a16="http://schemas.microsoft.com/office/drawing/2014/main" id="{00000000-0008-0000-0200-00007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09" name="Plein_écran">
          <a:extLst>
            <a:ext uri="{FF2B5EF4-FFF2-40B4-BE49-F238E27FC236}">
              <a16:creationId xmlns:a16="http://schemas.microsoft.com/office/drawing/2014/main" id="{00000000-0008-0000-0200-00007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10" name="Plein_écran">
          <a:extLst>
            <a:ext uri="{FF2B5EF4-FFF2-40B4-BE49-F238E27FC236}">
              <a16:creationId xmlns:a16="http://schemas.microsoft.com/office/drawing/2014/main" id="{00000000-0008-0000-0200-00007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11" name="Plein_écran">
          <a:extLst>
            <a:ext uri="{FF2B5EF4-FFF2-40B4-BE49-F238E27FC236}">
              <a16:creationId xmlns:a16="http://schemas.microsoft.com/office/drawing/2014/main" id="{00000000-0008-0000-0200-00007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12" name="Plein_écran">
          <a:extLst>
            <a:ext uri="{FF2B5EF4-FFF2-40B4-BE49-F238E27FC236}">
              <a16:creationId xmlns:a16="http://schemas.microsoft.com/office/drawing/2014/main" id="{00000000-0008-0000-0200-00007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13" name="Plein_écran">
          <a:extLst>
            <a:ext uri="{FF2B5EF4-FFF2-40B4-BE49-F238E27FC236}">
              <a16:creationId xmlns:a16="http://schemas.microsoft.com/office/drawing/2014/main" id="{00000000-0008-0000-0200-00007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14" name="Plein_écran">
          <a:extLst>
            <a:ext uri="{FF2B5EF4-FFF2-40B4-BE49-F238E27FC236}">
              <a16:creationId xmlns:a16="http://schemas.microsoft.com/office/drawing/2014/main" id="{00000000-0008-0000-0200-00007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15" name="Plein_écran">
          <a:extLst>
            <a:ext uri="{FF2B5EF4-FFF2-40B4-BE49-F238E27FC236}">
              <a16:creationId xmlns:a16="http://schemas.microsoft.com/office/drawing/2014/main" id="{00000000-0008-0000-0200-00007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16" name="Plein_écran">
          <a:extLst>
            <a:ext uri="{FF2B5EF4-FFF2-40B4-BE49-F238E27FC236}">
              <a16:creationId xmlns:a16="http://schemas.microsoft.com/office/drawing/2014/main" id="{00000000-0008-0000-0200-00007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17" name="Plein_écran">
          <a:extLst>
            <a:ext uri="{FF2B5EF4-FFF2-40B4-BE49-F238E27FC236}">
              <a16:creationId xmlns:a16="http://schemas.microsoft.com/office/drawing/2014/main" id="{00000000-0008-0000-0200-00007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18" name="Plein_écran">
          <a:extLst>
            <a:ext uri="{FF2B5EF4-FFF2-40B4-BE49-F238E27FC236}">
              <a16:creationId xmlns:a16="http://schemas.microsoft.com/office/drawing/2014/main" id="{00000000-0008-0000-0200-00007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19" name="Plein_écran">
          <a:extLst>
            <a:ext uri="{FF2B5EF4-FFF2-40B4-BE49-F238E27FC236}">
              <a16:creationId xmlns:a16="http://schemas.microsoft.com/office/drawing/2014/main" id="{00000000-0008-0000-0200-00007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20" name="Plein_écran">
          <a:extLst>
            <a:ext uri="{FF2B5EF4-FFF2-40B4-BE49-F238E27FC236}">
              <a16:creationId xmlns:a16="http://schemas.microsoft.com/office/drawing/2014/main" id="{00000000-0008-0000-0200-00008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21" name="Plein_écran">
          <a:extLst>
            <a:ext uri="{FF2B5EF4-FFF2-40B4-BE49-F238E27FC236}">
              <a16:creationId xmlns:a16="http://schemas.microsoft.com/office/drawing/2014/main" id="{00000000-0008-0000-0200-00008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22" name="Plein_écran">
          <a:extLst>
            <a:ext uri="{FF2B5EF4-FFF2-40B4-BE49-F238E27FC236}">
              <a16:creationId xmlns:a16="http://schemas.microsoft.com/office/drawing/2014/main" id="{00000000-0008-0000-0200-00008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23" name="Plein_écran">
          <a:extLst>
            <a:ext uri="{FF2B5EF4-FFF2-40B4-BE49-F238E27FC236}">
              <a16:creationId xmlns:a16="http://schemas.microsoft.com/office/drawing/2014/main" id="{00000000-0008-0000-0200-00008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24" name="Plein_écran">
          <a:extLst>
            <a:ext uri="{FF2B5EF4-FFF2-40B4-BE49-F238E27FC236}">
              <a16:creationId xmlns:a16="http://schemas.microsoft.com/office/drawing/2014/main" id="{00000000-0008-0000-0200-00008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25" name="Plein_écran">
          <a:extLst>
            <a:ext uri="{FF2B5EF4-FFF2-40B4-BE49-F238E27FC236}">
              <a16:creationId xmlns:a16="http://schemas.microsoft.com/office/drawing/2014/main" id="{00000000-0008-0000-0200-00008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26" name="Plein_écran">
          <a:extLst>
            <a:ext uri="{FF2B5EF4-FFF2-40B4-BE49-F238E27FC236}">
              <a16:creationId xmlns:a16="http://schemas.microsoft.com/office/drawing/2014/main" id="{00000000-0008-0000-0200-00008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27" name="Plein_écran">
          <a:extLst>
            <a:ext uri="{FF2B5EF4-FFF2-40B4-BE49-F238E27FC236}">
              <a16:creationId xmlns:a16="http://schemas.microsoft.com/office/drawing/2014/main" id="{00000000-0008-0000-0200-00008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28" name="Plein_écran">
          <a:extLst>
            <a:ext uri="{FF2B5EF4-FFF2-40B4-BE49-F238E27FC236}">
              <a16:creationId xmlns:a16="http://schemas.microsoft.com/office/drawing/2014/main" id="{00000000-0008-0000-0200-00008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29" name="Plein_écran">
          <a:extLst>
            <a:ext uri="{FF2B5EF4-FFF2-40B4-BE49-F238E27FC236}">
              <a16:creationId xmlns:a16="http://schemas.microsoft.com/office/drawing/2014/main" id="{00000000-0008-0000-0200-00008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30" name="Plein_écran">
          <a:extLst>
            <a:ext uri="{FF2B5EF4-FFF2-40B4-BE49-F238E27FC236}">
              <a16:creationId xmlns:a16="http://schemas.microsoft.com/office/drawing/2014/main" id="{00000000-0008-0000-0200-00008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31" name="Plein_écran">
          <a:extLst>
            <a:ext uri="{FF2B5EF4-FFF2-40B4-BE49-F238E27FC236}">
              <a16:creationId xmlns:a16="http://schemas.microsoft.com/office/drawing/2014/main" id="{00000000-0008-0000-0200-00008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32" name="Plein_écran">
          <a:extLst>
            <a:ext uri="{FF2B5EF4-FFF2-40B4-BE49-F238E27FC236}">
              <a16:creationId xmlns:a16="http://schemas.microsoft.com/office/drawing/2014/main" id="{00000000-0008-0000-0200-00008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33" name="Plein_écran">
          <a:extLst>
            <a:ext uri="{FF2B5EF4-FFF2-40B4-BE49-F238E27FC236}">
              <a16:creationId xmlns:a16="http://schemas.microsoft.com/office/drawing/2014/main" id="{00000000-0008-0000-0200-00008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34" name="Plein_écran">
          <a:extLst>
            <a:ext uri="{FF2B5EF4-FFF2-40B4-BE49-F238E27FC236}">
              <a16:creationId xmlns:a16="http://schemas.microsoft.com/office/drawing/2014/main" id="{00000000-0008-0000-0200-00008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35" name="Plein_écran">
          <a:extLst>
            <a:ext uri="{FF2B5EF4-FFF2-40B4-BE49-F238E27FC236}">
              <a16:creationId xmlns:a16="http://schemas.microsoft.com/office/drawing/2014/main" id="{00000000-0008-0000-0200-00008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36" name="Plein_écran">
          <a:extLst>
            <a:ext uri="{FF2B5EF4-FFF2-40B4-BE49-F238E27FC236}">
              <a16:creationId xmlns:a16="http://schemas.microsoft.com/office/drawing/2014/main" id="{00000000-0008-0000-0200-00009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37" name="Plein_écran">
          <a:extLst>
            <a:ext uri="{FF2B5EF4-FFF2-40B4-BE49-F238E27FC236}">
              <a16:creationId xmlns:a16="http://schemas.microsoft.com/office/drawing/2014/main" id="{00000000-0008-0000-0200-00009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38" name="Plein_écran">
          <a:extLst>
            <a:ext uri="{FF2B5EF4-FFF2-40B4-BE49-F238E27FC236}">
              <a16:creationId xmlns:a16="http://schemas.microsoft.com/office/drawing/2014/main" id="{00000000-0008-0000-0200-00009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39" name="Plein_écran">
          <a:extLst>
            <a:ext uri="{FF2B5EF4-FFF2-40B4-BE49-F238E27FC236}">
              <a16:creationId xmlns:a16="http://schemas.microsoft.com/office/drawing/2014/main" id="{00000000-0008-0000-0200-00009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40" name="Plein_écran">
          <a:extLst>
            <a:ext uri="{FF2B5EF4-FFF2-40B4-BE49-F238E27FC236}">
              <a16:creationId xmlns:a16="http://schemas.microsoft.com/office/drawing/2014/main" id="{00000000-0008-0000-0200-00009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41" name="Plein_écran">
          <a:extLst>
            <a:ext uri="{FF2B5EF4-FFF2-40B4-BE49-F238E27FC236}">
              <a16:creationId xmlns:a16="http://schemas.microsoft.com/office/drawing/2014/main" id="{00000000-0008-0000-0200-00009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42" name="Plein_écran">
          <a:extLst>
            <a:ext uri="{FF2B5EF4-FFF2-40B4-BE49-F238E27FC236}">
              <a16:creationId xmlns:a16="http://schemas.microsoft.com/office/drawing/2014/main" id="{00000000-0008-0000-0200-00009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43" name="Plein_écran">
          <a:extLst>
            <a:ext uri="{FF2B5EF4-FFF2-40B4-BE49-F238E27FC236}">
              <a16:creationId xmlns:a16="http://schemas.microsoft.com/office/drawing/2014/main" id="{00000000-0008-0000-0200-00009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44" name="Plein_écran">
          <a:extLst>
            <a:ext uri="{FF2B5EF4-FFF2-40B4-BE49-F238E27FC236}">
              <a16:creationId xmlns:a16="http://schemas.microsoft.com/office/drawing/2014/main" id="{00000000-0008-0000-0200-00009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45" name="Plein_écran">
          <a:extLst>
            <a:ext uri="{FF2B5EF4-FFF2-40B4-BE49-F238E27FC236}">
              <a16:creationId xmlns:a16="http://schemas.microsoft.com/office/drawing/2014/main" id="{00000000-0008-0000-0200-00009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46" name="Plein_écran">
          <a:extLst>
            <a:ext uri="{FF2B5EF4-FFF2-40B4-BE49-F238E27FC236}">
              <a16:creationId xmlns:a16="http://schemas.microsoft.com/office/drawing/2014/main" id="{00000000-0008-0000-0200-00009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47" name="Plein_écran">
          <a:extLst>
            <a:ext uri="{FF2B5EF4-FFF2-40B4-BE49-F238E27FC236}">
              <a16:creationId xmlns:a16="http://schemas.microsoft.com/office/drawing/2014/main" id="{00000000-0008-0000-0200-00009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48" name="Plein_écran">
          <a:extLst>
            <a:ext uri="{FF2B5EF4-FFF2-40B4-BE49-F238E27FC236}">
              <a16:creationId xmlns:a16="http://schemas.microsoft.com/office/drawing/2014/main" id="{00000000-0008-0000-0200-00009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49" name="Plein_écran">
          <a:extLst>
            <a:ext uri="{FF2B5EF4-FFF2-40B4-BE49-F238E27FC236}">
              <a16:creationId xmlns:a16="http://schemas.microsoft.com/office/drawing/2014/main" id="{00000000-0008-0000-0200-00009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50" name="Plein_écran">
          <a:extLst>
            <a:ext uri="{FF2B5EF4-FFF2-40B4-BE49-F238E27FC236}">
              <a16:creationId xmlns:a16="http://schemas.microsoft.com/office/drawing/2014/main" id="{00000000-0008-0000-0200-00009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51" name="Plein_écran">
          <a:extLst>
            <a:ext uri="{FF2B5EF4-FFF2-40B4-BE49-F238E27FC236}">
              <a16:creationId xmlns:a16="http://schemas.microsoft.com/office/drawing/2014/main" id="{00000000-0008-0000-0200-00009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52" name="Plein_écran">
          <a:extLst>
            <a:ext uri="{FF2B5EF4-FFF2-40B4-BE49-F238E27FC236}">
              <a16:creationId xmlns:a16="http://schemas.microsoft.com/office/drawing/2014/main" id="{00000000-0008-0000-0200-0000A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53" name="Plein_écran">
          <a:extLst>
            <a:ext uri="{FF2B5EF4-FFF2-40B4-BE49-F238E27FC236}">
              <a16:creationId xmlns:a16="http://schemas.microsoft.com/office/drawing/2014/main" id="{00000000-0008-0000-0200-0000A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54" name="Plein_écran">
          <a:extLst>
            <a:ext uri="{FF2B5EF4-FFF2-40B4-BE49-F238E27FC236}">
              <a16:creationId xmlns:a16="http://schemas.microsoft.com/office/drawing/2014/main" id="{00000000-0008-0000-0200-0000A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55" name="Plein_écran">
          <a:extLst>
            <a:ext uri="{FF2B5EF4-FFF2-40B4-BE49-F238E27FC236}">
              <a16:creationId xmlns:a16="http://schemas.microsoft.com/office/drawing/2014/main" id="{00000000-0008-0000-0200-0000A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56" name="Plein_écran">
          <a:extLst>
            <a:ext uri="{FF2B5EF4-FFF2-40B4-BE49-F238E27FC236}">
              <a16:creationId xmlns:a16="http://schemas.microsoft.com/office/drawing/2014/main" id="{00000000-0008-0000-0200-0000A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57" name="Plein_écran">
          <a:extLst>
            <a:ext uri="{FF2B5EF4-FFF2-40B4-BE49-F238E27FC236}">
              <a16:creationId xmlns:a16="http://schemas.microsoft.com/office/drawing/2014/main" id="{00000000-0008-0000-0200-0000A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58" name="Plein_écran">
          <a:extLst>
            <a:ext uri="{FF2B5EF4-FFF2-40B4-BE49-F238E27FC236}">
              <a16:creationId xmlns:a16="http://schemas.microsoft.com/office/drawing/2014/main" id="{00000000-0008-0000-0200-0000A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59" name="Plein_écran">
          <a:extLst>
            <a:ext uri="{FF2B5EF4-FFF2-40B4-BE49-F238E27FC236}">
              <a16:creationId xmlns:a16="http://schemas.microsoft.com/office/drawing/2014/main" id="{00000000-0008-0000-0200-0000A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60" name="Plein_écran">
          <a:extLst>
            <a:ext uri="{FF2B5EF4-FFF2-40B4-BE49-F238E27FC236}">
              <a16:creationId xmlns:a16="http://schemas.microsoft.com/office/drawing/2014/main" id="{00000000-0008-0000-0200-0000A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61" name="Plein_écran">
          <a:extLst>
            <a:ext uri="{FF2B5EF4-FFF2-40B4-BE49-F238E27FC236}">
              <a16:creationId xmlns:a16="http://schemas.microsoft.com/office/drawing/2014/main" id="{00000000-0008-0000-0200-0000A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62" name="Plein_écran">
          <a:extLst>
            <a:ext uri="{FF2B5EF4-FFF2-40B4-BE49-F238E27FC236}">
              <a16:creationId xmlns:a16="http://schemas.microsoft.com/office/drawing/2014/main" id="{00000000-0008-0000-0200-0000A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63" name="Plein_écran">
          <a:extLst>
            <a:ext uri="{FF2B5EF4-FFF2-40B4-BE49-F238E27FC236}">
              <a16:creationId xmlns:a16="http://schemas.microsoft.com/office/drawing/2014/main" id="{00000000-0008-0000-0200-0000A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64" name="Plein_écran">
          <a:extLst>
            <a:ext uri="{FF2B5EF4-FFF2-40B4-BE49-F238E27FC236}">
              <a16:creationId xmlns:a16="http://schemas.microsoft.com/office/drawing/2014/main" id="{00000000-0008-0000-0200-0000A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65" name="Plein_écran">
          <a:extLst>
            <a:ext uri="{FF2B5EF4-FFF2-40B4-BE49-F238E27FC236}">
              <a16:creationId xmlns:a16="http://schemas.microsoft.com/office/drawing/2014/main" id="{00000000-0008-0000-0200-0000A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66" name="Plein_écran">
          <a:extLst>
            <a:ext uri="{FF2B5EF4-FFF2-40B4-BE49-F238E27FC236}">
              <a16:creationId xmlns:a16="http://schemas.microsoft.com/office/drawing/2014/main" id="{00000000-0008-0000-0200-0000A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67" name="Plein_écran">
          <a:extLst>
            <a:ext uri="{FF2B5EF4-FFF2-40B4-BE49-F238E27FC236}">
              <a16:creationId xmlns:a16="http://schemas.microsoft.com/office/drawing/2014/main" id="{00000000-0008-0000-0200-0000A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68" name="Plein_écran">
          <a:extLst>
            <a:ext uri="{FF2B5EF4-FFF2-40B4-BE49-F238E27FC236}">
              <a16:creationId xmlns:a16="http://schemas.microsoft.com/office/drawing/2014/main" id="{00000000-0008-0000-0200-0000B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69" name="Plein_écran">
          <a:extLst>
            <a:ext uri="{FF2B5EF4-FFF2-40B4-BE49-F238E27FC236}">
              <a16:creationId xmlns:a16="http://schemas.microsoft.com/office/drawing/2014/main" id="{00000000-0008-0000-0200-0000B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70" name="Plein_écran">
          <a:extLst>
            <a:ext uri="{FF2B5EF4-FFF2-40B4-BE49-F238E27FC236}">
              <a16:creationId xmlns:a16="http://schemas.microsoft.com/office/drawing/2014/main" id="{00000000-0008-0000-0200-0000B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71" name="Plein_écran">
          <a:extLst>
            <a:ext uri="{FF2B5EF4-FFF2-40B4-BE49-F238E27FC236}">
              <a16:creationId xmlns:a16="http://schemas.microsoft.com/office/drawing/2014/main" id="{00000000-0008-0000-0200-0000B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72" name="Plein_écran">
          <a:extLst>
            <a:ext uri="{FF2B5EF4-FFF2-40B4-BE49-F238E27FC236}">
              <a16:creationId xmlns:a16="http://schemas.microsoft.com/office/drawing/2014/main" id="{00000000-0008-0000-0200-0000B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73" name="Plein_écran">
          <a:extLst>
            <a:ext uri="{FF2B5EF4-FFF2-40B4-BE49-F238E27FC236}">
              <a16:creationId xmlns:a16="http://schemas.microsoft.com/office/drawing/2014/main" id="{00000000-0008-0000-0200-0000B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74" name="Plein_écran">
          <a:extLst>
            <a:ext uri="{FF2B5EF4-FFF2-40B4-BE49-F238E27FC236}">
              <a16:creationId xmlns:a16="http://schemas.microsoft.com/office/drawing/2014/main" id="{00000000-0008-0000-0200-0000B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75" name="Plein_écran">
          <a:extLst>
            <a:ext uri="{FF2B5EF4-FFF2-40B4-BE49-F238E27FC236}">
              <a16:creationId xmlns:a16="http://schemas.microsoft.com/office/drawing/2014/main" id="{00000000-0008-0000-0200-0000B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76" name="Plein_écran">
          <a:extLst>
            <a:ext uri="{FF2B5EF4-FFF2-40B4-BE49-F238E27FC236}">
              <a16:creationId xmlns:a16="http://schemas.microsoft.com/office/drawing/2014/main" id="{00000000-0008-0000-0200-0000B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77" name="Plein_écran">
          <a:extLst>
            <a:ext uri="{FF2B5EF4-FFF2-40B4-BE49-F238E27FC236}">
              <a16:creationId xmlns:a16="http://schemas.microsoft.com/office/drawing/2014/main" id="{00000000-0008-0000-0200-0000B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78" name="Plein_écran">
          <a:extLst>
            <a:ext uri="{FF2B5EF4-FFF2-40B4-BE49-F238E27FC236}">
              <a16:creationId xmlns:a16="http://schemas.microsoft.com/office/drawing/2014/main" id="{00000000-0008-0000-0200-0000B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79" name="Plein_écran">
          <a:extLst>
            <a:ext uri="{FF2B5EF4-FFF2-40B4-BE49-F238E27FC236}">
              <a16:creationId xmlns:a16="http://schemas.microsoft.com/office/drawing/2014/main" id="{00000000-0008-0000-0200-0000B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80" name="Plein_écran">
          <a:extLst>
            <a:ext uri="{FF2B5EF4-FFF2-40B4-BE49-F238E27FC236}">
              <a16:creationId xmlns:a16="http://schemas.microsoft.com/office/drawing/2014/main" id="{00000000-0008-0000-0200-0000B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81" name="Plein_écran">
          <a:extLst>
            <a:ext uri="{FF2B5EF4-FFF2-40B4-BE49-F238E27FC236}">
              <a16:creationId xmlns:a16="http://schemas.microsoft.com/office/drawing/2014/main" id="{00000000-0008-0000-0200-0000B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82" name="Plein_écran">
          <a:extLst>
            <a:ext uri="{FF2B5EF4-FFF2-40B4-BE49-F238E27FC236}">
              <a16:creationId xmlns:a16="http://schemas.microsoft.com/office/drawing/2014/main" id="{00000000-0008-0000-0200-0000B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83" name="Plein_écran">
          <a:extLst>
            <a:ext uri="{FF2B5EF4-FFF2-40B4-BE49-F238E27FC236}">
              <a16:creationId xmlns:a16="http://schemas.microsoft.com/office/drawing/2014/main" id="{00000000-0008-0000-0200-0000B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84" name="Plein_écran">
          <a:extLst>
            <a:ext uri="{FF2B5EF4-FFF2-40B4-BE49-F238E27FC236}">
              <a16:creationId xmlns:a16="http://schemas.microsoft.com/office/drawing/2014/main" id="{00000000-0008-0000-0200-0000C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85" name="Plein_écran">
          <a:extLst>
            <a:ext uri="{FF2B5EF4-FFF2-40B4-BE49-F238E27FC236}">
              <a16:creationId xmlns:a16="http://schemas.microsoft.com/office/drawing/2014/main" id="{00000000-0008-0000-0200-0000C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86" name="Plein_écran">
          <a:extLst>
            <a:ext uri="{FF2B5EF4-FFF2-40B4-BE49-F238E27FC236}">
              <a16:creationId xmlns:a16="http://schemas.microsoft.com/office/drawing/2014/main" id="{00000000-0008-0000-0200-0000C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87" name="Plein_écran">
          <a:extLst>
            <a:ext uri="{FF2B5EF4-FFF2-40B4-BE49-F238E27FC236}">
              <a16:creationId xmlns:a16="http://schemas.microsoft.com/office/drawing/2014/main" id="{00000000-0008-0000-0200-0000C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88" name="Plein_écran">
          <a:extLst>
            <a:ext uri="{FF2B5EF4-FFF2-40B4-BE49-F238E27FC236}">
              <a16:creationId xmlns:a16="http://schemas.microsoft.com/office/drawing/2014/main" id="{00000000-0008-0000-0200-0000C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89" name="Plein_écran">
          <a:extLst>
            <a:ext uri="{FF2B5EF4-FFF2-40B4-BE49-F238E27FC236}">
              <a16:creationId xmlns:a16="http://schemas.microsoft.com/office/drawing/2014/main" id="{00000000-0008-0000-0200-0000C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90" name="Plein_écran">
          <a:extLst>
            <a:ext uri="{FF2B5EF4-FFF2-40B4-BE49-F238E27FC236}">
              <a16:creationId xmlns:a16="http://schemas.microsoft.com/office/drawing/2014/main" id="{00000000-0008-0000-0200-0000C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91" name="Plein_écran">
          <a:extLst>
            <a:ext uri="{FF2B5EF4-FFF2-40B4-BE49-F238E27FC236}">
              <a16:creationId xmlns:a16="http://schemas.microsoft.com/office/drawing/2014/main" id="{00000000-0008-0000-0200-0000C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92" name="Plein_écran">
          <a:extLst>
            <a:ext uri="{FF2B5EF4-FFF2-40B4-BE49-F238E27FC236}">
              <a16:creationId xmlns:a16="http://schemas.microsoft.com/office/drawing/2014/main" id="{00000000-0008-0000-0200-0000C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93" name="Plein_écran">
          <a:extLst>
            <a:ext uri="{FF2B5EF4-FFF2-40B4-BE49-F238E27FC236}">
              <a16:creationId xmlns:a16="http://schemas.microsoft.com/office/drawing/2014/main" id="{00000000-0008-0000-0200-0000C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94" name="Plein_écran">
          <a:extLst>
            <a:ext uri="{FF2B5EF4-FFF2-40B4-BE49-F238E27FC236}">
              <a16:creationId xmlns:a16="http://schemas.microsoft.com/office/drawing/2014/main" id="{00000000-0008-0000-0200-0000C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95" name="Plein_écran">
          <a:extLst>
            <a:ext uri="{FF2B5EF4-FFF2-40B4-BE49-F238E27FC236}">
              <a16:creationId xmlns:a16="http://schemas.microsoft.com/office/drawing/2014/main" id="{00000000-0008-0000-0200-0000C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96" name="Plein_écran">
          <a:extLst>
            <a:ext uri="{FF2B5EF4-FFF2-40B4-BE49-F238E27FC236}">
              <a16:creationId xmlns:a16="http://schemas.microsoft.com/office/drawing/2014/main" id="{00000000-0008-0000-0200-0000C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97" name="Plein_écran">
          <a:extLst>
            <a:ext uri="{FF2B5EF4-FFF2-40B4-BE49-F238E27FC236}">
              <a16:creationId xmlns:a16="http://schemas.microsoft.com/office/drawing/2014/main" id="{00000000-0008-0000-0200-0000C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98" name="Plein_écran">
          <a:extLst>
            <a:ext uri="{FF2B5EF4-FFF2-40B4-BE49-F238E27FC236}">
              <a16:creationId xmlns:a16="http://schemas.microsoft.com/office/drawing/2014/main" id="{00000000-0008-0000-0200-0000C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1999" name="Plein_écran">
          <a:extLst>
            <a:ext uri="{FF2B5EF4-FFF2-40B4-BE49-F238E27FC236}">
              <a16:creationId xmlns:a16="http://schemas.microsoft.com/office/drawing/2014/main" id="{00000000-0008-0000-0200-0000C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00" name="Plein_écran">
          <a:extLst>
            <a:ext uri="{FF2B5EF4-FFF2-40B4-BE49-F238E27FC236}">
              <a16:creationId xmlns:a16="http://schemas.microsoft.com/office/drawing/2014/main" id="{00000000-0008-0000-0200-0000D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01" name="Plein_écran">
          <a:extLst>
            <a:ext uri="{FF2B5EF4-FFF2-40B4-BE49-F238E27FC236}">
              <a16:creationId xmlns:a16="http://schemas.microsoft.com/office/drawing/2014/main" id="{00000000-0008-0000-0200-0000D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02" name="Plein_écran">
          <a:extLst>
            <a:ext uri="{FF2B5EF4-FFF2-40B4-BE49-F238E27FC236}">
              <a16:creationId xmlns:a16="http://schemas.microsoft.com/office/drawing/2014/main" id="{00000000-0008-0000-0200-0000D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03" name="Plein_écran">
          <a:extLst>
            <a:ext uri="{FF2B5EF4-FFF2-40B4-BE49-F238E27FC236}">
              <a16:creationId xmlns:a16="http://schemas.microsoft.com/office/drawing/2014/main" id="{00000000-0008-0000-0200-0000D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04" name="Plein_écran">
          <a:extLst>
            <a:ext uri="{FF2B5EF4-FFF2-40B4-BE49-F238E27FC236}">
              <a16:creationId xmlns:a16="http://schemas.microsoft.com/office/drawing/2014/main" id="{00000000-0008-0000-0200-0000D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05" name="Plein_écran">
          <a:extLst>
            <a:ext uri="{FF2B5EF4-FFF2-40B4-BE49-F238E27FC236}">
              <a16:creationId xmlns:a16="http://schemas.microsoft.com/office/drawing/2014/main" id="{00000000-0008-0000-0200-0000D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06" name="Plein_écran">
          <a:extLst>
            <a:ext uri="{FF2B5EF4-FFF2-40B4-BE49-F238E27FC236}">
              <a16:creationId xmlns:a16="http://schemas.microsoft.com/office/drawing/2014/main" id="{00000000-0008-0000-0200-0000D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07" name="Plein_écran">
          <a:extLst>
            <a:ext uri="{FF2B5EF4-FFF2-40B4-BE49-F238E27FC236}">
              <a16:creationId xmlns:a16="http://schemas.microsoft.com/office/drawing/2014/main" id="{00000000-0008-0000-0200-0000D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08" name="Plein_écran">
          <a:extLst>
            <a:ext uri="{FF2B5EF4-FFF2-40B4-BE49-F238E27FC236}">
              <a16:creationId xmlns:a16="http://schemas.microsoft.com/office/drawing/2014/main" id="{00000000-0008-0000-0200-0000D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09" name="Plein_écran">
          <a:extLst>
            <a:ext uri="{FF2B5EF4-FFF2-40B4-BE49-F238E27FC236}">
              <a16:creationId xmlns:a16="http://schemas.microsoft.com/office/drawing/2014/main" id="{00000000-0008-0000-0200-0000D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10" name="Plein_écran">
          <a:extLst>
            <a:ext uri="{FF2B5EF4-FFF2-40B4-BE49-F238E27FC236}">
              <a16:creationId xmlns:a16="http://schemas.microsoft.com/office/drawing/2014/main" id="{00000000-0008-0000-0200-0000D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11" name="Plein_écran">
          <a:extLst>
            <a:ext uri="{FF2B5EF4-FFF2-40B4-BE49-F238E27FC236}">
              <a16:creationId xmlns:a16="http://schemas.microsoft.com/office/drawing/2014/main" id="{00000000-0008-0000-0200-0000D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12" name="Plein_écran">
          <a:extLst>
            <a:ext uri="{FF2B5EF4-FFF2-40B4-BE49-F238E27FC236}">
              <a16:creationId xmlns:a16="http://schemas.microsoft.com/office/drawing/2014/main" id="{00000000-0008-0000-0200-0000D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13" name="Plein_écran">
          <a:extLst>
            <a:ext uri="{FF2B5EF4-FFF2-40B4-BE49-F238E27FC236}">
              <a16:creationId xmlns:a16="http://schemas.microsoft.com/office/drawing/2014/main" id="{00000000-0008-0000-0200-0000D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14" name="Plein_écran">
          <a:extLst>
            <a:ext uri="{FF2B5EF4-FFF2-40B4-BE49-F238E27FC236}">
              <a16:creationId xmlns:a16="http://schemas.microsoft.com/office/drawing/2014/main" id="{00000000-0008-0000-0200-0000D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15" name="Plein_écran">
          <a:extLst>
            <a:ext uri="{FF2B5EF4-FFF2-40B4-BE49-F238E27FC236}">
              <a16:creationId xmlns:a16="http://schemas.microsoft.com/office/drawing/2014/main" id="{00000000-0008-0000-0200-0000D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16" name="Plein_écran">
          <a:extLst>
            <a:ext uri="{FF2B5EF4-FFF2-40B4-BE49-F238E27FC236}">
              <a16:creationId xmlns:a16="http://schemas.microsoft.com/office/drawing/2014/main" id="{00000000-0008-0000-0200-0000E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17" name="Plein_écran">
          <a:extLst>
            <a:ext uri="{FF2B5EF4-FFF2-40B4-BE49-F238E27FC236}">
              <a16:creationId xmlns:a16="http://schemas.microsoft.com/office/drawing/2014/main" id="{00000000-0008-0000-0200-0000E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18" name="Plein_écran">
          <a:extLst>
            <a:ext uri="{FF2B5EF4-FFF2-40B4-BE49-F238E27FC236}">
              <a16:creationId xmlns:a16="http://schemas.microsoft.com/office/drawing/2014/main" id="{00000000-0008-0000-0200-0000E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19" name="Plein_écran">
          <a:extLst>
            <a:ext uri="{FF2B5EF4-FFF2-40B4-BE49-F238E27FC236}">
              <a16:creationId xmlns:a16="http://schemas.microsoft.com/office/drawing/2014/main" id="{00000000-0008-0000-0200-0000E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20" name="Plein_écran">
          <a:extLst>
            <a:ext uri="{FF2B5EF4-FFF2-40B4-BE49-F238E27FC236}">
              <a16:creationId xmlns:a16="http://schemas.microsoft.com/office/drawing/2014/main" id="{00000000-0008-0000-0200-0000E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21" name="Plein_écran">
          <a:extLst>
            <a:ext uri="{FF2B5EF4-FFF2-40B4-BE49-F238E27FC236}">
              <a16:creationId xmlns:a16="http://schemas.microsoft.com/office/drawing/2014/main" id="{00000000-0008-0000-0200-0000E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22" name="Plein_écran">
          <a:extLst>
            <a:ext uri="{FF2B5EF4-FFF2-40B4-BE49-F238E27FC236}">
              <a16:creationId xmlns:a16="http://schemas.microsoft.com/office/drawing/2014/main" id="{00000000-0008-0000-0200-0000E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23" name="Plein_écran">
          <a:extLst>
            <a:ext uri="{FF2B5EF4-FFF2-40B4-BE49-F238E27FC236}">
              <a16:creationId xmlns:a16="http://schemas.microsoft.com/office/drawing/2014/main" id="{00000000-0008-0000-0200-0000E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24" name="Plein_écran">
          <a:extLst>
            <a:ext uri="{FF2B5EF4-FFF2-40B4-BE49-F238E27FC236}">
              <a16:creationId xmlns:a16="http://schemas.microsoft.com/office/drawing/2014/main" id="{00000000-0008-0000-0200-0000E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25" name="Plein_écran">
          <a:extLst>
            <a:ext uri="{FF2B5EF4-FFF2-40B4-BE49-F238E27FC236}">
              <a16:creationId xmlns:a16="http://schemas.microsoft.com/office/drawing/2014/main" id="{00000000-0008-0000-0200-0000E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26" name="Plein_écran">
          <a:extLst>
            <a:ext uri="{FF2B5EF4-FFF2-40B4-BE49-F238E27FC236}">
              <a16:creationId xmlns:a16="http://schemas.microsoft.com/office/drawing/2014/main" id="{00000000-0008-0000-0200-0000E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27" name="Plein_écran">
          <a:extLst>
            <a:ext uri="{FF2B5EF4-FFF2-40B4-BE49-F238E27FC236}">
              <a16:creationId xmlns:a16="http://schemas.microsoft.com/office/drawing/2014/main" id="{00000000-0008-0000-0200-0000E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28" name="Plein_écran">
          <a:extLst>
            <a:ext uri="{FF2B5EF4-FFF2-40B4-BE49-F238E27FC236}">
              <a16:creationId xmlns:a16="http://schemas.microsoft.com/office/drawing/2014/main" id="{00000000-0008-0000-0200-0000E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29" name="Plein_écran">
          <a:extLst>
            <a:ext uri="{FF2B5EF4-FFF2-40B4-BE49-F238E27FC236}">
              <a16:creationId xmlns:a16="http://schemas.microsoft.com/office/drawing/2014/main" id="{00000000-0008-0000-0200-0000E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30" name="Plein_écran">
          <a:extLst>
            <a:ext uri="{FF2B5EF4-FFF2-40B4-BE49-F238E27FC236}">
              <a16:creationId xmlns:a16="http://schemas.microsoft.com/office/drawing/2014/main" id="{00000000-0008-0000-0200-0000E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31" name="Plein_écran">
          <a:extLst>
            <a:ext uri="{FF2B5EF4-FFF2-40B4-BE49-F238E27FC236}">
              <a16:creationId xmlns:a16="http://schemas.microsoft.com/office/drawing/2014/main" id="{00000000-0008-0000-0200-0000E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32" name="Plein_écran">
          <a:extLst>
            <a:ext uri="{FF2B5EF4-FFF2-40B4-BE49-F238E27FC236}">
              <a16:creationId xmlns:a16="http://schemas.microsoft.com/office/drawing/2014/main" id="{00000000-0008-0000-0200-0000F0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33" name="Plein_écran">
          <a:extLst>
            <a:ext uri="{FF2B5EF4-FFF2-40B4-BE49-F238E27FC236}">
              <a16:creationId xmlns:a16="http://schemas.microsoft.com/office/drawing/2014/main" id="{00000000-0008-0000-0200-0000F1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34" name="Plein_écran">
          <a:extLst>
            <a:ext uri="{FF2B5EF4-FFF2-40B4-BE49-F238E27FC236}">
              <a16:creationId xmlns:a16="http://schemas.microsoft.com/office/drawing/2014/main" id="{00000000-0008-0000-0200-0000F2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35" name="Plein_écran">
          <a:extLst>
            <a:ext uri="{FF2B5EF4-FFF2-40B4-BE49-F238E27FC236}">
              <a16:creationId xmlns:a16="http://schemas.microsoft.com/office/drawing/2014/main" id="{00000000-0008-0000-0200-0000F3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36" name="Plein_écran">
          <a:extLst>
            <a:ext uri="{FF2B5EF4-FFF2-40B4-BE49-F238E27FC236}">
              <a16:creationId xmlns:a16="http://schemas.microsoft.com/office/drawing/2014/main" id="{00000000-0008-0000-0200-0000F4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37" name="Plein_écran">
          <a:extLst>
            <a:ext uri="{FF2B5EF4-FFF2-40B4-BE49-F238E27FC236}">
              <a16:creationId xmlns:a16="http://schemas.microsoft.com/office/drawing/2014/main" id="{00000000-0008-0000-0200-0000F5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38" name="Plein_écran">
          <a:extLst>
            <a:ext uri="{FF2B5EF4-FFF2-40B4-BE49-F238E27FC236}">
              <a16:creationId xmlns:a16="http://schemas.microsoft.com/office/drawing/2014/main" id="{00000000-0008-0000-0200-0000F6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39" name="Plein_écran">
          <a:extLst>
            <a:ext uri="{FF2B5EF4-FFF2-40B4-BE49-F238E27FC236}">
              <a16:creationId xmlns:a16="http://schemas.microsoft.com/office/drawing/2014/main" id="{00000000-0008-0000-0200-0000F7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40" name="Plein_écran">
          <a:extLst>
            <a:ext uri="{FF2B5EF4-FFF2-40B4-BE49-F238E27FC236}">
              <a16:creationId xmlns:a16="http://schemas.microsoft.com/office/drawing/2014/main" id="{00000000-0008-0000-0200-0000F8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41" name="Plein_écran">
          <a:extLst>
            <a:ext uri="{FF2B5EF4-FFF2-40B4-BE49-F238E27FC236}">
              <a16:creationId xmlns:a16="http://schemas.microsoft.com/office/drawing/2014/main" id="{00000000-0008-0000-0200-0000F9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42" name="Plein_écran">
          <a:extLst>
            <a:ext uri="{FF2B5EF4-FFF2-40B4-BE49-F238E27FC236}">
              <a16:creationId xmlns:a16="http://schemas.microsoft.com/office/drawing/2014/main" id="{00000000-0008-0000-0200-0000FA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43" name="Plein_écran">
          <a:extLst>
            <a:ext uri="{FF2B5EF4-FFF2-40B4-BE49-F238E27FC236}">
              <a16:creationId xmlns:a16="http://schemas.microsoft.com/office/drawing/2014/main" id="{00000000-0008-0000-0200-0000FB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44" name="Plein_écran">
          <a:extLst>
            <a:ext uri="{FF2B5EF4-FFF2-40B4-BE49-F238E27FC236}">
              <a16:creationId xmlns:a16="http://schemas.microsoft.com/office/drawing/2014/main" id="{00000000-0008-0000-0200-0000FC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45" name="Plein_écran">
          <a:extLst>
            <a:ext uri="{FF2B5EF4-FFF2-40B4-BE49-F238E27FC236}">
              <a16:creationId xmlns:a16="http://schemas.microsoft.com/office/drawing/2014/main" id="{00000000-0008-0000-0200-0000FD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46" name="Plein_écran">
          <a:extLst>
            <a:ext uri="{FF2B5EF4-FFF2-40B4-BE49-F238E27FC236}">
              <a16:creationId xmlns:a16="http://schemas.microsoft.com/office/drawing/2014/main" id="{00000000-0008-0000-0200-0000FE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47" name="Plein_écran">
          <a:extLst>
            <a:ext uri="{FF2B5EF4-FFF2-40B4-BE49-F238E27FC236}">
              <a16:creationId xmlns:a16="http://schemas.microsoft.com/office/drawing/2014/main" id="{00000000-0008-0000-0200-0000FF07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48" name="Plein_écran">
          <a:extLst>
            <a:ext uri="{FF2B5EF4-FFF2-40B4-BE49-F238E27FC236}">
              <a16:creationId xmlns:a16="http://schemas.microsoft.com/office/drawing/2014/main" id="{00000000-0008-0000-0200-00000008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49" name="Plein_écran">
          <a:extLst>
            <a:ext uri="{FF2B5EF4-FFF2-40B4-BE49-F238E27FC236}">
              <a16:creationId xmlns:a16="http://schemas.microsoft.com/office/drawing/2014/main" id="{00000000-0008-0000-0200-00000108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oneCellAnchor>
    <xdr:from>
      <xdr:col>0</xdr:col>
      <xdr:colOff>0</xdr:colOff>
      <xdr:row>0</xdr:row>
      <xdr:rowOff>0</xdr:rowOff>
    </xdr:from>
    <xdr:ext cx="627989" cy="150236"/>
    <xdr:sp macro="[0]!Menu" textlink="">
      <xdr:nvSpPr>
        <xdr:cNvPr id="2050" name="Plein_écran">
          <a:extLst>
            <a:ext uri="{FF2B5EF4-FFF2-40B4-BE49-F238E27FC236}">
              <a16:creationId xmlns:a16="http://schemas.microsoft.com/office/drawing/2014/main" id="{00000000-0008-0000-0200-000002080000}"/>
            </a:ext>
          </a:extLst>
        </xdr:cNvPr>
        <xdr:cNvSpPr/>
      </xdr:nvSpPr>
      <xdr:spPr>
        <a:xfrm>
          <a:off x="0" y="0"/>
          <a:ext cx="627989" cy="150236"/>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Petit écran</a:t>
          </a: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29</xdr:col>
      <xdr:colOff>0</xdr:colOff>
      <xdr:row>6</xdr:row>
      <xdr:rowOff>0</xdr:rowOff>
    </xdr:from>
    <xdr:to>
      <xdr:col>29</xdr:col>
      <xdr:colOff>1027907</xdr:colOff>
      <xdr:row>6</xdr:row>
      <xdr:rowOff>833438</xdr:rowOff>
    </xdr:to>
    <xdr:pic>
      <xdr:nvPicPr>
        <xdr:cNvPr id="5" name="Image 1">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18346" y="3223846"/>
          <a:ext cx="1027907" cy="833438"/>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29</xdr:col>
      <xdr:colOff>154214</xdr:colOff>
      <xdr:row>5</xdr:row>
      <xdr:rowOff>99786</xdr:rowOff>
    </xdr:from>
    <xdr:to>
      <xdr:col>30</xdr:col>
      <xdr:colOff>55391</xdr:colOff>
      <xdr:row>5</xdr:row>
      <xdr:rowOff>786702</xdr:rowOff>
    </xdr:to>
    <xdr:pic>
      <xdr:nvPicPr>
        <xdr:cNvPr id="6" name="Image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2"/>
        <a:stretch>
          <a:fillRect/>
        </a:stretch>
      </xdr:blipFill>
      <xdr:spPr>
        <a:xfrm>
          <a:off x="22887214" y="2521857"/>
          <a:ext cx="1198391" cy="686916"/>
        </a:xfrm>
        <a:prstGeom prst="rect">
          <a:avLst/>
        </a:prstGeom>
      </xdr:spPr>
    </xdr:pic>
    <xdr:clientData/>
  </xdr:twoCellAnchor>
  <xdr:twoCellAnchor editAs="oneCell">
    <xdr:from>
      <xdr:col>29</xdr:col>
      <xdr:colOff>344714</xdr:colOff>
      <xdr:row>3</xdr:row>
      <xdr:rowOff>26459</xdr:rowOff>
    </xdr:from>
    <xdr:to>
      <xdr:col>29</xdr:col>
      <xdr:colOff>830137</xdr:colOff>
      <xdr:row>3</xdr:row>
      <xdr:rowOff>429531</xdr:rowOff>
    </xdr:to>
    <xdr:pic>
      <xdr:nvPicPr>
        <xdr:cNvPr id="14" name="Image 13" descr="Résultat de recherche d'images">
          <a:extLst>
            <a:ext uri="{FF2B5EF4-FFF2-40B4-BE49-F238E27FC236}">
              <a16:creationId xmlns:a16="http://schemas.microsoft.com/office/drawing/2014/main" id="{00000000-0008-0000-0300-00000E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077714" y="1586745"/>
          <a:ext cx="488598" cy="3998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276843</xdr:colOff>
      <xdr:row>4</xdr:row>
      <xdr:rowOff>18143</xdr:rowOff>
    </xdr:from>
    <xdr:to>
      <xdr:col>29</xdr:col>
      <xdr:colOff>867683</xdr:colOff>
      <xdr:row>4</xdr:row>
      <xdr:rowOff>297344</xdr:rowOff>
    </xdr:to>
    <xdr:pic>
      <xdr:nvPicPr>
        <xdr:cNvPr id="15" name="Image 14" descr="Résultat de recherche d'images">
          <a:extLst>
            <a:ext uri="{FF2B5EF4-FFF2-40B4-BE49-F238E27FC236}">
              <a16:creationId xmlns:a16="http://schemas.microsoft.com/office/drawing/2014/main" id="{00000000-0008-0000-0300-00000F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3009843" y="2086429"/>
          <a:ext cx="594015" cy="2823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82276</xdr:colOff>
      <xdr:row>6</xdr:row>
      <xdr:rowOff>1161141</xdr:rowOff>
    </xdr:from>
    <xdr:to>
      <xdr:col>29</xdr:col>
      <xdr:colOff>1143000</xdr:colOff>
      <xdr:row>7</xdr:row>
      <xdr:rowOff>369658</xdr:rowOff>
    </xdr:to>
    <xdr:pic>
      <xdr:nvPicPr>
        <xdr:cNvPr id="16" name="Image 15" descr="Résultat de recherche d'images">
          <a:extLst>
            <a:ext uri="{FF2B5EF4-FFF2-40B4-BE49-F238E27FC236}">
              <a16:creationId xmlns:a16="http://schemas.microsoft.com/office/drawing/2014/main" id="{00000000-0008-0000-0300-000010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2815276" y="5243284"/>
          <a:ext cx="1060724" cy="3728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29</xdr:col>
      <xdr:colOff>181430</xdr:colOff>
      <xdr:row>8</xdr:row>
      <xdr:rowOff>244929</xdr:rowOff>
    </xdr:from>
    <xdr:to>
      <xdr:col>29</xdr:col>
      <xdr:colOff>965470</xdr:colOff>
      <xdr:row>8</xdr:row>
      <xdr:rowOff>467632</xdr:rowOff>
    </xdr:to>
    <xdr:pic>
      <xdr:nvPicPr>
        <xdr:cNvPr id="17" name="Image 16" descr="Logo REPAM">
          <a:extLst>
            <a:ext uri="{FF2B5EF4-FFF2-40B4-BE49-F238E27FC236}">
              <a16:creationId xmlns:a16="http://schemas.microsoft.com/office/drawing/2014/main" id="{00000000-0008-0000-0300-000011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2914430" y="5969000"/>
          <a:ext cx="784040" cy="2227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29</xdr:col>
      <xdr:colOff>181428</xdr:colOff>
      <xdr:row>9</xdr:row>
      <xdr:rowOff>0</xdr:rowOff>
    </xdr:from>
    <xdr:to>
      <xdr:col>29</xdr:col>
      <xdr:colOff>1026255</xdr:colOff>
      <xdr:row>9</xdr:row>
      <xdr:rowOff>343573</xdr:rowOff>
    </xdr:to>
    <xdr:pic>
      <xdr:nvPicPr>
        <xdr:cNvPr id="18" name="Image 17">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7"/>
        <a:stretch>
          <a:fillRect/>
        </a:stretch>
      </xdr:blipFill>
      <xdr:spPr>
        <a:xfrm>
          <a:off x="22914428" y="4816929"/>
          <a:ext cx="844827" cy="343573"/>
        </a:xfrm>
        <a:prstGeom prst="rect">
          <a:avLst/>
        </a:prstGeom>
      </xdr:spPr>
    </xdr:pic>
    <xdr:clientData/>
  </xdr:twoCellAnchor>
  <xdr:twoCellAnchor>
    <xdr:from>
      <xdr:col>29</xdr:col>
      <xdr:colOff>299357</xdr:colOff>
      <xdr:row>10</xdr:row>
      <xdr:rowOff>127000</xdr:rowOff>
    </xdr:from>
    <xdr:to>
      <xdr:col>29</xdr:col>
      <xdr:colOff>858950</xdr:colOff>
      <xdr:row>10</xdr:row>
      <xdr:rowOff>725714</xdr:rowOff>
    </xdr:to>
    <xdr:pic>
      <xdr:nvPicPr>
        <xdr:cNvPr id="19" name="Image 18">
          <a:extLst>
            <a:ext uri="{FF2B5EF4-FFF2-40B4-BE49-F238E27FC236}">
              <a16:creationId xmlns:a16="http://schemas.microsoft.com/office/drawing/2014/main" id="{00000000-0008-0000-0300-000013000000}"/>
            </a:ext>
          </a:extLst>
        </xdr:cNvPr>
        <xdr:cNvPicPr>
          <a:picLocks noChangeAspect="1"/>
        </xdr:cNvPicPr>
      </xdr:nvPicPr>
      <xdr:blipFill>
        <a:blip xmlns:r="http://schemas.openxmlformats.org/officeDocument/2006/relationships" r:embed="rId8"/>
        <a:stretch>
          <a:fillRect/>
        </a:stretch>
      </xdr:blipFill>
      <xdr:spPr>
        <a:xfrm>
          <a:off x="23032357" y="5306786"/>
          <a:ext cx="559593" cy="598714"/>
        </a:xfrm>
        <a:prstGeom prst="rect">
          <a:avLst/>
        </a:prstGeom>
      </xdr:spPr>
    </xdr:pic>
    <xdr:clientData/>
  </xdr:twoCellAnchor>
  <xdr:twoCellAnchor editAs="oneCell">
    <xdr:from>
      <xdr:col>29</xdr:col>
      <xdr:colOff>0</xdr:colOff>
      <xdr:row>2</xdr:row>
      <xdr:rowOff>0</xdr:rowOff>
    </xdr:from>
    <xdr:to>
      <xdr:col>29</xdr:col>
      <xdr:colOff>1227161</xdr:colOff>
      <xdr:row>2</xdr:row>
      <xdr:rowOff>427369</xdr:rowOff>
    </xdr:to>
    <xdr:pic>
      <xdr:nvPicPr>
        <xdr:cNvPr id="20" name="Image 19">
          <a:extLst>
            <a:ext uri="{FF2B5EF4-FFF2-40B4-BE49-F238E27FC236}">
              <a16:creationId xmlns:a16="http://schemas.microsoft.com/office/drawing/2014/main" id="{00000000-0008-0000-0300-000014000000}"/>
            </a:ext>
          </a:extLst>
        </xdr:cNvPr>
        <xdr:cNvPicPr>
          <a:picLocks noChangeAspect="1"/>
        </xdr:cNvPicPr>
      </xdr:nvPicPr>
      <xdr:blipFill rotWithShape="1">
        <a:blip xmlns:r="http://schemas.openxmlformats.org/officeDocument/2006/relationships" r:embed="rId9"/>
        <a:srcRect l="25140" t="41758" r="25577" b="23443"/>
        <a:stretch/>
      </xdr:blipFill>
      <xdr:spPr>
        <a:xfrm>
          <a:off x="22733000" y="734786"/>
          <a:ext cx="1223986" cy="43054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33</xdr:col>
          <xdr:colOff>18142</xdr:colOff>
          <xdr:row>4</xdr:row>
          <xdr:rowOff>571500</xdr:rowOff>
        </xdr:from>
        <xdr:to>
          <xdr:col>33</xdr:col>
          <xdr:colOff>1333500</xdr:colOff>
          <xdr:row>6</xdr:row>
          <xdr:rowOff>362857</xdr:rowOff>
        </xdr:to>
        <xdr:pic>
          <xdr:nvPicPr>
            <xdr:cNvPr id="21" name="Image 20">
              <a:extLst>
                <a:ext uri="{FF2B5EF4-FFF2-40B4-BE49-F238E27FC236}">
                  <a16:creationId xmlns:a16="http://schemas.microsoft.com/office/drawing/2014/main" id="{00000000-0008-0000-0300-000015000000}"/>
                </a:ext>
              </a:extLst>
            </xdr:cNvPr>
            <xdr:cNvPicPr>
              <a:picLocks noChangeAspect="1" noChangeArrowheads="1"/>
              <a:extLst>
                <a:ext uri="{84589F7E-364E-4C9E-8A38-B11213B215E9}">
                  <a14:cameraTool cellRange="Logo_Propo_1" spid="_x0000_s68305"/>
                </a:ext>
              </a:extLst>
            </xdr:cNvPicPr>
          </xdr:nvPicPr>
          <xdr:blipFill>
            <a:blip xmlns:r="http://schemas.openxmlformats.org/officeDocument/2006/relationships" r:embed="rId10"/>
            <a:srcRect/>
            <a:stretch>
              <a:fillRect/>
            </a:stretch>
          </xdr:blipFill>
          <xdr:spPr bwMode="auto">
            <a:xfrm>
              <a:off x="26334356" y="2993571"/>
              <a:ext cx="1315358" cy="2231572"/>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88</xdr:col>
      <xdr:colOff>1023270</xdr:colOff>
      <xdr:row>10</xdr:row>
      <xdr:rowOff>0</xdr:rowOff>
    </xdr:to>
    <xdr:sp macro="" textlink="">
      <xdr:nvSpPr>
        <xdr:cNvPr id="172" name="Rectangle : coins arrondis 171">
          <a:extLst>
            <a:ext uri="{FF2B5EF4-FFF2-40B4-BE49-F238E27FC236}">
              <a16:creationId xmlns:a16="http://schemas.microsoft.com/office/drawing/2014/main" id="{00000000-0008-0000-0400-0000AC000000}"/>
            </a:ext>
          </a:extLst>
        </xdr:cNvPr>
        <xdr:cNvSpPr/>
      </xdr:nvSpPr>
      <xdr:spPr>
        <a:xfrm>
          <a:off x="0" y="0"/>
          <a:ext cx="100849734" cy="1152071"/>
        </a:xfrm>
        <a:prstGeom prst="roundRect">
          <a:avLst/>
        </a:prstGeom>
        <a:solidFill>
          <a:schemeClr val="accent1">
            <a:lumMod val="40000"/>
            <a:lumOff val="60000"/>
          </a:schemeClr>
        </a:solidFill>
        <a:scene3d>
          <a:camera prst="orthographicFront"/>
          <a:lightRig rig="threePt" dir="t"/>
        </a:scene3d>
        <a:sp3d>
          <a:bevelT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b"/>
        <a:lstStyle/>
        <a:p>
          <a:pPr algn="ctr"/>
          <a:r>
            <a:rPr lang="fr-FR" sz="4000">
              <a:solidFill>
                <a:sysClr val="windowText" lastClr="000000"/>
              </a:solidFill>
              <a:effectLst>
                <a:outerShdw blurRad="50800" dist="38100" dir="2700000" algn="tl" rotWithShape="0">
                  <a:prstClr val="black">
                    <a:alpha val="40000"/>
                  </a:prstClr>
                </a:outerShdw>
              </a:effectLst>
            </a:rPr>
            <a:t> -</a:t>
          </a:r>
        </a:p>
      </xdr:txBody>
    </xdr:sp>
    <xdr:clientData fPrintsWithSheet="0"/>
  </xdr:twoCellAnchor>
  <xdr:twoCellAnchor editAs="absolute">
    <xdr:from>
      <xdr:col>3</xdr:col>
      <xdr:colOff>1953171</xdr:colOff>
      <xdr:row>8</xdr:row>
      <xdr:rowOff>236498</xdr:rowOff>
    </xdr:from>
    <xdr:to>
      <xdr:col>3</xdr:col>
      <xdr:colOff>3516608</xdr:colOff>
      <xdr:row>9</xdr:row>
      <xdr:rowOff>332324</xdr:rowOff>
    </xdr:to>
    <xdr:sp macro="[0]!exporter" textlink="">
      <xdr:nvSpPr>
        <xdr:cNvPr id="302" name="Rectangle : coins arrondis 301" descr="Effacer données contrat client" title="Effacer données contrat client">
          <a:extLst>
            <a:ext uri="{FF2B5EF4-FFF2-40B4-BE49-F238E27FC236}">
              <a16:creationId xmlns:a16="http://schemas.microsoft.com/office/drawing/2014/main" id="{00000000-0008-0000-0400-00002E010000}"/>
            </a:ext>
          </a:extLst>
        </xdr:cNvPr>
        <xdr:cNvSpPr/>
      </xdr:nvSpPr>
      <xdr:spPr>
        <a:xfrm>
          <a:off x="4410621" y="653271"/>
          <a:ext cx="1563437" cy="432462"/>
        </a:xfrm>
        <a:prstGeom prst="roundRect">
          <a:avLst/>
        </a:prstGeom>
        <a:solidFill>
          <a:srgbClr val="FFFF00"/>
        </a:solidFill>
        <a:scene3d>
          <a:camera prst="orthographicFront"/>
          <a:lightRig rig="threePt" dir="t"/>
        </a:scene3d>
        <a:sp3d>
          <a:bevelT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tIns="91440" bIns="91440" rtlCol="0" anchor="ctr">
          <a:noAutofit/>
        </a:bodyPr>
        <a:lstStyle/>
        <a:p>
          <a:pPr algn="ctr"/>
          <a:r>
            <a:rPr lang="fr-FR" sz="700" b="1" cap="none" spc="0">
              <a:ln w="0"/>
              <a:solidFill>
                <a:schemeClr val="tx1"/>
              </a:solidFill>
              <a:effectLst>
                <a:outerShdw blurRad="38100" dist="19050" dir="2700000" algn="tl" rotWithShape="0">
                  <a:schemeClr val="dk1">
                    <a:alpha val="40000"/>
                  </a:schemeClr>
                </a:outerShdw>
              </a:effectLst>
            </a:rPr>
            <a:t>Ajouter ce nouveau contrat dans liste contrats existants</a:t>
          </a:r>
        </a:p>
      </xdr:txBody>
    </xdr:sp>
    <xdr:clientData fPrintsWithSheet="0"/>
  </xdr:twoCellAnchor>
  <xdr:twoCellAnchor editAs="oneCell">
    <xdr:from>
      <xdr:col>6</xdr:col>
      <xdr:colOff>0</xdr:colOff>
      <xdr:row>10</xdr:row>
      <xdr:rowOff>228600</xdr:rowOff>
    </xdr:from>
    <xdr:to>
      <xdr:col>6</xdr:col>
      <xdr:colOff>0</xdr:colOff>
      <xdr:row>11</xdr:row>
      <xdr:rowOff>25793</xdr:rowOff>
    </xdr:to>
    <xdr:pic>
      <xdr:nvPicPr>
        <xdr:cNvPr id="6" name="Image 1">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614150" y="304800"/>
          <a:ext cx="0" cy="4318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79</xdr:col>
      <xdr:colOff>0</xdr:colOff>
      <xdr:row>11</xdr:row>
      <xdr:rowOff>0</xdr:rowOff>
    </xdr:from>
    <xdr:to>
      <xdr:col>79</xdr:col>
      <xdr:colOff>304800</xdr:colOff>
      <xdr:row>11</xdr:row>
      <xdr:rowOff>315312</xdr:rowOff>
    </xdr:to>
    <xdr:sp macro="" textlink="">
      <xdr:nvSpPr>
        <xdr:cNvPr id="3076" name="Forme automatique 4" descr="https://partenaire.apicil.com/image/layout_set_logo?img_id=4977008&amp;t=1513061649570">
          <a:extLst>
            <a:ext uri="{FF2B5EF4-FFF2-40B4-BE49-F238E27FC236}">
              <a16:creationId xmlns:a16="http://schemas.microsoft.com/office/drawing/2014/main" id="{00000000-0008-0000-0400-0000040C0000}"/>
            </a:ext>
          </a:extLst>
        </xdr:cNvPr>
        <xdr:cNvSpPr>
          <a:spLocks noChangeAspect="1" noChangeArrowheads="1"/>
        </xdr:cNvSpPr>
      </xdr:nvSpPr>
      <xdr:spPr bwMode="auto">
        <a:xfrm>
          <a:off x="24853900" y="3079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41</xdr:col>
      <xdr:colOff>317500</xdr:colOff>
      <xdr:row>103</xdr:row>
      <xdr:rowOff>228600</xdr:rowOff>
    </xdr:from>
    <xdr:ext cx="0" cy="137906"/>
    <xdr:pic>
      <xdr:nvPicPr>
        <xdr:cNvPr id="84" name="Image 1">
          <a:extLst>
            <a:ext uri="{FF2B5EF4-FFF2-40B4-BE49-F238E27FC236}">
              <a16:creationId xmlns:a16="http://schemas.microsoft.com/office/drawing/2014/main" id="{00000000-0008-0000-0400-00005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464625" y="3006725"/>
          <a:ext cx="0" cy="137906"/>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oneCellAnchor>
  <xdr:oneCellAnchor>
    <xdr:from>
      <xdr:col>79</xdr:col>
      <xdr:colOff>0</xdr:colOff>
      <xdr:row>104</xdr:row>
      <xdr:rowOff>0</xdr:rowOff>
    </xdr:from>
    <xdr:ext cx="304800" cy="304800"/>
    <xdr:sp macro="" textlink="">
      <xdr:nvSpPr>
        <xdr:cNvPr id="117" name="Forme automatique 4" descr="https://partenaire.apicil.com/image/layout_set_logo?img_id=4977008&amp;t=1513061649570">
          <a:extLst>
            <a:ext uri="{FF2B5EF4-FFF2-40B4-BE49-F238E27FC236}">
              <a16:creationId xmlns:a16="http://schemas.microsoft.com/office/drawing/2014/main" id="{00000000-0008-0000-0400-000075000000}"/>
            </a:ext>
          </a:extLst>
        </xdr:cNvPr>
        <xdr:cNvSpPr>
          <a:spLocks noChangeAspect="1" noChangeArrowheads="1"/>
        </xdr:cNvSpPr>
      </xdr:nvSpPr>
      <xdr:spPr bwMode="auto">
        <a:xfrm>
          <a:off x="59515375" y="3111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absolute">
    <xdr:from>
      <xdr:col>3</xdr:col>
      <xdr:colOff>3597408</xdr:colOff>
      <xdr:row>8</xdr:row>
      <xdr:rowOff>216518</xdr:rowOff>
    </xdr:from>
    <xdr:to>
      <xdr:col>5</xdr:col>
      <xdr:colOff>80978</xdr:colOff>
      <xdr:row>9</xdr:row>
      <xdr:rowOff>312344</xdr:rowOff>
    </xdr:to>
    <xdr:sp macro="[0]!Effacer_données_contrat_client" textlink="">
      <xdr:nvSpPr>
        <xdr:cNvPr id="21" name="Rectangle : coins arrondis 20" descr="Effacer données contrat client" title="Effacer données contrat client">
          <a:extLst>
            <a:ext uri="{FF2B5EF4-FFF2-40B4-BE49-F238E27FC236}">
              <a16:creationId xmlns:a16="http://schemas.microsoft.com/office/drawing/2014/main" id="{00000000-0008-0000-0400-000015000000}"/>
            </a:ext>
          </a:extLst>
        </xdr:cNvPr>
        <xdr:cNvSpPr/>
      </xdr:nvSpPr>
      <xdr:spPr>
        <a:xfrm>
          <a:off x="6055765" y="651947"/>
          <a:ext cx="1563570" cy="431468"/>
        </a:xfrm>
        <a:prstGeom prst="roundRect">
          <a:avLst/>
        </a:prstGeom>
        <a:solidFill>
          <a:srgbClr val="FFFF00"/>
        </a:solidFill>
        <a:scene3d>
          <a:camera prst="orthographicFront"/>
          <a:lightRig rig="threePt" dir="t"/>
        </a:scene3d>
        <a:sp3d>
          <a:bevelT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tIns="91440" bIns="91440" rtlCol="0" anchor="ctr">
          <a:noAutofit/>
        </a:bodyPr>
        <a:lstStyle/>
        <a:p>
          <a:pPr algn="ctr"/>
          <a:r>
            <a:rPr lang="fr-FR" sz="700" b="1" cap="none" spc="0">
              <a:ln w="0"/>
              <a:solidFill>
                <a:schemeClr val="tx1"/>
              </a:solidFill>
              <a:effectLst>
                <a:outerShdw blurRad="38100" dist="19050" dir="2700000" algn="tl" rotWithShape="0">
                  <a:schemeClr val="dk1">
                    <a:alpha val="40000"/>
                  </a:schemeClr>
                </a:outerShdw>
              </a:effectLst>
            </a:rPr>
            <a:t>Effacer données contrat client</a:t>
          </a:r>
        </a:p>
      </xdr:txBody>
    </xdr:sp>
    <xdr:clientData fPrintsWithSheet="0"/>
  </xdr:twoCellAnchor>
  <xdr:oneCellAnchor>
    <xdr:from>
      <xdr:col>10</xdr:col>
      <xdr:colOff>0</xdr:colOff>
      <xdr:row>100</xdr:row>
      <xdr:rowOff>228600</xdr:rowOff>
    </xdr:from>
    <xdr:ext cx="0" cy="141081"/>
    <xdr:pic>
      <xdr:nvPicPr>
        <xdr:cNvPr id="225" name="Image 1">
          <a:extLst>
            <a:ext uri="{FF2B5EF4-FFF2-40B4-BE49-F238E27FC236}">
              <a16:creationId xmlns:a16="http://schemas.microsoft.com/office/drawing/2014/main" id="{00000000-0008-0000-0400-0000E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414250" y="1631950"/>
          <a:ext cx="0" cy="141081"/>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oneCellAnchor>
  <mc:AlternateContent xmlns:mc="http://schemas.openxmlformats.org/markup-compatibility/2006">
    <mc:Choice xmlns:a14="http://schemas.microsoft.com/office/drawing/2010/main" Requires="a14">
      <xdr:twoCellAnchor editAs="absolute">
        <xdr:from>
          <xdr:col>0</xdr:col>
          <xdr:colOff>82550</xdr:colOff>
          <xdr:row>7</xdr:row>
          <xdr:rowOff>133350</xdr:rowOff>
        </xdr:from>
        <xdr:to>
          <xdr:col>2</xdr:col>
          <xdr:colOff>717550</xdr:colOff>
          <xdr:row>9</xdr:row>
          <xdr:rowOff>228600</xdr:rowOff>
        </xdr:to>
        <xdr:sp macro="" textlink="">
          <xdr:nvSpPr>
            <xdr:cNvPr id="3096" name="Button 24" hidden="1">
              <a:extLst>
                <a:ext uri="{63B3BB69-23CF-44E3-9099-C40C66FF867C}">
                  <a14:compatExt spid="_x0000_s3096"/>
                </a:ext>
                <a:ext uri="{FF2B5EF4-FFF2-40B4-BE49-F238E27FC236}">
                  <a16:creationId xmlns:a16="http://schemas.microsoft.com/office/drawing/2014/main" id="{00000000-0008-0000-0400-000018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400" b="0" i="0" u="none" strike="noStrike" baseline="0">
                  <a:solidFill>
                    <a:srgbClr val="FF0000"/>
                  </a:solidFill>
                  <a:latin typeface="Calibri"/>
                  <a:cs typeface="Calibri"/>
                </a:rPr>
                <a:t>Retour données client</a:t>
              </a:r>
            </a:p>
          </xdr:txBody>
        </xdr:sp>
        <xdr:clientData fPrintsWithSheet="0"/>
      </xdr:twoCellAnchor>
    </mc:Choice>
    <mc:Fallback/>
  </mc:AlternateContent>
  <xdr:twoCellAnchor editAs="oneCell">
    <xdr:from>
      <xdr:col>3</xdr:col>
      <xdr:colOff>3592792</xdr:colOff>
      <xdr:row>121</xdr:row>
      <xdr:rowOff>154214</xdr:rowOff>
    </xdr:from>
    <xdr:to>
      <xdr:col>4</xdr:col>
      <xdr:colOff>1067871</xdr:colOff>
      <xdr:row>122</xdr:row>
      <xdr:rowOff>535215</xdr:rowOff>
    </xdr:to>
    <xdr:sp macro="[0]!Effacer_toutes_les_selections" textlink="">
      <xdr:nvSpPr>
        <xdr:cNvPr id="211" name="Rectangle : coins arrondis 210">
          <a:extLst>
            <a:ext uri="{FF2B5EF4-FFF2-40B4-BE49-F238E27FC236}">
              <a16:creationId xmlns:a16="http://schemas.microsoft.com/office/drawing/2014/main" id="{00000000-0008-0000-0400-0000D3000000}"/>
            </a:ext>
          </a:extLst>
        </xdr:cNvPr>
        <xdr:cNvSpPr/>
      </xdr:nvSpPr>
      <xdr:spPr>
        <a:xfrm>
          <a:off x="6051149" y="15475857"/>
          <a:ext cx="1384865" cy="562429"/>
        </a:xfrm>
        <a:prstGeom prst="roundRect">
          <a:avLst/>
        </a:prstGeom>
        <a:solidFill>
          <a:srgbClr val="00B0F0"/>
        </a:solidFill>
        <a:scene3d>
          <a:camera prst="orthographicFront"/>
          <a:lightRig rig="threePt" dir="t"/>
        </a:scene3d>
        <a:sp3d>
          <a:bevelT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fr-FR" sz="1200">
              <a:solidFill>
                <a:sysClr val="windowText" lastClr="000000"/>
              </a:solidFill>
            </a:rPr>
            <a:t>Effacer toutes les sélections</a:t>
          </a:r>
        </a:p>
      </xdr:txBody>
    </xdr:sp>
    <xdr:clientData fPrintsWithSheet="0"/>
  </xdr:twoCellAnchor>
  <xdr:twoCellAnchor editAs="absolute">
    <xdr:from>
      <xdr:col>3</xdr:col>
      <xdr:colOff>2007462</xdr:colOff>
      <xdr:row>6</xdr:row>
      <xdr:rowOff>18142</xdr:rowOff>
    </xdr:from>
    <xdr:to>
      <xdr:col>4</xdr:col>
      <xdr:colOff>1140094</xdr:colOff>
      <xdr:row>8</xdr:row>
      <xdr:rowOff>197013</xdr:rowOff>
    </xdr:to>
    <xdr:sp macro="[0]!Trier" textlink="">
      <xdr:nvSpPr>
        <xdr:cNvPr id="171" name="Rectangle : coins arrondis 170">
          <a:extLst>
            <a:ext uri="{FF2B5EF4-FFF2-40B4-BE49-F238E27FC236}">
              <a16:creationId xmlns:a16="http://schemas.microsoft.com/office/drawing/2014/main" id="{00000000-0008-0000-0400-0000AB000000}"/>
            </a:ext>
          </a:extLst>
        </xdr:cNvPr>
        <xdr:cNvSpPr/>
      </xdr:nvSpPr>
      <xdr:spPr>
        <a:xfrm>
          <a:off x="4465819" y="18142"/>
          <a:ext cx="3042418" cy="614300"/>
        </a:xfrm>
        <a:prstGeom prst="roundRect">
          <a:avLst/>
        </a:prstGeom>
        <a:solidFill>
          <a:srgbClr val="00B0F0"/>
        </a:solidFill>
        <a:scene3d>
          <a:camera prst="orthographicFront"/>
          <a:lightRig rig="threePt" dir="t"/>
        </a:scene3d>
        <a:sp3d>
          <a:bevelT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b"/>
        <a:lstStyle/>
        <a:p>
          <a:pPr algn="ctr"/>
          <a:r>
            <a:rPr lang="fr-FR" sz="4000">
              <a:solidFill>
                <a:sysClr val="windowText" lastClr="000000"/>
              </a:solidFill>
              <a:effectLst>
                <a:outerShdw blurRad="50800" dist="38100" dir="2700000" algn="tl" rotWithShape="0">
                  <a:prstClr val="black">
                    <a:alpha val="40000"/>
                  </a:prstClr>
                </a:outerShdw>
              </a:effectLst>
            </a:rPr>
            <a:t> </a:t>
          </a:r>
          <a:r>
            <a:rPr lang="fr-FR" sz="3200">
              <a:solidFill>
                <a:sysClr val="windowText" lastClr="000000"/>
              </a:solidFill>
              <a:effectLst>
                <a:outerShdw blurRad="50800" dist="38100" dir="2700000" algn="tl" rotWithShape="0">
                  <a:prstClr val="black">
                    <a:alpha val="40000"/>
                  </a:prstClr>
                </a:outerShdw>
              </a:effectLst>
            </a:rPr>
            <a:t>Trier les contrats</a:t>
          </a:r>
          <a:endParaRPr lang="fr-FR" sz="4000">
            <a:solidFill>
              <a:sysClr val="windowText" lastClr="000000"/>
            </a:solidFill>
            <a:effectLst>
              <a:outerShdw blurRad="50800" dist="38100" dir="2700000" algn="tl" rotWithShape="0">
                <a:prstClr val="black">
                  <a:alpha val="40000"/>
                </a:prstClr>
              </a:outerShdw>
            </a:effectLst>
          </a:endParaRPr>
        </a:p>
      </xdr:txBody>
    </xdr:sp>
    <xdr:clientData fPrintsWithSheet="0"/>
  </xdr:twoCellAnchor>
  <xdr:twoCellAnchor editAs="absolute">
    <xdr:from>
      <xdr:col>3</xdr:col>
      <xdr:colOff>207937</xdr:colOff>
      <xdr:row>6</xdr:row>
      <xdr:rowOff>18142</xdr:rowOff>
    </xdr:from>
    <xdr:to>
      <xdr:col>3</xdr:col>
      <xdr:colOff>1968500</xdr:colOff>
      <xdr:row>8</xdr:row>
      <xdr:rowOff>183260</xdr:rowOff>
    </xdr:to>
    <xdr:sp macro="[0]!Imprim" textlink="">
      <xdr:nvSpPr>
        <xdr:cNvPr id="153" name="Rectangle : coins arrondis 152">
          <a:extLst>
            <a:ext uri="{FF2B5EF4-FFF2-40B4-BE49-F238E27FC236}">
              <a16:creationId xmlns:a16="http://schemas.microsoft.com/office/drawing/2014/main" id="{00000000-0008-0000-0400-000099000000}"/>
            </a:ext>
          </a:extLst>
        </xdr:cNvPr>
        <xdr:cNvSpPr/>
      </xdr:nvSpPr>
      <xdr:spPr>
        <a:xfrm>
          <a:off x="2666294" y="18142"/>
          <a:ext cx="1760563" cy="600547"/>
        </a:xfrm>
        <a:prstGeom prst="roundRect">
          <a:avLst/>
        </a:prstGeom>
        <a:solidFill>
          <a:srgbClr val="00B0F0"/>
        </a:solidFill>
        <a:scene3d>
          <a:camera prst="orthographicFront"/>
          <a:lightRig rig="threePt" dir="t"/>
        </a:scene3d>
        <a:sp3d>
          <a:bevelT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b"/>
        <a:lstStyle/>
        <a:p>
          <a:pPr algn="ctr"/>
          <a:r>
            <a:rPr lang="fr-FR" sz="3200">
              <a:solidFill>
                <a:sysClr val="windowText" lastClr="000000"/>
              </a:solidFill>
              <a:effectLst>
                <a:outerShdw blurRad="50800" dist="38100" dir="2700000" algn="tl" rotWithShape="0">
                  <a:prstClr val="black">
                    <a:alpha val="40000"/>
                  </a:prstClr>
                </a:outerShdw>
              </a:effectLst>
            </a:rPr>
            <a:t> Imprimer</a:t>
          </a:r>
        </a:p>
      </xdr:txBody>
    </xdr:sp>
    <xdr:clientData fPrintsWithSheet="0"/>
  </xdr:twoCellAnchor>
  <xdr:oneCellAnchor>
    <xdr:from>
      <xdr:col>0</xdr:col>
      <xdr:colOff>158791</xdr:colOff>
      <xdr:row>6</xdr:row>
      <xdr:rowOff>69272</xdr:rowOff>
    </xdr:from>
    <xdr:ext cx="1202336" cy="272142"/>
    <xdr:sp macro="[0]!Menu2" textlink="">
      <xdr:nvSpPr>
        <xdr:cNvPr id="152" name="Plein_écran">
          <a:extLst>
            <a:ext uri="{FF2B5EF4-FFF2-40B4-BE49-F238E27FC236}">
              <a16:creationId xmlns:a16="http://schemas.microsoft.com/office/drawing/2014/main" id="{00000000-0008-0000-0400-000098000000}"/>
            </a:ext>
          </a:extLst>
        </xdr:cNvPr>
        <xdr:cNvSpPr/>
      </xdr:nvSpPr>
      <xdr:spPr>
        <a:xfrm>
          <a:off x="158791" y="69272"/>
          <a:ext cx="1202336" cy="272142"/>
        </a:xfrm>
        <a:prstGeom prst="roundRect">
          <a:avLst/>
        </a:prstGeom>
        <a:solidFill>
          <a:schemeClr val="tx2">
            <a:lumMod val="20000"/>
            <a:lumOff val="80000"/>
          </a:schemeClr>
        </a:solidFill>
        <a:ln>
          <a:noFill/>
        </a:ln>
        <a:effectLst>
          <a:outerShdw blurRad="50800" dist="381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lIns="0" tIns="0" rIns="0" bIns="0" rtlCol="0" anchor="t">
          <a:noAutofit/>
        </a:bodyPr>
        <a:lstStyle/>
        <a:p>
          <a:pPr algn="ctr"/>
          <a:r>
            <a:rPr lang="fr-FR" sz="800">
              <a:solidFill>
                <a:sysClr val="windowText" lastClr="000000"/>
              </a:solidFill>
            </a:rPr>
            <a:t>Plein écran</a:t>
          </a:r>
        </a:p>
      </xdr:txBody>
    </xdr:sp>
    <xdr:clientData fPrintsWithSheet="0"/>
  </xdr:oneCellAnchor>
  <mc:AlternateContent xmlns:mc="http://schemas.openxmlformats.org/markup-compatibility/2006">
    <mc:Choice xmlns:a14="http://schemas.microsoft.com/office/drawing/2010/main" Requires="a14">
      <xdr:twoCellAnchor>
        <xdr:from>
          <xdr:col>3</xdr:col>
          <xdr:colOff>3022600</xdr:colOff>
          <xdr:row>11</xdr:row>
          <xdr:rowOff>114300</xdr:rowOff>
        </xdr:from>
        <xdr:to>
          <xdr:col>3</xdr:col>
          <xdr:colOff>3308350</xdr:colOff>
          <xdr:row>11</xdr:row>
          <xdr:rowOff>304800</xdr:rowOff>
        </xdr:to>
        <xdr:sp macro="" textlink="">
          <xdr:nvSpPr>
            <xdr:cNvPr id="3136" name="Button 64" hidden="1">
              <a:extLst>
                <a:ext uri="{63B3BB69-23CF-44E3-9099-C40C66FF867C}">
                  <a14:compatExt spid="_x0000_s3136"/>
                </a:ext>
                <a:ext uri="{FF2B5EF4-FFF2-40B4-BE49-F238E27FC236}">
                  <a16:creationId xmlns:a16="http://schemas.microsoft.com/office/drawing/2014/main" id="{00000000-0008-0000-0400-000040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3422650</xdr:colOff>
          <xdr:row>11</xdr:row>
          <xdr:rowOff>114300</xdr:rowOff>
        </xdr:from>
        <xdr:to>
          <xdr:col>3</xdr:col>
          <xdr:colOff>3708400</xdr:colOff>
          <xdr:row>11</xdr:row>
          <xdr:rowOff>304800</xdr:rowOff>
        </xdr:to>
        <xdr:sp macro="" textlink="">
          <xdr:nvSpPr>
            <xdr:cNvPr id="3139" name="Button 67" hidden="1">
              <a:extLst>
                <a:ext uri="{63B3BB69-23CF-44E3-9099-C40C66FF867C}">
                  <a14:compatExt spid="_x0000_s3139"/>
                </a:ext>
                <a:ext uri="{FF2B5EF4-FFF2-40B4-BE49-F238E27FC236}">
                  <a16:creationId xmlns:a16="http://schemas.microsoft.com/office/drawing/2014/main" id="{00000000-0008-0000-0400-000043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3022600</xdr:colOff>
          <xdr:row>26</xdr:row>
          <xdr:rowOff>12700</xdr:rowOff>
        </xdr:from>
        <xdr:to>
          <xdr:col>3</xdr:col>
          <xdr:colOff>3308350</xdr:colOff>
          <xdr:row>27</xdr:row>
          <xdr:rowOff>6350</xdr:rowOff>
        </xdr:to>
        <xdr:sp macro="" textlink="">
          <xdr:nvSpPr>
            <xdr:cNvPr id="3140" name="Button 68" hidden="1">
              <a:extLst>
                <a:ext uri="{63B3BB69-23CF-44E3-9099-C40C66FF867C}">
                  <a14:compatExt spid="_x0000_s3140"/>
                </a:ext>
                <a:ext uri="{FF2B5EF4-FFF2-40B4-BE49-F238E27FC236}">
                  <a16:creationId xmlns:a16="http://schemas.microsoft.com/office/drawing/2014/main" id="{00000000-0008-0000-0400-000044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3416300</xdr:colOff>
          <xdr:row>26</xdr:row>
          <xdr:rowOff>12700</xdr:rowOff>
        </xdr:from>
        <xdr:to>
          <xdr:col>3</xdr:col>
          <xdr:colOff>3702050</xdr:colOff>
          <xdr:row>27</xdr:row>
          <xdr:rowOff>12700</xdr:rowOff>
        </xdr:to>
        <xdr:sp macro="" textlink="">
          <xdr:nvSpPr>
            <xdr:cNvPr id="3141" name="Button 69" hidden="1">
              <a:extLst>
                <a:ext uri="{63B3BB69-23CF-44E3-9099-C40C66FF867C}">
                  <a14:compatExt spid="_x0000_s3141"/>
                </a:ext>
                <a:ext uri="{FF2B5EF4-FFF2-40B4-BE49-F238E27FC236}">
                  <a16:creationId xmlns:a16="http://schemas.microsoft.com/office/drawing/2014/main" id="{00000000-0008-0000-0400-000045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3035300</xdr:colOff>
          <xdr:row>31</xdr:row>
          <xdr:rowOff>6350</xdr:rowOff>
        </xdr:from>
        <xdr:to>
          <xdr:col>3</xdr:col>
          <xdr:colOff>3321050</xdr:colOff>
          <xdr:row>31</xdr:row>
          <xdr:rowOff>209550</xdr:rowOff>
        </xdr:to>
        <xdr:sp macro="" textlink="">
          <xdr:nvSpPr>
            <xdr:cNvPr id="3142" name="Button 70" hidden="1">
              <a:extLst>
                <a:ext uri="{63B3BB69-23CF-44E3-9099-C40C66FF867C}">
                  <a14:compatExt spid="_x0000_s3142"/>
                </a:ext>
                <a:ext uri="{FF2B5EF4-FFF2-40B4-BE49-F238E27FC236}">
                  <a16:creationId xmlns:a16="http://schemas.microsoft.com/office/drawing/2014/main" id="{00000000-0008-0000-0400-000046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3435350</xdr:colOff>
          <xdr:row>31</xdr:row>
          <xdr:rowOff>6350</xdr:rowOff>
        </xdr:from>
        <xdr:to>
          <xdr:col>3</xdr:col>
          <xdr:colOff>3721100</xdr:colOff>
          <xdr:row>31</xdr:row>
          <xdr:rowOff>209550</xdr:rowOff>
        </xdr:to>
        <xdr:sp macro="" textlink="">
          <xdr:nvSpPr>
            <xdr:cNvPr id="3143" name="Button 71" hidden="1">
              <a:extLst>
                <a:ext uri="{63B3BB69-23CF-44E3-9099-C40C66FF867C}">
                  <a14:compatExt spid="_x0000_s3143"/>
                </a:ext>
                <a:ext uri="{FF2B5EF4-FFF2-40B4-BE49-F238E27FC236}">
                  <a16:creationId xmlns:a16="http://schemas.microsoft.com/office/drawing/2014/main" id="{00000000-0008-0000-0400-000047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3022600</xdr:colOff>
          <xdr:row>43</xdr:row>
          <xdr:rowOff>19050</xdr:rowOff>
        </xdr:from>
        <xdr:to>
          <xdr:col>3</xdr:col>
          <xdr:colOff>3308350</xdr:colOff>
          <xdr:row>43</xdr:row>
          <xdr:rowOff>215900</xdr:rowOff>
        </xdr:to>
        <xdr:sp macro="" textlink="">
          <xdr:nvSpPr>
            <xdr:cNvPr id="3144" name="Button 72" hidden="1">
              <a:extLst>
                <a:ext uri="{63B3BB69-23CF-44E3-9099-C40C66FF867C}">
                  <a14:compatExt spid="_x0000_s3144"/>
                </a:ext>
                <a:ext uri="{FF2B5EF4-FFF2-40B4-BE49-F238E27FC236}">
                  <a16:creationId xmlns:a16="http://schemas.microsoft.com/office/drawing/2014/main" id="{00000000-0008-0000-0400-000048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3422650</xdr:colOff>
          <xdr:row>43</xdr:row>
          <xdr:rowOff>19050</xdr:rowOff>
        </xdr:from>
        <xdr:to>
          <xdr:col>3</xdr:col>
          <xdr:colOff>3708400</xdr:colOff>
          <xdr:row>43</xdr:row>
          <xdr:rowOff>215900</xdr:rowOff>
        </xdr:to>
        <xdr:sp macro="" textlink="">
          <xdr:nvSpPr>
            <xdr:cNvPr id="3145" name="Button 73" hidden="1">
              <a:extLst>
                <a:ext uri="{63B3BB69-23CF-44E3-9099-C40C66FF867C}">
                  <a14:compatExt spid="_x0000_s3145"/>
                </a:ext>
                <a:ext uri="{FF2B5EF4-FFF2-40B4-BE49-F238E27FC236}">
                  <a16:creationId xmlns:a16="http://schemas.microsoft.com/office/drawing/2014/main" id="{00000000-0008-0000-0400-000049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3028950</xdr:colOff>
          <xdr:row>53</xdr:row>
          <xdr:rowOff>12700</xdr:rowOff>
        </xdr:from>
        <xdr:to>
          <xdr:col>3</xdr:col>
          <xdr:colOff>3314700</xdr:colOff>
          <xdr:row>54</xdr:row>
          <xdr:rowOff>0</xdr:rowOff>
        </xdr:to>
        <xdr:sp macro="" textlink="">
          <xdr:nvSpPr>
            <xdr:cNvPr id="3146" name="Button 74" hidden="1">
              <a:extLst>
                <a:ext uri="{63B3BB69-23CF-44E3-9099-C40C66FF867C}">
                  <a14:compatExt spid="_x0000_s3146"/>
                </a:ext>
                <a:ext uri="{FF2B5EF4-FFF2-40B4-BE49-F238E27FC236}">
                  <a16:creationId xmlns:a16="http://schemas.microsoft.com/office/drawing/2014/main" id="{00000000-0008-0000-0400-00004A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3429000</xdr:colOff>
          <xdr:row>53</xdr:row>
          <xdr:rowOff>12700</xdr:rowOff>
        </xdr:from>
        <xdr:to>
          <xdr:col>3</xdr:col>
          <xdr:colOff>3714750</xdr:colOff>
          <xdr:row>54</xdr:row>
          <xdr:rowOff>0</xdr:rowOff>
        </xdr:to>
        <xdr:sp macro="" textlink="">
          <xdr:nvSpPr>
            <xdr:cNvPr id="3147" name="Button 75" hidden="1">
              <a:extLst>
                <a:ext uri="{63B3BB69-23CF-44E3-9099-C40C66FF867C}">
                  <a14:compatExt spid="_x0000_s3147"/>
                </a:ext>
                <a:ext uri="{FF2B5EF4-FFF2-40B4-BE49-F238E27FC236}">
                  <a16:creationId xmlns:a16="http://schemas.microsoft.com/office/drawing/2014/main" id="{00000000-0008-0000-0400-00004B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3022600</xdr:colOff>
          <xdr:row>64</xdr:row>
          <xdr:rowOff>19050</xdr:rowOff>
        </xdr:from>
        <xdr:to>
          <xdr:col>3</xdr:col>
          <xdr:colOff>3308350</xdr:colOff>
          <xdr:row>64</xdr:row>
          <xdr:rowOff>203200</xdr:rowOff>
        </xdr:to>
        <xdr:sp macro="" textlink="">
          <xdr:nvSpPr>
            <xdr:cNvPr id="3148" name="Button 76" hidden="1">
              <a:extLst>
                <a:ext uri="{63B3BB69-23CF-44E3-9099-C40C66FF867C}">
                  <a14:compatExt spid="_x0000_s3148"/>
                </a:ext>
                <a:ext uri="{FF2B5EF4-FFF2-40B4-BE49-F238E27FC236}">
                  <a16:creationId xmlns:a16="http://schemas.microsoft.com/office/drawing/2014/main" id="{00000000-0008-0000-0400-00004C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3422650</xdr:colOff>
          <xdr:row>64</xdr:row>
          <xdr:rowOff>19050</xdr:rowOff>
        </xdr:from>
        <xdr:to>
          <xdr:col>3</xdr:col>
          <xdr:colOff>3708400</xdr:colOff>
          <xdr:row>64</xdr:row>
          <xdr:rowOff>203200</xdr:rowOff>
        </xdr:to>
        <xdr:sp macro="" textlink="">
          <xdr:nvSpPr>
            <xdr:cNvPr id="3149" name="Button 77" hidden="1">
              <a:extLst>
                <a:ext uri="{63B3BB69-23CF-44E3-9099-C40C66FF867C}">
                  <a14:compatExt spid="_x0000_s3149"/>
                </a:ext>
                <a:ext uri="{FF2B5EF4-FFF2-40B4-BE49-F238E27FC236}">
                  <a16:creationId xmlns:a16="http://schemas.microsoft.com/office/drawing/2014/main" id="{00000000-0008-0000-0400-00004D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3022600</xdr:colOff>
          <xdr:row>83</xdr:row>
          <xdr:rowOff>19050</xdr:rowOff>
        </xdr:from>
        <xdr:to>
          <xdr:col>3</xdr:col>
          <xdr:colOff>3308350</xdr:colOff>
          <xdr:row>83</xdr:row>
          <xdr:rowOff>203200</xdr:rowOff>
        </xdr:to>
        <xdr:sp macro="" textlink="">
          <xdr:nvSpPr>
            <xdr:cNvPr id="3150" name="Button 78" hidden="1">
              <a:extLst>
                <a:ext uri="{63B3BB69-23CF-44E3-9099-C40C66FF867C}">
                  <a14:compatExt spid="_x0000_s3150"/>
                </a:ext>
                <a:ext uri="{FF2B5EF4-FFF2-40B4-BE49-F238E27FC236}">
                  <a16:creationId xmlns:a16="http://schemas.microsoft.com/office/drawing/2014/main" id="{00000000-0008-0000-0400-00004E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3422650</xdr:colOff>
          <xdr:row>83</xdr:row>
          <xdr:rowOff>19050</xdr:rowOff>
        </xdr:from>
        <xdr:to>
          <xdr:col>3</xdr:col>
          <xdr:colOff>3708400</xdr:colOff>
          <xdr:row>83</xdr:row>
          <xdr:rowOff>203200</xdr:rowOff>
        </xdr:to>
        <xdr:sp macro="" textlink="">
          <xdr:nvSpPr>
            <xdr:cNvPr id="3151" name="Button 79" hidden="1">
              <a:extLst>
                <a:ext uri="{63B3BB69-23CF-44E3-9099-C40C66FF867C}">
                  <a14:compatExt spid="_x0000_s3151"/>
                </a:ext>
                <a:ext uri="{FF2B5EF4-FFF2-40B4-BE49-F238E27FC236}">
                  <a16:creationId xmlns:a16="http://schemas.microsoft.com/office/drawing/2014/main" id="{00000000-0008-0000-0400-00004F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546100</xdr:colOff>
          <xdr:row>8</xdr:row>
          <xdr:rowOff>292100</xdr:rowOff>
        </xdr:from>
        <xdr:to>
          <xdr:col>3</xdr:col>
          <xdr:colOff>1022350</xdr:colOff>
          <xdr:row>9</xdr:row>
          <xdr:rowOff>241300</xdr:rowOff>
        </xdr:to>
        <xdr:sp macro="" textlink="">
          <xdr:nvSpPr>
            <xdr:cNvPr id="3154" name="Button 82" hidden="1">
              <a:extLst>
                <a:ext uri="{63B3BB69-23CF-44E3-9099-C40C66FF867C}">
                  <a14:compatExt spid="_x0000_s3154"/>
                </a:ext>
                <a:ext uri="{FF2B5EF4-FFF2-40B4-BE49-F238E27FC236}">
                  <a16:creationId xmlns:a16="http://schemas.microsoft.com/office/drawing/2014/main" id="{00000000-0008-0000-0400-0000520C0000}"/>
                </a:ext>
              </a:extLst>
            </xdr:cNvPr>
            <xdr:cNvSpPr/>
          </xdr:nvSpPr>
          <xdr:spPr bwMode="auto">
            <a:xfrm>
              <a:off x="0" y="0"/>
              <a:ext cx="0" cy="0"/>
            </a:xfrm>
            <a:prstGeom prst="rect">
              <a:avLst/>
            </a:prstGeom>
            <a:noFill/>
            <a:ln w="9525">
              <a:miter lim="800000"/>
              <a:headEnd/>
              <a:tailEnd/>
            </a:ln>
          </xdr:spPr>
          <xdr:txBody>
            <a:bodyPr vertOverflow="clip" wrap="square" lIns="73152" tIns="77724" rIns="73152" bIns="77724" anchor="ctr" upright="1"/>
            <a:lstStyle/>
            <a:p>
              <a:pPr algn="ctr" rtl="0">
                <a:defRPr sz="1000"/>
              </a:pPr>
              <a:r>
                <a:rPr lang="fr-FR" sz="28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1238250</xdr:colOff>
          <xdr:row>8</xdr:row>
          <xdr:rowOff>285750</xdr:rowOff>
        </xdr:from>
        <xdr:to>
          <xdr:col>3</xdr:col>
          <xdr:colOff>1727200</xdr:colOff>
          <xdr:row>9</xdr:row>
          <xdr:rowOff>234950</xdr:rowOff>
        </xdr:to>
        <xdr:sp macro="" textlink="">
          <xdr:nvSpPr>
            <xdr:cNvPr id="3155" name="Button 83" hidden="1">
              <a:extLst>
                <a:ext uri="{63B3BB69-23CF-44E3-9099-C40C66FF867C}">
                  <a14:compatExt spid="_x0000_s3155"/>
                </a:ext>
                <a:ext uri="{FF2B5EF4-FFF2-40B4-BE49-F238E27FC236}">
                  <a16:creationId xmlns:a16="http://schemas.microsoft.com/office/drawing/2014/main" id="{00000000-0008-0000-0400-0000530C0000}"/>
                </a:ext>
              </a:extLst>
            </xdr:cNvPr>
            <xdr:cNvSpPr/>
          </xdr:nvSpPr>
          <xdr:spPr bwMode="auto">
            <a:xfrm>
              <a:off x="0" y="0"/>
              <a:ext cx="0" cy="0"/>
            </a:xfrm>
            <a:prstGeom prst="rect">
              <a:avLst/>
            </a:prstGeom>
            <a:noFill/>
            <a:ln w="9525">
              <a:miter lim="800000"/>
              <a:headEnd/>
              <a:tailEnd/>
            </a:ln>
          </xdr:spPr>
          <xdr:txBody>
            <a:bodyPr vertOverflow="clip" wrap="square" lIns="73152" tIns="77724" rIns="73152" bIns="77724" anchor="ctr" upright="1"/>
            <a:lstStyle/>
            <a:p>
              <a:pPr algn="ctr" rtl="0">
                <a:defRPr sz="1000"/>
              </a:pPr>
              <a:r>
                <a:rPr lang="fr-FR" sz="2800" b="0" i="0" u="none" strike="noStrike" baseline="0">
                  <a:solidFill>
                    <a:srgbClr val="000000"/>
                  </a:solidFill>
                  <a:latin typeface="Calibri"/>
                  <a:cs typeface="Calibri"/>
                </a:rPr>
                <a:t>+</a:t>
              </a:r>
            </a:p>
          </xdr:txBody>
        </xdr:sp>
        <xdr:clientData fPrintsWithSheet="0"/>
      </xdr:twoCellAnchor>
    </mc:Choice>
    <mc:Fallback/>
  </mc:AlternateContent>
  <xdr:twoCellAnchor editAs="absolute">
    <xdr:from>
      <xdr:col>2</xdr:col>
      <xdr:colOff>847392</xdr:colOff>
      <xdr:row>6</xdr:row>
      <xdr:rowOff>18142</xdr:rowOff>
    </xdr:from>
    <xdr:to>
      <xdr:col>3</xdr:col>
      <xdr:colOff>158750</xdr:colOff>
      <xdr:row>8</xdr:row>
      <xdr:rowOff>197013</xdr:rowOff>
    </xdr:to>
    <xdr:sp macro="[0]!Filtrer" textlink="">
      <xdr:nvSpPr>
        <xdr:cNvPr id="186" name="Rectangle : coins arrondis 185">
          <a:extLst>
            <a:ext uri="{FF2B5EF4-FFF2-40B4-BE49-F238E27FC236}">
              <a16:creationId xmlns:a16="http://schemas.microsoft.com/office/drawing/2014/main" id="{00000000-0008-0000-0400-0000BA000000}"/>
            </a:ext>
          </a:extLst>
        </xdr:cNvPr>
        <xdr:cNvSpPr/>
      </xdr:nvSpPr>
      <xdr:spPr>
        <a:xfrm>
          <a:off x="1573106" y="18142"/>
          <a:ext cx="1044001" cy="614300"/>
        </a:xfrm>
        <a:prstGeom prst="roundRect">
          <a:avLst/>
        </a:prstGeom>
        <a:solidFill>
          <a:srgbClr val="00B0F0"/>
        </a:solidFill>
        <a:scene3d>
          <a:camera prst="orthographicFront"/>
          <a:lightRig rig="threePt" dir="t"/>
        </a:scene3d>
        <a:sp3d>
          <a:bevelT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fr-FR" sz="2800">
              <a:solidFill>
                <a:sysClr val="windowText" lastClr="000000"/>
              </a:solidFill>
              <a:effectLst>
                <a:outerShdw blurRad="50800" dist="38100" dir="2700000" algn="tl" rotWithShape="0">
                  <a:prstClr val="black">
                    <a:alpha val="40000"/>
                  </a:prstClr>
                </a:outerShdw>
              </a:effectLst>
            </a:rPr>
            <a:t>Filtrer</a:t>
          </a:r>
          <a:endParaRPr lang="fr-FR" sz="4000">
            <a:solidFill>
              <a:sysClr val="windowText" lastClr="000000"/>
            </a:solidFill>
            <a:effectLst>
              <a:outerShdw blurRad="50800" dist="38100" dir="2700000" algn="tl" rotWithShape="0">
                <a:prstClr val="black">
                  <a:alpha val="40000"/>
                </a:prstClr>
              </a:outerShdw>
            </a:effectLst>
          </a:endParaRPr>
        </a:p>
      </xdr:txBody>
    </xdr:sp>
    <xdr:clientData fPrintsWithSheet="0"/>
  </xdr:twoCellAnchor>
  <mc:AlternateContent xmlns:mc="http://schemas.openxmlformats.org/markup-compatibility/2006">
    <mc:Choice xmlns:a14="http://schemas.microsoft.com/office/drawing/2010/main" Requires="a14">
      <xdr:twoCellAnchor editAs="oneCell">
        <xdr:from>
          <xdr:col>2</xdr:col>
          <xdr:colOff>1549400</xdr:colOff>
          <xdr:row>122</xdr:row>
          <xdr:rowOff>38100</xdr:rowOff>
        </xdr:from>
        <xdr:to>
          <xdr:col>3</xdr:col>
          <xdr:colOff>463550</xdr:colOff>
          <xdr:row>122</xdr:row>
          <xdr:rowOff>361950</xdr:rowOff>
        </xdr:to>
        <xdr:sp macro="" textlink="">
          <xdr:nvSpPr>
            <xdr:cNvPr id="3165" name="Option Button 93" hidden="1">
              <a:extLst>
                <a:ext uri="{63B3BB69-23CF-44E3-9099-C40C66FF867C}">
                  <a14:compatExt spid="_x0000_s3165"/>
                </a:ext>
                <a:ext uri="{FF2B5EF4-FFF2-40B4-BE49-F238E27FC236}">
                  <a16:creationId xmlns:a16="http://schemas.microsoft.com/office/drawing/2014/main" id="{00000000-0008-0000-0400-00005D0C0000}"/>
                </a:ext>
              </a:extLst>
            </xdr:cNvPr>
            <xdr:cNvSpPr/>
          </xdr:nvSpPr>
          <xdr:spPr bwMode="auto">
            <a:xfrm>
              <a:off x="0" y="0"/>
              <a:ext cx="0" cy="0"/>
            </a:xfrm>
            <a:prstGeom prst="rect">
              <a:avLst/>
            </a:prstGeom>
            <a:solidFill>
              <a:srgbClr val="FF6600" mc:Ignorable="a14" a14:legacySpreadsheetColorIndex="53"/>
            </a:solidFill>
            <a:ln w="9525">
              <a:solidFill>
                <a:srgbClr val="000000" mc:Ignorable="a14" a14:legacySpreadsheetColorIndex="64"/>
              </a:solidFill>
              <a:miter lim="800000"/>
              <a:headEnd/>
              <a:tailEnd/>
            </a:ln>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2018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622300</xdr:colOff>
          <xdr:row>122</xdr:row>
          <xdr:rowOff>19050</xdr:rowOff>
        </xdr:from>
        <xdr:to>
          <xdr:col>3</xdr:col>
          <xdr:colOff>1225550</xdr:colOff>
          <xdr:row>122</xdr:row>
          <xdr:rowOff>361950</xdr:rowOff>
        </xdr:to>
        <xdr:sp macro="" textlink="">
          <xdr:nvSpPr>
            <xdr:cNvPr id="3166" name="Option Button 94" hidden="1">
              <a:extLst>
                <a:ext uri="{63B3BB69-23CF-44E3-9099-C40C66FF867C}">
                  <a14:compatExt spid="_x0000_s3166"/>
                </a:ext>
                <a:ext uri="{FF2B5EF4-FFF2-40B4-BE49-F238E27FC236}">
                  <a16:creationId xmlns:a16="http://schemas.microsoft.com/office/drawing/2014/main" id="{00000000-0008-0000-0400-00005E0C0000}"/>
                </a:ext>
              </a:extLst>
            </xdr:cNvPr>
            <xdr:cNvSpPr/>
          </xdr:nvSpPr>
          <xdr:spPr bwMode="auto">
            <a:xfrm>
              <a:off x="0" y="0"/>
              <a:ext cx="0" cy="0"/>
            </a:xfrm>
            <a:prstGeom prst="rect">
              <a:avLst/>
            </a:prstGeom>
            <a:solidFill>
              <a:srgbClr val="FF6600" mc:Ignorable="a14" a14:legacySpreadsheetColorIndex="53"/>
            </a:solidFill>
            <a:ln w="9525">
              <a:solidFill>
                <a:srgbClr val="000000" mc:Ignorable="a14" a14:legacySpreadsheetColorIndex="64"/>
              </a:solidFill>
              <a:miter lim="800000"/>
              <a:headEnd/>
              <a:tailEnd/>
            </a:ln>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2019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1358900</xdr:colOff>
          <xdr:row>122</xdr:row>
          <xdr:rowOff>6350</xdr:rowOff>
        </xdr:from>
        <xdr:to>
          <xdr:col>3</xdr:col>
          <xdr:colOff>2247900</xdr:colOff>
          <xdr:row>122</xdr:row>
          <xdr:rowOff>374650</xdr:rowOff>
        </xdr:to>
        <xdr:sp macro="" textlink="">
          <xdr:nvSpPr>
            <xdr:cNvPr id="3167" name="Option Button 95" hidden="1">
              <a:extLst>
                <a:ext uri="{63B3BB69-23CF-44E3-9099-C40C66FF867C}">
                  <a14:compatExt spid="_x0000_s3167"/>
                </a:ext>
                <a:ext uri="{FF2B5EF4-FFF2-40B4-BE49-F238E27FC236}">
                  <a16:creationId xmlns:a16="http://schemas.microsoft.com/office/drawing/2014/main" id="{00000000-0008-0000-0400-00005F0C0000}"/>
                </a:ext>
              </a:extLst>
            </xdr:cNvPr>
            <xdr:cNvSpPr/>
          </xdr:nvSpPr>
          <xdr:spPr bwMode="auto">
            <a:xfrm>
              <a:off x="0" y="0"/>
              <a:ext cx="0" cy="0"/>
            </a:xfrm>
            <a:prstGeom prst="rect">
              <a:avLst/>
            </a:prstGeom>
            <a:solidFill>
              <a:srgbClr val="FF6600" mc:Ignorable="a14" a14:legacySpreadsheetColorIndex="53"/>
            </a:solidFill>
            <a:ln w="9525">
              <a:solidFill>
                <a:srgbClr val="000000" mc:Ignorable="a14" a14:legacySpreadsheetColorIndex="64"/>
              </a:solidFill>
              <a:miter lim="800000"/>
              <a:headEnd/>
              <a:tailEnd/>
            </a:ln>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2018-2019</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82550</xdr:colOff>
          <xdr:row>122</xdr:row>
          <xdr:rowOff>6350</xdr:rowOff>
        </xdr:from>
        <xdr:to>
          <xdr:col>2</xdr:col>
          <xdr:colOff>1054100</xdr:colOff>
          <xdr:row>122</xdr:row>
          <xdr:rowOff>381000</xdr:rowOff>
        </xdr:to>
        <xdr:sp macro="" textlink="">
          <xdr:nvSpPr>
            <xdr:cNvPr id="3169" name="Button 97" hidden="1">
              <a:extLst>
                <a:ext uri="{63B3BB69-23CF-44E3-9099-C40C66FF867C}">
                  <a14:compatExt spid="_x0000_s3169"/>
                </a:ext>
                <a:ext uri="{FF2B5EF4-FFF2-40B4-BE49-F238E27FC236}">
                  <a16:creationId xmlns:a16="http://schemas.microsoft.com/office/drawing/2014/main" id="{00000000-0008-0000-0400-000061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Tout afficher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tin%20GIVELET/Documents/Cabinet%20de%20courtage/GIE/Comparateur%20Sant&#233;%20et%20prev%20Sofraco%20Alpes%20%20Mai%202018%20Anabelle%20MARJOLE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artin%20GIVELET/Documents/Cabinet%20de%20courtage/GIE/Comparateur%20Sant&#233;%20seul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s Cabinet"/>
      <sheetName val="Données Client"/>
      <sheetName val="Liste clients"/>
      <sheetName val="Import ModulR"/>
      <sheetName val="Comparatif TNS-Salarié cadre"/>
      <sheetName val="Listes D"/>
      <sheetName val="Cotisation Perso"/>
      <sheetName val="Paie"/>
      <sheetName val="Cotisations RO"/>
      <sheetName val="Les prestation des RO"/>
      <sheetName val="Page Etude FM"/>
      <sheetName val="Solly Azar"/>
      <sheetName val="Panorama FM"/>
      <sheetName val="Caneva Frais de santé"/>
      <sheetName val="Data pour graphiques"/>
      <sheetName val="Formules santé éxistantes"/>
      <sheetName val="Panorama Prev RO"/>
      <sheetName val="Panorama Prev TNS"/>
      <sheetName val="Solutions prev"/>
      <sheetName val="Tarif Pavillon"/>
      <sheetName val="Tarif Créasio 2018"/>
      <sheetName val="(Créasio 2018 RG)"/>
      <sheetName val="Tarif REPAM"/>
      <sheetName val="Tarif Axelliance TC 15"/>
      <sheetName val="Tarif Axelliance TC 20"/>
      <sheetName val="Non utilisé"/>
      <sheetName val="Tarif CIPRèS"/>
      <sheetName val="Tarif CIPRES Loréa"/>
      <sheetName val="ACPS Formules"/>
      <sheetName val="Tarif ACPS "/>
      <sheetName val="Tarif SPVie"/>
    </sheetNames>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s Cabinet"/>
      <sheetName val="Données Client"/>
      <sheetName val="Liste Clients"/>
      <sheetName val="Listes D"/>
      <sheetName val="Solly Azar"/>
      <sheetName val="Panorama FM"/>
      <sheetName val="Pour impression"/>
      <sheetName val="Caneva Frais de santé"/>
      <sheetName val="Formules santé éxistantes"/>
      <sheetName val="Tarif Pavillon"/>
      <sheetName val="Tarif Créasio 2018"/>
      <sheetName val="(Créasio 2018 RG)"/>
      <sheetName val="Tarif REPAM"/>
      <sheetName val="Tarif Axelliance TC 15"/>
      <sheetName val="Tarif Axelliance TC 20"/>
      <sheetName val="Non utilisé"/>
      <sheetName val="Tarif CIPRèS"/>
      <sheetName val="Tarif CIPRES Loréa"/>
      <sheetName val="ACPS Formules"/>
      <sheetName val="Tarif ACPS "/>
      <sheetName val="Tarif SPVie"/>
    </sheetNames>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7.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3" Type="http://schemas.openxmlformats.org/officeDocument/2006/relationships/hyperlink" Target="Fiches_Garanties_Compagnies\REPAM%20TNS%20Tableau%20des%20Garanties.pdf" TargetMode="External"/><Relationship Id="rId18" Type="http://schemas.openxmlformats.org/officeDocument/2006/relationships/hyperlink" Target="Fiches_Garanties_Compagnies\Garanties%20Actio_TNS_2..pdf" TargetMode="External"/><Relationship Id="rId26" Type="http://schemas.openxmlformats.org/officeDocument/2006/relationships/hyperlink" Target="Fiches_Garanties_Compagnies\CIPRES%20Lor&#233;a%20TNS%20Tableau%20des%20Garanties.pdf" TargetMode="External"/><Relationship Id="rId39" Type="http://schemas.openxmlformats.org/officeDocument/2006/relationships/hyperlink" Target="Fiches_Garanties_Compagnies\SPVie%20TNS%20Tableau%20des%20Garanties.pdf" TargetMode="External"/><Relationship Id="rId21" Type="http://schemas.openxmlformats.org/officeDocument/2006/relationships/hyperlink" Target="Fiches_Garanties_Compagnies\CIPRES%20Lor&#233;a%20TNS%20Tableau%20des%20Garanties.pdf" TargetMode="External"/><Relationship Id="rId34" Type="http://schemas.openxmlformats.org/officeDocument/2006/relationships/hyperlink" Target="Fiches_Garanties_Compagnies\Axelliance%20TNS%20Tableau%20des%20Garanties.pdf" TargetMode="External"/><Relationship Id="rId42" Type="http://schemas.openxmlformats.org/officeDocument/2006/relationships/hyperlink" Target="Fiches_Garanties_Compagnies\SPVie%20TNS%20Tableau%20des%20Garanties.pdf" TargetMode="External"/><Relationship Id="rId47" Type="http://schemas.openxmlformats.org/officeDocument/2006/relationships/hyperlink" Target="Fiches_Garanties_Compagnies\ACPS%20TNS%20Tableau%20des%20Garanties.pdf" TargetMode="External"/><Relationship Id="rId50" Type="http://schemas.openxmlformats.org/officeDocument/2006/relationships/hyperlink" Target="Fiches_Garanties_Compagnies\ACPS%20TNS%20Tableau%20des%20Garanties.pdf" TargetMode="External"/><Relationship Id="rId55" Type="http://schemas.openxmlformats.org/officeDocument/2006/relationships/hyperlink" Target="Fiches_Garanties_Compagnies\Solly%20Azar%20TNS%20Tableau%20des%20Garanties.pdf" TargetMode="External"/><Relationship Id="rId63" Type="http://schemas.openxmlformats.org/officeDocument/2006/relationships/hyperlink" Target="Fiches_Garanties_Compagnies\Pavillon%20Prevoyance%20ACTIO%20TNS%20Tableau%20des%20Garanties.pdf" TargetMode="External"/><Relationship Id="rId68" Type="http://schemas.openxmlformats.org/officeDocument/2006/relationships/drawing" Target="../drawings/drawing5.xml"/><Relationship Id="rId76" Type="http://schemas.openxmlformats.org/officeDocument/2006/relationships/ctrlProp" Target="../ctrlProps/ctrlProp14.xml"/><Relationship Id="rId84" Type="http://schemas.openxmlformats.org/officeDocument/2006/relationships/ctrlProp" Target="../ctrlProps/ctrlProp22.xml"/><Relationship Id="rId89" Type="http://schemas.openxmlformats.org/officeDocument/2006/relationships/ctrlProp" Target="../ctrlProps/ctrlProp27.xml"/><Relationship Id="rId7" Type="http://schemas.openxmlformats.org/officeDocument/2006/relationships/hyperlink" Target="Fiches_Garanties_Compagnies\MIEL%20Cr&#233;asio%20TNS%20Tableau%20des%20Garanties.pdf" TargetMode="External"/><Relationship Id="rId71" Type="http://schemas.openxmlformats.org/officeDocument/2006/relationships/ctrlProp" Target="../ctrlProps/ctrlProp9.xml"/><Relationship Id="rId2" Type="http://schemas.openxmlformats.org/officeDocument/2006/relationships/hyperlink" Target="Fiches_Garanties_Compagnies\Henner%20TNS%20Tableau%20des%20Garanties.pdf" TargetMode="External"/><Relationship Id="rId16" Type="http://schemas.openxmlformats.org/officeDocument/2006/relationships/hyperlink" Target="Fiches_Garanties_Compagnies\Garanties%20Actio_TNS_Initia..pdf" TargetMode="External"/><Relationship Id="rId29" Type="http://schemas.openxmlformats.org/officeDocument/2006/relationships/hyperlink" Target="Fiches_Garanties_Compagnies\CIPRES%20TNS%20Tableau%20des%20Garanties.pdf" TargetMode="External"/><Relationship Id="rId11" Type="http://schemas.openxmlformats.org/officeDocument/2006/relationships/hyperlink" Target="Fiches_Garanties_Compagnies\REPAM%20TNS%20Tableau%20des%20Garanties.pdf" TargetMode="External"/><Relationship Id="rId24" Type="http://schemas.openxmlformats.org/officeDocument/2006/relationships/hyperlink" Target="Fiches_Garanties_Compagnies\CIPRES%20Lor&#233;a%20TNS%20Tableau%20des%20Garanties.pdf" TargetMode="External"/><Relationship Id="rId32" Type="http://schemas.openxmlformats.org/officeDocument/2006/relationships/hyperlink" Target="Fiches_Garanties_Compagnies\Axelliance%20TNS%20Tableau%20des%20Garanties.pdf" TargetMode="External"/><Relationship Id="rId37" Type="http://schemas.openxmlformats.org/officeDocument/2006/relationships/hyperlink" Target="Fiches_Garanties_Compagnies\SPVie%20TNS%20Tableau%20des%20Garanties.pdf" TargetMode="External"/><Relationship Id="rId40" Type="http://schemas.openxmlformats.org/officeDocument/2006/relationships/hyperlink" Target="Fiches_Garanties_Compagnies\SPVie%20TNS%20Tableau%20des%20Garanties.pdf" TargetMode="External"/><Relationship Id="rId45" Type="http://schemas.openxmlformats.org/officeDocument/2006/relationships/hyperlink" Target="Fiches_Garanties_Compagnies\ACPS%20TNS%20Tableau%20des%20Garanties.pdf" TargetMode="External"/><Relationship Id="rId53" Type="http://schemas.openxmlformats.org/officeDocument/2006/relationships/hyperlink" Target="Fiches_Garanties_Compagnies\ACPS%20TNS%20Tableau%20des%20Garanties.pdf" TargetMode="External"/><Relationship Id="rId58" Type="http://schemas.openxmlformats.org/officeDocument/2006/relationships/hyperlink" Target="Fiches_Garanties_Compagnies\Solly%20Azar%20TNS%20Tableau%20des%20Garanties.pdf" TargetMode="External"/><Relationship Id="rId66" Type="http://schemas.openxmlformats.org/officeDocument/2006/relationships/hyperlink" Target="Fiches_Garanties_Compagnies\MIEL%20Cr&#233;asio%20TNS%20Tableau%20des%20Garanties.pdf" TargetMode="External"/><Relationship Id="rId74" Type="http://schemas.openxmlformats.org/officeDocument/2006/relationships/ctrlProp" Target="../ctrlProps/ctrlProp12.xml"/><Relationship Id="rId79" Type="http://schemas.openxmlformats.org/officeDocument/2006/relationships/ctrlProp" Target="../ctrlProps/ctrlProp17.xml"/><Relationship Id="rId87" Type="http://schemas.openxmlformats.org/officeDocument/2006/relationships/ctrlProp" Target="../ctrlProps/ctrlProp25.xml"/><Relationship Id="rId5" Type="http://schemas.openxmlformats.org/officeDocument/2006/relationships/hyperlink" Target="Fiches_Garanties_Compagnies\Henner%20TNS%20Tableau%20des%20Garanties.pdf" TargetMode="External"/><Relationship Id="rId61" Type="http://schemas.openxmlformats.org/officeDocument/2006/relationships/hyperlink" Target="Fiches_Garanties_Compagnies\Garanties%20Actio_TNS_2.1..pdf" TargetMode="External"/><Relationship Id="rId82" Type="http://schemas.openxmlformats.org/officeDocument/2006/relationships/ctrlProp" Target="../ctrlProps/ctrlProp20.xml"/><Relationship Id="rId90" Type="http://schemas.openxmlformats.org/officeDocument/2006/relationships/ctrlProp" Target="../ctrlProps/ctrlProp28.xml"/><Relationship Id="rId19" Type="http://schemas.openxmlformats.org/officeDocument/2006/relationships/hyperlink" Target="Fiches_Garanties_Compagnies\Garanties%20Actio_TNS_3..pdf" TargetMode="External"/><Relationship Id="rId4" Type="http://schemas.openxmlformats.org/officeDocument/2006/relationships/hyperlink" Target="Fiches_Garanties_Compagnies\Henner%20TNS%20Tableau%20des%20Garanties.pdf" TargetMode="External"/><Relationship Id="rId9" Type="http://schemas.openxmlformats.org/officeDocument/2006/relationships/hyperlink" Target="Fiches_Garanties_Compagnies\REPAM%20TNS%20Tableau%20des%20Garanties.pdf" TargetMode="External"/><Relationship Id="rId14" Type="http://schemas.openxmlformats.org/officeDocument/2006/relationships/hyperlink" Target="Fiches_Garanties_Compagnies\REPAM%20TNS%20Tableau%20des%20Garanties.pdf" TargetMode="External"/><Relationship Id="rId22" Type="http://schemas.openxmlformats.org/officeDocument/2006/relationships/hyperlink" Target="Fiches_Garanties_Compagnies\CIPRES%20Lor&#233;a%20TNS%20Tableau%20des%20Garanties.pdf" TargetMode="External"/><Relationship Id="rId27" Type="http://schemas.openxmlformats.org/officeDocument/2006/relationships/hyperlink" Target="Fiches_Garanties_Compagnies\CIPRES%20Lor&#233;a%20TNS%20Tableau%20des%20Garanties.pdf" TargetMode="External"/><Relationship Id="rId30" Type="http://schemas.openxmlformats.org/officeDocument/2006/relationships/hyperlink" Target="Fiches_Garanties_Compagnies\CIPRES%20TNS%20Tableau%20des%20Garanties.pdf" TargetMode="External"/><Relationship Id="rId35" Type="http://schemas.openxmlformats.org/officeDocument/2006/relationships/hyperlink" Target="Fiches_Garanties_Compagnies\Axelliance%20TNS%20Tableau%20des%20Garanties.pdf" TargetMode="External"/><Relationship Id="rId43" Type="http://schemas.openxmlformats.org/officeDocument/2006/relationships/hyperlink" Target="Fiches_Garanties_Compagnies\ACPS%20TNS%20Tableau%20des%20Garanties.pdf" TargetMode="External"/><Relationship Id="rId48" Type="http://schemas.openxmlformats.org/officeDocument/2006/relationships/hyperlink" Target="Fiches_Garanties_Compagnies\ACPS%20TNS%20Tableau%20des%20Garanties.pdf" TargetMode="External"/><Relationship Id="rId56" Type="http://schemas.openxmlformats.org/officeDocument/2006/relationships/hyperlink" Target="Fiches_Garanties_Compagnies\Solly%20Azar%20TNS%20Tableau%20des%20Garanties.pdf" TargetMode="External"/><Relationship Id="rId64" Type="http://schemas.openxmlformats.org/officeDocument/2006/relationships/hyperlink" Target="Fiches_Garanties_Compagnies\Pavillon%20Prevoyance%20ACTIO%20TNS%20Tableau%20des%20Garanties.pdf" TargetMode="External"/><Relationship Id="rId69" Type="http://schemas.openxmlformats.org/officeDocument/2006/relationships/vmlDrawing" Target="../drawings/vmlDrawing5.vml"/><Relationship Id="rId77" Type="http://schemas.openxmlformats.org/officeDocument/2006/relationships/ctrlProp" Target="../ctrlProps/ctrlProp15.xml"/><Relationship Id="rId8" Type="http://schemas.openxmlformats.org/officeDocument/2006/relationships/hyperlink" Target="Fiches_Garanties_Compagnies\MIEL%20Cr&#233;asio%20TNS%20Tableau%20des%20Garanties.pdf" TargetMode="External"/><Relationship Id="rId51" Type="http://schemas.openxmlformats.org/officeDocument/2006/relationships/hyperlink" Target="Fiches_Garanties_Compagnies\ACPS%20TNS%20Tableau%20des%20Garanties.pdf" TargetMode="External"/><Relationship Id="rId72" Type="http://schemas.openxmlformats.org/officeDocument/2006/relationships/ctrlProp" Target="../ctrlProps/ctrlProp10.xml"/><Relationship Id="rId80" Type="http://schemas.openxmlformats.org/officeDocument/2006/relationships/ctrlProp" Target="../ctrlProps/ctrlProp18.xml"/><Relationship Id="rId85" Type="http://schemas.openxmlformats.org/officeDocument/2006/relationships/ctrlProp" Target="../ctrlProps/ctrlProp23.xml"/><Relationship Id="rId3" Type="http://schemas.openxmlformats.org/officeDocument/2006/relationships/hyperlink" Target="Fiches_Garanties_Compagnies\Henner%20TNS%20Tableau%20des%20Garanties.pdf" TargetMode="External"/><Relationship Id="rId12" Type="http://schemas.openxmlformats.org/officeDocument/2006/relationships/hyperlink" Target="Fiches_Garanties_Compagnies\REPAM%20TNS%20Tableau%20des%20Garanties.pdf" TargetMode="External"/><Relationship Id="rId17" Type="http://schemas.openxmlformats.org/officeDocument/2006/relationships/hyperlink" Target="Fiches_Garanties_Compagnies\Garanties%20Actio_TNS_1..pdf" TargetMode="External"/><Relationship Id="rId25" Type="http://schemas.openxmlformats.org/officeDocument/2006/relationships/hyperlink" Target="Fiches_Garanties_Compagnies\CIPRES%20Lor&#233;a%20TNS%20Tableau%20des%20Garanties.pdf" TargetMode="External"/><Relationship Id="rId33" Type="http://schemas.openxmlformats.org/officeDocument/2006/relationships/hyperlink" Target="Fiches_Garanties_Compagnies\Axelliance%20TNS%20Tableau%20des%20Garanties.pdf" TargetMode="External"/><Relationship Id="rId38" Type="http://schemas.openxmlformats.org/officeDocument/2006/relationships/hyperlink" Target="Fiches_Garanties_Compagnies\SPVie%20TNS%20Tableau%20des%20Garanties.pdf" TargetMode="External"/><Relationship Id="rId46" Type="http://schemas.openxmlformats.org/officeDocument/2006/relationships/hyperlink" Target="Fiches_Garanties_Compagnies\ACPS%20TNS%20Tableau%20des%20Garanties.pdf" TargetMode="External"/><Relationship Id="rId59" Type="http://schemas.openxmlformats.org/officeDocument/2006/relationships/hyperlink" Target="Fiches_Garanties_Compagnies\Solly%20Azar%20TNS%20Tableau%20des%20Garanties.pdf" TargetMode="External"/><Relationship Id="rId67" Type="http://schemas.openxmlformats.org/officeDocument/2006/relationships/printerSettings" Target="../printerSettings/printerSettings5.bin"/><Relationship Id="rId20" Type="http://schemas.openxmlformats.org/officeDocument/2006/relationships/hyperlink" Target="Fiches_Garanties_Compagnies\CIPRES%20Lor&#233;a%20TNS%20Tableau%20des%20Garanties.pdf" TargetMode="External"/><Relationship Id="rId41" Type="http://schemas.openxmlformats.org/officeDocument/2006/relationships/hyperlink" Target="Fiches_Garanties_Compagnies\SPVie%20TNS%20Tableau%20des%20Garanties.pdf" TargetMode="External"/><Relationship Id="rId54" Type="http://schemas.openxmlformats.org/officeDocument/2006/relationships/hyperlink" Target="Fiches_Garanties_Compagnies\ACPS%20TNS%20Tableau%20des%20Garanties.pdf" TargetMode="External"/><Relationship Id="rId62" Type="http://schemas.openxmlformats.org/officeDocument/2006/relationships/hyperlink" Target="Fiches_Garanties_Compagnies\Garanties%20Actio_TNS_3.1..pdf" TargetMode="External"/><Relationship Id="rId70" Type="http://schemas.openxmlformats.org/officeDocument/2006/relationships/ctrlProp" Target="../ctrlProps/ctrlProp8.xml"/><Relationship Id="rId75" Type="http://schemas.openxmlformats.org/officeDocument/2006/relationships/ctrlProp" Target="../ctrlProps/ctrlProp13.xml"/><Relationship Id="rId83" Type="http://schemas.openxmlformats.org/officeDocument/2006/relationships/ctrlProp" Target="../ctrlProps/ctrlProp21.xml"/><Relationship Id="rId88" Type="http://schemas.openxmlformats.org/officeDocument/2006/relationships/ctrlProp" Target="../ctrlProps/ctrlProp26.xml"/><Relationship Id="rId1" Type="http://schemas.openxmlformats.org/officeDocument/2006/relationships/hyperlink" Target="Fiches_Garanties_Compagnies\Henner%20TNS%20Tableau%20des%20Garanties.pdf" TargetMode="External"/><Relationship Id="rId6" Type="http://schemas.openxmlformats.org/officeDocument/2006/relationships/hyperlink" Target="Fiches_Garanties_Compagnies\MIEL%20Cr&#233;asio%20TNS%20Tableau%20des%20Garanties.pdf" TargetMode="External"/><Relationship Id="rId15" Type="http://schemas.openxmlformats.org/officeDocument/2006/relationships/hyperlink" Target="Fiches_Garanties_Compagnies\REPAM%20TNS%20Tableau%20des%20Garanties.pdf" TargetMode="External"/><Relationship Id="rId23" Type="http://schemas.openxmlformats.org/officeDocument/2006/relationships/hyperlink" Target="Fiches_Garanties_Compagnies\CIPRES%20Lor&#233;a%20TNS%20Tableau%20des%20Garanties.pdf" TargetMode="External"/><Relationship Id="rId28" Type="http://schemas.openxmlformats.org/officeDocument/2006/relationships/hyperlink" Target="Fiches_Garanties_Compagnies\CIPRES%20TNS%20Tableau%20des%20Garanties.pdf" TargetMode="External"/><Relationship Id="rId36" Type="http://schemas.openxmlformats.org/officeDocument/2006/relationships/hyperlink" Target="Fiches_Garanties_Compagnies\SPVie%20TNS%20Tableau%20des%20Garanties.pdf" TargetMode="External"/><Relationship Id="rId49" Type="http://schemas.openxmlformats.org/officeDocument/2006/relationships/hyperlink" Target="Fiches_Garanties_Compagnies\ACPS%20TNS%20Tableau%20des%20Garanties.pdf" TargetMode="External"/><Relationship Id="rId57" Type="http://schemas.openxmlformats.org/officeDocument/2006/relationships/hyperlink" Target="Fiches_Garanties_Compagnies\Solly%20Azar%20TNS%20Tableau%20des%20Garanties.pdf" TargetMode="External"/><Relationship Id="rId10" Type="http://schemas.openxmlformats.org/officeDocument/2006/relationships/hyperlink" Target="Fiches_Garanties_Compagnies\REPAM%20TNS%20Tableau%20des%20Garanties.pdf" TargetMode="External"/><Relationship Id="rId31" Type="http://schemas.openxmlformats.org/officeDocument/2006/relationships/hyperlink" Target="Fiches_Garanties_Compagnies\CIPRES%20TNS%20Tableau%20des%20Garanties.pdf" TargetMode="External"/><Relationship Id="rId44" Type="http://schemas.openxmlformats.org/officeDocument/2006/relationships/hyperlink" Target="Fiches_Garanties_Compagnies\ACPS%20TNS%20Tableau%20des%20Garanties.pdf" TargetMode="External"/><Relationship Id="rId52" Type="http://schemas.openxmlformats.org/officeDocument/2006/relationships/hyperlink" Target="Fiches_Garanties_Compagnies\ACPS%20TNS%20Tableau%20des%20Garanties.pdf" TargetMode="External"/><Relationship Id="rId60" Type="http://schemas.openxmlformats.org/officeDocument/2006/relationships/hyperlink" Target="Fiches_Garanties_Compagnies\Garanties%20Actio_TNS_1.1..pdf" TargetMode="External"/><Relationship Id="rId65" Type="http://schemas.openxmlformats.org/officeDocument/2006/relationships/hyperlink" Target="Fiches_Garanties_Compagnies\Pavillon%20Prevoyance%20ACTIO%20TNS%20Tableau%20des%20Garanties.pdf" TargetMode="External"/><Relationship Id="rId73" Type="http://schemas.openxmlformats.org/officeDocument/2006/relationships/ctrlProp" Target="../ctrlProps/ctrlProp11.xml"/><Relationship Id="rId78" Type="http://schemas.openxmlformats.org/officeDocument/2006/relationships/ctrlProp" Target="../ctrlProps/ctrlProp16.xml"/><Relationship Id="rId81" Type="http://schemas.openxmlformats.org/officeDocument/2006/relationships/ctrlProp" Target="../ctrlProps/ctrlProp19.xml"/><Relationship Id="rId86" Type="http://schemas.openxmlformats.org/officeDocument/2006/relationships/ctrlProp" Target="../ctrlProps/ctrlProp2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CM23"/>
  <sheetViews>
    <sheetView showRowColHeaders="0" topLeftCell="M1" workbookViewId="0">
      <selection activeCell="A7" sqref="A7:T11"/>
    </sheetView>
  </sheetViews>
  <sheetFormatPr baseColWidth="10" defaultColWidth="10.6328125" defaultRowHeight="14.5" x14ac:dyDescent="0.35"/>
  <cols>
    <col min="1" max="1" width="14.7265625" style="117" customWidth="1"/>
    <col min="2" max="2" width="20.7265625" style="117" bestFit="1" customWidth="1"/>
    <col min="3" max="3" width="25.08984375" style="117" customWidth="1"/>
    <col min="4" max="4" width="20.36328125" style="117" customWidth="1"/>
    <col min="5" max="9" width="10.6328125" style="117"/>
    <col min="10" max="10" width="12.6328125" style="117" bestFit="1" customWidth="1"/>
    <col min="11" max="16384" width="10.6328125" style="117"/>
  </cols>
  <sheetData>
    <row r="1" spans="1:91" ht="27.5" customHeight="1" x14ac:dyDescent="0.35">
      <c r="BZ1" s="117" t="s">
        <v>472</v>
      </c>
      <c r="CA1" s="117" t="s">
        <v>473</v>
      </c>
      <c r="CB1" s="117" t="s">
        <v>436</v>
      </c>
      <c r="CC1" s="117" t="s">
        <v>474</v>
      </c>
      <c r="CD1" s="117" t="s">
        <v>475</v>
      </c>
      <c r="CE1" s="117" t="s">
        <v>476</v>
      </c>
      <c r="CF1" s="117" t="s">
        <v>477</v>
      </c>
      <c r="CG1" s="117" t="s">
        <v>478</v>
      </c>
      <c r="CH1" s="117" t="s">
        <v>479</v>
      </c>
      <c r="CI1" s="117" t="s">
        <v>480</v>
      </c>
      <c r="CJ1" s="117" t="s">
        <v>473</v>
      </c>
      <c r="CK1" s="117" t="s">
        <v>481</v>
      </c>
      <c r="CL1" s="117" t="s">
        <v>457</v>
      </c>
      <c r="CM1" s="117" t="s">
        <v>192</v>
      </c>
    </row>
    <row r="2" spans="1:91" ht="24" customHeight="1" x14ac:dyDescent="0.35">
      <c r="BZ2" s="117" t="s">
        <v>472</v>
      </c>
      <c r="CA2" s="117" t="s">
        <v>473</v>
      </c>
      <c r="CB2" s="117" t="s">
        <v>436</v>
      </c>
      <c r="CC2" s="117" t="s">
        <v>474</v>
      </c>
      <c r="CD2" s="117" t="s">
        <v>475</v>
      </c>
      <c r="CE2" s="117" t="s">
        <v>476</v>
      </c>
      <c r="CF2" s="117" t="s">
        <v>477</v>
      </c>
      <c r="CG2" s="117" t="s">
        <v>478</v>
      </c>
      <c r="CH2" s="117" t="s">
        <v>479</v>
      </c>
      <c r="CI2" s="117" t="s">
        <v>480</v>
      </c>
      <c r="CJ2" s="117" t="s">
        <v>473</v>
      </c>
      <c r="CK2" s="117" t="s">
        <v>481</v>
      </c>
      <c r="CL2" s="117" t="s">
        <v>457</v>
      </c>
      <c r="CM2" s="117" t="s">
        <v>192</v>
      </c>
    </row>
    <row r="3" spans="1:91" ht="52.5" customHeight="1" x14ac:dyDescent="0.35">
      <c r="BY3" s="117" t="s">
        <v>471</v>
      </c>
      <c r="BZ3" s="117" t="s">
        <v>463</v>
      </c>
      <c r="CA3" s="117" t="s">
        <v>464</v>
      </c>
      <c r="CB3" s="117" t="s">
        <v>436</v>
      </c>
      <c r="CC3" s="117" t="s">
        <v>483</v>
      </c>
      <c r="CD3" s="117" t="s">
        <v>465</v>
      </c>
      <c r="CE3" s="117" t="s">
        <v>485</v>
      </c>
      <c r="CF3" s="117" t="s">
        <v>466</v>
      </c>
      <c r="CG3" s="117" t="s">
        <v>468</v>
      </c>
      <c r="CH3" s="117" t="s">
        <v>486</v>
      </c>
      <c r="CI3" s="117" t="s">
        <v>487</v>
      </c>
      <c r="CJ3" s="117" t="s">
        <v>467</v>
      </c>
      <c r="CK3" s="117" t="s">
        <v>488</v>
      </c>
      <c r="CL3" s="117" t="s">
        <v>469</v>
      </c>
      <c r="CM3" s="117" t="s">
        <v>470</v>
      </c>
    </row>
    <row r="4" spans="1:91" ht="21" customHeight="1" x14ac:dyDescent="0.35">
      <c r="BZ4" s="117" t="s">
        <v>463</v>
      </c>
      <c r="CA4" s="117" t="s">
        <v>464</v>
      </c>
      <c r="CB4" s="117" t="s">
        <v>436</v>
      </c>
      <c r="CC4" s="117" t="s">
        <v>483</v>
      </c>
      <c r="CD4" s="117" t="s">
        <v>465</v>
      </c>
      <c r="CE4" s="117" t="s">
        <v>485</v>
      </c>
      <c r="CF4" s="117" t="s">
        <v>466</v>
      </c>
      <c r="CG4" s="117" t="s">
        <v>468</v>
      </c>
      <c r="CH4" s="117" t="s">
        <v>486</v>
      </c>
      <c r="CI4" s="117" t="s">
        <v>487</v>
      </c>
      <c r="CJ4" s="117" t="s">
        <v>467</v>
      </c>
      <c r="CK4" s="117" t="s">
        <v>488</v>
      </c>
      <c r="CL4" s="117" t="s">
        <v>469</v>
      </c>
      <c r="CM4" s="117" t="s">
        <v>470</v>
      </c>
    </row>
    <row r="5" spans="1:91" ht="24" customHeight="1" x14ac:dyDescent="0.35">
      <c r="BZ5" s="117" t="s">
        <v>463</v>
      </c>
      <c r="CA5" s="117" t="s">
        <v>464</v>
      </c>
      <c r="CB5" s="117" t="s">
        <v>436</v>
      </c>
      <c r="CC5" s="117" t="s">
        <v>483</v>
      </c>
      <c r="CD5" s="117" t="s">
        <v>465</v>
      </c>
      <c r="CE5" s="117" t="s">
        <v>485</v>
      </c>
      <c r="CF5" s="117" t="s">
        <v>466</v>
      </c>
      <c r="CG5" s="117" t="s">
        <v>468</v>
      </c>
      <c r="CH5" s="117" t="s">
        <v>486</v>
      </c>
      <c r="CI5" s="117" t="s">
        <v>487</v>
      </c>
      <c r="CJ5" s="117" t="s">
        <v>467</v>
      </c>
      <c r="CK5" s="117" t="s">
        <v>488</v>
      </c>
      <c r="CL5" s="117" t="s">
        <v>469</v>
      </c>
      <c r="CM5" s="117" t="s">
        <v>470</v>
      </c>
    </row>
    <row r="6" spans="1:91" x14ac:dyDescent="0.35">
      <c r="A6" s="117" t="s">
        <v>484</v>
      </c>
      <c r="B6" s="118" t="s">
        <v>156</v>
      </c>
      <c r="C6" s="118" t="s">
        <v>155</v>
      </c>
      <c r="D6" s="119" t="s">
        <v>462</v>
      </c>
      <c r="E6" s="117" t="s">
        <v>159</v>
      </c>
      <c r="F6" s="117" t="s">
        <v>160</v>
      </c>
      <c r="G6" s="117" t="s">
        <v>158</v>
      </c>
      <c r="H6" s="117" t="s">
        <v>157</v>
      </c>
      <c r="I6" s="117" t="s">
        <v>152</v>
      </c>
      <c r="J6" s="120" t="s">
        <v>161</v>
      </c>
      <c r="K6" s="120" t="s">
        <v>162</v>
      </c>
      <c r="L6" s="117" t="s">
        <v>163</v>
      </c>
      <c r="M6" s="117" t="s">
        <v>153</v>
      </c>
      <c r="N6" s="117" t="s">
        <v>154</v>
      </c>
      <c r="O6" s="117" t="s">
        <v>458</v>
      </c>
      <c r="P6" s="117" t="s">
        <v>459</v>
      </c>
      <c r="Q6" s="117" t="s">
        <v>460</v>
      </c>
    </row>
    <row r="7" spans="1:91" x14ac:dyDescent="0.35">
      <c r="J7" s="121"/>
      <c r="K7" s="122"/>
      <c r="O7" s="122"/>
    </row>
    <row r="8" spans="1:91" x14ac:dyDescent="0.35">
      <c r="J8" s="123"/>
      <c r="K8" s="122"/>
      <c r="O8" s="122"/>
    </row>
    <row r="9" spans="1:91" x14ac:dyDescent="0.35">
      <c r="J9" s="123"/>
      <c r="K9" s="122"/>
      <c r="O9" s="122"/>
    </row>
    <row r="10" spans="1:91" x14ac:dyDescent="0.35">
      <c r="J10" s="123"/>
      <c r="K10" s="122"/>
      <c r="O10" s="122"/>
    </row>
    <row r="11" spans="1:91" x14ac:dyDescent="0.35">
      <c r="R11" s="118"/>
    </row>
    <row r="12" spans="1:91" ht="15.5" x14ac:dyDescent="0.35">
      <c r="S12" s="124"/>
    </row>
    <row r="13" spans="1:91" ht="15.5" x14ac:dyDescent="0.35">
      <c r="S13" s="124"/>
    </row>
    <row r="14" spans="1:91" ht="15.5" x14ac:dyDescent="0.35">
      <c r="S14" s="125"/>
    </row>
    <row r="15" spans="1:91" ht="15.5" x14ac:dyDescent="0.35">
      <c r="S15" s="124"/>
    </row>
    <row r="16" spans="1:91" ht="15.5" x14ac:dyDescent="0.35">
      <c r="S16" s="125"/>
    </row>
    <row r="17" spans="17:19" ht="15.5" x14ac:dyDescent="0.35">
      <c r="S17" s="124"/>
    </row>
    <row r="18" spans="17:19" ht="15.5" x14ac:dyDescent="0.35">
      <c r="S18" s="126"/>
    </row>
    <row r="19" spans="17:19" ht="15.5" x14ac:dyDescent="0.35">
      <c r="Q19" s="127"/>
      <c r="R19" s="120"/>
      <c r="S19" s="128"/>
    </row>
    <row r="20" spans="17:19" x14ac:dyDescent="0.35">
      <c r="Q20" s="127"/>
      <c r="R20" s="120"/>
      <c r="S20" s="122"/>
    </row>
    <row r="21" spans="17:19" ht="15.5" x14ac:dyDescent="0.35">
      <c r="S21" s="126"/>
    </row>
    <row r="22" spans="17:19" ht="15.5" x14ac:dyDescent="0.35">
      <c r="S22" s="125"/>
    </row>
    <row r="23" spans="17:19" ht="15.5" x14ac:dyDescent="0.35">
      <c r="S23" s="124"/>
    </row>
  </sheetData>
  <pageMargins left="0.75" right="0.75" top="1" bottom="1" header="0.5" footer="0.5"/>
  <pageSetup paperSize="9" scale="10" orientation="portrait" horizontalDpi="4294967292" verticalDpi="4294967292"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Module16.Retour_Données_Client">
                <anchor>
                  <from>
                    <xdr:col>0</xdr:col>
                    <xdr:colOff>19050</xdr:colOff>
                    <xdr:row>0</xdr:row>
                    <xdr:rowOff>0</xdr:rowOff>
                  </from>
                  <to>
                    <xdr:col>1</xdr:col>
                    <xdr:colOff>876300</xdr:colOff>
                    <xdr:row>1</xdr:row>
                    <xdr:rowOff>57150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FK415"/>
  <sheetViews>
    <sheetView showGridLines="0" zoomScale="85" zoomScaleNormal="85" workbookViewId="0"/>
  </sheetViews>
  <sheetFormatPr baseColWidth="10" defaultColWidth="10.6328125" defaultRowHeight="14.5" x14ac:dyDescent="0.35"/>
  <cols>
    <col min="1" max="1" width="1.7265625" style="53" customWidth="1"/>
    <col min="2" max="2" width="14.26953125" style="53" customWidth="1"/>
    <col min="3" max="3" width="14.81640625" style="53" customWidth="1"/>
    <col min="4" max="4" width="22.453125" style="53" customWidth="1"/>
    <col min="5" max="5" width="15.54296875" style="53" customWidth="1"/>
    <col min="6" max="6" width="13.7265625" style="53" customWidth="1"/>
    <col min="7" max="7" width="11.36328125" style="53" bestFit="1" customWidth="1"/>
    <col min="8" max="8" width="1.81640625" style="53" customWidth="1"/>
    <col min="9" max="9" width="18.81640625" style="116" bestFit="1" customWidth="1"/>
    <col min="10" max="10" width="18.36328125" style="116" customWidth="1"/>
    <col min="11" max="11" width="23.90625" style="116" customWidth="1"/>
    <col min="12" max="12" width="6.1796875" style="116" bestFit="1" customWidth="1"/>
    <col min="13" max="13" width="10.81640625" style="116" bestFit="1" customWidth="1"/>
    <col min="14" max="14" width="10.6328125" style="40"/>
    <col min="15" max="25" width="10.6328125" style="40" customWidth="1"/>
    <col min="26" max="26" width="7.08984375" style="37" customWidth="1"/>
    <col min="27" max="27" width="8.81640625" style="37" customWidth="1"/>
    <col min="28" max="28" width="6.453125" style="37" customWidth="1"/>
    <col min="29" max="29" width="27.453125" style="37" customWidth="1"/>
    <col min="30" max="30" width="19.453125" style="37" customWidth="1"/>
    <col min="31" max="31" width="19" style="37" customWidth="1"/>
    <col min="32" max="32" width="22.90625" style="37" customWidth="1"/>
    <col min="33" max="33" width="10.6328125" style="37" customWidth="1"/>
    <col min="34" max="34" width="24.6328125" style="37" customWidth="1"/>
    <col min="35" max="35" width="3.26953125" style="37" customWidth="1"/>
    <col min="36" max="39" width="10.6328125" style="37" customWidth="1"/>
    <col min="40" max="40" width="19.1796875" style="37" customWidth="1"/>
    <col min="41" max="41" width="26" style="52" customWidth="1"/>
    <col min="42" max="42" width="28.26953125" style="37" customWidth="1"/>
    <col min="43" max="65" width="10.6328125" style="37" customWidth="1"/>
    <col min="66" max="70" width="10.6328125" style="37"/>
    <col min="71" max="16384" width="10.6328125" style="53"/>
  </cols>
  <sheetData>
    <row r="1" spans="1:167" ht="23.5" customHeight="1" x14ac:dyDescent="0.3">
      <c r="A1" s="37"/>
      <c r="B1" s="37"/>
      <c r="C1" s="37"/>
      <c r="D1" s="39" t="s">
        <v>226</v>
      </c>
      <c r="E1" s="50" t="s">
        <v>226</v>
      </c>
      <c r="F1" s="51"/>
      <c r="G1" s="37"/>
      <c r="H1" s="37"/>
      <c r="I1" s="37" t="s">
        <v>426</v>
      </c>
      <c r="J1" s="416" t="s">
        <v>461</v>
      </c>
      <c r="K1" s="37"/>
      <c r="L1" s="37"/>
      <c r="M1" s="37"/>
      <c r="N1" s="37"/>
      <c r="O1" s="37"/>
      <c r="P1" s="37"/>
      <c r="Q1" s="37"/>
      <c r="R1" s="37"/>
      <c r="S1" s="37"/>
      <c r="T1" s="37"/>
      <c r="U1" s="37"/>
      <c r="V1" s="37"/>
      <c r="W1" s="37"/>
      <c r="X1" s="37"/>
      <c r="Y1" s="37"/>
      <c r="BS1" s="37"/>
      <c r="BT1" s="37"/>
      <c r="BU1" s="37"/>
      <c r="BV1" s="37"/>
      <c r="BW1" s="37"/>
      <c r="BX1" s="37"/>
      <c r="BY1" s="37"/>
      <c r="BZ1" s="37"/>
      <c r="CA1" s="37"/>
      <c r="CB1" s="37"/>
      <c r="CC1" s="37"/>
      <c r="CD1" s="37"/>
      <c r="CE1" s="37"/>
      <c r="CF1" s="37"/>
      <c r="CG1" s="37"/>
      <c r="CH1" s="37"/>
      <c r="CI1" s="37"/>
      <c r="CJ1" s="37"/>
      <c r="CK1" s="37"/>
      <c r="CL1" s="37"/>
      <c r="CM1" s="37"/>
      <c r="CN1" s="37"/>
      <c r="CO1" s="37"/>
      <c r="CP1" s="37"/>
      <c r="CQ1" s="37"/>
      <c r="CR1" s="37"/>
      <c r="CS1" s="37"/>
      <c r="CT1" s="37"/>
      <c r="CU1" s="37"/>
      <c r="CV1" s="37"/>
      <c r="CW1" s="37"/>
      <c r="CX1" s="37"/>
      <c r="CY1" s="37"/>
      <c r="CZ1" s="37"/>
      <c r="DA1" s="37"/>
      <c r="DB1" s="37"/>
      <c r="DC1" s="37"/>
      <c r="DD1" s="37"/>
      <c r="DE1" s="37"/>
      <c r="DF1" s="37"/>
      <c r="DG1" s="37"/>
      <c r="DH1" s="37"/>
      <c r="DI1" s="37"/>
      <c r="DJ1" s="37"/>
      <c r="DK1" s="37"/>
      <c r="DL1" s="37"/>
      <c r="DM1" s="37"/>
      <c r="DN1" s="37"/>
      <c r="DO1" s="37"/>
      <c r="DP1" s="37"/>
      <c r="DQ1" s="37"/>
      <c r="DR1" s="37"/>
      <c r="DS1" s="37"/>
      <c r="DT1" s="37"/>
      <c r="DU1" s="37"/>
      <c r="DV1" s="37"/>
      <c r="DW1" s="37"/>
      <c r="DX1" s="37"/>
      <c r="DY1" s="37"/>
      <c r="DZ1" s="37"/>
      <c r="EA1" s="37"/>
      <c r="EB1" s="37"/>
      <c r="EC1" s="37"/>
      <c r="ED1" s="37"/>
      <c r="EE1" s="37"/>
      <c r="EF1" s="37"/>
      <c r="EG1" s="37"/>
      <c r="EH1" s="37"/>
      <c r="EI1" s="37"/>
      <c r="EJ1" s="37"/>
      <c r="EK1" s="37"/>
      <c r="EL1" s="37"/>
      <c r="EM1" s="37"/>
      <c r="EN1" s="37"/>
      <c r="EO1" s="37"/>
      <c r="EP1" s="37"/>
      <c r="EQ1" s="37"/>
      <c r="ER1" s="37"/>
      <c r="ES1" s="37"/>
      <c r="ET1" s="37"/>
      <c r="EU1" s="37"/>
      <c r="EV1" s="37"/>
      <c r="EW1" s="37"/>
      <c r="EX1" s="37"/>
      <c r="EY1" s="37"/>
      <c r="EZ1" s="37"/>
      <c r="FA1" s="37"/>
      <c r="FB1" s="37"/>
      <c r="FC1" s="37"/>
      <c r="FD1" s="37"/>
      <c r="FE1" s="37"/>
      <c r="FF1" s="37"/>
      <c r="FG1" s="37"/>
      <c r="FH1" s="37"/>
      <c r="FI1" s="37"/>
      <c r="FJ1" s="37"/>
      <c r="FK1" s="37"/>
    </row>
    <row r="2" spans="1:167" thickBot="1" x14ac:dyDescent="0.35">
      <c r="A2" s="37"/>
      <c r="B2" s="37"/>
      <c r="C2" s="37"/>
      <c r="D2" s="38">
        <f>(ROUNDDOWN((J7/1000),0))</f>
        <v>38</v>
      </c>
      <c r="E2" s="54" t="str">
        <f>LEFT(J7,2)</f>
        <v>38</v>
      </c>
      <c r="F2" s="37"/>
      <c r="G2" s="37"/>
      <c r="H2" s="37"/>
      <c r="I2" s="37"/>
      <c r="J2" s="37"/>
      <c r="K2" s="37"/>
      <c r="L2" s="37"/>
      <c r="M2" s="37"/>
      <c r="N2" s="37"/>
      <c r="O2" s="37"/>
      <c r="P2" s="37"/>
      <c r="Q2" s="37"/>
      <c r="R2" s="37"/>
      <c r="S2" s="37"/>
      <c r="T2" s="37"/>
      <c r="U2" s="37"/>
      <c r="V2" s="37"/>
      <c r="W2" s="37"/>
      <c r="X2" s="37"/>
      <c r="Y2" s="37"/>
      <c r="BS2" s="37"/>
      <c r="BT2" s="37"/>
      <c r="BU2" s="37"/>
      <c r="BV2" s="37"/>
      <c r="BW2" s="37"/>
      <c r="BX2" s="37"/>
      <c r="BY2" s="37"/>
      <c r="BZ2" s="37"/>
      <c r="CA2" s="37"/>
      <c r="CB2" s="37"/>
      <c r="CC2" s="37"/>
      <c r="CD2" s="37"/>
      <c r="CE2" s="37"/>
      <c r="CF2" s="37"/>
      <c r="CG2" s="37"/>
      <c r="CH2" s="37"/>
      <c r="CI2" s="37"/>
      <c r="CJ2" s="37"/>
      <c r="CK2" s="37"/>
      <c r="CL2" s="37"/>
      <c r="CM2" s="37"/>
      <c r="CN2" s="37"/>
      <c r="CO2" s="37"/>
      <c r="CP2" s="37"/>
      <c r="CQ2" s="37"/>
      <c r="CR2" s="37"/>
      <c r="CS2" s="37"/>
      <c r="CT2" s="37"/>
      <c r="CU2" s="37"/>
      <c r="CV2" s="37"/>
      <c r="CW2" s="37"/>
      <c r="CX2" s="37"/>
      <c r="CY2" s="37"/>
      <c r="CZ2" s="37"/>
      <c r="DA2" s="37"/>
      <c r="DB2" s="37"/>
      <c r="DC2" s="37"/>
      <c r="DD2" s="37"/>
      <c r="DE2" s="37"/>
      <c r="DF2" s="37"/>
      <c r="DG2" s="37"/>
      <c r="DH2" s="37"/>
      <c r="DI2" s="37"/>
      <c r="DJ2" s="37"/>
      <c r="DK2" s="37"/>
      <c r="DL2" s="37"/>
      <c r="DM2" s="37"/>
      <c r="DN2" s="37"/>
      <c r="DO2" s="37"/>
      <c r="DP2" s="37"/>
      <c r="DQ2" s="37"/>
      <c r="DR2" s="37"/>
      <c r="DS2" s="37"/>
      <c r="DT2" s="37"/>
      <c r="DU2" s="37"/>
      <c r="DV2" s="37"/>
      <c r="DW2" s="37"/>
      <c r="DX2" s="37"/>
      <c r="DY2" s="37"/>
      <c r="DZ2" s="37"/>
      <c r="EA2" s="37"/>
      <c r="EB2" s="37"/>
      <c r="EC2" s="37"/>
      <c r="ED2" s="37"/>
      <c r="EE2" s="37"/>
      <c r="EF2" s="37"/>
      <c r="EG2" s="37"/>
      <c r="EH2" s="37"/>
      <c r="EI2" s="37"/>
      <c r="EJ2" s="37"/>
      <c r="EK2" s="37"/>
      <c r="EL2" s="37"/>
      <c r="EM2" s="37"/>
      <c r="EN2" s="37"/>
      <c r="EO2" s="37"/>
      <c r="EP2" s="37"/>
      <c r="EQ2" s="37"/>
      <c r="ER2" s="37"/>
      <c r="ES2" s="37"/>
      <c r="ET2" s="37"/>
      <c r="EU2" s="37"/>
      <c r="EV2" s="37"/>
      <c r="EW2" s="37"/>
      <c r="EX2" s="37"/>
      <c r="EY2" s="37"/>
      <c r="EZ2" s="37"/>
      <c r="FA2" s="37"/>
      <c r="FB2" s="37"/>
      <c r="FC2" s="37"/>
      <c r="FD2" s="37"/>
      <c r="FE2" s="37"/>
      <c r="FF2" s="37"/>
      <c r="FG2" s="37"/>
      <c r="FH2" s="37"/>
      <c r="FI2" s="37"/>
      <c r="FJ2" s="37"/>
      <c r="FK2" s="37"/>
    </row>
    <row r="3" spans="1:167" s="62" customFormat="1" ht="17.5" thickBot="1" x14ac:dyDescent="0.55000000000000004">
      <c r="A3" s="41"/>
      <c r="B3" s="35" t="s">
        <v>408</v>
      </c>
      <c r="C3" s="55">
        <f ca="1">TODAY()</f>
        <v>43355</v>
      </c>
      <c r="D3" s="36" t="s">
        <v>223</v>
      </c>
      <c r="E3" s="480">
        <v>43388</v>
      </c>
      <c r="F3" s="56" t="s">
        <v>228</v>
      </c>
      <c r="G3" s="57">
        <f>YEAR(Effet_Date)</f>
        <v>2018</v>
      </c>
      <c r="H3" s="58"/>
      <c r="I3" s="59" t="s">
        <v>199</v>
      </c>
      <c r="J3" s="60" t="s">
        <v>494</v>
      </c>
      <c r="K3" s="34"/>
      <c r="L3" s="34"/>
      <c r="M3" s="61"/>
      <c r="N3" s="37"/>
      <c r="O3" s="41"/>
      <c r="P3" s="41"/>
      <c r="Q3" s="41"/>
      <c r="R3" s="41"/>
      <c r="S3" s="41"/>
      <c r="T3" s="41"/>
      <c r="U3" s="41"/>
      <c r="V3" s="41"/>
      <c r="W3" s="41"/>
      <c r="X3" s="41"/>
      <c r="Y3" s="41"/>
      <c r="Z3" s="41"/>
      <c r="AA3" s="41"/>
      <c r="AB3" s="41"/>
      <c r="AC3" s="41"/>
      <c r="AD3" s="41"/>
      <c r="AE3" s="41"/>
      <c r="AF3" s="41"/>
      <c r="AG3" s="41"/>
      <c r="AH3" s="41"/>
      <c r="AI3" s="41"/>
      <c r="AJ3" s="41"/>
      <c r="AK3" s="41"/>
      <c r="AL3" s="41"/>
      <c r="AM3" s="41"/>
      <c r="AN3" s="41"/>
      <c r="AO3" s="52" t="s">
        <v>407</v>
      </c>
      <c r="AP3" s="41" t="s">
        <v>411</v>
      </c>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c r="BR3" s="41"/>
      <c r="BS3" s="41"/>
      <c r="BT3" s="41"/>
      <c r="BU3" s="41"/>
      <c r="BV3" s="41"/>
      <c r="BW3" s="41"/>
      <c r="BX3" s="41"/>
      <c r="BY3" s="41"/>
      <c r="BZ3" s="41"/>
      <c r="CA3" s="41"/>
      <c r="CB3" s="41"/>
      <c r="CC3" s="41"/>
      <c r="CD3" s="41"/>
      <c r="CE3" s="41"/>
      <c r="CF3" s="41"/>
      <c r="CG3" s="41"/>
      <c r="CH3" s="41"/>
      <c r="CI3" s="41"/>
      <c r="CJ3" s="41"/>
      <c r="CK3" s="41"/>
      <c r="CL3" s="41"/>
      <c r="CM3" s="41"/>
      <c r="CN3" s="41"/>
      <c r="CO3" s="41"/>
      <c r="CP3" s="41"/>
      <c r="CQ3" s="41"/>
      <c r="CR3" s="41"/>
      <c r="CS3" s="41"/>
      <c r="CT3" s="41"/>
      <c r="CU3" s="41"/>
      <c r="CV3" s="41"/>
      <c r="CW3" s="41"/>
      <c r="CX3" s="41"/>
      <c r="CY3" s="41"/>
      <c r="CZ3" s="41"/>
      <c r="DA3" s="41"/>
      <c r="DB3" s="41"/>
      <c r="DC3" s="41"/>
      <c r="DD3" s="41"/>
      <c r="DE3" s="41"/>
      <c r="DF3" s="41"/>
      <c r="DG3" s="41"/>
      <c r="DH3" s="41"/>
      <c r="DI3" s="41"/>
      <c r="DJ3" s="41"/>
      <c r="DK3" s="41"/>
      <c r="DL3" s="41"/>
      <c r="DM3" s="41"/>
      <c r="DN3" s="41"/>
      <c r="DO3" s="41"/>
      <c r="DP3" s="41"/>
      <c r="DQ3" s="41"/>
      <c r="DR3" s="41"/>
      <c r="DS3" s="41"/>
      <c r="DT3" s="41"/>
      <c r="DU3" s="41"/>
      <c r="DV3" s="41"/>
      <c r="DW3" s="41"/>
      <c r="DX3" s="41"/>
      <c r="DY3" s="41"/>
      <c r="DZ3" s="41"/>
      <c r="EA3" s="41"/>
      <c r="EB3" s="41"/>
      <c r="EC3" s="41"/>
      <c r="ED3" s="41"/>
      <c r="EE3" s="41"/>
      <c r="EF3" s="41"/>
      <c r="EG3" s="41"/>
      <c r="EH3" s="41"/>
      <c r="EI3" s="41"/>
      <c r="EJ3" s="41"/>
      <c r="EK3" s="41"/>
      <c r="EL3" s="41"/>
      <c r="EM3" s="41"/>
      <c r="EN3" s="41"/>
      <c r="EO3" s="41"/>
      <c r="EP3" s="41"/>
      <c r="EQ3" s="41"/>
      <c r="ER3" s="41"/>
      <c r="ES3" s="41"/>
      <c r="ET3" s="41"/>
      <c r="EU3" s="41"/>
      <c r="EV3" s="41"/>
      <c r="EW3" s="41"/>
      <c r="EX3" s="41"/>
      <c r="EY3" s="41"/>
      <c r="EZ3" s="41"/>
      <c r="FA3" s="41"/>
      <c r="FB3" s="41"/>
      <c r="FC3" s="41"/>
      <c r="FD3" s="41"/>
      <c r="FE3" s="41"/>
      <c r="FF3" s="41"/>
      <c r="FG3" s="41"/>
      <c r="FH3" s="41"/>
      <c r="FI3" s="41"/>
      <c r="FJ3" s="41"/>
      <c r="FK3" s="41"/>
    </row>
    <row r="4" spans="1:167" ht="14" x14ac:dyDescent="0.3">
      <c r="A4" s="37"/>
      <c r="B4" s="63" t="s">
        <v>326</v>
      </c>
      <c r="C4" s="42" t="s">
        <v>489</v>
      </c>
      <c r="D4" s="64" t="s">
        <v>410</v>
      </c>
      <c r="E4" s="65" t="s">
        <v>170</v>
      </c>
      <c r="F4" s="34"/>
      <c r="G4" s="61"/>
      <c r="H4" s="24"/>
      <c r="I4" s="66" t="s">
        <v>201</v>
      </c>
      <c r="J4" s="33">
        <f>COUNT(F19:F23)</f>
        <v>0</v>
      </c>
      <c r="K4" s="24"/>
      <c r="L4" s="24"/>
      <c r="M4" s="23"/>
      <c r="N4" s="37"/>
      <c r="O4" s="37"/>
      <c r="P4" s="37"/>
      <c r="Q4" s="37"/>
      <c r="R4" s="37"/>
      <c r="S4" s="37"/>
      <c r="T4" s="37"/>
      <c r="U4" s="37"/>
      <c r="V4" s="37"/>
      <c r="W4" s="37"/>
      <c r="X4" s="37"/>
      <c r="Y4" s="37"/>
      <c r="Z4" s="67"/>
      <c r="AA4" s="67"/>
      <c r="AB4" s="67"/>
      <c r="AC4" s="68"/>
      <c r="AD4" s="68"/>
      <c r="AE4" s="68"/>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7"/>
      <c r="DR4" s="37"/>
      <c r="DS4" s="37"/>
      <c r="DT4" s="37"/>
      <c r="DU4" s="37"/>
      <c r="DV4" s="37"/>
      <c r="DW4" s="37"/>
      <c r="DX4" s="37"/>
      <c r="DY4" s="37"/>
      <c r="DZ4" s="37"/>
      <c r="EA4" s="37"/>
      <c r="EB4" s="37"/>
      <c r="EC4" s="37"/>
      <c r="ED4" s="37"/>
      <c r="EE4" s="37"/>
      <c r="EF4" s="37"/>
      <c r="EG4" s="37"/>
      <c r="EH4" s="37"/>
      <c r="EI4" s="37"/>
      <c r="EJ4" s="37"/>
      <c r="EK4" s="37"/>
      <c r="EL4" s="37"/>
      <c r="EM4" s="37"/>
      <c r="EN4" s="37"/>
      <c r="EO4" s="37"/>
      <c r="EP4" s="37"/>
      <c r="EQ4" s="37"/>
      <c r="ER4" s="37"/>
      <c r="ES4" s="37"/>
      <c r="ET4" s="37"/>
      <c r="EU4" s="37"/>
      <c r="EV4" s="37"/>
      <c r="EW4" s="37"/>
      <c r="EX4" s="37"/>
      <c r="EY4" s="37"/>
      <c r="EZ4" s="37"/>
      <c r="FA4" s="37"/>
      <c r="FB4" s="37"/>
      <c r="FC4" s="37"/>
      <c r="FD4" s="37"/>
      <c r="FE4" s="37"/>
      <c r="FF4" s="37"/>
      <c r="FG4" s="37"/>
      <c r="FH4" s="37"/>
      <c r="FI4" s="37"/>
      <c r="FJ4" s="37"/>
      <c r="FK4" s="37"/>
    </row>
    <row r="5" spans="1:167" ht="14" x14ac:dyDescent="0.3">
      <c r="A5" s="37"/>
      <c r="B5" s="69"/>
      <c r="C5" s="24"/>
      <c r="D5" s="70" t="s">
        <v>409</v>
      </c>
      <c r="E5" s="37" t="s">
        <v>174</v>
      </c>
      <c r="F5" s="24"/>
      <c r="G5" s="23"/>
      <c r="H5" s="24"/>
      <c r="I5" s="66" t="s">
        <v>202</v>
      </c>
      <c r="J5" s="33">
        <f>SUM(AA20:AA24)</f>
        <v>0</v>
      </c>
      <c r="K5" s="24" t="s">
        <v>379</v>
      </c>
      <c r="L5" s="24"/>
      <c r="M5" s="23"/>
      <c r="N5" s="37"/>
      <c r="O5" s="37"/>
      <c r="P5" s="37"/>
      <c r="Q5" s="37"/>
      <c r="R5" s="37"/>
      <c r="S5" s="37"/>
      <c r="T5" s="37"/>
      <c r="U5" s="37"/>
      <c r="V5" s="37"/>
      <c r="W5" s="37"/>
      <c r="X5" s="37"/>
      <c r="Y5" s="37"/>
      <c r="Z5" s="67"/>
      <c r="AA5" s="67"/>
      <c r="AB5" s="67"/>
      <c r="AC5" s="68"/>
      <c r="AD5" s="68"/>
      <c r="AE5" s="68"/>
      <c r="AN5" s="42" t="s">
        <v>170</v>
      </c>
      <c r="AO5" s="71" t="str">
        <f>Nom</f>
        <v>Nom</v>
      </c>
      <c r="AP5" s="37" t="s">
        <v>170</v>
      </c>
      <c r="AQ5" s="37" t="s">
        <v>170</v>
      </c>
      <c r="BS5" s="37"/>
      <c r="BT5" s="37"/>
      <c r="BU5" s="37"/>
      <c r="BV5" s="37"/>
      <c r="BW5" s="37"/>
      <c r="BX5" s="37"/>
      <c r="BY5" s="37"/>
      <c r="BZ5" s="37"/>
      <c r="CA5" s="37"/>
      <c r="CB5" s="37"/>
      <c r="CC5" s="37"/>
      <c r="CD5" s="37"/>
      <c r="CE5" s="37"/>
      <c r="CF5" s="37"/>
      <c r="CG5" s="37"/>
      <c r="CH5" s="37"/>
      <c r="CI5" s="37"/>
      <c r="CJ5" s="37"/>
      <c r="CK5" s="37"/>
      <c r="CL5" s="37"/>
      <c r="CM5" s="37"/>
      <c r="CN5" s="37"/>
      <c r="CO5" s="37"/>
      <c r="CP5" s="37"/>
      <c r="CQ5" s="37"/>
      <c r="CR5" s="37"/>
      <c r="CS5" s="37"/>
      <c r="CT5" s="37"/>
      <c r="CU5" s="37"/>
      <c r="CV5" s="37"/>
      <c r="CW5" s="37"/>
      <c r="CX5" s="37"/>
      <c r="CY5" s="37"/>
      <c r="CZ5" s="37"/>
      <c r="DA5" s="37"/>
      <c r="DB5" s="37"/>
      <c r="DC5" s="37"/>
      <c r="DD5" s="37"/>
      <c r="DE5" s="37"/>
      <c r="DF5" s="37"/>
      <c r="DG5" s="37"/>
      <c r="DH5" s="37"/>
      <c r="DI5" s="37"/>
      <c r="DJ5" s="37"/>
      <c r="DK5" s="37"/>
      <c r="DL5" s="37"/>
      <c r="DM5" s="37"/>
      <c r="DN5" s="37"/>
      <c r="DO5" s="37"/>
      <c r="DP5" s="37"/>
      <c r="DQ5" s="37"/>
      <c r="DR5" s="37"/>
      <c r="DS5" s="37"/>
      <c r="DT5" s="37"/>
      <c r="DU5" s="37"/>
      <c r="DV5" s="37"/>
      <c r="DW5" s="37"/>
      <c r="DX5" s="37"/>
      <c r="DY5" s="37"/>
      <c r="DZ5" s="37"/>
      <c r="EA5" s="37"/>
      <c r="EB5" s="37"/>
      <c r="EC5" s="37"/>
      <c r="ED5" s="37"/>
      <c r="EE5" s="37"/>
      <c r="EF5" s="37"/>
      <c r="EG5" s="37"/>
      <c r="EH5" s="37"/>
      <c r="EI5" s="37"/>
      <c r="EJ5" s="37"/>
      <c r="EK5" s="37"/>
      <c r="EL5" s="37"/>
      <c r="EM5" s="37"/>
      <c r="EN5" s="37"/>
      <c r="EO5" s="37"/>
      <c r="EP5" s="37"/>
      <c r="EQ5" s="37"/>
      <c r="ER5" s="37"/>
      <c r="ES5" s="37"/>
      <c r="ET5" s="37"/>
      <c r="EU5" s="37"/>
      <c r="EV5" s="37"/>
      <c r="EW5" s="37"/>
      <c r="EX5" s="37"/>
      <c r="EY5" s="37"/>
      <c r="EZ5" s="37"/>
      <c r="FA5" s="37"/>
      <c r="FB5" s="37"/>
      <c r="FC5" s="37"/>
      <c r="FD5" s="37"/>
      <c r="FE5" s="37"/>
      <c r="FF5" s="37"/>
      <c r="FG5" s="37"/>
      <c r="FH5" s="37"/>
      <c r="FI5" s="37"/>
      <c r="FJ5" s="37"/>
      <c r="FK5" s="37"/>
    </row>
    <row r="6" spans="1:167" ht="32" customHeight="1" thickBot="1" x14ac:dyDescent="0.35">
      <c r="A6" s="37"/>
      <c r="B6" s="72"/>
      <c r="C6" s="27"/>
      <c r="D6" s="73" t="s">
        <v>324</v>
      </c>
      <c r="E6" s="74">
        <v>24838</v>
      </c>
      <c r="F6" s="27"/>
      <c r="G6" s="75" t="str">
        <f>CONCATENATE(IF(ISBLANK(E17),"",Effet_Année-YEAR(Nais_Cli))," ans")</f>
        <v>50 ans</v>
      </c>
      <c r="H6" s="76"/>
      <c r="I6" s="77" t="s">
        <v>227</v>
      </c>
      <c r="J6" s="605" t="s">
        <v>495</v>
      </c>
      <c r="K6" s="605"/>
      <c r="L6" s="24"/>
      <c r="M6" s="23"/>
      <c r="N6" s="37"/>
      <c r="O6" s="37"/>
      <c r="P6" s="37"/>
      <c r="Q6" s="37"/>
      <c r="R6" s="37"/>
      <c r="S6" s="37"/>
      <c r="T6" s="37"/>
      <c r="U6" s="37"/>
      <c r="V6" s="37"/>
      <c r="W6" s="37"/>
      <c r="X6" s="37"/>
      <c r="Y6" s="37"/>
      <c r="AC6" s="68"/>
      <c r="AD6" s="68"/>
      <c r="AE6" s="68"/>
      <c r="AN6" s="37" t="s">
        <v>174</v>
      </c>
      <c r="AO6" s="78" t="str">
        <f>Prénom</f>
        <v>Prénom</v>
      </c>
      <c r="AP6" s="37" t="s">
        <v>174</v>
      </c>
      <c r="AQ6" s="37" t="s">
        <v>174</v>
      </c>
      <c r="BS6" s="37"/>
      <c r="BT6" s="37"/>
      <c r="BU6" s="37"/>
      <c r="BV6" s="37"/>
      <c r="BW6" s="37"/>
      <c r="BX6" s="37"/>
      <c r="BY6" s="37"/>
      <c r="BZ6" s="37"/>
      <c r="CA6" s="37"/>
      <c r="CB6" s="37"/>
      <c r="CC6" s="37"/>
      <c r="CD6" s="37"/>
      <c r="CE6" s="37"/>
      <c r="CF6" s="37"/>
      <c r="CG6" s="37"/>
      <c r="CH6" s="37"/>
      <c r="CI6" s="37"/>
      <c r="CJ6" s="37"/>
      <c r="CK6" s="37"/>
      <c r="CL6" s="37"/>
      <c r="CM6" s="37"/>
      <c r="CN6" s="37"/>
      <c r="CO6" s="37"/>
      <c r="CP6" s="37"/>
      <c r="CQ6" s="37"/>
      <c r="CR6" s="37"/>
      <c r="CS6" s="37"/>
      <c r="CT6" s="37"/>
      <c r="CU6" s="37"/>
      <c r="CV6" s="37"/>
      <c r="CW6" s="37"/>
      <c r="CX6" s="37"/>
      <c r="CY6" s="37"/>
      <c r="CZ6" s="37"/>
      <c r="DA6" s="37"/>
      <c r="DB6" s="37"/>
      <c r="DC6" s="37"/>
      <c r="DD6" s="37"/>
      <c r="DE6" s="37"/>
      <c r="DF6" s="37"/>
      <c r="DG6" s="37"/>
      <c r="DH6" s="37"/>
      <c r="DI6" s="37"/>
      <c r="DJ6" s="37"/>
      <c r="DK6" s="37"/>
      <c r="DL6" s="37"/>
      <c r="DM6" s="37"/>
      <c r="DN6" s="37"/>
      <c r="DO6" s="37"/>
      <c r="DP6" s="37"/>
      <c r="DQ6" s="37"/>
      <c r="DR6" s="37"/>
      <c r="DS6" s="37"/>
      <c r="DT6" s="37"/>
      <c r="DU6" s="37"/>
      <c r="DV6" s="37"/>
      <c r="DW6" s="37"/>
      <c r="DX6" s="37"/>
      <c r="DY6" s="37"/>
      <c r="DZ6" s="37"/>
      <c r="EA6" s="37"/>
      <c r="EB6" s="37"/>
      <c r="EC6" s="37"/>
      <c r="ED6" s="37"/>
      <c r="EE6" s="37"/>
      <c r="EF6" s="37"/>
      <c r="EG6" s="37"/>
      <c r="EH6" s="37"/>
      <c r="EI6" s="37"/>
      <c r="EJ6" s="37"/>
      <c r="EK6" s="37"/>
      <c r="EL6" s="37"/>
      <c r="EM6" s="37"/>
      <c r="EN6" s="37"/>
      <c r="EO6" s="37"/>
      <c r="EP6" s="37"/>
      <c r="EQ6" s="37"/>
      <c r="ER6" s="37"/>
      <c r="ES6" s="37"/>
      <c r="ET6" s="37"/>
      <c r="EU6" s="37"/>
      <c r="EV6" s="37"/>
      <c r="EW6" s="37"/>
      <c r="EX6" s="37"/>
      <c r="EY6" s="37"/>
      <c r="EZ6" s="37"/>
      <c r="FA6" s="37"/>
      <c r="FB6" s="37"/>
      <c r="FC6" s="37"/>
      <c r="FD6" s="37"/>
      <c r="FE6" s="37"/>
      <c r="FF6" s="37"/>
      <c r="FG6" s="37"/>
      <c r="FH6" s="37"/>
      <c r="FI6" s="37"/>
      <c r="FJ6" s="37"/>
      <c r="FK6" s="37"/>
    </row>
    <row r="7" spans="1:167" s="84" customFormat="1" ht="13.5" customHeight="1" x14ac:dyDescent="0.3">
      <c r="A7" s="42"/>
      <c r="B7" s="79" t="s">
        <v>321</v>
      </c>
      <c r="C7" s="37" t="s">
        <v>321</v>
      </c>
      <c r="D7" s="64" t="s">
        <v>325</v>
      </c>
      <c r="E7" s="607" t="s">
        <v>490</v>
      </c>
      <c r="F7" s="608"/>
      <c r="G7" s="80"/>
      <c r="H7" s="81"/>
      <c r="I7" s="77" t="s">
        <v>150</v>
      </c>
      <c r="J7" s="469" t="s">
        <v>505</v>
      </c>
      <c r="K7" s="447"/>
      <c r="L7" s="24"/>
      <c r="M7" s="23"/>
      <c r="N7" s="37"/>
      <c r="O7" s="42"/>
      <c r="P7" s="42"/>
      <c r="Q7" s="42"/>
      <c r="R7" s="42"/>
      <c r="S7" s="42"/>
      <c r="T7" s="42"/>
      <c r="U7" s="42"/>
      <c r="V7" s="42"/>
      <c r="W7" s="42"/>
      <c r="X7" s="42"/>
      <c r="Y7" s="42"/>
      <c r="Z7" s="42"/>
      <c r="AA7" s="42"/>
      <c r="AB7" s="42"/>
      <c r="AC7" s="82"/>
      <c r="AD7" s="82"/>
      <c r="AE7" s="83"/>
      <c r="AF7" s="42"/>
      <c r="AG7" s="42"/>
      <c r="AH7" s="42"/>
      <c r="AI7" s="42"/>
      <c r="AJ7" s="42"/>
      <c r="AK7" s="42"/>
      <c r="AL7" s="42"/>
      <c r="AM7" s="42"/>
      <c r="AN7" s="37" t="s">
        <v>326</v>
      </c>
      <c r="AO7" s="78" t="str">
        <f>Civilité</f>
        <v>Civilités</v>
      </c>
      <c r="AP7" s="42" t="s">
        <v>489</v>
      </c>
      <c r="AQ7" s="42" t="s">
        <v>326</v>
      </c>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c r="BW7" s="42"/>
      <c r="BX7" s="42"/>
      <c r="BY7" s="42"/>
      <c r="BZ7" s="42"/>
      <c r="CA7" s="42"/>
      <c r="CB7" s="42"/>
      <c r="CC7" s="42"/>
      <c r="CD7" s="42"/>
      <c r="CE7" s="42"/>
      <c r="CF7" s="42"/>
      <c r="CG7" s="42"/>
      <c r="CH7" s="42"/>
      <c r="CI7" s="42"/>
      <c r="CJ7" s="42"/>
      <c r="CK7" s="42"/>
      <c r="CL7" s="42"/>
      <c r="CM7" s="42"/>
      <c r="CN7" s="42"/>
      <c r="CO7" s="42"/>
      <c r="CP7" s="42"/>
      <c r="CQ7" s="42"/>
      <c r="CR7" s="42"/>
      <c r="CS7" s="42"/>
      <c r="CT7" s="42"/>
      <c r="CU7" s="42"/>
      <c r="CV7" s="42"/>
      <c r="CW7" s="42"/>
      <c r="CX7" s="42"/>
      <c r="CY7" s="42"/>
      <c r="CZ7" s="42"/>
      <c r="DA7" s="42"/>
      <c r="DB7" s="42"/>
      <c r="DC7" s="42"/>
      <c r="DD7" s="42"/>
      <c r="DE7" s="42"/>
      <c r="DF7" s="42"/>
      <c r="DG7" s="42"/>
      <c r="DH7" s="42"/>
      <c r="DI7" s="42"/>
      <c r="DJ7" s="42"/>
      <c r="DK7" s="42"/>
      <c r="DL7" s="42"/>
      <c r="DM7" s="42"/>
      <c r="DN7" s="42"/>
      <c r="DO7" s="42"/>
      <c r="DP7" s="42"/>
      <c r="DQ7" s="42"/>
      <c r="DR7" s="42"/>
      <c r="DS7" s="42"/>
      <c r="DT7" s="42"/>
      <c r="DU7" s="42"/>
      <c r="DV7" s="42"/>
      <c r="DW7" s="42"/>
      <c r="DX7" s="42"/>
      <c r="DY7" s="42"/>
      <c r="DZ7" s="42"/>
      <c r="EA7" s="42"/>
      <c r="EB7" s="42"/>
      <c r="EC7" s="42"/>
      <c r="ED7" s="42"/>
      <c r="EE7" s="42"/>
      <c r="EF7" s="42"/>
      <c r="EG7" s="42"/>
      <c r="EH7" s="42"/>
      <c r="EI7" s="42"/>
      <c r="EJ7" s="42"/>
      <c r="EK7" s="42"/>
      <c r="EL7" s="42"/>
      <c r="EM7" s="42"/>
      <c r="EN7" s="42"/>
      <c r="EO7" s="42"/>
      <c r="EP7" s="42"/>
      <c r="EQ7" s="42"/>
      <c r="ER7" s="42"/>
      <c r="ES7" s="42"/>
      <c r="ET7" s="42"/>
      <c r="EU7" s="42"/>
      <c r="EV7" s="42"/>
      <c r="EW7" s="42"/>
      <c r="EX7" s="42"/>
      <c r="EY7" s="42"/>
      <c r="EZ7" s="42"/>
      <c r="FA7" s="42"/>
      <c r="FB7" s="42"/>
      <c r="FC7" s="42"/>
      <c r="FD7" s="42"/>
      <c r="FE7" s="42"/>
      <c r="FF7" s="42"/>
      <c r="FG7" s="42"/>
      <c r="FH7" s="42"/>
      <c r="FI7" s="42"/>
      <c r="FJ7" s="42"/>
      <c r="FK7" s="42"/>
    </row>
    <row r="8" spans="1:167" ht="15" customHeight="1" thickBot="1" x14ac:dyDescent="0.35">
      <c r="A8" s="37"/>
      <c r="B8" s="69"/>
      <c r="C8" s="24"/>
      <c r="D8" s="70" t="s">
        <v>323</v>
      </c>
      <c r="E8" s="609" t="s">
        <v>322</v>
      </c>
      <c r="F8" s="610"/>
      <c r="G8" s="23"/>
      <c r="H8" s="24"/>
      <c r="I8" s="85" t="s">
        <v>151</v>
      </c>
      <c r="J8" s="86" t="s">
        <v>496</v>
      </c>
      <c r="K8" s="86"/>
      <c r="L8" s="27"/>
      <c r="M8" s="28"/>
      <c r="N8" s="37"/>
      <c r="O8" s="37"/>
      <c r="P8" s="37"/>
      <c r="Q8" s="37"/>
      <c r="R8" s="37"/>
      <c r="S8" s="37"/>
      <c r="T8" s="37"/>
      <c r="U8" s="37"/>
      <c r="V8" s="37"/>
      <c r="W8" s="37"/>
      <c r="X8" s="37"/>
      <c r="Y8" s="37"/>
      <c r="AC8" s="87"/>
      <c r="AD8" s="87"/>
      <c r="AE8" s="68"/>
      <c r="AN8" s="37" t="s">
        <v>321</v>
      </c>
      <c r="AO8" s="78" t="str">
        <f>Siret</f>
        <v>Siret</v>
      </c>
      <c r="AP8" s="37" t="s">
        <v>321</v>
      </c>
      <c r="AQ8" s="37" t="s">
        <v>321</v>
      </c>
      <c r="BS8" s="37"/>
      <c r="BT8" s="37"/>
      <c r="BU8" s="37"/>
      <c r="BV8" s="37"/>
      <c r="BW8" s="37"/>
      <c r="BX8" s="37"/>
      <c r="BY8" s="37"/>
      <c r="BZ8" s="37"/>
      <c r="CA8" s="37"/>
      <c r="CB8" s="37"/>
      <c r="CC8" s="37"/>
      <c r="CD8" s="37"/>
      <c r="CE8" s="37"/>
      <c r="CF8" s="37"/>
      <c r="CG8" s="37"/>
      <c r="CH8" s="37"/>
      <c r="CI8" s="37"/>
      <c r="CJ8" s="37"/>
      <c r="CK8" s="37"/>
      <c r="CL8" s="37"/>
      <c r="CM8" s="37"/>
      <c r="CN8" s="37"/>
      <c r="CO8" s="37"/>
      <c r="CP8" s="37"/>
      <c r="CQ8" s="37"/>
      <c r="CR8" s="37"/>
      <c r="CS8" s="37"/>
      <c r="CT8" s="37"/>
      <c r="CU8" s="37"/>
      <c r="CV8" s="37"/>
      <c r="CW8" s="37"/>
      <c r="CX8" s="37"/>
      <c r="CY8" s="37"/>
      <c r="CZ8" s="37"/>
      <c r="DA8" s="37"/>
      <c r="DB8" s="37"/>
      <c r="DC8" s="37"/>
      <c r="DD8" s="37"/>
      <c r="DE8" s="37"/>
      <c r="DF8" s="37"/>
      <c r="DG8" s="37"/>
      <c r="DH8" s="37"/>
      <c r="DI8" s="37"/>
      <c r="DJ8" s="37"/>
      <c r="DK8" s="37"/>
      <c r="DL8" s="37"/>
      <c r="DM8" s="37"/>
      <c r="DN8" s="37"/>
      <c r="DO8" s="37"/>
      <c r="DP8" s="37"/>
      <c r="DQ8" s="37"/>
      <c r="DR8" s="37"/>
      <c r="DS8" s="37"/>
      <c r="DT8" s="37"/>
      <c r="DU8" s="37"/>
      <c r="DV8" s="37"/>
      <c r="DW8" s="37"/>
      <c r="DX8" s="37"/>
      <c r="DY8" s="37"/>
      <c r="DZ8" s="37"/>
      <c r="EA8" s="37"/>
      <c r="EB8" s="37"/>
      <c r="EC8" s="37"/>
      <c r="ED8" s="37"/>
      <c r="EE8" s="37"/>
      <c r="EF8" s="37"/>
      <c r="EG8" s="37"/>
      <c r="EH8" s="37"/>
      <c r="EI8" s="37"/>
      <c r="EJ8" s="37"/>
      <c r="EK8" s="37"/>
      <c r="EL8" s="37"/>
      <c r="EM8" s="37"/>
      <c r="EN8" s="37"/>
      <c r="EO8" s="37"/>
      <c r="EP8" s="37"/>
      <c r="EQ8" s="37"/>
      <c r="ER8" s="37"/>
      <c r="ES8" s="37"/>
      <c r="ET8" s="37"/>
      <c r="EU8" s="37"/>
      <c r="EV8" s="37"/>
      <c r="EW8" s="37"/>
      <c r="EX8" s="37"/>
      <c r="EY8" s="37"/>
      <c r="EZ8" s="37"/>
      <c r="FA8" s="37"/>
      <c r="FB8" s="37"/>
      <c r="FC8" s="37"/>
      <c r="FD8" s="37"/>
      <c r="FE8" s="37"/>
      <c r="FF8" s="37"/>
      <c r="FG8" s="37"/>
      <c r="FH8" s="37"/>
      <c r="FI8" s="37"/>
      <c r="FJ8" s="37"/>
      <c r="FK8" s="37"/>
    </row>
    <row r="9" spans="1:167" ht="17.5" customHeight="1" x14ac:dyDescent="0.3">
      <c r="A9" s="37"/>
      <c r="B9" s="69"/>
      <c r="C9" s="24"/>
      <c r="D9" s="81" t="s">
        <v>165</v>
      </c>
      <c r="E9" s="609" t="s">
        <v>491</v>
      </c>
      <c r="F9" s="610"/>
      <c r="G9" s="23"/>
      <c r="H9" s="24"/>
      <c r="I9" s="606"/>
      <c r="J9" s="606"/>
      <c r="K9" s="37"/>
      <c r="L9" s="37"/>
      <c r="M9" s="37"/>
      <c r="N9" s="37"/>
      <c r="O9" s="37"/>
      <c r="P9" s="37"/>
      <c r="Q9" s="37"/>
      <c r="R9" s="37"/>
      <c r="S9" s="37"/>
      <c r="T9" s="37"/>
      <c r="U9" s="37"/>
      <c r="V9" s="37"/>
      <c r="W9" s="37"/>
      <c r="X9" s="37"/>
      <c r="Y9" s="37"/>
      <c r="AC9" s="87"/>
      <c r="AD9" s="87"/>
      <c r="AE9" s="68"/>
      <c r="AN9" s="74" t="s">
        <v>322</v>
      </c>
      <c r="AP9" s="37" t="s">
        <v>322</v>
      </c>
      <c r="AQ9" s="37" t="s">
        <v>322</v>
      </c>
      <c r="BS9" s="37"/>
      <c r="BT9" s="37"/>
      <c r="BU9" s="37"/>
      <c r="BV9" s="37"/>
      <c r="BW9" s="37"/>
      <c r="BX9" s="37"/>
      <c r="BY9" s="37"/>
      <c r="BZ9" s="37"/>
      <c r="CA9" s="37"/>
      <c r="CB9" s="37"/>
      <c r="CC9" s="37"/>
      <c r="CD9" s="37"/>
      <c r="CE9" s="37"/>
      <c r="CF9" s="37"/>
      <c r="CG9" s="37"/>
      <c r="CH9" s="37"/>
      <c r="CI9" s="37"/>
      <c r="CJ9" s="37"/>
      <c r="CK9" s="37"/>
      <c r="CL9" s="37"/>
      <c r="CM9" s="37"/>
      <c r="CN9" s="37"/>
      <c r="CO9" s="37"/>
      <c r="CP9" s="37"/>
      <c r="CQ9" s="37"/>
      <c r="CR9" s="37"/>
      <c r="CS9" s="37"/>
      <c r="CT9" s="37"/>
      <c r="CU9" s="37"/>
      <c r="CV9" s="37"/>
      <c r="CW9" s="37"/>
      <c r="CX9" s="37"/>
      <c r="CY9" s="37"/>
      <c r="CZ9" s="37"/>
      <c r="DA9" s="37"/>
      <c r="DB9" s="37"/>
      <c r="DC9" s="37"/>
      <c r="DD9" s="37"/>
      <c r="DE9" s="37"/>
      <c r="DF9" s="37"/>
      <c r="DG9" s="37"/>
      <c r="DH9" s="37"/>
      <c r="DI9" s="37"/>
      <c r="DJ9" s="37"/>
      <c r="DK9" s="37"/>
      <c r="DL9" s="37"/>
      <c r="DM9" s="37"/>
      <c r="DN9" s="37"/>
      <c r="DO9" s="37"/>
      <c r="DP9" s="37"/>
      <c r="DQ9" s="37"/>
      <c r="DR9" s="37"/>
      <c r="DS9" s="37"/>
      <c r="DT9" s="37"/>
      <c r="DU9" s="37"/>
      <c r="DV9" s="37"/>
      <c r="DW9" s="37"/>
      <c r="DX9" s="37"/>
      <c r="DY9" s="37"/>
      <c r="DZ9" s="37"/>
      <c r="EA9" s="37"/>
      <c r="EB9" s="37"/>
      <c r="EC9" s="37"/>
      <c r="ED9" s="37"/>
      <c r="EE9" s="37"/>
      <c r="EF9" s="37"/>
      <c r="EG9" s="37"/>
      <c r="EH9" s="37"/>
      <c r="EI9" s="37"/>
      <c r="EJ9" s="37"/>
      <c r="EK9" s="37"/>
      <c r="EL9" s="37"/>
      <c r="EM9" s="37"/>
      <c r="EN9" s="37"/>
      <c r="EO9" s="37"/>
      <c r="EP9" s="37"/>
      <c r="EQ9" s="37"/>
      <c r="ER9" s="37"/>
      <c r="ES9" s="37"/>
      <c r="ET9" s="37"/>
      <c r="EU9" s="37"/>
      <c r="EV9" s="37"/>
      <c r="EW9" s="37"/>
      <c r="EX9" s="37"/>
      <c r="EY9" s="37"/>
      <c r="EZ9" s="37"/>
      <c r="FA9" s="37"/>
      <c r="FB9" s="37"/>
      <c r="FC9" s="37"/>
      <c r="FD9" s="37"/>
      <c r="FE9" s="37"/>
      <c r="FF9" s="37"/>
      <c r="FG9" s="37"/>
      <c r="FH9" s="37"/>
      <c r="FI9" s="37"/>
      <c r="FJ9" s="37"/>
      <c r="FK9" s="37"/>
    </row>
    <row r="10" spans="1:167" ht="42.5" customHeight="1" x14ac:dyDescent="0.3">
      <c r="A10" s="37"/>
      <c r="B10" s="69"/>
      <c r="C10" s="24"/>
      <c r="D10" s="81" t="s">
        <v>149</v>
      </c>
      <c r="E10" s="611" t="s">
        <v>149</v>
      </c>
      <c r="F10" s="612"/>
      <c r="G10" s="23"/>
      <c r="H10" s="24"/>
      <c r="I10" s="606"/>
      <c r="J10" s="606"/>
      <c r="K10" s="37"/>
      <c r="L10" s="37"/>
      <c r="M10" s="37"/>
      <c r="N10" s="37"/>
      <c r="O10" s="37"/>
      <c r="P10" s="37"/>
      <c r="Q10" s="24"/>
      <c r="R10" s="24"/>
      <c r="S10" s="24"/>
      <c r="T10" s="24"/>
      <c r="U10" s="24"/>
      <c r="V10" s="24"/>
      <c r="W10" s="24"/>
      <c r="X10" s="24"/>
      <c r="Y10" s="37"/>
      <c r="AC10" s="87"/>
      <c r="AD10" s="87"/>
      <c r="AE10" s="68"/>
      <c r="AN10" s="37" t="s">
        <v>380</v>
      </c>
      <c r="AO10" s="88" t="str">
        <f>E7</f>
        <v>N° ss</v>
      </c>
      <c r="AP10" s="37" t="s">
        <v>490</v>
      </c>
      <c r="AQ10" s="37" t="s">
        <v>380</v>
      </c>
      <c r="BS10" s="37"/>
      <c r="BT10" s="37"/>
      <c r="BU10" s="37"/>
      <c r="BV10" s="37"/>
      <c r="BW10" s="37"/>
      <c r="BX10" s="37"/>
      <c r="BY10" s="37"/>
      <c r="BZ10" s="37"/>
      <c r="CA10" s="37"/>
      <c r="CB10" s="37"/>
      <c r="CC10" s="37"/>
      <c r="CD10" s="37"/>
      <c r="CE10" s="37"/>
      <c r="CF10" s="37"/>
      <c r="CG10" s="37"/>
      <c r="CH10" s="37"/>
      <c r="CI10" s="37"/>
      <c r="CJ10" s="37"/>
      <c r="CK10" s="37"/>
      <c r="CL10" s="37"/>
      <c r="CM10" s="37"/>
      <c r="CN10" s="37"/>
      <c r="CO10" s="37"/>
      <c r="CP10" s="37"/>
      <c r="CQ10" s="37"/>
      <c r="CR10" s="37"/>
      <c r="CS10" s="37"/>
      <c r="CT10" s="37"/>
      <c r="CU10" s="37"/>
      <c r="CV10" s="37"/>
      <c r="CW10" s="37"/>
      <c r="CX10" s="37"/>
      <c r="CY10" s="37"/>
      <c r="CZ10" s="37"/>
      <c r="DA10" s="37"/>
      <c r="DB10" s="37"/>
      <c r="DC10" s="37"/>
      <c r="DD10" s="37"/>
      <c r="DE10" s="37"/>
      <c r="DF10" s="37"/>
      <c r="DG10" s="37"/>
      <c r="DH10" s="37"/>
      <c r="DI10" s="37"/>
      <c r="DJ10" s="37"/>
      <c r="DK10" s="37"/>
      <c r="DL10" s="37"/>
      <c r="DM10" s="37"/>
      <c r="DN10" s="37"/>
      <c r="DO10" s="37"/>
      <c r="DP10" s="37"/>
      <c r="DQ10" s="37"/>
      <c r="DR10" s="37"/>
      <c r="DS10" s="37"/>
      <c r="DT10" s="37"/>
      <c r="DU10" s="37"/>
      <c r="DV10" s="37"/>
      <c r="DW10" s="37"/>
      <c r="DX10" s="37"/>
      <c r="DY10" s="37"/>
      <c r="DZ10" s="37"/>
      <c r="EA10" s="37"/>
      <c r="EB10" s="37"/>
      <c r="EC10" s="37"/>
      <c r="ED10" s="37"/>
      <c r="EE10" s="37"/>
      <c r="EF10" s="37"/>
      <c r="EG10" s="37"/>
      <c r="EH10" s="37"/>
      <c r="EI10" s="37"/>
      <c r="EJ10" s="37"/>
      <c r="EK10" s="37"/>
      <c r="EL10" s="37"/>
      <c r="EM10" s="37"/>
      <c r="EN10" s="37"/>
      <c r="EO10" s="37"/>
      <c r="EP10" s="37"/>
      <c r="EQ10" s="37"/>
      <c r="ER10" s="37"/>
      <c r="ES10" s="37"/>
      <c r="ET10" s="37"/>
      <c r="EU10" s="37"/>
      <c r="EV10" s="37"/>
      <c r="EW10" s="37"/>
      <c r="EX10" s="37"/>
      <c r="EY10" s="37"/>
      <c r="EZ10" s="37"/>
      <c r="FA10" s="37"/>
      <c r="FB10" s="37"/>
      <c r="FC10" s="37"/>
      <c r="FD10" s="37"/>
      <c r="FE10" s="37"/>
      <c r="FF10" s="37"/>
      <c r="FG10" s="37"/>
      <c r="FH10" s="37"/>
      <c r="FI10" s="37"/>
      <c r="FJ10" s="37"/>
      <c r="FK10" s="37"/>
    </row>
    <row r="11" spans="1:167" ht="13.5" customHeight="1" x14ac:dyDescent="0.35">
      <c r="A11" s="37"/>
      <c r="B11" s="69"/>
      <c r="C11" s="24"/>
      <c r="D11" s="81" t="s">
        <v>150</v>
      </c>
      <c r="E11" s="37" t="s">
        <v>505</v>
      </c>
      <c r="F11" s="446"/>
      <c r="G11" s="23"/>
      <c r="H11" s="89"/>
      <c r="I11" s="37"/>
      <c r="J11" s="37"/>
      <c r="K11" s="37"/>
      <c r="L11" s="37"/>
      <c r="M11" s="37"/>
      <c r="N11" s="37"/>
      <c r="O11" s="37"/>
      <c r="P11" s="37"/>
      <c r="Q11" s="24"/>
      <c r="R11" s="24"/>
      <c r="S11" s="24" t="s">
        <v>506</v>
      </c>
      <c r="T11" s="24"/>
      <c r="U11" s="24"/>
      <c r="V11" s="24"/>
      <c r="W11" s="24"/>
      <c r="X11" s="451"/>
      <c r="AC11" s="90" t="s">
        <v>128</v>
      </c>
      <c r="AD11" s="91">
        <f>PMSS</f>
        <v>3311</v>
      </c>
      <c r="AE11" s="68"/>
      <c r="AN11" s="37" t="s">
        <v>165</v>
      </c>
      <c r="AO11" s="52" t="str">
        <f>Sté</f>
        <v>Raison soc.</v>
      </c>
      <c r="AP11" s="37" t="s">
        <v>491</v>
      </c>
      <c r="AQ11" s="37" t="s">
        <v>165</v>
      </c>
      <c r="BS11" s="37"/>
      <c r="BT11" s="37"/>
      <c r="BU11" s="37"/>
      <c r="BV11" s="37"/>
      <c r="BW11" s="37"/>
      <c r="BX11" s="37"/>
      <c r="BY11" s="37"/>
      <c r="BZ11" s="37"/>
      <c r="CA11" s="37"/>
      <c r="CB11" s="37"/>
      <c r="CC11" s="37"/>
      <c r="CD11" s="37"/>
      <c r="CE11" s="37"/>
      <c r="CF11" s="37"/>
      <c r="CG11" s="37"/>
      <c r="CH11" s="37"/>
      <c r="CI11" s="37"/>
      <c r="CJ11" s="37"/>
      <c r="CK11" s="37"/>
      <c r="CL11" s="37"/>
      <c r="CM11" s="37"/>
      <c r="CN11" s="37"/>
      <c r="CO11" s="37"/>
      <c r="CP11" s="37"/>
      <c r="CQ11" s="37"/>
      <c r="CR11" s="37"/>
      <c r="CS11" s="37"/>
      <c r="CT11" s="37"/>
      <c r="CU11" s="37"/>
      <c r="CV11" s="37"/>
      <c r="CW11" s="37"/>
      <c r="CX11" s="37"/>
      <c r="CY11" s="37"/>
      <c r="CZ11" s="37"/>
      <c r="DA11" s="37"/>
      <c r="DB11" s="37"/>
      <c r="DC11" s="37"/>
      <c r="DD11" s="37"/>
      <c r="DE11" s="37"/>
      <c r="DF11" s="37"/>
      <c r="DG11" s="37"/>
      <c r="DH11" s="37"/>
      <c r="DI11" s="37"/>
      <c r="DJ11" s="37"/>
      <c r="DK11" s="37"/>
      <c r="DL11" s="37"/>
      <c r="DM11" s="37"/>
      <c r="DN11" s="37"/>
      <c r="DO11" s="37"/>
      <c r="DP11" s="37"/>
      <c r="DQ11" s="37"/>
      <c r="DR11" s="37"/>
      <c r="DS11" s="37"/>
      <c r="DT11" s="37"/>
      <c r="DU11" s="37"/>
      <c r="DV11" s="37"/>
      <c r="DW11" s="37"/>
      <c r="DX11" s="37"/>
      <c r="DY11" s="37"/>
      <c r="DZ11" s="37"/>
      <c r="EA11" s="37"/>
      <c r="EB11" s="37"/>
      <c r="EC11" s="37"/>
      <c r="ED11" s="37"/>
      <c r="EE11" s="37"/>
      <c r="EF11" s="37"/>
      <c r="EG11" s="37"/>
      <c r="EH11" s="37"/>
      <c r="EI11" s="37"/>
      <c r="EJ11" s="37"/>
      <c r="EK11" s="37"/>
      <c r="EL11" s="37"/>
      <c r="EM11" s="37"/>
      <c r="EN11" s="37"/>
      <c r="EO11" s="37"/>
      <c r="EP11" s="37"/>
      <c r="EQ11" s="37"/>
      <c r="ER11" s="37"/>
      <c r="ES11" s="37"/>
      <c r="ET11" s="37"/>
      <c r="EU11" s="37"/>
      <c r="EV11" s="37"/>
      <c r="EW11" s="37"/>
      <c r="EX11" s="37"/>
      <c r="EY11" s="37"/>
      <c r="EZ11" s="37"/>
      <c r="FA11" s="37"/>
      <c r="FB11" s="37"/>
      <c r="FC11" s="37"/>
      <c r="FD11" s="37"/>
      <c r="FE11" s="37"/>
      <c r="FF11" s="37"/>
      <c r="FG11" s="37"/>
      <c r="FH11" s="37"/>
      <c r="FI11" s="37"/>
      <c r="FJ11" s="37"/>
      <c r="FK11" s="37"/>
    </row>
    <row r="12" spans="1:167" ht="13.5" customHeight="1" thickBot="1" x14ac:dyDescent="0.4">
      <c r="A12" s="37"/>
      <c r="B12" s="72"/>
      <c r="C12" s="27" t="s">
        <v>436</v>
      </c>
      <c r="D12" s="92" t="s">
        <v>381</v>
      </c>
      <c r="E12" s="600" t="s">
        <v>381</v>
      </c>
      <c r="F12" s="601"/>
      <c r="G12" s="93"/>
      <c r="H12" s="89" t="s">
        <v>436</v>
      </c>
      <c r="I12" s="94"/>
      <c r="J12" s="37"/>
      <c r="K12" s="37"/>
      <c r="L12" s="37"/>
      <c r="M12" s="37"/>
      <c r="N12" s="37" t="s">
        <v>436</v>
      </c>
      <c r="O12" s="37" t="s">
        <v>436</v>
      </c>
      <c r="P12" s="37" t="s">
        <v>436</v>
      </c>
      <c r="Q12" s="24" t="s">
        <v>436</v>
      </c>
      <c r="R12" s="24" t="s">
        <v>436</v>
      </c>
      <c r="S12" s="451"/>
      <c r="T12" s="24" t="s">
        <v>123</v>
      </c>
      <c r="U12" s="451" t="s">
        <v>509</v>
      </c>
      <c r="V12" s="24"/>
      <c r="W12" s="24"/>
      <c r="X12" s="451"/>
      <c r="AC12" s="90"/>
      <c r="AD12" s="91"/>
      <c r="AE12" s="68"/>
      <c r="AN12" s="37" t="s">
        <v>149</v>
      </c>
      <c r="AO12" s="78" t="str">
        <f>Sté_Adresse</f>
        <v>Adresse</v>
      </c>
      <c r="AP12" s="37" t="s">
        <v>149</v>
      </c>
      <c r="AQ12" s="37" t="s">
        <v>149</v>
      </c>
      <c r="BS12" s="37"/>
      <c r="BT12" s="37"/>
      <c r="BU12" s="37"/>
      <c r="BV12" s="37"/>
      <c r="BW12" s="37"/>
      <c r="BX12" s="37"/>
      <c r="BY12" s="37"/>
      <c r="BZ12" s="37"/>
      <c r="CA12" s="37"/>
      <c r="CB12" s="37"/>
      <c r="CC12" s="37"/>
      <c r="CD12" s="37"/>
      <c r="CE12" s="37"/>
      <c r="CF12" s="37"/>
      <c r="CG12" s="37"/>
      <c r="CH12" s="37"/>
      <c r="CI12" s="37"/>
      <c r="CJ12" s="37"/>
      <c r="CK12" s="37"/>
      <c r="CL12" s="37"/>
      <c r="CM12" s="37"/>
      <c r="CN12" s="37"/>
      <c r="CO12" s="37"/>
      <c r="CP12" s="37"/>
      <c r="CQ12" s="37"/>
      <c r="CR12" s="37"/>
      <c r="CS12" s="37"/>
      <c r="CT12" s="37"/>
      <c r="CU12" s="37"/>
      <c r="CV12" s="37"/>
      <c r="CW12" s="37"/>
      <c r="CX12" s="37"/>
      <c r="CY12" s="37"/>
      <c r="CZ12" s="37"/>
      <c r="DA12" s="37"/>
      <c r="DB12" s="37"/>
      <c r="DC12" s="37"/>
      <c r="DD12" s="37"/>
      <c r="DE12" s="37"/>
      <c r="DF12" s="37"/>
      <c r="DG12" s="37"/>
      <c r="DH12" s="37"/>
      <c r="DI12" s="37"/>
      <c r="DJ12" s="37"/>
      <c r="DK12" s="37"/>
      <c r="DL12" s="37"/>
      <c r="DM12" s="37"/>
      <c r="DN12" s="37"/>
      <c r="DO12" s="37"/>
      <c r="DP12" s="37"/>
      <c r="DQ12" s="37"/>
      <c r="DR12" s="37"/>
      <c r="DS12" s="37"/>
      <c r="DT12" s="37"/>
      <c r="DU12" s="37"/>
      <c r="DV12" s="37"/>
      <c r="DW12" s="37"/>
      <c r="DX12" s="37"/>
      <c r="DY12" s="37"/>
      <c r="DZ12" s="37"/>
      <c r="EA12" s="37"/>
      <c r="EB12" s="37"/>
      <c r="EC12" s="37"/>
      <c r="ED12" s="37"/>
      <c r="EE12" s="37"/>
      <c r="EF12" s="37"/>
      <c r="EG12" s="37"/>
      <c r="EH12" s="37"/>
      <c r="EI12" s="37"/>
      <c r="EJ12" s="37"/>
      <c r="EK12" s="37"/>
      <c r="EL12" s="37"/>
      <c r="EM12" s="37"/>
      <c r="EN12" s="37"/>
      <c r="EO12" s="37"/>
      <c r="EP12" s="37"/>
      <c r="EQ12" s="37"/>
      <c r="ER12" s="37"/>
      <c r="ES12" s="37"/>
      <c r="ET12" s="37"/>
      <c r="EU12" s="37"/>
      <c r="EV12" s="37"/>
      <c r="EW12" s="37"/>
      <c r="EX12" s="37"/>
      <c r="EY12" s="37"/>
      <c r="EZ12" s="37"/>
      <c r="FA12" s="37"/>
      <c r="FB12" s="37"/>
      <c r="FC12" s="37"/>
      <c r="FD12" s="37"/>
      <c r="FE12" s="37"/>
      <c r="FF12" s="37"/>
      <c r="FG12" s="37"/>
      <c r="FH12" s="37"/>
      <c r="FI12" s="37"/>
      <c r="FJ12" s="37"/>
      <c r="FK12" s="37"/>
    </row>
    <row r="13" spans="1:167" ht="15" thickBot="1" x14ac:dyDescent="0.4">
      <c r="A13" s="37"/>
      <c r="B13" s="37"/>
      <c r="C13" s="37"/>
      <c r="D13" s="37"/>
      <c r="E13" s="37"/>
      <c r="F13" s="37"/>
      <c r="G13" s="37"/>
      <c r="H13" s="37"/>
      <c r="I13" s="37"/>
      <c r="J13" s="37" t="s">
        <v>497</v>
      </c>
      <c r="K13" s="37"/>
      <c r="L13" s="37"/>
      <c r="M13" s="37"/>
      <c r="N13" s="37"/>
      <c r="O13" s="37"/>
      <c r="P13" s="37"/>
      <c r="Q13" s="24"/>
      <c r="R13" s="24"/>
      <c r="S13" s="24" t="s">
        <v>507</v>
      </c>
      <c r="T13" s="24">
        <f>IF(Age_Cli&lt;0,"",Age_Cli)</f>
        <v>50</v>
      </c>
      <c r="U13" s="451">
        <f>IF(ISBLANK('Données Client'!E17),0,1)</f>
        <v>1</v>
      </c>
      <c r="V13" s="451"/>
      <c r="W13" s="452" t="s">
        <v>503</v>
      </c>
      <c r="X13" s="454">
        <f>SUM(U13:U14)</f>
        <v>1</v>
      </c>
      <c r="AC13" s="68"/>
      <c r="AD13" s="68"/>
      <c r="AE13" s="68"/>
      <c r="AN13" s="37" t="s">
        <v>150</v>
      </c>
      <c r="AO13" s="88" t="str">
        <f>Sté_CP</f>
        <v>38000</v>
      </c>
      <c r="AP13" s="37" t="s">
        <v>505</v>
      </c>
      <c r="AQ13" s="37" t="s">
        <v>150</v>
      </c>
      <c r="BS13" s="37"/>
      <c r="BT13" s="37"/>
      <c r="BU13" s="37"/>
      <c r="BV13" s="37"/>
      <c r="BW13" s="37"/>
      <c r="BX13" s="37"/>
      <c r="BY13" s="37"/>
      <c r="BZ13" s="37"/>
      <c r="CA13" s="37"/>
      <c r="CB13" s="37"/>
      <c r="CC13" s="37"/>
      <c r="CD13" s="37"/>
      <c r="CE13" s="37"/>
      <c r="CF13" s="37"/>
      <c r="CG13" s="37"/>
      <c r="CH13" s="37"/>
      <c r="CI13" s="37"/>
      <c r="CJ13" s="37"/>
      <c r="CK13" s="37"/>
      <c r="CL13" s="37"/>
      <c r="CM13" s="37"/>
      <c r="CN13" s="37"/>
      <c r="CO13" s="37"/>
      <c r="CP13" s="37"/>
      <c r="CQ13" s="37"/>
      <c r="CR13" s="37"/>
      <c r="CS13" s="37"/>
      <c r="CT13" s="37"/>
      <c r="CU13" s="37"/>
      <c r="CV13" s="37"/>
      <c r="CW13" s="37"/>
      <c r="CX13" s="37"/>
      <c r="CY13" s="37"/>
      <c r="CZ13" s="37"/>
      <c r="DA13" s="37"/>
      <c r="DB13" s="37"/>
      <c r="DC13" s="37"/>
      <c r="DD13" s="37"/>
      <c r="DE13" s="37"/>
      <c r="DF13" s="37"/>
      <c r="DG13" s="37"/>
      <c r="DH13" s="37"/>
      <c r="DI13" s="37"/>
      <c r="DJ13" s="37"/>
      <c r="DK13" s="37"/>
      <c r="DL13" s="37"/>
      <c r="DM13" s="37"/>
      <c r="DN13" s="37"/>
      <c r="DO13" s="37"/>
      <c r="DP13" s="37"/>
      <c r="DQ13" s="37"/>
      <c r="DR13" s="37"/>
      <c r="DS13" s="37"/>
      <c r="DT13" s="37"/>
      <c r="DU13" s="37"/>
      <c r="DV13" s="37"/>
      <c r="DW13" s="37"/>
      <c r="DX13" s="37"/>
      <c r="DY13" s="37"/>
      <c r="DZ13" s="37"/>
      <c r="EA13" s="37"/>
      <c r="EB13" s="37"/>
      <c r="EC13" s="37"/>
      <c r="ED13" s="37"/>
      <c r="EE13" s="37"/>
      <c r="EF13" s="37"/>
      <c r="EG13" s="37"/>
      <c r="EH13" s="37"/>
      <c r="EI13" s="37"/>
      <c r="EJ13" s="37"/>
      <c r="EK13" s="37"/>
      <c r="EL13" s="37"/>
      <c r="EM13" s="37"/>
      <c r="EN13" s="37"/>
      <c r="EO13" s="37"/>
      <c r="EP13" s="37"/>
      <c r="EQ13" s="37"/>
      <c r="ER13" s="37"/>
      <c r="ES13" s="37"/>
      <c r="ET13" s="37"/>
      <c r="EU13" s="37"/>
      <c r="EV13" s="37"/>
      <c r="EW13" s="37"/>
      <c r="EX13" s="37"/>
      <c r="EY13" s="37"/>
      <c r="EZ13" s="37"/>
      <c r="FA13" s="37"/>
      <c r="FB13" s="37"/>
      <c r="FC13" s="37"/>
      <c r="FD13" s="37"/>
      <c r="FE13" s="37"/>
      <c r="FF13" s="37"/>
      <c r="FG13" s="37"/>
      <c r="FH13" s="37"/>
      <c r="FI13" s="37"/>
      <c r="FJ13" s="37"/>
      <c r="FK13" s="37"/>
    </row>
    <row r="14" spans="1:167" ht="15" thickBot="1" x14ac:dyDescent="0.4">
      <c r="A14" s="37"/>
      <c r="B14" s="63"/>
      <c r="C14" s="34"/>
      <c r="D14" s="34"/>
      <c r="E14" s="34"/>
      <c r="F14" s="34"/>
      <c r="G14" s="61"/>
      <c r="H14" s="24"/>
      <c r="I14" s="37"/>
      <c r="J14" s="37"/>
      <c r="K14" s="37"/>
      <c r="L14" s="37"/>
      <c r="M14" s="37"/>
      <c r="N14" s="37"/>
      <c r="O14" s="37"/>
      <c r="P14" s="37"/>
      <c r="Q14" s="24"/>
      <c r="R14" s="24"/>
      <c r="S14" s="24" t="s">
        <v>251</v>
      </c>
      <c r="T14" s="24" t="str">
        <f>Age_Cjt</f>
        <v/>
      </c>
      <c r="U14" s="451">
        <f>IF(ISBLANK('Données Client'!E18),0,1)</f>
        <v>0</v>
      </c>
      <c r="V14" s="451"/>
      <c r="W14" s="452" t="s">
        <v>504</v>
      </c>
      <c r="X14" s="454">
        <f>SUM(U15:U19)</f>
        <v>0</v>
      </c>
      <c r="AC14" s="87"/>
      <c r="AD14" s="87"/>
      <c r="AE14" s="68"/>
      <c r="AN14" s="37" t="s">
        <v>381</v>
      </c>
      <c r="AO14" s="78" t="str">
        <f>Sté_Commune</f>
        <v>Ville</v>
      </c>
      <c r="AP14" s="37" t="s">
        <v>381</v>
      </c>
      <c r="AQ14" s="37" t="s">
        <v>381</v>
      </c>
      <c r="BS14" s="37"/>
      <c r="BT14" s="37"/>
      <c r="BU14" s="37"/>
      <c r="BV14" s="37"/>
      <c r="BW14" s="37"/>
      <c r="BX14" s="37"/>
      <c r="BY14" s="37"/>
      <c r="BZ14" s="37"/>
      <c r="CA14" s="37"/>
      <c r="CB14" s="37"/>
      <c r="CC14" s="37"/>
      <c r="CD14" s="37"/>
      <c r="CE14" s="37"/>
      <c r="CF14" s="37"/>
      <c r="CG14" s="37"/>
      <c r="CH14" s="37"/>
      <c r="CI14" s="37"/>
      <c r="CJ14" s="37"/>
      <c r="CK14" s="37"/>
      <c r="CL14" s="37"/>
      <c r="CM14" s="37"/>
      <c r="CN14" s="37"/>
      <c r="CO14" s="37"/>
      <c r="CP14" s="37"/>
      <c r="CQ14" s="37"/>
      <c r="CR14" s="37"/>
      <c r="CS14" s="37"/>
      <c r="CT14" s="37"/>
      <c r="CU14" s="37"/>
      <c r="CV14" s="37"/>
      <c r="CW14" s="37"/>
      <c r="CX14" s="37"/>
      <c r="CY14" s="37"/>
      <c r="CZ14" s="37"/>
      <c r="DA14" s="37"/>
      <c r="DB14" s="37"/>
      <c r="DC14" s="37"/>
      <c r="DD14" s="37"/>
      <c r="DE14" s="37"/>
      <c r="DF14" s="37"/>
      <c r="DG14" s="37"/>
      <c r="DH14" s="37"/>
      <c r="DI14" s="37"/>
      <c r="DJ14" s="37"/>
      <c r="DK14" s="37"/>
      <c r="DL14" s="37"/>
      <c r="DM14" s="37"/>
      <c r="DN14" s="37"/>
      <c r="DO14" s="37"/>
      <c r="DP14" s="37"/>
      <c r="DQ14" s="37"/>
      <c r="DR14" s="37"/>
      <c r="DS14" s="37"/>
      <c r="DT14" s="37"/>
      <c r="DU14" s="37"/>
      <c r="DV14" s="37"/>
      <c r="DW14" s="37"/>
      <c r="DX14" s="37"/>
      <c r="DY14" s="37"/>
      <c r="DZ14" s="37"/>
      <c r="EA14" s="37"/>
      <c r="EB14" s="37"/>
      <c r="EC14" s="37"/>
      <c r="ED14" s="37"/>
      <c r="EE14" s="37"/>
      <c r="EF14" s="37"/>
      <c r="EG14" s="37"/>
      <c r="EH14" s="37"/>
      <c r="EI14" s="37"/>
      <c r="EJ14" s="37"/>
      <c r="EK14" s="37"/>
      <c r="EL14" s="37"/>
      <c r="EM14" s="37"/>
      <c r="EN14" s="37"/>
      <c r="EO14" s="37"/>
      <c r="EP14" s="37"/>
      <c r="EQ14" s="37"/>
      <c r="ER14" s="37"/>
      <c r="ES14" s="37"/>
      <c r="ET14" s="37"/>
      <c r="EU14" s="37"/>
      <c r="EV14" s="37"/>
      <c r="EW14" s="37"/>
      <c r="EX14" s="37"/>
      <c r="EY14" s="37"/>
      <c r="EZ14" s="37"/>
      <c r="FA14" s="37"/>
      <c r="FB14" s="37"/>
      <c r="FC14" s="37"/>
      <c r="FD14" s="37"/>
      <c r="FE14" s="37"/>
      <c r="FF14" s="37"/>
      <c r="FG14" s="37"/>
      <c r="FH14" s="37"/>
      <c r="FI14" s="37"/>
      <c r="FJ14" s="37"/>
      <c r="FK14" s="37"/>
    </row>
    <row r="15" spans="1:167" ht="15" thickBot="1" x14ac:dyDescent="0.4">
      <c r="A15" s="37"/>
      <c r="B15" s="602"/>
      <c r="C15" s="603"/>
      <c r="D15" s="603"/>
      <c r="E15" s="603"/>
      <c r="F15" s="603"/>
      <c r="G15" s="604"/>
      <c r="H15" s="95"/>
      <c r="I15" s="37"/>
      <c r="J15" s="37"/>
      <c r="K15" s="37"/>
      <c r="L15" s="37"/>
      <c r="M15" s="37"/>
      <c r="N15" s="37"/>
      <c r="O15" s="37"/>
      <c r="P15" s="37"/>
      <c r="Q15" s="24"/>
      <c r="R15" s="24"/>
      <c r="S15" s="24" t="s">
        <v>250</v>
      </c>
      <c r="T15" s="24" t="str">
        <f>Age_Enf1</f>
        <v/>
      </c>
      <c r="U15" s="451">
        <f>IF(ISBLANK('Données Client'!E19),0,1)</f>
        <v>0</v>
      </c>
      <c r="V15" s="451"/>
      <c r="W15" s="452" t="s">
        <v>136</v>
      </c>
      <c r="X15" s="454">
        <f>SUM(X13:X14)</f>
        <v>1</v>
      </c>
      <c r="AC15" s="96"/>
      <c r="AD15" s="97"/>
      <c r="AE15" s="98"/>
      <c r="AF15" s="98"/>
      <c r="AO15" s="78"/>
      <c r="AP15" s="37" t="s">
        <v>492</v>
      </c>
      <c r="BS15" s="37"/>
      <c r="BT15" s="37"/>
      <c r="BU15" s="37"/>
      <c r="BV15" s="37"/>
      <c r="BW15" s="37"/>
      <c r="BX15" s="37"/>
      <c r="BY15" s="37"/>
      <c r="BZ15" s="37"/>
      <c r="CA15" s="37"/>
      <c r="CB15" s="37"/>
      <c r="CC15" s="37"/>
      <c r="CD15" s="37"/>
      <c r="CE15" s="37"/>
      <c r="CF15" s="37"/>
      <c r="CG15" s="37"/>
      <c r="CH15" s="37"/>
      <c r="CI15" s="37"/>
      <c r="CJ15" s="37"/>
      <c r="CK15" s="37"/>
      <c r="CL15" s="37"/>
      <c r="CM15" s="37"/>
      <c r="CN15" s="37"/>
      <c r="CO15" s="37"/>
      <c r="CP15" s="37"/>
      <c r="CQ15" s="37"/>
      <c r="CR15" s="37"/>
      <c r="CS15" s="37"/>
      <c r="CT15" s="37"/>
      <c r="CU15" s="37"/>
      <c r="CV15" s="37"/>
      <c r="CW15" s="37"/>
      <c r="CX15" s="37"/>
      <c r="CY15" s="37"/>
      <c r="CZ15" s="37"/>
      <c r="DA15" s="37"/>
      <c r="DB15" s="37"/>
      <c r="DC15" s="37"/>
      <c r="DD15" s="37"/>
      <c r="DE15" s="37"/>
      <c r="DF15" s="37"/>
      <c r="DG15" s="37"/>
      <c r="DH15" s="37"/>
      <c r="DI15" s="37"/>
      <c r="DJ15" s="37"/>
      <c r="DK15" s="37"/>
      <c r="DL15" s="37"/>
      <c r="DM15" s="37"/>
      <c r="DN15" s="37"/>
      <c r="DO15" s="37"/>
      <c r="DP15" s="37"/>
      <c r="DQ15" s="37"/>
      <c r="DR15" s="37"/>
      <c r="DS15" s="37"/>
      <c r="DT15" s="37"/>
      <c r="DU15" s="37"/>
      <c r="DV15" s="37"/>
      <c r="DW15" s="37"/>
      <c r="DX15" s="37"/>
      <c r="DY15" s="37"/>
      <c r="DZ15" s="37"/>
      <c r="EA15" s="37"/>
      <c r="EB15" s="37"/>
      <c r="EC15" s="37"/>
      <c r="ED15" s="37"/>
      <c r="EE15" s="37"/>
      <c r="EF15" s="37"/>
      <c r="EG15" s="37"/>
      <c r="EH15" s="37"/>
      <c r="EI15" s="37"/>
      <c r="EJ15" s="37"/>
      <c r="EK15" s="37"/>
      <c r="EL15" s="37"/>
      <c r="EM15" s="37"/>
      <c r="EN15" s="37"/>
      <c r="EO15" s="37"/>
      <c r="EP15" s="37"/>
      <c r="EQ15" s="37"/>
      <c r="ER15" s="37"/>
      <c r="ES15" s="37"/>
      <c r="ET15" s="37"/>
      <c r="EU15" s="37"/>
      <c r="EV15" s="37"/>
      <c r="EW15" s="37"/>
      <c r="EX15" s="37"/>
      <c r="EY15" s="37"/>
      <c r="EZ15" s="37"/>
      <c r="FA15" s="37"/>
      <c r="FB15" s="37"/>
      <c r="FC15" s="37"/>
      <c r="FD15" s="37"/>
      <c r="FE15" s="37"/>
      <c r="FF15" s="37"/>
      <c r="FG15" s="37"/>
      <c r="FH15" s="37"/>
      <c r="FI15" s="37"/>
      <c r="FJ15" s="37"/>
      <c r="FK15" s="37"/>
    </row>
    <row r="16" spans="1:167" ht="21.5" x14ac:dyDescent="0.35">
      <c r="A16" s="37"/>
      <c r="B16" s="99"/>
      <c r="C16" s="100" t="s">
        <v>174</v>
      </c>
      <c r="D16" s="100" t="s">
        <v>170</v>
      </c>
      <c r="E16" s="29" t="s">
        <v>164</v>
      </c>
      <c r="F16" s="30" t="s">
        <v>526</v>
      </c>
      <c r="G16" s="30" t="s">
        <v>523</v>
      </c>
      <c r="H16" s="32"/>
      <c r="I16" s="31" t="s">
        <v>305</v>
      </c>
      <c r="J16" s="37"/>
      <c r="K16" s="37"/>
      <c r="L16" s="37"/>
      <c r="M16" s="37"/>
      <c r="N16" s="37"/>
      <c r="O16" s="37"/>
      <c r="P16" s="37"/>
      <c r="Q16" s="24"/>
      <c r="R16" s="24"/>
      <c r="S16" s="24" t="s">
        <v>249</v>
      </c>
      <c r="T16" s="451" t="str">
        <f>Age_Enf2</f>
        <v/>
      </c>
      <c r="U16" s="451">
        <f>IF(ISBLANK('Données Client'!E20),0,1)</f>
        <v>0</v>
      </c>
      <c r="V16" s="451"/>
      <c r="W16" s="452" t="s">
        <v>229</v>
      </c>
      <c r="X16" s="95" t="str">
        <f>Dpt</f>
        <v>38</v>
      </c>
      <c r="AC16" s="101" t="s">
        <v>231</v>
      </c>
      <c r="AD16" s="102">
        <f>IF((Age_Cli=""),"",IF(Age_Cli&gt;21,1,4))</f>
        <v>1</v>
      </c>
      <c r="AE16" s="98" t="s">
        <v>308</v>
      </c>
      <c r="AH16" s="98" t="s">
        <v>304</v>
      </c>
      <c r="AN16" s="37" t="s">
        <v>170</v>
      </c>
      <c r="AO16" s="78" t="str">
        <f>Nom</f>
        <v>Nom</v>
      </c>
      <c r="AP16" s="37" t="s">
        <v>493</v>
      </c>
      <c r="AQ16" s="37" t="s">
        <v>170</v>
      </c>
      <c r="BS16" s="37"/>
      <c r="BT16" s="37"/>
      <c r="BU16" s="37"/>
      <c r="BV16" s="37"/>
      <c r="BW16" s="37"/>
      <c r="BX16" s="37"/>
      <c r="BY16" s="37"/>
      <c r="BZ16" s="37"/>
      <c r="CA16" s="37"/>
      <c r="CB16" s="37"/>
      <c r="CC16" s="37"/>
      <c r="CD16" s="37"/>
      <c r="CE16" s="37"/>
      <c r="CF16" s="37"/>
      <c r="CG16" s="37"/>
      <c r="CH16" s="37"/>
      <c r="CI16" s="37"/>
      <c r="CJ16" s="37"/>
      <c r="CK16" s="37"/>
      <c r="CL16" s="37"/>
      <c r="CM16" s="37"/>
      <c r="CN16" s="37"/>
      <c r="CO16" s="37"/>
      <c r="CP16" s="37"/>
      <c r="CQ16" s="37"/>
      <c r="CR16" s="37"/>
      <c r="CS16" s="37"/>
      <c r="CT16" s="37"/>
      <c r="CU16" s="37"/>
      <c r="CV16" s="37"/>
      <c r="CW16" s="37"/>
      <c r="CX16" s="37"/>
      <c r="CY16" s="37"/>
      <c r="CZ16" s="37"/>
      <c r="DA16" s="37"/>
      <c r="DB16" s="37"/>
      <c r="DC16" s="37"/>
      <c r="DD16" s="37"/>
      <c r="DE16" s="37"/>
      <c r="DF16" s="37"/>
      <c r="DG16" s="37"/>
      <c r="DH16" s="37"/>
      <c r="DI16" s="37"/>
      <c r="DJ16" s="37"/>
      <c r="DK16" s="37"/>
      <c r="DL16" s="37"/>
      <c r="DM16" s="37"/>
      <c r="DN16" s="37"/>
      <c r="DO16" s="37"/>
      <c r="DP16" s="37"/>
      <c r="DQ16" s="37"/>
      <c r="DR16" s="37"/>
      <c r="DS16" s="37"/>
      <c r="DT16" s="37"/>
      <c r="DU16" s="37"/>
      <c r="DV16" s="37"/>
      <c r="DW16" s="37"/>
      <c r="DX16" s="37"/>
      <c r="DY16" s="37"/>
      <c r="DZ16" s="37"/>
      <c r="EA16" s="37"/>
      <c r="EB16" s="37"/>
      <c r="EC16" s="37"/>
      <c r="ED16" s="37"/>
      <c r="EE16" s="37"/>
      <c r="EF16" s="37"/>
      <c r="EG16" s="37"/>
      <c r="EH16" s="37"/>
      <c r="EI16" s="37"/>
      <c r="EJ16" s="37"/>
      <c r="EK16" s="37"/>
      <c r="EL16" s="37"/>
      <c r="EM16" s="37"/>
      <c r="EN16" s="37"/>
      <c r="EO16" s="37"/>
      <c r="EP16" s="37"/>
      <c r="EQ16" s="37"/>
      <c r="ER16" s="37"/>
      <c r="ES16" s="37"/>
      <c r="ET16" s="37"/>
      <c r="EU16" s="37"/>
      <c r="EV16" s="37"/>
      <c r="EW16" s="37"/>
      <c r="EX16" s="37"/>
      <c r="EY16" s="37"/>
      <c r="EZ16" s="37"/>
      <c r="FA16" s="37"/>
      <c r="FB16" s="37"/>
      <c r="FC16" s="37"/>
      <c r="FD16" s="37"/>
      <c r="FE16" s="37"/>
      <c r="FF16" s="37"/>
      <c r="FG16" s="37"/>
      <c r="FH16" s="37"/>
      <c r="FI16" s="37"/>
      <c r="FJ16" s="37"/>
      <c r="FK16" s="37"/>
    </row>
    <row r="17" spans="1:167" ht="17" customHeight="1" x14ac:dyDescent="0.35">
      <c r="A17" s="37"/>
      <c r="B17" s="103" t="s">
        <v>222</v>
      </c>
      <c r="C17" s="104" t="str">
        <f>Prénom</f>
        <v>Prénom</v>
      </c>
      <c r="D17" s="104" t="str">
        <f>Nom</f>
        <v>Nom</v>
      </c>
      <c r="E17" s="467">
        <f>Naissance</f>
        <v>24838</v>
      </c>
      <c r="F17" s="47">
        <f>IF(ISBLANK(E17),"",Effet_Année-YEAR(Nais_Cli))</f>
        <v>50</v>
      </c>
      <c r="G17" s="47">
        <f>(ROUNDDOWN((Effet_Date-Nais_Cli)/365,0))</f>
        <v>50</v>
      </c>
      <c r="H17" s="24"/>
      <c r="I17" s="23"/>
      <c r="J17" s="37"/>
      <c r="K17" s="37"/>
      <c r="L17" s="37"/>
      <c r="M17" s="37"/>
      <c r="N17" s="37"/>
      <c r="O17" s="37"/>
      <c r="P17" s="37"/>
      <c r="Q17" s="24"/>
      <c r="R17" s="24"/>
      <c r="S17" s="24" t="s">
        <v>248</v>
      </c>
      <c r="T17" s="24" t="str">
        <f>Age_Enf3</f>
        <v/>
      </c>
      <c r="U17" s="451">
        <f>IF(ISBLANK('Données Client'!E21),0,1)</f>
        <v>0</v>
      </c>
      <c r="V17" s="451"/>
      <c r="W17" s="451"/>
      <c r="X17" s="451"/>
      <c r="AA17" s="37" t="s">
        <v>305</v>
      </c>
      <c r="AC17" s="101" t="s">
        <v>232</v>
      </c>
      <c r="AD17" s="102" t="str">
        <f>IF((Age_Cjt=""),"",IF(Age_Cjt&gt;21,1,4))</f>
        <v/>
      </c>
      <c r="AE17" s="98" t="s">
        <v>236</v>
      </c>
      <c r="AF17" s="98"/>
      <c r="AN17" s="37" t="s">
        <v>382</v>
      </c>
      <c r="AO17" s="105">
        <f>Nais_Cli</f>
        <v>24838</v>
      </c>
      <c r="AP17" s="74" t="s">
        <v>537</v>
      </c>
      <c r="AQ17" s="37" t="s">
        <v>382</v>
      </c>
      <c r="BS17" s="37"/>
      <c r="BT17" s="37"/>
      <c r="BU17" s="37"/>
      <c r="BV17" s="37"/>
      <c r="BW17" s="37"/>
      <c r="BX17" s="37"/>
      <c r="BY17" s="37"/>
      <c r="BZ17" s="37"/>
      <c r="CA17" s="37"/>
      <c r="CB17" s="37"/>
      <c r="CC17" s="37"/>
      <c r="CD17" s="37"/>
      <c r="CE17" s="37"/>
      <c r="CF17" s="37"/>
      <c r="CG17" s="37"/>
      <c r="CH17" s="37"/>
      <c r="CI17" s="37"/>
      <c r="CJ17" s="37"/>
      <c r="CK17" s="37"/>
      <c r="CL17" s="37"/>
      <c r="CM17" s="37"/>
      <c r="CN17" s="37"/>
      <c r="CO17" s="37"/>
      <c r="CP17" s="37"/>
      <c r="CQ17" s="37"/>
      <c r="CR17" s="37"/>
      <c r="CS17" s="37"/>
      <c r="CT17" s="37"/>
      <c r="CU17" s="37"/>
      <c r="CV17" s="37"/>
      <c r="CW17" s="37"/>
      <c r="CX17" s="37"/>
      <c r="CY17" s="37"/>
      <c r="CZ17" s="37"/>
      <c r="DA17" s="37"/>
      <c r="DB17" s="37"/>
      <c r="DC17" s="37"/>
      <c r="DD17" s="37"/>
      <c r="DE17" s="37"/>
      <c r="DF17" s="37"/>
      <c r="DG17" s="37"/>
      <c r="DH17" s="37"/>
      <c r="DI17" s="37"/>
      <c r="DJ17" s="37"/>
      <c r="DK17" s="37"/>
      <c r="DL17" s="37"/>
      <c r="DM17" s="37"/>
      <c r="DN17" s="37"/>
      <c r="DO17" s="37"/>
      <c r="DP17" s="37"/>
      <c r="DQ17" s="37"/>
      <c r="DR17" s="37"/>
      <c r="DS17" s="37"/>
      <c r="DT17" s="37"/>
      <c r="DU17" s="37"/>
      <c r="DV17" s="37"/>
      <c r="DW17" s="37"/>
      <c r="DX17" s="37"/>
      <c r="DY17" s="37"/>
      <c r="DZ17" s="37"/>
      <c r="EA17" s="37"/>
      <c r="EB17" s="37"/>
      <c r="EC17" s="37"/>
      <c r="ED17" s="37"/>
      <c r="EE17" s="37"/>
      <c r="EF17" s="37"/>
      <c r="EG17" s="37"/>
      <c r="EH17" s="37"/>
      <c r="EI17" s="37"/>
      <c r="EJ17" s="37"/>
      <c r="EK17" s="37"/>
      <c r="EL17" s="37"/>
      <c r="EM17" s="37"/>
      <c r="EN17" s="37"/>
      <c r="EO17" s="37"/>
      <c r="EP17" s="37"/>
      <c r="EQ17" s="37"/>
      <c r="ER17" s="37"/>
      <c r="ES17" s="37"/>
      <c r="ET17" s="37"/>
      <c r="EU17" s="37"/>
      <c r="EV17" s="37"/>
      <c r="EW17" s="37"/>
      <c r="EX17" s="37"/>
      <c r="EY17" s="37"/>
      <c r="EZ17" s="37"/>
      <c r="FA17" s="37"/>
      <c r="FB17" s="37"/>
      <c r="FC17" s="37"/>
      <c r="FD17" s="37"/>
      <c r="FE17" s="37"/>
      <c r="FF17" s="37"/>
      <c r="FG17" s="37"/>
      <c r="FH17" s="37"/>
      <c r="FI17" s="37"/>
      <c r="FJ17" s="37"/>
      <c r="FK17" s="37"/>
    </row>
    <row r="18" spans="1:167" x14ac:dyDescent="0.35">
      <c r="A18" s="37"/>
      <c r="B18" s="103" t="s">
        <v>186</v>
      </c>
      <c r="C18" s="106" t="s">
        <v>436</v>
      </c>
      <c r="D18" s="104" t="s">
        <v>436</v>
      </c>
      <c r="E18" s="467"/>
      <c r="F18" s="47" t="str">
        <f>IF(ISBLANK(E18),"",Effet_Année-YEAR(Nais_Cjt))</f>
        <v/>
      </c>
      <c r="G18" s="47" t="str">
        <f>IF(ISBLANK(Nais_Cjt),"",(ROUNDDOWN((Effet_Date-Nais_Cjt)/365,0)))</f>
        <v/>
      </c>
      <c r="H18" s="24"/>
      <c r="I18" s="23"/>
      <c r="J18" s="37"/>
      <c r="K18" s="74"/>
      <c r="L18" s="37"/>
      <c r="M18" s="37"/>
      <c r="N18" s="37"/>
      <c r="O18" s="37"/>
      <c r="P18" s="37"/>
      <c r="Q18" s="24"/>
      <c r="R18" s="24"/>
      <c r="S18" s="24" t="s">
        <v>247</v>
      </c>
      <c r="T18" s="24" t="str">
        <f>Age_Enf4</f>
        <v/>
      </c>
      <c r="U18" s="451">
        <f>IF(ISBLANK('Données Client'!E22),0,1)</f>
        <v>0</v>
      </c>
      <c r="V18" s="24"/>
      <c r="W18" s="24"/>
      <c r="X18" s="451"/>
      <c r="AC18" s="101" t="s">
        <v>233</v>
      </c>
      <c r="AD18" s="102" t="str">
        <f>IF((Age_Enf1=""),"",IF(Age_Enf1&gt;21,1,4))</f>
        <v/>
      </c>
      <c r="AE18" s="98"/>
      <c r="AF18" s="98"/>
      <c r="AN18" s="37" t="s">
        <v>398</v>
      </c>
      <c r="AO18" s="78" t="str">
        <f>Conjoint</f>
        <v/>
      </c>
      <c r="AP18" s="37" t="s">
        <v>436</v>
      </c>
      <c r="AQ18" s="37" t="s">
        <v>412</v>
      </c>
      <c r="BS18" s="37"/>
      <c r="BT18" s="37"/>
      <c r="BU18" s="37"/>
      <c r="BV18" s="37"/>
      <c r="BW18" s="37"/>
      <c r="BX18" s="37"/>
      <c r="BY18" s="37"/>
      <c r="BZ18" s="37"/>
      <c r="CA18" s="37"/>
      <c r="CB18" s="37"/>
      <c r="CC18" s="37"/>
      <c r="CD18" s="37"/>
      <c r="CE18" s="37"/>
      <c r="CF18" s="37"/>
      <c r="CG18" s="37"/>
      <c r="CH18" s="37"/>
      <c r="CI18" s="37"/>
      <c r="CJ18" s="37"/>
      <c r="CK18" s="37"/>
      <c r="CL18" s="37"/>
      <c r="CM18" s="37"/>
      <c r="CN18" s="37"/>
      <c r="CO18" s="37"/>
      <c r="CP18" s="37"/>
      <c r="CQ18" s="37"/>
      <c r="CR18" s="37"/>
      <c r="CS18" s="37"/>
      <c r="CT18" s="37"/>
      <c r="CU18" s="37"/>
      <c r="CV18" s="37"/>
      <c r="CW18" s="37"/>
      <c r="CX18" s="37"/>
      <c r="CY18" s="37"/>
      <c r="CZ18" s="37"/>
      <c r="DA18" s="37"/>
      <c r="DB18" s="37"/>
      <c r="DC18" s="37"/>
      <c r="DD18" s="37"/>
      <c r="DE18" s="37"/>
      <c r="DF18" s="37"/>
      <c r="DG18" s="37"/>
      <c r="DH18" s="37"/>
      <c r="DI18" s="37"/>
      <c r="DJ18" s="37"/>
      <c r="DK18" s="37"/>
      <c r="DL18" s="37"/>
      <c r="DM18" s="37"/>
      <c r="DN18" s="37"/>
      <c r="DO18" s="37"/>
      <c r="DP18" s="37"/>
      <c r="DQ18" s="37"/>
      <c r="DR18" s="37"/>
      <c r="DS18" s="37"/>
      <c r="DT18" s="37"/>
      <c r="DU18" s="37"/>
      <c r="DV18" s="37"/>
      <c r="DW18" s="37"/>
      <c r="DX18" s="37"/>
      <c r="DY18" s="37"/>
      <c r="DZ18" s="37"/>
      <c r="EA18" s="37"/>
      <c r="EB18" s="37"/>
      <c r="EC18" s="37"/>
      <c r="ED18" s="37"/>
      <c r="EE18" s="37"/>
      <c r="EF18" s="37"/>
      <c r="EG18" s="37"/>
      <c r="EH18" s="37"/>
      <c r="EI18" s="37"/>
      <c r="EJ18" s="37"/>
      <c r="EK18" s="37"/>
      <c r="EL18" s="37"/>
      <c r="EM18" s="37"/>
      <c r="EN18" s="37"/>
      <c r="EO18" s="37"/>
      <c r="EP18" s="37"/>
      <c r="EQ18" s="37"/>
      <c r="ER18" s="37"/>
      <c r="ES18" s="37"/>
      <c r="ET18" s="37"/>
      <c r="EU18" s="37"/>
      <c r="EV18" s="37"/>
      <c r="EW18" s="37"/>
      <c r="EX18" s="37"/>
      <c r="EY18" s="37"/>
      <c r="EZ18" s="37"/>
      <c r="FA18" s="37"/>
      <c r="FB18" s="37"/>
      <c r="FC18" s="37"/>
      <c r="FD18" s="37"/>
      <c r="FE18" s="37"/>
      <c r="FF18" s="37"/>
      <c r="FG18" s="37"/>
      <c r="FH18" s="37"/>
      <c r="FI18" s="37"/>
      <c r="FJ18" s="37"/>
      <c r="FK18" s="37"/>
    </row>
    <row r="19" spans="1:167" x14ac:dyDescent="0.35">
      <c r="A19" s="37"/>
      <c r="B19" s="103" t="s">
        <v>190</v>
      </c>
      <c r="C19" s="106" t="s">
        <v>436</v>
      </c>
      <c r="D19" s="104" t="s">
        <v>436</v>
      </c>
      <c r="E19" s="467"/>
      <c r="F19" s="47" t="str">
        <f>IF(ISBLANK(E19),"",Effet_Année-YEAR(Nais_Enf1))</f>
        <v/>
      </c>
      <c r="G19" s="47" t="str">
        <f>IF(ISBLANK(Nais_Enf1),"",(ROUNDDOWN((Effet_Date-Nais_Enf1)/365,0)))</f>
        <v/>
      </c>
      <c r="H19" s="25"/>
      <c r="I19" s="107" t="str">
        <f>IF(Age_Enf1&gt;=0,"Vrai","Faux")</f>
        <v>Vrai</v>
      </c>
      <c r="J19" s="74"/>
      <c r="K19" s="37"/>
      <c r="L19" s="37"/>
      <c r="M19" s="37"/>
      <c r="N19" s="37"/>
      <c r="O19" s="37"/>
      <c r="P19" s="37"/>
      <c r="Q19" s="24"/>
      <c r="R19" s="24"/>
      <c r="S19" s="24" t="s">
        <v>508</v>
      </c>
      <c r="T19" s="24" t="str">
        <f>IF(Age_Enf5&lt;=0,"",Age_Enf5)</f>
        <v/>
      </c>
      <c r="U19" s="451">
        <f>IF(ISBLANK('Données Client'!E23),0,1)</f>
        <v>0</v>
      </c>
      <c r="V19" s="24"/>
      <c r="W19" s="24"/>
      <c r="X19" s="451"/>
      <c r="AC19" s="101" t="s">
        <v>234</v>
      </c>
      <c r="AD19" s="102" t="str">
        <f>IF((Age_Enf2=""),"",IF(Age_Enf2&gt;21,1,4))</f>
        <v/>
      </c>
      <c r="AE19" s="98"/>
      <c r="AF19" s="98"/>
      <c r="AN19" s="37" t="s">
        <v>399</v>
      </c>
      <c r="AO19" s="78" t="str">
        <f>Nom_Conjt</f>
        <v/>
      </c>
      <c r="AP19" s="37" t="s">
        <v>436</v>
      </c>
      <c r="AQ19" s="37" t="s">
        <v>399</v>
      </c>
      <c r="BS19" s="37"/>
      <c r="BT19" s="37"/>
      <c r="BU19" s="37"/>
      <c r="BV19" s="37"/>
      <c r="BW19" s="37"/>
      <c r="BX19" s="37"/>
      <c r="BY19" s="37"/>
      <c r="BZ19" s="37"/>
      <c r="CA19" s="37"/>
      <c r="CB19" s="37"/>
      <c r="CC19" s="37"/>
      <c r="CD19" s="37"/>
      <c r="CE19" s="37"/>
      <c r="CF19" s="37"/>
      <c r="CG19" s="37"/>
      <c r="CH19" s="37"/>
      <c r="CI19" s="37"/>
      <c r="CJ19" s="37"/>
      <c r="CK19" s="37"/>
      <c r="CL19" s="37"/>
      <c r="CM19" s="37"/>
      <c r="CN19" s="37"/>
      <c r="CO19" s="37"/>
      <c r="CP19" s="37"/>
      <c r="CQ19" s="37"/>
      <c r="CR19" s="37"/>
      <c r="CS19" s="37"/>
      <c r="CT19" s="37"/>
      <c r="CU19" s="37"/>
      <c r="CV19" s="37"/>
      <c r="CW19" s="37"/>
      <c r="CX19" s="37"/>
      <c r="CY19" s="37"/>
      <c r="CZ19" s="37"/>
      <c r="DA19" s="37"/>
      <c r="DB19" s="37"/>
      <c r="DC19" s="37"/>
      <c r="DD19" s="37"/>
      <c r="DE19" s="37"/>
      <c r="DF19" s="37"/>
      <c r="DG19" s="37"/>
      <c r="DH19" s="37"/>
      <c r="DI19" s="37"/>
      <c r="DJ19" s="37"/>
      <c r="DK19" s="37"/>
      <c r="DL19" s="37"/>
      <c r="DM19" s="37"/>
      <c r="DN19" s="37"/>
      <c r="DO19" s="37"/>
      <c r="DP19" s="37"/>
      <c r="DQ19" s="37"/>
      <c r="DR19" s="37"/>
      <c r="DS19" s="37"/>
      <c r="DT19" s="37"/>
      <c r="DU19" s="37"/>
      <c r="DV19" s="37"/>
      <c r="DW19" s="37"/>
      <c r="DX19" s="37"/>
      <c r="DY19" s="37"/>
      <c r="DZ19" s="37"/>
      <c r="EA19" s="37"/>
      <c r="EB19" s="37"/>
      <c r="EC19" s="37"/>
      <c r="ED19" s="37"/>
      <c r="EE19" s="37"/>
      <c r="EF19" s="37"/>
      <c r="EG19" s="37"/>
      <c r="EH19" s="37"/>
      <c r="EI19" s="37"/>
      <c r="EJ19" s="37"/>
      <c r="EK19" s="37"/>
      <c r="EL19" s="37"/>
      <c r="EM19" s="37"/>
      <c r="EN19" s="37"/>
      <c r="EO19" s="37"/>
      <c r="EP19" s="37"/>
      <c r="EQ19" s="37"/>
      <c r="ER19" s="37"/>
      <c r="ES19" s="37"/>
      <c r="ET19" s="37"/>
      <c r="EU19" s="37"/>
      <c r="EV19" s="37"/>
      <c r="EW19" s="37"/>
      <c r="EX19" s="37"/>
      <c r="EY19" s="37"/>
      <c r="EZ19" s="37"/>
      <c r="FA19" s="37"/>
      <c r="FB19" s="37"/>
      <c r="FC19" s="37"/>
      <c r="FD19" s="37"/>
      <c r="FE19" s="37"/>
      <c r="FF19" s="37"/>
      <c r="FG19" s="37"/>
      <c r="FH19" s="37"/>
      <c r="FI19" s="37"/>
      <c r="FJ19" s="37"/>
      <c r="FK19" s="37"/>
    </row>
    <row r="20" spans="1:167" x14ac:dyDescent="0.35">
      <c r="A20" s="37"/>
      <c r="B20" s="103" t="s">
        <v>193</v>
      </c>
      <c r="C20" s="106" t="s">
        <v>436</v>
      </c>
      <c r="D20" s="104" t="s">
        <v>436</v>
      </c>
      <c r="E20" s="467"/>
      <c r="F20" s="47" t="str">
        <f>IF(ISBLANK(E20),"",Effet_Année-YEAR(Nais_Enf2))</f>
        <v/>
      </c>
      <c r="G20" s="47" t="str">
        <f>IF(ISBLANK(Nais_Enf2),"",(ROUNDDOWN((Effet_Date-Nais_Enf2)/365,0)))</f>
        <v/>
      </c>
      <c r="H20" s="25"/>
      <c r="I20" s="107" t="str">
        <f>IF(Age_Enf2&gt;=0,"Vrai","Faux")</f>
        <v>Vrai</v>
      </c>
      <c r="J20" s="37"/>
      <c r="K20" s="37"/>
      <c r="L20" s="37"/>
      <c r="M20" s="37"/>
      <c r="N20" s="37"/>
      <c r="O20" s="37"/>
      <c r="P20" s="37"/>
      <c r="Q20" s="24"/>
      <c r="R20" s="24"/>
      <c r="S20" s="24"/>
      <c r="T20" s="24"/>
      <c r="U20" s="24"/>
      <c r="V20" s="24"/>
      <c r="W20" s="24"/>
      <c r="X20" s="451"/>
      <c r="AA20" s="37">
        <f>IF(I19="VRAI",IF(ISBLANK(Age_Enf1),0,(IF(Age_Enf1&lt;26,1,0))),0)</f>
        <v>0</v>
      </c>
      <c r="AC20" s="101" t="s">
        <v>235</v>
      </c>
      <c r="AD20" s="102" t="str">
        <f>IF((Age_Enf3=""),"",IF(Age_Enf3&gt;25,1,4))</f>
        <v/>
      </c>
      <c r="AE20" s="98"/>
      <c r="AF20" s="98"/>
      <c r="AN20" s="37" t="s">
        <v>400</v>
      </c>
      <c r="AO20" s="105">
        <f>Nais_Cjt</f>
        <v>0</v>
      </c>
      <c r="AP20" s="74" t="s">
        <v>436</v>
      </c>
      <c r="AQ20" s="37" t="s">
        <v>400</v>
      </c>
      <c r="BS20" s="37"/>
      <c r="BT20" s="37"/>
      <c r="BU20" s="37"/>
      <c r="BV20" s="37"/>
      <c r="BW20" s="37"/>
      <c r="BX20" s="37"/>
      <c r="BY20" s="37"/>
      <c r="BZ20" s="37"/>
      <c r="CA20" s="37"/>
      <c r="CB20" s="37"/>
      <c r="CC20" s="37"/>
      <c r="CD20" s="37"/>
      <c r="CE20" s="37"/>
      <c r="CF20" s="37"/>
      <c r="CG20" s="37"/>
      <c r="CH20" s="37"/>
      <c r="CI20" s="37"/>
      <c r="CJ20" s="37"/>
      <c r="CK20" s="37"/>
      <c r="CL20" s="37"/>
      <c r="CM20" s="37"/>
      <c r="CN20" s="37"/>
      <c r="CO20" s="37"/>
      <c r="CP20" s="37"/>
      <c r="CQ20" s="37"/>
      <c r="CR20" s="37"/>
      <c r="CS20" s="37"/>
      <c r="CT20" s="37"/>
      <c r="CU20" s="37"/>
      <c r="CV20" s="37"/>
      <c r="CW20" s="37"/>
      <c r="CX20" s="37"/>
      <c r="CY20" s="37"/>
      <c r="CZ20" s="37"/>
      <c r="DA20" s="37"/>
      <c r="DB20" s="37"/>
      <c r="DC20" s="37"/>
      <c r="DD20" s="37"/>
      <c r="DE20" s="37"/>
      <c r="DF20" s="37"/>
      <c r="DG20" s="37"/>
      <c r="DH20" s="37"/>
      <c r="DI20" s="37"/>
      <c r="DJ20" s="37"/>
      <c r="DK20" s="37"/>
      <c r="DL20" s="37"/>
      <c r="DM20" s="37"/>
      <c r="DN20" s="37"/>
      <c r="DO20" s="37"/>
      <c r="DP20" s="37"/>
      <c r="DQ20" s="37"/>
      <c r="DR20" s="37"/>
      <c r="DS20" s="37"/>
      <c r="DT20" s="37"/>
      <c r="DU20" s="37"/>
      <c r="DV20" s="37"/>
      <c r="DW20" s="37"/>
      <c r="DX20" s="37"/>
      <c r="DY20" s="37"/>
      <c r="DZ20" s="37"/>
      <c r="EA20" s="37"/>
      <c r="EB20" s="37"/>
      <c r="EC20" s="37"/>
      <c r="ED20" s="37"/>
      <c r="EE20" s="37"/>
      <c r="EF20" s="37"/>
      <c r="EG20" s="37"/>
      <c r="EH20" s="37"/>
      <c r="EI20" s="37"/>
      <c r="EJ20" s="37"/>
      <c r="EK20" s="37"/>
      <c r="EL20" s="37"/>
      <c r="EM20" s="37"/>
      <c r="EN20" s="37"/>
      <c r="EO20" s="37"/>
      <c r="EP20" s="37"/>
      <c r="EQ20" s="37"/>
      <c r="ER20" s="37"/>
      <c r="ES20" s="37"/>
      <c r="ET20" s="37"/>
      <c r="EU20" s="37"/>
      <c r="EV20" s="37"/>
      <c r="EW20" s="37"/>
      <c r="EX20" s="37"/>
      <c r="EY20" s="37"/>
      <c r="EZ20" s="37"/>
      <c r="FA20" s="37"/>
      <c r="FB20" s="37"/>
      <c r="FC20" s="37"/>
      <c r="FD20" s="37"/>
      <c r="FE20" s="37"/>
      <c r="FF20" s="37"/>
      <c r="FG20" s="37"/>
      <c r="FH20" s="37"/>
      <c r="FI20" s="37"/>
      <c r="FJ20" s="37"/>
      <c r="FK20" s="37"/>
    </row>
    <row r="21" spans="1:167" ht="15" thickBot="1" x14ac:dyDescent="0.4">
      <c r="A21" s="37"/>
      <c r="B21" s="103" t="s">
        <v>196</v>
      </c>
      <c r="C21" s="106" t="s">
        <v>436</v>
      </c>
      <c r="D21" s="106" t="s">
        <v>436</v>
      </c>
      <c r="E21" s="467"/>
      <c r="F21" s="47" t="str">
        <f>IF(ISBLANK(E21),"",IF(E21&gt;1,Effet_Année-YEAR(Nais_Enf3),""))</f>
        <v/>
      </c>
      <c r="G21" s="47" t="str">
        <f>IF(ISBLANK(Nais_Enf3),"",(ROUNDDOWN((Effet_Date-Nais_Enf3)/365,0)))</f>
        <v/>
      </c>
      <c r="H21" s="25"/>
      <c r="I21" s="107" t="str">
        <f>IF(Age_Enf3&gt;=0,"Vrai","Faux")</f>
        <v>Vrai</v>
      </c>
      <c r="J21" s="37"/>
      <c r="K21" s="37"/>
      <c r="L21" s="37"/>
      <c r="M21" s="37"/>
      <c r="N21" s="37"/>
      <c r="O21" s="37"/>
      <c r="P21" s="37"/>
      <c r="Q21" s="24"/>
      <c r="R21" s="24"/>
      <c r="S21" s="24" t="s">
        <v>135</v>
      </c>
      <c r="T21" s="24"/>
      <c r="U21" s="24"/>
      <c r="V21" s="24"/>
      <c r="W21" s="24"/>
      <c r="X21" s="451"/>
      <c r="AA21" s="37">
        <f>IF(I20="VRAI",IF(ISBLANK(Age_Enf2),0,(IF(Age_Enf2&lt;26,1,0))),0)</f>
        <v>0</v>
      </c>
      <c r="AC21" s="108" t="s">
        <v>116</v>
      </c>
      <c r="AD21" s="109">
        <f>SUM(AD16:AD20)</f>
        <v>1</v>
      </c>
      <c r="AE21" s="98"/>
      <c r="AF21" s="98"/>
      <c r="AN21" s="37" t="s">
        <v>383</v>
      </c>
      <c r="AO21" s="78" t="str">
        <f>Prénom_enf1</f>
        <v/>
      </c>
      <c r="AP21" s="37" t="s">
        <v>436</v>
      </c>
      <c r="AQ21" s="37" t="s">
        <v>413</v>
      </c>
      <c r="BS21" s="37"/>
      <c r="BT21" s="37"/>
      <c r="BU21" s="37"/>
      <c r="BV21" s="37"/>
      <c r="BW21" s="37"/>
      <c r="BX21" s="37"/>
      <c r="BY21" s="37"/>
      <c r="BZ21" s="37"/>
      <c r="CA21" s="37"/>
      <c r="CB21" s="37"/>
      <c r="CC21" s="37"/>
      <c r="CD21" s="37"/>
      <c r="CE21" s="37"/>
      <c r="CF21" s="37"/>
      <c r="CG21" s="37"/>
      <c r="CH21" s="37"/>
      <c r="CI21" s="37"/>
      <c r="CJ21" s="37"/>
      <c r="CK21" s="37"/>
      <c r="CL21" s="37"/>
      <c r="CM21" s="37"/>
      <c r="CN21" s="37"/>
      <c r="CO21" s="37"/>
      <c r="CP21" s="37"/>
      <c r="CQ21" s="37"/>
      <c r="CR21" s="37"/>
      <c r="CS21" s="37"/>
      <c r="CT21" s="37"/>
      <c r="CU21" s="37"/>
      <c r="CV21" s="37"/>
      <c r="CW21" s="37"/>
      <c r="CX21" s="37"/>
      <c r="CY21" s="37"/>
      <c r="CZ21" s="37"/>
      <c r="DA21" s="37"/>
      <c r="DB21" s="37"/>
      <c r="DC21" s="37"/>
      <c r="DD21" s="37"/>
      <c r="DE21" s="37"/>
      <c r="DF21" s="37"/>
      <c r="DG21" s="37"/>
      <c r="DH21" s="37"/>
      <c r="DI21" s="37"/>
      <c r="DJ21" s="37"/>
      <c r="DK21" s="37"/>
      <c r="DL21" s="37"/>
      <c r="DM21" s="37"/>
      <c r="DN21" s="37"/>
      <c r="DO21" s="37"/>
      <c r="DP21" s="37"/>
      <c r="DQ21" s="37"/>
      <c r="DR21" s="37"/>
      <c r="DS21" s="37"/>
      <c r="DT21" s="37"/>
      <c r="DU21" s="37"/>
      <c r="DV21" s="37"/>
      <c r="DW21" s="37"/>
      <c r="DX21" s="37"/>
      <c r="DY21" s="37"/>
      <c r="DZ21" s="37"/>
      <c r="EA21" s="37"/>
      <c r="EB21" s="37"/>
      <c r="EC21" s="37"/>
      <c r="ED21" s="37"/>
      <c r="EE21" s="37"/>
      <c r="EF21" s="37"/>
      <c r="EG21" s="37"/>
      <c r="EH21" s="37"/>
      <c r="EI21" s="37"/>
      <c r="EJ21" s="37"/>
      <c r="EK21" s="37"/>
      <c r="EL21" s="37"/>
      <c r="EM21" s="37"/>
      <c r="EN21" s="37"/>
      <c r="EO21" s="37"/>
      <c r="EP21" s="37"/>
      <c r="EQ21" s="37"/>
      <c r="ER21" s="37"/>
      <c r="ES21" s="37"/>
      <c r="ET21" s="37"/>
      <c r="EU21" s="37"/>
      <c r="EV21" s="37"/>
      <c r="EW21" s="37"/>
      <c r="EX21" s="37"/>
      <c r="EY21" s="37"/>
      <c r="EZ21" s="37"/>
      <c r="FA21" s="37"/>
      <c r="FB21" s="37"/>
      <c r="FC21" s="37"/>
      <c r="FD21" s="37"/>
      <c r="FE21" s="37"/>
      <c r="FF21" s="37"/>
      <c r="FG21" s="37"/>
      <c r="FH21" s="37"/>
      <c r="FI21" s="37"/>
      <c r="FJ21" s="37"/>
      <c r="FK21" s="37"/>
    </row>
    <row r="22" spans="1:167" ht="18.5" x14ac:dyDescent="0.35">
      <c r="A22" s="37"/>
      <c r="B22" s="103" t="s">
        <v>224</v>
      </c>
      <c r="C22" s="106" t="s">
        <v>436</v>
      </c>
      <c r="D22" s="106" t="s">
        <v>436</v>
      </c>
      <c r="E22" s="467"/>
      <c r="F22" s="47" t="str">
        <f>IF(ISBLANK(E22),"",Effet_Année-YEAR(Nais_Enf4))</f>
        <v/>
      </c>
      <c r="G22" s="47" t="str">
        <f>IF(ISBLANK(Nais_Enf4),"",(ROUNDDOWN((Effet_Date-Nais_Enf4)/365,0)))</f>
        <v/>
      </c>
      <c r="H22" s="25"/>
      <c r="I22" s="107" t="str">
        <f>IF(Age_Enf4&gt;=0,"Vrai","Faux")</f>
        <v>Vrai</v>
      </c>
      <c r="J22" s="37"/>
      <c r="K22" s="37"/>
      <c r="L22" s="37"/>
      <c r="M22" s="37"/>
      <c r="N22" s="37"/>
      <c r="O22" s="37"/>
      <c r="P22" s="37"/>
      <c r="Q22" s="24"/>
      <c r="R22" s="24"/>
      <c r="S22" s="24" t="s">
        <v>125</v>
      </c>
      <c r="T22" s="453" t="str">
        <f>IF(AND((X13)&lt;2,(X14)=0),"1",0)</f>
        <v>1</v>
      </c>
      <c r="U22" s="24"/>
      <c r="V22" s="24"/>
      <c r="W22" s="24"/>
      <c r="X22" s="451"/>
      <c r="AA22" s="37">
        <f>IF(I21="VRAI",IF(ISBLANK(Age_Enf3),0,(IF(Age_Enf3&lt;26,1,0))),0)</f>
        <v>0</v>
      </c>
      <c r="AC22" s="98"/>
      <c r="AD22" s="98"/>
      <c r="AE22" s="98"/>
      <c r="AF22" s="98"/>
      <c r="AN22" s="37" t="s">
        <v>384</v>
      </c>
      <c r="AO22" s="78" t="str">
        <f>Nom_enf1</f>
        <v/>
      </c>
      <c r="AP22" s="37" t="s">
        <v>436</v>
      </c>
      <c r="AQ22" s="37" t="s">
        <v>384</v>
      </c>
      <c r="BS22" s="37"/>
      <c r="BT22" s="37"/>
      <c r="BU22" s="37"/>
      <c r="BV22" s="37"/>
      <c r="BW22" s="37"/>
      <c r="BX22" s="37"/>
      <c r="BY22" s="37"/>
      <c r="BZ22" s="37"/>
      <c r="CA22" s="37"/>
      <c r="CB22" s="37"/>
      <c r="CC22" s="37"/>
      <c r="CD22" s="37"/>
      <c r="CE22" s="37"/>
      <c r="CF22" s="37"/>
      <c r="CG22" s="37"/>
      <c r="CH22" s="37"/>
      <c r="CI22" s="37"/>
      <c r="CJ22" s="37"/>
      <c r="CK22" s="37"/>
      <c r="CL22" s="37"/>
      <c r="CM22" s="37"/>
      <c r="CN22" s="37"/>
      <c r="CO22" s="37"/>
      <c r="CP22" s="37"/>
      <c r="CQ22" s="37"/>
      <c r="CR22" s="37"/>
      <c r="CS22" s="37"/>
      <c r="CT22" s="37"/>
      <c r="CU22" s="37"/>
      <c r="CV22" s="37"/>
      <c r="CW22" s="37"/>
      <c r="CX22" s="37"/>
      <c r="CY22" s="37"/>
      <c r="CZ22" s="37"/>
      <c r="DA22" s="37"/>
      <c r="DB22" s="37"/>
      <c r="DC22" s="37"/>
      <c r="DD22" s="37"/>
      <c r="DE22" s="37"/>
      <c r="DF22" s="37"/>
      <c r="DG22" s="37"/>
      <c r="DH22" s="37"/>
      <c r="DI22" s="37"/>
      <c r="DJ22" s="37"/>
      <c r="DK22" s="37"/>
      <c r="DL22" s="37"/>
      <c r="DM22" s="37"/>
      <c r="DN22" s="37"/>
      <c r="DO22" s="37"/>
      <c r="DP22" s="37"/>
      <c r="DQ22" s="37"/>
      <c r="DR22" s="37"/>
      <c r="DS22" s="37"/>
      <c r="DT22" s="37"/>
      <c r="DU22" s="37"/>
      <c r="DV22" s="37"/>
      <c r="DW22" s="37"/>
      <c r="DX22" s="37"/>
      <c r="DY22" s="37"/>
      <c r="DZ22" s="37"/>
      <c r="EA22" s="37"/>
      <c r="EB22" s="37"/>
      <c r="EC22" s="37"/>
      <c r="ED22" s="37"/>
      <c r="EE22" s="37"/>
      <c r="EF22" s="37"/>
      <c r="EG22" s="37"/>
      <c r="EH22" s="37"/>
      <c r="EI22" s="37"/>
      <c r="EJ22" s="37"/>
      <c r="EK22" s="37"/>
      <c r="EL22" s="37"/>
      <c r="EM22" s="37"/>
      <c r="EN22" s="37"/>
      <c r="EO22" s="37"/>
      <c r="EP22" s="37"/>
      <c r="EQ22" s="37"/>
      <c r="ER22" s="37"/>
      <c r="ES22" s="37"/>
      <c r="ET22" s="37"/>
      <c r="EU22" s="37"/>
      <c r="EV22" s="37"/>
      <c r="EW22" s="37"/>
      <c r="EX22" s="37"/>
      <c r="EY22" s="37"/>
      <c r="EZ22" s="37"/>
      <c r="FA22" s="37"/>
      <c r="FB22" s="37"/>
      <c r="FC22" s="37"/>
      <c r="FD22" s="37"/>
      <c r="FE22" s="37"/>
      <c r="FF22" s="37"/>
      <c r="FG22" s="37"/>
      <c r="FH22" s="37"/>
      <c r="FI22" s="37"/>
      <c r="FJ22" s="37"/>
      <c r="FK22" s="37"/>
    </row>
    <row r="23" spans="1:167" ht="19" thickBot="1" x14ac:dyDescent="0.4">
      <c r="A23" s="37"/>
      <c r="B23" s="110" t="s">
        <v>225</v>
      </c>
      <c r="C23" s="111" t="s">
        <v>436</v>
      </c>
      <c r="D23" s="37" t="s">
        <v>436</v>
      </c>
      <c r="E23" s="468"/>
      <c r="F23" s="47" t="str">
        <f>IF(ISBLANK(E23),"",Effet_Année-YEAR(Nais_Enf5))</f>
        <v/>
      </c>
      <c r="G23" s="47" t="str">
        <f>IF(ISBLANK(Nais_Enf5),"",(ROUNDDOWN((Effet_Date-Nais_Enf5)/365,0)))</f>
        <v/>
      </c>
      <c r="H23" s="26"/>
      <c r="I23" s="107" t="str">
        <f>IF(Age_Enf5&gt;=0,"Vrai","Faux")</f>
        <v>Vrai</v>
      </c>
      <c r="J23" s="37"/>
      <c r="K23" s="37"/>
      <c r="L23" s="37"/>
      <c r="M23" s="37"/>
      <c r="N23" s="37"/>
      <c r="O23" s="37"/>
      <c r="P23" s="37"/>
      <c r="Q23" s="24"/>
      <c r="R23" s="24"/>
      <c r="S23" s="24" t="s">
        <v>126</v>
      </c>
      <c r="T23" s="453">
        <f>IF(AND((X13)=2,(X14)=0),"1",0)</f>
        <v>0</v>
      </c>
      <c r="U23" s="24"/>
      <c r="V23" s="24"/>
      <c r="W23" s="24"/>
      <c r="X23" s="451"/>
      <c r="AA23" s="37">
        <f>IF(I22="VRAI",IF(ISBLANK(Age_Enf4),0,(IF(Age_Enf4&lt;26,1,0))),0)</f>
        <v>0</v>
      </c>
      <c r="AC23" s="98" t="s">
        <v>237</v>
      </c>
      <c r="AD23" s="98">
        <v>1</v>
      </c>
      <c r="AE23" s="98">
        <v>1</v>
      </c>
      <c r="AF23" s="98" t="s">
        <v>239</v>
      </c>
      <c r="AN23" s="37" t="s">
        <v>385</v>
      </c>
      <c r="AO23" s="105">
        <f>Nais_Enf1</f>
        <v>0</v>
      </c>
      <c r="AP23" s="74" t="s">
        <v>436</v>
      </c>
      <c r="AQ23" s="37" t="s">
        <v>414</v>
      </c>
      <c r="BS23" s="37"/>
      <c r="BT23" s="37"/>
      <c r="BU23" s="37"/>
      <c r="BV23" s="37"/>
      <c r="BW23" s="37"/>
      <c r="BX23" s="37"/>
      <c r="BY23" s="37"/>
      <c r="BZ23" s="37"/>
      <c r="CA23" s="37"/>
      <c r="CB23" s="37"/>
      <c r="CC23" s="37"/>
      <c r="CD23" s="37"/>
      <c r="CE23" s="37"/>
      <c r="CF23" s="37"/>
      <c r="CG23" s="37"/>
      <c r="CH23" s="37"/>
      <c r="CI23" s="37"/>
      <c r="CJ23" s="37"/>
      <c r="CK23" s="37"/>
      <c r="CL23" s="37"/>
      <c r="CM23" s="37"/>
      <c r="CN23" s="37"/>
      <c r="CO23" s="37"/>
      <c r="CP23" s="37"/>
      <c r="CQ23" s="37"/>
      <c r="CR23" s="37"/>
      <c r="CS23" s="37"/>
      <c r="CT23" s="37"/>
      <c r="CU23" s="37"/>
      <c r="CV23" s="37"/>
      <c r="CW23" s="37"/>
      <c r="CX23" s="37"/>
      <c r="CY23" s="37"/>
      <c r="CZ23" s="37"/>
      <c r="DA23" s="37"/>
      <c r="DB23" s="37"/>
      <c r="DC23" s="37"/>
      <c r="DD23" s="37"/>
      <c r="DE23" s="37"/>
      <c r="DF23" s="37"/>
      <c r="DG23" s="37"/>
      <c r="DH23" s="37"/>
      <c r="DI23" s="37"/>
      <c r="DJ23" s="37"/>
      <c r="DK23" s="37"/>
      <c r="DL23" s="37"/>
      <c r="DM23" s="37"/>
      <c r="DN23" s="37"/>
      <c r="DO23" s="37"/>
      <c r="DP23" s="37"/>
      <c r="DQ23" s="37"/>
      <c r="DR23" s="37"/>
      <c r="DS23" s="37"/>
      <c r="DT23" s="37"/>
      <c r="DU23" s="37"/>
      <c r="DV23" s="37"/>
      <c r="DW23" s="37"/>
      <c r="DX23" s="37"/>
      <c r="DY23" s="37"/>
      <c r="DZ23" s="37"/>
      <c r="EA23" s="37"/>
      <c r="EB23" s="37"/>
      <c r="EC23" s="37"/>
      <c r="ED23" s="37"/>
      <c r="EE23" s="37"/>
      <c r="EF23" s="37"/>
      <c r="EG23" s="37"/>
      <c r="EH23" s="37"/>
      <c r="EI23" s="37"/>
      <c r="EJ23" s="37"/>
      <c r="EK23" s="37"/>
      <c r="EL23" s="37"/>
      <c r="EM23" s="37"/>
      <c r="EN23" s="37"/>
      <c r="EO23" s="37"/>
      <c r="EP23" s="37"/>
      <c r="EQ23" s="37"/>
      <c r="ER23" s="37"/>
      <c r="ES23" s="37"/>
      <c r="ET23" s="37"/>
      <c r="EU23" s="37"/>
      <c r="EV23" s="37"/>
      <c r="EW23" s="37"/>
      <c r="EX23" s="37"/>
      <c r="EY23" s="37"/>
      <c r="EZ23" s="37"/>
      <c r="FA23" s="37"/>
      <c r="FB23" s="37"/>
      <c r="FC23" s="37"/>
      <c r="FD23" s="37"/>
      <c r="FE23" s="37"/>
      <c r="FF23" s="37"/>
      <c r="FG23" s="37"/>
      <c r="FH23" s="37"/>
      <c r="FI23" s="37"/>
      <c r="FJ23" s="37"/>
      <c r="FK23" s="37"/>
    </row>
    <row r="24" spans="1:167" ht="18.5" x14ac:dyDescent="0.35">
      <c r="A24" s="37"/>
      <c r="B24" s="37"/>
      <c r="C24" s="37"/>
      <c r="D24" s="37"/>
      <c r="E24" s="37"/>
      <c r="F24" s="37"/>
      <c r="G24" s="37"/>
      <c r="H24" s="37"/>
      <c r="I24" s="37"/>
      <c r="J24" s="37"/>
      <c r="K24" s="37"/>
      <c r="L24" s="37"/>
      <c r="M24" s="37"/>
      <c r="N24" s="37"/>
      <c r="O24" s="37"/>
      <c r="P24" s="37"/>
      <c r="Q24" s="24"/>
      <c r="R24" s="24"/>
      <c r="S24" s="24" t="s">
        <v>127</v>
      </c>
      <c r="T24" s="453">
        <f>IF(AND((X13)&gt;=1,(X14)&gt;0),"1",0)</f>
        <v>0</v>
      </c>
      <c r="U24" s="24"/>
      <c r="V24" s="24"/>
      <c r="W24" s="24"/>
      <c r="X24" s="451"/>
      <c r="AA24" s="37">
        <f>IF(I23="VRAI",IF(ISBLANK(Age_Enf5),0,(IF(Age_Enf5&lt;26,1,0))),0)</f>
        <v>0</v>
      </c>
      <c r="AC24" s="98"/>
      <c r="AD24" s="98">
        <v>2</v>
      </c>
      <c r="AE24" s="98">
        <v>2</v>
      </c>
      <c r="AF24" s="98" t="s">
        <v>240</v>
      </c>
      <c r="AN24" s="37" t="s">
        <v>386</v>
      </c>
      <c r="AO24" s="78" t="str">
        <f>Prénom_enf2</f>
        <v/>
      </c>
      <c r="AP24" s="37" t="s">
        <v>436</v>
      </c>
      <c r="AQ24" s="37" t="s">
        <v>386</v>
      </c>
      <c r="BS24" s="37"/>
      <c r="BT24" s="37"/>
      <c r="BU24" s="37"/>
      <c r="BV24" s="37"/>
      <c r="BW24" s="37"/>
      <c r="BX24" s="37"/>
      <c r="BY24" s="37"/>
      <c r="BZ24" s="37"/>
      <c r="CA24" s="37"/>
      <c r="CB24" s="37"/>
      <c r="CC24" s="37"/>
      <c r="CD24" s="37"/>
      <c r="CE24" s="37"/>
      <c r="CF24" s="37"/>
      <c r="CG24" s="37"/>
      <c r="CH24" s="37"/>
      <c r="CI24" s="37"/>
      <c r="CJ24" s="37"/>
      <c r="CK24" s="37"/>
      <c r="CL24" s="37"/>
      <c r="CM24" s="37"/>
      <c r="CN24" s="37"/>
      <c r="CO24" s="37"/>
      <c r="CP24" s="37"/>
      <c r="CQ24" s="37"/>
      <c r="CR24" s="37"/>
      <c r="CS24" s="37"/>
      <c r="CT24" s="37"/>
      <c r="CU24" s="37"/>
      <c r="CV24" s="37"/>
      <c r="CW24" s="37"/>
      <c r="CX24" s="37"/>
      <c r="CY24" s="37"/>
      <c r="CZ24" s="37"/>
      <c r="DA24" s="37"/>
      <c r="DB24" s="37"/>
      <c r="DC24" s="37"/>
      <c r="DD24" s="37"/>
      <c r="DE24" s="37"/>
      <c r="DF24" s="37"/>
      <c r="DG24" s="37"/>
      <c r="DH24" s="37"/>
      <c r="DI24" s="37"/>
      <c r="DJ24" s="37"/>
      <c r="DK24" s="37"/>
      <c r="DL24" s="37"/>
      <c r="DM24" s="37"/>
      <c r="DN24" s="37"/>
      <c r="DO24" s="37"/>
      <c r="DP24" s="37"/>
      <c r="DQ24" s="37"/>
      <c r="DR24" s="37"/>
      <c r="DS24" s="37"/>
      <c r="DT24" s="37"/>
      <c r="DU24" s="37"/>
      <c r="DV24" s="37"/>
      <c r="DW24" s="37"/>
      <c r="DX24" s="37"/>
      <c r="DY24" s="37"/>
      <c r="DZ24" s="37"/>
      <c r="EA24" s="37"/>
      <c r="EB24" s="37"/>
      <c r="EC24" s="37"/>
      <c r="ED24" s="37"/>
      <c r="EE24" s="37"/>
      <c r="EF24" s="37"/>
      <c r="EG24" s="37"/>
      <c r="EH24" s="37"/>
      <c r="EI24" s="37"/>
      <c r="EJ24" s="37"/>
      <c r="EK24" s="37"/>
      <c r="EL24" s="37"/>
      <c r="EM24" s="37"/>
      <c r="EN24" s="37"/>
      <c r="EO24" s="37"/>
      <c r="EP24" s="37"/>
      <c r="EQ24" s="37"/>
      <c r="ER24" s="37"/>
      <c r="ES24" s="37"/>
      <c r="ET24" s="37"/>
      <c r="EU24" s="37"/>
      <c r="EV24" s="37"/>
      <c r="EW24" s="37"/>
      <c r="EX24" s="37"/>
      <c r="EY24" s="37"/>
      <c r="EZ24" s="37"/>
      <c r="FA24" s="37"/>
      <c r="FB24" s="37"/>
      <c r="FC24" s="37"/>
      <c r="FD24" s="37"/>
      <c r="FE24" s="37"/>
      <c r="FF24" s="37"/>
      <c r="FG24" s="37"/>
      <c r="FH24" s="37"/>
      <c r="FI24" s="37"/>
      <c r="FJ24" s="37"/>
      <c r="FK24" s="37"/>
    </row>
    <row r="25" spans="1:167" x14ac:dyDescent="0.35">
      <c r="A25" s="37"/>
      <c r="B25" s="37" t="s">
        <v>430</v>
      </c>
      <c r="C25" s="112" t="str">
        <f ca="1">CONCATENATE(C27,"-",(DAY(Date_Etude)),"-",(MONTH(Date_Etude)),"-",(YEAR(Date_Etude)),"-")</f>
        <v>OLIVIER-12-9-2018-</v>
      </c>
      <c r="D25" s="113">
        <v>82</v>
      </c>
      <c r="E25" s="37"/>
      <c r="F25" s="37"/>
      <c r="G25" s="37"/>
      <c r="H25" s="37"/>
      <c r="I25" s="37"/>
      <c r="J25" s="37"/>
      <c r="K25" s="37"/>
      <c r="L25" s="37"/>
      <c r="M25" s="37"/>
      <c r="N25" s="37"/>
      <c r="O25" s="37"/>
      <c r="P25" s="37"/>
      <c r="Q25" s="24"/>
      <c r="R25" s="24"/>
      <c r="U25" s="452" t="s">
        <v>511</v>
      </c>
      <c r="V25" s="482" t="str">
        <f>LOOKUP("1",T22:T24,S22:S24)</f>
        <v>Isolé</v>
      </c>
      <c r="W25" s="24"/>
      <c r="X25" s="451"/>
      <c r="AC25" s="98"/>
      <c r="AD25" s="98">
        <v>5</v>
      </c>
      <c r="AE25" s="98">
        <v>3</v>
      </c>
      <c r="AF25" s="98" t="s">
        <v>288</v>
      </c>
      <c r="AN25" s="37" t="s">
        <v>387</v>
      </c>
      <c r="AO25" s="78" t="str">
        <f>Nom_enf2</f>
        <v/>
      </c>
      <c r="AP25" s="37" t="s">
        <v>436</v>
      </c>
      <c r="AQ25" s="37" t="s">
        <v>387</v>
      </c>
      <c r="BS25" s="37"/>
      <c r="BT25" s="37"/>
      <c r="BU25" s="37"/>
      <c r="BV25" s="37"/>
      <c r="BW25" s="37"/>
      <c r="BX25" s="37"/>
      <c r="BY25" s="37"/>
      <c r="BZ25" s="37"/>
      <c r="CA25" s="37"/>
      <c r="CB25" s="37"/>
      <c r="CC25" s="37"/>
      <c r="CD25" s="37"/>
      <c r="CE25" s="37"/>
      <c r="CF25" s="37"/>
      <c r="CG25" s="37"/>
      <c r="CH25" s="37"/>
      <c r="CI25" s="37"/>
      <c r="CJ25" s="37"/>
      <c r="CK25" s="37"/>
      <c r="CL25" s="37"/>
      <c r="CM25" s="37"/>
      <c r="CN25" s="37"/>
      <c r="CO25" s="37"/>
      <c r="CP25" s="37"/>
      <c r="CQ25" s="37"/>
      <c r="CR25" s="37"/>
      <c r="CS25" s="37"/>
      <c r="CT25" s="37"/>
      <c r="CU25" s="37"/>
      <c r="CV25" s="37"/>
      <c r="CW25" s="37"/>
      <c r="CX25" s="37"/>
      <c r="CY25" s="37"/>
      <c r="CZ25" s="37"/>
      <c r="DA25" s="37"/>
      <c r="DB25" s="37"/>
      <c r="DC25" s="37"/>
      <c r="DD25" s="37"/>
      <c r="DE25" s="37"/>
      <c r="DF25" s="37"/>
      <c r="DG25" s="37"/>
      <c r="DH25" s="37"/>
      <c r="DI25" s="37"/>
      <c r="DJ25" s="37"/>
      <c r="DK25" s="37"/>
      <c r="DL25" s="37"/>
      <c r="DM25" s="37"/>
      <c r="DN25" s="37"/>
      <c r="DO25" s="37"/>
      <c r="DP25" s="37"/>
      <c r="DQ25" s="37"/>
      <c r="DR25" s="37"/>
      <c r="DS25" s="37"/>
      <c r="DT25" s="37"/>
      <c r="DU25" s="37"/>
      <c r="DV25" s="37"/>
      <c r="DW25" s="37"/>
      <c r="DX25" s="37"/>
      <c r="DY25" s="37"/>
      <c r="DZ25" s="37"/>
      <c r="EA25" s="37"/>
      <c r="EB25" s="37"/>
      <c r="EC25" s="37"/>
      <c r="ED25" s="37"/>
      <c r="EE25" s="37"/>
      <c r="EF25" s="37"/>
      <c r="EG25" s="37"/>
      <c r="EH25" s="37"/>
      <c r="EI25" s="37"/>
      <c r="EJ25" s="37"/>
      <c r="EK25" s="37"/>
      <c r="EL25" s="37"/>
      <c r="EM25" s="37"/>
      <c r="EN25" s="37"/>
      <c r="EO25" s="37"/>
      <c r="EP25" s="37"/>
      <c r="EQ25" s="37"/>
      <c r="ER25" s="37"/>
      <c r="ES25" s="37"/>
      <c r="ET25" s="37"/>
      <c r="EU25" s="37"/>
      <c r="EV25" s="37"/>
      <c r="EW25" s="37"/>
      <c r="EX25" s="37"/>
      <c r="EY25" s="37"/>
      <c r="EZ25" s="37"/>
      <c r="FA25" s="37"/>
      <c r="FB25" s="37"/>
      <c r="FC25" s="37"/>
      <c r="FD25" s="37"/>
      <c r="FE25" s="37"/>
      <c r="FF25" s="37"/>
      <c r="FG25" s="37"/>
      <c r="FH25" s="37"/>
      <c r="FI25" s="37"/>
      <c r="FJ25" s="37"/>
      <c r="FK25" s="37"/>
    </row>
    <row r="26" spans="1:167" x14ac:dyDescent="0.35">
      <c r="A26" s="37"/>
      <c r="B26" s="37"/>
      <c r="C26" s="37"/>
      <c r="D26" s="37"/>
      <c r="E26" s="37"/>
      <c r="F26" s="37"/>
      <c r="G26" s="37"/>
      <c r="H26" s="37"/>
      <c r="I26" s="37"/>
      <c r="J26" s="37"/>
      <c r="K26" s="37"/>
      <c r="L26" s="37"/>
      <c r="M26" s="37"/>
      <c r="N26" s="37"/>
      <c r="O26" s="37"/>
      <c r="P26" s="37"/>
      <c r="S26" s="24"/>
      <c r="T26" s="24"/>
      <c r="U26" s="24"/>
      <c r="V26" s="24"/>
      <c r="W26" s="24"/>
      <c r="X26" s="451"/>
      <c r="AC26" s="98"/>
      <c r="AD26" s="98">
        <v>6</v>
      </c>
      <c r="AE26" s="98">
        <v>5</v>
      </c>
      <c r="AF26" s="98" t="s">
        <v>307</v>
      </c>
      <c r="AN26" s="37" t="s">
        <v>388</v>
      </c>
      <c r="AO26" s="105">
        <f>Nais_Enf2</f>
        <v>0</v>
      </c>
      <c r="AP26" s="74" t="s">
        <v>436</v>
      </c>
      <c r="AQ26" s="37" t="s">
        <v>415</v>
      </c>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row>
    <row r="27" spans="1:167" x14ac:dyDescent="0.35">
      <c r="A27" s="37"/>
      <c r="B27" s="37" t="s">
        <v>431</v>
      </c>
      <c r="C27" s="416" t="s">
        <v>527</v>
      </c>
      <c r="D27" s="37"/>
      <c r="E27" s="37"/>
      <c r="F27" s="37"/>
      <c r="G27" s="37"/>
      <c r="H27" s="37"/>
      <c r="I27" s="37"/>
      <c r="J27" s="37"/>
      <c r="K27" s="37"/>
      <c r="L27" s="37"/>
      <c r="M27" s="37"/>
      <c r="N27" s="37"/>
      <c r="O27" s="37"/>
      <c r="P27" s="37"/>
      <c r="Q27" s="24"/>
      <c r="R27" s="24"/>
      <c r="S27" s="24" t="s">
        <v>512</v>
      </c>
      <c r="T27" s="24"/>
      <c r="U27" s="24"/>
      <c r="V27" s="24"/>
      <c r="W27" s="24"/>
      <c r="X27" s="451"/>
      <c r="AC27" s="98"/>
      <c r="AD27" s="98">
        <v>9</v>
      </c>
      <c r="AE27" s="98">
        <v>4</v>
      </c>
      <c r="AF27" s="98" t="s">
        <v>289</v>
      </c>
      <c r="AN27" s="37" t="s">
        <v>389</v>
      </c>
      <c r="AO27" s="78" t="str">
        <f>Prénom_enf3</f>
        <v/>
      </c>
      <c r="AP27" s="37" t="s">
        <v>436</v>
      </c>
      <c r="AQ27" s="37" t="s">
        <v>416</v>
      </c>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row>
    <row r="28" spans="1:167" x14ac:dyDescent="0.3">
      <c r="A28" s="37"/>
      <c r="B28" s="37"/>
      <c r="C28" s="37"/>
      <c r="D28" s="37"/>
      <c r="E28" s="37"/>
      <c r="F28" s="37"/>
      <c r="G28" s="37"/>
      <c r="H28" s="37"/>
      <c r="I28" s="37"/>
      <c r="J28" s="37"/>
      <c r="K28" s="37"/>
      <c r="L28" s="37"/>
      <c r="M28" s="37"/>
      <c r="N28" s="37"/>
      <c r="O28" s="37"/>
      <c r="P28" s="37"/>
      <c r="Q28" s="37"/>
      <c r="R28" s="37"/>
      <c r="S28" s="37">
        <f>'Panorama FM'!C145</f>
        <v>0</v>
      </c>
      <c r="T28" s="448" t="str">
        <f>'Panorama FM'!D145</f>
        <v>Oui</v>
      </c>
      <c r="U28" s="37"/>
      <c r="V28" s="37"/>
      <c r="W28" s="37"/>
      <c r="X28" s="37"/>
      <c r="Y28" s="37"/>
      <c r="AC28" s="98"/>
      <c r="AD28" s="98">
        <v>10</v>
      </c>
      <c r="AE28" s="98">
        <v>6</v>
      </c>
      <c r="AF28" s="98" t="s">
        <v>306</v>
      </c>
      <c r="AN28" s="37" t="s">
        <v>390</v>
      </c>
      <c r="AO28" s="78" t="str">
        <f>Nom_enf3</f>
        <v/>
      </c>
      <c r="AP28" s="37" t="s">
        <v>436</v>
      </c>
      <c r="AQ28" s="37" t="s">
        <v>390</v>
      </c>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row>
    <row r="29" spans="1:167" s="37" customFormat="1" ht="17" customHeight="1" x14ac:dyDescent="0.3">
      <c r="S29" s="37">
        <f>'Panorama FM'!C146</f>
        <v>0</v>
      </c>
      <c r="T29" s="448">
        <f>'Panorama FM'!D146</f>
        <v>20</v>
      </c>
      <c r="AC29" s="98"/>
      <c r="AD29" s="98">
        <v>13</v>
      </c>
      <c r="AE29" s="98">
        <v>4</v>
      </c>
      <c r="AF29" s="98"/>
      <c r="AN29" s="37" t="s">
        <v>391</v>
      </c>
      <c r="AO29" s="105">
        <f>Nais_Enf3</f>
        <v>0</v>
      </c>
      <c r="AP29" s="74" t="s">
        <v>436</v>
      </c>
      <c r="AQ29" s="37" t="s">
        <v>417</v>
      </c>
    </row>
    <row r="30" spans="1:167" s="37" customFormat="1" x14ac:dyDescent="0.3">
      <c r="S30" s="37">
        <f>'Panorama FM'!C147</f>
        <v>0</v>
      </c>
      <c r="T30" s="448" t="str">
        <f>'Panorama FM'!D147</f>
        <v>TC15</v>
      </c>
      <c r="AC30" s="98"/>
      <c r="AD30" s="98">
        <v>14</v>
      </c>
      <c r="AE30" s="98">
        <v>6</v>
      </c>
      <c r="AF30" s="98"/>
      <c r="AN30" s="37" t="s">
        <v>392</v>
      </c>
      <c r="AO30" s="78" t="str">
        <f>Prénom_enf4</f>
        <v/>
      </c>
      <c r="AP30" s="37" t="s">
        <v>436</v>
      </c>
      <c r="AQ30" s="37" t="s">
        <v>418</v>
      </c>
    </row>
    <row r="31" spans="1:167" s="37" customFormat="1" x14ac:dyDescent="0.3">
      <c r="S31" s="37">
        <f>'Panorama FM'!C148</f>
        <v>0</v>
      </c>
      <c r="T31" s="448" t="str">
        <f>'Panorama FM'!D148</f>
        <v>TC 20</v>
      </c>
      <c r="AC31" s="98"/>
      <c r="AD31" s="98"/>
      <c r="AE31" s="98"/>
      <c r="AF31" s="98"/>
      <c r="AN31" s="37" t="s">
        <v>393</v>
      </c>
      <c r="AO31" s="78" t="str">
        <f>Nom_enf4</f>
        <v/>
      </c>
      <c r="AP31" s="37" t="s">
        <v>436</v>
      </c>
      <c r="AQ31" s="37" t="s">
        <v>393</v>
      </c>
    </row>
    <row r="32" spans="1:167" s="37" customFormat="1" x14ac:dyDescent="0.3">
      <c r="S32" s="37">
        <f>'Panorama FM'!C149</f>
        <v>0</v>
      </c>
      <c r="T32" s="448" t="str">
        <f>'Panorama FM'!D149</f>
        <v>TC20</v>
      </c>
      <c r="AC32" s="98"/>
      <c r="AD32" s="114" t="s">
        <v>238</v>
      </c>
      <c r="AE32" s="115">
        <f>LOOKUP(AD21,AD23:AD30,AE23:AE30)</f>
        <v>1</v>
      </c>
      <c r="AF32" s="98"/>
      <c r="AN32" s="37" t="s">
        <v>394</v>
      </c>
      <c r="AO32" s="105">
        <f>Nais_Enf4</f>
        <v>0</v>
      </c>
      <c r="AP32" s="74" t="s">
        <v>436</v>
      </c>
      <c r="AQ32" s="37" t="s">
        <v>419</v>
      </c>
    </row>
    <row r="33" spans="9:43" s="37" customFormat="1" ht="15" customHeight="1" x14ac:dyDescent="0.3">
      <c r="S33" s="37">
        <f>'Panorama FM'!C150</f>
        <v>0</v>
      </c>
      <c r="T33" s="448" t="str">
        <f>'Panorama FM'!D150</f>
        <v>TC15</v>
      </c>
      <c r="AN33" s="37" t="s">
        <v>395</v>
      </c>
      <c r="AO33" s="78" t="str">
        <f>Prénom_Enf5</f>
        <v/>
      </c>
      <c r="AP33" s="37" t="s">
        <v>436</v>
      </c>
      <c r="AQ33" s="37" t="s">
        <v>420</v>
      </c>
    </row>
    <row r="34" spans="9:43" s="37" customFormat="1" ht="14" x14ac:dyDescent="0.3">
      <c r="AN34" s="37" t="s">
        <v>396</v>
      </c>
      <c r="AO34" s="78" t="str">
        <f>Nom_enf5</f>
        <v/>
      </c>
      <c r="AP34" s="37" t="s">
        <v>436</v>
      </c>
      <c r="AQ34" s="37" t="s">
        <v>396</v>
      </c>
    </row>
    <row r="35" spans="9:43" s="37" customFormat="1" ht="14" x14ac:dyDescent="0.3">
      <c r="AN35" s="37" t="s">
        <v>397</v>
      </c>
      <c r="AO35" s="105">
        <f>Nais_Enf5</f>
        <v>0</v>
      </c>
      <c r="AP35" s="74" t="s">
        <v>436</v>
      </c>
      <c r="AQ35" s="37" t="s">
        <v>421</v>
      </c>
    </row>
    <row r="36" spans="9:43" s="37" customFormat="1" ht="14" x14ac:dyDescent="0.3">
      <c r="AA36" s="37" t="s">
        <v>125</v>
      </c>
      <c r="AC36" s="37" t="e">
        <f>IF(#REF!="1","Oui","Non")</f>
        <v>#REF!</v>
      </c>
      <c r="AN36" s="37" t="s">
        <v>401</v>
      </c>
      <c r="AO36" s="78" t="str">
        <f>J3</f>
        <v>Sit. Fam.</v>
      </c>
      <c r="AP36" s="37" t="s">
        <v>494</v>
      </c>
      <c r="AQ36" s="37" t="s">
        <v>422</v>
      </c>
    </row>
    <row r="37" spans="9:43" s="37" customFormat="1" ht="14" x14ac:dyDescent="0.3">
      <c r="AA37" s="37" t="s">
        <v>126</v>
      </c>
      <c r="AC37" s="37" t="e">
        <f>IF(#REF!="1","Oui","Non")</f>
        <v>#REF!</v>
      </c>
      <c r="AN37" s="37" t="s">
        <v>402</v>
      </c>
      <c r="AO37" s="78" t="str">
        <f>J6</f>
        <v>Adresse Pro</v>
      </c>
      <c r="AP37" s="37" t="s">
        <v>495</v>
      </c>
      <c r="AQ37" s="37" t="s">
        <v>149</v>
      </c>
    </row>
    <row r="38" spans="9:43" s="37" customFormat="1" ht="14" x14ac:dyDescent="0.3">
      <c r="AA38" s="37" t="s">
        <v>127</v>
      </c>
      <c r="AC38" s="37" t="e">
        <f>IF(#REF!="1","Oui","Non")</f>
        <v>#REF!</v>
      </c>
      <c r="AN38" s="37" t="s">
        <v>403</v>
      </c>
      <c r="AO38" s="78" t="str">
        <f>J7</f>
        <v>38000</v>
      </c>
      <c r="AP38" s="78" t="s">
        <v>505</v>
      </c>
      <c r="AQ38" s="37" t="s">
        <v>150</v>
      </c>
    </row>
    <row r="39" spans="9:43" s="37" customFormat="1" x14ac:dyDescent="0.35">
      <c r="I39" s="40"/>
      <c r="J39" s="40"/>
      <c r="K39" s="40"/>
      <c r="L39" s="40"/>
      <c r="M39" s="40"/>
      <c r="AN39" s="37" t="s">
        <v>404</v>
      </c>
      <c r="AO39" s="78" t="str">
        <f>J8</f>
        <v>Ville Pro</v>
      </c>
      <c r="AP39" s="37" t="s">
        <v>496</v>
      </c>
      <c r="AQ39" s="37" t="s">
        <v>381</v>
      </c>
    </row>
    <row r="40" spans="9:43" s="37" customFormat="1" x14ac:dyDescent="0.35">
      <c r="I40" s="40"/>
      <c r="J40" s="40"/>
      <c r="K40" s="40"/>
      <c r="L40" s="40"/>
      <c r="M40" s="40"/>
      <c r="AN40" s="37" t="s">
        <v>166</v>
      </c>
      <c r="AO40" s="78" t="e">
        <f>#REF!</f>
        <v>#REF!</v>
      </c>
      <c r="AP40" s="37" t="s">
        <v>166</v>
      </c>
      <c r="AQ40" s="37" t="s">
        <v>166</v>
      </c>
    </row>
    <row r="41" spans="9:43" s="37" customFormat="1" x14ac:dyDescent="0.35">
      <c r="I41" s="40"/>
      <c r="J41" s="40"/>
      <c r="K41" s="40"/>
      <c r="L41" s="40"/>
      <c r="M41" s="40"/>
      <c r="AN41" s="37" t="s">
        <v>405</v>
      </c>
      <c r="AO41" s="78" t="e">
        <f>#REF!</f>
        <v>#REF!</v>
      </c>
      <c r="AP41" s="37" t="s">
        <v>167</v>
      </c>
      <c r="AQ41" s="37" t="s">
        <v>167</v>
      </c>
    </row>
    <row r="42" spans="9:43" s="37" customFormat="1" x14ac:dyDescent="0.35">
      <c r="I42" s="40"/>
      <c r="J42" s="40"/>
      <c r="K42" s="40"/>
      <c r="L42" s="40"/>
      <c r="M42" s="40"/>
      <c r="AN42" s="37" t="s">
        <v>406</v>
      </c>
      <c r="AO42" s="78" t="e">
        <f>Revenu</f>
        <v>#REF!</v>
      </c>
      <c r="AP42" s="37" t="s">
        <v>497</v>
      </c>
      <c r="AQ42" s="37" t="s">
        <v>406</v>
      </c>
    </row>
    <row r="43" spans="9:43" s="37" customFormat="1" x14ac:dyDescent="0.35">
      <c r="I43" s="40"/>
      <c r="J43" s="40"/>
      <c r="K43" s="40"/>
      <c r="L43" s="40"/>
      <c r="M43" s="40"/>
      <c r="AN43" s="37" t="s">
        <v>423</v>
      </c>
      <c r="AO43" s="52" t="str">
        <f>IF($AP$43="","",$AP$43)</f>
        <v/>
      </c>
    </row>
    <row r="44" spans="9:43" s="37" customFormat="1" x14ac:dyDescent="0.35">
      <c r="I44" s="40"/>
      <c r="J44" s="40"/>
      <c r="K44" s="40"/>
      <c r="L44" s="40"/>
      <c r="M44" s="40"/>
      <c r="AO44" s="78"/>
    </row>
    <row r="45" spans="9:43" s="37" customFormat="1" x14ac:dyDescent="0.35">
      <c r="I45" s="40"/>
      <c r="J45" s="40"/>
      <c r="K45" s="40"/>
      <c r="L45" s="40"/>
      <c r="M45" s="40"/>
      <c r="AO45" s="78"/>
    </row>
    <row r="46" spans="9:43" s="37" customFormat="1" x14ac:dyDescent="0.35">
      <c r="I46" s="40"/>
      <c r="J46" s="40"/>
      <c r="K46" s="40"/>
      <c r="L46" s="40"/>
      <c r="M46" s="40"/>
      <c r="AO46" s="52"/>
    </row>
    <row r="47" spans="9:43" s="37" customFormat="1" x14ac:dyDescent="0.35">
      <c r="I47" s="40"/>
      <c r="J47" s="40"/>
      <c r="K47" s="40"/>
      <c r="L47" s="40"/>
      <c r="M47" s="40"/>
      <c r="AO47" s="52"/>
    </row>
    <row r="48" spans="9:43" s="37" customFormat="1" x14ac:dyDescent="0.35">
      <c r="I48" s="40"/>
      <c r="J48" s="40"/>
      <c r="K48" s="40"/>
      <c r="L48" s="40"/>
      <c r="M48" s="40"/>
      <c r="AO48" s="52"/>
    </row>
    <row r="49" spans="9:41" s="37" customFormat="1" x14ac:dyDescent="0.35">
      <c r="I49" s="40"/>
      <c r="J49" s="40"/>
      <c r="K49" s="40"/>
      <c r="L49" s="40"/>
      <c r="M49" s="40"/>
      <c r="N49" s="40"/>
      <c r="O49" s="40"/>
      <c r="P49" s="40"/>
      <c r="Q49" s="40"/>
      <c r="R49" s="40"/>
      <c r="S49" s="40"/>
      <c r="T49" s="40"/>
      <c r="U49" s="40"/>
      <c r="V49" s="40"/>
      <c r="W49" s="40"/>
      <c r="X49" s="40"/>
      <c r="Y49" s="40"/>
      <c r="AO49" s="52"/>
    </row>
    <row r="50" spans="9:41" s="37" customFormat="1" x14ac:dyDescent="0.35">
      <c r="I50" s="40"/>
      <c r="J50" s="40"/>
      <c r="K50" s="40"/>
      <c r="L50" s="40"/>
      <c r="M50" s="40"/>
      <c r="N50" s="40"/>
      <c r="O50" s="40"/>
      <c r="P50" s="40"/>
      <c r="Q50" s="40"/>
      <c r="R50" s="40"/>
      <c r="S50" s="40"/>
      <c r="T50" s="40"/>
      <c r="U50" s="40"/>
      <c r="V50" s="40"/>
      <c r="W50" s="40"/>
      <c r="X50" s="40"/>
      <c r="Y50" s="40"/>
      <c r="AO50" s="52"/>
    </row>
    <row r="51" spans="9:41" s="37" customFormat="1" x14ac:dyDescent="0.35">
      <c r="I51" s="40"/>
      <c r="J51" s="40"/>
      <c r="K51" s="40"/>
      <c r="L51" s="40"/>
      <c r="M51" s="40"/>
      <c r="N51" s="40"/>
      <c r="O51" s="40"/>
      <c r="P51" s="40"/>
      <c r="Q51" s="40"/>
      <c r="R51" s="40"/>
      <c r="S51" s="40"/>
      <c r="T51" s="40"/>
      <c r="U51" s="40"/>
      <c r="V51" s="40"/>
      <c r="W51" s="40"/>
      <c r="X51" s="40"/>
      <c r="Y51" s="40"/>
      <c r="AO51" s="52"/>
    </row>
    <row r="52" spans="9:41" s="37" customFormat="1" x14ac:dyDescent="0.35">
      <c r="I52" s="40"/>
      <c r="J52" s="40"/>
      <c r="K52" s="40"/>
      <c r="L52" s="40"/>
      <c r="M52" s="40"/>
      <c r="N52" s="40"/>
      <c r="O52" s="40"/>
      <c r="P52" s="40"/>
      <c r="Q52" s="40"/>
      <c r="R52" s="40"/>
      <c r="S52" s="40"/>
      <c r="T52" s="40"/>
      <c r="U52" s="40"/>
      <c r="V52" s="40"/>
      <c r="W52" s="40"/>
      <c r="X52" s="40"/>
      <c r="Y52" s="40"/>
      <c r="AO52" s="52"/>
    </row>
    <row r="53" spans="9:41" s="37" customFormat="1" x14ac:dyDescent="0.35">
      <c r="I53" s="40"/>
      <c r="J53" s="40"/>
      <c r="K53" s="40"/>
      <c r="L53" s="40"/>
      <c r="M53" s="40"/>
      <c r="N53" s="40"/>
      <c r="O53" s="40"/>
      <c r="P53" s="40"/>
      <c r="Q53" s="40"/>
      <c r="R53" s="40"/>
      <c r="S53" s="40"/>
      <c r="T53" s="40"/>
      <c r="U53" s="40"/>
      <c r="V53" s="40"/>
      <c r="W53" s="40"/>
      <c r="X53" s="40"/>
      <c r="Y53" s="40"/>
      <c r="AO53" s="52"/>
    </row>
    <row r="54" spans="9:41" s="37" customFormat="1" x14ac:dyDescent="0.35">
      <c r="I54" s="40"/>
      <c r="J54" s="40"/>
      <c r="K54" s="40"/>
      <c r="L54" s="40"/>
      <c r="M54" s="40"/>
      <c r="N54" s="40"/>
      <c r="O54" s="40"/>
      <c r="P54" s="40"/>
      <c r="Q54" s="40"/>
      <c r="R54" s="40"/>
      <c r="S54" s="40"/>
      <c r="T54" s="40"/>
      <c r="U54" s="40"/>
      <c r="V54" s="40"/>
      <c r="W54" s="40"/>
      <c r="X54" s="40"/>
      <c r="Y54" s="40"/>
      <c r="AO54" s="52"/>
    </row>
    <row r="55" spans="9:41" s="37" customFormat="1" x14ac:dyDescent="0.35">
      <c r="I55" s="40"/>
      <c r="J55" s="40"/>
      <c r="K55" s="40"/>
      <c r="L55" s="40"/>
      <c r="M55" s="40"/>
      <c r="N55" s="40"/>
      <c r="O55" s="40"/>
      <c r="P55" s="40"/>
      <c r="Q55" s="40"/>
      <c r="R55" s="40"/>
      <c r="S55" s="40"/>
      <c r="T55" s="40"/>
      <c r="U55" s="40"/>
      <c r="V55" s="40"/>
      <c r="W55" s="40"/>
      <c r="X55" s="40"/>
      <c r="Y55" s="40"/>
      <c r="AO55" s="52"/>
    </row>
    <row r="56" spans="9:41" s="37" customFormat="1" x14ac:dyDescent="0.35">
      <c r="I56" s="40"/>
      <c r="J56" s="40"/>
      <c r="K56" s="40"/>
      <c r="L56" s="40"/>
      <c r="M56" s="40"/>
      <c r="N56" s="40"/>
      <c r="O56" s="40"/>
      <c r="P56" s="40"/>
      <c r="Q56" s="40"/>
      <c r="R56" s="40"/>
      <c r="S56" s="40"/>
      <c r="T56" s="40"/>
      <c r="U56" s="40"/>
      <c r="V56" s="40"/>
      <c r="W56" s="40"/>
      <c r="X56" s="40"/>
      <c r="Y56" s="40"/>
      <c r="AO56" s="52"/>
    </row>
    <row r="57" spans="9:41" s="37" customFormat="1" x14ac:dyDescent="0.35">
      <c r="I57" s="40"/>
      <c r="J57" s="40"/>
      <c r="K57" s="40"/>
      <c r="L57" s="40"/>
      <c r="M57" s="40"/>
      <c r="N57" s="40"/>
      <c r="O57" s="40"/>
      <c r="P57" s="40"/>
      <c r="Q57" s="40"/>
      <c r="R57" s="40"/>
      <c r="S57" s="40"/>
      <c r="T57" s="40"/>
      <c r="U57" s="40"/>
      <c r="V57" s="40"/>
      <c r="W57" s="40"/>
      <c r="X57" s="40"/>
      <c r="Y57" s="40"/>
      <c r="AO57" s="52"/>
    </row>
    <row r="58" spans="9:41" s="37" customFormat="1" x14ac:dyDescent="0.35">
      <c r="I58" s="40"/>
      <c r="J58" s="40"/>
      <c r="K58" s="40"/>
      <c r="L58" s="40"/>
      <c r="M58" s="40"/>
      <c r="N58" s="40"/>
      <c r="O58" s="40"/>
      <c r="P58" s="40"/>
      <c r="Q58" s="40"/>
      <c r="R58" s="40"/>
      <c r="S58" s="40"/>
      <c r="T58" s="40"/>
      <c r="U58" s="40"/>
      <c r="V58" s="40"/>
      <c r="W58" s="40"/>
      <c r="X58" s="40"/>
      <c r="Y58" s="40"/>
      <c r="AO58" s="52"/>
    </row>
    <row r="59" spans="9:41" s="37" customFormat="1" x14ac:dyDescent="0.35">
      <c r="I59" s="40"/>
      <c r="J59" s="40"/>
      <c r="K59" s="40"/>
      <c r="L59" s="40"/>
      <c r="M59" s="40"/>
      <c r="N59" s="40"/>
      <c r="O59" s="40"/>
      <c r="P59" s="40"/>
      <c r="Q59" s="40"/>
      <c r="R59" s="40"/>
      <c r="S59" s="40"/>
      <c r="T59" s="40"/>
      <c r="U59" s="40"/>
      <c r="V59" s="40"/>
      <c r="W59" s="40"/>
      <c r="X59" s="40"/>
      <c r="Y59" s="40"/>
      <c r="AO59" s="52"/>
    </row>
    <row r="60" spans="9:41" s="37" customFormat="1" x14ac:dyDescent="0.35">
      <c r="I60" s="40"/>
      <c r="J60" s="40"/>
      <c r="K60" s="40"/>
      <c r="L60" s="40"/>
      <c r="M60" s="40"/>
      <c r="N60" s="40"/>
      <c r="O60" s="40"/>
      <c r="P60" s="40"/>
      <c r="Q60" s="40"/>
      <c r="R60" s="40"/>
      <c r="S60" s="40"/>
      <c r="T60" s="40"/>
      <c r="U60" s="40"/>
      <c r="V60" s="40"/>
      <c r="W60" s="40"/>
      <c r="X60" s="40"/>
      <c r="Y60" s="40"/>
      <c r="AO60" s="52"/>
    </row>
    <row r="61" spans="9:41" s="37" customFormat="1" x14ac:dyDescent="0.35">
      <c r="I61" s="40"/>
      <c r="J61" s="40"/>
      <c r="K61" s="40"/>
      <c r="L61" s="40"/>
      <c r="M61" s="40"/>
      <c r="N61" s="40"/>
      <c r="O61" s="40"/>
      <c r="P61" s="40"/>
      <c r="Q61" s="40"/>
      <c r="R61" s="40"/>
      <c r="S61" s="40"/>
      <c r="T61" s="40"/>
      <c r="U61" s="40"/>
      <c r="V61" s="40"/>
      <c r="W61" s="40"/>
      <c r="X61" s="40"/>
      <c r="Y61" s="40"/>
      <c r="AO61" s="52"/>
    </row>
    <row r="62" spans="9:41" s="37" customFormat="1" x14ac:dyDescent="0.35">
      <c r="I62" s="40"/>
      <c r="J62" s="40"/>
      <c r="K62" s="40"/>
      <c r="L62" s="40"/>
      <c r="M62" s="40"/>
      <c r="N62" s="40"/>
      <c r="O62" s="40"/>
      <c r="P62" s="40"/>
      <c r="Q62" s="40"/>
      <c r="R62" s="40"/>
      <c r="S62" s="40"/>
      <c r="T62" s="40"/>
      <c r="U62" s="40"/>
      <c r="V62" s="40"/>
      <c r="W62" s="40"/>
      <c r="X62" s="40"/>
      <c r="Y62" s="40"/>
      <c r="AO62" s="52"/>
    </row>
    <row r="63" spans="9:41" s="37" customFormat="1" x14ac:dyDescent="0.35">
      <c r="I63" s="40"/>
      <c r="J63" s="40"/>
      <c r="K63" s="40"/>
      <c r="L63" s="40"/>
      <c r="M63" s="40"/>
      <c r="N63" s="40"/>
      <c r="O63" s="40"/>
      <c r="P63" s="40"/>
      <c r="Q63" s="40"/>
      <c r="R63" s="40"/>
      <c r="S63" s="40"/>
      <c r="T63" s="40"/>
      <c r="U63" s="40"/>
      <c r="V63" s="40"/>
      <c r="W63" s="40"/>
      <c r="X63" s="40"/>
      <c r="Y63" s="40"/>
      <c r="AO63" s="52"/>
    </row>
    <row r="64" spans="9:41" s="37" customFormat="1" x14ac:dyDescent="0.35">
      <c r="I64" s="40"/>
      <c r="J64" s="40"/>
      <c r="K64" s="40"/>
      <c r="L64" s="40"/>
      <c r="M64" s="40"/>
      <c r="N64" s="40"/>
      <c r="O64" s="40"/>
      <c r="P64" s="40"/>
      <c r="Q64" s="40"/>
      <c r="R64" s="40"/>
      <c r="S64" s="40"/>
      <c r="T64" s="40"/>
      <c r="U64" s="40"/>
      <c r="V64" s="40"/>
      <c r="W64" s="40"/>
      <c r="X64" s="40"/>
      <c r="Y64" s="40"/>
      <c r="AO64" s="52"/>
    </row>
    <row r="65" spans="9:41" s="37" customFormat="1" x14ac:dyDescent="0.35">
      <c r="I65" s="40"/>
      <c r="J65" s="40"/>
      <c r="K65" s="40"/>
      <c r="L65" s="40"/>
      <c r="M65" s="40"/>
      <c r="N65" s="40"/>
      <c r="O65" s="40"/>
      <c r="P65" s="40"/>
      <c r="Q65" s="40"/>
      <c r="R65" s="40"/>
      <c r="S65" s="40"/>
      <c r="T65" s="40"/>
      <c r="U65" s="40"/>
      <c r="V65" s="40"/>
      <c r="W65" s="40"/>
      <c r="X65" s="40"/>
      <c r="Y65" s="40"/>
      <c r="AO65" s="52"/>
    </row>
    <row r="66" spans="9:41" s="37" customFormat="1" x14ac:dyDescent="0.35">
      <c r="I66" s="40"/>
      <c r="J66" s="40"/>
      <c r="K66" s="40"/>
      <c r="L66" s="40"/>
      <c r="M66" s="40"/>
      <c r="N66" s="40"/>
      <c r="O66" s="40"/>
      <c r="P66" s="40"/>
      <c r="Q66" s="40"/>
      <c r="R66" s="40"/>
      <c r="S66" s="40"/>
      <c r="T66" s="40"/>
      <c r="U66" s="40"/>
      <c r="V66" s="40"/>
      <c r="W66" s="40"/>
      <c r="X66" s="40"/>
      <c r="Y66" s="40"/>
      <c r="AO66" s="52"/>
    </row>
    <row r="67" spans="9:41" s="37" customFormat="1" x14ac:dyDescent="0.35">
      <c r="I67" s="40"/>
      <c r="J67" s="40"/>
      <c r="K67" s="40"/>
      <c r="L67" s="40"/>
      <c r="M67" s="40"/>
      <c r="N67" s="40"/>
      <c r="O67" s="40"/>
      <c r="P67" s="40"/>
      <c r="Q67" s="40"/>
      <c r="R67" s="40"/>
      <c r="S67" s="40"/>
      <c r="T67" s="40"/>
      <c r="U67" s="40"/>
      <c r="V67" s="40"/>
      <c r="W67" s="40"/>
      <c r="X67" s="40"/>
      <c r="Y67" s="40"/>
      <c r="AO67" s="52"/>
    </row>
    <row r="68" spans="9:41" s="37" customFormat="1" x14ac:dyDescent="0.35">
      <c r="I68" s="40"/>
      <c r="J68" s="40"/>
      <c r="K68" s="40"/>
      <c r="L68" s="40"/>
      <c r="M68" s="40"/>
      <c r="N68" s="40"/>
      <c r="O68" s="40"/>
      <c r="P68" s="40"/>
      <c r="Q68" s="40"/>
      <c r="R68" s="40"/>
      <c r="S68" s="40"/>
      <c r="T68" s="40"/>
      <c r="U68" s="40"/>
      <c r="V68" s="40"/>
      <c r="W68" s="40"/>
      <c r="X68" s="40"/>
      <c r="Y68" s="40"/>
      <c r="AO68" s="52"/>
    </row>
    <row r="69" spans="9:41" s="37" customFormat="1" x14ac:dyDescent="0.35">
      <c r="I69" s="40"/>
      <c r="J69" s="40"/>
      <c r="K69" s="40"/>
      <c r="L69" s="40"/>
      <c r="M69" s="40"/>
      <c r="N69" s="40"/>
      <c r="O69" s="40"/>
      <c r="P69" s="40"/>
      <c r="Q69" s="40"/>
      <c r="R69" s="40"/>
      <c r="S69" s="40"/>
      <c r="T69" s="40"/>
      <c r="U69" s="40"/>
      <c r="V69" s="40"/>
      <c r="W69" s="40"/>
      <c r="X69" s="40"/>
      <c r="Y69" s="40"/>
      <c r="AO69" s="52"/>
    </row>
    <row r="70" spans="9:41" s="37" customFormat="1" x14ac:dyDescent="0.35">
      <c r="I70" s="40"/>
      <c r="J70" s="40"/>
      <c r="K70" s="40"/>
      <c r="L70" s="40"/>
      <c r="M70" s="40"/>
      <c r="N70" s="40"/>
      <c r="O70" s="40"/>
      <c r="P70" s="40"/>
      <c r="Q70" s="40"/>
      <c r="R70" s="40"/>
      <c r="S70" s="40"/>
      <c r="T70" s="40"/>
      <c r="U70" s="40"/>
      <c r="V70" s="40"/>
      <c r="W70" s="40"/>
      <c r="X70" s="40"/>
      <c r="Y70" s="40"/>
      <c r="AO70" s="52"/>
    </row>
    <row r="71" spans="9:41" s="37" customFormat="1" x14ac:dyDescent="0.35">
      <c r="I71" s="40"/>
      <c r="J71" s="40"/>
      <c r="K71" s="40"/>
      <c r="L71" s="40"/>
      <c r="M71" s="40"/>
      <c r="N71" s="40"/>
      <c r="O71" s="40"/>
      <c r="P71" s="40"/>
      <c r="Q71" s="40"/>
      <c r="R71" s="40"/>
      <c r="S71" s="40"/>
      <c r="T71" s="40"/>
      <c r="U71" s="40"/>
      <c r="V71" s="40"/>
      <c r="W71" s="40"/>
      <c r="X71" s="40"/>
      <c r="Y71" s="40"/>
      <c r="AO71" s="52"/>
    </row>
    <row r="72" spans="9:41" s="37" customFormat="1" x14ac:dyDescent="0.35">
      <c r="I72" s="40"/>
      <c r="J72" s="40"/>
      <c r="K72" s="40"/>
      <c r="L72" s="40"/>
      <c r="M72" s="40"/>
      <c r="N72" s="40"/>
      <c r="O72" s="40"/>
      <c r="P72" s="40"/>
      <c r="Q72" s="40"/>
      <c r="R72" s="40"/>
      <c r="S72" s="40"/>
      <c r="T72" s="40"/>
      <c r="U72" s="40"/>
      <c r="V72" s="40"/>
      <c r="W72" s="40"/>
      <c r="X72" s="40"/>
      <c r="Y72" s="40"/>
      <c r="AO72" s="52"/>
    </row>
    <row r="73" spans="9:41" s="37" customFormat="1" x14ac:dyDescent="0.35">
      <c r="I73" s="40"/>
      <c r="J73" s="40"/>
      <c r="K73" s="40"/>
      <c r="L73" s="40"/>
      <c r="M73" s="40"/>
      <c r="N73" s="40"/>
      <c r="O73" s="40"/>
      <c r="P73" s="40"/>
      <c r="Q73" s="40"/>
      <c r="R73" s="40"/>
      <c r="S73" s="40"/>
      <c r="T73" s="40"/>
      <c r="U73" s="40"/>
      <c r="V73" s="40"/>
      <c r="W73" s="40"/>
      <c r="X73" s="40"/>
      <c r="Y73" s="40"/>
      <c r="AO73" s="52"/>
    </row>
    <row r="74" spans="9:41" s="37" customFormat="1" x14ac:dyDescent="0.35">
      <c r="I74" s="40"/>
      <c r="J74" s="40"/>
      <c r="K74" s="40"/>
      <c r="L74" s="40"/>
      <c r="M74" s="40"/>
      <c r="N74" s="40"/>
      <c r="O74" s="40"/>
      <c r="P74" s="40"/>
      <c r="Q74" s="40"/>
      <c r="R74" s="40"/>
      <c r="S74" s="40"/>
      <c r="T74" s="40"/>
      <c r="U74" s="40"/>
      <c r="V74" s="40"/>
      <c r="W74" s="40"/>
      <c r="X74" s="40"/>
      <c r="Y74" s="40"/>
      <c r="AO74" s="52"/>
    </row>
    <row r="75" spans="9:41" s="37" customFormat="1" x14ac:dyDescent="0.35">
      <c r="I75" s="40"/>
      <c r="J75" s="40"/>
      <c r="K75" s="40"/>
      <c r="L75" s="40"/>
      <c r="M75" s="40"/>
      <c r="N75" s="40"/>
      <c r="O75" s="40"/>
      <c r="P75" s="40"/>
      <c r="Q75" s="40"/>
      <c r="R75" s="40"/>
      <c r="S75" s="40"/>
      <c r="T75" s="40"/>
      <c r="U75" s="40"/>
      <c r="V75" s="40"/>
      <c r="W75" s="40"/>
      <c r="X75" s="40"/>
      <c r="Y75" s="40"/>
      <c r="AO75" s="52"/>
    </row>
    <row r="76" spans="9:41" s="37" customFormat="1" x14ac:dyDescent="0.35">
      <c r="I76" s="40"/>
      <c r="J76" s="40"/>
      <c r="K76" s="40"/>
      <c r="L76" s="40"/>
      <c r="M76" s="40"/>
      <c r="N76" s="40"/>
      <c r="O76" s="40"/>
      <c r="P76" s="40"/>
      <c r="Q76" s="40"/>
      <c r="R76" s="40"/>
      <c r="S76" s="40"/>
      <c r="T76" s="40"/>
      <c r="U76" s="40"/>
      <c r="V76" s="40"/>
      <c r="W76" s="40"/>
      <c r="X76" s="40"/>
      <c r="Y76" s="40"/>
      <c r="AO76" s="52"/>
    </row>
    <row r="77" spans="9:41" s="37" customFormat="1" x14ac:dyDescent="0.35">
      <c r="I77" s="40"/>
      <c r="J77" s="40"/>
      <c r="K77" s="40"/>
      <c r="L77" s="40"/>
      <c r="M77" s="40"/>
      <c r="N77" s="40"/>
      <c r="O77" s="40"/>
      <c r="P77" s="40"/>
      <c r="Q77" s="40"/>
      <c r="R77" s="40"/>
      <c r="S77" s="40"/>
      <c r="T77" s="40"/>
      <c r="U77" s="40"/>
      <c r="V77" s="40"/>
      <c r="W77" s="40"/>
      <c r="X77" s="40"/>
      <c r="Y77" s="40"/>
      <c r="AO77" s="52"/>
    </row>
    <row r="78" spans="9:41" s="37" customFormat="1" x14ac:dyDescent="0.35">
      <c r="I78" s="40"/>
      <c r="J78" s="40"/>
      <c r="K78" s="40"/>
      <c r="L78" s="40"/>
      <c r="M78" s="40"/>
      <c r="N78" s="40"/>
      <c r="O78" s="40"/>
      <c r="P78" s="40"/>
      <c r="Q78" s="40"/>
      <c r="R78" s="40"/>
      <c r="S78" s="40"/>
      <c r="T78" s="40"/>
      <c r="U78" s="40"/>
      <c r="V78" s="40"/>
      <c r="W78" s="40"/>
      <c r="X78" s="40"/>
      <c r="Y78" s="40"/>
      <c r="AO78" s="52"/>
    </row>
    <row r="79" spans="9:41" s="37" customFormat="1" x14ac:dyDescent="0.35">
      <c r="I79" s="40"/>
      <c r="J79" s="40"/>
      <c r="K79" s="40"/>
      <c r="L79" s="40"/>
      <c r="M79" s="40"/>
      <c r="N79" s="40"/>
      <c r="O79" s="40"/>
      <c r="P79" s="40"/>
      <c r="Q79" s="40"/>
      <c r="R79" s="40"/>
      <c r="S79" s="40"/>
      <c r="T79" s="40"/>
      <c r="U79" s="40"/>
      <c r="V79" s="40"/>
      <c r="W79" s="40"/>
      <c r="X79" s="40"/>
      <c r="Y79" s="40"/>
      <c r="AO79" s="52"/>
    </row>
    <row r="80" spans="9:41" s="37" customFormat="1" x14ac:dyDescent="0.35">
      <c r="I80" s="40"/>
      <c r="J80" s="40"/>
      <c r="K80" s="40"/>
      <c r="L80" s="40"/>
      <c r="M80" s="40"/>
      <c r="N80" s="40"/>
      <c r="O80" s="40"/>
      <c r="P80" s="40"/>
      <c r="Q80" s="40"/>
      <c r="R80" s="40"/>
      <c r="S80" s="40"/>
      <c r="T80" s="40"/>
      <c r="U80" s="40"/>
      <c r="V80" s="40"/>
      <c r="W80" s="40"/>
      <c r="X80" s="40"/>
      <c r="Y80" s="40"/>
      <c r="AO80" s="52"/>
    </row>
    <row r="81" spans="9:41" s="37" customFormat="1" x14ac:dyDescent="0.35">
      <c r="I81" s="40"/>
      <c r="J81" s="40"/>
      <c r="K81" s="40"/>
      <c r="L81" s="40"/>
      <c r="M81" s="40"/>
      <c r="N81" s="40"/>
      <c r="O81" s="40"/>
      <c r="P81" s="40"/>
      <c r="Q81" s="40"/>
      <c r="R81" s="40"/>
      <c r="S81" s="40"/>
      <c r="T81" s="40"/>
      <c r="U81" s="40"/>
      <c r="V81" s="40"/>
      <c r="W81" s="40"/>
      <c r="X81" s="40"/>
      <c r="Y81" s="40"/>
      <c r="AO81" s="52"/>
    </row>
    <row r="82" spans="9:41" s="37" customFormat="1" x14ac:dyDescent="0.35">
      <c r="I82" s="40"/>
      <c r="J82" s="40"/>
      <c r="K82" s="40"/>
      <c r="L82" s="40"/>
      <c r="M82" s="40"/>
      <c r="N82" s="40"/>
      <c r="O82" s="40"/>
      <c r="P82" s="40"/>
      <c r="Q82" s="40"/>
      <c r="R82" s="40"/>
      <c r="S82" s="40"/>
      <c r="T82" s="40"/>
      <c r="U82" s="40"/>
      <c r="V82" s="40"/>
      <c r="W82" s="40"/>
      <c r="X82" s="40"/>
      <c r="Y82" s="40"/>
      <c r="AO82" s="52"/>
    </row>
    <row r="83" spans="9:41" s="37" customFormat="1" x14ac:dyDescent="0.35">
      <c r="I83" s="40"/>
      <c r="J83" s="40"/>
      <c r="K83" s="40"/>
      <c r="L83" s="40"/>
      <c r="M83" s="40"/>
      <c r="N83" s="40"/>
      <c r="O83" s="40"/>
      <c r="P83" s="40"/>
      <c r="Q83" s="40"/>
      <c r="R83" s="40"/>
      <c r="S83" s="40"/>
      <c r="T83" s="40"/>
      <c r="U83" s="40"/>
      <c r="V83" s="40"/>
      <c r="W83" s="40"/>
      <c r="X83" s="40"/>
      <c r="Y83" s="40"/>
      <c r="AO83" s="52"/>
    </row>
    <row r="84" spans="9:41" s="37" customFormat="1" x14ac:dyDescent="0.35">
      <c r="I84" s="40"/>
      <c r="J84" s="40"/>
      <c r="K84" s="40"/>
      <c r="L84" s="40"/>
      <c r="M84" s="40"/>
      <c r="N84" s="40"/>
      <c r="O84" s="40"/>
      <c r="P84" s="40"/>
      <c r="Q84" s="40"/>
      <c r="R84" s="40"/>
      <c r="S84" s="40"/>
      <c r="T84" s="40"/>
      <c r="U84" s="40"/>
      <c r="V84" s="40"/>
      <c r="W84" s="40"/>
      <c r="X84" s="40"/>
      <c r="Y84" s="40"/>
      <c r="AO84" s="52"/>
    </row>
    <row r="85" spans="9:41" s="37" customFormat="1" x14ac:dyDescent="0.35">
      <c r="I85" s="40"/>
      <c r="J85" s="40"/>
      <c r="K85" s="40"/>
      <c r="L85" s="40"/>
      <c r="M85" s="40"/>
      <c r="N85" s="40"/>
      <c r="O85" s="40"/>
      <c r="P85" s="40"/>
      <c r="Q85" s="40"/>
      <c r="R85" s="40"/>
      <c r="S85" s="40"/>
      <c r="T85" s="40"/>
      <c r="U85" s="40"/>
      <c r="V85" s="40"/>
      <c r="W85" s="40"/>
      <c r="X85" s="40"/>
      <c r="Y85" s="40"/>
      <c r="AO85" s="52"/>
    </row>
    <row r="86" spans="9:41" s="37" customFormat="1" x14ac:dyDescent="0.35">
      <c r="I86" s="40"/>
      <c r="J86" s="40"/>
      <c r="K86" s="40"/>
      <c r="L86" s="40"/>
      <c r="M86" s="40"/>
      <c r="N86" s="40"/>
      <c r="O86" s="40"/>
      <c r="P86" s="40"/>
      <c r="Q86" s="40"/>
      <c r="R86" s="40"/>
      <c r="S86" s="40"/>
      <c r="T86" s="40"/>
      <c r="U86" s="40"/>
      <c r="V86" s="40"/>
      <c r="W86" s="40"/>
      <c r="X86" s="40"/>
      <c r="Y86" s="40"/>
      <c r="AO86" s="52"/>
    </row>
    <row r="87" spans="9:41" s="37" customFormat="1" x14ac:dyDescent="0.35">
      <c r="I87" s="40"/>
      <c r="J87" s="40"/>
      <c r="K87" s="40"/>
      <c r="L87" s="40"/>
      <c r="M87" s="40"/>
      <c r="N87" s="40"/>
      <c r="O87" s="40"/>
      <c r="P87" s="40"/>
      <c r="Q87" s="40"/>
      <c r="R87" s="40"/>
      <c r="S87" s="40"/>
      <c r="T87" s="40"/>
      <c r="U87" s="40"/>
      <c r="V87" s="40"/>
      <c r="W87" s="40"/>
      <c r="X87" s="40"/>
      <c r="Y87" s="40"/>
      <c r="AO87" s="52"/>
    </row>
    <row r="88" spans="9:41" s="37" customFormat="1" x14ac:dyDescent="0.35">
      <c r="I88" s="40"/>
      <c r="J88" s="40"/>
      <c r="K88" s="40"/>
      <c r="L88" s="40"/>
      <c r="M88" s="40"/>
      <c r="N88" s="40"/>
      <c r="O88" s="40"/>
      <c r="P88" s="40"/>
      <c r="Q88" s="40"/>
      <c r="R88" s="40"/>
      <c r="S88" s="40"/>
      <c r="T88" s="40"/>
      <c r="U88" s="40"/>
      <c r="V88" s="40"/>
      <c r="W88" s="40"/>
      <c r="X88" s="40"/>
      <c r="Y88" s="40"/>
      <c r="AO88" s="52"/>
    </row>
    <row r="89" spans="9:41" s="37" customFormat="1" x14ac:dyDescent="0.35">
      <c r="I89" s="40"/>
      <c r="J89" s="40"/>
      <c r="K89" s="40"/>
      <c r="L89" s="40"/>
      <c r="M89" s="40"/>
      <c r="N89" s="40"/>
      <c r="O89" s="40"/>
      <c r="P89" s="40"/>
      <c r="Q89" s="40"/>
      <c r="R89" s="40"/>
      <c r="S89" s="40"/>
      <c r="T89" s="40"/>
      <c r="U89" s="40"/>
      <c r="V89" s="40"/>
      <c r="W89" s="40"/>
      <c r="X89" s="40"/>
      <c r="Y89" s="40"/>
      <c r="AO89" s="52"/>
    </row>
    <row r="90" spans="9:41" s="37" customFormat="1" x14ac:dyDescent="0.35">
      <c r="I90" s="40"/>
      <c r="J90" s="40"/>
      <c r="K90" s="40"/>
      <c r="L90" s="40"/>
      <c r="M90" s="40"/>
      <c r="N90" s="40"/>
      <c r="O90" s="40"/>
      <c r="P90" s="40"/>
      <c r="Q90" s="40"/>
      <c r="R90" s="40"/>
      <c r="S90" s="40"/>
      <c r="T90" s="40"/>
      <c r="U90" s="40"/>
      <c r="V90" s="40"/>
      <c r="W90" s="40"/>
      <c r="X90" s="40"/>
      <c r="Y90" s="40"/>
      <c r="AO90" s="52"/>
    </row>
    <row r="91" spans="9:41" s="37" customFormat="1" x14ac:dyDescent="0.35">
      <c r="I91" s="40"/>
      <c r="J91" s="40"/>
      <c r="K91" s="40"/>
      <c r="L91" s="40"/>
      <c r="M91" s="40"/>
      <c r="N91" s="40"/>
      <c r="O91" s="40"/>
      <c r="P91" s="40"/>
      <c r="Q91" s="40"/>
      <c r="R91" s="40"/>
      <c r="S91" s="40"/>
      <c r="T91" s="40"/>
      <c r="U91" s="40"/>
      <c r="V91" s="40"/>
      <c r="W91" s="40"/>
      <c r="X91" s="40"/>
      <c r="Y91" s="40"/>
      <c r="AO91" s="52"/>
    </row>
    <row r="92" spans="9:41" s="37" customFormat="1" x14ac:dyDescent="0.35">
      <c r="I92" s="40"/>
      <c r="J92" s="40"/>
      <c r="K92" s="40"/>
      <c r="L92" s="40"/>
      <c r="M92" s="40"/>
      <c r="N92" s="40"/>
      <c r="O92" s="40"/>
      <c r="P92" s="40"/>
      <c r="Q92" s="40"/>
      <c r="R92" s="40"/>
      <c r="S92" s="40"/>
      <c r="T92" s="40"/>
      <c r="U92" s="40"/>
      <c r="V92" s="40"/>
      <c r="W92" s="40"/>
      <c r="X92" s="40"/>
      <c r="Y92" s="40"/>
      <c r="AO92" s="52"/>
    </row>
    <row r="93" spans="9:41" s="37" customFormat="1" x14ac:dyDescent="0.35">
      <c r="I93" s="40"/>
      <c r="J93" s="40"/>
      <c r="K93" s="40"/>
      <c r="L93" s="40"/>
      <c r="M93" s="40"/>
      <c r="N93" s="40"/>
      <c r="O93" s="40"/>
      <c r="P93" s="40"/>
      <c r="Q93" s="40"/>
      <c r="R93" s="40"/>
      <c r="S93" s="40"/>
      <c r="T93" s="40"/>
      <c r="U93" s="40"/>
      <c r="V93" s="40"/>
      <c r="W93" s="40"/>
      <c r="X93" s="40"/>
      <c r="Y93" s="40"/>
      <c r="AO93" s="52"/>
    </row>
    <row r="94" spans="9:41" s="37" customFormat="1" x14ac:dyDescent="0.35">
      <c r="I94" s="40"/>
      <c r="J94" s="40"/>
      <c r="K94" s="40"/>
      <c r="L94" s="40"/>
      <c r="M94" s="40"/>
      <c r="N94" s="40"/>
      <c r="O94" s="40"/>
      <c r="P94" s="40"/>
      <c r="Q94" s="40"/>
      <c r="R94" s="40"/>
      <c r="S94" s="40"/>
      <c r="T94" s="40"/>
      <c r="U94" s="40"/>
      <c r="V94" s="40"/>
      <c r="W94" s="40"/>
      <c r="X94" s="40"/>
      <c r="Y94" s="40"/>
      <c r="AO94" s="52"/>
    </row>
    <row r="95" spans="9:41" s="37" customFormat="1" x14ac:dyDescent="0.35">
      <c r="I95" s="40"/>
      <c r="J95" s="40"/>
      <c r="K95" s="40"/>
      <c r="L95" s="40"/>
      <c r="M95" s="40"/>
      <c r="N95" s="40"/>
      <c r="O95" s="40"/>
      <c r="P95" s="40"/>
      <c r="Q95" s="40"/>
      <c r="R95" s="40"/>
      <c r="S95" s="40"/>
      <c r="T95" s="40"/>
      <c r="U95" s="40"/>
      <c r="V95" s="40"/>
      <c r="W95" s="40"/>
      <c r="X95" s="40"/>
      <c r="Y95" s="40"/>
      <c r="AO95" s="52"/>
    </row>
    <row r="96" spans="9:41" s="37" customFormat="1" x14ac:dyDescent="0.35">
      <c r="I96" s="40"/>
      <c r="J96" s="40"/>
      <c r="K96" s="40"/>
      <c r="L96" s="40"/>
      <c r="M96" s="40"/>
      <c r="N96" s="40"/>
      <c r="O96" s="40"/>
      <c r="P96" s="40"/>
      <c r="Q96" s="40"/>
      <c r="R96" s="40"/>
      <c r="S96" s="40"/>
      <c r="T96" s="40"/>
      <c r="U96" s="40"/>
      <c r="V96" s="40"/>
      <c r="W96" s="40"/>
      <c r="X96" s="40"/>
      <c r="Y96" s="40"/>
      <c r="AO96" s="52"/>
    </row>
    <row r="97" spans="9:41" s="37" customFormat="1" x14ac:dyDescent="0.35">
      <c r="I97" s="40"/>
      <c r="J97" s="40"/>
      <c r="K97" s="40"/>
      <c r="L97" s="40"/>
      <c r="M97" s="40"/>
      <c r="N97" s="40"/>
      <c r="O97" s="40"/>
      <c r="P97" s="40"/>
      <c r="Q97" s="40"/>
      <c r="R97" s="40"/>
      <c r="S97" s="40"/>
      <c r="T97" s="40"/>
      <c r="U97" s="40"/>
      <c r="V97" s="40"/>
      <c r="W97" s="40"/>
      <c r="X97" s="40"/>
      <c r="Y97" s="40"/>
      <c r="AO97" s="52"/>
    </row>
    <row r="98" spans="9:41" s="37" customFormat="1" x14ac:dyDescent="0.35">
      <c r="I98" s="40"/>
      <c r="J98" s="40"/>
      <c r="K98" s="40"/>
      <c r="L98" s="40"/>
      <c r="M98" s="40"/>
      <c r="N98" s="40"/>
      <c r="O98" s="40"/>
      <c r="P98" s="40"/>
      <c r="Q98" s="40"/>
      <c r="R98" s="40"/>
      <c r="S98" s="40"/>
      <c r="T98" s="40"/>
      <c r="U98" s="40"/>
      <c r="V98" s="40"/>
      <c r="W98" s="40"/>
      <c r="X98" s="40"/>
      <c r="Y98" s="40"/>
      <c r="AO98" s="52"/>
    </row>
    <row r="99" spans="9:41" s="37" customFormat="1" x14ac:dyDescent="0.35">
      <c r="I99" s="40"/>
      <c r="J99" s="40"/>
      <c r="K99" s="40"/>
      <c r="L99" s="40"/>
      <c r="M99" s="40"/>
      <c r="N99" s="40"/>
      <c r="O99" s="40"/>
      <c r="P99" s="40"/>
      <c r="Q99" s="40"/>
      <c r="R99" s="40"/>
      <c r="S99" s="40"/>
      <c r="T99" s="40"/>
      <c r="U99" s="40"/>
      <c r="V99" s="40"/>
      <c r="W99" s="40"/>
      <c r="X99" s="40"/>
      <c r="Y99" s="40"/>
      <c r="AO99" s="52"/>
    </row>
    <row r="100" spans="9:41" s="37" customFormat="1" x14ac:dyDescent="0.35">
      <c r="I100" s="40"/>
      <c r="J100" s="40"/>
      <c r="K100" s="40"/>
      <c r="L100" s="40"/>
      <c r="M100" s="40"/>
      <c r="N100" s="40"/>
      <c r="O100" s="40"/>
      <c r="P100" s="40"/>
      <c r="Q100" s="40"/>
      <c r="R100" s="40"/>
      <c r="S100" s="40"/>
      <c r="T100" s="40"/>
      <c r="U100" s="40"/>
      <c r="V100" s="40"/>
      <c r="W100" s="40"/>
      <c r="X100" s="40"/>
      <c r="Y100" s="40"/>
      <c r="AO100" s="52"/>
    </row>
    <row r="101" spans="9:41" s="37" customFormat="1" x14ac:dyDescent="0.35">
      <c r="I101" s="40"/>
      <c r="J101" s="40"/>
      <c r="K101" s="40"/>
      <c r="L101" s="40"/>
      <c r="M101" s="40"/>
      <c r="N101" s="40"/>
      <c r="O101" s="40"/>
      <c r="P101" s="40"/>
      <c r="Q101" s="40"/>
      <c r="R101" s="40"/>
      <c r="S101" s="40"/>
      <c r="T101" s="40"/>
      <c r="U101" s="40"/>
      <c r="V101" s="40"/>
      <c r="W101" s="40"/>
      <c r="X101" s="40"/>
      <c r="Y101" s="40"/>
      <c r="AO101" s="52"/>
    </row>
    <row r="102" spans="9:41" s="37" customFormat="1" x14ac:dyDescent="0.35">
      <c r="I102" s="40"/>
      <c r="J102" s="40"/>
      <c r="K102" s="40"/>
      <c r="L102" s="40"/>
      <c r="M102" s="40"/>
      <c r="N102" s="40"/>
      <c r="O102" s="40"/>
      <c r="P102" s="40"/>
      <c r="Q102" s="40"/>
      <c r="R102" s="40"/>
      <c r="S102" s="40"/>
      <c r="T102" s="40"/>
      <c r="U102" s="40"/>
      <c r="V102" s="40"/>
      <c r="W102" s="40"/>
      <c r="X102" s="40"/>
      <c r="Y102" s="40"/>
      <c r="AO102" s="52"/>
    </row>
    <row r="103" spans="9:41" s="37" customFormat="1" x14ac:dyDescent="0.35">
      <c r="I103" s="40"/>
      <c r="J103" s="40"/>
      <c r="K103" s="40"/>
      <c r="L103" s="40"/>
      <c r="M103" s="40"/>
      <c r="N103" s="40"/>
      <c r="O103" s="40"/>
      <c r="P103" s="40"/>
      <c r="Q103" s="40"/>
      <c r="R103" s="40"/>
      <c r="S103" s="40"/>
      <c r="T103" s="40"/>
      <c r="U103" s="40"/>
      <c r="V103" s="40"/>
      <c r="W103" s="40"/>
      <c r="X103" s="40"/>
      <c r="Y103" s="40"/>
      <c r="AO103" s="52"/>
    </row>
    <row r="104" spans="9:41" s="37" customFormat="1" x14ac:dyDescent="0.35">
      <c r="I104" s="40"/>
      <c r="J104" s="40"/>
      <c r="K104" s="40"/>
      <c r="L104" s="40"/>
      <c r="M104" s="40"/>
      <c r="N104" s="40"/>
      <c r="O104" s="40"/>
      <c r="P104" s="40"/>
      <c r="Q104" s="40"/>
      <c r="R104" s="40"/>
      <c r="S104" s="40"/>
      <c r="T104" s="40"/>
      <c r="U104" s="40"/>
      <c r="V104" s="40"/>
      <c r="W104" s="40"/>
      <c r="X104" s="40"/>
      <c r="Y104" s="40"/>
      <c r="AO104" s="52"/>
    </row>
    <row r="105" spans="9:41" s="37" customFormat="1" x14ac:dyDescent="0.35">
      <c r="I105" s="40"/>
      <c r="J105" s="40"/>
      <c r="K105" s="40"/>
      <c r="L105" s="40"/>
      <c r="M105" s="40"/>
      <c r="N105" s="40"/>
      <c r="O105" s="40"/>
      <c r="P105" s="40"/>
      <c r="Q105" s="40"/>
      <c r="R105" s="40"/>
      <c r="S105" s="40"/>
      <c r="T105" s="40"/>
      <c r="U105" s="40"/>
      <c r="V105" s="40"/>
      <c r="W105" s="40"/>
      <c r="X105" s="40"/>
      <c r="Y105" s="40"/>
      <c r="AO105" s="52"/>
    </row>
    <row r="106" spans="9:41" s="37" customFormat="1" x14ac:dyDescent="0.35">
      <c r="I106" s="40"/>
      <c r="J106" s="40"/>
      <c r="K106" s="40"/>
      <c r="L106" s="40"/>
      <c r="M106" s="40"/>
      <c r="N106" s="40"/>
      <c r="O106" s="40"/>
      <c r="P106" s="40"/>
      <c r="Q106" s="40"/>
      <c r="R106" s="40"/>
      <c r="S106" s="40"/>
      <c r="T106" s="40"/>
      <c r="U106" s="40"/>
      <c r="V106" s="40"/>
      <c r="W106" s="40"/>
      <c r="X106" s="40"/>
      <c r="Y106" s="40"/>
      <c r="AO106" s="52"/>
    </row>
    <row r="107" spans="9:41" s="37" customFormat="1" x14ac:dyDescent="0.35">
      <c r="I107" s="40"/>
      <c r="J107" s="40"/>
      <c r="K107" s="40"/>
      <c r="L107" s="40"/>
      <c r="M107" s="40"/>
      <c r="N107" s="40"/>
      <c r="O107" s="40"/>
      <c r="P107" s="40"/>
      <c r="Q107" s="40"/>
      <c r="R107" s="40"/>
      <c r="S107" s="40"/>
      <c r="T107" s="40"/>
      <c r="U107" s="40"/>
      <c r="V107" s="40"/>
      <c r="W107" s="40"/>
      <c r="X107" s="40"/>
      <c r="Y107" s="40"/>
      <c r="AO107" s="52"/>
    </row>
    <row r="108" spans="9:41" s="37" customFormat="1" x14ac:dyDescent="0.35">
      <c r="I108" s="40"/>
      <c r="J108" s="40"/>
      <c r="K108" s="40"/>
      <c r="L108" s="40"/>
      <c r="M108" s="40"/>
      <c r="N108" s="40"/>
      <c r="O108" s="40"/>
      <c r="P108" s="40"/>
      <c r="Q108" s="40"/>
      <c r="R108" s="40"/>
      <c r="S108" s="40"/>
      <c r="T108" s="40"/>
      <c r="U108" s="40"/>
      <c r="V108" s="40"/>
      <c r="W108" s="40"/>
      <c r="X108" s="40"/>
      <c r="Y108" s="40"/>
      <c r="AO108" s="52"/>
    </row>
    <row r="109" spans="9:41" s="37" customFormat="1" x14ac:dyDescent="0.35">
      <c r="I109" s="40"/>
      <c r="J109" s="40"/>
      <c r="K109" s="40"/>
      <c r="L109" s="40"/>
      <c r="M109" s="40"/>
      <c r="N109" s="40"/>
      <c r="O109" s="40"/>
      <c r="P109" s="40"/>
      <c r="Q109" s="40"/>
      <c r="R109" s="40"/>
      <c r="S109" s="40"/>
      <c r="T109" s="40"/>
      <c r="U109" s="40"/>
      <c r="V109" s="40"/>
      <c r="W109" s="40"/>
      <c r="X109" s="40"/>
      <c r="Y109" s="40"/>
      <c r="AO109" s="52"/>
    </row>
    <row r="110" spans="9:41" s="37" customFormat="1" x14ac:dyDescent="0.35">
      <c r="I110" s="40"/>
      <c r="J110" s="40"/>
      <c r="K110" s="40"/>
      <c r="L110" s="40"/>
      <c r="M110" s="40"/>
      <c r="N110" s="40"/>
      <c r="O110" s="40"/>
      <c r="P110" s="40"/>
      <c r="Q110" s="40"/>
      <c r="R110" s="40"/>
      <c r="S110" s="40"/>
      <c r="T110" s="40"/>
      <c r="U110" s="40"/>
      <c r="V110" s="40"/>
      <c r="W110" s="40"/>
      <c r="X110" s="40"/>
      <c r="Y110" s="40"/>
      <c r="AO110" s="52"/>
    </row>
    <row r="111" spans="9:41" s="37" customFormat="1" x14ac:dyDescent="0.35">
      <c r="I111" s="40"/>
      <c r="J111" s="40"/>
      <c r="K111" s="40"/>
      <c r="L111" s="40"/>
      <c r="M111" s="40"/>
      <c r="N111" s="40"/>
      <c r="O111" s="40"/>
      <c r="P111" s="40"/>
      <c r="Q111" s="40"/>
      <c r="R111" s="40"/>
      <c r="S111" s="40"/>
      <c r="T111" s="40"/>
      <c r="U111" s="40"/>
      <c r="V111" s="40"/>
      <c r="W111" s="40"/>
      <c r="X111" s="40"/>
      <c r="Y111" s="40"/>
      <c r="AO111" s="52"/>
    </row>
    <row r="112" spans="9:41" s="37" customFormat="1" x14ac:dyDescent="0.35">
      <c r="I112" s="40"/>
      <c r="J112" s="40"/>
      <c r="K112" s="40"/>
      <c r="L112" s="40"/>
      <c r="M112" s="40"/>
      <c r="N112" s="40"/>
      <c r="O112" s="40"/>
      <c r="P112" s="40"/>
      <c r="Q112" s="40"/>
      <c r="R112" s="40"/>
      <c r="S112" s="40"/>
      <c r="T112" s="40"/>
      <c r="U112" s="40"/>
      <c r="V112" s="40"/>
      <c r="W112" s="40"/>
      <c r="X112" s="40"/>
      <c r="Y112" s="40"/>
      <c r="AO112" s="52"/>
    </row>
    <row r="113" spans="9:41" s="37" customFormat="1" x14ac:dyDescent="0.35">
      <c r="I113" s="40"/>
      <c r="J113" s="40"/>
      <c r="K113" s="40"/>
      <c r="L113" s="40"/>
      <c r="M113" s="40"/>
      <c r="N113" s="40"/>
      <c r="O113" s="40"/>
      <c r="P113" s="40"/>
      <c r="Q113" s="40"/>
      <c r="R113" s="40"/>
      <c r="S113" s="40"/>
      <c r="T113" s="40"/>
      <c r="U113" s="40"/>
      <c r="V113" s="40"/>
      <c r="W113" s="40"/>
      <c r="X113" s="40"/>
      <c r="Y113" s="40"/>
      <c r="AO113" s="52"/>
    </row>
    <row r="114" spans="9:41" s="37" customFormat="1" x14ac:dyDescent="0.35">
      <c r="I114" s="40"/>
      <c r="J114" s="40"/>
      <c r="K114" s="40"/>
      <c r="L114" s="40"/>
      <c r="M114" s="40"/>
      <c r="N114" s="40"/>
      <c r="O114" s="40"/>
      <c r="P114" s="40"/>
      <c r="Q114" s="40"/>
      <c r="R114" s="40"/>
      <c r="S114" s="40"/>
      <c r="T114" s="40"/>
      <c r="U114" s="40"/>
      <c r="V114" s="40"/>
      <c r="W114" s="40"/>
      <c r="X114" s="40"/>
      <c r="Y114" s="40"/>
      <c r="AO114" s="52"/>
    </row>
    <row r="115" spans="9:41" s="37" customFormat="1" x14ac:dyDescent="0.35">
      <c r="I115" s="40"/>
      <c r="J115" s="40"/>
      <c r="K115" s="40"/>
      <c r="L115" s="40"/>
      <c r="M115" s="40"/>
      <c r="N115" s="40"/>
      <c r="O115" s="40"/>
      <c r="P115" s="40"/>
      <c r="Q115" s="40"/>
      <c r="R115" s="40"/>
      <c r="S115" s="40"/>
      <c r="T115" s="40"/>
      <c r="U115" s="40"/>
      <c r="V115" s="40"/>
      <c r="W115" s="40"/>
      <c r="X115" s="40"/>
      <c r="Y115" s="40"/>
      <c r="AO115" s="52"/>
    </row>
    <row r="116" spans="9:41" s="37" customFormat="1" x14ac:dyDescent="0.35">
      <c r="I116" s="40"/>
      <c r="J116" s="40"/>
      <c r="K116" s="40"/>
      <c r="L116" s="40"/>
      <c r="M116" s="40"/>
      <c r="N116" s="40"/>
      <c r="O116" s="40"/>
      <c r="P116" s="40"/>
      <c r="Q116" s="40"/>
      <c r="R116" s="40"/>
      <c r="S116" s="40"/>
      <c r="T116" s="40"/>
      <c r="U116" s="40"/>
      <c r="V116" s="40"/>
      <c r="W116" s="40"/>
      <c r="X116" s="40"/>
      <c r="Y116" s="40"/>
      <c r="AO116" s="52"/>
    </row>
    <row r="117" spans="9:41" s="37" customFormat="1" x14ac:dyDescent="0.35">
      <c r="I117" s="40"/>
      <c r="J117" s="40"/>
      <c r="K117" s="40"/>
      <c r="L117" s="40"/>
      <c r="M117" s="40"/>
      <c r="N117" s="40"/>
      <c r="O117" s="40"/>
      <c r="P117" s="40"/>
      <c r="Q117" s="40"/>
      <c r="R117" s="40"/>
      <c r="S117" s="40"/>
      <c r="T117" s="40"/>
      <c r="U117" s="40"/>
      <c r="V117" s="40"/>
      <c r="W117" s="40"/>
      <c r="X117" s="40"/>
      <c r="Y117" s="40"/>
      <c r="AO117" s="52"/>
    </row>
    <row r="118" spans="9:41" s="37" customFormat="1" x14ac:dyDescent="0.35">
      <c r="I118" s="40"/>
      <c r="J118" s="40"/>
      <c r="K118" s="40"/>
      <c r="L118" s="40"/>
      <c r="M118" s="40"/>
      <c r="N118" s="40"/>
      <c r="O118" s="40"/>
      <c r="P118" s="40"/>
      <c r="Q118" s="40"/>
      <c r="R118" s="40"/>
      <c r="S118" s="40"/>
      <c r="T118" s="40"/>
      <c r="U118" s="40"/>
      <c r="V118" s="40"/>
      <c r="W118" s="40"/>
      <c r="X118" s="40"/>
      <c r="Y118" s="40"/>
      <c r="AO118" s="52"/>
    </row>
    <row r="119" spans="9:41" s="37" customFormat="1" x14ac:dyDescent="0.35">
      <c r="I119" s="40"/>
      <c r="J119" s="40"/>
      <c r="K119" s="40"/>
      <c r="L119" s="40"/>
      <c r="M119" s="40"/>
      <c r="N119" s="40"/>
      <c r="O119" s="40"/>
      <c r="P119" s="40"/>
      <c r="Q119" s="40"/>
      <c r="R119" s="40"/>
      <c r="S119" s="40"/>
      <c r="T119" s="40"/>
      <c r="U119" s="40"/>
      <c r="V119" s="40"/>
      <c r="W119" s="40"/>
      <c r="X119" s="40"/>
      <c r="Y119" s="40"/>
      <c r="AO119" s="52"/>
    </row>
    <row r="120" spans="9:41" s="37" customFormat="1" x14ac:dyDescent="0.35">
      <c r="I120" s="40"/>
      <c r="J120" s="40"/>
      <c r="K120" s="40"/>
      <c r="L120" s="40"/>
      <c r="M120" s="40"/>
      <c r="N120" s="40"/>
      <c r="O120" s="40"/>
      <c r="P120" s="40"/>
      <c r="Q120" s="40"/>
      <c r="R120" s="40"/>
      <c r="S120" s="40"/>
      <c r="T120" s="40"/>
      <c r="U120" s="40"/>
      <c r="V120" s="40"/>
      <c r="W120" s="40"/>
      <c r="X120" s="40"/>
      <c r="Y120" s="40"/>
      <c r="AO120" s="52"/>
    </row>
    <row r="121" spans="9:41" s="37" customFormat="1" x14ac:dyDescent="0.35">
      <c r="I121" s="40"/>
      <c r="J121" s="40"/>
      <c r="K121" s="40"/>
      <c r="L121" s="40"/>
      <c r="M121" s="40"/>
      <c r="N121" s="40"/>
      <c r="O121" s="40"/>
      <c r="P121" s="40"/>
      <c r="Q121" s="40"/>
      <c r="R121" s="40"/>
      <c r="S121" s="40"/>
      <c r="T121" s="40"/>
      <c r="U121" s="40"/>
      <c r="V121" s="40"/>
      <c r="W121" s="40"/>
      <c r="X121" s="40"/>
      <c r="Y121" s="40"/>
      <c r="AO121" s="52"/>
    </row>
    <row r="122" spans="9:41" s="37" customFormat="1" x14ac:dyDescent="0.35">
      <c r="I122" s="40"/>
      <c r="J122" s="40"/>
      <c r="K122" s="40"/>
      <c r="L122" s="40"/>
      <c r="M122" s="40"/>
      <c r="N122" s="40"/>
      <c r="O122" s="40"/>
      <c r="P122" s="40"/>
      <c r="Q122" s="40"/>
      <c r="R122" s="40"/>
      <c r="S122" s="40"/>
      <c r="T122" s="40"/>
      <c r="U122" s="40"/>
      <c r="V122" s="40"/>
      <c r="W122" s="40"/>
      <c r="X122" s="40"/>
      <c r="Y122" s="40"/>
      <c r="AO122" s="52"/>
    </row>
    <row r="123" spans="9:41" s="37" customFormat="1" x14ac:dyDescent="0.35">
      <c r="I123" s="40"/>
      <c r="J123" s="40"/>
      <c r="K123" s="40"/>
      <c r="L123" s="40"/>
      <c r="M123" s="40"/>
      <c r="N123" s="40"/>
      <c r="O123" s="40"/>
      <c r="P123" s="40"/>
      <c r="Q123" s="40"/>
      <c r="R123" s="40"/>
      <c r="S123" s="40"/>
      <c r="T123" s="40"/>
      <c r="U123" s="40"/>
      <c r="V123" s="40"/>
      <c r="W123" s="40"/>
      <c r="X123" s="40"/>
      <c r="Y123" s="40"/>
      <c r="AO123" s="52"/>
    </row>
    <row r="124" spans="9:41" s="37" customFormat="1" x14ac:dyDescent="0.35">
      <c r="I124" s="40"/>
      <c r="J124" s="40"/>
      <c r="K124" s="40"/>
      <c r="L124" s="40"/>
      <c r="M124" s="40"/>
      <c r="N124" s="40"/>
      <c r="O124" s="40"/>
      <c r="P124" s="40"/>
      <c r="Q124" s="40"/>
      <c r="R124" s="40"/>
      <c r="S124" s="40"/>
      <c r="T124" s="40"/>
      <c r="U124" s="40"/>
      <c r="V124" s="40"/>
      <c r="W124" s="40"/>
      <c r="X124" s="40"/>
      <c r="Y124" s="40"/>
      <c r="AO124" s="52"/>
    </row>
    <row r="125" spans="9:41" s="37" customFormat="1" x14ac:dyDescent="0.35">
      <c r="I125" s="40"/>
      <c r="J125" s="40"/>
      <c r="K125" s="40"/>
      <c r="L125" s="40"/>
      <c r="M125" s="40"/>
      <c r="N125" s="40"/>
      <c r="O125" s="40"/>
      <c r="P125" s="40"/>
      <c r="Q125" s="40"/>
      <c r="R125" s="40"/>
      <c r="S125" s="40"/>
      <c r="T125" s="40"/>
      <c r="U125" s="40"/>
      <c r="V125" s="40"/>
      <c r="W125" s="40"/>
      <c r="X125" s="40"/>
      <c r="Y125" s="40"/>
      <c r="AO125" s="52"/>
    </row>
    <row r="126" spans="9:41" s="37" customFormat="1" x14ac:dyDescent="0.35">
      <c r="I126" s="40"/>
      <c r="J126" s="40"/>
      <c r="K126" s="40"/>
      <c r="L126" s="40"/>
      <c r="M126" s="40"/>
      <c r="N126" s="40"/>
      <c r="O126" s="40"/>
      <c r="P126" s="40"/>
      <c r="Q126" s="40"/>
      <c r="R126" s="40"/>
      <c r="S126" s="40"/>
      <c r="T126" s="40"/>
      <c r="U126" s="40"/>
      <c r="V126" s="40"/>
      <c r="W126" s="40"/>
      <c r="X126" s="40"/>
      <c r="Y126" s="40"/>
      <c r="AO126" s="52"/>
    </row>
    <row r="127" spans="9:41" s="37" customFormat="1" x14ac:dyDescent="0.35">
      <c r="I127" s="40"/>
      <c r="J127" s="40"/>
      <c r="K127" s="40"/>
      <c r="L127" s="40"/>
      <c r="M127" s="40"/>
      <c r="N127" s="40"/>
      <c r="O127" s="40"/>
      <c r="P127" s="40"/>
      <c r="Q127" s="40"/>
      <c r="R127" s="40"/>
      <c r="S127" s="40"/>
      <c r="T127" s="40"/>
      <c r="U127" s="40"/>
      <c r="V127" s="40"/>
      <c r="W127" s="40"/>
      <c r="X127" s="40"/>
      <c r="Y127" s="40"/>
      <c r="AO127" s="52"/>
    </row>
    <row r="128" spans="9:41" s="37" customFormat="1" x14ac:dyDescent="0.35">
      <c r="I128" s="40"/>
      <c r="J128" s="40"/>
      <c r="K128" s="40"/>
      <c r="L128" s="40"/>
      <c r="M128" s="40"/>
      <c r="N128" s="40"/>
      <c r="O128" s="40"/>
      <c r="P128" s="40"/>
      <c r="Q128" s="40"/>
      <c r="R128" s="40"/>
      <c r="S128" s="40"/>
      <c r="T128" s="40"/>
      <c r="U128" s="40"/>
      <c r="V128" s="40"/>
      <c r="W128" s="40"/>
      <c r="X128" s="40"/>
      <c r="Y128" s="40"/>
      <c r="AO128" s="52"/>
    </row>
    <row r="129" spans="9:41" s="37" customFormat="1" x14ac:dyDescent="0.35">
      <c r="I129" s="40"/>
      <c r="J129" s="40"/>
      <c r="K129" s="40"/>
      <c r="L129" s="40"/>
      <c r="M129" s="40"/>
      <c r="N129" s="40"/>
      <c r="O129" s="40"/>
      <c r="P129" s="40"/>
      <c r="Q129" s="40"/>
      <c r="R129" s="40"/>
      <c r="S129" s="40"/>
      <c r="T129" s="40"/>
      <c r="U129" s="40"/>
      <c r="V129" s="40"/>
      <c r="W129" s="40"/>
      <c r="X129" s="40"/>
      <c r="Y129" s="40"/>
      <c r="AO129" s="52"/>
    </row>
    <row r="130" spans="9:41" s="37" customFormat="1" x14ac:dyDescent="0.35">
      <c r="I130" s="40"/>
      <c r="J130" s="40"/>
      <c r="K130" s="40"/>
      <c r="L130" s="40"/>
      <c r="M130" s="40"/>
      <c r="N130" s="40"/>
      <c r="O130" s="40"/>
      <c r="P130" s="40"/>
      <c r="Q130" s="40"/>
      <c r="R130" s="40"/>
      <c r="S130" s="40"/>
      <c r="T130" s="40"/>
      <c r="U130" s="40"/>
      <c r="V130" s="40"/>
      <c r="W130" s="40"/>
      <c r="X130" s="40"/>
      <c r="Y130" s="40"/>
      <c r="AO130" s="52"/>
    </row>
    <row r="131" spans="9:41" s="37" customFormat="1" x14ac:dyDescent="0.35">
      <c r="I131" s="40"/>
      <c r="J131" s="40"/>
      <c r="K131" s="40"/>
      <c r="L131" s="40"/>
      <c r="M131" s="40"/>
      <c r="N131" s="40"/>
      <c r="O131" s="40"/>
      <c r="P131" s="40"/>
      <c r="Q131" s="40"/>
      <c r="R131" s="40"/>
      <c r="S131" s="40"/>
      <c r="T131" s="40"/>
      <c r="U131" s="40"/>
      <c r="V131" s="40"/>
      <c r="W131" s="40"/>
      <c r="X131" s="40"/>
      <c r="Y131" s="40"/>
      <c r="AO131" s="52"/>
    </row>
    <row r="132" spans="9:41" s="37" customFormat="1" x14ac:dyDescent="0.35">
      <c r="I132" s="40"/>
      <c r="J132" s="40"/>
      <c r="K132" s="40"/>
      <c r="L132" s="40"/>
      <c r="M132" s="40"/>
      <c r="N132" s="40"/>
      <c r="O132" s="40"/>
      <c r="P132" s="40"/>
      <c r="Q132" s="40"/>
      <c r="R132" s="40"/>
      <c r="S132" s="40"/>
      <c r="T132" s="40"/>
      <c r="U132" s="40"/>
      <c r="V132" s="40"/>
      <c r="W132" s="40"/>
      <c r="X132" s="40"/>
      <c r="Y132" s="40"/>
      <c r="AO132" s="52"/>
    </row>
    <row r="133" spans="9:41" s="37" customFormat="1" x14ac:dyDescent="0.35">
      <c r="I133" s="40"/>
      <c r="J133" s="40"/>
      <c r="K133" s="40"/>
      <c r="L133" s="40"/>
      <c r="M133" s="40"/>
      <c r="N133" s="40"/>
      <c r="O133" s="40"/>
      <c r="P133" s="40"/>
      <c r="Q133" s="40"/>
      <c r="R133" s="40"/>
      <c r="S133" s="40"/>
      <c r="T133" s="40"/>
      <c r="U133" s="40"/>
      <c r="V133" s="40"/>
      <c r="W133" s="40"/>
      <c r="X133" s="40"/>
      <c r="Y133" s="40"/>
      <c r="AO133" s="52"/>
    </row>
    <row r="134" spans="9:41" s="37" customFormat="1" x14ac:dyDescent="0.35">
      <c r="I134" s="40"/>
      <c r="J134" s="40"/>
      <c r="K134" s="40"/>
      <c r="L134" s="40"/>
      <c r="M134" s="40"/>
      <c r="N134" s="40"/>
      <c r="O134" s="40"/>
      <c r="P134" s="40"/>
      <c r="Q134" s="40"/>
      <c r="R134" s="40"/>
      <c r="S134" s="40"/>
      <c r="T134" s="40"/>
      <c r="U134" s="40"/>
      <c r="V134" s="40"/>
      <c r="W134" s="40"/>
      <c r="X134" s="40"/>
      <c r="Y134" s="40"/>
      <c r="AO134" s="52"/>
    </row>
    <row r="135" spans="9:41" s="37" customFormat="1" x14ac:dyDescent="0.35">
      <c r="I135" s="40"/>
      <c r="J135" s="40"/>
      <c r="K135" s="40"/>
      <c r="L135" s="40"/>
      <c r="M135" s="40"/>
      <c r="N135" s="40"/>
      <c r="O135" s="40"/>
      <c r="P135" s="40"/>
      <c r="Q135" s="40"/>
      <c r="R135" s="40"/>
      <c r="S135" s="40"/>
      <c r="T135" s="40"/>
      <c r="U135" s="40"/>
      <c r="V135" s="40"/>
      <c r="W135" s="40"/>
      <c r="X135" s="40"/>
      <c r="Y135" s="40"/>
      <c r="AO135" s="52"/>
    </row>
    <row r="136" spans="9:41" s="37" customFormat="1" x14ac:dyDescent="0.35">
      <c r="I136" s="40"/>
      <c r="J136" s="40"/>
      <c r="K136" s="40"/>
      <c r="L136" s="40"/>
      <c r="M136" s="40"/>
      <c r="N136" s="40"/>
      <c r="O136" s="40"/>
      <c r="P136" s="40"/>
      <c r="Q136" s="40"/>
      <c r="R136" s="40"/>
      <c r="S136" s="40"/>
      <c r="T136" s="40"/>
      <c r="U136" s="40"/>
      <c r="V136" s="40"/>
      <c r="W136" s="40"/>
      <c r="X136" s="40"/>
      <c r="Y136" s="40"/>
      <c r="AO136" s="52"/>
    </row>
    <row r="137" spans="9:41" s="37" customFormat="1" x14ac:dyDescent="0.35">
      <c r="I137" s="40"/>
      <c r="J137" s="40"/>
      <c r="K137" s="40"/>
      <c r="L137" s="40"/>
      <c r="M137" s="40"/>
      <c r="N137" s="40"/>
      <c r="O137" s="40"/>
      <c r="P137" s="40"/>
      <c r="Q137" s="40"/>
      <c r="R137" s="40"/>
      <c r="S137" s="40"/>
      <c r="T137" s="40"/>
      <c r="U137" s="40"/>
      <c r="V137" s="40"/>
      <c r="W137" s="40"/>
      <c r="X137" s="40"/>
      <c r="Y137" s="40"/>
      <c r="AO137" s="52"/>
    </row>
    <row r="138" spans="9:41" s="37" customFormat="1" x14ac:dyDescent="0.35">
      <c r="I138" s="40"/>
      <c r="J138" s="40"/>
      <c r="K138" s="40"/>
      <c r="L138" s="40"/>
      <c r="M138" s="40"/>
      <c r="N138" s="40"/>
      <c r="O138" s="40"/>
      <c r="P138" s="40"/>
      <c r="Q138" s="40"/>
      <c r="R138" s="40"/>
      <c r="S138" s="40"/>
      <c r="T138" s="40"/>
      <c r="U138" s="40"/>
      <c r="V138" s="40"/>
      <c r="W138" s="40"/>
      <c r="X138" s="40"/>
      <c r="Y138" s="40"/>
      <c r="AO138" s="52"/>
    </row>
    <row r="139" spans="9:41" s="37" customFormat="1" x14ac:dyDescent="0.35">
      <c r="I139" s="40"/>
      <c r="J139" s="40"/>
      <c r="K139" s="40"/>
      <c r="L139" s="40"/>
      <c r="M139" s="40"/>
      <c r="N139" s="40"/>
      <c r="O139" s="40"/>
      <c r="P139" s="40"/>
      <c r="Q139" s="40"/>
      <c r="R139" s="40"/>
      <c r="S139" s="40"/>
      <c r="T139" s="40"/>
      <c r="U139" s="40"/>
      <c r="V139" s="40"/>
      <c r="W139" s="40"/>
      <c r="X139" s="40"/>
      <c r="Y139" s="40"/>
      <c r="AO139" s="52"/>
    </row>
    <row r="140" spans="9:41" s="37" customFormat="1" x14ac:dyDescent="0.35">
      <c r="I140" s="40"/>
      <c r="J140" s="40"/>
      <c r="K140" s="40"/>
      <c r="L140" s="40"/>
      <c r="M140" s="40"/>
      <c r="N140" s="40"/>
      <c r="O140" s="40"/>
      <c r="P140" s="40"/>
      <c r="Q140" s="40"/>
      <c r="R140" s="40"/>
      <c r="S140" s="40"/>
      <c r="T140" s="40"/>
      <c r="U140" s="40"/>
      <c r="V140" s="40"/>
      <c r="W140" s="40"/>
      <c r="X140" s="40"/>
      <c r="Y140" s="40"/>
      <c r="AO140" s="52"/>
    </row>
    <row r="141" spans="9:41" s="37" customFormat="1" x14ac:dyDescent="0.35">
      <c r="I141" s="40"/>
      <c r="J141" s="40"/>
      <c r="K141" s="40"/>
      <c r="L141" s="40"/>
      <c r="M141" s="40"/>
      <c r="N141" s="40"/>
      <c r="O141" s="40"/>
      <c r="P141" s="40"/>
      <c r="Q141" s="40"/>
      <c r="R141" s="40"/>
      <c r="S141" s="40"/>
      <c r="T141" s="40"/>
      <c r="U141" s="40"/>
      <c r="V141" s="40"/>
      <c r="W141" s="40"/>
      <c r="X141" s="40"/>
      <c r="Y141" s="40"/>
      <c r="AO141" s="52"/>
    </row>
    <row r="142" spans="9:41" s="37" customFormat="1" x14ac:dyDescent="0.35">
      <c r="I142" s="40"/>
      <c r="J142" s="40"/>
      <c r="K142" s="40"/>
      <c r="L142" s="40"/>
      <c r="M142" s="40"/>
      <c r="N142" s="40"/>
      <c r="O142" s="40"/>
      <c r="P142" s="40"/>
      <c r="Q142" s="40"/>
      <c r="R142" s="40"/>
      <c r="S142" s="40"/>
      <c r="T142" s="40"/>
      <c r="U142" s="40"/>
      <c r="V142" s="40"/>
      <c r="W142" s="40"/>
      <c r="X142" s="40"/>
      <c r="Y142" s="40"/>
      <c r="AO142" s="52"/>
    </row>
    <row r="143" spans="9:41" s="37" customFormat="1" x14ac:dyDescent="0.35">
      <c r="I143" s="40"/>
      <c r="J143" s="40"/>
      <c r="K143" s="40"/>
      <c r="L143" s="40"/>
      <c r="M143" s="40"/>
      <c r="N143" s="40"/>
      <c r="O143" s="40"/>
      <c r="P143" s="40"/>
      <c r="Q143" s="40"/>
      <c r="R143" s="40"/>
      <c r="S143" s="40"/>
      <c r="T143" s="40"/>
      <c r="U143" s="40"/>
      <c r="V143" s="40"/>
      <c r="W143" s="40"/>
      <c r="X143" s="40"/>
      <c r="Y143" s="40"/>
      <c r="AO143" s="52"/>
    </row>
    <row r="144" spans="9:41" s="37" customFormat="1" x14ac:dyDescent="0.35">
      <c r="I144" s="40"/>
      <c r="J144" s="40"/>
      <c r="K144" s="40"/>
      <c r="L144" s="40"/>
      <c r="M144" s="40"/>
      <c r="N144" s="40"/>
      <c r="O144" s="40"/>
      <c r="P144" s="40"/>
      <c r="Q144" s="40"/>
      <c r="R144" s="40"/>
      <c r="S144" s="40"/>
      <c r="T144" s="40"/>
      <c r="U144" s="40"/>
      <c r="V144" s="40"/>
      <c r="W144" s="40"/>
      <c r="X144" s="40"/>
      <c r="Y144" s="40"/>
      <c r="AO144" s="52"/>
    </row>
    <row r="145" spans="9:41" s="37" customFormat="1" x14ac:dyDescent="0.35">
      <c r="I145" s="40"/>
      <c r="J145" s="40"/>
      <c r="K145" s="40"/>
      <c r="L145" s="40"/>
      <c r="M145" s="40"/>
      <c r="N145" s="40"/>
      <c r="O145" s="40"/>
      <c r="P145" s="40"/>
      <c r="Q145" s="40"/>
      <c r="R145" s="40"/>
      <c r="S145" s="40"/>
      <c r="T145" s="40"/>
      <c r="U145" s="40"/>
      <c r="V145" s="40"/>
      <c r="W145" s="40"/>
      <c r="X145" s="40"/>
      <c r="Y145" s="40"/>
      <c r="AO145" s="52"/>
    </row>
    <row r="146" spans="9:41" s="37" customFormat="1" x14ac:dyDescent="0.35">
      <c r="I146" s="40"/>
      <c r="J146" s="40"/>
      <c r="K146" s="40"/>
      <c r="L146" s="40"/>
      <c r="M146" s="40"/>
      <c r="N146" s="40"/>
      <c r="O146" s="40"/>
      <c r="P146" s="40"/>
      <c r="Q146" s="40"/>
      <c r="R146" s="40"/>
      <c r="S146" s="40"/>
      <c r="T146" s="40"/>
      <c r="U146" s="40"/>
      <c r="V146" s="40"/>
      <c r="W146" s="40"/>
      <c r="X146" s="40"/>
      <c r="Y146" s="40"/>
      <c r="AO146" s="52"/>
    </row>
    <row r="147" spans="9:41" s="37" customFormat="1" x14ac:dyDescent="0.35">
      <c r="I147" s="40"/>
      <c r="J147" s="40"/>
      <c r="K147" s="40"/>
      <c r="L147" s="40"/>
      <c r="M147" s="40"/>
      <c r="N147" s="40"/>
      <c r="O147" s="40"/>
      <c r="P147" s="40"/>
      <c r="Q147" s="40"/>
      <c r="R147" s="40"/>
      <c r="S147" s="40"/>
      <c r="T147" s="40"/>
      <c r="U147" s="40"/>
      <c r="V147" s="40"/>
      <c r="W147" s="40"/>
      <c r="X147" s="40"/>
      <c r="Y147" s="40"/>
      <c r="AO147" s="52"/>
    </row>
    <row r="148" spans="9:41" s="37" customFormat="1" x14ac:dyDescent="0.35">
      <c r="I148" s="40"/>
      <c r="J148" s="40"/>
      <c r="K148" s="40"/>
      <c r="L148" s="40"/>
      <c r="M148" s="40"/>
      <c r="N148" s="40"/>
      <c r="O148" s="40"/>
      <c r="P148" s="40"/>
      <c r="Q148" s="40"/>
      <c r="R148" s="40"/>
      <c r="S148" s="40"/>
      <c r="T148" s="40"/>
      <c r="U148" s="40"/>
      <c r="V148" s="40"/>
      <c r="W148" s="40"/>
      <c r="X148" s="40"/>
      <c r="Y148" s="40"/>
      <c r="AO148" s="52"/>
    </row>
    <row r="149" spans="9:41" s="37" customFormat="1" x14ac:dyDescent="0.35">
      <c r="I149" s="40"/>
      <c r="J149" s="40"/>
      <c r="K149" s="40"/>
      <c r="L149" s="40"/>
      <c r="M149" s="40"/>
      <c r="N149" s="40"/>
      <c r="O149" s="40"/>
      <c r="P149" s="40"/>
      <c r="Q149" s="40"/>
      <c r="R149" s="40"/>
      <c r="S149" s="40"/>
      <c r="T149" s="40"/>
      <c r="U149" s="40"/>
      <c r="V149" s="40"/>
      <c r="W149" s="40"/>
      <c r="X149" s="40"/>
      <c r="Y149" s="40"/>
      <c r="AO149" s="52"/>
    </row>
    <row r="150" spans="9:41" s="37" customFormat="1" x14ac:dyDescent="0.35">
      <c r="I150" s="40"/>
      <c r="J150" s="40"/>
      <c r="K150" s="40"/>
      <c r="L150" s="40"/>
      <c r="M150" s="40"/>
      <c r="N150" s="40"/>
      <c r="O150" s="40"/>
      <c r="P150" s="40"/>
      <c r="Q150" s="40"/>
      <c r="R150" s="40"/>
      <c r="S150" s="40"/>
      <c r="T150" s="40"/>
      <c r="U150" s="40"/>
      <c r="V150" s="40"/>
      <c r="W150" s="40"/>
      <c r="X150" s="40"/>
      <c r="Y150" s="40"/>
      <c r="AO150" s="52"/>
    </row>
    <row r="151" spans="9:41" s="37" customFormat="1" x14ac:dyDescent="0.35">
      <c r="I151" s="40"/>
      <c r="J151" s="40"/>
      <c r="K151" s="40"/>
      <c r="L151" s="40"/>
      <c r="M151" s="40"/>
      <c r="N151" s="40"/>
      <c r="O151" s="40"/>
      <c r="P151" s="40"/>
      <c r="Q151" s="40"/>
      <c r="R151" s="40"/>
      <c r="S151" s="40"/>
      <c r="T151" s="40"/>
      <c r="U151" s="40"/>
      <c r="V151" s="40"/>
      <c r="W151" s="40"/>
      <c r="X151" s="40"/>
      <c r="Y151" s="40"/>
      <c r="AO151" s="52"/>
    </row>
    <row r="152" spans="9:41" s="37" customFormat="1" x14ac:dyDescent="0.35">
      <c r="I152" s="40"/>
      <c r="J152" s="40"/>
      <c r="K152" s="40"/>
      <c r="L152" s="40"/>
      <c r="M152" s="40"/>
      <c r="N152" s="40"/>
      <c r="O152" s="40"/>
      <c r="P152" s="40"/>
      <c r="Q152" s="40"/>
      <c r="R152" s="40"/>
      <c r="S152" s="40"/>
      <c r="T152" s="40"/>
      <c r="U152" s="40"/>
      <c r="V152" s="40"/>
      <c r="W152" s="40"/>
      <c r="X152" s="40"/>
      <c r="Y152" s="40"/>
      <c r="AO152" s="52"/>
    </row>
    <row r="153" spans="9:41" s="37" customFormat="1" x14ac:dyDescent="0.35">
      <c r="I153" s="40"/>
      <c r="J153" s="40"/>
      <c r="K153" s="40"/>
      <c r="L153" s="40"/>
      <c r="M153" s="40"/>
      <c r="N153" s="40"/>
      <c r="O153" s="40"/>
      <c r="P153" s="40"/>
      <c r="Q153" s="40"/>
      <c r="R153" s="40"/>
      <c r="S153" s="40"/>
      <c r="T153" s="40"/>
      <c r="U153" s="40"/>
      <c r="V153" s="40"/>
      <c r="W153" s="40"/>
      <c r="X153" s="40"/>
      <c r="Y153" s="40"/>
      <c r="AO153" s="52"/>
    </row>
    <row r="154" spans="9:41" s="37" customFormat="1" x14ac:dyDescent="0.35">
      <c r="I154" s="40"/>
      <c r="J154" s="40"/>
      <c r="K154" s="40"/>
      <c r="L154" s="40"/>
      <c r="M154" s="40"/>
      <c r="N154" s="40"/>
      <c r="O154" s="40"/>
      <c r="P154" s="40"/>
      <c r="Q154" s="40"/>
      <c r="R154" s="40"/>
      <c r="S154" s="40"/>
      <c r="T154" s="40"/>
      <c r="U154" s="40"/>
      <c r="V154" s="40"/>
      <c r="W154" s="40"/>
      <c r="X154" s="40"/>
      <c r="Y154" s="40"/>
      <c r="AO154" s="52"/>
    </row>
    <row r="155" spans="9:41" s="37" customFormat="1" x14ac:dyDescent="0.35">
      <c r="I155" s="40"/>
      <c r="J155" s="40"/>
      <c r="K155" s="40"/>
      <c r="L155" s="40"/>
      <c r="M155" s="40"/>
      <c r="N155" s="40"/>
      <c r="O155" s="40"/>
      <c r="P155" s="40"/>
      <c r="Q155" s="40"/>
      <c r="R155" s="40"/>
      <c r="S155" s="40"/>
      <c r="T155" s="40"/>
      <c r="U155" s="40"/>
      <c r="V155" s="40"/>
      <c r="W155" s="40"/>
      <c r="X155" s="40"/>
      <c r="Y155" s="40"/>
      <c r="AO155" s="52"/>
    </row>
    <row r="156" spans="9:41" s="37" customFormat="1" x14ac:dyDescent="0.35">
      <c r="I156" s="40"/>
      <c r="J156" s="40"/>
      <c r="K156" s="40"/>
      <c r="L156" s="40"/>
      <c r="M156" s="40"/>
      <c r="N156" s="40"/>
      <c r="O156" s="40"/>
      <c r="P156" s="40"/>
      <c r="Q156" s="40"/>
      <c r="R156" s="40"/>
      <c r="S156" s="40"/>
      <c r="T156" s="40"/>
      <c r="U156" s="40"/>
      <c r="V156" s="40"/>
      <c r="W156" s="40"/>
      <c r="X156" s="40"/>
      <c r="Y156" s="40"/>
      <c r="AO156" s="52"/>
    </row>
    <row r="157" spans="9:41" s="37" customFormat="1" x14ac:dyDescent="0.35">
      <c r="I157" s="40"/>
      <c r="J157" s="40"/>
      <c r="K157" s="40"/>
      <c r="L157" s="40"/>
      <c r="M157" s="40"/>
      <c r="N157" s="40"/>
      <c r="O157" s="40"/>
      <c r="P157" s="40"/>
      <c r="Q157" s="40"/>
      <c r="R157" s="40"/>
      <c r="S157" s="40"/>
      <c r="T157" s="40"/>
      <c r="U157" s="40"/>
      <c r="V157" s="40"/>
      <c r="W157" s="40"/>
      <c r="X157" s="40"/>
      <c r="Y157" s="40"/>
      <c r="AO157" s="52"/>
    </row>
    <row r="158" spans="9:41" s="37" customFormat="1" x14ac:dyDescent="0.35">
      <c r="I158" s="40"/>
      <c r="J158" s="40"/>
      <c r="K158" s="40"/>
      <c r="L158" s="40"/>
      <c r="M158" s="40"/>
      <c r="N158" s="40"/>
      <c r="O158" s="40"/>
      <c r="P158" s="40"/>
      <c r="Q158" s="40"/>
      <c r="R158" s="40"/>
      <c r="S158" s="40"/>
      <c r="T158" s="40"/>
      <c r="U158" s="40"/>
      <c r="V158" s="40"/>
      <c r="W158" s="40"/>
      <c r="X158" s="40"/>
      <c r="Y158" s="40"/>
      <c r="AO158" s="52"/>
    </row>
    <row r="159" spans="9:41" s="37" customFormat="1" x14ac:dyDescent="0.35">
      <c r="I159" s="40"/>
      <c r="J159" s="40"/>
      <c r="K159" s="40"/>
      <c r="L159" s="40"/>
      <c r="M159" s="40"/>
      <c r="N159" s="40"/>
      <c r="O159" s="40"/>
      <c r="P159" s="40"/>
      <c r="Q159" s="40"/>
      <c r="R159" s="40"/>
      <c r="S159" s="40"/>
      <c r="T159" s="40"/>
      <c r="U159" s="40"/>
      <c r="V159" s="40"/>
      <c r="W159" s="40"/>
      <c r="X159" s="40"/>
      <c r="Y159" s="40"/>
      <c r="AO159" s="52"/>
    </row>
    <row r="160" spans="9:41" s="37" customFormat="1" x14ac:dyDescent="0.35">
      <c r="I160" s="40"/>
      <c r="J160" s="40"/>
      <c r="K160" s="40"/>
      <c r="L160" s="40"/>
      <c r="M160" s="40"/>
      <c r="N160" s="40"/>
      <c r="O160" s="40"/>
      <c r="P160" s="40"/>
      <c r="Q160" s="40"/>
      <c r="R160" s="40"/>
      <c r="S160" s="40"/>
      <c r="T160" s="40"/>
      <c r="U160" s="40"/>
      <c r="V160" s="40"/>
      <c r="W160" s="40"/>
      <c r="X160" s="40"/>
      <c r="Y160" s="40"/>
      <c r="AO160" s="52"/>
    </row>
    <row r="161" spans="9:41" s="37" customFormat="1" x14ac:dyDescent="0.35">
      <c r="I161" s="40"/>
      <c r="J161" s="40"/>
      <c r="K161" s="40"/>
      <c r="L161" s="40"/>
      <c r="M161" s="40"/>
      <c r="N161" s="40"/>
      <c r="O161" s="40"/>
      <c r="P161" s="40"/>
      <c r="Q161" s="40"/>
      <c r="R161" s="40"/>
      <c r="S161" s="40"/>
      <c r="T161" s="40"/>
      <c r="U161" s="40"/>
      <c r="V161" s="40"/>
      <c r="W161" s="40"/>
      <c r="X161" s="40"/>
      <c r="Y161" s="40"/>
      <c r="AO161" s="52"/>
    </row>
    <row r="162" spans="9:41" s="37" customFormat="1" x14ac:dyDescent="0.35">
      <c r="I162" s="40"/>
      <c r="J162" s="40"/>
      <c r="K162" s="40"/>
      <c r="L162" s="40"/>
      <c r="M162" s="40"/>
      <c r="N162" s="40"/>
      <c r="O162" s="40"/>
      <c r="P162" s="40"/>
      <c r="Q162" s="40"/>
      <c r="R162" s="40"/>
      <c r="S162" s="40"/>
      <c r="T162" s="40"/>
      <c r="U162" s="40"/>
      <c r="V162" s="40"/>
      <c r="W162" s="40"/>
      <c r="X162" s="40"/>
      <c r="Y162" s="40"/>
      <c r="AO162" s="52"/>
    </row>
    <row r="163" spans="9:41" s="37" customFormat="1" x14ac:dyDescent="0.35">
      <c r="I163" s="40"/>
      <c r="J163" s="40"/>
      <c r="K163" s="40"/>
      <c r="L163" s="40"/>
      <c r="M163" s="40"/>
      <c r="N163" s="40"/>
      <c r="O163" s="40"/>
      <c r="P163" s="40"/>
      <c r="Q163" s="40"/>
      <c r="R163" s="40"/>
      <c r="S163" s="40"/>
      <c r="T163" s="40"/>
      <c r="U163" s="40"/>
      <c r="V163" s="40"/>
      <c r="W163" s="40"/>
      <c r="X163" s="40"/>
      <c r="Y163" s="40"/>
      <c r="AO163" s="52"/>
    </row>
    <row r="164" spans="9:41" s="37" customFormat="1" x14ac:dyDescent="0.35">
      <c r="I164" s="40"/>
      <c r="J164" s="40"/>
      <c r="K164" s="40"/>
      <c r="L164" s="40"/>
      <c r="M164" s="40"/>
      <c r="N164" s="40"/>
      <c r="O164" s="40"/>
      <c r="P164" s="40"/>
      <c r="Q164" s="40"/>
      <c r="R164" s="40"/>
      <c r="S164" s="40"/>
      <c r="T164" s="40"/>
      <c r="U164" s="40"/>
      <c r="V164" s="40"/>
      <c r="W164" s="40"/>
      <c r="X164" s="40"/>
      <c r="Y164" s="40"/>
      <c r="AO164" s="52"/>
    </row>
    <row r="165" spans="9:41" s="37" customFormat="1" x14ac:dyDescent="0.35">
      <c r="I165" s="40"/>
      <c r="J165" s="40"/>
      <c r="K165" s="40"/>
      <c r="L165" s="40"/>
      <c r="M165" s="40"/>
      <c r="N165" s="40"/>
      <c r="O165" s="40"/>
      <c r="P165" s="40"/>
      <c r="Q165" s="40"/>
      <c r="R165" s="40"/>
      <c r="S165" s="40"/>
      <c r="T165" s="40"/>
      <c r="U165" s="40"/>
      <c r="V165" s="40"/>
      <c r="W165" s="40"/>
      <c r="X165" s="40"/>
      <c r="Y165" s="40"/>
      <c r="AO165" s="52"/>
    </row>
    <row r="166" spans="9:41" s="37" customFormat="1" x14ac:dyDescent="0.35">
      <c r="I166" s="40"/>
      <c r="J166" s="40"/>
      <c r="K166" s="40"/>
      <c r="L166" s="40"/>
      <c r="M166" s="40"/>
      <c r="N166" s="40"/>
      <c r="O166" s="40"/>
      <c r="P166" s="40"/>
      <c r="Q166" s="40"/>
      <c r="R166" s="40"/>
      <c r="S166" s="40"/>
      <c r="T166" s="40"/>
      <c r="U166" s="40"/>
      <c r="V166" s="40"/>
      <c r="W166" s="40"/>
      <c r="X166" s="40"/>
      <c r="Y166" s="40"/>
      <c r="AO166" s="52"/>
    </row>
    <row r="167" spans="9:41" s="37" customFormat="1" x14ac:dyDescent="0.35">
      <c r="I167" s="40"/>
      <c r="J167" s="40"/>
      <c r="K167" s="40"/>
      <c r="L167" s="40"/>
      <c r="M167" s="40"/>
      <c r="N167" s="40"/>
      <c r="O167" s="40"/>
      <c r="P167" s="40"/>
      <c r="Q167" s="40"/>
      <c r="R167" s="40"/>
      <c r="S167" s="40"/>
      <c r="T167" s="40"/>
      <c r="U167" s="40"/>
      <c r="V167" s="40"/>
      <c r="W167" s="40"/>
      <c r="X167" s="40"/>
      <c r="Y167" s="40"/>
      <c r="AO167" s="52"/>
    </row>
    <row r="168" spans="9:41" s="37" customFormat="1" x14ac:dyDescent="0.35">
      <c r="I168" s="40"/>
      <c r="J168" s="40"/>
      <c r="K168" s="40"/>
      <c r="L168" s="40"/>
      <c r="M168" s="40"/>
      <c r="N168" s="40"/>
      <c r="O168" s="40"/>
      <c r="P168" s="40"/>
      <c r="Q168" s="40"/>
      <c r="R168" s="40"/>
      <c r="S168" s="40"/>
      <c r="T168" s="40"/>
      <c r="U168" s="40"/>
      <c r="V168" s="40"/>
      <c r="W168" s="40"/>
      <c r="X168" s="40"/>
      <c r="Y168" s="40"/>
      <c r="AO168" s="52"/>
    </row>
    <row r="169" spans="9:41" s="37" customFormat="1" x14ac:dyDescent="0.35">
      <c r="I169" s="40"/>
      <c r="J169" s="40"/>
      <c r="K169" s="40"/>
      <c r="L169" s="40"/>
      <c r="M169" s="40"/>
      <c r="N169" s="40"/>
      <c r="O169" s="40"/>
      <c r="P169" s="40"/>
      <c r="Q169" s="40"/>
      <c r="R169" s="40"/>
      <c r="S169" s="40"/>
      <c r="T169" s="40"/>
      <c r="U169" s="40"/>
      <c r="V169" s="40"/>
      <c r="W169" s="40"/>
      <c r="X169" s="40"/>
      <c r="Y169" s="40"/>
      <c r="AO169" s="52"/>
    </row>
    <row r="170" spans="9:41" s="37" customFormat="1" x14ac:dyDescent="0.35">
      <c r="I170" s="40"/>
      <c r="J170" s="40"/>
      <c r="K170" s="40"/>
      <c r="L170" s="40"/>
      <c r="M170" s="40"/>
      <c r="N170" s="40"/>
      <c r="O170" s="40"/>
      <c r="P170" s="40"/>
      <c r="Q170" s="40"/>
      <c r="R170" s="40"/>
      <c r="S170" s="40"/>
      <c r="T170" s="40"/>
      <c r="U170" s="40"/>
      <c r="V170" s="40"/>
      <c r="W170" s="40"/>
      <c r="X170" s="40"/>
      <c r="Y170" s="40"/>
      <c r="AO170" s="52"/>
    </row>
    <row r="171" spans="9:41" s="37" customFormat="1" x14ac:dyDescent="0.35">
      <c r="I171" s="40"/>
      <c r="J171" s="40"/>
      <c r="K171" s="40"/>
      <c r="L171" s="40"/>
      <c r="M171" s="40"/>
      <c r="N171" s="40"/>
      <c r="O171" s="40"/>
      <c r="P171" s="40"/>
      <c r="Q171" s="40"/>
      <c r="R171" s="40"/>
      <c r="S171" s="40"/>
      <c r="T171" s="40"/>
      <c r="U171" s="40"/>
      <c r="V171" s="40"/>
      <c r="W171" s="40"/>
      <c r="X171" s="40"/>
      <c r="Y171" s="40"/>
      <c r="AO171" s="52"/>
    </row>
    <row r="172" spans="9:41" s="37" customFormat="1" x14ac:dyDescent="0.35">
      <c r="I172" s="40"/>
      <c r="J172" s="40"/>
      <c r="K172" s="40"/>
      <c r="L172" s="40"/>
      <c r="M172" s="40"/>
      <c r="N172" s="40"/>
      <c r="O172" s="40"/>
      <c r="P172" s="40"/>
      <c r="Q172" s="40"/>
      <c r="R172" s="40"/>
      <c r="S172" s="40"/>
      <c r="T172" s="40"/>
      <c r="U172" s="40"/>
      <c r="V172" s="40"/>
      <c r="W172" s="40"/>
      <c r="X172" s="40"/>
      <c r="Y172" s="40"/>
      <c r="AO172" s="52"/>
    </row>
    <row r="173" spans="9:41" s="37" customFormat="1" x14ac:dyDescent="0.35">
      <c r="I173" s="40"/>
      <c r="J173" s="40"/>
      <c r="K173" s="40"/>
      <c r="L173" s="40"/>
      <c r="M173" s="40"/>
      <c r="N173" s="40"/>
      <c r="O173" s="40"/>
      <c r="P173" s="40"/>
      <c r="Q173" s="40"/>
      <c r="R173" s="40"/>
      <c r="S173" s="40"/>
      <c r="T173" s="40"/>
      <c r="U173" s="40"/>
      <c r="V173" s="40"/>
      <c r="W173" s="40"/>
      <c r="X173" s="40"/>
      <c r="Y173" s="40"/>
      <c r="AO173" s="52"/>
    </row>
    <row r="174" spans="9:41" s="37" customFormat="1" x14ac:dyDescent="0.35">
      <c r="I174" s="40"/>
      <c r="J174" s="40"/>
      <c r="K174" s="40"/>
      <c r="L174" s="40"/>
      <c r="M174" s="40"/>
      <c r="N174" s="40"/>
      <c r="O174" s="40"/>
      <c r="P174" s="40"/>
      <c r="Q174" s="40"/>
      <c r="R174" s="40"/>
      <c r="S174" s="40"/>
      <c r="T174" s="40"/>
      <c r="U174" s="40"/>
      <c r="V174" s="40"/>
      <c r="W174" s="40"/>
      <c r="X174" s="40"/>
      <c r="Y174" s="40"/>
      <c r="AO174" s="52"/>
    </row>
    <row r="175" spans="9:41" s="37" customFormat="1" x14ac:dyDescent="0.35">
      <c r="I175" s="40"/>
      <c r="J175" s="40"/>
      <c r="K175" s="40"/>
      <c r="L175" s="40"/>
      <c r="M175" s="40"/>
      <c r="N175" s="40"/>
      <c r="O175" s="40"/>
      <c r="P175" s="40"/>
      <c r="Q175" s="40"/>
      <c r="R175" s="40"/>
      <c r="S175" s="40"/>
      <c r="T175" s="40"/>
      <c r="U175" s="40"/>
      <c r="V175" s="40"/>
      <c r="W175" s="40"/>
      <c r="X175" s="40"/>
      <c r="Y175" s="40"/>
      <c r="AO175" s="52"/>
    </row>
    <row r="176" spans="9:41" s="37" customFormat="1" x14ac:dyDescent="0.35">
      <c r="I176" s="40"/>
      <c r="J176" s="40"/>
      <c r="K176" s="40"/>
      <c r="L176" s="40"/>
      <c r="M176" s="40"/>
      <c r="N176" s="40"/>
      <c r="O176" s="40"/>
      <c r="P176" s="40"/>
      <c r="Q176" s="40"/>
      <c r="R176" s="40"/>
      <c r="S176" s="40"/>
      <c r="T176" s="40"/>
      <c r="U176" s="40"/>
      <c r="V176" s="40"/>
      <c r="W176" s="40"/>
      <c r="X176" s="40"/>
      <c r="Y176" s="40"/>
      <c r="AO176" s="52"/>
    </row>
    <row r="177" spans="9:41" s="37" customFormat="1" x14ac:dyDescent="0.35">
      <c r="I177" s="40"/>
      <c r="J177" s="40"/>
      <c r="K177" s="40"/>
      <c r="L177" s="40"/>
      <c r="M177" s="40"/>
      <c r="N177" s="40"/>
      <c r="O177" s="40"/>
      <c r="P177" s="40"/>
      <c r="Q177" s="40"/>
      <c r="R177" s="40"/>
      <c r="S177" s="40"/>
      <c r="T177" s="40"/>
      <c r="U177" s="40"/>
      <c r="V177" s="40"/>
      <c r="W177" s="40"/>
      <c r="X177" s="40"/>
      <c r="Y177" s="40"/>
      <c r="AO177" s="52"/>
    </row>
    <row r="178" spans="9:41" s="37" customFormat="1" x14ac:dyDescent="0.35">
      <c r="I178" s="40"/>
      <c r="J178" s="40"/>
      <c r="K178" s="40"/>
      <c r="L178" s="40"/>
      <c r="M178" s="40"/>
      <c r="N178" s="40"/>
      <c r="O178" s="40"/>
      <c r="P178" s="40"/>
      <c r="Q178" s="40"/>
      <c r="R178" s="40"/>
      <c r="S178" s="40"/>
      <c r="T178" s="40"/>
      <c r="U178" s="40"/>
      <c r="V178" s="40"/>
      <c r="W178" s="40"/>
      <c r="X178" s="40"/>
      <c r="Y178" s="40"/>
      <c r="AO178" s="52"/>
    </row>
    <row r="179" spans="9:41" s="37" customFormat="1" x14ac:dyDescent="0.35">
      <c r="I179" s="40"/>
      <c r="J179" s="40"/>
      <c r="K179" s="40"/>
      <c r="L179" s="40"/>
      <c r="M179" s="40"/>
      <c r="N179" s="40"/>
      <c r="O179" s="40"/>
      <c r="P179" s="40"/>
      <c r="Q179" s="40"/>
      <c r="R179" s="40"/>
      <c r="S179" s="40"/>
      <c r="T179" s="40"/>
      <c r="U179" s="40"/>
      <c r="V179" s="40"/>
      <c r="W179" s="40"/>
      <c r="X179" s="40"/>
      <c r="Y179" s="40"/>
      <c r="AO179" s="52"/>
    </row>
    <row r="180" spans="9:41" s="37" customFormat="1" x14ac:dyDescent="0.35">
      <c r="I180" s="40"/>
      <c r="J180" s="40"/>
      <c r="K180" s="40"/>
      <c r="L180" s="40"/>
      <c r="M180" s="40"/>
      <c r="N180" s="40"/>
      <c r="O180" s="40"/>
      <c r="P180" s="40"/>
      <c r="Q180" s="40"/>
      <c r="R180" s="40"/>
      <c r="S180" s="40"/>
      <c r="T180" s="40"/>
      <c r="U180" s="40"/>
      <c r="V180" s="40"/>
      <c r="W180" s="40"/>
      <c r="X180" s="40"/>
      <c r="Y180" s="40"/>
      <c r="AO180" s="52"/>
    </row>
    <row r="181" spans="9:41" s="37" customFormat="1" x14ac:dyDescent="0.35">
      <c r="I181" s="40"/>
      <c r="J181" s="40"/>
      <c r="K181" s="40"/>
      <c r="L181" s="40"/>
      <c r="M181" s="40"/>
      <c r="N181" s="40"/>
      <c r="O181" s="40"/>
      <c r="P181" s="40"/>
      <c r="Q181" s="40"/>
      <c r="R181" s="40"/>
      <c r="S181" s="40"/>
      <c r="T181" s="40"/>
      <c r="U181" s="40"/>
      <c r="V181" s="40"/>
      <c r="W181" s="40"/>
      <c r="X181" s="40"/>
      <c r="Y181" s="40"/>
      <c r="AO181" s="52"/>
    </row>
    <row r="182" spans="9:41" s="37" customFormat="1" x14ac:dyDescent="0.35">
      <c r="I182" s="40"/>
      <c r="J182" s="40"/>
      <c r="K182" s="40"/>
      <c r="L182" s="40"/>
      <c r="M182" s="40"/>
      <c r="N182" s="40"/>
      <c r="O182" s="40"/>
      <c r="P182" s="40"/>
      <c r="Q182" s="40"/>
      <c r="R182" s="40"/>
      <c r="S182" s="40"/>
      <c r="T182" s="40"/>
      <c r="U182" s="40"/>
      <c r="V182" s="40"/>
      <c r="W182" s="40"/>
      <c r="X182" s="40"/>
      <c r="Y182" s="40"/>
      <c r="AO182" s="52"/>
    </row>
    <row r="183" spans="9:41" s="37" customFormat="1" x14ac:dyDescent="0.35">
      <c r="I183" s="40"/>
      <c r="J183" s="40"/>
      <c r="K183" s="40"/>
      <c r="L183" s="40"/>
      <c r="M183" s="40"/>
      <c r="N183" s="40"/>
      <c r="O183" s="40"/>
      <c r="P183" s="40"/>
      <c r="Q183" s="40"/>
      <c r="R183" s="40"/>
      <c r="S183" s="40"/>
      <c r="T183" s="40"/>
      <c r="U183" s="40"/>
      <c r="V183" s="40"/>
      <c r="W183" s="40"/>
      <c r="X183" s="40"/>
      <c r="Y183" s="40"/>
      <c r="AO183" s="52"/>
    </row>
    <row r="184" spans="9:41" s="37" customFormat="1" x14ac:dyDescent="0.35">
      <c r="I184" s="40"/>
      <c r="J184" s="40"/>
      <c r="K184" s="40"/>
      <c r="L184" s="40"/>
      <c r="M184" s="40"/>
      <c r="N184" s="40"/>
      <c r="O184" s="40"/>
      <c r="P184" s="40"/>
      <c r="Q184" s="40"/>
      <c r="R184" s="40"/>
      <c r="S184" s="40"/>
      <c r="T184" s="40"/>
      <c r="U184" s="40"/>
      <c r="V184" s="40"/>
      <c r="W184" s="40"/>
      <c r="X184" s="40"/>
      <c r="Y184" s="40"/>
      <c r="AO184" s="52"/>
    </row>
    <row r="185" spans="9:41" s="37" customFormat="1" x14ac:dyDescent="0.35">
      <c r="I185" s="40"/>
      <c r="J185" s="40"/>
      <c r="K185" s="40"/>
      <c r="L185" s="40"/>
      <c r="M185" s="40"/>
      <c r="N185" s="40"/>
      <c r="O185" s="40"/>
      <c r="P185" s="40"/>
      <c r="Q185" s="40"/>
      <c r="R185" s="40"/>
      <c r="S185" s="40"/>
      <c r="T185" s="40"/>
      <c r="U185" s="40"/>
      <c r="V185" s="40"/>
      <c r="W185" s="40"/>
      <c r="X185" s="40"/>
      <c r="Y185" s="40"/>
      <c r="AO185" s="52"/>
    </row>
    <row r="186" spans="9:41" s="37" customFormat="1" x14ac:dyDescent="0.35">
      <c r="I186" s="40"/>
      <c r="J186" s="40"/>
      <c r="K186" s="40"/>
      <c r="L186" s="40"/>
      <c r="M186" s="40"/>
      <c r="N186" s="40"/>
      <c r="O186" s="40"/>
      <c r="P186" s="40"/>
      <c r="Q186" s="40"/>
      <c r="R186" s="40"/>
      <c r="S186" s="40"/>
      <c r="T186" s="40"/>
      <c r="U186" s="40"/>
      <c r="V186" s="40"/>
      <c r="W186" s="40"/>
      <c r="X186" s="40"/>
      <c r="Y186" s="40"/>
      <c r="AO186" s="52"/>
    </row>
    <row r="187" spans="9:41" s="37" customFormat="1" x14ac:dyDescent="0.35">
      <c r="I187" s="40"/>
      <c r="J187" s="40"/>
      <c r="K187" s="40"/>
      <c r="L187" s="40"/>
      <c r="M187" s="40"/>
      <c r="N187" s="40"/>
      <c r="O187" s="40"/>
      <c r="P187" s="40"/>
      <c r="Q187" s="40"/>
      <c r="R187" s="40"/>
      <c r="S187" s="40"/>
      <c r="T187" s="40"/>
      <c r="U187" s="40"/>
      <c r="V187" s="40"/>
      <c r="W187" s="40"/>
      <c r="X187" s="40"/>
      <c r="Y187" s="40"/>
      <c r="AO187" s="52"/>
    </row>
    <row r="188" spans="9:41" s="37" customFormat="1" x14ac:dyDescent="0.35">
      <c r="I188" s="40"/>
      <c r="J188" s="40"/>
      <c r="K188" s="40"/>
      <c r="L188" s="40"/>
      <c r="M188" s="40"/>
      <c r="N188" s="40"/>
      <c r="O188" s="40"/>
      <c r="P188" s="40"/>
      <c r="Q188" s="40"/>
      <c r="R188" s="40"/>
      <c r="S188" s="40"/>
      <c r="T188" s="40"/>
      <c r="U188" s="40"/>
      <c r="V188" s="40"/>
      <c r="W188" s="40"/>
      <c r="X188" s="40"/>
      <c r="Y188" s="40"/>
      <c r="AO188" s="52"/>
    </row>
    <row r="189" spans="9:41" s="37" customFormat="1" x14ac:dyDescent="0.35">
      <c r="I189" s="40"/>
      <c r="J189" s="40"/>
      <c r="K189" s="40"/>
      <c r="L189" s="40"/>
      <c r="M189" s="40"/>
      <c r="N189" s="40"/>
      <c r="O189" s="40"/>
      <c r="P189" s="40"/>
      <c r="Q189" s="40"/>
      <c r="R189" s="40"/>
      <c r="S189" s="40"/>
      <c r="T189" s="40"/>
      <c r="U189" s="40"/>
      <c r="V189" s="40"/>
      <c r="W189" s="40"/>
      <c r="X189" s="40"/>
      <c r="Y189" s="40"/>
      <c r="AO189" s="52"/>
    </row>
    <row r="190" spans="9:41" s="37" customFormat="1" x14ac:dyDescent="0.35">
      <c r="I190" s="40"/>
      <c r="J190" s="40"/>
      <c r="K190" s="40"/>
      <c r="L190" s="40"/>
      <c r="M190" s="40"/>
      <c r="N190" s="40"/>
      <c r="O190" s="40"/>
      <c r="P190" s="40"/>
      <c r="Q190" s="40"/>
      <c r="R190" s="40"/>
      <c r="S190" s="40"/>
      <c r="T190" s="40"/>
      <c r="U190" s="40"/>
      <c r="V190" s="40"/>
      <c r="W190" s="40"/>
      <c r="X190" s="40"/>
      <c r="Y190" s="40"/>
      <c r="AO190" s="52"/>
    </row>
    <row r="191" spans="9:41" s="37" customFormat="1" x14ac:dyDescent="0.35">
      <c r="I191" s="40"/>
      <c r="J191" s="40"/>
      <c r="K191" s="40"/>
      <c r="L191" s="40"/>
      <c r="M191" s="40"/>
      <c r="N191" s="40"/>
      <c r="O191" s="40"/>
      <c r="P191" s="40"/>
      <c r="Q191" s="40"/>
      <c r="R191" s="40"/>
      <c r="S191" s="40"/>
      <c r="T191" s="40"/>
      <c r="U191" s="40"/>
      <c r="V191" s="40"/>
      <c r="W191" s="40"/>
      <c r="X191" s="40"/>
      <c r="Y191" s="40"/>
      <c r="AO191" s="52"/>
    </row>
    <row r="192" spans="9:41" s="37" customFormat="1" x14ac:dyDescent="0.35">
      <c r="I192" s="40"/>
      <c r="J192" s="40"/>
      <c r="K192" s="40"/>
      <c r="L192" s="40"/>
      <c r="M192" s="40"/>
      <c r="N192" s="40"/>
      <c r="O192" s="40"/>
      <c r="P192" s="40"/>
      <c r="Q192" s="40"/>
      <c r="R192" s="40"/>
      <c r="S192" s="40"/>
      <c r="T192" s="40"/>
      <c r="U192" s="40"/>
      <c r="V192" s="40"/>
      <c r="W192" s="40"/>
      <c r="X192" s="40"/>
      <c r="Y192" s="40"/>
      <c r="AO192" s="52"/>
    </row>
    <row r="193" spans="9:41" s="37" customFormat="1" x14ac:dyDescent="0.35">
      <c r="I193" s="40"/>
      <c r="J193" s="40"/>
      <c r="K193" s="40"/>
      <c r="L193" s="40"/>
      <c r="M193" s="40"/>
      <c r="N193" s="40"/>
      <c r="O193" s="40"/>
      <c r="P193" s="40"/>
      <c r="Q193" s="40"/>
      <c r="R193" s="40"/>
      <c r="S193" s="40"/>
      <c r="T193" s="40"/>
      <c r="U193" s="40"/>
      <c r="V193" s="40"/>
      <c r="W193" s="40"/>
      <c r="X193" s="40"/>
      <c r="Y193" s="40"/>
      <c r="AO193" s="52"/>
    </row>
    <row r="194" spans="9:41" s="37" customFormat="1" x14ac:dyDescent="0.35">
      <c r="I194" s="40"/>
      <c r="J194" s="40"/>
      <c r="K194" s="40"/>
      <c r="L194" s="40"/>
      <c r="M194" s="40"/>
      <c r="N194" s="40"/>
      <c r="O194" s="40"/>
      <c r="P194" s="40"/>
      <c r="Q194" s="40"/>
      <c r="R194" s="40"/>
      <c r="S194" s="40"/>
      <c r="T194" s="40"/>
      <c r="U194" s="40"/>
      <c r="V194" s="40"/>
      <c r="W194" s="40"/>
      <c r="X194" s="40"/>
      <c r="Y194" s="40"/>
      <c r="AO194" s="52"/>
    </row>
    <row r="195" spans="9:41" s="37" customFormat="1" x14ac:dyDescent="0.35">
      <c r="I195" s="40"/>
      <c r="J195" s="40"/>
      <c r="K195" s="40"/>
      <c r="L195" s="40"/>
      <c r="M195" s="40"/>
      <c r="N195" s="40"/>
      <c r="O195" s="40"/>
      <c r="P195" s="40"/>
      <c r="Q195" s="40"/>
      <c r="R195" s="40"/>
      <c r="S195" s="40"/>
      <c r="T195" s="40"/>
      <c r="U195" s="40"/>
      <c r="V195" s="40"/>
      <c r="W195" s="40"/>
      <c r="X195" s="40"/>
      <c r="Y195" s="40"/>
      <c r="AO195" s="52"/>
    </row>
    <row r="196" spans="9:41" s="37" customFormat="1" x14ac:dyDescent="0.35">
      <c r="I196" s="40"/>
      <c r="J196" s="40"/>
      <c r="K196" s="40"/>
      <c r="L196" s="40"/>
      <c r="M196" s="40"/>
      <c r="N196" s="40"/>
      <c r="O196" s="40"/>
      <c r="P196" s="40"/>
      <c r="Q196" s="40"/>
      <c r="R196" s="40"/>
      <c r="S196" s="40"/>
      <c r="T196" s="40"/>
      <c r="U196" s="40"/>
      <c r="V196" s="40"/>
      <c r="W196" s="40"/>
      <c r="X196" s="40"/>
      <c r="Y196" s="40"/>
      <c r="AO196" s="52"/>
    </row>
    <row r="197" spans="9:41" s="37" customFormat="1" x14ac:dyDescent="0.35">
      <c r="I197" s="40"/>
      <c r="J197" s="40"/>
      <c r="K197" s="40"/>
      <c r="L197" s="40"/>
      <c r="M197" s="40"/>
      <c r="N197" s="40"/>
      <c r="O197" s="40"/>
      <c r="P197" s="40"/>
      <c r="Q197" s="40"/>
      <c r="R197" s="40"/>
      <c r="S197" s="40"/>
      <c r="T197" s="40"/>
      <c r="U197" s="40"/>
      <c r="V197" s="40"/>
      <c r="W197" s="40"/>
      <c r="X197" s="40"/>
      <c r="Y197" s="40"/>
      <c r="AO197" s="52"/>
    </row>
    <row r="198" spans="9:41" s="37" customFormat="1" x14ac:dyDescent="0.35">
      <c r="I198" s="40"/>
      <c r="J198" s="40"/>
      <c r="K198" s="40"/>
      <c r="L198" s="40"/>
      <c r="M198" s="40"/>
      <c r="N198" s="40"/>
      <c r="O198" s="40"/>
      <c r="P198" s="40"/>
      <c r="Q198" s="40"/>
      <c r="R198" s="40"/>
      <c r="S198" s="40"/>
      <c r="T198" s="40"/>
      <c r="U198" s="40"/>
      <c r="V198" s="40"/>
      <c r="W198" s="40"/>
      <c r="X198" s="40"/>
      <c r="Y198" s="40"/>
      <c r="AO198" s="52"/>
    </row>
    <row r="199" spans="9:41" s="37" customFormat="1" x14ac:dyDescent="0.35">
      <c r="I199" s="40"/>
      <c r="J199" s="40"/>
      <c r="K199" s="40"/>
      <c r="L199" s="40"/>
      <c r="M199" s="40"/>
      <c r="N199" s="40"/>
      <c r="O199" s="40"/>
      <c r="P199" s="40"/>
      <c r="Q199" s="40"/>
      <c r="R199" s="40"/>
      <c r="S199" s="40"/>
      <c r="T199" s="40"/>
      <c r="U199" s="40"/>
      <c r="V199" s="40"/>
      <c r="W199" s="40"/>
      <c r="X199" s="40"/>
      <c r="Y199" s="40"/>
      <c r="AO199" s="52"/>
    </row>
    <row r="200" spans="9:41" s="37" customFormat="1" x14ac:dyDescent="0.35">
      <c r="I200" s="40"/>
      <c r="J200" s="40"/>
      <c r="K200" s="40"/>
      <c r="L200" s="40"/>
      <c r="M200" s="40"/>
      <c r="N200" s="40"/>
      <c r="O200" s="40"/>
      <c r="P200" s="40"/>
      <c r="Q200" s="40"/>
      <c r="R200" s="40"/>
      <c r="S200" s="40"/>
      <c r="T200" s="40"/>
      <c r="U200" s="40"/>
      <c r="V200" s="40"/>
      <c r="W200" s="40"/>
      <c r="X200" s="40"/>
      <c r="Y200" s="40"/>
      <c r="AO200" s="52"/>
    </row>
    <row r="201" spans="9:41" s="37" customFormat="1" x14ac:dyDescent="0.35">
      <c r="I201" s="40"/>
      <c r="J201" s="40"/>
      <c r="K201" s="40"/>
      <c r="L201" s="40"/>
      <c r="M201" s="40"/>
      <c r="N201" s="40"/>
      <c r="O201" s="40"/>
      <c r="P201" s="40"/>
      <c r="Q201" s="40"/>
      <c r="R201" s="40"/>
      <c r="S201" s="40"/>
      <c r="T201" s="40"/>
      <c r="U201" s="40"/>
      <c r="V201" s="40"/>
      <c r="W201" s="40"/>
      <c r="X201" s="40"/>
      <c r="Y201" s="40"/>
      <c r="AO201" s="52"/>
    </row>
    <row r="202" spans="9:41" s="37" customFormat="1" x14ac:dyDescent="0.35">
      <c r="I202" s="40"/>
      <c r="J202" s="40"/>
      <c r="K202" s="40"/>
      <c r="L202" s="40"/>
      <c r="M202" s="40"/>
      <c r="N202" s="40"/>
      <c r="O202" s="40"/>
      <c r="P202" s="40"/>
      <c r="Q202" s="40"/>
      <c r="R202" s="40"/>
      <c r="S202" s="40"/>
      <c r="T202" s="40"/>
      <c r="U202" s="40"/>
      <c r="V202" s="40"/>
      <c r="W202" s="40"/>
      <c r="X202" s="40"/>
      <c r="Y202" s="40"/>
      <c r="AO202" s="52"/>
    </row>
    <row r="203" spans="9:41" s="37" customFormat="1" x14ac:dyDescent="0.35">
      <c r="I203" s="40"/>
      <c r="J203" s="40"/>
      <c r="K203" s="40"/>
      <c r="L203" s="40"/>
      <c r="M203" s="40"/>
      <c r="N203" s="40"/>
      <c r="O203" s="40"/>
      <c r="P203" s="40"/>
      <c r="Q203" s="40"/>
      <c r="R203" s="40"/>
      <c r="S203" s="40"/>
      <c r="T203" s="40"/>
      <c r="U203" s="40"/>
      <c r="V203" s="40"/>
      <c r="W203" s="40"/>
      <c r="X203" s="40"/>
      <c r="Y203" s="40"/>
      <c r="AO203" s="52"/>
    </row>
    <row r="204" spans="9:41" s="37" customFormat="1" x14ac:dyDescent="0.35">
      <c r="I204" s="40"/>
      <c r="J204" s="40"/>
      <c r="K204" s="40"/>
      <c r="L204" s="40"/>
      <c r="M204" s="40"/>
      <c r="N204" s="40"/>
      <c r="O204" s="40"/>
      <c r="P204" s="40"/>
      <c r="Q204" s="40"/>
      <c r="R204" s="40"/>
      <c r="S204" s="40"/>
      <c r="T204" s="40"/>
      <c r="U204" s="40"/>
      <c r="V204" s="40"/>
      <c r="W204" s="40"/>
      <c r="X204" s="40"/>
      <c r="Y204" s="40"/>
      <c r="AO204" s="52"/>
    </row>
    <row r="205" spans="9:41" s="37" customFormat="1" x14ac:dyDescent="0.35">
      <c r="I205" s="40"/>
      <c r="J205" s="40"/>
      <c r="K205" s="40"/>
      <c r="L205" s="40"/>
      <c r="M205" s="40"/>
      <c r="N205" s="40"/>
      <c r="O205" s="40"/>
      <c r="P205" s="40"/>
      <c r="Q205" s="40"/>
      <c r="R205" s="40"/>
      <c r="S205" s="40"/>
      <c r="T205" s="40"/>
      <c r="U205" s="40"/>
      <c r="V205" s="40"/>
      <c r="W205" s="40"/>
      <c r="X205" s="40"/>
      <c r="Y205" s="40"/>
      <c r="AO205" s="52"/>
    </row>
    <row r="206" spans="9:41" s="37" customFormat="1" x14ac:dyDescent="0.35">
      <c r="I206" s="40"/>
      <c r="J206" s="40"/>
      <c r="K206" s="40"/>
      <c r="L206" s="40"/>
      <c r="M206" s="40"/>
      <c r="N206" s="40"/>
      <c r="O206" s="40"/>
      <c r="P206" s="40"/>
      <c r="Q206" s="40"/>
      <c r="R206" s="40"/>
      <c r="S206" s="40"/>
      <c r="T206" s="40"/>
      <c r="U206" s="40"/>
      <c r="V206" s="40"/>
      <c r="W206" s="40"/>
      <c r="X206" s="40"/>
      <c r="Y206" s="40"/>
      <c r="AO206" s="52"/>
    </row>
    <row r="207" spans="9:41" s="37" customFormat="1" x14ac:dyDescent="0.35">
      <c r="I207" s="40"/>
      <c r="J207" s="40"/>
      <c r="K207" s="40"/>
      <c r="L207" s="40"/>
      <c r="M207" s="40"/>
      <c r="N207" s="40"/>
      <c r="O207" s="40"/>
      <c r="P207" s="40"/>
      <c r="Q207" s="40"/>
      <c r="R207" s="40"/>
      <c r="S207" s="40"/>
      <c r="T207" s="40"/>
      <c r="U207" s="40"/>
      <c r="V207" s="40"/>
      <c r="W207" s="40"/>
      <c r="X207" s="40"/>
      <c r="Y207" s="40"/>
      <c r="AO207" s="52"/>
    </row>
    <row r="208" spans="9:41" s="37" customFormat="1" x14ac:dyDescent="0.35">
      <c r="I208" s="40"/>
      <c r="J208" s="40"/>
      <c r="K208" s="40"/>
      <c r="L208" s="40"/>
      <c r="M208" s="40"/>
      <c r="N208" s="40"/>
      <c r="O208" s="40"/>
      <c r="P208" s="40"/>
      <c r="Q208" s="40"/>
      <c r="R208" s="40"/>
      <c r="S208" s="40"/>
      <c r="T208" s="40"/>
      <c r="U208" s="40"/>
      <c r="V208" s="40"/>
      <c r="W208" s="40"/>
      <c r="X208" s="40"/>
      <c r="Y208" s="40"/>
      <c r="AO208" s="52"/>
    </row>
    <row r="209" spans="9:41" s="37" customFormat="1" x14ac:dyDescent="0.35">
      <c r="I209" s="40"/>
      <c r="J209" s="40"/>
      <c r="K209" s="40"/>
      <c r="L209" s="40"/>
      <c r="M209" s="40"/>
      <c r="N209" s="40"/>
      <c r="O209" s="40"/>
      <c r="P209" s="40"/>
      <c r="Q209" s="40"/>
      <c r="R209" s="40"/>
      <c r="S209" s="40"/>
      <c r="T209" s="40"/>
      <c r="U209" s="40"/>
      <c r="V209" s="40"/>
      <c r="W209" s="40"/>
      <c r="X209" s="40"/>
      <c r="Y209" s="40"/>
      <c r="AO209" s="52"/>
    </row>
    <row r="210" spans="9:41" s="37" customFormat="1" x14ac:dyDescent="0.35">
      <c r="I210" s="40"/>
      <c r="J210" s="40"/>
      <c r="K210" s="40"/>
      <c r="L210" s="40"/>
      <c r="M210" s="40"/>
      <c r="N210" s="40"/>
      <c r="O210" s="40"/>
      <c r="P210" s="40"/>
      <c r="Q210" s="40"/>
      <c r="R210" s="40"/>
      <c r="S210" s="40"/>
      <c r="T210" s="40"/>
      <c r="U210" s="40"/>
      <c r="V210" s="40"/>
      <c r="W210" s="40"/>
      <c r="X210" s="40"/>
      <c r="Y210" s="40"/>
      <c r="AO210" s="52"/>
    </row>
    <row r="211" spans="9:41" s="37" customFormat="1" x14ac:dyDescent="0.35">
      <c r="I211" s="40"/>
      <c r="J211" s="40"/>
      <c r="K211" s="40"/>
      <c r="L211" s="40"/>
      <c r="M211" s="40"/>
      <c r="N211" s="40"/>
      <c r="O211" s="40"/>
      <c r="P211" s="40"/>
      <c r="Q211" s="40"/>
      <c r="R211" s="40"/>
      <c r="S211" s="40"/>
      <c r="T211" s="40"/>
      <c r="U211" s="40"/>
      <c r="V211" s="40"/>
      <c r="W211" s="40"/>
      <c r="X211" s="40"/>
      <c r="Y211" s="40"/>
      <c r="AO211" s="52"/>
    </row>
    <row r="212" spans="9:41" s="37" customFormat="1" x14ac:dyDescent="0.35">
      <c r="I212" s="40"/>
      <c r="J212" s="40"/>
      <c r="K212" s="40"/>
      <c r="L212" s="40"/>
      <c r="M212" s="40"/>
      <c r="N212" s="40"/>
      <c r="O212" s="40"/>
      <c r="P212" s="40"/>
      <c r="Q212" s="40"/>
      <c r="R212" s="40"/>
      <c r="S212" s="40"/>
      <c r="T212" s="40"/>
      <c r="U212" s="40"/>
      <c r="V212" s="40"/>
      <c r="W212" s="40"/>
      <c r="X212" s="40"/>
      <c r="Y212" s="40"/>
      <c r="AO212" s="52"/>
    </row>
    <row r="213" spans="9:41" s="37" customFormat="1" x14ac:dyDescent="0.35">
      <c r="I213" s="40"/>
      <c r="J213" s="40"/>
      <c r="K213" s="40"/>
      <c r="L213" s="40"/>
      <c r="M213" s="40"/>
      <c r="N213" s="40"/>
      <c r="O213" s="40"/>
      <c r="P213" s="40"/>
      <c r="Q213" s="40"/>
      <c r="R213" s="40"/>
      <c r="S213" s="40"/>
      <c r="T213" s="40"/>
      <c r="U213" s="40"/>
      <c r="V213" s="40"/>
      <c r="W213" s="40"/>
      <c r="X213" s="40"/>
      <c r="Y213" s="40"/>
      <c r="AO213" s="52"/>
    </row>
    <row r="214" spans="9:41" s="37" customFormat="1" x14ac:dyDescent="0.35">
      <c r="I214" s="40"/>
      <c r="J214" s="40"/>
      <c r="K214" s="40"/>
      <c r="L214" s="40"/>
      <c r="M214" s="40"/>
      <c r="N214" s="40"/>
      <c r="O214" s="40"/>
      <c r="P214" s="40"/>
      <c r="Q214" s="40"/>
      <c r="R214" s="40"/>
      <c r="S214" s="40"/>
      <c r="T214" s="40"/>
      <c r="U214" s="40"/>
      <c r="V214" s="40"/>
      <c r="W214" s="40"/>
      <c r="X214" s="40"/>
      <c r="Y214" s="40"/>
      <c r="AO214" s="52"/>
    </row>
    <row r="215" spans="9:41" s="37" customFormat="1" x14ac:dyDescent="0.35">
      <c r="I215" s="40"/>
      <c r="J215" s="40"/>
      <c r="K215" s="40"/>
      <c r="L215" s="40"/>
      <c r="M215" s="40"/>
      <c r="N215" s="40"/>
      <c r="O215" s="40"/>
      <c r="P215" s="40"/>
      <c r="Q215" s="40"/>
      <c r="R215" s="40"/>
      <c r="S215" s="40"/>
      <c r="T215" s="40"/>
      <c r="U215" s="40"/>
      <c r="V215" s="40"/>
      <c r="W215" s="40"/>
      <c r="X215" s="40"/>
      <c r="Y215" s="40"/>
      <c r="AO215" s="52"/>
    </row>
    <row r="216" spans="9:41" s="37" customFormat="1" x14ac:dyDescent="0.35">
      <c r="I216" s="40"/>
      <c r="J216" s="40"/>
      <c r="K216" s="40"/>
      <c r="L216" s="40"/>
      <c r="M216" s="40"/>
      <c r="N216" s="40"/>
      <c r="O216" s="40"/>
      <c r="P216" s="40"/>
      <c r="Q216" s="40"/>
      <c r="R216" s="40"/>
      <c r="S216" s="40"/>
      <c r="T216" s="40"/>
      <c r="U216" s="40"/>
      <c r="V216" s="40"/>
      <c r="W216" s="40"/>
      <c r="X216" s="40"/>
      <c r="Y216" s="40"/>
      <c r="AO216" s="52"/>
    </row>
    <row r="217" spans="9:41" s="37" customFormat="1" x14ac:dyDescent="0.35">
      <c r="I217" s="40"/>
      <c r="J217" s="40"/>
      <c r="K217" s="40"/>
      <c r="L217" s="40"/>
      <c r="M217" s="40"/>
      <c r="N217" s="40"/>
      <c r="O217" s="40"/>
      <c r="P217" s="40"/>
      <c r="Q217" s="40"/>
      <c r="R217" s="40"/>
      <c r="S217" s="40"/>
      <c r="T217" s="40"/>
      <c r="U217" s="40"/>
      <c r="V217" s="40"/>
      <c r="W217" s="40"/>
      <c r="X217" s="40"/>
      <c r="Y217" s="40"/>
      <c r="AO217" s="52"/>
    </row>
    <row r="218" spans="9:41" s="37" customFormat="1" x14ac:dyDescent="0.35">
      <c r="I218" s="40"/>
      <c r="J218" s="40"/>
      <c r="K218" s="40"/>
      <c r="L218" s="40"/>
      <c r="M218" s="40"/>
      <c r="N218" s="40"/>
      <c r="O218" s="40"/>
      <c r="P218" s="40"/>
      <c r="Q218" s="40"/>
      <c r="R218" s="40"/>
      <c r="S218" s="40"/>
      <c r="T218" s="40"/>
      <c r="U218" s="40"/>
      <c r="V218" s="40"/>
      <c r="W218" s="40"/>
      <c r="X218" s="40"/>
      <c r="Y218" s="40"/>
      <c r="AO218" s="52"/>
    </row>
    <row r="219" spans="9:41" s="37" customFormat="1" x14ac:dyDescent="0.35">
      <c r="I219" s="40"/>
      <c r="J219" s="40"/>
      <c r="K219" s="40"/>
      <c r="L219" s="40"/>
      <c r="M219" s="40"/>
      <c r="N219" s="40"/>
      <c r="O219" s="40"/>
      <c r="P219" s="40"/>
      <c r="Q219" s="40"/>
      <c r="R219" s="40"/>
      <c r="S219" s="40"/>
      <c r="T219" s="40"/>
      <c r="U219" s="40"/>
      <c r="V219" s="40"/>
      <c r="W219" s="40"/>
      <c r="X219" s="40"/>
      <c r="Y219" s="40"/>
      <c r="AO219" s="52"/>
    </row>
    <row r="220" spans="9:41" s="37" customFormat="1" x14ac:dyDescent="0.35">
      <c r="I220" s="40"/>
      <c r="J220" s="40"/>
      <c r="K220" s="40"/>
      <c r="L220" s="40"/>
      <c r="M220" s="40"/>
      <c r="N220" s="40"/>
      <c r="O220" s="40"/>
      <c r="P220" s="40"/>
      <c r="Q220" s="40"/>
      <c r="R220" s="40"/>
      <c r="S220" s="40"/>
      <c r="T220" s="40"/>
      <c r="U220" s="40"/>
      <c r="V220" s="40"/>
      <c r="W220" s="40"/>
      <c r="X220" s="40"/>
      <c r="Y220" s="40"/>
      <c r="AO220" s="52"/>
    </row>
    <row r="221" spans="9:41" s="37" customFormat="1" x14ac:dyDescent="0.35">
      <c r="I221" s="40"/>
      <c r="J221" s="40"/>
      <c r="K221" s="40"/>
      <c r="L221" s="40"/>
      <c r="M221" s="40"/>
      <c r="N221" s="40"/>
      <c r="O221" s="40"/>
      <c r="P221" s="40"/>
      <c r="Q221" s="40"/>
      <c r="R221" s="40"/>
      <c r="S221" s="40"/>
      <c r="T221" s="40"/>
      <c r="U221" s="40"/>
      <c r="V221" s="40"/>
      <c r="W221" s="40"/>
      <c r="X221" s="40"/>
      <c r="Y221" s="40"/>
      <c r="AO221" s="52"/>
    </row>
    <row r="222" spans="9:41" s="37" customFormat="1" x14ac:dyDescent="0.35">
      <c r="I222" s="40"/>
      <c r="J222" s="40"/>
      <c r="K222" s="40"/>
      <c r="L222" s="40"/>
      <c r="M222" s="40"/>
      <c r="N222" s="40"/>
      <c r="O222" s="40"/>
      <c r="P222" s="40"/>
      <c r="Q222" s="40"/>
      <c r="R222" s="40"/>
      <c r="S222" s="40"/>
      <c r="T222" s="40"/>
      <c r="U222" s="40"/>
      <c r="V222" s="40"/>
      <c r="W222" s="40"/>
      <c r="X222" s="40"/>
      <c r="Y222" s="40"/>
      <c r="AO222" s="52"/>
    </row>
    <row r="223" spans="9:41" s="37" customFormat="1" x14ac:dyDescent="0.35">
      <c r="I223" s="40"/>
      <c r="J223" s="40"/>
      <c r="K223" s="40"/>
      <c r="L223" s="40"/>
      <c r="M223" s="40"/>
      <c r="N223" s="40"/>
      <c r="O223" s="40"/>
      <c r="P223" s="40"/>
      <c r="Q223" s="40"/>
      <c r="R223" s="40"/>
      <c r="S223" s="40"/>
      <c r="T223" s="40"/>
      <c r="U223" s="40"/>
      <c r="V223" s="40"/>
      <c r="W223" s="40"/>
      <c r="X223" s="40"/>
      <c r="Y223" s="40"/>
      <c r="AO223" s="52"/>
    </row>
    <row r="224" spans="9:41" s="37" customFormat="1" x14ac:dyDescent="0.35">
      <c r="I224" s="40"/>
      <c r="J224" s="40"/>
      <c r="K224" s="40"/>
      <c r="L224" s="40"/>
      <c r="M224" s="40"/>
      <c r="N224" s="40"/>
      <c r="O224" s="40"/>
      <c r="P224" s="40"/>
      <c r="Q224" s="40"/>
      <c r="R224" s="40"/>
      <c r="S224" s="40"/>
      <c r="T224" s="40"/>
      <c r="U224" s="40"/>
      <c r="V224" s="40"/>
      <c r="W224" s="40"/>
      <c r="X224" s="40"/>
      <c r="Y224" s="40"/>
      <c r="AO224" s="52"/>
    </row>
    <row r="225" spans="9:41" s="37" customFormat="1" x14ac:dyDescent="0.35">
      <c r="I225" s="40"/>
      <c r="J225" s="40"/>
      <c r="K225" s="40"/>
      <c r="L225" s="40"/>
      <c r="M225" s="40"/>
      <c r="N225" s="40"/>
      <c r="O225" s="40"/>
      <c r="P225" s="40"/>
      <c r="Q225" s="40"/>
      <c r="R225" s="40"/>
      <c r="S225" s="40"/>
      <c r="T225" s="40"/>
      <c r="U225" s="40"/>
      <c r="V225" s="40"/>
      <c r="W225" s="40"/>
      <c r="X225" s="40"/>
      <c r="Y225" s="40"/>
      <c r="AO225" s="52"/>
    </row>
    <row r="226" spans="9:41" s="37" customFormat="1" x14ac:dyDescent="0.35">
      <c r="I226" s="40"/>
      <c r="J226" s="40"/>
      <c r="K226" s="40"/>
      <c r="L226" s="40"/>
      <c r="M226" s="40"/>
      <c r="N226" s="40"/>
      <c r="O226" s="40"/>
      <c r="P226" s="40"/>
      <c r="Q226" s="40"/>
      <c r="R226" s="40"/>
      <c r="S226" s="40"/>
      <c r="T226" s="40"/>
      <c r="U226" s="40"/>
      <c r="V226" s="40"/>
      <c r="W226" s="40"/>
      <c r="X226" s="40"/>
      <c r="Y226" s="40"/>
      <c r="AO226" s="52"/>
    </row>
    <row r="227" spans="9:41" s="37" customFormat="1" x14ac:dyDescent="0.35">
      <c r="I227" s="40"/>
      <c r="J227" s="40"/>
      <c r="K227" s="40"/>
      <c r="L227" s="40"/>
      <c r="M227" s="40"/>
      <c r="N227" s="40"/>
      <c r="O227" s="40"/>
      <c r="P227" s="40"/>
      <c r="Q227" s="40"/>
      <c r="R227" s="40"/>
      <c r="S227" s="40"/>
      <c r="T227" s="40"/>
      <c r="U227" s="40"/>
      <c r="V227" s="40"/>
      <c r="W227" s="40"/>
      <c r="X227" s="40"/>
      <c r="Y227" s="40"/>
      <c r="AO227" s="52"/>
    </row>
    <row r="228" spans="9:41" s="37" customFormat="1" x14ac:dyDescent="0.35">
      <c r="I228" s="40"/>
      <c r="J228" s="40"/>
      <c r="K228" s="40"/>
      <c r="L228" s="40"/>
      <c r="M228" s="40"/>
      <c r="N228" s="40"/>
      <c r="O228" s="40"/>
      <c r="P228" s="40"/>
      <c r="Q228" s="40"/>
      <c r="R228" s="40"/>
      <c r="S228" s="40"/>
      <c r="T228" s="40"/>
      <c r="U228" s="40"/>
      <c r="V228" s="40"/>
      <c r="W228" s="40"/>
      <c r="X228" s="40"/>
      <c r="Y228" s="40"/>
      <c r="AO228" s="52"/>
    </row>
    <row r="229" spans="9:41" s="37" customFormat="1" x14ac:dyDescent="0.35">
      <c r="I229" s="40"/>
      <c r="J229" s="40"/>
      <c r="K229" s="40"/>
      <c r="L229" s="40"/>
      <c r="M229" s="40"/>
      <c r="N229" s="40"/>
      <c r="O229" s="40"/>
      <c r="P229" s="40"/>
      <c r="Q229" s="40"/>
      <c r="R229" s="40"/>
      <c r="S229" s="40"/>
      <c r="T229" s="40"/>
      <c r="U229" s="40"/>
      <c r="V229" s="40"/>
      <c r="W229" s="40"/>
      <c r="X229" s="40"/>
      <c r="Y229" s="40"/>
      <c r="AO229" s="52"/>
    </row>
    <row r="230" spans="9:41" s="37" customFormat="1" x14ac:dyDescent="0.35">
      <c r="I230" s="40"/>
      <c r="J230" s="40"/>
      <c r="K230" s="40"/>
      <c r="L230" s="40"/>
      <c r="M230" s="40"/>
      <c r="N230" s="40"/>
      <c r="O230" s="40"/>
      <c r="P230" s="40"/>
      <c r="Q230" s="40"/>
      <c r="R230" s="40"/>
      <c r="S230" s="40"/>
      <c r="T230" s="40"/>
      <c r="U230" s="40"/>
      <c r="V230" s="40"/>
      <c r="W230" s="40"/>
      <c r="X230" s="40"/>
      <c r="Y230" s="40"/>
      <c r="AO230" s="52"/>
    </row>
    <row r="231" spans="9:41" s="37" customFormat="1" x14ac:dyDescent="0.35">
      <c r="I231" s="40"/>
      <c r="J231" s="40"/>
      <c r="K231" s="40"/>
      <c r="L231" s="40"/>
      <c r="M231" s="40"/>
      <c r="N231" s="40"/>
      <c r="O231" s="40"/>
      <c r="P231" s="40"/>
      <c r="Q231" s="40"/>
      <c r="R231" s="40"/>
      <c r="S231" s="40"/>
      <c r="T231" s="40"/>
      <c r="U231" s="40"/>
      <c r="V231" s="40"/>
      <c r="W231" s="40"/>
      <c r="X231" s="40"/>
      <c r="Y231" s="40"/>
      <c r="AO231" s="52"/>
    </row>
    <row r="232" spans="9:41" s="37" customFormat="1" x14ac:dyDescent="0.35">
      <c r="I232" s="40"/>
      <c r="J232" s="40"/>
      <c r="K232" s="40"/>
      <c r="L232" s="40"/>
      <c r="M232" s="40"/>
      <c r="N232" s="40"/>
      <c r="O232" s="40"/>
      <c r="P232" s="40"/>
      <c r="Q232" s="40"/>
      <c r="R232" s="40"/>
      <c r="S232" s="40"/>
      <c r="T232" s="40"/>
      <c r="U232" s="40"/>
      <c r="V232" s="40"/>
      <c r="W232" s="40"/>
      <c r="X232" s="40"/>
      <c r="Y232" s="40"/>
      <c r="AO232" s="52"/>
    </row>
    <row r="233" spans="9:41" s="37" customFormat="1" x14ac:dyDescent="0.35">
      <c r="I233" s="40"/>
      <c r="J233" s="40"/>
      <c r="K233" s="40"/>
      <c r="L233" s="40"/>
      <c r="M233" s="40"/>
      <c r="N233" s="40"/>
      <c r="O233" s="40"/>
      <c r="P233" s="40"/>
      <c r="Q233" s="40"/>
      <c r="R233" s="40"/>
      <c r="S233" s="40"/>
      <c r="T233" s="40"/>
      <c r="U233" s="40"/>
      <c r="V233" s="40"/>
      <c r="W233" s="40"/>
      <c r="X233" s="40"/>
      <c r="Y233" s="40"/>
      <c r="AO233" s="52"/>
    </row>
    <row r="234" spans="9:41" s="37" customFormat="1" x14ac:dyDescent="0.35">
      <c r="I234" s="40"/>
      <c r="J234" s="40"/>
      <c r="K234" s="40"/>
      <c r="L234" s="40"/>
      <c r="M234" s="40"/>
      <c r="N234" s="40"/>
      <c r="O234" s="40"/>
      <c r="P234" s="40"/>
      <c r="Q234" s="40"/>
      <c r="R234" s="40"/>
      <c r="S234" s="40"/>
      <c r="T234" s="40"/>
      <c r="U234" s="40"/>
      <c r="V234" s="40"/>
      <c r="W234" s="40"/>
      <c r="X234" s="40"/>
      <c r="Y234" s="40"/>
      <c r="AO234" s="52"/>
    </row>
    <row r="235" spans="9:41" s="37" customFormat="1" x14ac:dyDescent="0.35">
      <c r="I235" s="40"/>
      <c r="J235" s="40"/>
      <c r="K235" s="40"/>
      <c r="L235" s="40"/>
      <c r="M235" s="40"/>
      <c r="N235" s="40"/>
      <c r="O235" s="40"/>
      <c r="P235" s="40"/>
      <c r="Q235" s="40"/>
      <c r="R235" s="40"/>
      <c r="S235" s="40"/>
      <c r="T235" s="40"/>
      <c r="U235" s="40"/>
      <c r="V235" s="40"/>
      <c r="W235" s="40"/>
      <c r="X235" s="40"/>
      <c r="Y235" s="40"/>
      <c r="AO235" s="52"/>
    </row>
    <row r="236" spans="9:41" s="37" customFormat="1" x14ac:dyDescent="0.35">
      <c r="I236" s="40"/>
      <c r="J236" s="40"/>
      <c r="K236" s="40"/>
      <c r="L236" s="40"/>
      <c r="M236" s="40"/>
      <c r="N236" s="40"/>
      <c r="O236" s="40"/>
      <c r="P236" s="40"/>
      <c r="Q236" s="40"/>
      <c r="R236" s="40"/>
      <c r="S236" s="40"/>
      <c r="T236" s="40"/>
      <c r="U236" s="40"/>
      <c r="V236" s="40"/>
      <c r="W236" s="40"/>
      <c r="X236" s="40"/>
      <c r="Y236" s="40"/>
      <c r="AO236" s="52"/>
    </row>
    <row r="237" spans="9:41" s="37" customFormat="1" x14ac:dyDescent="0.35">
      <c r="I237" s="40"/>
      <c r="J237" s="40"/>
      <c r="K237" s="40"/>
      <c r="L237" s="40"/>
      <c r="M237" s="40"/>
      <c r="N237" s="40"/>
      <c r="O237" s="40"/>
      <c r="P237" s="40"/>
      <c r="Q237" s="40"/>
      <c r="R237" s="40"/>
      <c r="S237" s="40"/>
      <c r="T237" s="40"/>
      <c r="U237" s="40"/>
      <c r="V237" s="40"/>
      <c r="W237" s="40"/>
      <c r="X237" s="40"/>
      <c r="Y237" s="40"/>
      <c r="AO237" s="52"/>
    </row>
    <row r="238" spans="9:41" s="37" customFormat="1" x14ac:dyDescent="0.35">
      <c r="I238" s="40"/>
      <c r="J238" s="40"/>
      <c r="K238" s="40"/>
      <c r="L238" s="40"/>
      <c r="M238" s="40"/>
      <c r="N238" s="40"/>
      <c r="O238" s="40"/>
      <c r="P238" s="40"/>
      <c r="Q238" s="40"/>
      <c r="R238" s="40"/>
      <c r="S238" s="40"/>
      <c r="T238" s="40"/>
      <c r="U238" s="40"/>
      <c r="V238" s="40"/>
      <c r="W238" s="40"/>
      <c r="X238" s="40"/>
      <c r="Y238" s="40"/>
      <c r="AO238" s="52"/>
    </row>
    <row r="239" spans="9:41" s="37" customFormat="1" x14ac:dyDescent="0.35">
      <c r="I239" s="40"/>
      <c r="J239" s="40"/>
      <c r="K239" s="40"/>
      <c r="L239" s="40"/>
      <c r="M239" s="40"/>
      <c r="N239" s="40"/>
      <c r="O239" s="40"/>
      <c r="P239" s="40"/>
      <c r="Q239" s="40"/>
      <c r="R239" s="40"/>
      <c r="S239" s="40"/>
      <c r="T239" s="40"/>
      <c r="U239" s="40"/>
      <c r="V239" s="40"/>
      <c r="W239" s="40"/>
      <c r="X239" s="40"/>
      <c r="Y239" s="40"/>
      <c r="AO239" s="52"/>
    </row>
    <row r="240" spans="9:41" s="37" customFormat="1" x14ac:dyDescent="0.35">
      <c r="I240" s="40"/>
      <c r="J240" s="40"/>
      <c r="K240" s="40"/>
      <c r="L240" s="40"/>
      <c r="M240" s="40"/>
      <c r="N240" s="40"/>
      <c r="O240" s="40"/>
      <c r="P240" s="40"/>
      <c r="Q240" s="40"/>
      <c r="R240" s="40"/>
      <c r="S240" s="40"/>
      <c r="T240" s="40"/>
      <c r="U240" s="40"/>
      <c r="V240" s="40"/>
      <c r="W240" s="40"/>
      <c r="X240" s="40"/>
      <c r="Y240" s="40"/>
      <c r="AO240" s="52"/>
    </row>
    <row r="241" spans="9:41" s="37" customFormat="1" x14ac:dyDescent="0.35">
      <c r="I241" s="40"/>
      <c r="J241" s="40"/>
      <c r="K241" s="40"/>
      <c r="L241" s="40"/>
      <c r="M241" s="40"/>
      <c r="N241" s="40"/>
      <c r="O241" s="40"/>
      <c r="P241" s="40"/>
      <c r="Q241" s="40"/>
      <c r="R241" s="40"/>
      <c r="S241" s="40"/>
      <c r="T241" s="40"/>
      <c r="U241" s="40"/>
      <c r="V241" s="40"/>
      <c r="W241" s="40"/>
      <c r="X241" s="40"/>
      <c r="Y241" s="40"/>
      <c r="AO241" s="52"/>
    </row>
    <row r="242" spans="9:41" s="37" customFormat="1" x14ac:dyDescent="0.35">
      <c r="I242" s="40"/>
      <c r="J242" s="40"/>
      <c r="K242" s="40"/>
      <c r="L242" s="40"/>
      <c r="M242" s="40"/>
      <c r="N242" s="40"/>
      <c r="O242" s="40"/>
      <c r="P242" s="40"/>
      <c r="Q242" s="40"/>
      <c r="R242" s="40"/>
      <c r="S242" s="40"/>
      <c r="T242" s="40"/>
      <c r="U242" s="40"/>
      <c r="V242" s="40"/>
      <c r="W242" s="40"/>
      <c r="X242" s="40"/>
      <c r="Y242" s="40"/>
      <c r="AO242" s="52"/>
    </row>
    <row r="243" spans="9:41" s="37" customFormat="1" x14ac:dyDescent="0.35">
      <c r="I243" s="40"/>
      <c r="J243" s="40"/>
      <c r="K243" s="40"/>
      <c r="L243" s="40"/>
      <c r="M243" s="40"/>
      <c r="N243" s="40"/>
      <c r="O243" s="40"/>
      <c r="P243" s="40"/>
      <c r="Q243" s="40"/>
      <c r="R243" s="40"/>
      <c r="S243" s="40"/>
      <c r="T243" s="40"/>
      <c r="U243" s="40"/>
      <c r="V243" s="40"/>
      <c r="W243" s="40"/>
      <c r="X243" s="40"/>
      <c r="Y243" s="40"/>
      <c r="AO243" s="52"/>
    </row>
    <row r="244" spans="9:41" s="37" customFormat="1" x14ac:dyDescent="0.35">
      <c r="I244" s="40"/>
      <c r="J244" s="40"/>
      <c r="K244" s="40"/>
      <c r="L244" s="40"/>
      <c r="M244" s="40"/>
      <c r="N244" s="40"/>
      <c r="O244" s="40"/>
      <c r="P244" s="40"/>
      <c r="Q244" s="40"/>
      <c r="R244" s="40"/>
      <c r="S244" s="40"/>
      <c r="T244" s="40"/>
      <c r="U244" s="40"/>
      <c r="V244" s="40"/>
      <c r="W244" s="40"/>
      <c r="X244" s="40"/>
      <c r="Y244" s="40"/>
      <c r="AO244" s="52"/>
    </row>
    <row r="245" spans="9:41" s="37" customFormat="1" x14ac:dyDescent="0.35">
      <c r="I245" s="40"/>
      <c r="J245" s="40"/>
      <c r="K245" s="40"/>
      <c r="L245" s="40"/>
      <c r="M245" s="40"/>
      <c r="N245" s="40"/>
      <c r="O245" s="40"/>
      <c r="P245" s="40"/>
      <c r="Q245" s="40"/>
      <c r="R245" s="40"/>
      <c r="S245" s="40"/>
      <c r="T245" s="40"/>
      <c r="U245" s="40"/>
      <c r="V245" s="40"/>
      <c r="W245" s="40"/>
      <c r="X245" s="40"/>
      <c r="Y245" s="40"/>
      <c r="AO245" s="52"/>
    </row>
    <row r="246" spans="9:41" s="37" customFormat="1" x14ac:dyDescent="0.35">
      <c r="I246" s="40"/>
      <c r="J246" s="40"/>
      <c r="K246" s="40"/>
      <c r="L246" s="40"/>
      <c r="M246" s="40"/>
      <c r="N246" s="40"/>
      <c r="O246" s="40"/>
      <c r="P246" s="40"/>
      <c r="Q246" s="40"/>
      <c r="R246" s="40"/>
      <c r="S246" s="40"/>
      <c r="T246" s="40"/>
      <c r="U246" s="40"/>
      <c r="V246" s="40"/>
      <c r="W246" s="40"/>
      <c r="X246" s="40"/>
      <c r="Y246" s="40"/>
      <c r="AO246" s="52"/>
    </row>
    <row r="247" spans="9:41" s="37" customFormat="1" x14ac:dyDescent="0.35">
      <c r="I247" s="40"/>
      <c r="J247" s="40"/>
      <c r="K247" s="40"/>
      <c r="L247" s="40"/>
      <c r="M247" s="40"/>
      <c r="N247" s="40"/>
      <c r="O247" s="40"/>
      <c r="P247" s="40"/>
      <c r="Q247" s="40"/>
      <c r="R247" s="40"/>
      <c r="S247" s="40"/>
      <c r="T247" s="40"/>
      <c r="U247" s="40"/>
      <c r="V247" s="40"/>
      <c r="W247" s="40"/>
      <c r="X247" s="40"/>
      <c r="Y247" s="40"/>
      <c r="AO247" s="52"/>
    </row>
    <row r="248" spans="9:41" s="37" customFormat="1" x14ac:dyDescent="0.35">
      <c r="I248" s="40"/>
      <c r="J248" s="40"/>
      <c r="K248" s="40"/>
      <c r="L248" s="40"/>
      <c r="M248" s="40"/>
      <c r="N248" s="40"/>
      <c r="O248" s="40"/>
      <c r="P248" s="40"/>
      <c r="Q248" s="40"/>
      <c r="R248" s="40"/>
      <c r="S248" s="40"/>
      <c r="T248" s="40"/>
      <c r="U248" s="40"/>
      <c r="V248" s="40"/>
      <c r="W248" s="40"/>
      <c r="X248" s="40"/>
      <c r="Y248" s="40"/>
      <c r="AO248" s="52"/>
    </row>
    <row r="249" spans="9:41" s="37" customFormat="1" x14ac:dyDescent="0.35">
      <c r="I249" s="40"/>
      <c r="J249" s="40"/>
      <c r="K249" s="40"/>
      <c r="L249" s="40"/>
      <c r="M249" s="40"/>
      <c r="N249" s="40"/>
      <c r="O249" s="40"/>
      <c r="P249" s="40"/>
      <c r="Q249" s="40"/>
      <c r="R249" s="40"/>
      <c r="S249" s="40"/>
      <c r="T249" s="40"/>
      <c r="U249" s="40"/>
      <c r="V249" s="40"/>
      <c r="W249" s="40"/>
      <c r="X249" s="40"/>
      <c r="Y249" s="40"/>
      <c r="AO249" s="52"/>
    </row>
    <row r="250" spans="9:41" s="37" customFormat="1" x14ac:dyDescent="0.35">
      <c r="I250" s="40"/>
      <c r="J250" s="40"/>
      <c r="K250" s="40"/>
      <c r="L250" s="40"/>
      <c r="M250" s="40"/>
      <c r="N250" s="40"/>
      <c r="O250" s="40"/>
      <c r="P250" s="40"/>
      <c r="Q250" s="40"/>
      <c r="R250" s="40"/>
      <c r="S250" s="40"/>
      <c r="T250" s="40"/>
      <c r="U250" s="40"/>
      <c r="V250" s="40"/>
      <c r="W250" s="40"/>
      <c r="X250" s="40"/>
      <c r="Y250" s="40"/>
      <c r="AO250" s="52"/>
    </row>
    <row r="251" spans="9:41" s="37" customFormat="1" x14ac:dyDescent="0.35">
      <c r="I251" s="40"/>
      <c r="J251" s="40"/>
      <c r="K251" s="40"/>
      <c r="L251" s="40"/>
      <c r="M251" s="40"/>
      <c r="N251" s="40"/>
      <c r="O251" s="40"/>
      <c r="P251" s="40"/>
      <c r="Q251" s="40"/>
      <c r="R251" s="40"/>
      <c r="S251" s="40"/>
      <c r="T251" s="40"/>
      <c r="U251" s="40"/>
      <c r="V251" s="40"/>
      <c r="W251" s="40"/>
      <c r="X251" s="40"/>
      <c r="Y251" s="40"/>
      <c r="AO251" s="52"/>
    </row>
    <row r="252" spans="9:41" s="37" customFormat="1" x14ac:dyDescent="0.35">
      <c r="I252" s="40"/>
      <c r="J252" s="40"/>
      <c r="K252" s="40"/>
      <c r="L252" s="40"/>
      <c r="M252" s="40"/>
      <c r="N252" s="40"/>
      <c r="O252" s="40"/>
      <c r="P252" s="40"/>
      <c r="Q252" s="40"/>
      <c r="R252" s="40"/>
      <c r="S252" s="40"/>
      <c r="T252" s="40"/>
      <c r="U252" s="40"/>
      <c r="V252" s="40"/>
      <c r="W252" s="40"/>
      <c r="X252" s="40"/>
      <c r="Y252" s="40"/>
      <c r="AO252" s="52"/>
    </row>
    <row r="253" spans="9:41" s="37" customFormat="1" x14ac:dyDescent="0.35">
      <c r="I253" s="40"/>
      <c r="J253" s="40"/>
      <c r="K253" s="40"/>
      <c r="L253" s="40"/>
      <c r="M253" s="40"/>
      <c r="N253" s="40"/>
      <c r="O253" s="40"/>
      <c r="P253" s="40"/>
      <c r="Q253" s="40"/>
      <c r="R253" s="40"/>
      <c r="S253" s="40"/>
      <c r="T253" s="40"/>
      <c r="U253" s="40"/>
      <c r="V253" s="40"/>
      <c r="W253" s="40"/>
      <c r="X253" s="40"/>
      <c r="Y253" s="40"/>
      <c r="AO253" s="52"/>
    </row>
    <row r="254" spans="9:41" s="37" customFormat="1" x14ac:dyDescent="0.35">
      <c r="I254" s="40"/>
      <c r="J254" s="40"/>
      <c r="K254" s="40"/>
      <c r="L254" s="40"/>
      <c r="M254" s="40"/>
      <c r="N254" s="40"/>
      <c r="O254" s="40"/>
      <c r="P254" s="40"/>
      <c r="Q254" s="40"/>
      <c r="R254" s="40"/>
      <c r="S254" s="40"/>
      <c r="T254" s="40"/>
      <c r="U254" s="40"/>
      <c r="V254" s="40"/>
      <c r="W254" s="40"/>
      <c r="X254" s="40"/>
      <c r="Y254" s="40"/>
      <c r="AO254" s="52"/>
    </row>
    <row r="255" spans="9:41" s="37" customFormat="1" x14ac:dyDescent="0.35">
      <c r="I255" s="40"/>
      <c r="J255" s="40"/>
      <c r="K255" s="40"/>
      <c r="L255" s="40"/>
      <c r="M255" s="40"/>
      <c r="N255" s="40"/>
      <c r="O255" s="40"/>
      <c r="P255" s="40"/>
      <c r="Q255" s="40"/>
      <c r="R255" s="40"/>
      <c r="S255" s="40"/>
      <c r="T255" s="40"/>
      <c r="U255" s="40"/>
      <c r="V255" s="40"/>
      <c r="W255" s="40"/>
      <c r="X255" s="40"/>
      <c r="Y255" s="40"/>
      <c r="AO255" s="52"/>
    </row>
    <row r="256" spans="9:41" s="37" customFormat="1" x14ac:dyDescent="0.35">
      <c r="I256" s="40"/>
      <c r="J256" s="40"/>
      <c r="K256" s="40"/>
      <c r="L256" s="40"/>
      <c r="M256" s="40"/>
      <c r="N256" s="40"/>
      <c r="O256" s="40"/>
      <c r="P256" s="40"/>
      <c r="Q256" s="40"/>
      <c r="R256" s="40"/>
      <c r="S256" s="40"/>
      <c r="T256" s="40"/>
      <c r="U256" s="40"/>
      <c r="V256" s="40"/>
      <c r="W256" s="40"/>
      <c r="X256" s="40"/>
      <c r="Y256" s="40"/>
      <c r="AO256" s="52"/>
    </row>
    <row r="257" spans="9:41" s="37" customFormat="1" x14ac:dyDescent="0.35">
      <c r="I257" s="40"/>
      <c r="J257" s="40"/>
      <c r="K257" s="40"/>
      <c r="L257" s="40"/>
      <c r="M257" s="40"/>
      <c r="N257" s="40"/>
      <c r="O257" s="40"/>
      <c r="P257" s="40"/>
      <c r="Q257" s="40"/>
      <c r="R257" s="40"/>
      <c r="S257" s="40"/>
      <c r="T257" s="40"/>
      <c r="U257" s="40"/>
      <c r="V257" s="40"/>
      <c r="W257" s="40"/>
      <c r="X257" s="40"/>
      <c r="Y257" s="40"/>
      <c r="AO257" s="52"/>
    </row>
    <row r="258" spans="9:41" s="37" customFormat="1" x14ac:dyDescent="0.35">
      <c r="I258" s="40"/>
      <c r="J258" s="40"/>
      <c r="K258" s="40"/>
      <c r="L258" s="40"/>
      <c r="M258" s="40"/>
      <c r="N258" s="40"/>
      <c r="O258" s="40"/>
      <c r="P258" s="40"/>
      <c r="Q258" s="40"/>
      <c r="R258" s="40"/>
      <c r="S258" s="40"/>
      <c r="T258" s="40"/>
      <c r="U258" s="40"/>
      <c r="V258" s="40"/>
      <c r="W258" s="40"/>
      <c r="X258" s="40"/>
      <c r="Y258" s="40"/>
      <c r="AO258" s="52"/>
    </row>
    <row r="259" spans="9:41" s="37" customFormat="1" x14ac:dyDescent="0.35">
      <c r="I259" s="40"/>
      <c r="J259" s="40"/>
      <c r="K259" s="40"/>
      <c r="L259" s="40"/>
      <c r="M259" s="40"/>
      <c r="N259" s="40"/>
      <c r="O259" s="40"/>
      <c r="P259" s="40"/>
      <c r="Q259" s="40"/>
      <c r="R259" s="40"/>
      <c r="S259" s="40"/>
      <c r="T259" s="40"/>
      <c r="U259" s="40"/>
      <c r="V259" s="40"/>
      <c r="W259" s="40"/>
      <c r="X259" s="40"/>
      <c r="Y259" s="40"/>
      <c r="AO259" s="52"/>
    </row>
    <row r="260" spans="9:41" s="37" customFormat="1" x14ac:dyDescent="0.35">
      <c r="I260" s="40"/>
      <c r="J260" s="40"/>
      <c r="K260" s="40"/>
      <c r="L260" s="40"/>
      <c r="M260" s="40"/>
      <c r="N260" s="40"/>
      <c r="O260" s="40"/>
      <c r="P260" s="40"/>
      <c r="Q260" s="40"/>
      <c r="R260" s="40"/>
      <c r="S260" s="40"/>
      <c r="T260" s="40"/>
      <c r="U260" s="40"/>
      <c r="V260" s="40"/>
      <c r="W260" s="40"/>
      <c r="X260" s="40"/>
      <c r="Y260" s="40"/>
      <c r="AO260" s="52"/>
    </row>
    <row r="261" spans="9:41" s="37" customFormat="1" x14ac:dyDescent="0.35">
      <c r="I261" s="40"/>
      <c r="J261" s="40"/>
      <c r="K261" s="40"/>
      <c r="L261" s="40"/>
      <c r="M261" s="40"/>
      <c r="N261" s="40"/>
      <c r="O261" s="40"/>
      <c r="P261" s="40"/>
      <c r="Q261" s="40"/>
      <c r="R261" s="40"/>
      <c r="S261" s="40"/>
      <c r="T261" s="40"/>
      <c r="U261" s="40"/>
      <c r="V261" s="40"/>
      <c r="W261" s="40"/>
      <c r="X261" s="40"/>
      <c r="Y261" s="40"/>
      <c r="AO261" s="52"/>
    </row>
    <row r="262" spans="9:41" s="37" customFormat="1" x14ac:dyDescent="0.35">
      <c r="I262" s="40"/>
      <c r="J262" s="40"/>
      <c r="K262" s="40"/>
      <c r="L262" s="40"/>
      <c r="M262" s="40"/>
      <c r="N262" s="40"/>
      <c r="O262" s="40"/>
      <c r="P262" s="40"/>
      <c r="Q262" s="40"/>
      <c r="R262" s="40"/>
      <c r="S262" s="40"/>
      <c r="T262" s="40"/>
      <c r="U262" s="40"/>
      <c r="V262" s="40"/>
      <c r="W262" s="40"/>
      <c r="X262" s="40"/>
      <c r="Y262" s="40"/>
      <c r="AO262" s="52"/>
    </row>
    <row r="263" spans="9:41" s="37" customFormat="1" x14ac:dyDescent="0.35">
      <c r="I263" s="40"/>
      <c r="J263" s="40"/>
      <c r="K263" s="40"/>
      <c r="L263" s="40"/>
      <c r="M263" s="40"/>
      <c r="N263" s="40"/>
      <c r="O263" s="40"/>
      <c r="P263" s="40"/>
      <c r="Q263" s="40"/>
      <c r="R263" s="40"/>
      <c r="S263" s="40"/>
      <c r="T263" s="40"/>
      <c r="U263" s="40"/>
      <c r="V263" s="40"/>
      <c r="W263" s="40"/>
      <c r="X263" s="40"/>
      <c r="Y263" s="40"/>
      <c r="AO263" s="52"/>
    </row>
    <row r="264" spans="9:41" s="37" customFormat="1" x14ac:dyDescent="0.35">
      <c r="I264" s="40"/>
      <c r="J264" s="40"/>
      <c r="K264" s="40"/>
      <c r="L264" s="40"/>
      <c r="M264" s="40"/>
      <c r="N264" s="40"/>
      <c r="O264" s="40"/>
      <c r="P264" s="40"/>
      <c r="Q264" s="40"/>
      <c r="R264" s="40"/>
      <c r="S264" s="40"/>
      <c r="T264" s="40"/>
      <c r="U264" s="40"/>
      <c r="V264" s="40"/>
      <c r="W264" s="40"/>
      <c r="X264" s="40"/>
      <c r="Y264" s="40"/>
      <c r="AO264" s="52"/>
    </row>
    <row r="265" spans="9:41" s="37" customFormat="1" x14ac:dyDescent="0.35">
      <c r="I265" s="40"/>
      <c r="J265" s="40"/>
      <c r="K265" s="40"/>
      <c r="L265" s="40"/>
      <c r="M265" s="40"/>
      <c r="N265" s="40"/>
      <c r="O265" s="40"/>
      <c r="P265" s="40"/>
      <c r="Q265" s="40"/>
      <c r="R265" s="40"/>
      <c r="S265" s="40"/>
      <c r="T265" s="40"/>
      <c r="U265" s="40"/>
      <c r="V265" s="40"/>
      <c r="W265" s="40"/>
      <c r="X265" s="40"/>
      <c r="Y265" s="40"/>
      <c r="AO265" s="52"/>
    </row>
    <row r="266" spans="9:41" s="37" customFormat="1" x14ac:dyDescent="0.35">
      <c r="I266" s="40"/>
      <c r="J266" s="40"/>
      <c r="K266" s="40"/>
      <c r="L266" s="40"/>
      <c r="M266" s="40"/>
      <c r="N266" s="40"/>
      <c r="O266" s="40"/>
      <c r="P266" s="40"/>
      <c r="Q266" s="40"/>
      <c r="R266" s="40"/>
      <c r="S266" s="40"/>
      <c r="T266" s="40"/>
      <c r="U266" s="40"/>
      <c r="V266" s="40"/>
      <c r="W266" s="40"/>
      <c r="X266" s="40"/>
      <c r="Y266" s="40"/>
      <c r="AO266" s="52"/>
    </row>
    <row r="267" spans="9:41" s="37" customFormat="1" x14ac:dyDescent="0.35">
      <c r="I267" s="40"/>
      <c r="J267" s="40"/>
      <c r="K267" s="40"/>
      <c r="L267" s="40"/>
      <c r="M267" s="40"/>
      <c r="N267" s="40"/>
      <c r="O267" s="40"/>
      <c r="P267" s="40"/>
      <c r="Q267" s="40"/>
      <c r="R267" s="40"/>
      <c r="S267" s="40"/>
      <c r="T267" s="40"/>
      <c r="U267" s="40"/>
      <c r="V267" s="40"/>
      <c r="W267" s="40"/>
      <c r="X267" s="40"/>
      <c r="Y267" s="40"/>
      <c r="AO267" s="52"/>
    </row>
    <row r="268" spans="9:41" s="37" customFormat="1" x14ac:dyDescent="0.35">
      <c r="I268" s="40"/>
      <c r="J268" s="40"/>
      <c r="K268" s="40"/>
      <c r="L268" s="40"/>
      <c r="M268" s="40"/>
      <c r="N268" s="40"/>
      <c r="O268" s="40"/>
      <c r="P268" s="40"/>
      <c r="Q268" s="40"/>
      <c r="R268" s="40"/>
      <c r="S268" s="40"/>
      <c r="T268" s="40"/>
      <c r="U268" s="40"/>
      <c r="V268" s="40"/>
      <c r="W268" s="40"/>
      <c r="X268" s="40"/>
      <c r="Y268" s="40"/>
      <c r="AO268" s="52"/>
    </row>
    <row r="269" spans="9:41" s="37" customFormat="1" x14ac:dyDescent="0.35">
      <c r="I269" s="40"/>
      <c r="J269" s="40"/>
      <c r="K269" s="40"/>
      <c r="L269" s="40"/>
      <c r="M269" s="40"/>
      <c r="N269" s="40"/>
      <c r="O269" s="40"/>
      <c r="P269" s="40"/>
      <c r="Q269" s="40"/>
      <c r="R269" s="40"/>
      <c r="S269" s="40"/>
      <c r="T269" s="40"/>
      <c r="U269" s="40"/>
      <c r="V269" s="40"/>
      <c r="W269" s="40"/>
      <c r="X269" s="40"/>
      <c r="Y269" s="40"/>
      <c r="AO269" s="52"/>
    </row>
    <row r="270" spans="9:41" s="37" customFormat="1" x14ac:dyDescent="0.35">
      <c r="I270" s="40"/>
      <c r="J270" s="40"/>
      <c r="K270" s="40"/>
      <c r="L270" s="40"/>
      <c r="M270" s="40"/>
      <c r="N270" s="40"/>
      <c r="O270" s="40"/>
      <c r="P270" s="40"/>
      <c r="Q270" s="40"/>
      <c r="R270" s="40"/>
      <c r="S270" s="40"/>
      <c r="T270" s="40"/>
      <c r="U270" s="40"/>
      <c r="V270" s="40"/>
      <c r="W270" s="40"/>
      <c r="X270" s="40"/>
      <c r="Y270" s="40"/>
      <c r="AO270" s="52"/>
    </row>
    <row r="271" spans="9:41" s="37" customFormat="1" x14ac:dyDescent="0.35">
      <c r="I271" s="40"/>
      <c r="J271" s="40"/>
      <c r="K271" s="40"/>
      <c r="L271" s="40"/>
      <c r="M271" s="40"/>
      <c r="N271" s="40"/>
      <c r="O271" s="40"/>
      <c r="P271" s="40"/>
      <c r="Q271" s="40"/>
      <c r="R271" s="40"/>
      <c r="S271" s="40"/>
      <c r="T271" s="40"/>
      <c r="U271" s="40"/>
      <c r="V271" s="40"/>
      <c r="W271" s="40"/>
      <c r="X271" s="40"/>
      <c r="Y271" s="40"/>
      <c r="AO271" s="52"/>
    </row>
    <row r="272" spans="9:41" s="37" customFormat="1" x14ac:dyDescent="0.35">
      <c r="I272" s="40"/>
      <c r="J272" s="40"/>
      <c r="K272" s="40"/>
      <c r="L272" s="40"/>
      <c r="M272" s="40"/>
      <c r="N272" s="40"/>
      <c r="O272" s="40"/>
      <c r="P272" s="40"/>
      <c r="Q272" s="40"/>
      <c r="R272" s="40"/>
      <c r="S272" s="40"/>
      <c r="T272" s="40"/>
      <c r="U272" s="40"/>
      <c r="V272" s="40"/>
      <c r="W272" s="40"/>
      <c r="X272" s="40"/>
      <c r="Y272" s="40"/>
      <c r="AO272" s="52"/>
    </row>
    <row r="273" spans="9:41" s="37" customFormat="1" x14ac:dyDescent="0.35">
      <c r="I273" s="40"/>
      <c r="J273" s="40"/>
      <c r="K273" s="40"/>
      <c r="L273" s="40"/>
      <c r="M273" s="40"/>
      <c r="N273" s="40"/>
      <c r="O273" s="40"/>
      <c r="P273" s="40"/>
      <c r="Q273" s="40"/>
      <c r="R273" s="40"/>
      <c r="S273" s="40"/>
      <c r="T273" s="40"/>
      <c r="U273" s="40"/>
      <c r="V273" s="40"/>
      <c r="W273" s="40"/>
      <c r="X273" s="40"/>
      <c r="Y273" s="40"/>
      <c r="AO273" s="52"/>
    </row>
    <row r="274" spans="9:41" s="37" customFormat="1" x14ac:dyDescent="0.35">
      <c r="I274" s="40"/>
      <c r="J274" s="40"/>
      <c r="K274" s="40"/>
      <c r="L274" s="40"/>
      <c r="M274" s="40"/>
      <c r="N274" s="40"/>
      <c r="O274" s="40"/>
      <c r="P274" s="40"/>
      <c r="Q274" s="40"/>
      <c r="R274" s="40"/>
      <c r="S274" s="40"/>
      <c r="T274" s="40"/>
      <c r="U274" s="40"/>
      <c r="V274" s="40"/>
      <c r="W274" s="40"/>
      <c r="X274" s="40"/>
      <c r="Y274" s="40"/>
      <c r="AO274" s="52"/>
    </row>
    <row r="275" spans="9:41" s="37" customFormat="1" x14ac:dyDescent="0.35">
      <c r="I275" s="40"/>
      <c r="J275" s="40"/>
      <c r="K275" s="40"/>
      <c r="L275" s="40"/>
      <c r="M275" s="40"/>
      <c r="N275" s="40"/>
      <c r="O275" s="40"/>
      <c r="P275" s="40"/>
      <c r="Q275" s="40"/>
      <c r="R275" s="40"/>
      <c r="S275" s="40"/>
      <c r="T275" s="40"/>
      <c r="U275" s="40"/>
      <c r="V275" s="40"/>
      <c r="W275" s="40"/>
      <c r="X275" s="40"/>
      <c r="Y275" s="40"/>
      <c r="AO275" s="52"/>
    </row>
    <row r="276" spans="9:41" s="37" customFormat="1" x14ac:dyDescent="0.35">
      <c r="I276" s="40"/>
      <c r="J276" s="40"/>
      <c r="K276" s="40"/>
      <c r="L276" s="40"/>
      <c r="M276" s="40"/>
      <c r="N276" s="40"/>
      <c r="O276" s="40"/>
      <c r="P276" s="40"/>
      <c r="Q276" s="40"/>
      <c r="R276" s="40"/>
      <c r="S276" s="40"/>
      <c r="T276" s="40"/>
      <c r="U276" s="40"/>
      <c r="V276" s="40"/>
      <c r="W276" s="40"/>
      <c r="X276" s="40"/>
      <c r="Y276" s="40"/>
      <c r="AO276" s="52"/>
    </row>
    <row r="277" spans="9:41" s="37" customFormat="1" x14ac:dyDescent="0.35">
      <c r="I277" s="40"/>
      <c r="J277" s="40"/>
      <c r="K277" s="40"/>
      <c r="L277" s="40"/>
      <c r="M277" s="40"/>
      <c r="N277" s="40"/>
      <c r="O277" s="40"/>
      <c r="P277" s="40"/>
      <c r="Q277" s="40"/>
      <c r="R277" s="40"/>
      <c r="S277" s="40"/>
      <c r="T277" s="40"/>
      <c r="U277" s="40"/>
      <c r="V277" s="40"/>
      <c r="W277" s="40"/>
      <c r="X277" s="40"/>
      <c r="Y277" s="40"/>
      <c r="AO277" s="52"/>
    </row>
    <row r="278" spans="9:41" s="37" customFormat="1" x14ac:dyDescent="0.35">
      <c r="I278" s="40"/>
      <c r="J278" s="40"/>
      <c r="K278" s="40"/>
      <c r="L278" s="40"/>
      <c r="M278" s="40"/>
      <c r="N278" s="40"/>
      <c r="O278" s="40"/>
      <c r="P278" s="40"/>
      <c r="Q278" s="40"/>
      <c r="R278" s="40"/>
      <c r="S278" s="40"/>
      <c r="T278" s="40"/>
      <c r="U278" s="40"/>
      <c r="V278" s="40"/>
      <c r="W278" s="40"/>
      <c r="X278" s="40"/>
      <c r="Y278" s="40"/>
      <c r="AO278" s="52"/>
    </row>
    <row r="279" spans="9:41" s="37" customFormat="1" x14ac:dyDescent="0.35">
      <c r="I279" s="40"/>
      <c r="J279" s="40"/>
      <c r="K279" s="40"/>
      <c r="L279" s="40"/>
      <c r="M279" s="40"/>
      <c r="N279" s="40"/>
      <c r="O279" s="40"/>
      <c r="P279" s="40"/>
      <c r="Q279" s="40"/>
      <c r="R279" s="40"/>
      <c r="S279" s="40"/>
      <c r="T279" s="40"/>
      <c r="U279" s="40"/>
      <c r="V279" s="40"/>
      <c r="W279" s="40"/>
      <c r="X279" s="40"/>
      <c r="Y279" s="40"/>
      <c r="AO279" s="52"/>
    </row>
    <row r="280" spans="9:41" s="37" customFormat="1" x14ac:dyDescent="0.35">
      <c r="I280" s="40"/>
      <c r="J280" s="40"/>
      <c r="K280" s="40"/>
      <c r="L280" s="40"/>
      <c r="M280" s="40"/>
      <c r="N280" s="40"/>
      <c r="O280" s="40"/>
      <c r="P280" s="40"/>
      <c r="Q280" s="40"/>
      <c r="R280" s="40"/>
      <c r="S280" s="40"/>
      <c r="T280" s="40"/>
      <c r="U280" s="40"/>
      <c r="V280" s="40"/>
      <c r="W280" s="40"/>
      <c r="X280" s="40"/>
      <c r="Y280" s="40"/>
      <c r="AO280" s="52"/>
    </row>
    <row r="281" spans="9:41" s="37" customFormat="1" x14ac:dyDescent="0.35">
      <c r="I281" s="40"/>
      <c r="J281" s="40"/>
      <c r="K281" s="40"/>
      <c r="L281" s="40"/>
      <c r="M281" s="40"/>
      <c r="N281" s="40"/>
      <c r="O281" s="40"/>
      <c r="P281" s="40"/>
      <c r="Q281" s="40"/>
      <c r="R281" s="40"/>
      <c r="S281" s="40"/>
      <c r="T281" s="40"/>
      <c r="U281" s="40"/>
      <c r="V281" s="40"/>
      <c r="W281" s="40"/>
      <c r="X281" s="40"/>
      <c r="Y281" s="40"/>
      <c r="AO281" s="52"/>
    </row>
    <row r="282" spans="9:41" s="37" customFormat="1" x14ac:dyDescent="0.35">
      <c r="I282" s="40"/>
      <c r="J282" s="40"/>
      <c r="K282" s="40"/>
      <c r="L282" s="40"/>
      <c r="M282" s="40"/>
      <c r="N282" s="40"/>
      <c r="O282" s="40"/>
      <c r="P282" s="40"/>
      <c r="Q282" s="40"/>
      <c r="R282" s="40"/>
      <c r="S282" s="40"/>
      <c r="T282" s="40"/>
      <c r="U282" s="40"/>
      <c r="V282" s="40"/>
      <c r="W282" s="40"/>
      <c r="X282" s="40"/>
      <c r="Y282" s="40"/>
      <c r="AO282" s="52"/>
    </row>
    <row r="283" spans="9:41" s="37" customFormat="1" x14ac:dyDescent="0.35">
      <c r="I283" s="40"/>
      <c r="J283" s="40"/>
      <c r="K283" s="40"/>
      <c r="L283" s="40"/>
      <c r="M283" s="40"/>
      <c r="N283" s="40"/>
      <c r="O283" s="40"/>
      <c r="P283" s="40"/>
      <c r="Q283" s="40"/>
      <c r="R283" s="40"/>
      <c r="S283" s="40"/>
      <c r="T283" s="40"/>
      <c r="U283" s="40"/>
      <c r="V283" s="40"/>
      <c r="W283" s="40"/>
      <c r="X283" s="40"/>
      <c r="Y283" s="40"/>
      <c r="AO283" s="52"/>
    </row>
    <row r="284" spans="9:41" s="37" customFormat="1" x14ac:dyDescent="0.35">
      <c r="I284" s="40"/>
      <c r="J284" s="40"/>
      <c r="K284" s="40"/>
      <c r="L284" s="40"/>
      <c r="M284" s="40"/>
      <c r="N284" s="40"/>
      <c r="O284" s="40"/>
      <c r="P284" s="40"/>
      <c r="Q284" s="40"/>
      <c r="R284" s="40"/>
      <c r="S284" s="40"/>
      <c r="T284" s="40"/>
      <c r="U284" s="40"/>
      <c r="V284" s="40"/>
      <c r="W284" s="40"/>
      <c r="X284" s="40"/>
      <c r="Y284" s="40"/>
      <c r="AO284" s="52"/>
    </row>
    <row r="285" spans="9:41" s="37" customFormat="1" x14ac:dyDescent="0.35">
      <c r="I285" s="40"/>
      <c r="J285" s="40"/>
      <c r="K285" s="40"/>
      <c r="L285" s="40"/>
      <c r="M285" s="40"/>
      <c r="N285" s="40"/>
      <c r="O285" s="40"/>
      <c r="P285" s="40"/>
      <c r="Q285" s="40"/>
      <c r="R285" s="40"/>
      <c r="S285" s="40"/>
      <c r="T285" s="40"/>
      <c r="U285" s="40"/>
      <c r="V285" s="40"/>
      <c r="W285" s="40"/>
      <c r="X285" s="40"/>
      <c r="Y285" s="40"/>
      <c r="AO285" s="52"/>
    </row>
    <row r="286" spans="9:41" s="37" customFormat="1" x14ac:dyDescent="0.35">
      <c r="I286" s="40"/>
      <c r="J286" s="40"/>
      <c r="K286" s="40"/>
      <c r="L286" s="40"/>
      <c r="M286" s="40"/>
      <c r="N286" s="40"/>
      <c r="O286" s="40"/>
      <c r="P286" s="40"/>
      <c r="Q286" s="40"/>
      <c r="R286" s="40"/>
      <c r="S286" s="40"/>
      <c r="T286" s="40"/>
      <c r="U286" s="40"/>
      <c r="V286" s="40"/>
      <c r="W286" s="40"/>
      <c r="X286" s="40"/>
      <c r="Y286" s="40"/>
      <c r="AO286" s="52"/>
    </row>
    <row r="287" spans="9:41" s="37" customFormat="1" x14ac:dyDescent="0.35">
      <c r="I287" s="40"/>
      <c r="J287" s="40"/>
      <c r="K287" s="40"/>
      <c r="L287" s="40"/>
      <c r="M287" s="40"/>
      <c r="N287" s="40"/>
      <c r="O287" s="40"/>
      <c r="P287" s="40"/>
      <c r="Q287" s="40"/>
      <c r="R287" s="40"/>
      <c r="S287" s="40"/>
      <c r="T287" s="40"/>
      <c r="U287" s="40"/>
      <c r="V287" s="40"/>
      <c r="W287" s="40"/>
      <c r="X287" s="40"/>
      <c r="Y287" s="40"/>
      <c r="AO287" s="52"/>
    </row>
    <row r="288" spans="9:41" s="37" customFormat="1" x14ac:dyDescent="0.35">
      <c r="I288" s="40"/>
      <c r="J288" s="40"/>
      <c r="K288" s="40"/>
      <c r="L288" s="40"/>
      <c r="M288" s="40"/>
      <c r="N288" s="40"/>
      <c r="O288" s="40"/>
      <c r="P288" s="40"/>
      <c r="Q288" s="40"/>
      <c r="R288" s="40"/>
      <c r="S288" s="40"/>
      <c r="T288" s="40"/>
      <c r="U288" s="40"/>
      <c r="V288" s="40"/>
      <c r="W288" s="40"/>
      <c r="X288" s="40"/>
      <c r="Y288" s="40"/>
      <c r="AO288" s="52"/>
    </row>
    <row r="289" spans="9:41" s="37" customFormat="1" x14ac:dyDescent="0.35">
      <c r="I289" s="40"/>
      <c r="J289" s="40"/>
      <c r="K289" s="40"/>
      <c r="L289" s="40"/>
      <c r="M289" s="40"/>
      <c r="N289" s="40"/>
      <c r="O289" s="40"/>
      <c r="P289" s="40"/>
      <c r="Q289" s="40"/>
      <c r="R289" s="40"/>
      <c r="S289" s="40"/>
      <c r="T289" s="40"/>
      <c r="U289" s="40"/>
      <c r="V289" s="40"/>
      <c r="W289" s="40"/>
      <c r="X289" s="40"/>
      <c r="Y289" s="40"/>
      <c r="AO289" s="52"/>
    </row>
    <row r="290" spans="9:41" s="37" customFormat="1" x14ac:dyDescent="0.35">
      <c r="I290" s="40"/>
      <c r="J290" s="40"/>
      <c r="K290" s="40"/>
      <c r="L290" s="40"/>
      <c r="M290" s="40"/>
      <c r="N290" s="40"/>
      <c r="O290" s="40"/>
      <c r="P290" s="40"/>
      <c r="Q290" s="40"/>
      <c r="R290" s="40"/>
      <c r="S290" s="40"/>
      <c r="T290" s="40"/>
      <c r="U290" s="40"/>
      <c r="V290" s="40"/>
      <c r="W290" s="40"/>
      <c r="X290" s="40"/>
      <c r="Y290" s="40"/>
      <c r="AO290" s="52"/>
    </row>
    <row r="291" spans="9:41" s="37" customFormat="1" x14ac:dyDescent="0.35">
      <c r="I291" s="40"/>
      <c r="J291" s="40"/>
      <c r="K291" s="40"/>
      <c r="L291" s="40"/>
      <c r="M291" s="40"/>
      <c r="N291" s="40"/>
      <c r="O291" s="40"/>
      <c r="P291" s="40"/>
      <c r="Q291" s="40"/>
      <c r="R291" s="40"/>
      <c r="S291" s="40"/>
      <c r="T291" s="40"/>
      <c r="U291" s="40"/>
      <c r="V291" s="40"/>
      <c r="W291" s="40"/>
      <c r="X291" s="40"/>
      <c r="Y291" s="40"/>
      <c r="AO291" s="52"/>
    </row>
    <row r="292" spans="9:41" s="37" customFormat="1" x14ac:dyDescent="0.35">
      <c r="I292" s="40"/>
      <c r="J292" s="40"/>
      <c r="K292" s="40"/>
      <c r="L292" s="40"/>
      <c r="M292" s="40"/>
      <c r="N292" s="40"/>
      <c r="O292" s="40"/>
      <c r="P292" s="40"/>
      <c r="Q292" s="40"/>
      <c r="R292" s="40"/>
      <c r="S292" s="40"/>
      <c r="T292" s="40"/>
      <c r="U292" s="40"/>
      <c r="V292" s="40"/>
      <c r="W292" s="40"/>
      <c r="X292" s="40"/>
      <c r="Y292" s="40"/>
      <c r="AO292" s="52"/>
    </row>
    <row r="293" spans="9:41" s="37" customFormat="1" x14ac:dyDescent="0.35">
      <c r="I293" s="40"/>
      <c r="J293" s="40"/>
      <c r="K293" s="40"/>
      <c r="L293" s="40"/>
      <c r="M293" s="40"/>
      <c r="N293" s="40"/>
      <c r="O293" s="40"/>
      <c r="P293" s="40"/>
      <c r="Q293" s="40"/>
      <c r="R293" s="40"/>
      <c r="S293" s="40"/>
      <c r="T293" s="40"/>
      <c r="U293" s="40"/>
      <c r="V293" s="40"/>
      <c r="W293" s="40"/>
      <c r="X293" s="40"/>
      <c r="Y293" s="40"/>
      <c r="AO293" s="52"/>
    </row>
    <row r="294" spans="9:41" s="37" customFormat="1" x14ac:dyDescent="0.35">
      <c r="I294" s="40"/>
      <c r="J294" s="40"/>
      <c r="K294" s="40"/>
      <c r="L294" s="40"/>
      <c r="M294" s="40"/>
      <c r="N294" s="40"/>
      <c r="O294" s="40"/>
      <c r="P294" s="40"/>
      <c r="Q294" s="40"/>
      <c r="R294" s="40"/>
      <c r="S294" s="40"/>
      <c r="T294" s="40"/>
      <c r="U294" s="40"/>
      <c r="V294" s="40"/>
      <c r="W294" s="40"/>
      <c r="X294" s="40"/>
      <c r="Y294" s="40"/>
      <c r="AO294" s="52"/>
    </row>
    <row r="295" spans="9:41" s="37" customFormat="1" x14ac:dyDescent="0.35">
      <c r="I295" s="40"/>
      <c r="J295" s="40"/>
      <c r="K295" s="40"/>
      <c r="L295" s="40"/>
      <c r="M295" s="40"/>
      <c r="N295" s="40"/>
      <c r="O295" s="40"/>
      <c r="P295" s="40"/>
      <c r="Q295" s="40"/>
      <c r="R295" s="40"/>
      <c r="S295" s="40"/>
      <c r="T295" s="40"/>
      <c r="U295" s="40"/>
      <c r="V295" s="40"/>
      <c r="W295" s="40"/>
      <c r="X295" s="40"/>
      <c r="Y295" s="40"/>
      <c r="AO295" s="52"/>
    </row>
    <row r="296" spans="9:41" s="37" customFormat="1" x14ac:dyDescent="0.35">
      <c r="I296" s="40"/>
      <c r="J296" s="40"/>
      <c r="K296" s="40"/>
      <c r="L296" s="40"/>
      <c r="M296" s="40"/>
      <c r="N296" s="40"/>
      <c r="O296" s="40"/>
      <c r="P296" s="40"/>
      <c r="Q296" s="40"/>
      <c r="R296" s="40"/>
      <c r="S296" s="40"/>
      <c r="T296" s="40"/>
      <c r="U296" s="40"/>
      <c r="V296" s="40"/>
      <c r="W296" s="40"/>
      <c r="X296" s="40"/>
      <c r="Y296" s="40"/>
      <c r="AO296" s="52"/>
    </row>
    <row r="297" spans="9:41" s="37" customFormat="1" x14ac:dyDescent="0.35">
      <c r="I297" s="40"/>
      <c r="J297" s="40"/>
      <c r="K297" s="40"/>
      <c r="L297" s="40"/>
      <c r="M297" s="40"/>
      <c r="N297" s="40"/>
      <c r="O297" s="40"/>
      <c r="P297" s="40"/>
      <c r="Q297" s="40"/>
      <c r="R297" s="40"/>
      <c r="S297" s="40"/>
      <c r="T297" s="40"/>
      <c r="U297" s="40"/>
      <c r="V297" s="40"/>
      <c r="W297" s="40"/>
      <c r="X297" s="40"/>
      <c r="Y297" s="40"/>
      <c r="AO297" s="52"/>
    </row>
    <row r="298" spans="9:41" s="37" customFormat="1" x14ac:dyDescent="0.35">
      <c r="I298" s="40"/>
      <c r="J298" s="40"/>
      <c r="K298" s="40"/>
      <c r="L298" s="40"/>
      <c r="M298" s="40"/>
      <c r="N298" s="40"/>
      <c r="O298" s="40"/>
      <c r="P298" s="40"/>
      <c r="Q298" s="40"/>
      <c r="R298" s="40"/>
      <c r="S298" s="40"/>
      <c r="T298" s="40"/>
      <c r="U298" s="40"/>
      <c r="V298" s="40"/>
      <c r="W298" s="40"/>
      <c r="X298" s="40"/>
      <c r="Y298" s="40"/>
      <c r="AO298" s="52"/>
    </row>
    <row r="299" spans="9:41" s="37" customFormat="1" x14ac:dyDescent="0.35">
      <c r="I299" s="40"/>
      <c r="J299" s="40"/>
      <c r="K299" s="40"/>
      <c r="L299" s="40"/>
      <c r="M299" s="40"/>
      <c r="N299" s="40"/>
      <c r="O299" s="40"/>
      <c r="P299" s="40"/>
      <c r="Q299" s="40"/>
      <c r="R299" s="40"/>
      <c r="S299" s="40"/>
      <c r="T299" s="40"/>
      <c r="U299" s="40"/>
      <c r="V299" s="40"/>
      <c r="W299" s="40"/>
      <c r="X299" s="40"/>
      <c r="Y299" s="40"/>
      <c r="AO299" s="52"/>
    </row>
    <row r="300" spans="9:41" s="37" customFormat="1" x14ac:dyDescent="0.35">
      <c r="I300" s="40"/>
      <c r="J300" s="40"/>
      <c r="K300" s="40"/>
      <c r="L300" s="40"/>
      <c r="M300" s="40"/>
      <c r="N300" s="40"/>
      <c r="O300" s="40"/>
      <c r="P300" s="40"/>
      <c r="Q300" s="40"/>
      <c r="R300" s="40"/>
      <c r="S300" s="40"/>
      <c r="T300" s="40"/>
      <c r="U300" s="40"/>
      <c r="V300" s="40"/>
      <c r="W300" s="40"/>
      <c r="X300" s="40"/>
      <c r="Y300" s="40"/>
      <c r="AO300" s="52"/>
    </row>
    <row r="301" spans="9:41" s="37" customFormat="1" x14ac:dyDescent="0.35">
      <c r="I301" s="40"/>
      <c r="J301" s="40"/>
      <c r="K301" s="40"/>
      <c r="L301" s="40"/>
      <c r="M301" s="40"/>
      <c r="N301" s="40"/>
      <c r="O301" s="40"/>
      <c r="P301" s="40"/>
      <c r="Q301" s="40"/>
      <c r="R301" s="40"/>
      <c r="S301" s="40"/>
      <c r="T301" s="40"/>
      <c r="U301" s="40"/>
      <c r="V301" s="40"/>
      <c r="W301" s="40"/>
      <c r="X301" s="40"/>
      <c r="Y301" s="40"/>
      <c r="AO301" s="52"/>
    </row>
    <row r="302" spans="9:41" s="37" customFormat="1" x14ac:dyDescent="0.35">
      <c r="I302" s="40"/>
      <c r="J302" s="40"/>
      <c r="K302" s="40"/>
      <c r="L302" s="40"/>
      <c r="M302" s="40"/>
      <c r="N302" s="40"/>
      <c r="O302" s="40"/>
      <c r="P302" s="40"/>
      <c r="Q302" s="40"/>
      <c r="R302" s="40"/>
      <c r="S302" s="40"/>
      <c r="T302" s="40"/>
      <c r="U302" s="40"/>
      <c r="V302" s="40"/>
      <c r="W302" s="40"/>
      <c r="X302" s="40"/>
      <c r="Y302" s="40"/>
      <c r="AO302" s="52"/>
    </row>
    <row r="303" spans="9:41" s="37" customFormat="1" x14ac:dyDescent="0.35">
      <c r="I303" s="40"/>
      <c r="J303" s="40"/>
      <c r="K303" s="40"/>
      <c r="L303" s="40"/>
      <c r="M303" s="40"/>
      <c r="N303" s="40"/>
      <c r="O303" s="40"/>
      <c r="P303" s="40"/>
      <c r="Q303" s="40"/>
      <c r="R303" s="40"/>
      <c r="S303" s="40"/>
      <c r="T303" s="40"/>
      <c r="U303" s="40"/>
      <c r="V303" s="40"/>
      <c r="W303" s="40"/>
      <c r="X303" s="40"/>
      <c r="Y303" s="40"/>
      <c r="AO303" s="52"/>
    </row>
    <row r="304" spans="9:41" s="37" customFormat="1" x14ac:dyDescent="0.35">
      <c r="I304" s="40"/>
      <c r="J304" s="40"/>
      <c r="K304" s="40"/>
      <c r="L304" s="40"/>
      <c r="M304" s="40"/>
      <c r="N304" s="40"/>
      <c r="O304" s="40"/>
      <c r="P304" s="40"/>
      <c r="Q304" s="40"/>
      <c r="R304" s="40"/>
      <c r="S304" s="40"/>
      <c r="T304" s="40"/>
      <c r="U304" s="40"/>
      <c r="V304" s="40"/>
      <c r="W304" s="40"/>
      <c r="X304" s="40"/>
      <c r="Y304" s="40"/>
      <c r="AO304" s="52"/>
    </row>
    <row r="305" spans="9:41" s="37" customFormat="1" x14ac:dyDescent="0.35">
      <c r="I305" s="40"/>
      <c r="J305" s="40"/>
      <c r="K305" s="40"/>
      <c r="L305" s="40"/>
      <c r="M305" s="40"/>
      <c r="N305" s="40"/>
      <c r="O305" s="40"/>
      <c r="P305" s="40"/>
      <c r="Q305" s="40"/>
      <c r="R305" s="40"/>
      <c r="S305" s="40"/>
      <c r="T305" s="40"/>
      <c r="U305" s="40"/>
      <c r="V305" s="40"/>
      <c r="W305" s="40"/>
      <c r="X305" s="40"/>
      <c r="Y305" s="40"/>
      <c r="AO305" s="52"/>
    </row>
    <row r="306" spans="9:41" s="37" customFormat="1" x14ac:dyDescent="0.35">
      <c r="I306" s="40"/>
      <c r="J306" s="40"/>
      <c r="K306" s="40"/>
      <c r="L306" s="40"/>
      <c r="M306" s="40"/>
      <c r="N306" s="40"/>
      <c r="O306" s="40"/>
      <c r="P306" s="40"/>
      <c r="Q306" s="40"/>
      <c r="R306" s="40"/>
      <c r="S306" s="40"/>
      <c r="T306" s="40"/>
      <c r="U306" s="40"/>
      <c r="V306" s="40"/>
      <c r="W306" s="40"/>
      <c r="X306" s="40"/>
      <c r="Y306" s="40"/>
      <c r="AO306" s="52"/>
    </row>
    <row r="307" spans="9:41" s="37" customFormat="1" x14ac:dyDescent="0.35">
      <c r="I307" s="40"/>
      <c r="J307" s="40"/>
      <c r="K307" s="40"/>
      <c r="L307" s="40"/>
      <c r="M307" s="40"/>
      <c r="N307" s="40"/>
      <c r="O307" s="40"/>
      <c r="P307" s="40"/>
      <c r="Q307" s="40"/>
      <c r="R307" s="40"/>
      <c r="S307" s="40"/>
      <c r="T307" s="40"/>
      <c r="U307" s="40"/>
      <c r="V307" s="40"/>
      <c r="W307" s="40"/>
      <c r="X307" s="40"/>
      <c r="Y307" s="40"/>
      <c r="AO307" s="52"/>
    </row>
    <row r="308" spans="9:41" s="37" customFormat="1" x14ac:dyDescent="0.35">
      <c r="I308" s="40"/>
      <c r="J308" s="40"/>
      <c r="K308" s="40"/>
      <c r="L308" s="40"/>
      <c r="M308" s="40"/>
      <c r="N308" s="40"/>
      <c r="O308" s="40"/>
      <c r="P308" s="40"/>
      <c r="Q308" s="40"/>
      <c r="R308" s="40"/>
      <c r="S308" s="40"/>
      <c r="T308" s="40"/>
      <c r="U308" s="40"/>
      <c r="V308" s="40"/>
      <c r="W308" s="40"/>
      <c r="X308" s="40"/>
      <c r="Y308" s="40"/>
      <c r="AO308" s="52"/>
    </row>
    <row r="309" spans="9:41" s="37" customFormat="1" x14ac:dyDescent="0.35">
      <c r="I309" s="40"/>
      <c r="J309" s="40"/>
      <c r="K309" s="40"/>
      <c r="L309" s="40"/>
      <c r="M309" s="40"/>
      <c r="N309" s="40"/>
      <c r="O309" s="40"/>
      <c r="P309" s="40"/>
      <c r="Q309" s="40"/>
      <c r="R309" s="40"/>
      <c r="S309" s="40"/>
      <c r="T309" s="40"/>
      <c r="U309" s="40"/>
      <c r="V309" s="40"/>
      <c r="W309" s="40"/>
      <c r="X309" s="40"/>
      <c r="Y309" s="40"/>
      <c r="AO309" s="52"/>
    </row>
    <row r="310" spans="9:41" s="37" customFormat="1" x14ac:dyDescent="0.35">
      <c r="I310" s="40"/>
      <c r="J310" s="40"/>
      <c r="K310" s="40"/>
      <c r="L310" s="40"/>
      <c r="M310" s="40"/>
      <c r="N310" s="40"/>
      <c r="O310" s="40"/>
      <c r="P310" s="40"/>
      <c r="Q310" s="40"/>
      <c r="R310" s="40"/>
      <c r="S310" s="40"/>
      <c r="T310" s="40"/>
      <c r="U310" s="40"/>
      <c r="V310" s="40"/>
      <c r="W310" s="40"/>
      <c r="X310" s="40"/>
      <c r="Y310" s="40"/>
      <c r="AO310" s="52"/>
    </row>
    <row r="311" spans="9:41" s="37" customFormat="1" x14ac:dyDescent="0.35">
      <c r="I311" s="40"/>
      <c r="J311" s="40"/>
      <c r="K311" s="40"/>
      <c r="L311" s="40"/>
      <c r="M311" s="40"/>
      <c r="N311" s="40"/>
      <c r="O311" s="40"/>
      <c r="P311" s="40"/>
      <c r="Q311" s="40"/>
      <c r="R311" s="40"/>
      <c r="S311" s="40"/>
      <c r="T311" s="40"/>
      <c r="U311" s="40"/>
      <c r="V311" s="40"/>
      <c r="W311" s="40"/>
      <c r="X311" s="40"/>
      <c r="Y311" s="40"/>
      <c r="AO311" s="52"/>
    </row>
    <row r="312" spans="9:41" s="37" customFormat="1" x14ac:dyDescent="0.35">
      <c r="I312" s="40"/>
      <c r="J312" s="40"/>
      <c r="K312" s="40"/>
      <c r="L312" s="40"/>
      <c r="M312" s="40"/>
      <c r="N312" s="40"/>
      <c r="O312" s="40"/>
      <c r="P312" s="40"/>
      <c r="Q312" s="40"/>
      <c r="R312" s="40"/>
      <c r="S312" s="40"/>
      <c r="T312" s="40"/>
      <c r="U312" s="40"/>
      <c r="V312" s="40"/>
      <c r="W312" s="40"/>
      <c r="X312" s="40"/>
      <c r="Y312" s="40"/>
      <c r="AO312" s="52"/>
    </row>
    <row r="313" spans="9:41" s="37" customFormat="1" x14ac:dyDescent="0.35">
      <c r="I313" s="40"/>
      <c r="J313" s="40"/>
      <c r="K313" s="40"/>
      <c r="L313" s="40"/>
      <c r="M313" s="40"/>
      <c r="N313" s="40"/>
      <c r="O313" s="40"/>
      <c r="P313" s="40"/>
      <c r="Q313" s="40"/>
      <c r="R313" s="40"/>
      <c r="S313" s="40"/>
      <c r="T313" s="40"/>
      <c r="U313" s="40"/>
      <c r="V313" s="40"/>
      <c r="W313" s="40"/>
      <c r="X313" s="40"/>
      <c r="Y313" s="40"/>
      <c r="AO313" s="52"/>
    </row>
    <row r="314" spans="9:41" s="37" customFormat="1" x14ac:dyDescent="0.35">
      <c r="I314" s="40"/>
      <c r="J314" s="40"/>
      <c r="K314" s="40"/>
      <c r="L314" s="40"/>
      <c r="M314" s="40"/>
      <c r="N314" s="40"/>
      <c r="O314" s="40"/>
      <c r="P314" s="40"/>
      <c r="Q314" s="40"/>
      <c r="R314" s="40"/>
      <c r="S314" s="40"/>
      <c r="T314" s="40"/>
      <c r="U314" s="40"/>
      <c r="V314" s="40"/>
      <c r="W314" s="40"/>
      <c r="X314" s="40"/>
      <c r="Y314" s="40"/>
      <c r="AO314" s="52"/>
    </row>
    <row r="315" spans="9:41" s="37" customFormat="1" x14ac:dyDescent="0.35">
      <c r="I315" s="40"/>
      <c r="J315" s="40"/>
      <c r="K315" s="40"/>
      <c r="L315" s="40"/>
      <c r="M315" s="40"/>
      <c r="N315" s="40"/>
      <c r="O315" s="40"/>
      <c r="P315" s="40"/>
      <c r="Q315" s="40"/>
      <c r="R315" s="40"/>
      <c r="S315" s="40"/>
      <c r="T315" s="40"/>
      <c r="U315" s="40"/>
      <c r="V315" s="40"/>
      <c r="W315" s="40"/>
      <c r="X315" s="40"/>
      <c r="Y315" s="40"/>
      <c r="AO315" s="52"/>
    </row>
    <row r="316" spans="9:41" s="37" customFormat="1" x14ac:dyDescent="0.35">
      <c r="I316" s="40"/>
      <c r="J316" s="40"/>
      <c r="K316" s="40"/>
      <c r="L316" s="40"/>
      <c r="M316" s="40"/>
      <c r="N316" s="40"/>
      <c r="O316" s="40"/>
      <c r="P316" s="40"/>
      <c r="Q316" s="40"/>
      <c r="R316" s="40"/>
      <c r="S316" s="40"/>
      <c r="T316" s="40"/>
      <c r="U316" s="40"/>
      <c r="V316" s="40"/>
      <c r="W316" s="40"/>
      <c r="X316" s="40"/>
      <c r="Y316" s="40"/>
      <c r="AO316" s="52"/>
    </row>
    <row r="317" spans="9:41" s="37" customFormat="1" x14ac:dyDescent="0.35">
      <c r="I317" s="40"/>
      <c r="J317" s="40"/>
      <c r="K317" s="40"/>
      <c r="L317" s="40"/>
      <c r="M317" s="40"/>
      <c r="N317" s="40"/>
      <c r="O317" s="40"/>
      <c r="P317" s="40"/>
      <c r="Q317" s="40"/>
      <c r="R317" s="40"/>
      <c r="S317" s="40"/>
      <c r="T317" s="40"/>
      <c r="U317" s="40"/>
      <c r="V317" s="40"/>
      <c r="W317" s="40"/>
      <c r="X317" s="40"/>
      <c r="Y317" s="40"/>
      <c r="AO317" s="52"/>
    </row>
    <row r="318" spans="9:41" s="37" customFormat="1" x14ac:dyDescent="0.35">
      <c r="I318" s="40"/>
      <c r="J318" s="40"/>
      <c r="K318" s="40"/>
      <c r="L318" s="40"/>
      <c r="M318" s="40"/>
      <c r="N318" s="40"/>
      <c r="O318" s="40"/>
      <c r="P318" s="40"/>
      <c r="Q318" s="40"/>
      <c r="R318" s="40"/>
      <c r="S318" s="40"/>
      <c r="T318" s="40"/>
      <c r="U318" s="40"/>
      <c r="V318" s="40"/>
      <c r="W318" s="40"/>
      <c r="X318" s="40"/>
      <c r="Y318" s="40"/>
      <c r="AO318" s="52"/>
    </row>
    <row r="319" spans="9:41" s="37" customFormat="1" x14ac:dyDescent="0.35">
      <c r="I319" s="40"/>
      <c r="J319" s="40"/>
      <c r="K319" s="40"/>
      <c r="L319" s="40"/>
      <c r="M319" s="40"/>
      <c r="N319" s="40"/>
      <c r="O319" s="40"/>
      <c r="P319" s="40"/>
      <c r="Q319" s="40"/>
      <c r="R319" s="40"/>
      <c r="S319" s="40"/>
      <c r="T319" s="40"/>
      <c r="U319" s="40"/>
      <c r="V319" s="40"/>
      <c r="W319" s="40"/>
      <c r="X319" s="40"/>
      <c r="Y319" s="40"/>
      <c r="AO319" s="52"/>
    </row>
    <row r="320" spans="9:41" s="37" customFormat="1" x14ac:dyDescent="0.35">
      <c r="I320" s="40"/>
      <c r="J320" s="40"/>
      <c r="K320" s="40"/>
      <c r="L320" s="40"/>
      <c r="M320" s="40"/>
      <c r="N320" s="40"/>
      <c r="O320" s="40"/>
      <c r="P320" s="40"/>
      <c r="Q320" s="40"/>
      <c r="R320" s="40"/>
      <c r="S320" s="40"/>
      <c r="T320" s="40"/>
      <c r="U320" s="40"/>
      <c r="V320" s="40"/>
      <c r="W320" s="40"/>
      <c r="X320" s="40"/>
      <c r="Y320" s="40"/>
      <c r="AO320" s="52"/>
    </row>
    <row r="321" spans="9:41" s="37" customFormat="1" x14ac:dyDescent="0.35">
      <c r="I321" s="40"/>
      <c r="J321" s="40"/>
      <c r="K321" s="40"/>
      <c r="L321" s="40"/>
      <c r="M321" s="40"/>
      <c r="N321" s="40"/>
      <c r="O321" s="40"/>
      <c r="P321" s="40"/>
      <c r="Q321" s="40"/>
      <c r="R321" s="40"/>
      <c r="S321" s="40"/>
      <c r="T321" s="40"/>
      <c r="U321" s="40"/>
      <c r="V321" s="40"/>
      <c r="W321" s="40"/>
      <c r="X321" s="40"/>
      <c r="Y321" s="40"/>
      <c r="AO321" s="52"/>
    </row>
    <row r="322" spans="9:41" s="37" customFormat="1" x14ac:dyDescent="0.35">
      <c r="I322" s="40"/>
      <c r="J322" s="40"/>
      <c r="K322" s="40"/>
      <c r="L322" s="40"/>
      <c r="M322" s="40"/>
      <c r="N322" s="40"/>
      <c r="O322" s="40"/>
      <c r="P322" s="40"/>
      <c r="Q322" s="40"/>
      <c r="R322" s="40"/>
      <c r="S322" s="40"/>
      <c r="T322" s="40"/>
      <c r="U322" s="40"/>
      <c r="V322" s="40"/>
      <c r="W322" s="40"/>
      <c r="X322" s="40"/>
      <c r="Y322" s="40"/>
      <c r="AO322" s="52"/>
    </row>
    <row r="323" spans="9:41" s="37" customFormat="1" x14ac:dyDescent="0.35">
      <c r="I323" s="40"/>
      <c r="J323" s="40"/>
      <c r="K323" s="40"/>
      <c r="L323" s="40"/>
      <c r="M323" s="40"/>
      <c r="N323" s="40"/>
      <c r="O323" s="40"/>
      <c r="P323" s="40"/>
      <c r="Q323" s="40"/>
      <c r="R323" s="40"/>
      <c r="S323" s="40"/>
      <c r="T323" s="40"/>
      <c r="U323" s="40"/>
      <c r="V323" s="40"/>
      <c r="W323" s="40"/>
      <c r="X323" s="40"/>
      <c r="Y323" s="40"/>
      <c r="AO323" s="52"/>
    </row>
    <row r="324" spans="9:41" s="37" customFormat="1" x14ac:dyDescent="0.35">
      <c r="I324" s="40"/>
      <c r="J324" s="40"/>
      <c r="K324" s="40"/>
      <c r="L324" s="40"/>
      <c r="M324" s="40"/>
      <c r="N324" s="40"/>
      <c r="O324" s="40"/>
      <c r="P324" s="40"/>
      <c r="Q324" s="40"/>
      <c r="R324" s="40"/>
      <c r="S324" s="40"/>
      <c r="T324" s="40"/>
      <c r="U324" s="40"/>
      <c r="V324" s="40"/>
      <c r="W324" s="40"/>
      <c r="X324" s="40"/>
      <c r="Y324" s="40"/>
      <c r="AO324" s="52"/>
    </row>
    <row r="325" spans="9:41" s="37" customFormat="1" x14ac:dyDescent="0.35">
      <c r="I325" s="40"/>
      <c r="J325" s="40"/>
      <c r="K325" s="40"/>
      <c r="L325" s="40"/>
      <c r="M325" s="40"/>
      <c r="N325" s="40"/>
      <c r="O325" s="40"/>
      <c r="P325" s="40"/>
      <c r="Q325" s="40"/>
      <c r="R325" s="40"/>
      <c r="S325" s="40"/>
      <c r="T325" s="40"/>
      <c r="U325" s="40"/>
      <c r="V325" s="40"/>
      <c r="W325" s="40"/>
      <c r="X325" s="40"/>
      <c r="Y325" s="40"/>
      <c r="AO325" s="52"/>
    </row>
    <row r="326" spans="9:41" s="37" customFormat="1" x14ac:dyDescent="0.35">
      <c r="I326" s="40"/>
      <c r="J326" s="40"/>
      <c r="K326" s="40"/>
      <c r="L326" s="40"/>
      <c r="M326" s="40"/>
      <c r="N326" s="40"/>
      <c r="O326" s="40"/>
      <c r="P326" s="40"/>
      <c r="Q326" s="40"/>
      <c r="R326" s="40"/>
      <c r="S326" s="40"/>
      <c r="T326" s="40"/>
      <c r="U326" s="40"/>
      <c r="V326" s="40"/>
      <c r="W326" s="40"/>
      <c r="X326" s="40"/>
      <c r="Y326" s="40"/>
      <c r="AO326" s="52"/>
    </row>
    <row r="327" spans="9:41" s="37" customFormat="1" x14ac:dyDescent="0.35">
      <c r="I327" s="40"/>
      <c r="J327" s="40"/>
      <c r="K327" s="40"/>
      <c r="L327" s="40"/>
      <c r="M327" s="40"/>
      <c r="N327" s="40"/>
      <c r="O327" s="40"/>
      <c r="P327" s="40"/>
      <c r="Q327" s="40"/>
      <c r="R327" s="40"/>
      <c r="S327" s="40"/>
      <c r="T327" s="40"/>
      <c r="U327" s="40"/>
      <c r="V327" s="40"/>
      <c r="W327" s="40"/>
      <c r="X327" s="40"/>
      <c r="Y327" s="40"/>
      <c r="AO327" s="52"/>
    </row>
    <row r="328" spans="9:41" s="37" customFormat="1" x14ac:dyDescent="0.35">
      <c r="I328" s="40"/>
      <c r="J328" s="40"/>
      <c r="K328" s="40"/>
      <c r="L328" s="40"/>
      <c r="M328" s="40"/>
      <c r="N328" s="40"/>
      <c r="O328" s="40"/>
      <c r="P328" s="40"/>
      <c r="Q328" s="40"/>
      <c r="R328" s="40"/>
      <c r="S328" s="40"/>
      <c r="T328" s="40"/>
      <c r="U328" s="40"/>
      <c r="V328" s="40"/>
      <c r="W328" s="40"/>
      <c r="X328" s="40"/>
      <c r="Y328" s="40"/>
      <c r="AO328" s="52"/>
    </row>
    <row r="329" spans="9:41" s="37" customFormat="1" x14ac:dyDescent="0.35">
      <c r="I329" s="40"/>
      <c r="J329" s="40"/>
      <c r="K329" s="40"/>
      <c r="L329" s="40"/>
      <c r="M329" s="40"/>
      <c r="N329" s="40"/>
      <c r="O329" s="40"/>
      <c r="P329" s="40"/>
      <c r="Q329" s="40"/>
      <c r="R329" s="40"/>
      <c r="S329" s="40"/>
      <c r="T329" s="40"/>
      <c r="U329" s="40"/>
      <c r="V329" s="40"/>
      <c r="W329" s="40"/>
      <c r="X329" s="40"/>
      <c r="Y329" s="40"/>
      <c r="AO329" s="52"/>
    </row>
    <row r="330" spans="9:41" s="37" customFormat="1" x14ac:dyDescent="0.35">
      <c r="I330" s="40"/>
      <c r="J330" s="40"/>
      <c r="K330" s="40"/>
      <c r="L330" s="40"/>
      <c r="M330" s="40"/>
      <c r="N330" s="40"/>
      <c r="O330" s="40"/>
      <c r="P330" s="40"/>
      <c r="Q330" s="40"/>
      <c r="R330" s="40"/>
      <c r="S330" s="40"/>
      <c r="T330" s="40"/>
      <c r="U330" s="40"/>
      <c r="V330" s="40"/>
      <c r="W330" s="40"/>
      <c r="X330" s="40"/>
      <c r="Y330" s="40"/>
      <c r="AO330" s="52"/>
    </row>
    <row r="331" spans="9:41" s="37" customFormat="1" x14ac:dyDescent="0.35">
      <c r="I331" s="40"/>
      <c r="J331" s="40"/>
      <c r="K331" s="40"/>
      <c r="L331" s="40"/>
      <c r="M331" s="40"/>
      <c r="N331" s="40"/>
      <c r="O331" s="40"/>
      <c r="P331" s="40"/>
      <c r="Q331" s="40"/>
      <c r="R331" s="40"/>
      <c r="S331" s="40"/>
      <c r="T331" s="40"/>
      <c r="U331" s="40"/>
      <c r="V331" s="40"/>
      <c r="W331" s="40"/>
      <c r="X331" s="40"/>
      <c r="Y331" s="40"/>
      <c r="AO331" s="52"/>
    </row>
    <row r="332" spans="9:41" s="37" customFormat="1" x14ac:dyDescent="0.35">
      <c r="I332" s="40"/>
      <c r="J332" s="40"/>
      <c r="K332" s="40"/>
      <c r="L332" s="40"/>
      <c r="M332" s="40"/>
      <c r="N332" s="40"/>
      <c r="O332" s="40"/>
      <c r="P332" s="40"/>
      <c r="Q332" s="40"/>
      <c r="R332" s="40"/>
      <c r="S332" s="40"/>
      <c r="T332" s="40"/>
      <c r="U332" s="40"/>
      <c r="V332" s="40"/>
      <c r="W332" s="40"/>
      <c r="X332" s="40"/>
      <c r="Y332" s="40"/>
      <c r="AO332" s="52"/>
    </row>
    <row r="333" spans="9:41" s="37" customFormat="1" x14ac:dyDescent="0.35">
      <c r="I333" s="40"/>
      <c r="J333" s="40"/>
      <c r="K333" s="40"/>
      <c r="L333" s="40"/>
      <c r="M333" s="40"/>
      <c r="N333" s="40"/>
      <c r="O333" s="40"/>
      <c r="P333" s="40"/>
      <c r="Q333" s="40"/>
      <c r="R333" s="40"/>
      <c r="S333" s="40"/>
      <c r="T333" s="40"/>
      <c r="U333" s="40"/>
      <c r="V333" s="40"/>
      <c r="W333" s="40"/>
      <c r="X333" s="40"/>
      <c r="Y333" s="40"/>
      <c r="AO333" s="52"/>
    </row>
    <row r="334" spans="9:41" s="37" customFormat="1" x14ac:dyDescent="0.35">
      <c r="I334" s="40"/>
      <c r="J334" s="40"/>
      <c r="K334" s="40"/>
      <c r="L334" s="40"/>
      <c r="M334" s="40"/>
      <c r="N334" s="40"/>
      <c r="O334" s="40"/>
      <c r="P334" s="40"/>
      <c r="Q334" s="40"/>
      <c r="R334" s="40"/>
      <c r="S334" s="40"/>
      <c r="T334" s="40"/>
      <c r="U334" s="40"/>
      <c r="V334" s="40"/>
      <c r="W334" s="40"/>
      <c r="X334" s="40"/>
      <c r="Y334" s="40"/>
      <c r="AO334" s="52"/>
    </row>
    <row r="335" spans="9:41" s="37" customFormat="1" x14ac:dyDescent="0.35">
      <c r="I335" s="40"/>
      <c r="J335" s="40"/>
      <c r="K335" s="40"/>
      <c r="L335" s="40"/>
      <c r="M335" s="40"/>
      <c r="N335" s="40"/>
      <c r="O335" s="40"/>
      <c r="P335" s="40"/>
      <c r="Q335" s="40"/>
      <c r="R335" s="40"/>
      <c r="S335" s="40"/>
      <c r="T335" s="40"/>
      <c r="U335" s="40"/>
      <c r="V335" s="40"/>
      <c r="W335" s="40"/>
      <c r="X335" s="40"/>
      <c r="Y335" s="40"/>
      <c r="AO335" s="52"/>
    </row>
    <row r="336" spans="9:41" s="37" customFormat="1" x14ac:dyDescent="0.35">
      <c r="I336" s="40"/>
      <c r="J336" s="40"/>
      <c r="K336" s="40"/>
      <c r="L336" s="40"/>
      <c r="M336" s="40"/>
      <c r="N336" s="40"/>
      <c r="O336" s="40"/>
      <c r="P336" s="40"/>
      <c r="Q336" s="40"/>
      <c r="R336" s="40"/>
      <c r="S336" s="40"/>
      <c r="T336" s="40"/>
      <c r="U336" s="40"/>
      <c r="V336" s="40"/>
      <c r="W336" s="40"/>
      <c r="X336" s="40"/>
      <c r="Y336" s="40"/>
      <c r="AO336" s="52"/>
    </row>
    <row r="337" spans="9:41" s="37" customFormat="1" x14ac:dyDescent="0.35">
      <c r="I337" s="40"/>
      <c r="J337" s="40"/>
      <c r="K337" s="40"/>
      <c r="L337" s="40"/>
      <c r="M337" s="40"/>
      <c r="N337" s="40"/>
      <c r="O337" s="40"/>
      <c r="P337" s="40"/>
      <c r="Q337" s="40"/>
      <c r="R337" s="40"/>
      <c r="S337" s="40"/>
      <c r="T337" s="40"/>
      <c r="U337" s="40"/>
      <c r="V337" s="40"/>
      <c r="W337" s="40"/>
      <c r="X337" s="40"/>
      <c r="Y337" s="40"/>
      <c r="AO337" s="52"/>
    </row>
    <row r="338" spans="9:41" s="37" customFormat="1" x14ac:dyDescent="0.35">
      <c r="I338" s="40"/>
      <c r="J338" s="40"/>
      <c r="K338" s="40"/>
      <c r="L338" s="40"/>
      <c r="M338" s="40"/>
      <c r="N338" s="40"/>
      <c r="O338" s="40"/>
      <c r="P338" s="40"/>
      <c r="Q338" s="40"/>
      <c r="R338" s="40"/>
      <c r="S338" s="40"/>
      <c r="T338" s="40"/>
      <c r="U338" s="40"/>
      <c r="V338" s="40"/>
      <c r="W338" s="40"/>
      <c r="X338" s="40"/>
      <c r="Y338" s="40"/>
      <c r="AO338" s="52"/>
    </row>
    <row r="339" spans="9:41" s="37" customFormat="1" x14ac:dyDescent="0.35">
      <c r="I339" s="40"/>
      <c r="J339" s="40"/>
      <c r="K339" s="40"/>
      <c r="L339" s="40"/>
      <c r="M339" s="40"/>
      <c r="N339" s="40"/>
      <c r="O339" s="40"/>
      <c r="P339" s="40"/>
      <c r="Q339" s="40"/>
      <c r="R339" s="40"/>
      <c r="S339" s="40"/>
      <c r="T339" s="40"/>
      <c r="U339" s="40"/>
      <c r="V339" s="40"/>
      <c r="W339" s="40"/>
      <c r="X339" s="40"/>
      <c r="Y339" s="40"/>
      <c r="AO339" s="52"/>
    </row>
    <row r="340" spans="9:41" s="37" customFormat="1" x14ac:dyDescent="0.35">
      <c r="I340" s="40"/>
      <c r="J340" s="40"/>
      <c r="K340" s="40"/>
      <c r="L340" s="40"/>
      <c r="M340" s="40"/>
      <c r="N340" s="40"/>
      <c r="O340" s="40"/>
      <c r="P340" s="40"/>
      <c r="Q340" s="40"/>
      <c r="R340" s="40"/>
      <c r="S340" s="40"/>
      <c r="T340" s="40"/>
      <c r="U340" s="40"/>
      <c r="V340" s="40"/>
      <c r="W340" s="40"/>
      <c r="X340" s="40"/>
      <c r="Y340" s="40"/>
      <c r="AO340" s="52"/>
    </row>
    <row r="341" spans="9:41" s="37" customFormat="1" x14ac:dyDescent="0.35">
      <c r="I341" s="40"/>
      <c r="J341" s="40"/>
      <c r="K341" s="40"/>
      <c r="L341" s="40"/>
      <c r="M341" s="40"/>
      <c r="N341" s="40"/>
      <c r="O341" s="40"/>
      <c r="P341" s="40"/>
      <c r="Q341" s="40"/>
      <c r="R341" s="40"/>
      <c r="S341" s="40"/>
      <c r="T341" s="40"/>
      <c r="U341" s="40"/>
      <c r="V341" s="40"/>
      <c r="W341" s="40"/>
      <c r="X341" s="40"/>
      <c r="Y341" s="40"/>
      <c r="AO341" s="52"/>
    </row>
    <row r="342" spans="9:41" s="37" customFormat="1" x14ac:dyDescent="0.35">
      <c r="I342" s="40"/>
      <c r="J342" s="40"/>
      <c r="K342" s="40"/>
      <c r="L342" s="40"/>
      <c r="M342" s="40"/>
      <c r="N342" s="40"/>
      <c r="O342" s="40"/>
      <c r="P342" s="40"/>
      <c r="Q342" s="40"/>
      <c r="R342" s="40"/>
      <c r="S342" s="40"/>
      <c r="T342" s="40"/>
      <c r="U342" s="40"/>
      <c r="V342" s="40"/>
      <c r="W342" s="40"/>
      <c r="X342" s="40"/>
      <c r="Y342" s="40"/>
      <c r="AO342" s="52"/>
    </row>
    <row r="343" spans="9:41" s="37" customFormat="1" x14ac:dyDescent="0.35">
      <c r="I343" s="40"/>
      <c r="J343" s="40"/>
      <c r="K343" s="40"/>
      <c r="L343" s="40"/>
      <c r="M343" s="40"/>
      <c r="N343" s="40"/>
      <c r="O343" s="40"/>
      <c r="P343" s="40"/>
      <c r="Q343" s="40"/>
      <c r="R343" s="40"/>
      <c r="S343" s="40"/>
      <c r="T343" s="40"/>
      <c r="U343" s="40"/>
      <c r="V343" s="40"/>
      <c r="W343" s="40"/>
      <c r="X343" s="40"/>
      <c r="Y343" s="40"/>
      <c r="AO343" s="52"/>
    </row>
    <row r="344" spans="9:41" s="37" customFormat="1" x14ac:dyDescent="0.35">
      <c r="I344" s="40"/>
      <c r="J344" s="40"/>
      <c r="K344" s="40"/>
      <c r="L344" s="40"/>
      <c r="M344" s="40"/>
      <c r="N344" s="40"/>
      <c r="O344" s="40"/>
      <c r="P344" s="40"/>
      <c r="Q344" s="40"/>
      <c r="R344" s="40"/>
      <c r="S344" s="40"/>
      <c r="T344" s="40"/>
      <c r="U344" s="40"/>
      <c r="V344" s="40"/>
      <c r="W344" s="40"/>
      <c r="X344" s="40"/>
      <c r="Y344" s="40"/>
      <c r="AO344" s="52"/>
    </row>
    <row r="345" spans="9:41" s="37" customFormat="1" x14ac:dyDescent="0.35">
      <c r="I345" s="40"/>
      <c r="J345" s="40"/>
      <c r="K345" s="40"/>
      <c r="L345" s="40"/>
      <c r="M345" s="40"/>
      <c r="N345" s="40"/>
      <c r="O345" s="40"/>
      <c r="P345" s="40"/>
      <c r="Q345" s="40"/>
      <c r="R345" s="40"/>
      <c r="S345" s="40"/>
      <c r="T345" s="40"/>
      <c r="U345" s="40"/>
      <c r="V345" s="40"/>
      <c r="W345" s="40"/>
      <c r="X345" s="40"/>
      <c r="Y345" s="40"/>
      <c r="AO345" s="52"/>
    </row>
    <row r="346" spans="9:41" s="37" customFormat="1" x14ac:dyDescent="0.35">
      <c r="I346" s="40"/>
      <c r="J346" s="40"/>
      <c r="K346" s="40"/>
      <c r="L346" s="40"/>
      <c r="M346" s="40"/>
      <c r="N346" s="40"/>
      <c r="O346" s="40"/>
      <c r="P346" s="40"/>
      <c r="Q346" s="40"/>
      <c r="R346" s="40"/>
      <c r="S346" s="40"/>
      <c r="T346" s="40"/>
      <c r="U346" s="40"/>
      <c r="V346" s="40"/>
      <c r="W346" s="40"/>
      <c r="X346" s="40"/>
      <c r="Y346" s="40"/>
      <c r="AO346" s="52"/>
    </row>
    <row r="347" spans="9:41" s="37" customFormat="1" x14ac:dyDescent="0.35">
      <c r="I347" s="40"/>
      <c r="J347" s="40"/>
      <c r="K347" s="40"/>
      <c r="L347" s="40"/>
      <c r="M347" s="40"/>
      <c r="N347" s="40"/>
      <c r="O347" s="40"/>
      <c r="P347" s="40"/>
      <c r="Q347" s="40"/>
      <c r="R347" s="40"/>
      <c r="S347" s="40"/>
      <c r="T347" s="40"/>
      <c r="U347" s="40"/>
      <c r="V347" s="40"/>
      <c r="W347" s="40"/>
      <c r="X347" s="40"/>
      <c r="Y347" s="40"/>
      <c r="AO347" s="52"/>
    </row>
    <row r="348" spans="9:41" s="37" customFormat="1" x14ac:dyDescent="0.35">
      <c r="I348" s="40"/>
      <c r="J348" s="40"/>
      <c r="K348" s="40"/>
      <c r="L348" s="40"/>
      <c r="M348" s="40"/>
      <c r="N348" s="40"/>
      <c r="O348" s="40"/>
      <c r="P348" s="40"/>
      <c r="Q348" s="40"/>
      <c r="R348" s="40"/>
      <c r="S348" s="40"/>
      <c r="T348" s="40"/>
      <c r="U348" s="40"/>
      <c r="V348" s="40"/>
      <c r="W348" s="40"/>
      <c r="X348" s="40"/>
      <c r="Y348" s="40"/>
      <c r="AO348" s="52"/>
    </row>
    <row r="349" spans="9:41" s="37" customFormat="1" x14ac:dyDescent="0.35">
      <c r="I349" s="40"/>
      <c r="J349" s="40"/>
      <c r="K349" s="40"/>
      <c r="L349" s="40"/>
      <c r="M349" s="40"/>
      <c r="N349" s="40"/>
      <c r="O349" s="40"/>
      <c r="P349" s="40"/>
      <c r="Q349" s="40"/>
      <c r="R349" s="40"/>
      <c r="S349" s="40"/>
      <c r="T349" s="40"/>
      <c r="U349" s="40"/>
      <c r="V349" s="40"/>
      <c r="W349" s="40"/>
      <c r="X349" s="40"/>
      <c r="Y349" s="40"/>
      <c r="AO349" s="52"/>
    </row>
    <row r="350" spans="9:41" s="37" customFormat="1" x14ac:dyDescent="0.35">
      <c r="I350" s="40"/>
      <c r="J350" s="40"/>
      <c r="K350" s="40"/>
      <c r="L350" s="40"/>
      <c r="M350" s="40"/>
      <c r="N350" s="40"/>
      <c r="O350" s="40"/>
      <c r="P350" s="40"/>
      <c r="Q350" s="40"/>
      <c r="R350" s="40"/>
      <c r="S350" s="40"/>
      <c r="T350" s="40"/>
      <c r="U350" s="40"/>
      <c r="V350" s="40"/>
      <c r="W350" s="40"/>
      <c r="X350" s="40"/>
      <c r="Y350" s="40"/>
      <c r="AO350" s="52"/>
    </row>
    <row r="351" spans="9:41" s="37" customFormat="1" x14ac:dyDescent="0.35">
      <c r="I351" s="40"/>
      <c r="J351" s="40"/>
      <c r="K351" s="40"/>
      <c r="L351" s="40"/>
      <c r="M351" s="40"/>
      <c r="N351" s="40"/>
      <c r="O351" s="40"/>
      <c r="P351" s="40"/>
      <c r="Q351" s="40"/>
      <c r="R351" s="40"/>
      <c r="S351" s="40"/>
      <c r="T351" s="40"/>
      <c r="U351" s="40"/>
      <c r="V351" s="40"/>
      <c r="W351" s="40"/>
      <c r="X351" s="40"/>
      <c r="Y351" s="40"/>
      <c r="AO351" s="52"/>
    </row>
    <row r="352" spans="9:41" s="37" customFormat="1" x14ac:dyDescent="0.35">
      <c r="I352" s="40"/>
      <c r="J352" s="40"/>
      <c r="K352" s="40"/>
      <c r="L352" s="40"/>
      <c r="M352" s="40"/>
      <c r="N352" s="40"/>
      <c r="O352" s="40"/>
      <c r="P352" s="40"/>
      <c r="Q352" s="40"/>
      <c r="R352" s="40"/>
      <c r="S352" s="40"/>
      <c r="T352" s="40"/>
      <c r="U352" s="40"/>
      <c r="V352" s="40"/>
      <c r="W352" s="40"/>
      <c r="X352" s="40"/>
      <c r="Y352" s="40"/>
      <c r="AO352" s="52"/>
    </row>
    <row r="353" spans="9:41" s="37" customFormat="1" x14ac:dyDescent="0.35">
      <c r="I353" s="40"/>
      <c r="J353" s="40"/>
      <c r="K353" s="40"/>
      <c r="L353" s="40"/>
      <c r="M353" s="40"/>
      <c r="N353" s="40"/>
      <c r="O353" s="40"/>
      <c r="P353" s="40"/>
      <c r="Q353" s="40"/>
      <c r="R353" s="40"/>
      <c r="S353" s="40"/>
      <c r="T353" s="40"/>
      <c r="U353" s="40"/>
      <c r="V353" s="40"/>
      <c r="W353" s="40"/>
      <c r="X353" s="40"/>
      <c r="Y353" s="40"/>
      <c r="AO353" s="52"/>
    </row>
    <row r="354" spans="9:41" s="37" customFormat="1" x14ac:dyDescent="0.35">
      <c r="I354" s="40"/>
      <c r="J354" s="40"/>
      <c r="K354" s="40"/>
      <c r="L354" s="40"/>
      <c r="M354" s="40"/>
      <c r="N354" s="40"/>
      <c r="O354" s="40"/>
      <c r="P354" s="40"/>
      <c r="Q354" s="40"/>
      <c r="R354" s="40"/>
      <c r="S354" s="40"/>
      <c r="T354" s="40"/>
      <c r="U354" s="40"/>
      <c r="V354" s="40"/>
      <c r="W354" s="40"/>
      <c r="X354" s="40"/>
      <c r="Y354" s="40"/>
      <c r="AO354" s="52"/>
    </row>
    <row r="355" spans="9:41" s="37" customFormat="1" x14ac:dyDescent="0.35">
      <c r="I355" s="40"/>
      <c r="J355" s="40"/>
      <c r="K355" s="40"/>
      <c r="L355" s="40"/>
      <c r="M355" s="40"/>
      <c r="N355" s="40"/>
      <c r="O355" s="40"/>
      <c r="P355" s="40"/>
      <c r="Q355" s="40"/>
      <c r="R355" s="40"/>
      <c r="S355" s="40"/>
      <c r="T355" s="40"/>
      <c r="U355" s="40"/>
      <c r="V355" s="40"/>
      <c r="W355" s="40"/>
      <c r="X355" s="40"/>
      <c r="Y355" s="40"/>
      <c r="AO355" s="52"/>
    </row>
    <row r="356" spans="9:41" s="37" customFormat="1" x14ac:dyDescent="0.35">
      <c r="I356" s="40"/>
      <c r="J356" s="40"/>
      <c r="K356" s="40"/>
      <c r="L356" s="40"/>
      <c r="M356" s="40"/>
      <c r="N356" s="40"/>
      <c r="O356" s="40"/>
      <c r="P356" s="40"/>
      <c r="Q356" s="40"/>
      <c r="R356" s="40"/>
      <c r="S356" s="40"/>
      <c r="T356" s="40"/>
      <c r="U356" s="40"/>
      <c r="V356" s="40"/>
      <c r="W356" s="40"/>
      <c r="X356" s="40"/>
      <c r="Y356" s="40"/>
      <c r="AO356" s="52"/>
    </row>
    <row r="357" spans="9:41" s="37" customFormat="1" x14ac:dyDescent="0.35">
      <c r="I357" s="40"/>
      <c r="J357" s="40"/>
      <c r="K357" s="40"/>
      <c r="L357" s="40"/>
      <c r="M357" s="40"/>
      <c r="N357" s="40"/>
      <c r="O357" s="40"/>
      <c r="P357" s="40"/>
      <c r="Q357" s="40"/>
      <c r="R357" s="40"/>
      <c r="S357" s="40"/>
      <c r="T357" s="40"/>
      <c r="U357" s="40"/>
      <c r="V357" s="40"/>
      <c r="W357" s="40"/>
      <c r="X357" s="40"/>
      <c r="Y357" s="40"/>
      <c r="AO357" s="52"/>
    </row>
    <row r="358" spans="9:41" s="37" customFormat="1" x14ac:dyDescent="0.35">
      <c r="I358" s="40"/>
      <c r="J358" s="40"/>
      <c r="K358" s="40"/>
      <c r="L358" s="40"/>
      <c r="M358" s="40"/>
      <c r="N358" s="40"/>
      <c r="O358" s="40"/>
      <c r="P358" s="40"/>
      <c r="Q358" s="40"/>
      <c r="R358" s="40"/>
      <c r="S358" s="40"/>
      <c r="T358" s="40"/>
      <c r="U358" s="40"/>
      <c r="V358" s="40"/>
      <c r="W358" s="40"/>
      <c r="X358" s="40"/>
      <c r="Y358" s="40"/>
      <c r="AO358" s="52"/>
    </row>
    <row r="359" spans="9:41" s="37" customFormat="1" x14ac:dyDescent="0.35">
      <c r="I359" s="40"/>
      <c r="J359" s="40"/>
      <c r="K359" s="40"/>
      <c r="L359" s="40"/>
      <c r="M359" s="40"/>
      <c r="N359" s="40"/>
      <c r="O359" s="40"/>
      <c r="P359" s="40"/>
      <c r="Q359" s="40"/>
      <c r="R359" s="40"/>
      <c r="S359" s="40"/>
      <c r="T359" s="40"/>
      <c r="U359" s="40"/>
      <c r="V359" s="40"/>
      <c r="W359" s="40"/>
      <c r="X359" s="40"/>
      <c r="Y359" s="40"/>
      <c r="AO359" s="52"/>
    </row>
    <row r="360" spans="9:41" s="37" customFormat="1" x14ac:dyDescent="0.35">
      <c r="I360" s="40"/>
      <c r="J360" s="40"/>
      <c r="K360" s="40"/>
      <c r="L360" s="40"/>
      <c r="M360" s="40"/>
      <c r="N360" s="40"/>
      <c r="O360" s="40"/>
      <c r="P360" s="40"/>
      <c r="Q360" s="40"/>
      <c r="R360" s="40"/>
      <c r="S360" s="40"/>
      <c r="T360" s="40"/>
      <c r="U360" s="40"/>
      <c r="V360" s="40"/>
      <c r="W360" s="40"/>
      <c r="X360" s="40"/>
      <c r="Y360" s="40"/>
      <c r="AO360" s="52"/>
    </row>
    <row r="361" spans="9:41" s="37" customFormat="1" x14ac:dyDescent="0.35">
      <c r="I361" s="40"/>
      <c r="J361" s="40"/>
      <c r="K361" s="40"/>
      <c r="L361" s="40"/>
      <c r="M361" s="40"/>
      <c r="N361" s="40"/>
      <c r="O361" s="40"/>
      <c r="P361" s="40"/>
      <c r="Q361" s="40"/>
      <c r="R361" s="40"/>
      <c r="S361" s="40"/>
      <c r="T361" s="40"/>
      <c r="U361" s="40"/>
      <c r="V361" s="40"/>
      <c r="W361" s="40"/>
      <c r="X361" s="40"/>
      <c r="Y361" s="40"/>
      <c r="AO361" s="52"/>
    </row>
    <row r="362" spans="9:41" s="37" customFormat="1" x14ac:dyDescent="0.35">
      <c r="I362" s="40"/>
      <c r="J362" s="40"/>
      <c r="K362" s="40"/>
      <c r="L362" s="40"/>
      <c r="M362" s="40"/>
      <c r="N362" s="40"/>
      <c r="O362" s="40"/>
      <c r="P362" s="40"/>
      <c r="Q362" s="40"/>
      <c r="R362" s="40"/>
      <c r="S362" s="40"/>
      <c r="T362" s="40"/>
      <c r="U362" s="40"/>
      <c r="V362" s="40"/>
      <c r="W362" s="40"/>
      <c r="X362" s="40"/>
      <c r="Y362" s="40"/>
      <c r="AO362" s="52"/>
    </row>
    <row r="363" spans="9:41" s="37" customFormat="1" x14ac:dyDescent="0.35">
      <c r="I363" s="40"/>
      <c r="J363" s="40"/>
      <c r="K363" s="40"/>
      <c r="L363" s="40"/>
      <c r="M363" s="40"/>
      <c r="N363" s="40"/>
      <c r="O363" s="40"/>
      <c r="P363" s="40"/>
      <c r="Q363" s="40"/>
      <c r="R363" s="40"/>
      <c r="S363" s="40"/>
      <c r="T363" s="40"/>
      <c r="U363" s="40"/>
      <c r="V363" s="40"/>
      <c r="W363" s="40"/>
      <c r="X363" s="40"/>
      <c r="Y363" s="40"/>
      <c r="AO363" s="52"/>
    </row>
    <row r="364" spans="9:41" s="37" customFormat="1" x14ac:dyDescent="0.35">
      <c r="I364" s="40"/>
      <c r="J364" s="40"/>
      <c r="K364" s="40"/>
      <c r="L364" s="40"/>
      <c r="M364" s="40"/>
      <c r="N364" s="40"/>
      <c r="O364" s="40"/>
      <c r="P364" s="40"/>
      <c r="Q364" s="40"/>
      <c r="R364" s="40"/>
      <c r="S364" s="40"/>
      <c r="T364" s="40"/>
      <c r="U364" s="40"/>
      <c r="V364" s="40"/>
      <c r="W364" s="40"/>
      <c r="X364" s="40"/>
      <c r="Y364" s="40"/>
      <c r="AO364" s="52"/>
    </row>
    <row r="365" spans="9:41" s="37" customFormat="1" x14ac:dyDescent="0.35">
      <c r="I365" s="40"/>
      <c r="J365" s="40"/>
      <c r="K365" s="40"/>
      <c r="L365" s="40"/>
      <c r="M365" s="40"/>
      <c r="N365" s="40"/>
      <c r="O365" s="40"/>
      <c r="P365" s="40"/>
      <c r="Q365" s="40"/>
      <c r="R365" s="40"/>
      <c r="S365" s="40"/>
      <c r="T365" s="40"/>
      <c r="U365" s="40"/>
      <c r="V365" s="40"/>
      <c r="W365" s="40"/>
      <c r="X365" s="40"/>
      <c r="Y365" s="40"/>
      <c r="AO365" s="52"/>
    </row>
    <row r="366" spans="9:41" s="37" customFormat="1" x14ac:dyDescent="0.35">
      <c r="I366" s="40"/>
      <c r="J366" s="40"/>
      <c r="K366" s="40"/>
      <c r="L366" s="40"/>
      <c r="M366" s="40"/>
      <c r="N366" s="40"/>
      <c r="O366" s="40"/>
      <c r="P366" s="40"/>
      <c r="Q366" s="40"/>
      <c r="R366" s="40"/>
      <c r="S366" s="40"/>
      <c r="T366" s="40"/>
      <c r="U366" s="40"/>
      <c r="V366" s="40"/>
      <c r="W366" s="40"/>
      <c r="X366" s="40"/>
      <c r="Y366" s="40"/>
      <c r="AO366" s="52"/>
    </row>
    <row r="367" spans="9:41" s="37" customFormat="1" x14ac:dyDescent="0.35">
      <c r="I367" s="40"/>
      <c r="J367" s="40"/>
      <c r="K367" s="40"/>
      <c r="L367" s="40"/>
      <c r="M367" s="40"/>
      <c r="N367" s="40"/>
      <c r="O367" s="40"/>
      <c r="P367" s="40"/>
      <c r="Q367" s="40"/>
      <c r="R367" s="40"/>
      <c r="S367" s="40"/>
      <c r="T367" s="40"/>
      <c r="U367" s="40"/>
      <c r="V367" s="40"/>
      <c r="W367" s="40"/>
      <c r="X367" s="40"/>
      <c r="Y367" s="40"/>
      <c r="AO367" s="52"/>
    </row>
    <row r="368" spans="9:41" s="37" customFormat="1" x14ac:dyDescent="0.35">
      <c r="I368" s="40"/>
      <c r="J368" s="40"/>
      <c r="K368" s="40"/>
      <c r="L368" s="40"/>
      <c r="M368" s="40"/>
      <c r="N368" s="40"/>
      <c r="O368" s="40"/>
      <c r="P368" s="40"/>
      <c r="Q368" s="40"/>
      <c r="R368" s="40"/>
      <c r="S368" s="40"/>
      <c r="T368" s="40"/>
      <c r="U368" s="40"/>
      <c r="V368" s="40"/>
      <c r="W368" s="40"/>
      <c r="X368" s="40"/>
      <c r="Y368" s="40"/>
      <c r="AO368" s="52"/>
    </row>
    <row r="369" spans="9:41" s="37" customFormat="1" x14ac:dyDescent="0.35">
      <c r="I369" s="40"/>
      <c r="J369" s="40"/>
      <c r="K369" s="40"/>
      <c r="L369" s="40"/>
      <c r="M369" s="40"/>
      <c r="N369" s="40"/>
      <c r="O369" s="40"/>
      <c r="P369" s="40"/>
      <c r="Q369" s="40"/>
      <c r="R369" s="40"/>
      <c r="S369" s="40"/>
      <c r="T369" s="40"/>
      <c r="U369" s="40"/>
      <c r="V369" s="40"/>
      <c r="W369" s="40"/>
      <c r="X369" s="40"/>
      <c r="Y369" s="40"/>
      <c r="AO369" s="52"/>
    </row>
    <row r="370" spans="9:41" s="37" customFormat="1" x14ac:dyDescent="0.35">
      <c r="I370" s="40"/>
      <c r="J370" s="40"/>
      <c r="K370" s="40"/>
      <c r="L370" s="40"/>
      <c r="M370" s="40"/>
      <c r="N370" s="40"/>
      <c r="O370" s="40"/>
      <c r="P370" s="40"/>
      <c r="Q370" s="40"/>
      <c r="R370" s="40"/>
      <c r="S370" s="40"/>
      <c r="T370" s="40"/>
      <c r="U370" s="40"/>
      <c r="V370" s="40"/>
      <c r="W370" s="40"/>
      <c r="X370" s="40"/>
      <c r="Y370" s="40"/>
      <c r="AO370" s="52"/>
    </row>
    <row r="371" spans="9:41" s="37" customFormat="1" x14ac:dyDescent="0.35">
      <c r="I371" s="40"/>
      <c r="J371" s="40"/>
      <c r="K371" s="40"/>
      <c r="L371" s="40"/>
      <c r="M371" s="40"/>
      <c r="N371" s="40"/>
      <c r="O371" s="40"/>
      <c r="P371" s="40"/>
      <c r="Q371" s="40"/>
      <c r="R371" s="40"/>
      <c r="S371" s="40"/>
      <c r="T371" s="40"/>
      <c r="U371" s="40"/>
      <c r="V371" s="40"/>
      <c r="W371" s="40"/>
      <c r="X371" s="40"/>
      <c r="Y371" s="40"/>
      <c r="AO371" s="52"/>
    </row>
    <row r="372" spans="9:41" s="37" customFormat="1" x14ac:dyDescent="0.35">
      <c r="I372" s="40"/>
      <c r="J372" s="40"/>
      <c r="K372" s="40"/>
      <c r="L372" s="40"/>
      <c r="M372" s="40"/>
      <c r="N372" s="40"/>
      <c r="O372" s="40"/>
      <c r="P372" s="40"/>
      <c r="Q372" s="40"/>
      <c r="R372" s="40"/>
      <c r="S372" s="40"/>
      <c r="T372" s="40"/>
      <c r="U372" s="40"/>
      <c r="V372" s="40"/>
      <c r="W372" s="40"/>
      <c r="X372" s="40"/>
      <c r="Y372" s="40"/>
      <c r="AO372" s="52"/>
    </row>
    <row r="373" spans="9:41" s="37" customFormat="1" x14ac:dyDescent="0.35">
      <c r="I373" s="40"/>
      <c r="J373" s="40"/>
      <c r="K373" s="40"/>
      <c r="L373" s="40"/>
      <c r="M373" s="40"/>
      <c r="N373" s="40"/>
      <c r="O373" s="40"/>
      <c r="P373" s="40"/>
      <c r="Q373" s="40"/>
      <c r="R373" s="40"/>
      <c r="S373" s="40"/>
      <c r="T373" s="40"/>
      <c r="U373" s="40"/>
      <c r="V373" s="40"/>
      <c r="W373" s="40"/>
      <c r="X373" s="40"/>
      <c r="Y373" s="40"/>
      <c r="AO373" s="52"/>
    </row>
    <row r="374" spans="9:41" s="37" customFormat="1" x14ac:dyDescent="0.35">
      <c r="I374" s="40"/>
      <c r="J374" s="40"/>
      <c r="K374" s="40"/>
      <c r="L374" s="40"/>
      <c r="M374" s="40"/>
      <c r="N374" s="40"/>
      <c r="O374" s="40"/>
      <c r="P374" s="40"/>
      <c r="Q374" s="40"/>
      <c r="R374" s="40"/>
      <c r="S374" s="40"/>
      <c r="T374" s="40"/>
      <c r="U374" s="40"/>
      <c r="V374" s="40"/>
      <c r="W374" s="40"/>
      <c r="X374" s="40"/>
      <c r="Y374" s="40"/>
      <c r="AO374" s="52"/>
    </row>
    <row r="375" spans="9:41" s="37" customFormat="1" x14ac:dyDescent="0.35">
      <c r="I375" s="40"/>
      <c r="J375" s="40"/>
      <c r="K375" s="40"/>
      <c r="L375" s="40"/>
      <c r="M375" s="40"/>
      <c r="N375" s="40"/>
      <c r="O375" s="40"/>
      <c r="P375" s="40"/>
      <c r="Q375" s="40"/>
      <c r="R375" s="40"/>
      <c r="S375" s="40"/>
      <c r="T375" s="40"/>
      <c r="U375" s="40"/>
      <c r="V375" s="40"/>
      <c r="W375" s="40"/>
      <c r="X375" s="40"/>
      <c r="Y375" s="40"/>
      <c r="AO375" s="52"/>
    </row>
    <row r="376" spans="9:41" s="37" customFormat="1" x14ac:dyDescent="0.35">
      <c r="I376" s="40"/>
      <c r="J376" s="40"/>
      <c r="K376" s="40"/>
      <c r="L376" s="40"/>
      <c r="M376" s="40"/>
      <c r="N376" s="40"/>
      <c r="O376" s="40"/>
      <c r="P376" s="40"/>
      <c r="Q376" s="40"/>
      <c r="R376" s="40"/>
      <c r="S376" s="40"/>
      <c r="T376" s="40"/>
      <c r="U376" s="40"/>
      <c r="V376" s="40"/>
      <c r="W376" s="40"/>
      <c r="X376" s="40"/>
      <c r="Y376" s="40"/>
      <c r="AO376" s="52"/>
    </row>
    <row r="377" spans="9:41" s="37" customFormat="1" x14ac:dyDescent="0.35">
      <c r="I377" s="40"/>
      <c r="J377" s="40"/>
      <c r="K377" s="40"/>
      <c r="L377" s="40"/>
      <c r="M377" s="40"/>
      <c r="N377" s="40"/>
      <c r="O377" s="40"/>
      <c r="P377" s="40"/>
      <c r="Q377" s="40"/>
      <c r="R377" s="40"/>
      <c r="S377" s="40"/>
      <c r="T377" s="40"/>
      <c r="U377" s="40"/>
      <c r="V377" s="40"/>
      <c r="W377" s="40"/>
      <c r="X377" s="40"/>
      <c r="Y377" s="40"/>
      <c r="AO377" s="52"/>
    </row>
    <row r="378" spans="9:41" s="37" customFormat="1" x14ac:dyDescent="0.35">
      <c r="I378" s="40"/>
      <c r="J378" s="40"/>
      <c r="K378" s="40"/>
      <c r="L378" s="40"/>
      <c r="M378" s="40"/>
      <c r="N378" s="40"/>
      <c r="O378" s="40"/>
      <c r="P378" s="40"/>
      <c r="Q378" s="40"/>
      <c r="R378" s="40"/>
      <c r="S378" s="40"/>
      <c r="T378" s="40"/>
      <c r="U378" s="40"/>
      <c r="V378" s="40"/>
      <c r="W378" s="40"/>
      <c r="X378" s="40"/>
      <c r="Y378" s="40"/>
      <c r="AO378" s="52"/>
    </row>
    <row r="379" spans="9:41" s="37" customFormat="1" x14ac:dyDescent="0.35">
      <c r="I379" s="40"/>
      <c r="J379" s="40"/>
      <c r="K379" s="40"/>
      <c r="L379" s="40"/>
      <c r="M379" s="40"/>
      <c r="N379" s="40"/>
      <c r="O379" s="40"/>
      <c r="P379" s="40"/>
      <c r="Q379" s="40"/>
      <c r="R379" s="40"/>
      <c r="S379" s="40"/>
      <c r="T379" s="40"/>
      <c r="U379" s="40"/>
      <c r="V379" s="40"/>
      <c r="W379" s="40"/>
      <c r="X379" s="40"/>
      <c r="Y379" s="40"/>
      <c r="AO379" s="52"/>
    </row>
    <row r="380" spans="9:41" s="37" customFormat="1" x14ac:dyDescent="0.35">
      <c r="I380" s="40"/>
      <c r="J380" s="40"/>
      <c r="K380" s="40"/>
      <c r="L380" s="40"/>
      <c r="M380" s="40"/>
      <c r="N380" s="40"/>
      <c r="O380" s="40"/>
      <c r="P380" s="40"/>
      <c r="Q380" s="40"/>
      <c r="R380" s="40"/>
      <c r="S380" s="40"/>
      <c r="T380" s="40"/>
      <c r="U380" s="40"/>
      <c r="V380" s="40"/>
      <c r="W380" s="40"/>
      <c r="X380" s="40"/>
      <c r="Y380" s="40"/>
      <c r="AO380" s="52"/>
    </row>
    <row r="381" spans="9:41" s="37" customFormat="1" x14ac:dyDescent="0.35">
      <c r="I381" s="40"/>
      <c r="J381" s="40"/>
      <c r="K381" s="40"/>
      <c r="L381" s="40"/>
      <c r="M381" s="40"/>
      <c r="N381" s="40"/>
      <c r="O381" s="40"/>
      <c r="P381" s="40"/>
      <c r="Q381" s="40"/>
      <c r="R381" s="40"/>
      <c r="S381" s="40"/>
      <c r="T381" s="40"/>
      <c r="U381" s="40"/>
      <c r="V381" s="40"/>
      <c r="W381" s="40"/>
      <c r="X381" s="40"/>
      <c r="Y381" s="40"/>
      <c r="AO381" s="52"/>
    </row>
    <row r="382" spans="9:41" s="37" customFormat="1" x14ac:dyDescent="0.35">
      <c r="I382" s="40"/>
      <c r="J382" s="40"/>
      <c r="K382" s="40"/>
      <c r="L382" s="40"/>
      <c r="M382" s="40"/>
      <c r="N382" s="40"/>
      <c r="O382" s="40"/>
      <c r="P382" s="40"/>
      <c r="Q382" s="40"/>
      <c r="R382" s="40"/>
      <c r="S382" s="40"/>
      <c r="T382" s="40"/>
      <c r="U382" s="40"/>
      <c r="V382" s="40"/>
      <c r="W382" s="40"/>
      <c r="X382" s="40"/>
      <c r="Y382" s="40"/>
      <c r="AO382" s="52"/>
    </row>
    <row r="383" spans="9:41" s="37" customFormat="1" x14ac:dyDescent="0.35">
      <c r="I383" s="40"/>
      <c r="J383" s="40"/>
      <c r="K383" s="40"/>
      <c r="L383" s="40"/>
      <c r="M383" s="40"/>
      <c r="N383" s="40"/>
      <c r="O383" s="40"/>
      <c r="P383" s="40"/>
      <c r="Q383" s="40"/>
      <c r="R383" s="40"/>
      <c r="S383" s="40"/>
      <c r="T383" s="40"/>
      <c r="U383" s="40"/>
      <c r="V383" s="40"/>
      <c r="W383" s="40"/>
      <c r="X383" s="40"/>
      <c r="Y383" s="40"/>
      <c r="AO383" s="52"/>
    </row>
    <row r="384" spans="9:41" s="37" customFormat="1" x14ac:dyDescent="0.35">
      <c r="I384" s="40"/>
      <c r="J384" s="40"/>
      <c r="K384" s="40"/>
      <c r="L384" s="40"/>
      <c r="M384" s="40"/>
      <c r="N384" s="40"/>
      <c r="O384" s="40"/>
      <c r="P384" s="40"/>
      <c r="Q384" s="40"/>
      <c r="R384" s="40"/>
      <c r="S384" s="40"/>
      <c r="T384" s="40"/>
      <c r="U384" s="40"/>
      <c r="V384" s="40"/>
      <c r="W384" s="40"/>
      <c r="X384" s="40"/>
      <c r="Y384" s="40"/>
      <c r="AO384" s="52"/>
    </row>
    <row r="385" spans="9:41" s="37" customFormat="1" x14ac:dyDescent="0.35">
      <c r="I385" s="40"/>
      <c r="J385" s="40"/>
      <c r="K385" s="40"/>
      <c r="L385" s="40"/>
      <c r="M385" s="40"/>
      <c r="N385" s="40"/>
      <c r="O385" s="40"/>
      <c r="P385" s="40"/>
      <c r="Q385" s="40"/>
      <c r="R385" s="40"/>
      <c r="S385" s="40"/>
      <c r="T385" s="40"/>
      <c r="U385" s="40"/>
      <c r="V385" s="40"/>
      <c r="W385" s="40"/>
      <c r="X385" s="40"/>
      <c r="Y385" s="40"/>
      <c r="AO385" s="52"/>
    </row>
    <row r="386" spans="9:41" s="37" customFormat="1" x14ac:dyDescent="0.35">
      <c r="I386" s="40"/>
      <c r="J386" s="40"/>
      <c r="K386" s="40"/>
      <c r="L386" s="40"/>
      <c r="M386" s="40"/>
      <c r="N386" s="40"/>
      <c r="O386" s="40"/>
      <c r="P386" s="40"/>
      <c r="Q386" s="40"/>
      <c r="R386" s="40"/>
      <c r="S386" s="40"/>
      <c r="T386" s="40"/>
      <c r="U386" s="40"/>
      <c r="V386" s="40"/>
      <c r="W386" s="40"/>
      <c r="X386" s="40"/>
      <c r="Y386" s="40"/>
      <c r="AO386" s="52"/>
    </row>
    <row r="387" spans="9:41" s="37" customFormat="1" x14ac:dyDescent="0.35">
      <c r="I387" s="40"/>
      <c r="J387" s="40"/>
      <c r="K387" s="40"/>
      <c r="L387" s="40"/>
      <c r="M387" s="40"/>
      <c r="N387" s="40"/>
      <c r="O387" s="40"/>
      <c r="P387" s="40"/>
      <c r="Q387" s="40"/>
      <c r="R387" s="40"/>
      <c r="S387" s="40"/>
      <c r="T387" s="40"/>
      <c r="U387" s="40"/>
      <c r="V387" s="40"/>
      <c r="W387" s="40"/>
      <c r="X387" s="40"/>
      <c r="Y387" s="40"/>
      <c r="AO387" s="52"/>
    </row>
    <row r="388" spans="9:41" s="37" customFormat="1" x14ac:dyDescent="0.35">
      <c r="I388" s="40"/>
      <c r="J388" s="40"/>
      <c r="K388" s="40"/>
      <c r="L388" s="40"/>
      <c r="M388" s="40"/>
      <c r="N388" s="40"/>
      <c r="O388" s="40"/>
      <c r="P388" s="40"/>
      <c r="Q388" s="40"/>
      <c r="R388" s="40"/>
      <c r="S388" s="40"/>
      <c r="T388" s="40"/>
      <c r="U388" s="40"/>
      <c r="V388" s="40"/>
      <c r="W388" s="40"/>
      <c r="X388" s="40"/>
      <c r="Y388" s="40"/>
      <c r="AO388" s="52"/>
    </row>
    <row r="389" spans="9:41" s="37" customFormat="1" x14ac:dyDescent="0.35">
      <c r="I389" s="40"/>
      <c r="J389" s="40"/>
      <c r="K389" s="40"/>
      <c r="L389" s="40"/>
      <c r="M389" s="40"/>
      <c r="N389" s="40"/>
      <c r="O389" s="40"/>
      <c r="P389" s="40"/>
      <c r="Q389" s="40"/>
      <c r="R389" s="40"/>
      <c r="S389" s="40"/>
      <c r="T389" s="40"/>
      <c r="U389" s="40"/>
      <c r="V389" s="40"/>
      <c r="W389" s="40"/>
      <c r="X389" s="40"/>
      <c r="Y389" s="40"/>
      <c r="AO389" s="52"/>
    </row>
    <row r="390" spans="9:41" s="37" customFormat="1" x14ac:dyDescent="0.35">
      <c r="I390" s="40"/>
      <c r="J390" s="40"/>
      <c r="K390" s="40"/>
      <c r="L390" s="40"/>
      <c r="M390" s="40"/>
      <c r="N390" s="40"/>
      <c r="O390" s="40"/>
      <c r="P390" s="40"/>
      <c r="Q390" s="40"/>
      <c r="R390" s="40"/>
      <c r="S390" s="40"/>
      <c r="T390" s="40"/>
      <c r="U390" s="40"/>
      <c r="V390" s="40"/>
      <c r="W390" s="40"/>
      <c r="X390" s="40"/>
      <c r="Y390" s="40"/>
      <c r="AO390" s="52"/>
    </row>
    <row r="391" spans="9:41" s="37" customFormat="1" x14ac:dyDescent="0.35">
      <c r="I391" s="40"/>
      <c r="J391" s="40"/>
      <c r="K391" s="40"/>
      <c r="L391" s="40"/>
      <c r="M391" s="40"/>
      <c r="N391" s="40"/>
      <c r="O391" s="40"/>
      <c r="P391" s="40"/>
      <c r="Q391" s="40"/>
      <c r="R391" s="40"/>
      <c r="S391" s="40"/>
      <c r="T391" s="40"/>
      <c r="U391" s="40"/>
      <c r="V391" s="40"/>
      <c r="W391" s="40"/>
      <c r="X391" s="40"/>
      <c r="Y391" s="40"/>
      <c r="AO391" s="52"/>
    </row>
    <row r="392" spans="9:41" s="37" customFormat="1" x14ac:dyDescent="0.35">
      <c r="I392" s="40"/>
      <c r="J392" s="40"/>
      <c r="K392" s="40"/>
      <c r="L392" s="40"/>
      <c r="M392" s="40"/>
      <c r="N392" s="40"/>
      <c r="O392" s="40"/>
      <c r="P392" s="40"/>
      <c r="Q392" s="40"/>
      <c r="R392" s="40"/>
      <c r="S392" s="40"/>
      <c r="T392" s="40"/>
      <c r="U392" s="40"/>
      <c r="V392" s="40"/>
      <c r="W392" s="40"/>
      <c r="X392" s="40"/>
      <c r="Y392" s="40"/>
      <c r="AO392" s="52"/>
    </row>
    <row r="393" spans="9:41" s="37" customFormat="1" x14ac:dyDescent="0.35">
      <c r="I393" s="40"/>
      <c r="J393" s="40"/>
      <c r="K393" s="40"/>
      <c r="L393" s="40"/>
      <c r="M393" s="40"/>
      <c r="N393" s="40"/>
      <c r="O393" s="40"/>
      <c r="P393" s="40"/>
      <c r="Q393" s="40"/>
      <c r="R393" s="40"/>
      <c r="S393" s="40"/>
      <c r="T393" s="40"/>
      <c r="U393" s="40"/>
      <c r="V393" s="40"/>
      <c r="W393" s="40"/>
      <c r="X393" s="40"/>
      <c r="Y393" s="40"/>
      <c r="AO393" s="52"/>
    </row>
    <row r="394" spans="9:41" s="37" customFormat="1" x14ac:dyDescent="0.35">
      <c r="I394" s="40"/>
      <c r="J394" s="40"/>
      <c r="K394" s="40"/>
      <c r="L394" s="40"/>
      <c r="M394" s="40"/>
      <c r="N394" s="40"/>
      <c r="O394" s="40"/>
      <c r="P394" s="40"/>
      <c r="Q394" s="40"/>
      <c r="R394" s="40"/>
      <c r="S394" s="40"/>
      <c r="T394" s="40"/>
      <c r="U394" s="40"/>
      <c r="V394" s="40"/>
      <c r="W394" s="40"/>
      <c r="X394" s="40"/>
      <c r="Y394" s="40"/>
      <c r="AO394" s="52"/>
    </row>
    <row r="395" spans="9:41" s="37" customFormat="1" x14ac:dyDescent="0.35">
      <c r="I395" s="40"/>
      <c r="J395" s="40"/>
      <c r="K395" s="40"/>
      <c r="L395" s="40"/>
      <c r="M395" s="40"/>
      <c r="N395" s="40"/>
      <c r="O395" s="40"/>
      <c r="P395" s="40"/>
      <c r="Q395" s="40"/>
      <c r="R395" s="40"/>
      <c r="S395" s="40"/>
      <c r="T395" s="40"/>
      <c r="U395" s="40"/>
      <c r="V395" s="40"/>
      <c r="W395" s="40"/>
      <c r="X395" s="40"/>
      <c r="Y395" s="40"/>
      <c r="AO395" s="52"/>
    </row>
    <row r="396" spans="9:41" s="37" customFormat="1" x14ac:dyDescent="0.35">
      <c r="I396" s="40"/>
      <c r="J396" s="40"/>
      <c r="K396" s="40"/>
      <c r="L396" s="40"/>
      <c r="M396" s="40"/>
      <c r="N396" s="40"/>
      <c r="O396" s="40"/>
      <c r="P396" s="40"/>
      <c r="Q396" s="40"/>
      <c r="R396" s="40"/>
      <c r="S396" s="40"/>
      <c r="T396" s="40"/>
      <c r="U396" s="40"/>
      <c r="V396" s="40"/>
      <c r="W396" s="40"/>
      <c r="X396" s="40"/>
      <c r="Y396" s="40"/>
      <c r="AO396" s="52"/>
    </row>
    <row r="397" spans="9:41" s="37" customFormat="1" x14ac:dyDescent="0.35">
      <c r="I397" s="40"/>
      <c r="J397" s="40"/>
      <c r="K397" s="40"/>
      <c r="L397" s="40"/>
      <c r="M397" s="40"/>
      <c r="N397" s="40"/>
      <c r="O397" s="40"/>
      <c r="P397" s="40"/>
      <c r="Q397" s="40"/>
      <c r="R397" s="40"/>
      <c r="S397" s="40"/>
      <c r="T397" s="40"/>
      <c r="U397" s="40"/>
      <c r="V397" s="40"/>
      <c r="W397" s="40"/>
      <c r="X397" s="40"/>
      <c r="Y397" s="40"/>
      <c r="AO397" s="52"/>
    </row>
    <row r="398" spans="9:41" s="37" customFormat="1" x14ac:dyDescent="0.35">
      <c r="I398" s="40"/>
      <c r="J398" s="40"/>
      <c r="K398" s="40"/>
      <c r="L398" s="40"/>
      <c r="M398" s="40"/>
      <c r="N398" s="40"/>
      <c r="O398" s="40"/>
      <c r="P398" s="40"/>
      <c r="Q398" s="40"/>
      <c r="R398" s="40"/>
      <c r="S398" s="40"/>
      <c r="T398" s="40"/>
      <c r="U398" s="40"/>
      <c r="V398" s="40"/>
      <c r="W398" s="40"/>
      <c r="X398" s="40"/>
      <c r="Y398" s="40"/>
      <c r="AO398" s="52"/>
    </row>
    <row r="399" spans="9:41" s="37" customFormat="1" x14ac:dyDescent="0.35">
      <c r="I399" s="40"/>
      <c r="J399" s="40"/>
      <c r="K399" s="40"/>
      <c r="L399" s="40"/>
      <c r="M399" s="40"/>
      <c r="N399" s="40"/>
      <c r="O399" s="40"/>
      <c r="P399" s="40"/>
      <c r="Q399" s="40"/>
      <c r="R399" s="40"/>
      <c r="S399" s="40"/>
      <c r="T399" s="40"/>
      <c r="U399" s="40"/>
      <c r="V399" s="40"/>
      <c r="W399" s="40"/>
      <c r="X399" s="40"/>
      <c r="Y399" s="40"/>
      <c r="AO399" s="52"/>
    </row>
    <row r="400" spans="9:41" s="37" customFormat="1" x14ac:dyDescent="0.35">
      <c r="I400" s="40"/>
      <c r="J400" s="40"/>
      <c r="K400" s="40"/>
      <c r="L400" s="40"/>
      <c r="M400" s="40"/>
      <c r="N400" s="40"/>
      <c r="O400" s="40"/>
      <c r="P400" s="40"/>
      <c r="Q400" s="40"/>
      <c r="R400" s="40"/>
      <c r="S400" s="40"/>
      <c r="T400" s="40"/>
      <c r="U400" s="40"/>
      <c r="V400" s="40"/>
      <c r="W400" s="40"/>
      <c r="X400" s="40"/>
      <c r="Y400" s="40"/>
      <c r="AO400" s="52"/>
    </row>
    <row r="401" spans="9:41" s="37" customFormat="1" x14ac:dyDescent="0.35">
      <c r="I401" s="40"/>
      <c r="J401" s="40"/>
      <c r="K401" s="40"/>
      <c r="L401" s="40"/>
      <c r="M401" s="40"/>
      <c r="N401" s="40"/>
      <c r="O401" s="40"/>
      <c r="P401" s="40"/>
      <c r="Q401" s="40"/>
      <c r="R401" s="40"/>
      <c r="S401" s="40"/>
      <c r="T401" s="40"/>
      <c r="U401" s="40"/>
      <c r="V401" s="40"/>
      <c r="W401" s="40"/>
      <c r="X401" s="40"/>
      <c r="Y401" s="40"/>
      <c r="AO401" s="52"/>
    </row>
    <row r="402" spans="9:41" s="37" customFormat="1" x14ac:dyDescent="0.35">
      <c r="I402" s="40"/>
      <c r="J402" s="40"/>
      <c r="K402" s="40"/>
      <c r="L402" s="40"/>
      <c r="M402" s="40"/>
      <c r="N402" s="40"/>
      <c r="O402" s="40"/>
      <c r="P402" s="40"/>
      <c r="Q402" s="40"/>
      <c r="R402" s="40"/>
      <c r="S402" s="40"/>
      <c r="T402" s="40"/>
      <c r="U402" s="40"/>
      <c r="V402" s="40"/>
      <c r="W402" s="40"/>
      <c r="X402" s="40"/>
      <c r="Y402" s="40"/>
      <c r="AO402" s="52"/>
    </row>
    <row r="403" spans="9:41" s="37" customFormat="1" x14ac:dyDescent="0.35">
      <c r="I403" s="40"/>
      <c r="J403" s="40"/>
      <c r="K403" s="40"/>
      <c r="L403" s="40"/>
      <c r="M403" s="40"/>
      <c r="N403" s="40"/>
      <c r="O403" s="40"/>
      <c r="P403" s="40"/>
      <c r="Q403" s="40"/>
      <c r="R403" s="40"/>
      <c r="S403" s="40"/>
      <c r="T403" s="40"/>
      <c r="U403" s="40"/>
      <c r="V403" s="40"/>
      <c r="W403" s="40"/>
      <c r="X403" s="40"/>
      <c r="Y403" s="40"/>
      <c r="AO403" s="52"/>
    </row>
    <row r="404" spans="9:41" s="37" customFormat="1" x14ac:dyDescent="0.35">
      <c r="I404" s="40"/>
      <c r="J404" s="40"/>
      <c r="K404" s="40"/>
      <c r="L404" s="40"/>
      <c r="M404" s="40"/>
      <c r="N404" s="40"/>
      <c r="O404" s="40"/>
      <c r="P404" s="40"/>
      <c r="Q404" s="40"/>
      <c r="R404" s="40"/>
      <c r="S404" s="40"/>
      <c r="T404" s="40"/>
      <c r="U404" s="40"/>
      <c r="V404" s="40"/>
      <c r="W404" s="40"/>
      <c r="X404" s="40"/>
      <c r="Y404" s="40"/>
      <c r="AO404" s="52"/>
    </row>
    <row r="405" spans="9:41" s="37" customFormat="1" x14ac:dyDescent="0.35">
      <c r="I405" s="40"/>
      <c r="J405" s="40"/>
      <c r="K405" s="40"/>
      <c r="L405" s="40"/>
      <c r="M405" s="40"/>
      <c r="N405" s="40"/>
      <c r="O405" s="40"/>
      <c r="P405" s="40"/>
      <c r="Q405" s="40"/>
      <c r="R405" s="40"/>
      <c r="S405" s="40"/>
      <c r="T405" s="40"/>
      <c r="U405" s="40"/>
      <c r="V405" s="40"/>
      <c r="W405" s="40"/>
      <c r="X405" s="40"/>
      <c r="Y405" s="40"/>
      <c r="AO405" s="52"/>
    </row>
    <row r="406" spans="9:41" s="37" customFormat="1" x14ac:dyDescent="0.35">
      <c r="I406" s="116"/>
      <c r="J406" s="116"/>
      <c r="K406" s="116"/>
      <c r="L406" s="116"/>
      <c r="M406" s="116"/>
      <c r="N406" s="40"/>
      <c r="O406" s="40"/>
      <c r="P406" s="40"/>
      <c r="Q406" s="40"/>
      <c r="R406" s="40"/>
      <c r="S406" s="40"/>
      <c r="T406" s="40"/>
      <c r="U406" s="40"/>
      <c r="V406" s="40"/>
      <c r="W406" s="40"/>
      <c r="X406" s="40"/>
      <c r="Y406" s="40"/>
      <c r="AO406" s="52"/>
    </row>
    <row r="407" spans="9:41" s="37" customFormat="1" x14ac:dyDescent="0.35">
      <c r="I407" s="116"/>
      <c r="J407" s="116"/>
      <c r="K407" s="116"/>
      <c r="L407" s="116"/>
      <c r="M407" s="116"/>
      <c r="N407" s="40"/>
      <c r="O407" s="40"/>
      <c r="P407" s="40"/>
      <c r="Q407" s="40"/>
      <c r="R407" s="40"/>
      <c r="S407" s="40"/>
      <c r="T407" s="40"/>
      <c r="U407" s="40"/>
      <c r="V407" s="40"/>
      <c r="W407" s="40"/>
      <c r="X407" s="40"/>
      <c r="Y407" s="40"/>
      <c r="AO407" s="52"/>
    </row>
    <row r="408" spans="9:41" s="37" customFormat="1" x14ac:dyDescent="0.35">
      <c r="I408" s="116"/>
      <c r="J408" s="116"/>
      <c r="K408" s="116"/>
      <c r="L408" s="116"/>
      <c r="M408" s="116"/>
      <c r="N408" s="40"/>
      <c r="O408" s="40"/>
      <c r="P408" s="40"/>
      <c r="Q408" s="40"/>
      <c r="R408" s="40"/>
      <c r="S408" s="40"/>
      <c r="T408" s="40"/>
      <c r="U408" s="40"/>
      <c r="V408" s="40"/>
      <c r="W408" s="40"/>
      <c r="X408" s="40"/>
      <c r="Y408" s="40"/>
      <c r="AO408" s="52"/>
    </row>
    <row r="409" spans="9:41" s="37" customFormat="1" x14ac:dyDescent="0.35">
      <c r="I409" s="116"/>
      <c r="J409" s="116"/>
      <c r="K409" s="116"/>
      <c r="L409" s="116"/>
      <c r="M409" s="116"/>
      <c r="N409" s="40"/>
      <c r="O409" s="40"/>
      <c r="P409" s="40"/>
      <c r="Q409" s="40"/>
      <c r="R409" s="40"/>
      <c r="S409" s="40"/>
      <c r="T409" s="40"/>
      <c r="U409" s="40"/>
      <c r="V409" s="40"/>
      <c r="W409" s="40"/>
      <c r="X409" s="40"/>
      <c r="Y409" s="40"/>
      <c r="AO409" s="52"/>
    </row>
    <row r="410" spans="9:41" s="37" customFormat="1" x14ac:dyDescent="0.35">
      <c r="I410" s="116"/>
      <c r="J410" s="116"/>
      <c r="K410" s="116"/>
      <c r="L410" s="116"/>
      <c r="M410" s="116"/>
      <c r="N410" s="40"/>
      <c r="O410" s="40"/>
      <c r="P410" s="40"/>
      <c r="Q410" s="40"/>
      <c r="R410" s="40"/>
      <c r="S410" s="40"/>
      <c r="T410" s="40"/>
      <c r="U410" s="40"/>
      <c r="V410" s="40"/>
      <c r="W410" s="40"/>
      <c r="X410" s="40"/>
      <c r="Y410" s="40"/>
      <c r="AO410" s="52"/>
    </row>
    <row r="411" spans="9:41" s="37" customFormat="1" x14ac:dyDescent="0.35">
      <c r="I411" s="116"/>
      <c r="J411" s="116"/>
      <c r="K411" s="116"/>
      <c r="L411" s="116"/>
      <c r="M411" s="116"/>
      <c r="N411" s="40"/>
      <c r="O411" s="40"/>
      <c r="P411" s="40"/>
      <c r="Q411" s="40"/>
      <c r="R411" s="40"/>
      <c r="S411" s="40"/>
      <c r="T411" s="40"/>
      <c r="U411" s="40"/>
      <c r="V411" s="40"/>
      <c r="W411" s="40"/>
      <c r="X411" s="40"/>
      <c r="Y411" s="40"/>
      <c r="AO411" s="52"/>
    </row>
    <row r="412" spans="9:41" s="37" customFormat="1" x14ac:dyDescent="0.35">
      <c r="I412" s="116"/>
      <c r="J412" s="116"/>
      <c r="K412" s="116"/>
      <c r="L412" s="116"/>
      <c r="M412" s="116"/>
      <c r="N412" s="40"/>
      <c r="O412" s="40"/>
      <c r="P412" s="40"/>
      <c r="Q412" s="40"/>
      <c r="R412" s="40"/>
      <c r="S412" s="40"/>
      <c r="T412" s="40"/>
      <c r="U412" s="40"/>
      <c r="V412" s="40"/>
      <c r="W412" s="40"/>
      <c r="X412" s="40"/>
      <c r="Y412" s="40"/>
      <c r="AO412" s="52"/>
    </row>
    <row r="413" spans="9:41" s="37" customFormat="1" x14ac:dyDescent="0.35">
      <c r="I413" s="116"/>
      <c r="J413" s="116"/>
      <c r="K413" s="116"/>
      <c r="L413" s="116"/>
      <c r="M413" s="116"/>
      <c r="N413" s="40"/>
      <c r="O413" s="40"/>
      <c r="P413" s="40"/>
      <c r="Q413" s="40"/>
      <c r="R413" s="40"/>
      <c r="S413" s="40"/>
      <c r="T413" s="40"/>
      <c r="U413" s="40"/>
      <c r="V413" s="40"/>
      <c r="W413" s="40"/>
      <c r="X413" s="40"/>
      <c r="Y413" s="40"/>
      <c r="AO413" s="52"/>
    </row>
    <row r="414" spans="9:41" s="37" customFormat="1" x14ac:dyDescent="0.35">
      <c r="I414" s="116"/>
      <c r="J414" s="116"/>
      <c r="K414" s="116"/>
      <c r="L414" s="116"/>
      <c r="M414" s="116"/>
      <c r="N414" s="40"/>
      <c r="O414" s="40"/>
      <c r="P414" s="40"/>
      <c r="Q414" s="40"/>
      <c r="R414" s="40"/>
      <c r="S414" s="40"/>
      <c r="T414" s="40"/>
      <c r="U414" s="40"/>
      <c r="V414" s="40"/>
      <c r="W414" s="40"/>
      <c r="X414" s="40"/>
      <c r="Y414" s="40"/>
      <c r="AO414" s="52"/>
    </row>
    <row r="415" spans="9:41" s="37" customFormat="1" x14ac:dyDescent="0.35">
      <c r="I415" s="116"/>
      <c r="J415" s="116"/>
      <c r="K415" s="116"/>
      <c r="L415" s="116"/>
      <c r="M415" s="116"/>
      <c r="N415" s="40"/>
      <c r="O415" s="40"/>
      <c r="P415" s="40"/>
      <c r="Q415" s="40"/>
      <c r="R415" s="40"/>
      <c r="S415" s="40"/>
      <c r="T415" s="40"/>
      <c r="U415" s="40"/>
      <c r="V415" s="40"/>
      <c r="W415" s="40"/>
      <c r="X415" s="40"/>
      <c r="Y415" s="40"/>
      <c r="AO415" s="52"/>
    </row>
  </sheetData>
  <mergeCells count="9">
    <mergeCell ref="E12:F12"/>
    <mergeCell ref="B15:G15"/>
    <mergeCell ref="J6:K6"/>
    <mergeCell ref="I9:J9"/>
    <mergeCell ref="I10:J10"/>
    <mergeCell ref="E7:F7"/>
    <mergeCell ref="E8:F8"/>
    <mergeCell ref="E9:F9"/>
    <mergeCell ref="E10:F10"/>
  </mergeCells>
  <dataValidations xWindow="645" yWindow="813" count="3">
    <dataValidation allowBlank="1" showInputMessage="1" showErrorMessage="1" prompt="Age de l'assuré par différence de millésime avec l'année d'effet du contrat_x000a_" sqref="F17" xr:uid="{AD69AC93-EB0C-4290-98C2-C5E2701C6274}"/>
    <dataValidation allowBlank="1" showInputMessage="1" showErrorMessage="1" prompt="Age de l'assuré par différence de millésime avec l'année d'effet du contrat" sqref="F18:F23" xr:uid="{F79B1A35-FC6D-4310-8C03-C38FC2019D94}"/>
    <dataValidation allowBlank="1" showInputMessage="1" showErrorMessage="1" prompt="Age de l'assuré année en cours par différence de millésime" sqref="E17:E23" xr:uid="{00000000-0002-0000-0100-000000000000}"/>
  </dataValidations>
  <pageMargins left="0.75" right="0.75" top="1" bottom="1" header="0.5" footer="0.5"/>
  <pageSetup paperSize="9" orientation="portrait" horizontalDpi="4294967292" verticalDpi="4294967292" r:id="rId1"/>
  <drawing r:id="rId2"/>
  <legacyDrawing r:id="rId3"/>
  <mc:AlternateContent xmlns:mc="http://schemas.openxmlformats.org/markup-compatibility/2006">
    <mc:Choice Requires="x14">
      <controls>
        <mc:AlternateContent xmlns:mc="http://schemas.openxmlformats.org/markup-compatibility/2006">
          <mc:Choice Requires="x14">
            <control shapeId="17432" r:id="rId4" name="Button 24">
              <controlPr defaultSize="0" print="0" autoFill="0" autoPict="0" macro="[0]!Aller_PanoramaFM">
                <anchor moveWithCells="1" sizeWithCells="1">
                  <from>
                    <xdr:col>8</xdr:col>
                    <xdr:colOff>1187450</xdr:colOff>
                    <xdr:row>8</xdr:row>
                    <xdr:rowOff>177800</xdr:rowOff>
                  </from>
                  <to>
                    <xdr:col>10</xdr:col>
                    <xdr:colOff>476250</xdr:colOff>
                    <xdr:row>11</xdr:row>
                    <xdr:rowOff>88900</xdr:rowOff>
                  </to>
                </anchor>
              </controlPr>
            </control>
          </mc:Choice>
        </mc:AlternateContent>
        <mc:AlternateContent xmlns:mc="http://schemas.openxmlformats.org/markup-compatibility/2006">
          <mc:Choice Requires="x14">
            <control shapeId="17445" r:id="rId5" name="Button 37">
              <controlPr defaultSize="0" print="0" autoFill="0" autoPict="0" macro="[0]!Aller_Liste_Clients">
                <anchor moveWithCells="1" sizeWithCells="1">
                  <from>
                    <xdr:col>5</xdr:col>
                    <xdr:colOff>31750</xdr:colOff>
                    <xdr:row>0</xdr:row>
                    <xdr:rowOff>44450</xdr:rowOff>
                  </from>
                  <to>
                    <xdr:col>6</xdr:col>
                    <xdr:colOff>666750</xdr:colOff>
                    <xdr:row>1</xdr:row>
                    <xdr:rowOff>171450</xdr:rowOff>
                  </to>
                </anchor>
              </controlPr>
            </control>
          </mc:Choice>
        </mc:AlternateContent>
        <mc:AlternateContent xmlns:mc="http://schemas.openxmlformats.org/markup-compatibility/2006">
          <mc:Choice Requires="x14">
            <control shapeId="17447" r:id="rId6" name="Button 39">
              <controlPr defaultSize="0" print="0" autoFill="0" autoPict="0" macro="[0]!Nouveau_contact">
                <anchor moveWithCells="1" sizeWithCells="1">
                  <from>
                    <xdr:col>1</xdr:col>
                    <xdr:colOff>628650</xdr:colOff>
                    <xdr:row>0</xdr:row>
                    <xdr:rowOff>25400</xdr:rowOff>
                  </from>
                  <to>
                    <xdr:col>2</xdr:col>
                    <xdr:colOff>685800</xdr:colOff>
                    <xdr:row>1</xdr:row>
                    <xdr:rowOff>165100</xdr:rowOff>
                  </to>
                </anchor>
              </controlPr>
            </control>
          </mc:Choice>
        </mc:AlternateContent>
        <mc:AlternateContent xmlns:mc="http://schemas.openxmlformats.org/markup-compatibility/2006">
          <mc:Choice Requires="x14">
            <control shapeId="17449" r:id="rId7" name="Button 41">
              <controlPr defaultSize="0" print="0" autoFill="0" autoPict="0" macro="[0]!Ajouter_client_a_liste">
                <anchor moveWithCells="1" sizeWithCells="1">
                  <from>
                    <xdr:col>2</xdr:col>
                    <xdr:colOff>901700</xdr:colOff>
                    <xdr:row>0</xdr:row>
                    <xdr:rowOff>25400</xdr:rowOff>
                  </from>
                  <to>
                    <xdr:col>3</xdr:col>
                    <xdr:colOff>1549400</xdr:colOff>
                    <xdr:row>1</xdr:row>
                    <xdr:rowOff>158750</xdr:rowOff>
                  </to>
                </anchor>
              </controlPr>
            </control>
          </mc:Choice>
        </mc:AlternateContent>
        <mc:AlternateContent xmlns:mc="http://schemas.openxmlformats.org/markup-compatibility/2006">
          <mc:Choice Requires="x14">
            <control shapeId="17450" r:id="rId8" name="Button 42">
              <controlPr defaultSize="0" print="0" autoFill="0" autoPict="0" macro="[0]!Aller_à_données_cabinet">
                <anchor moveWithCells="1">
                  <from>
                    <xdr:col>10</xdr:col>
                    <xdr:colOff>1282700</xdr:colOff>
                    <xdr:row>0</xdr:row>
                    <xdr:rowOff>57150</xdr:rowOff>
                  </from>
                  <to>
                    <xdr:col>12</xdr:col>
                    <xdr:colOff>704850</xdr:colOff>
                    <xdr:row>1</xdr:row>
                    <xdr:rowOff>82550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645" yWindow="813" count="2">
        <x14:dataValidation type="list" allowBlank="1" showInputMessage="1" showErrorMessage="1" xr:uid="{00000000-0002-0000-0100-000001000000}">
          <x14:formula1>
            <xm:f>'Listes D'!$G$1:$G$7</xm:f>
          </x14:formula1>
          <xm:sqref>J3</xm:sqref>
        </x14:dataValidation>
        <x14:dataValidation type="list" allowBlank="1" showInputMessage="1" showErrorMessage="1" xr:uid="{7D85D7EB-82E2-4C8D-8086-E7A01E9837B3}">
          <x14:formula1>
            <xm:f>'Données Cabinet'!$B$7:$B$29</xm:f>
          </x14:formula1>
          <xm:sqref>J1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68276-A7B0-4904-B75C-A16CC94134F4}">
  <sheetPr codeName="Feuil17"/>
  <dimension ref="A1:AM1103"/>
  <sheetViews>
    <sheetView showGridLines="0" showRowColHeaders="0" workbookViewId="0">
      <selection activeCell="G6" sqref="G6"/>
    </sheetView>
  </sheetViews>
  <sheetFormatPr baseColWidth="10" defaultRowHeight="14.5" x14ac:dyDescent="0.35"/>
  <cols>
    <col min="1" max="1" width="15.54296875" style="3" bestFit="1" customWidth="1"/>
    <col min="2" max="3" width="10.90625" style="3"/>
    <col min="4" max="4" width="10.90625" style="2"/>
    <col min="5" max="5" width="10.90625" style="3"/>
    <col min="6" max="6" width="13.81640625" style="3" bestFit="1" customWidth="1"/>
    <col min="7" max="7" width="21.81640625" style="3" customWidth="1"/>
    <col min="8" max="12" width="10.90625" style="3"/>
    <col min="13" max="13" width="10.90625" style="9"/>
    <col min="14" max="15" width="10.90625" style="3"/>
    <col min="16" max="16" width="10.90625" style="9"/>
    <col min="17" max="18" width="10.90625" style="3"/>
    <col min="19" max="19" width="10.90625" style="9"/>
    <col min="20" max="21" width="10.90625" style="3"/>
    <col min="22" max="22" width="10.90625" style="9"/>
    <col min="23" max="24" width="10.90625" style="3"/>
    <col min="25" max="25" width="10.90625" style="9"/>
    <col min="26" max="27" width="10.90625" style="3"/>
    <col min="28" max="28" width="10.90625" style="9"/>
    <col min="29" max="30" width="10.90625" style="3"/>
    <col min="31" max="31" width="10.90625" style="9"/>
    <col min="32" max="32" width="12.453125" style="3" bestFit="1" customWidth="1"/>
    <col min="33" max="37" width="10.90625" style="3"/>
    <col min="38" max="38" width="18.1796875" style="3" customWidth="1"/>
    <col min="39" max="16384" width="10.90625" style="3"/>
  </cols>
  <sheetData>
    <row r="1" spans="1:39" s="11" customFormat="1" ht="70" customHeight="1" x14ac:dyDescent="0.35">
      <c r="A1" s="43" t="s">
        <v>170</v>
      </c>
      <c r="B1" s="43" t="s">
        <v>174</v>
      </c>
      <c r="C1" s="43" t="s">
        <v>326</v>
      </c>
      <c r="D1" s="44" t="s">
        <v>321</v>
      </c>
      <c r="E1" s="45" t="s">
        <v>322</v>
      </c>
      <c r="F1" s="43" t="s">
        <v>380</v>
      </c>
      <c r="G1" s="43" t="s">
        <v>165</v>
      </c>
      <c r="H1" s="43" t="s">
        <v>149</v>
      </c>
      <c r="I1" s="43" t="s">
        <v>150</v>
      </c>
      <c r="J1" s="43" t="s">
        <v>381</v>
      </c>
      <c r="K1" s="43" t="s">
        <v>174</v>
      </c>
      <c r="L1" s="43" t="s">
        <v>170</v>
      </c>
      <c r="M1" s="45" t="s">
        <v>382</v>
      </c>
      <c r="N1" s="43" t="s">
        <v>398</v>
      </c>
      <c r="O1" s="43" t="s">
        <v>399</v>
      </c>
      <c r="P1" s="45" t="s">
        <v>400</v>
      </c>
      <c r="Q1" s="43" t="s">
        <v>383</v>
      </c>
      <c r="R1" s="43" t="s">
        <v>384</v>
      </c>
      <c r="S1" s="45" t="s">
        <v>385</v>
      </c>
      <c r="T1" s="43" t="s">
        <v>386</v>
      </c>
      <c r="U1" s="43" t="s">
        <v>387</v>
      </c>
      <c r="V1" s="45" t="s">
        <v>388</v>
      </c>
      <c r="W1" s="43" t="s">
        <v>389</v>
      </c>
      <c r="X1" s="43" t="s">
        <v>390</v>
      </c>
      <c r="Y1" s="45" t="s">
        <v>391</v>
      </c>
      <c r="Z1" s="43" t="s">
        <v>392</v>
      </c>
      <c r="AA1" s="43" t="s">
        <v>393</v>
      </c>
      <c r="AB1" s="45" t="s">
        <v>394</v>
      </c>
      <c r="AC1" s="43" t="s">
        <v>395</v>
      </c>
      <c r="AD1" s="43" t="s">
        <v>396</v>
      </c>
      <c r="AE1" s="45" t="s">
        <v>397</v>
      </c>
      <c r="AF1" s="43" t="s">
        <v>401</v>
      </c>
      <c r="AG1" s="43" t="s">
        <v>402</v>
      </c>
      <c r="AH1" s="43" t="s">
        <v>403</v>
      </c>
      <c r="AI1" s="43" t="s">
        <v>404</v>
      </c>
      <c r="AJ1" s="43" t="s">
        <v>166</v>
      </c>
      <c r="AK1" s="43" t="s">
        <v>405</v>
      </c>
      <c r="AL1" s="43" t="s">
        <v>406</v>
      </c>
    </row>
    <row r="2" spans="1:39" x14ac:dyDescent="0.35">
      <c r="A2" s="1"/>
      <c r="B2" s="1"/>
      <c r="C2" s="1"/>
      <c r="D2" s="1"/>
      <c r="E2" s="1"/>
      <c r="F2" s="1"/>
      <c r="G2" s="1"/>
      <c r="H2" s="1"/>
      <c r="I2" s="1"/>
      <c r="J2" s="1"/>
      <c r="K2" s="1"/>
      <c r="L2" s="1"/>
      <c r="N2" s="1"/>
      <c r="O2" s="1"/>
      <c r="Q2" s="1"/>
      <c r="R2" s="1"/>
      <c r="T2" s="1"/>
      <c r="U2" s="1"/>
      <c r="W2" s="1"/>
      <c r="X2" s="1"/>
      <c r="Z2" s="1"/>
      <c r="AA2" s="1"/>
      <c r="AC2" s="1"/>
      <c r="AD2" s="1"/>
      <c r="AF2" s="1"/>
      <c r="AG2" s="1"/>
      <c r="AH2" s="1"/>
      <c r="AI2" s="1"/>
      <c r="AJ2" s="1"/>
      <c r="AK2" s="1"/>
      <c r="AL2" s="1"/>
      <c r="AM2" s="1"/>
    </row>
    <row r="3" spans="1:39" x14ac:dyDescent="0.35">
      <c r="D3" s="3"/>
      <c r="M3" s="3"/>
      <c r="P3" s="3"/>
      <c r="S3" s="3"/>
      <c r="V3" s="3"/>
      <c r="Y3" s="3"/>
      <c r="AB3" s="3"/>
      <c r="AE3" s="3"/>
      <c r="AM3" s="1"/>
    </row>
    <row r="4" spans="1:39" x14ac:dyDescent="0.35">
      <c r="D4" s="3"/>
      <c r="M4" s="3"/>
      <c r="P4" s="3"/>
      <c r="S4" s="3"/>
      <c r="V4" s="3"/>
      <c r="Y4" s="3"/>
      <c r="AB4" s="3"/>
      <c r="AE4" s="3"/>
      <c r="AM4" s="1"/>
    </row>
    <row r="5" spans="1:39" x14ac:dyDescent="0.35">
      <c r="D5" s="3"/>
      <c r="M5" s="3"/>
      <c r="P5" s="3"/>
      <c r="S5" s="3"/>
      <c r="V5" s="3"/>
      <c r="Y5" s="3"/>
      <c r="AB5" s="3"/>
      <c r="AE5" s="3"/>
      <c r="AM5" s="1"/>
    </row>
    <row r="6" spans="1:39" x14ac:dyDescent="0.35">
      <c r="D6" s="3"/>
      <c r="Y6" s="3"/>
      <c r="AB6" s="3"/>
      <c r="AE6" s="3"/>
    </row>
    <row r="7" spans="1:39" x14ac:dyDescent="0.35">
      <c r="D7" s="3"/>
      <c r="S7" s="3"/>
      <c r="V7" s="3"/>
      <c r="Y7" s="3"/>
      <c r="AB7" s="3"/>
      <c r="AE7" s="3"/>
    </row>
    <row r="8" spans="1:39" x14ac:dyDescent="0.35">
      <c r="D8" s="3"/>
      <c r="AE8" s="3"/>
    </row>
    <row r="9" spans="1:39" x14ac:dyDescent="0.35">
      <c r="D9" s="3"/>
      <c r="F9" s="5"/>
      <c r="I9" s="5"/>
      <c r="AF9" s="48"/>
    </row>
    <row r="10" spans="1:39" x14ac:dyDescent="0.35">
      <c r="A10" s="1"/>
      <c r="B10" s="1"/>
      <c r="C10" s="1"/>
      <c r="D10" s="1"/>
      <c r="E10" s="1"/>
      <c r="F10" s="1"/>
      <c r="G10" s="1"/>
      <c r="H10" s="1"/>
      <c r="I10" s="1"/>
      <c r="J10" s="1"/>
      <c r="K10" s="1"/>
      <c r="L10" s="1"/>
      <c r="N10" s="1"/>
      <c r="O10" s="1"/>
      <c r="Q10" s="1"/>
      <c r="R10" s="1"/>
      <c r="T10" s="1"/>
      <c r="U10" s="1"/>
      <c r="W10" s="1"/>
      <c r="X10" s="1"/>
      <c r="Z10" s="1"/>
      <c r="AA10" s="1"/>
      <c r="AC10" s="1"/>
      <c r="AD10" s="1"/>
      <c r="AF10" s="1"/>
      <c r="AG10" s="1"/>
      <c r="AH10" s="1"/>
      <c r="AI10" s="1"/>
      <c r="AJ10" s="1"/>
      <c r="AK10" s="1"/>
      <c r="AL10" s="1"/>
    </row>
    <row r="11" spans="1:39" x14ac:dyDescent="0.35">
      <c r="A11" s="1"/>
      <c r="B11" s="1"/>
      <c r="C11" s="1"/>
      <c r="D11" s="1"/>
      <c r="E11" s="1"/>
      <c r="F11" s="1"/>
      <c r="G11" s="1"/>
      <c r="H11" s="1"/>
      <c r="I11" s="1"/>
      <c r="J11" s="1"/>
      <c r="K11" s="1"/>
      <c r="L11" s="1"/>
      <c r="N11" s="1"/>
      <c r="O11" s="1"/>
      <c r="Q11" s="1"/>
      <c r="R11" s="1"/>
      <c r="T11" s="1"/>
      <c r="U11" s="1"/>
      <c r="W11" s="1"/>
      <c r="X11" s="1"/>
      <c r="Z11" s="1"/>
      <c r="AA11" s="1"/>
      <c r="AC11" s="1"/>
      <c r="AD11" s="1"/>
      <c r="AF11" s="1"/>
      <c r="AG11" s="1"/>
      <c r="AH11" s="1"/>
      <c r="AI11" s="1"/>
      <c r="AJ11" s="1"/>
      <c r="AK11" s="1"/>
      <c r="AL11" s="1"/>
    </row>
    <row r="12" spans="1:39" x14ac:dyDescent="0.35">
      <c r="A12" s="1"/>
      <c r="B12" s="1"/>
      <c r="C12" s="1"/>
      <c r="D12" s="1"/>
      <c r="E12" s="1"/>
      <c r="F12" s="1"/>
      <c r="G12" s="1"/>
      <c r="H12" s="1"/>
      <c r="I12" s="1"/>
      <c r="J12" s="1"/>
      <c r="K12" s="1"/>
      <c r="L12" s="1"/>
      <c r="N12" s="1"/>
      <c r="O12" s="1"/>
      <c r="Q12" s="1"/>
      <c r="R12" s="1"/>
      <c r="T12" s="1"/>
      <c r="U12" s="1"/>
      <c r="W12" s="1"/>
      <c r="X12" s="1"/>
      <c r="Z12" s="1"/>
      <c r="AA12" s="1"/>
      <c r="AC12" s="1"/>
      <c r="AD12" s="1"/>
      <c r="AF12" s="1"/>
      <c r="AG12" s="1"/>
      <c r="AH12" s="1"/>
      <c r="AI12" s="1"/>
      <c r="AJ12" s="1"/>
      <c r="AK12" s="1"/>
      <c r="AL12" s="1"/>
    </row>
    <row r="13" spans="1:39" x14ac:dyDescent="0.35">
      <c r="D13" s="3"/>
      <c r="Y13" s="3"/>
      <c r="AB13" s="3"/>
      <c r="AE13" s="3"/>
    </row>
    <row r="14" spans="1:39" x14ac:dyDescent="0.35">
      <c r="D14" s="3"/>
      <c r="Y14" s="3"/>
      <c r="AB14" s="3"/>
      <c r="AE14" s="3"/>
    </row>
    <row r="15" spans="1:39" x14ac:dyDescent="0.35">
      <c r="D15" s="3"/>
      <c r="F15" s="5"/>
      <c r="I15" s="5"/>
      <c r="K15" s="9"/>
    </row>
    <row r="16" spans="1:39" x14ac:dyDescent="0.35">
      <c r="A16" s="1"/>
      <c r="B16" s="1"/>
      <c r="C16" s="1"/>
      <c r="D16" s="1"/>
      <c r="E16" s="1"/>
      <c r="F16" s="1"/>
      <c r="G16" s="1"/>
      <c r="H16" s="1"/>
      <c r="I16" s="1"/>
      <c r="J16" s="1"/>
      <c r="K16" s="1"/>
      <c r="L16" s="1"/>
      <c r="N16" s="1"/>
      <c r="O16" s="1"/>
      <c r="Q16" s="1"/>
      <c r="R16" s="1"/>
      <c r="T16" s="1"/>
      <c r="U16" s="1"/>
      <c r="W16" s="1"/>
      <c r="X16" s="1"/>
      <c r="Z16" s="1"/>
      <c r="AA16" s="1"/>
      <c r="AC16" s="1"/>
      <c r="AD16" s="1"/>
      <c r="AF16" s="1"/>
      <c r="AG16" s="1"/>
      <c r="AH16" s="1"/>
      <c r="AI16" s="1"/>
      <c r="AJ16" s="1"/>
      <c r="AK16" s="1"/>
      <c r="AL16" s="1"/>
    </row>
    <row r="17" spans="1:39" x14ac:dyDescent="0.35">
      <c r="A17" s="1"/>
      <c r="B17" s="1"/>
      <c r="C17" s="1"/>
      <c r="D17" s="1"/>
      <c r="E17" s="1"/>
      <c r="F17" s="1"/>
      <c r="G17" s="1"/>
      <c r="H17" s="1"/>
      <c r="I17" s="1"/>
      <c r="J17" s="1"/>
      <c r="K17" s="1"/>
      <c r="L17" s="1"/>
      <c r="N17" s="1"/>
      <c r="O17" s="1"/>
      <c r="Q17" s="1"/>
      <c r="R17" s="1"/>
      <c r="T17" s="1"/>
      <c r="U17" s="1"/>
      <c r="W17" s="1"/>
      <c r="X17" s="1"/>
      <c r="Z17" s="1"/>
      <c r="AA17" s="1"/>
      <c r="AC17" s="1"/>
      <c r="AD17" s="1"/>
      <c r="AF17" s="1"/>
      <c r="AG17" s="1"/>
      <c r="AH17" s="1"/>
      <c r="AI17" s="1"/>
      <c r="AJ17" s="1"/>
      <c r="AK17" s="1"/>
      <c r="AL17" s="1"/>
    </row>
    <row r="18" spans="1:39" x14ac:dyDescent="0.35">
      <c r="A18" s="1"/>
      <c r="B18" s="1"/>
      <c r="C18" s="1"/>
      <c r="D18" s="1"/>
      <c r="E18" s="1"/>
      <c r="F18" s="1"/>
      <c r="G18" s="1"/>
      <c r="H18" s="1"/>
      <c r="I18" s="1"/>
      <c r="J18" s="1"/>
      <c r="K18" s="1"/>
      <c r="L18" s="1"/>
      <c r="N18" s="1"/>
      <c r="O18" s="1"/>
      <c r="Q18" s="1"/>
      <c r="R18" s="1"/>
      <c r="T18" s="1"/>
      <c r="U18" s="1"/>
      <c r="W18" s="1"/>
      <c r="X18" s="1"/>
      <c r="Z18" s="1"/>
      <c r="AA18" s="1"/>
      <c r="AC18" s="1"/>
      <c r="AD18" s="1"/>
      <c r="AF18" s="1"/>
      <c r="AG18" s="1"/>
      <c r="AH18" s="1"/>
      <c r="AI18" s="1"/>
      <c r="AJ18" s="1"/>
      <c r="AK18" s="1"/>
      <c r="AL18" s="1"/>
    </row>
    <row r="19" spans="1:39" x14ac:dyDescent="0.35">
      <c r="A19" s="1"/>
      <c r="B19" s="1"/>
      <c r="C19" s="1"/>
      <c r="D19" s="1"/>
      <c r="E19" s="1"/>
      <c r="F19" s="1"/>
      <c r="G19" s="1"/>
      <c r="H19" s="1"/>
      <c r="I19" s="1"/>
      <c r="J19" s="1"/>
      <c r="K19" s="1"/>
      <c r="L19" s="1"/>
      <c r="N19" s="1"/>
      <c r="O19" s="1"/>
      <c r="Q19" s="1"/>
      <c r="R19" s="1"/>
      <c r="T19" s="1"/>
      <c r="U19" s="1"/>
      <c r="W19" s="1"/>
      <c r="X19" s="1"/>
      <c r="Z19" s="1"/>
      <c r="AA19" s="1"/>
      <c r="AC19" s="1"/>
      <c r="AD19" s="1"/>
      <c r="AF19" s="1"/>
      <c r="AG19" s="1"/>
      <c r="AH19" s="1"/>
      <c r="AI19" s="1"/>
      <c r="AJ19" s="1"/>
      <c r="AK19" s="1"/>
      <c r="AL19" s="1"/>
    </row>
    <row r="20" spans="1:39" x14ac:dyDescent="0.35">
      <c r="D20" s="3"/>
      <c r="F20" s="5"/>
      <c r="I20" s="5"/>
    </row>
    <row r="21" spans="1:39" x14ac:dyDescent="0.35">
      <c r="D21" s="3"/>
      <c r="F21" s="5"/>
      <c r="I21" s="5"/>
    </row>
    <row r="22" spans="1:39" x14ac:dyDescent="0.35">
      <c r="D22" s="3"/>
      <c r="F22" s="5"/>
      <c r="I22" s="5"/>
    </row>
    <row r="23" spans="1:39" x14ac:dyDescent="0.35">
      <c r="D23" s="3"/>
      <c r="F23" s="5"/>
      <c r="I23" s="5"/>
    </row>
    <row r="24" spans="1:39" x14ac:dyDescent="0.35">
      <c r="A24" s="1"/>
      <c r="B24" s="1"/>
      <c r="C24" s="1"/>
      <c r="D24" s="1"/>
      <c r="E24" s="1"/>
      <c r="F24" s="1"/>
      <c r="G24" s="1"/>
      <c r="H24" s="1"/>
      <c r="I24" s="1"/>
      <c r="J24" s="1"/>
      <c r="K24" s="1"/>
      <c r="L24" s="1"/>
      <c r="N24" s="1"/>
      <c r="O24" s="1"/>
      <c r="Q24" s="1"/>
      <c r="R24" s="1"/>
      <c r="T24" s="1"/>
      <c r="U24" s="1"/>
      <c r="W24" s="1"/>
      <c r="X24" s="1"/>
      <c r="Z24" s="1"/>
      <c r="AA24" s="1"/>
      <c r="AC24" s="1"/>
      <c r="AD24" s="1"/>
      <c r="AF24" s="1"/>
      <c r="AG24" s="1"/>
      <c r="AH24" s="1"/>
      <c r="AI24" s="1"/>
      <c r="AJ24" s="1"/>
      <c r="AK24" s="1"/>
      <c r="AL24" s="1"/>
    </row>
    <row r="25" spans="1:39" x14ac:dyDescent="0.35">
      <c r="A25" s="1"/>
      <c r="B25" s="1"/>
      <c r="C25" s="1"/>
      <c r="D25" s="1"/>
      <c r="E25" s="1"/>
      <c r="F25" s="1"/>
      <c r="G25" s="1"/>
      <c r="H25" s="1"/>
      <c r="I25" s="1"/>
      <c r="J25" s="1"/>
      <c r="K25" s="1"/>
      <c r="L25" s="1"/>
      <c r="N25" s="1"/>
      <c r="O25" s="1"/>
      <c r="Q25" s="1"/>
      <c r="R25" s="1"/>
      <c r="T25" s="1"/>
      <c r="U25" s="1"/>
      <c r="W25" s="1"/>
      <c r="X25" s="1"/>
      <c r="Z25" s="1"/>
      <c r="AA25" s="1"/>
      <c r="AC25" s="1"/>
      <c r="AD25" s="1"/>
      <c r="AF25" s="1"/>
      <c r="AG25" s="1"/>
      <c r="AH25" s="1"/>
      <c r="AI25" s="1"/>
      <c r="AJ25" s="1"/>
      <c r="AK25" s="1"/>
      <c r="AL25" s="1"/>
    </row>
    <row r="26" spans="1:39" x14ac:dyDescent="0.35">
      <c r="A26" s="1"/>
      <c r="B26" s="1"/>
      <c r="C26" s="1"/>
      <c r="D26" s="1"/>
      <c r="E26" s="1"/>
      <c r="F26" s="1"/>
      <c r="G26" s="1"/>
      <c r="H26" s="1"/>
      <c r="I26" s="1"/>
      <c r="J26" s="1"/>
      <c r="K26" s="1"/>
      <c r="L26" s="1"/>
      <c r="N26" s="1"/>
      <c r="O26" s="1"/>
      <c r="Q26" s="1"/>
      <c r="R26" s="1"/>
      <c r="T26" s="1"/>
      <c r="U26" s="1"/>
      <c r="W26" s="1"/>
      <c r="X26" s="1"/>
      <c r="Z26" s="1"/>
      <c r="AA26" s="1"/>
      <c r="AC26" s="1"/>
      <c r="AD26" s="1"/>
      <c r="AF26" s="1"/>
      <c r="AG26" s="1"/>
      <c r="AH26" s="1"/>
      <c r="AI26" s="1"/>
      <c r="AJ26" s="1"/>
      <c r="AK26" s="1"/>
      <c r="AL26" s="1"/>
    </row>
    <row r="27" spans="1:39" x14ac:dyDescent="0.35">
      <c r="A27" s="1"/>
      <c r="B27" s="1"/>
      <c r="C27" s="1"/>
      <c r="D27" s="1"/>
      <c r="E27" s="1"/>
      <c r="F27" s="1"/>
      <c r="G27" s="1"/>
      <c r="H27" s="1"/>
      <c r="I27" s="1"/>
      <c r="J27" s="1"/>
      <c r="K27" s="1"/>
      <c r="L27" s="1"/>
      <c r="N27" s="1"/>
      <c r="O27" s="1"/>
      <c r="Q27" s="1"/>
      <c r="R27" s="1"/>
      <c r="T27" s="1"/>
      <c r="U27" s="1"/>
      <c r="W27" s="1"/>
      <c r="X27" s="1"/>
      <c r="Z27" s="1"/>
      <c r="AA27" s="1"/>
      <c r="AC27" s="1"/>
      <c r="AD27" s="1"/>
      <c r="AF27" s="1"/>
      <c r="AG27" s="1"/>
      <c r="AH27" s="1"/>
      <c r="AI27" s="1"/>
      <c r="AJ27" s="1"/>
      <c r="AK27" s="1"/>
      <c r="AL27" s="1"/>
      <c r="AM27" s="1"/>
    </row>
    <row r="28" spans="1:39" x14ac:dyDescent="0.35">
      <c r="A28" s="1"/>
      <c r="B28" s="1"/>
      <c r="C28" s="1"/>
      <c r="D28" s="1"/>
      <c r="E28" s="1"/>
      <c r="F28" s="1"/>
      <c r="G28" s="1"/>
      <c r="H28" s="1"/>
      <c r="I28" s="1"/>
      <c r="J28" s="1"/>
      <c r="K28" s="1"/>
      <c r="L28" s="1"/>
      <c r="N28" s="1"/>
      <c r="O28" s="1"/>
      <c r="Q28" s="1"/>
      <c r="R28" s="1"/>
      <c r="T28" s="1"/>
      <c r="U28" s="1"/>
      <c r="W28" s="1"/>
      <c r="X28" s="1"/>
      <c r="Z28" s="1"/>
      <c r="AA28" s="1"/>
      <c r="AC28" s="1"/>
      <c r="AD28" s="1"/>
      <c r="AF28" s="1"/>
      <c r="AG28" s="1"/>
      <c r="AH28" s="1"/>
      <c r="AI28" s="1"/>
      <c r="AJ28" s="1"/>
      <c r="AK28" s="1"/>
      <c r="AL28" s="1"/>
      <c r="AM28" s="1"/>
    </row>
    <row r="29" spans="1:39" x14ac:dyDescent="0.35">
      <c r="D29" s="3"/>
      <c r="M29" s="3"/>
      <c r="P29" s="3"/>
      <c r="S29" s="3"/>
      <c r="V29" s="3"/>
      <c r="Y29" s="3"/>
      <c r="AB29" s="3"/>
      <c r="AE29" s="3"/>
      <c r="AM29" s="1"/>
    </row>
    <row r="30" spans="1:39" x14ac:dyDescent="0.35">
      <c r="D30" s="3"/>
      <c r="E30" s="5"/>
      <c r="H30" s="5"/>
      <c r="L30" s="9"/>
      <c r="M30" s="3"/>
      <c r="O30" s="9"/>
      <c r="P30" s="3"/>
      <c r="R30" s="9"/>
      <c r="S30" s="3"/>
      <c r="U30" s="9"/>
      <c r="V30" s="3"/>
      <c r="X30" s="9"/>
      <c r="Y30" s="3"/>
      <c r="AA30" s="9"/>
      <c r="AB30" s="3"/>
      <c r="AD30" s="9"/>
      <c r="AE30" s="3"/>
      <c r="AM30" s="1"/>
    </row>
    <row r="31" spans="1:39" x14ac:dyDescent="0.35">
      <c r="D31" s="3"/>
      <c r="M31" s="3"/>
      <c r="P31" s="3"/>
      <c r="S31" s="3"/>
      <c r="V31" s="3"/>
      <c r="Y31" s="3"/>
      <c r="AB31" s="3"/>
      <c r="AE31" s="3"/>
      <c r="AM31" s="1"/>
    </row>
    <row r="32" spans="1:39" x14ac:dyDescent="0.35">
      <c r="D32" s="3"/>
      <c r="M32" s="3"/>
      <c r="P32" s="3"/>
      <c r="S32" s="3"/>
      <c r="V32" s="3"/>
      <c r="Y32" s="3"/>
      <c r="AB32" s="3"/>
      <c r="AE32" s="3"/>
      <c r="AM32" s="1"/>
    </row>
    <row r="33" spans="1:39" x14ac:dyDescent="0.35">
      <c r="D33" s="3"/>
      <c r="F33" s="5"/>
      <c r="I33" s="5"/>
      <c r="AM33" s="1"/>
    </row>
    <row r="34" spans="1:39" x14ac:dyDescent="0.35">
      <c r="A34" s="1"/>
      <c r="B34" s="1"/>
      <c r="C34" s="1"/>
      <c r="D34" s="1"/>
      <c r="E34" s="1"/>
      <c r="F34" s="1"/>
      <c r="G34" s="1"/>
      <c r="H34" s="1"/>
      <c r="I34" s="1"/>
      <c r="J34" s="1"/>
      <c r="K34" s="1"/>
      <c r="L34" s="1"/>
      <c r="N34" s="1"/>
      <c r="O34" s="1"/>
      <c r="Q34" s="1"/>
      <c r="R34" s="1"/>
      <c r="T34" s="1"/>
      <c r="U34" s="1"/>
      <c r="W34" s="1"/>
      <c r="X34" s="1"/>
      <c r="Z34" s="1"/>
      <c r="AA34" s="1"/>
      <c r="AC34" s="1"/>
      <c r="AD34" s="1"/>
      <c r="AF34" s="1"/>
      <c r="AG34" s="1"/>
      <c r="AH34" s="1"/>
      <c r="AI34" s="1"/>
      <c r="AJ34" s="1"/>
      <c r="AK34" s="1"/>
      <c r="AL34" s="1"/>
      <c r="AM34" s="1"/>
    </row>
    <row r="35" spans="1:39" x14ac:dyDescent="0.35">
      <c r="A35" s="1"/>
      <c r="B35" s="1"/>
      <c r="C35" s="1"/>
      <c r="D35" s="1"/>
      <c r="E35" s="1"/>
      <c r="F35" s="1"/>
      <c r="G35" s="1"/>
      <c r="H35" s="1"/>
      <c r="I35" s="1"/>
      <c r="J35" s="1"/>
      <c r="K35" s="1"/>
      <c r="L35" s="1"/>
      <c r="N35" s="1"/>
      <c r="O35" s="1"/>
      <c r="Q35" s="1"/>
      <c r="R35" s="1"/>
      <c r="T35" s="1"/>
      <c r="U35" s="1"/>
      <c r="W35" s="1"/>
      <c r="X35" s="1"/>
      <c r="Z35" s="1"/>
      <c r="AA35" s="1"/>
      <c r="AC35" s="1"/>
      <c r="AD35" s="1"/>
      <c r="AF35" s="1"/>
      <c r="AG35" s="1"/>
      <c r="AH35" s="1"/>
      <c r="AI35" s="1"/>
      <c r="AJ35" s="1"/>
      <c r="AK35" s="1"/>
      <c r="AL35" s="1"/>
      <c r="AM35" s="1"/>
    </row>
    <row r="36" spans="1:39" x14ac:dyDescent="0.35">
      <c r="D36" s="3"/>
      <c r="M36" s="3"/>
      <c r="P36" s="3"/>
      <c r="S36" s="3"/>
      <c r="V36" s="3"/>
      <c r="Y36" s="3"/>
      <c r="AB36" s="3"/>
      <c r="AE36" s="3"/>
      <c r="AM36" s="1"/>
    </row>
    <row r="37" spans="1:39" x14ac:dyDescent="0.35">
      <c r="D37" s="3"/>
      <c r="F37" s="5"/>
      <c r="I37" s="5"/>
      <c r="AF37" s="48"/>
      <c r="AM37" s="1"/>
    </row>
    <row r="38" spans="1:39" x14ac:dyDescent="0.35">
      <c r="A38" s="1"/>
      <c r="B38" s="1"/>
      <c r="C38" s="1"/>
      <c r="D38" s="1"/>
      <c r="E38" s="1"/>
      <c r="F38" s="1"/>
      <c r="G38" s="1"/>
      <c r="H38" s="1"/>
      <c r="I38" s="1"/>
      <c r="J38" s="1"/>
      <c r="K38" s="1"/>
      <c r="L38" s="1"/>
      <c r="N38" s="1"/>
      <c r="O38" s="1"/>
      <c r="Q38" s="1"/>
      <c r="R38" s="1"/>
      <c r="T38" s="1"/>
      <c r="U38" s="1"/>
      <c r="W38" s="1"/>
      <c r="X38" s="1"/>
      <c r="Z38" s="1"/>
      <c r="AA38" s="1"/>
      <c r="AC38" s="1"/>
      <c r="AD38" s="1"/>
      <c r="AF38" s="1"/>
      <c r="AG38" s="1"/>
      <c r="AH38" s="1"/>
      <c r="AI38" s="1"/>
      <c r="AJ38" s="1"/>
      <c r="AK38" s="1"/>
      <c r="AL38" s="1"/>
      <c r="AM38" s="1"/>
    </row>
    <row r="39" spans="1:39" x14ac:dyDescent="0.35">
      <c r="A39" s="1"/>
      <c r="B39" s="1"/>
      <c r="C39" s="1"/>
      <c r="D39" s="1"/>
      <c r="E39" s="1"/>
      <c r="F39" s="1"/>
      <c r="G39" s="1"/>
      <c r="H39" s="1"/>
      <c r="I39" s="1"/>
      <c r="J39" s="1"/>
      <c r="K39" s="1"/>
      <c r="L39" s="1"/>
      <c r="N39" s="1"/>
      <c r="O39" s="1"/>
      <c r="Q39" s="1"/>
      <c r="R39" s="1"/>
      <c r="T39" s="1"/>
      <c r="U39" s="1"/>
      <c r="W39" s="1"/>
      <c r="X39" s="1"/>
      <c r="Z39" s="1"/>
      <c r="AA39" s="1"/>
      <c r="AC39" s="1"/>
      <c r="AD39" s="1"/>
      <c r="AF39" s="1"/>
      <c r="AG39" s="1"/>
      <c r="AH39" s="1"/>
      <c r="AI39" s="1"/>
      <c r="AJ39" s="1"/>
      <c r="AK39" s="1"/>
      <c r="AL39" s="1"/>
      <c r="AM39" s="1"/>
    </row>
    <row r="40" spans="1:39" x14ac:dyDescent="0.35">
      <c r="A40" s="1"/>
      <c r="B40" s="1"/>
      <c r="C40" s="1"/>
      <c r="D40" s="1"/>
      <c r="E40" s="1"/>
      <c r="F40" s="1"/>
      <c r="G40" s="1"/>
      <c r="H40" s="1"/>
      <c r="I40" s="1"/>
      <c r="J40" s="1"/>
      <c r="K40" s="1"/>
      <c r="L40" s="1"/>
      <c r="N40" s="1"/>
      <c r="O40" s="1"/>
      <c r="Q40" s="1"/>
      <c r="R40" s="1"/>
      <c r="T40" s="1"/>
      <c r="U40" s="1"/>
      <c r="W40" s="1"/>
      <c r="X40" s="1"/>
      <c r="Z40" s="1"/>
      <c r="AA40" s="1"/>
      <c r="AC40" s="1"/>
      <c r="AD40" s="1"/>
      <c r="AF40" s="1"/>
      <c r="AG40" s="1"/>
      <c r="AH40" s="1"/>
      <c r="AI40" s="1"/>
      <c r="AJ40" s="1"/>
      <c r="AK40" s="1"/>
      <c r="AL40" s="1"/>
      <c r="AM40" s="1"/>
    </row>
    <row r="41" spans="1:39" x14ac:dyDescent="0.35">
      <c r="A41" s="1"/>
      <c r="B41" s="1"/>
      <c r="C41" s="1"/>
      <c r="D41" s="1"/>
      <c r="E41" s="1"/>
      <c r="F41" s="1"/>
      <c r="G41" s="1"/>
      <c r="H41" s="1"/>
      <c r="I41" s="1"/>
      <c r="J41" s="1"/>
      <c r="K41" s="1"/>
      <c r="L41" s="1"/>
      <c r="N41" s="1"/>
      <c r="O41" s="1"/>
      <c r="Q41" s="1"/>
      <c r="R41" s="1"/>
      <c r="T41" s="1"/>
      <c r="U41" s="1"/>
      <c r="W41" s="1"/>
      <c r="X41" s="1"/>
      <c r="Z41" s="1"/>
      <c r="AA41" s="1"/>
      <c r="AC41" s="1"/>
      <c r="AD41" s="1"/>
      <c r="AF41" s="1"/>
      <c r="AG41" s="1"/>
      <c r="AH41" s="1"/>
      <c r="AI41" s="1"/>
      <c r="AJ41" s="1"/>
      <c r="AK41" s="1"/>
      <c r="AL41" s="1"/>
      <c r="AM41" s="1"/>
    </row>
    <row r="42" spans="1:39" x14ac:dyDescent="0.35">
      <c r="A42" s="1"/>
      <c r="B42" s="1"/>
      <c r="C42" s="1"/>
      <c r="D42" s="1"/>
      <c r="E42" s="1"/>
      <c r="F42" s="1"/>
      <c r="G42" s="1"/>
      <c r="H42" s="1"/>
      <c r="I42" s="1"/>
      <c r="J42" s="1"/>
      <c r="K42" s="1"/>
      <c r="L42" s="1"/>
      <c r="N42" s="1"/>
      <c r="O42" s="1"/>
      <c r="Q42" s="1"/>
      <c r="R42" s="1"/>
      <c r="T42" s="1"/>
      <c r="U42" s="1"/>
      <c r="W42" s="1"/>
      <c r="X42" s="1"/>
      <c r="Z42" s="1"/>
      <c r="AA42" s="1"/>
      <c r="AC42" s="1"/>
      <c r="AD42" s="1"/>
      <c r="AF42" s="1"/>
      <c r="AG42" s="1"/>
      <c r="AH42" s="1"/>
      <c r="AI42" s="1"/>
      <c r="AJ42" s="1"/>
      <c r="AK42" s="1"/>
      <c r="AL42" s="1"/>
      <c r="AM42" s="1"/>
    </row>
    <row r="43" spans="1:39" x14ac:dyDescent="0.35">
      <c r="A43" s="1"/>
      <c r="B43" s="1"/>
      <c r="C43" s="1"/>
      <c r="D43" s="1"/>
      <c r="E43" s="1"/>
      <c r="F43" s="1"/>
      <c r="G43" s="1"/>
      <c r="H43" s="1"/>
      <c r="I43" s="1"/>
      <c r="J43" s="1"/>
      <c r="K43" s="1"/>
      <c r="L43" s="1"/>
      <c r="N43" s="1"/>
      <c r="O43" s="1"/>
      <c r="Q43" s="1"/>
      <c r="R43" s="1"/>
      <c r="T43" s="1"/>
      <c r="U43" s="1"/>
      <c r="W43" s="1"/>
      <c r="X43" s="1"/>
      <c r="Z43" s="1"/>
      <c r="AA43" s="1"/>
      <c r="AC43" s="1"/>
      <c r="AD43" s="1"/>
      <c r="AF43" s="1"/>
      <c r="AG43" s="1"/>
      <c r="AH43" s="1"/>
      <c r="AI43" s="1"/>
      <c r="AJ43" s="1"/>
      <c r="AK43" s="1"/>
      <c r="AL43" s="1"/>
      <c r="AM43" s="1"/>
    </row>
    <row r="44" spans="1:39" x14ac:dyDescent="0.35">
      <c r="A44" s="1"/>
      <c r="B44" s="1"/>
      <c r="C44" s="1"/>
      <c r="D44" s="1"/>
      <c r="E44" s="1"/>
      <c r="F44" s="1"/>
      <c r="G44" s="1"/>
      <c r="H44" s="1"/>
      <c r="I44" s="1"/>
      <c r="J44" s="1"/>
      <c r="K44" s="1"/>
      <c r="L44" s="1"/>
      <c r="N44" s="1"/>
      <c r="O44" s="1"/>
      <c r="Q44" s="1"/>
      <c r="R44" s="1"/>
      <c r="T44" s="1"/>
      <c r="U44" s="1"/>
      <c r="W44" s="1"/>
      <c r="X44" s="1"/>
      <c r="Z44" s="1"/>
      <c r="AA44" s="1"/>
      <c r="AC44" s="1"/>
      <c r="AD44" s="1"/>
      <c r="AF44" s="1"/>
      <c r="AG44" s="1"/>
      <c r="AH44" s="1"/>
      <c r="AI44" s="1"/>
      <c r="AJ44" s="1"/>
      <c r="AK44" s="1"/>
      <c r="AL44" s="1"/>
      <c r="AM44" s="1"/>
    </row>
    <row r="45" spans="1:39" x14ac:dyDescent="0.35">
      <c r="A45" s="1"/>
      <c r="B45" s="1"/>
      <c r="C45" s="1"/>
      <c r="D45" s="1"/>
      <c r="E45" s="1"/>
      <c r="F45" s="1"/>
      <c r="G45" s="1"/>
      <c r="H45" s="1"/>
      <c r="I45" s="1"/>
      <c r="J45" s="1"/>
      <c r="K45" s="1"/>
      <c r="L45" s="1"/>
      <c r="N45" s="1"/>
      <c r="O45" s="1"/>
      <c r="Q45" s="1"/>
      <c r="R45" s="1"/>
      <c r="T45" s="1"/>
      <c r="U45" s="1"/>
      <c r="W45" s="1"/>
      <c r="X45" s="1"/>
      <c r="Z45" s="1"/>
      <c r="AA45" s="1"/>
      <c r="AC45" s="1"/>
      <c r="AD45" s="1"/>
      <c r="AF45" s="1"/>
      <c r="AG45" s="1"/>
      <c r="AH45" s="1"/>
      <c r="AI45" s="1"/>
      <c r="AJ45" s="1"/>
      <c r="AK45" s="1"/>
      <c r="AL45" s="1"/>
      <c r="AM45" s="1"/>
    </row>
    <row r="46" spans="1:39" x14ac:dyDescent="0.35">
      <c r="A46" s="1"/>
      <c r="B46" s="1"/>
      <c r="C46" s="1"/>
      <c r="D46" s="1"/>
      <c r="E46" s="1"/>
      <c r="F46" s="1"/>
      <c r="G46" s="1"/>
      <c r="H46" s="1"/>
      <c r="I46" s="1"/>
      <c r="J46" s="1"/>
      <c r="K46" s="1"/>
      <c r="L46" s="1"/>
      <c r="N46" s="1"/>
      <c r="O46" s="1"/>
      <c r="Q46" s="1"/>
      <c r="R46" s="1"/>
      <c r="T46" s="1"/>
      <c r="U46" s="1"/>
      <c r="W46" s="1"/>
      <c r="X46" s="1"/>
      <c r="Z46" s="1"/>
      <c r="AA46" s="1"/>
      <c r="AC46" s="1"/>
      <c r="AD46" s="1"/>
      <c r="AF46" s="1"/>
      <c r="AG46" s="1"/>
      <c r="AH46" s="1"/>
      <c r="AI46" s="1"/>
      <c r="AJ46" s="1"/>
      <c r="AK46" s="1"/>
      <c r="AL46" s="1"/>
      <c r="AM46" s="1"/>
    </row>
    <row r="47" spans="1:39" x14ac:dyDescent="0.35">
      <c r="A47" s="1"/>
      <c r="B47" s="1"/>
      <c r="C47" s="1"/>
      <c r="D47" s="1"/>
      <c r="E47" s="1"/>
      <c r="F47" s="1"/>
      <c r="G47" s="1"/>
      <c r="H47" s="1"/>
      <c r="I47" s="1"/>
      <c r="J47" s="1"/>
      <c r="K47" s="1"/>
      <c r="L47" s="1"/>
      <c r="N47" s="1"/>
      <c r="O47" s="1"/>
      <c r="Q47" s="1"/>
      <c r="R47" s="1"/>
      <c r="T47" s="1"/>
      <c r="U47" s="1"/>
      <c r="W47" s="1"/>
      <c r="X47" s="1"/>
      <c r="Z47" s="1"/>
      <c r="AA47" s="1"/>
      <c r="AC47" s="1"/>
      <c r="AD47" s="1"/>
      <c r="AF47" s="1"/>
      <c r="AG47" s="1"/>
      <c r="AH47" s="1"/>
      <c r="AI47" s="1"/>
      <c r="AJ47" s="1"/>
      <c r="AK47" s="1"/>
      <c r="AL47" s="1"/>
      <c r="AM47" s="1"/>
    </row>
    <row r="48" spans="1:39" x14ac:dyDescent="0.35">
      <c r="A48" s="1"/>
      <c r="B48" s="1"/>
      <c r="C48" s="1"/>
      <c r="D48" s="1"/>
      <c r="E48" s="1"/>
      <c r="F48" s="1"/>
      <c r="G48" s="1"/>
      <c r="H48" s="1"/>
      <c r="I48" s="1"/>
      <c r="J48" s="1"/>
      <c r="K48" s="1"/>
      <c r="L48" s="1"/>
      <c r="N48" s="1"/>
      <c r="O48" s="1"/>
      <c r="Q48" s="1"/>
      <c r="R48" s="1"/>
      <c r="T48" s="1"/>
      <c r="U48" s="1"/>
      <c r="W48" s="1"/>
      <c r="X48" s="1"/>
      <c r="Z48" s="1"/>
      <c r="AA48" s="1"/>
      <c r="AC48" s="1"/>
      <c r="AD48" s="1"/>
      <c r="AF48" s="1"/>
      <c r="AG48" s="1"/>
      <c r="AH48" s="1"/>
      <c r="AI48" s="1"/>
      <c r="AJ48" s="1"/>
      <c r="AK48" s="1"/>
      <c r="AL48" s="1"/>
      <c r="AM48" s="1"/>
    </row>
    <row r="49" spans="1:39" x14ac:dyDescent="0.35">
      <c r="A49" s="1"/>
      <c r="B49" s="1"/>
      <c r="C49" s="1"/>
      <c r="D49" s="1"/>
      <c r="E49" s="1"/>
      <c r="F49" s="1"/>
      <c r="G49" s="1"/>
      <c r="H49" s="1"/>
      <c r="I49" s="1"/>
      <c r="J49" s="1"/>
      <c r="K49" s="1"/>
      <c r="L49" s="1"/>
      <c r="N49" s="1"/>
      <c r="O49" s="1"/>
      <c r="Q49" s="1"/>
      <c r="R49" s="1"/>
      <c r="T49" s="1"/>
      <c r="U49" s="1"/>
      <c r="W49" s="1"/>
      <c r="X49" s="1"/>
      <c r="Z49" s="1"/>
      <c r="AA49" s="1"/>
      <c r="AC49" s="1"/>
      <c r="AD49" s="1"/>
      <c r="AF49" s="1"/>
      <c r="AG49" s="1"/>
      <c r="AH49" s="1"/>
      <c r="AI49" s="1"/>
      <c r="AJ49" s="1"/>
      <c r="AK49" s="1"/>
      <c r="AL49" s="1"/>
      <c r="AM49" s="1"/>
    </row>
    <row r="50" spans="1:39" x14ac:dyDescent="0.35">
      <c r="A50" s="1"/>
      <c r="B50" s="1"/>
      <c r="C50" s="1"/>
      <c r="D50" s="1"/>
      <c r="E50" s="1"/>
      <c r="F50" s="1"/>
      <c r="G50" s="1"/>
      <c r="H50" s="1"/>
      <c r="I50" s="1"/>
      <c r="J50" s="1"/>
      <c r="K50" s="1"/>
      <c r="L50" s="1"/>
      <c r="N50" s="1"/>
      <c r="O50" s="1"/>
      <c r="Q50" s="1"/>
      <c r="R50" s="1"/>
      <c r="T50" s="1"/>
      <c r="U50" s="1"/>
      <c r="W50" s="1"/>
      <c r="X50" s="1"/>
      <c r="Z50" s="1"/>
      <c r="AA50" s="1"/>
      <c r="AC50" s="1"/>
      <c r="AD50" s="1"/>
      <c r="AF50" s="1"/>
      <c r="AG50" s="1"/>
      <c r="AH50" s="1"/>
      <c r="AI50" s="1"/>
      <c r="AJ50" s="1"/>
      <c r="AK50" s="1"/>
      <c r="AL50" s="1"/>
      <c r="AM50" s="1"/>
    </row>
    <row r="51" spans="1:39" x14ac:dyDescent="0.35">
      <c r="A51" s="1"/>
      <c r="B51" s="1"/>
      <c r="C51" s="1"/>
      <c r="D51" s="1"/>
      <c r="E51" s="1"/>
      <c r="F51" s="1"/>
      <c r="G51" s="1"/>
      <c r="H51" s="1"/>
      <c r="I51" s="1"/>
      <c r="J51" s="1"/>
      <c r="K51" s="1"/>
      <c r="L51" s="1"/>
      <c r="N51" s="1"/>
      <c r="O51" s="1"/>
      <c r="Q51" s="1"/>
      <c r="R51" s="1"/>
      <c r="T51" s="1"/>
      <c r="U51" s="1"/>
      <c r="W51" s="1"/>
      <c r="X51" s="1"/>
      <c r="Z51" s="1"/>
      <c r="AA51" s="1"/>
      <c r="AC51" s="1"/>
      <c r="AD51" s="1"/>
      <c r="AF51" s="1"/>
      <c r="AG51" s="1"/>
      <c r="AH51" s="1"/>
      <c r="AI51" s="1"/>
      <c r="AJ51" s="1"/>
      <c r="AK51" s="1"/>
      <c r="AL51" s="1"/>
      <c r="AM51" s="1"/>
    </row>
    <row r="52" spans="1:39" x14ac:dyDescent="0.35">
      <c r="A52" s="1"/>
      <c r="B52" s="1"/>
      <c r="C52" s="1"/>
      <c r="D52" s="1"/>
      <c r="E52" s="1"/>
      <c r="F52" s="1"/>
      <c r="G52" s="1"/>
      <c r="H52" s="1"/>
      <c r="I52" s="1"/>
      <c r="J52" s="1"/>
      <c r="K52" s="1"/>
      <c r="L52" s="1"/>
      <c r="N52" s="1"/>
      <c r="O52" s="1"/>
      <c r="Q52" s="1"/>
      <c r="R52" s="1"/>
      <c r="T52" s="1"/>
      <c r="U52" s="1"/>
      <c r="W52" s="1"/>
      <c r="X52" s="1"/>
      <c r="Z52" s="1"/>
      <c r="AA52" s="1"/>
      <c r="AC52" s="1"/>
      <c r="AD52" s="1"/>
      <c r="AF52" s="1"/>
      <c r="AG52" s="1"/>
      <c r="AH52" s="1"/>
      <c r="AI52" s="1"/>
      <c r="AJ52" s="1"/>
      <c r="AK52" s="1"/>
      <c r="AL52" s="1"/>
      <c r="AM52" s="1"/>
    </row>
    <row r="53" spans="1:39" x14ac:dyDescent="0.35">
      <c r="A53" s="1"/>
      <c r="B53" s="1"/>
      <c r="C53" s="1"/>
      <c r="D53" s="1"/>
      <c r="E53" s="1"/>
      <c r="F53" s="1"/>
      <c r="G53" s="1"/>
      <c r="H53" s="1"/>
      <c r="I53" s="1"/>
      <c r="J53" s="1"/>
      <c r="K53" s="1"/>
      <c r="L53" s="1"/>
      <c r="N53" s="1"/>
      <c r="O53" s="1"/>
      <c r="Q53" s="1"/>
      <c r="R53" s="1"/>
      <c r="T53" s="1"/>
      <c r="U53" s="1"/>
      <c r="W53" s="1"/>
      <c r="X53" s="1"/>
      <c r="Z53" s="1"/>
      <c r="AA53" s="1"/>
      <c r="AC53" s="1"/>
      <c r="AD53" s="1"/>
      <c r="AF53" s="1"/>
      <c r="AG53" s="1"/>
      <c r="AH53" s="1"/>
      <c r="AI53" s="1"/>
      <c r="AJ53" s="1"/>
      <c r="AK53" s="1"/>
      <c r="AL53" s="1"/>
      <c r="AM53" s="1"/>
    </row>
    <row r="54" spans="1:39" x14ac:dyDescent="0.35">
      <c r="A54" s="1"/>
      <c r="B54" s="1"/>
      <c r="C54" s="1"/>
      <c r="D54" s="1"/>
      <c r="E54" s="1"/>
      <c r="F54" s="1"/>
      <c r="G54" s="1"/>
      <c r="H54" s="1"/>
      <c r="I54" s="1"/>
      <c r="J54" s="1"/>
      <c r="K54" s="1"/>
      <c r="L54" s="1"/>
      <c r="N54" s="1"/>
      <c r="O54" s="1"/>
      <c r="Q54" s="1"/>
      <c r="R54" s="1"/>
      <c r="T54" s="1"/>
      <c r="U54" s="1"/>
      <c r="W54" s="1"/>
      <c r="X54" s="1"/>
      <c r="Z54" s="1"/>
      <c r="AA54" s="1"/>
      <c r="AC54" s="1"/>
      <c r="AD54" s="1"/>
      <c r="AF54" s="1"/>
      <c r="AG54" s="1"/>
      <c r="AH54" s="1"/>
      <c r="AI54" s="1"/>
      <c r="AJ54" s="1"/>
      <c r="AK54" s="1"/>
      <c r="AL54" s="1"/>
      <c r="AM54" s="1"/>
    </row>
    <row r="55" spans="1:39" x14ac:dyDescent="0.35">
      <c r="A55" s="1"/>
      <c r="B55" s="1"/>
      <c r="C55" s="1"/>
      <c r="D55" s="1"/>
      <c r="E55" s="1"/>
      <c r="F55" s="1"/>
      <c r="G55" s="1"/>
      <c r="H55" s="1"/>
      <c r="I55" s="1"/>
      <c r="J55" s="1"/>
      <c r="K55" s="1"/>
      <c r="L55" s="1"/>
      <c r="N55" s="1"/>
      <c r="O55" s="1"/>
      <c r="Q55" s="1"/>
      <c r="R55" s="1"/>
      <c r="T55" s="1"/>
      <c r="U55" s="1"/>
      <c r="W55" s="1"/>
      <c r="X55" s="1"/>
      <c r="Z55" s="1"/>
      <c r="AA55" s="1"/>
      <c r="AC55" s="1"/>
      <c r="AD55" s="1"/>
      <c r="AF55" s="1"/>
      <c r="AG55" s="1"/>
      <c r="AH55" s="1"/>
      <c r="AI55" s="1"/>
      <c r="AJ55" s="1"/>
      <c r="AK55" s="1"/>
      <c r="AL55" s="1"/>
      <c r="AM55" s="1"/>
    </row>
    <row r="56" spans="1:39" x14ac:dyDescent="0.35">
      <c r="A56" s="1"/>
      <c r="B56" s="1"/>
      <c r="C56" s="1"/>
      <c r="D56" s="1"/>
      <c r="E56" s="1"/>
      <c r="F56" s="1"/>
      <c r="G56" s="1"/>
      <c r="H56" s="1"/>
      <c r="I56" s="1"/>
      <c r="J56" s="1"/>
      <c r="K56" s="1"/>
      <c r="L56" s="1"/>
      <c r="N56" s="1"/>
      <c r="O56" s="1"/>
      <c r="Q56" s="1"/>
      <c r="R56" s="1"/>
      <c r="T56" s="1"/>
      <c r="U56" s="1"/>
      <c r="W56" s="1"/>
      <c r="X56" s="1"/>
      <c r="Z56" s="1"/>
      <c r="AA56" s="1"/>
      <c r="AC56" s="1"/>
      <c r="AD56" s="1"/>
      <c r="AF56" s="1"/>
      <c r="AG56" s="1"/>
      <c r="AH56" s="1"/>
      <c r="AI56" s="1"/>
      <c r="AJ56" s="1"/>
      <c r="AK56" s="1"/>
      <c r="AL56" s="1"/>
      <c r="AM56" s="1"/>
    </row>
    <row r="57" spans="1:39" x14ac:dyDescent="0.35">
      <c r="A57" s="1"/>
      <c r="B57" s="1"/>
      <c r="C57" s="1"/>
      <c r="D57" s="1"/>
      <c r="E57" s="1"/>
      <c r="F57" s="1"/>
      <c r="G57" s="1"/>
      <c r="H57" s="1"/>
      <c r="I57" s="1"/>
      <c r="J57" s="1"/>
      <c r="K57" s="1"/>
      <c r="L57" s="1"/>
      <c r="N57" s="1"/>
      <c r="O57" s="1"/>
      <c r="Q57" s="1"/>
      <c r="R57" s="1"/>
      <c r="T57" s="1"/>
      <c r="U57" s="1"/>
      <c r="W57" s="1"/>
      <c r="X57" s="1"/>
      <c r="Z57" s="1"/>
      <c r="AA57" s="1"/>
      <c r="AC57" s="1"/>
      <c r="AD57" s="1"/>
      <c r="AF57" s="1"/>
      <c r="AG57" s="1"/>
      <c r="AH57" s="1"/>
      <c r="AI57" s="1"/>
      <c r="AJ57" s="1"/>
      <c r="AK57" s="1"/>
      <c r="AL57" s="1"/>
      <c r="AM57" s="1"/>
    </row>
    <row r="58" spans="1:39" x14ac:dyDescent="0.35">
      <c r="A58" s="1"/>
      <c r="B58" s="1"/>
      <c r="C58" s="1"/>
      <c r="D58" s="1"/>
      <c r="E58" s="1"/>
      <c r="F58" s="1"/>
      <c r="G58" s="1"/>
      <c r="H58" s="1"/>
      <c r="I58" s="1"/>
      <c r="J58" s="1"/>
      <c r="K58" s="1"/>
      <c r="L58" s="1"/>
      <c r="N58" s="1"/>
      <c r="O58" s="1"/>
      <c r="Q58" s="1"/>
      <c r="R58" s="1"/>
      <c r="T58" s="1"/>
      <c r="U58" s="1"/>
      <c r="W58" s="1"/>
      <c r="X58" s="1"/>
      <c r="Z58" s="1"/>
      <c r="AA58" s="1"/>
      <c r="AC58" s="1"/>
      <c r="AD58" s="1"/>
      <c r="AF58" s="1"/>
      <c r="AG58" s="1"/>
      <c r="AH58" s="1"/>
      <c r="AI58" s="1"/>
      <c r="AJ58" s="1"/>
      <c r="AK58" s="1"/>
      <c r="AL58" s="1"/>
      <c r="AM58" s="1"/>
    </row>
    <row r="59" spans="1:39" x14ac:dyDescent="0.35">
      <c r="A59" s="1"/>
      <c r="B59" s="1"/>
      <c r="C59" s="1"/>
      <c r="D59" s="1"/>
      <c r="E59" s="1"/>
      <c r="F59" s="1"/>
      <c r="G59" s="1"/>
      <c r="H59" s="1"/>
      <c r="I59" s="1"/>
      <c r="J59" s="1"/>
      <c r="K59" s="1"/>
      <c r="L59" s="1"/>
      <c r="N59" s="1"/>
      <c r="O59" s="1"/>
      <c r="Q59" s="1"/>
      <c r="R59" s="1"/>
      <c r="T59" s="1"/>
      <c r="U59" s="1"/>
      <c r="W59" s="1"/>
      <c r="X59" s="1"/>
      <c r="Z59" s="1"/>
      <c r="AA59" s="1"/>
      <c r="AC59" s="1"/>
      <c r="AD59" s="1"/>
      <c r="AF59" s="1"/>
      <c r="AG59" s="1"/>
      <c r="AH59" s="1"/>
      <c r="AI59" s="1"/>
      <c r="AJ59" s="1"/>
      <c r="AK59" s="1"/>
      <c r="AL59" s="1"/>
      <c r="AM59" s="1"/>
    </row>
    <row r="60" spans="1:39" x14ac:dyDescent="0.35">
      <c r="A60" s="1"/>
      <c r="B60" s="1"/>
      <c r="C60" s="1"/>
      <c r="D60" s="1"/>
      <c r="E60" s="1"/>
      <c r="F60" s="1"/>
      <c r="G60" s="1"/>
      <c r="H60" s="1"/>
      <c r="I60" s="1"/>
      <c r="J60" s="1"/>
      <c r="K60" s="1"/>
      <c r="L60" s="1"/>
      <c r="N60" s="1"/>
      <c r="O60" s="1"/>
      <c r="Q60" s="1"/>
      <c r="R60" s="1"/>
      <c r="T60" s="1"/>
      <c r="U60" s="1"/>
      <c r="W60" s="1"/>
      <c r="X60" s="1"/>
      <c r="Z60" s="1"/>
      <c r="AA60" s="1"/>
      <c r="AC60" s="1"/>
      <c r="AD60" s="1"/>
      <c r="AF60" s="1"/>
      <c r="AG60" s="1"/>
      <c r="AH60" s="1"/>
      <c r="AI60" s="1"/>
      <c r="AJ60" s="1"/>
      <c r="AK60" s="1"/>
      <c r="AL60" s="1"/>
      <c r="AM60" s="1"/>
    </row>
    <row r="61" spans="1:39" x14ac:dyDescent="0.35">
      <c r="A61" s="1"/>
      <c r="B61" s="1"/>
      <c r="C61" s="1"/>
      <c r="D61" s="1"/>
      <c r="E61" s="1"/>
      <c r="F61" s="1"/>
      <c r="G61" s="1"/>
      <c r="H61" s="1"/>
      <c r="I61" s="1"/>
      <c r="J61" s="1"/>
      <c r="K61" s="1"/>
      <c r="L61" s="1"/>
      <c r="N61" s="1"/>
      <c r="O61" s="1"/>
      <c r="Q61" s="1"/>
      <c r="R61" s="1"/>
      <c r="T61" s="1"/>
      <c r="U61" s="1"/>
      <c r="W61" s="1"/>
      <c r="X61" s="1"/>
      <c r="Z61" s="1"/>
      <c r="AA61" s="1"/>
      <c r="AC61" s="1"/>
      <c r="AD61" s="1"/>
      <c r="AF61" s="1"/>
      <c r="AG61" s="1"/>
      <c r="AH61" s="1"/>
      <c r="AI61" s="1"/>
      <c r="AJ61" s="1"/>
      <c r="AK61" s="1"/>
      <c r="AL61" s="1"/>
      <c r="AM61" s="1"/>
    </row>
    <row r="62" spans="1:39" x14ac:dyDescent="0.35">
      <c r="A62" s="1"/>
      <c r="B62" s="1"/>
      <c r="C62" s="1"/>
      <c r="D62" s="1"/>
      <c r="E62" s="1"/>
      <c r="F62" s="1"/>
      <c r="G62" s="1"/>
      <c r="H62" s="1"/>
      <c r="I62" s="1"/>
      <c r="J62" s="1"/>
      <c r="K62" s="1"/>
      <c r="L62" s="1"/>
      <c r="N62" s="1"/>
      <c r="O62" s="1"/>
      <c r="Q62" s="1"/>
      <c r="R62" s="1"/>
      <c r="T62" s="1"/>
      <c r="U62" s="1"/>
      <c r="W62" s="1"/>
      <c r="X62" s="1"/>
      <c r="Z62" s="1"/>
      <c r="AA62" s="1"/>
      <c r="AC62" s="1"/>
      <c r="AD62" s="1"/>
      <c r="AF62" s="1"/>
      <c r="AG62" s="1"/>
      <c r="AH62" s="1"/>
      <c r="AI62" s="1"/>
      <c r="AJ62" s="1"/>
      <c r="AK62" s="1"/>
      <c r="AL62" s="1"/>
      <c r="AM62" s="1"/>
    </row>
    <row r="63" spans="1:39" x14ac:dyDescent="0.35">
      <c r="A63" s="1"/>
      <c r="B63" s="1"/>
      <c r="C63" s="1"/>
      <c r="D63" s="1"/>
      <c r="E63" s="1"/>
      <c r="F63" s="1"/>
      <c r="G63" s="1"/>
      <c r="H63" s="1"/>
      <c r="I63" s="1"/>
      <c r="J63" s="1"/>
      <c r="K63" s="1"/>
      <c r="L63" s="1"/>
      <c r="N63" s="1"/>
      <c r="O63" s="1"/>
      <c r="Q63" s="1"/>
      <c r="R63" s="1"/>
      <c r="T63" s="1"/>
      <c r="U63" s="1"/>
      <c r="W63" s="1"/>
      <c r="X63" s="1"/>
      <c r="Z63" s="1"/>
      <c r="AA63" s="1"/>
      <c r="AC63" s="1"/>
      <c r="AD63" s="1"/>
      <c r="AF63" s="1"/>
      <c r="AG63" s="1"/>
      <c r="AH63" s="1"/>
      <c r="AI63" s="1"/>
      <c r="AJ63" s="1"/>
      <c r="AK63" s="1"/>
      <c r="AL63" s="1"/>
      <c r="AM63" s="1"/>
    </row>
    <row r="64" spans="1:39" x14ac:dyDescent="0.35">
      <c r="A64" s="1"/>
      <c r="B64" s="1"/>
      <c r="C64" s="1"/>
      <c r="D64" s="1"/>
      <c r="E64" s="1"/>
      <c r="F64" s="1"/>
      <c r="G64" s="1"/>
      <c r="H64" s="1"/>
      <c r="I64" s="1"/>
      <c r="J64" s="1"/>
      <c r="K64" s="1"/>
      <c r="L64" s="1"/>
      <c r="N64" s="1"/>
      <c r="O64" s="1"/>
      <c r="Q64" s="1"/>
      <c r="R64" s="1"/>
      <c r="T64" s="1"/>
      <c r="U64" s="1"/>
      <c r="W64" s="1"/>
      <c r="X64" s="1"/>
      <c r="Z64" s="1"/>
      <c r="AA64" s="1"/>
      <c r="AC64" s="1"/>
      <c r="AD64" s="1"/>
      <c r="AF64" s="1"/>
      <c r="AG64" s="1"/>
      <c r="AH64" s="1"/>
      <c r="AI64" s="1"/>
      <c r="AJ64" s="1"/>
      <c r="AK64" s="1"/>
      <c r="AL64" s="1"/>
      <c r="AM64" s="1"/>
    </row>
    <row r="65" spans="1:39" x14ac:dyDescent="0.35">
      <c r="A65" s="1"/>
      <c r="B65" s="1"/>
      <c r="C65" s="1"/>
      <c r="D65" s="1"/>
      <c r="E65" s="1"/>
      <c r="F65" s="1"/>
      <c r="G65" s="1"/>
      <c r="H65" s="1"/>
      <c r="I65" s="1"/>
      <c r="J65" s="1"/>
      <c r="K65" s="1"/>
      <c r="L65" s="1"/>
      <c r="N65" s="1"/>
      <c r="O65" s="1"/>
      <c r="Q65" s="1"/>
      <c r="R65" s="1"/>
      <c r="T65" s="1"/>
      <c r="U65" s="1"/>
      <c r="W65" s="1"/>
      <c r="X65" s="1"/>
      <c r="Z65" s="1"/>
      <c r="AA65" s="1"/>
      <c r="AC65" s="1"/>
      <c r="AD65" s="1"/>
      <c r="AF65" s="1"/>
      <c r="AG65" s="1"/>
      <c r="AH65" s="1"/>
      <c r="AI65" s="1"/>
      <c r="AJ65" s="1"/>
      <c r="AK65" s="1"/>
      <c r="AL65" s="1"/>
      <c r="AM65" s="1"/>
    </row>
    <row r="66" spans="1:39" x14ac:dyDescent="0.35">
      <c r="A66" s="1"/>
      <c r="B66" s="1"/>
      <c r="C66" s="1"/>
      <c r="D66" s="1"/>
      <c r="E66" s="1"/>
      <c r="F66" s="1"/>
      <c r="G66" s="1"/>
      <c r="H66" s="1"/>
      <c r="I66" s="1"/>
      <c r="J66" s="1"/>
      <c r="K66" s="1"/>
      <c r="L66" s="1"/>
      <c r="N66" s="1"/>
      <c r="O66" s="1"/>
      <c r="Q66" s="1"/>
      <c r="R66" s="1"/>
      <c r="T66" s="1"/>
      <c r="U66" s="1"/>
      <c r="W66" s="1"/>
      <c r="X66" s="1"/>
      <c r="Z66" s="1"/>
      <c r="AA66" s="1"/>
      <c r="AC66" s="1"/>
      <c r="AD66" s="1"/>
      <c r="AF66" s="1"/>
      <c r="AG66" s="1"/>
      <c r="AH66" s="1"/>
      <c r="AI66" s="1"/>
      <c r="AJ66" s="1"/>
      <c r="AK66" s="1"/>
      <c r="AL66" s="1"/>
      <c r="AM66" s="1"/>
    </row>
    <row r="67" spans="1:39" x14ac:dyDescent="0.35">
      <c r="A67" s="1"/>
      <c r="B67" s="1"/>
      <c r="C67" s="1"/>
      <c r="D67" s="1"/>
      <c r="E67" s="1"/>
      <c r="F67" s="1"/>
      <c r="G67" s="1"/>
      <c r="H67" s="1"/>
      <c r="I67" s="1"/>
      <c r="J67" s="1"/>
      <c r="K67" s="1"/>
      <c r="L67" s="1"/>
      <c r="N67" s="1"/>
      <c r="O67" s="1"/>
      <c r="Q67" s="1"/>
      <c r="R67" s="1"/>
      <c r="T67" s="1"/>
      <c r="U67" s="1"/>
      <c r="W67" s="1"/>
      <c r="X67" s="1"/>
      <c r="Z67" s="1"/>
      <c r="AA67" s="1"/>
      <c r="AC67" s="1"/>
      <c r="AD67" s="1"/>
      <c r="AF67" s="1"/>
      <c r="AG67" s="1"/>
      <c r="AH67" s="1"/>
      <c r="AI67" s="1"/>
      <c r="AJ67" s="1"/>
      <c r="AK67" s="1"/>
      <c r="AL67" s="1"/>
      <c r="AM67" s="1"/>
    </row>
    <row r="68" spans="1:39" x14ac:dyDescent="0.35">
      <c r="A68" s="1"/>
      <c r="B68" s="1"/>
      <c r="C68" s="1"/>
      <c r="D68" s="1"/>
      <c r="E68" s="1"/>
      <c r="F68" s="1"/>
      <c r="G68" s="1"/>
      <c r="H68" s="1"/>
      <c r="I68" s="1"/>
      <c r="J68" s="1"/>
      <c r="K68" s="1"/>
      <c r="L68" s="1"/>
      <c r="N68" s="1"/>
      <c r="O68" s="1"/>
      <c r="Q68" s="1"/>
      <c r="R68" s="1"/>
      <c r="T68" s="1"/>
      <c r="U68" s="1"/>
      <c r="W68" s="1"/>
      <c r="X68" s="1"/>
      <c r="Z68" s="1"/>
      <c r="AA68" s="1"/>
      <c r="AC68" s="1"/>
      <c r="AD68" s="1"/>
      <c r="AF68" s="1"/>
      <c r="AG68" s="1"/>
      <c r="AH68" s="1"/>
      <c r="AI68" s="1"/>
      <c r="AJ68" s="1"/>
      <c r="AK68" s="1"/>
      <c r="AL68" s="1"/>
      <c r="AM68" s="1"/>
    </row>
    <row r="69" spans="1:39" x14ac:dyDescent="0.35">
      <c r="A69" s="1"/>
      <c r="B69" s="1"/>
      <c r="C69" s="1"/>
      <c r="D69" s="1"/>
      <c r="E69" s="1"/>
      <c r="F69" s="1"/>
      <c r="G69" s="1"/>
      <c r="H69" s="1"/>
      <c r="I69" s="1"/>
      <c r="J69" s="1"/>
      <c r="K69" s="1"/>
      <c r="L69" s="1"/>
      <c r="N69" s="1"/>
      <c r="O69" s="1"/>
      <c r="Q69" s="1"/>
      <c r="R69" s="1"/>
      <c r="T69" s="1"/>
      <c r="U69" s="1"/>
      <c r="W69" s="1"/>
      <c r="X69" s="1"/>
      <c r="Z69" s="1"/>
      <c r="AA69" s="1"/>
      <c r="AC69" s="1"/>
      <c r="AD69" s="1"/>
      <c r="AF69" s="1"/>
      <c r="AG69" s="1"/>
      <c r="AH69" s="1"/>
      <c r="AI69" s="1"/>
      <c r="AJ69" s="1"/>
      <c r="AK69" s="1"/>
      <c r="AL69" s="1"/>
      <c r="AM69" s="1"/>
    </row>
    <row r="70" spans="1:39" x14ac:dyDescent="0.35">
      <c r="A70" s="1"/>
      <c r="B70" s="1"/>
      <c r="C70" s="1"/>
      <c r="D70" s="1"/>
      <c r="E70" s="1"/>
      <c r="F70" s="1"/>
      <c r="G70" s="1"/>
      <c r="H70" s="1"/>
      <c r="I70" s="1"/>
      <c r="J70" s="1"/>
      <c r="K70" s="1"/>
      <c r="L70" s="1"/>
      <c r="N70" s="1"/>
      <c r="O70" s="1"/>
      <c r="Q70" s="1"/>
      <c r="R70" s="1"/>
      <c r="T70" s="1"/>
      <c r="U70" s="1"/>
      <c r="W70" s="1"/>
      <c r="X70" s="1"/>
      <c r="Z70" s="1"/>
      <c r="AA70" s="1"/>
      <c r="AC70" s="1"/>
      <c r="AD70" s="1"/>
      <c r="AF70" s="1"/>
      <c r="AG70" s="1"/>
      <c r="AH70" s="1"/>
      <c r="AI70" s="1"/>
      <c r="AJ70" s="1"/>
      <c r="AK70" s="1"/>
      <c r="AL70" s="1"/>
      <c r="AM70" s="1"/>
    </row>
    <row r="71" spans="1:39" x14ac:dyDescent="0.35">
      <c r="A71" s="1"/>
      <c r="B71" s="1"/>
      <c r="C71" s="1"/>
      <c r="D71" s="1"/>
      <c r="E71" s="1"/>
      <c r="F71" s="1"/>
      <c r="G71" s="1"/>
      <c r="H71" s="1"/>
      <c r="I71" s="1"/>
      <c r="J71" s="1"/>
      <c r="K71" s="1"/>
      <c r="L71" s="1"/>
      <c r="N71" s="1"/>
      <c r="O71" s="1"/>
      <c r="Q71" s="1"/>
      <c r="R71" s="1"/>
      <c r="T71" s="1"/>
      <c r="U71" s="1"/>
      <c r="W71" s="1"/>
      <c r="X71" s="1"/>
      <c r="Z71" s="1"/>
      <c r="AA71" s="1"/>
      <c r="AC71" s="1"/>
      <c r="AD71" s="1"/>
      <c r="AF71" s="1"/>
      <c r="AG71" s="1"/>
      <c r="AH71" s="1"/>
      <c r="AI71" s="1"/>
      <c r="AJ71" s="1"/>
      <c r="AK71" s="1"/>
      <c r="AL71" s="1"/>
      <c r="AM71" s="1"/>
    </row>
    <row r="72" spans="1:39" x14ac:dyDescent="0.35">
      <c r="A72" s="1"/>
      <c r="B72" s="1"/>
      <c r="C72" s="1"/>
      <c r="D72" s="1"/>
      <c r="E72" s="1"/>
      <c r="F72" s="1"/>
      <c r="G72" s="1"/>
      <c r="H72" s="1"/>
      <c r="I72" s="1"/>
      <c r="J72" s="1"/>
      <c r="K72" s="1"/>
      <c r="L72" s="1"/>
      <c r="N72" s="1"/>
      <c r="O72" s="1"/>
      <c r="Q72" s="1"/>
      <c r="R72" s="1"/>
      <c r="T72" s="1"/>
      <c r="U72" s="1"/>
      <c r="W72" s="1"/>
      <c r="X72" s="1"/>
      <c r="Z72" s="1"/>
      <c r="AA72" s="1"/>
      <c r="AC72" s="1"/>
      <c r="AD72" s="1"/>
      <c r="AF72" s="1"/>
      <c r="AG72" s="1"/>
      <c r="AH72" s="1"/>
      <c r="AI72" s="1"/>
      <c r="AJ72" s="1"/>
      <c r="AK72" s="1"/>
      <c r="AL72" s="1"/>
      <c r="AM72" s="1"/>
    </row>
    <row r="73" spans="1:39" x14ac:dyDescent="0.35">
      <c r="A73" s="1"/>
      <c r="B73" s="1"/>
      <c r="C73" s="1"/>
      <c r="D73" s="1"/>
      <c r="E73" s="1"/>
      <c r="F73" s="1"/>
      <c r="G73" s="1"/>
      <c r="H73" s="1"/>
      <c r="I73" s="1"/>
      <c r="J73" s="1"/>
      <c r="K73" s="1"/>
      <c r="L73" s="1"/>
      <c r="N73" s="1"/>
      <c r="O73" s="1"/>
      <c r="Q73" s="1"/>
      <c r="R73" s="1"/>
      <c r="T73" s="1"/>
      <c r="U73" s="1"/>
      <c r="W73" s="1"/>
      <c r="X73" s="1"/>
      <c r="Z73" s="1"/>
      <c r="AA73" s="1"/>
      <c r="AC73" s="1"/>
      <c r="AD73" s="1"/>
      <c r="AF73" s="1"/>
      <c r="AG73" s="1"/>
      <c r="AH73" s="1"/>
      <c r="AI73" s="1"/>
      <c r="AJ73" s="1"/>
      <c r="AK73" s="1"/>
      <c r="AL73" s="1"/>
      <c r="AM73" s="1"/>
    </row>
    <row r="74" spans="1:39" x14ac:dyDescent="0.35">
      <c r="A74" s="1"/>
      <c r="B74" s="1"/>
      <c r="C74" s="1"/>
      <c r="D74" s="1"/>
      <c r="E74" s="1"/>
      <c r="F74" s="1"/>
      <c r="G74" s="1"/>
      <c r="H74" s="1"/>
      <c r="I74" s="1"/>
      <c r="J74" s="1"/>
      <c r="K74" s="1"/>
      <c r="L74" s="1"/>
      <c r="N74" s="1"/>
      <c r="O74" s="1"/>
      <c r="Q74" s="1"/>
      <c r="R74" s="1"/>
      <c r="T74" s="1"/>
      <c r="U74" s="1"/>
      <c r="W74" s="1"/>
      <c r="X74" s="1"/>
      <c r="Z74" s="1"/>
      <c r="AA74" s="1"/>
      <c r="AC74" s="1"/>
      <c r="AD74" s="1"/>
      <c r="AF74" s="1"/>
      <c r="AG74" s="1"/>
      <c r="AH74" s="1"/>
      <c r="AI74" s="1"/>
      <c r="AJ74" s="1"/>
      <c r="AK74" s="1"/>
      <c r="AL74" s="1"/>
      <c r="AM74" s="1"/>
    </row>
    <row r="75" spans="1:39" x14ac:dyDescent="0.35">
      <c r="A75" s="1"/>
      <c r="B75" s="1"/>
      <c r="C75" s="1"/>
      <c r="D75" s="1"/>
      <c r="E75" s="1"/>
      <c r="F75" s="1"/>
      <c r="G75" s="1"/>
      <c r="H75" s="1"/>
      <c r="I75" s="1"/>
      <c r="J75" s="1"/>
      <c r="K75" s="1"/>
      <c r="L75" s="1"/>
      <c r="N75" s="1"/>
      <c r="O75" s="1"/>
      <c r="Q75" s="1"/>
      <c r="R75" s="1"/>
      <c r="T75" s="1"/>
      <c r="U75" s="1"/>
      <c r="W75" s="1"/>
      <c r="X75" s="1"/>
      <c r="Z75" s="1"/>
      <c r="AA75" s="1"/>
      <c r="AC75" s="1"/>
      <c r="AD75" s="1"/>
      <c r="AF75" s="1"/>
      <c r="AG75" s="1"/>
      <c r="AH75" s="1"/>
      <c r="AI75" s="1"/>
      <c r="AJ75" s="1"/>
      <c r="AK75" s="1"/>
      <c r="AL75" s="1"/>
      <c r="AM75" s="1"/>
    </row>
    <row r="76" spans="1:39" x14ac:dyDescent="0.35">
      <c r="A76" s="1"/>
      <c r="B76" s="1"/>
      <c r="C76" s="1"/>
      <c r="D76" s="1"/>
      <c r="E76" s="1"/>
      <c r="F76" s="1"/>
      <c r="G76" s="1"/>
      <c r="H76" s="1"/>
      <c r="I76" s="1"/>
      <c r="J76" s="1"/>
      <c r="K76" s="1"/>
      <c r="L76" s="1"/>
      <c r="N76" s="1"/>
      <c r="O76" s="1"/>
      <c r="Q76" s="1"/>
      <c r="R76" s="1"/>
      <c r="T76" s="1"/>
      <c r="U76" s="1"/>
      <c r="W76" s="1"/>
      <c r="X76" s="1"/>
      <c r="Z76" s="1"/>
      <c r="AA76" s="1"/>
      <c r="AC76" s="1"/>
      <c r="AD76" s="1"/>
      <c r="AF76" s="1"/>
      <c r="AG76" s="1"/>
      <c r="AH76" s="1"/>
      <c r="AI76" s="1"/>
      <c r="AJ76" s="1"/>
      <c r="AK76" s="1"/>
      <c r="AL76" s="1"/>
      <c r="AM76" s="1"/>
    </row>
    <row r="77" spans="1:39" x14ac:dyDescent="0.35">
      <c r="A77" s="1"/>
      <c r="B77" s="1"/>
      <c r="C77" s="1"/>
      <c r="D77" s="1"/>
      <c r="E77" s="1"/>
      <c r="F77" s="1"/>
      <c r="G77" s="1"/>
      <c r="H77" s="1"/>
      <c r="I77" s="1"/>
      <c r="J77" s="1"/>
      <c r="K77" s="1"/>
      <c r="L77" s="1"/>
      <c r="N77" s="1"/>
      <c r="O77" s="1"/>
      <c r="Q77" s="1"/>
      <c r="R77" s="1"/>
      <c r="T77" s="1"/>
      <c r="U77" s="1"/>
      <c r="W77" s="1"/>
      <c r="X77" s="1"/>
      <c r="Z77" s="1"/>
      <c r="AA77" s="1"/>
      <c r="AC77" s="1"/>
      <c r="AD77" s="1"/>
      <c r="AF77" s="1"/>
      <c r="AG77" s="1"/>
      <c r="AH77" s="1"/>
      <c r="AI77" s="1"/>
      <c r="AJ77" s="1"/>
      <c r="AK77" s="1"/>
      <c r="AL77" s="1"/>
      <c r="AM77" s="1"/>
    </row>
    <row r="78" spans="1:39" x14ac:dyDescent="0.35">
      <c r="A78" s="1"/>
      <c r="B78" s="1"/>
      <c r="C78" s="1"/>
      <c r="D78" s="1"/>
      <c r="E78" s="1"/>
      <c r="F78" s="1"/>
      <c r="G78" s="1"/>
      <c r="H78" s="1"/>
      <c r="I78" s="1"/>
      <c r="J78" s="1"/>
      <c r="K78" s="1"/>
      <c r="L78" s="1"/>
      <c r="N78" s="1"/>
      <c r="O78" s="1"/>
      <c r="Q78" s="1"/>
      <c r="R78" s="1"/>
      <c r="T78" s="1"/>
      <c r="U78" s="1"/>
      <c r="W78" s="1"/>
      <c r="X78" s="1"/>
      <c r="Z78" s="1"/>
      <c r="AA78" s="1"/>
      <c r="AC78" s="1"/>
      <c r="AD78" s="1"/>
      <c r="AF78" s="1"/>
      <c r="AG78" s="1"/>
      <c r="AH78" s="1"/>
      <c r="AI78" s="1"/>
      <c r="AJ78" s="1"/>
      <c r="AK78" s="1"/>
      <c r="AL78" s="1"/>
      <c r="AM78" s="1"/>
    </row>
    <row r="79" spans="1:39" x14ac:dyDescent="0.35">
      <c r="A79" s="1"/>
      <c r="B79" s="1"/>
      <c r="C79" s="1"/>
      <c r="D79" s="1"/>
      <c r="E79" s="1"/>
      <c r="F79" s="1"/>
      <c r="G79" s="1"/>
      <c r="H79" s="1"/>
      <c r="I79" s="1"/>
      <c r="J79" s="1"/>
      <c r="K79" s="1"/>
      <c r="L79" s="1"/>
      <c r="N79" s="1"/>
      <c r="O79" s="1"/>
      <c r="Q79" s="1"/>
      <c r="R79" s="1"/>
      <c r="T79" s="1"/>
      <c r="U79" s="1"/>
      <c r="W79" s="1"/>
      <c r="X79" s="1"/>
      <c r="Z79" s="1"/>
      <c r="AA79" s="1"/>
      <c r="AC79" s="1"/>
      <c r="AD79" s="1"/>
      <c r="AF79" s="1"/>
      <c r="AG79" s="1"/>
      <c r="AH79" s="1"/>
      <c r="AI79" s="1"/>
      <c r="AJ79" s="1"/>
      <c r="AK79" s="1"/>
      <c r="AL79" s="1"/>
      <c r="AM79" s="1"/>
    </row>
    <row r="80" spans="1:39" x14ac:dyDescent="0.35">
      <c r="A80" s="1"/>
      <c r="B80" s="1"/>
      <c r="C80" s="1"/>
      <c r="D80" s="1"/>
      <c r="E80" s="1"/>
      <c r="F80" s="1"/>
      <c r="G80" s="1"/>
      <c r="H80" s="1"/>
      <c r="I80" s="1"/>
      <c r="J80" s="1"/>
      <c r="K80" s="1"/>
      <c r="L80" s="1"/>
      <c r="N80" s="1"/>
      <c r="O80" s="1"/>
      <c r="Q80" s="1"/>
      <c r="R80" s="1"/>
      <c r="T80" s="1"/>
      <c r="U80" s="1"/>
      <c r="W80" s="1"/>
      <c r="X80" s="1"/>
      <c r="Z80" s="1"/>
      <c r="AA80" s="1"/>
      <c r="AC80" s="1"/>
      <c r="AD80" s="1"/>
      <c r="AF80" s="1"/>
      <c r="AG80" s="1"/>
      <c r="AH80" s="1"/>
      <c r="AI80" s="1"/>
      <c r="AJ80" s="1"/>
      <c r="AK80" s="1"/>
      <c r="AL80" s="1"/>
      <c r="AM80" s="1"/>
    </row>
    <row r="81" spans="1:39" x14ac:dyDescent="0.35">
      <c r="A81" s="1"/>
      <c r="B81" s="1"/>
      <c r="C81" s="1"/>
      <c r="D81" s="1"/>
      <c r="E81" s="1"/>
      <c r="F81" s="1"/>
      <c r="G81" s="1"/>
      <c r="H81" s="1"/>
      <c r="I81" s="1"/>
      <c r="J81" s="1"/>
      <c r="K81" s="1"/>
      <c r="L81" s="1"/>
      <c r="N81" s="1"/>
      <c r="O81" s="1"/>
      <c r="Q81" s="1"/>
      <c r="R81" s="1"/>
      <c r="T81" s="1"/>
      <c r="U81" s="1"/>
      <c r="W81" s="1"/>
      <c r="X81" s="1"/>
      <c r="Z81" s="1"/>
      <c r="AA81" s="1"/>
      <c r="AC81" s="1"/>
      <c r="AD81" s="1"/>
      <c r="AF81" s="1"/>
      <c r="AG81" s="1"/>
      <c r="AH81" s="1"/>
      <c r="AI81" s="1"/>
      <c r="AJ81" s="1"/>
      <c r="AK81" s="1"/>
      <c r="AL81" s="1"/>
      <c r="AM81" s="1"/>
    </row>
    <row r="82" spans="1:39" x14ac:dyDescent="0.35">
      <c r="A82" s="1"/>
      <c r="B82" s="1"/>
      <c r="C82" s="1"/>
      <c r="D82" s="1"/>
      <c r="E82" s="1"/>
      <c r="F82" s="1"/>
      <c r="G82" s="1"/>
      <c r="H82" s="1"/>
      <c r="I82" s="1"/>
      <c r="J82" s="1"/>
      <c r="K82" s="1"/>
      <c r="L82" s="1"/>
      <c r="N82" s="1"/>
      <c r="O82" s="1"/>
      <c r="Q82" s="1"/>
      <c r="R82" s="1"/>
      <c r="T82" s="1"/>
      <c r="U82" s="1"/>
      <c r="W82" s="1"/>
      <c r="X82" s="1"/>
      <c r="Z82" s="1"/>
      <c r="AA82" s="1"/>
      <c r="AC82" s="1"/>
      <c r="AD82" s="1"/>
      <c r="AF82" s="1"/>
      <c r="AG82" s="1"/>
      <c r="AH82" s="1"/>
      <c r="AI82" s="1"/>
      <c r="AJ82" s="1"/>
      <c r="AK82" s="1"/>
      <c r="AL82" s="1"/>
      <c r="AM82" s="1"/>
    </row>
    <row r="83" spans="1:39" x14ac:dyDescent="0.35">
      <c r="A83" s="1"/>
      <c r="B83" s="1"/>
      <c r="C83" s="1"/>
      <c r="D83" s="1"/>
      <c r="E83" s="1"/>
      <c r="F83" s="1"/>
      <c r="G83" s="1"/>
      <c r="H83" s="1"/>
      <c r="I83" s="1"/>
      <c r="J83" s="1"/>
      <c r="K83" s="1"/>
      <c r="L83" s="1"/>
      <c r="N83" s="1"/>
      <c r="O83" s="1"/>
      <c r="Q83" s="1"/>
      <c r="R83" s="1"/>
      <c r="T83" s="1"/>
      <c r="U83" s="1"/>
      <c r="W83" s="1"/>
      <c r="X83" s="1"/>
      <c r="Z83" s="1"/>
      <c r="AA83" s="1"/>
      <c r="AC83" s="1"/>
      <c r="AD83" s="1"/>
      <c r="AF83" s="1"/>
      <c r="AG83" s="1"/>
      <c r="AH83" s="1"/>
      <c r="AI83" s="1"/>
      <c r="AJ83" s="1"/>
      <c r="AK83" s="1"/>
      <c r="AL83" s="1"/>
      <c r="AM83" s="1"/>
    </row>
    <row r="84" spans="1:39" x14ac:dyDescent="0.35">
      <c r="A84" s="1"/>
      <c r="B84" s="1"/>
      <c r="C84" s="1"/>
      <c r="D84" s="1"/>
      <c r="E84" s="1"/>
      <c r="F84" s="1"/>
      <c r="G84" s="1"/>
      <c r="H84" s="1"/>
      <c r="I84" s="1"/>
      <c r="J84" s="1"/>
      <c r="K84" s="1"/>
      <c r="L84" s="1"/>
      <c r="N84" s="1"/>
      <c r="O84" s="1"/>
      <c r="Q84" s="1"/>
      <c r="R84" s="1"/>
      <c r="T84" s="1"/>
      <c r="U84" s="1"/>
      <c r="W84" s="1"/>
      <c r="X84" s="1"/>
      <c r="Z84" s="1"/>
      <c r="AA84" s="1"/>
      <c r="AC84" s="1"/>
      <c r="AD84" s="1"/>
      <c r="AF84" s="1"/>
      <c r="AG84" s="1"/>
      <c r="AH84" s="1"/>
      <c r="AI84" s="1"/>
      <c r="AJ84" s="1"/>
      <c r="AK84" s="1"/>
      <c r="AL84" s="1"/>
      <c r="AM84" s="1"/>
    </row>
    <row r="85" spans="1:39" x14ac:dyDescent="0.35">
      <c r="A85" s="1"/>
      <c r="B85" s="1"/>
      <c r="C85" s="1"/>
      <c r="D85" s="1"/>
      <c r="E85" s="1"/>
      <c r="F85" s="1"/>
      <c r="G85" s="1"/>
      <c r="H85" s="1"/>
      <c r="I85" s="1"/>
      <c r="J85" s="1"/>
      <c r="K85" s="1"/>
      <c r="L85" s="1"/>
      <c r="N85" s="1"/>
      <c r="O85" s="1"/>
      <c r="Q85" s="1"/>
      <c r="R85" s="1"/>
      <c r="T85" s="1"/>
      <c r="U85" s="1"/>
      <c r="W85" s="1"/>
      <c r="X85" s="1"/>
      <c r="Z85" s="1"/>
      <c r="AA85" s="1"/>
      <c r="AC85" s="1"/>
      <c r="AD85" s="1"/>
      <c r="AF85" s="1"/>
      <c r="AG85" s="1"/>
      <c r="AH85" s="1"/>
      <c r="AI85" s="1"/>
      <c r="AJ85" s="1"/>
      <c r="AK85" s="1"/>
      <c r="AL85" s="1"/>
      <c r="AM85" s="1"/>
    </row>
    <row r="86" spans="1:39" x14ac:dyDescent="0.35">
      <c r="A86" s="1"/>
      <c r="B86" s="1"/>
      <c r="C86" s="1"/>
      <c r="D86" s="1"/>
      <c r="E86" s="1"/>
      <c r="F86" s="1"/>
      <c r="G86" s="1"/>
      <c r="H86" s="1"/>
      <c r="I86" s="1"/>
      <c r="J86" s="1"/>
      <c r="K86" s="1"/>
      <c r="L86" s="1"/>
      <c r="N86" s="1"/>
      <c r="O86" s="1"/>
      <c r="Q86" s="1"/>
      <c r="R86" s="1"/>
      <c r="T86" s="1"/>
      <c r="U86" s="1"/>
      <c r="W86" s="1"/>
      <c r="X86" s="1"/>
      <c r="Z86" s="1"/>
      <c r="AA86" s="1"/>
      <c r="AC86" s="1"/>
      <c r="AD86" s="1"/>
      <c r="AF86" s="1"/>
      <c r="AG86" s="1"/>
      <c r="AH86" s="1"/>
      <c r="AI86" s="1"/>
      <c r="AJ86" s="1"/>
      <c r="AK86" s="1"/>
      <c r="AL86" s="1"/>
      <c r="AM86" s="1"/>
    </row>
    <row r="87" spans="1:39" x14ac:dyDescent="0.35">
      <c r="A87" s="1"/>
      <c r="B87" s="1"/>
      <c r="C87" s="1"/>
      <c r="D87" s="1"/>
      <c r="E87" s="1"/>
      <c r="F87" s="1"/>
      <c r="G87" s="1"/>
      <c r="H87" s="1"/>
      <c r="I87" s="1"/>
      <c r="J87" s="1"/>
      <c r="K87" s="1"/>
      <c r="L87" s="1"/>
      <c r="N87" s="1"/>
      <c r="O87" s="1"/>
      <c r="Q87" s="1"/>
      <c r="R87" s="1"/>
      <c r="T87" s="1"/>
      <c r="U87" s="1"/>
      <c r="W87" s="1"/>
      <c r="X87" s="1"/>
      <c r="Z87" s="1"/>
      <c r="AA87" s="1"/>
      <c r="AC87" s="1"/>
      <c r="AD87" s="1"/>
      <c r="AF87" s="1"/>
      <c r="AG87" s="1"/>
      <c r="AH87" s="1"/>
      <c r="AI87" s="1"/>
      <c r="AJ87" s="1"/>
      <c r="AK87" s="1"/>
      <c r="AL87" s="1"/>
      <c r="AM87" s="1"/>
    </row>
    <row r="88" spans="1:39" x14ac:dyDescent="0.35">
      <c r="A88" s="1"/>
      <c r="B88" s="1"/>
      <c r="C88" s="1"/>
      <c r="D88" s="1"/>
      <c r="E88" s="1"/>
      <c r="F88" s="1"/>
      <c r="G88" s="1"/>
      <c r="H88" s="1"/>
      <c r="I88" s="1"/>
      <c r="J88" s="1"/>
      <c r="K88" s="1"/>
      <c r="L88" s="1"/>
      <c r="N88" s="1"/>
      <c r="O88" s="1"/>
      <c r="Q88" s="1"/>
      <c r="R88" s="1"/>
      <c r="T88" s="1"/>
      <c r="U88" s="1"/>
      <c r="W88" s="1"/>
      <c r="X88" s="1"/>
      <c r="Z88" s="1"/>
      <c r="AA88" s="1"/>
      <c r="AC88" s="1"/>
      <c r="AD88" s="1"/>
      <c r="AF88" s="1"/>
      <c r="AG88" s="1"/>
      <c r="AH88" s="1"/>
      <c r="AI88" s="1"/>
      <c r="AJ88" s="1"/>
      <c r="AK88" s="1"/>
      <c r="AL88" s="1"/>
      <c r="AM88" s="1"/>
    </row>
    <row r="89" spans="1:39" x14ac:dyDescent="0.35">
      <c r="A89" s="1"/>
      <c r="B89" s="1"/>
      <c r="C89" s="1"/>
      <c r="D89" s="1"/>
      <c r="E89" s="1"/>
      <c r="F89" s="1"/>
      <c r="G89" s="1"/>
      <c r="H89" s="1"/>
      <c r="I89" s="1"/>
      <c r="J89" s="1"/>
      <c r="K89" s="1"/>
      <c r="L89" s="1"/>
      <c r="N89" s="1"/>
      <c r="O89" s="1"/>
      <c r="Q89" s="1"/>
      <c r="R89" s="1"/>
      <c r="T89" s="1"/>
      <c r="U89" s="1"/>
      <c r="W89" s="1"/>
      <c r="X89" s="1"/>
      <c r="Z89" s="1"/>
      <c r="AA89" s="1"/>
      <c r="AC89" s="1"/>
      <c r="AD89" s="1"/>
      <c r="AF89" s="1"/>
      <c r="AG89" s="1"/>
      <c r="AH89" s="1"/>
      <c r="AI89" s="1"/>
      <c r="AJ89" s="1"/>
      <c r="AK89" s="1"/>
      <c r="AL89" s="1"/>
      <c r="AM89" s="1"/>
    </row>
    <row r="90" spans="1:39" x14ac:dyDescent="0.35">
      <c r="A90" s="1"/>
      <c r="B90" s="1"/>
      <c r="C90" s="1"/>
      <c r="D90" s="1"/>
      <c r="E90" s="1"/>
      <c r="F90" s="1"/>
      <c r="G90" s="1"/>
      <c r="H90" s="1"/>
      <c r="I90" s="1"/>
      <c r="J90" s="1"/>
      <c r="K90" s="1"/>
      <c r="L90" s="1"/>
      <c r="N90" s="1"/>
      <c r="O90" s="1"/>
      <c r="Q90" s="1"/>
      <c r="R90" s="1"/>
      <c r="T90" s="1"/>
      <c r="U90" s="1"/>
      <c r="W90" s="1"/>
      <c r="X90" s="1"/>
      <c r="Z90" s="1"/>
      <c r="AA90" s="1"/>
      <c r="AC90" s="1"/>
      <c r="AD90" s="1"/>
      <c r="AF90" s="1"/>
      <c r="AG90" s="1"/>
      <c r="AH90" s="1"/>
      <c r="AI90" s="1"/>
      <c r="AJ90" s="1"/>
      <c r="AK90" s="1"/>
      <c r="AL90" s="1"/>
      <c r="AM90" s="1"/>
    </row>
    <row r="91" spans="1:39" x14ac:dyDescent="0.35">
      <c r="A91" s="1"/>
      <c r="B91" s="1"/>
      <c r="C91" s="1"/>
      <c r="D91" s="1"/>
      <c r="E91" s="1"/>
      <c r="F91" s="1"/>
      <c r="G91" s="1"/>
      <c r="H91" s="1"/>
      <c r="I91" s="1"/>
      <c r="J91" s="1"/>
      <c r="K91" s="1"/>
      <c r="L91" s="1"/>
      <c r="N91" s="1"/>
      <c r="O91" s="1"/>
      <c r="Q91" s="1"/>
      <c r="R91" s="1"/>
      <c r="T91" s="1"/>
      <c r="U91" s="1"/>
      <c r="W91" s="1"/>
      <c r="X91" s="1"/>
      <c r="Z91" s="1"/>
      <c r="AA91" s="1"/>
      <c r="AC91" s="1"/>
      <c r="AD91" s="1"/>
      <c r="AF91" s="1"/>
      <c r="AG91" s="1"/>
      <c r="AH91" s="1"/>
      <c r="AI91" s="1"/>
      <c r="AJ91" s="1"/>
      <c r="AK91" s="1"/>
      <c r="AL91" s="1"/>
      <c r="AM91" s="1"/>
    </row>
    <row r="92" spans="1:39" x14ac:dyDescent="0.35">
      <c r="A92" s="1"/>
      <c r="B92" s="1"/>
      <c r="C92" s="1"/>
      <c r="D92" s="1"/>
      <c r="E92" s="1"/>
      <c r="F92" s="1"/>
      <c r="G92" s="1"/>
      <c r="H92" s="1"/>
      <c r="I92" s="1"/>
      <c r="J92" s="1"/>
      <c r="K92" s="1"/>
      <c r="L92" s="1"/>
      <c r="N92" s="1"/>
      <c r="O92" s="1"/>
      <c r="Q92" s="1"/>
      <c r="R92" s="1"/>
      <c r="T92" s="1"/>
      <c r="U92" s="1"/>
      <c r="W92" s="1"/>
      <c r="X92" s="1"/>
      <c r="Z92" s="1"/>
      <c r="AA92" s="1"/>
      <c r="AC92" s="1"/>
      <c r="AD92" s="1"/>
      <c r="AF92" s="1"/>
      <c r="AG92" s="1"/>
      <c r="AH92" s="1"/>
      <c r="AI92" s="1"/>
      <c r="AJ92" s="1"/>
      <c r="AK92" s="1"/>
      <c r="AL92" s="1"/>
      <c r="AM92" s="1"/>
    </row>
    <row r="93" spans="1:39" x14ac:dyDescent="0.35">
      <c r="A93" s="1"/>
      <c r="B93" s="1"/>
      <c r="C93" s="1"/>
      <c r="D93" s="1"/>
      <c r="E93" s="1"/>
      <c r="F93" s="1"/>
      <c r="G93" s="1"/>
      <c r="H93" s="1"/>
      <c r="I93" s="1"/>
      <c r="J93" s="1"/>
      <c r="K93" s="1"/>
      <c r="L93" s="1"/>
      <c r="N93" s="1"/>
      <c r="O93" s="1"/>
      <c r="Q93" s="1"/>
      <c r="R93" s="1"/>
      <c r="T93" s="1"/>
      <c r="U93" s="1"/>
      <c r="W93" s="1"/>
      <c r="X93" s="1"/>
      <c r="Z93" s="1"/>
      <c r="AA93" s="1"/>
      <c r="AC93" s="1"/>
      <c r="AD93" s="1"/>
      <c r="AF93" s="1"/>
      <c r="AG93" s="1"/>
      <c r="AH93" s="1"/>
      <c r="AI93" s="1"/>
      <c r="AJ93" s="1"/>
      <c r="AK93" s="1"/>
      <c r="AL93" s="1"/>
      <c r="AM93" s="1"/>
    </row>
    <row r="94" spans="1:39" x14ac:dyDescent="0.35">
      <c r="A94" s="1"/>
      <c r="B94" s="1"/>
      <c r="C94" s="1"/>
      <c r="D94" s="1"/>
      <c r="E94" s="1"/>
      <c r="F94" s="1"/>
      <c r="G94" s="1"/>
      <c r="H94" s="1"/>
      <c r="I94" s="1"/>
      <c r="J94" s="1"/>
      <c r="K94" s="1"/>
      <c r="L94" s="1"/>
      <c r="N94" s="1"/>
      <c r="O94" s="1"/>
      <c r="Q94" s="1"/>
      <c r="R94" s="1"/>
      <c r="T94" s="1"/>
      <c r="U94" s="1"/>
      <c r="W94" s="1"/>
      <c r="X94" s="1"/>
      <c r="Z94" s="1"/>
      <c r="AA94" s="1"/>
      <c r="AC94" s="1"/>
      <c r="AD94" s="1"/>
      <c r="AF94" s="1"/>
      <c r="AG94" s="1"/>
      <c r="AH94" s="1"/>
      <c r="AI94" s="1"/>
      <c r="AJ94" s="1"/>
      <c r="AK94" s="1"/>
      <c r="AL94" s="1"/>
      <c r="AM94" s="1"/>
    </row>
    <row r="95" spans="1:39" x14ac:dyDescent="0.35">
      <c r="A95" s="1"/>
      <c r="B95" s="1"/>
      <c r="C95" s="1"/>
      <c r="D95" s="1"/>
      <c r="E95" s="1"/>
      <c r="F95" s="1"/>
      <c r="G95" s="1"/>
      <c r="H95" s="1"/>
      <c r="I95" s="1"/>
      <c r="J95" s="1"/>
      <c r="K95" s="1"/>
      <c r="L95" s="1"/>
      <c r="N95" s="1"/>
      <c r="O95" s="1"/>
      <c r="Q95" s="1"/>
      <c r="R95" s="1"/>
      <c r="T95" s="1"/>
      <c r="U95" s="1"/>
      <c r="W95" s="1"/>
      <c r="X95" s="1"/>
      <c r="Z95" s="1"/>
      <c r="AA95" s="1"/>
      <c r="AC95" s="1"/>
      <c r="AD95" s="1"/>
      <c r="AF95" s="1"/>
      <c r="AG95" s="1"/>
      <c r="AH95" s="1"/>
      <c r="AI95" s="1"/>
      <c r="AJ95" s="1"/>
      <c r="AK95" s="1"/>
      <c r="AL95" s="1"/>
      <c r="AM95" s="1"/>
    </row>
    <row r="96" spans="1:39" x14ac:dyDescent="0.35">
      <c r="A96" s="1"/>
      <c r="B96" s="1"/>
      <c r="C96" s="1"/>
      <c r="D96" s="1"/>
      <c r="E96" s="1"/>
      <c r="F96" s="1"/>
      <c r="G96" s="1"/>
      <c r="H96" s="1"/>
      <c r="I96" s="1"/>
      <c r="J96" s="1"/>
      <c r="K96" s="1"/>
      <c r="L96" s="1"/>
      <c r="N96" s="1"/>
      <c r="O96" s="1"/>
      <c r="Q96" s="1"/>
      <c r="R96" s="1"/>
      <c r="T96" s="1"/>
      <c r="U96" s="1"/>
      <c r="W96" s="1"/>
      <c r="X96" s="1"/>
      <c r="Z96" s="1"/>
      <c r="AA96" s="1"/>
      <c r="AC96" s="1"/>
      <c r="AD96" s="1"/>
      <c r="AF96" s="1"/>
      <c r="AG96" s="1"/>
      <c r="AH96" s="1"/>
      <c r="AI96" s="1"/>
      <c r="AJ96" s="1"/>
      <c r="AK96" s="1"/>
      <c r="AL96" s="1"/>
      <c r="AM96" s="1"/>
    </row>
    <row r="97" spans="1:39" x14ac:dyDescent="0.35">
      <c r="A97" s="1"/>
      <c r="B97" s="1"/>
      <c r="C97" s="1"/>
      <c r="D97" s="1"/>
      <c r="E97" s="1"/>
      <c r="F97" s="1"/>
      <c r="G97" s="1"/>
      <c r="H97" s="1"/>
      <c r="I97" s="1"/>
      <c r="J97" s="1"/>
      <c r="K97" s="1"/>
      <c r="L97" s="1"/>
      <c r="N97" s="1"/>
      <c r="O97" s="1"/>
      <c r="Q97" s="1"/>
      <c r="R97" s="1"/>
      <c r="T97" s="1"/>
      <c r="U97" s="1"/>
      <c r="W97" s="1"/>
      <c r="X97" s="1"/>
      <c r="Z97" s="1"/>
      <c r="AA97" s="1"/>
      <c r="AC97" s="1"/>
      <c r="AD97" s="1"/>
      <c r="AF97" s="1"/>
      <c r="AG97" s="1"/>
      <c r="AH97" s="1"/>
      <c r="AI97" s="1"/>
      <c r="AJ97" s="1"/>
      <c r="AK97" s="1"/>
      <c r="AL97" s="1"/>
      <c r="AM97" s="1"/>
    </row>
    <row r="98" spans="1:39" x14ac:dyDescent="0.35">
      <c r="A98" s="1"/>
      <c r="B98" s="1"/>
      <c r="C98" s="1"/>
      <c r="D98" s="1"/>
      <c r="E98" s="1"/>
      <c r="F98" s="1"/>
      <c r="G98" s="1"/>
      <c r="H98" s="1"/>
      <c r="I98" s="1"/>
      <c r="J98" s="1"/>
      <c r="K98" s="1"/>
      <c r="L98" s="1"/>
      <c r="N98" s="1"/>
      <c r="O98" s="1"/>
      <c r="Q98" s="1"/>
      <c r="R98" s="1"/>
      <c r="T98" s="1"/>
      <c r="U98" s="1"/>
      <c r="W98" s="1"/>
      <c r="X98" s="1"/>
      <c r="Z98" s="1"/>
      <c r="AA98" s="1"/>
      <c r="AC98" s="1"/>
      <c r="AD98" s="1"/>
      <c r="AF98" s="1"/>
      <c r="AG98" s="1"/>
      <c r="AH98" s="1"/>
      <c r="AI98" s="1"/>
      <c r="AJ98" s="1"/>
      <c r="AK98" s="1"/>
      <c r="AL98" s="1"/>
      <c r="AM98" s="1"/>
    </row>
    <row r="99" spans="1:39" x14ac:dyDescent="0.35">
      <c r="A99" s="1"/>
      <c r="B99" s="1"/>
      <c r="C99" s="1"/>
      <c r="D99" s="1"/>
      <c r="E99" s="1"/>
      <c r="F99" s="1"/>
      <c r="G99" s="1"/>
      <c r="H99" s="1"/>
      <c r="I99" s="1"/>
      <c r="J99" s="1"/>
      <c r="K99" s="1"/>
      <c r="L99" s="1"/>
      <c r="N99" s="1"/>
      <c r="O99" s="1"/>
      <c r="Q99" s="1"/>
      <c r="R99" s="1"/>
      <c r="T99" s="1"/>
      <c r="U99" s="1"/>
      <c r="W99" s="1"/>
      <c r="X99" s="1"/>
      <c r="Z99" s="1"/>
      <c r="AA99" s="1"/>
      <c r="AC99" s="1"/>
      <c r="AD99" s="1"/>
      <c r="AF99" s="1"/>
      <c r="AG99" s="1"/>
      <c r="AH99" s="1"/>
      <c r="AI99" s="1"/>
      <c r="AJ99" s="1"/>
      <c r="AK99" s="1"/>
      <c r="AL99" s="1"/>
      <c r="AM99" s="1"/>
    </row>
    <row r="100" spans="1:39" x14ac:dyDescent="0.35">
      <c r="A100" s="1"/>
      <c r="B100" s="1"/>
      <c r="C100" s="1"/>
      <c r="D100" s="1"/>
      <c r="E100" s="1"/>
      <c r="F100" s="1"/>
      <c r="G100" s="1"/>
      <c r="H100" s="1"/>
      <c r="I100" s="1"/>
      <c r="J100" s="1"/>
      <c r="K100" s="1"/>
      <c r="L100" s="1"/>
      <c r="N100" s="1"/>
      <c r="O100" s="1"/>
      <c r="Q100" s="1"/>
      <c r="R100" s="1"/>
      <c r="T100" s="1"/>
      <c r="U100" s="1"/>
      <c r="W100" s="1"/>
      <c r="X100" s="1"/>
      <c r="Z100" s="1"/>
      <c r="AA100" s="1"/>
      <c r="AC100" s="1"/>
      <c r="AD100" s="1"/>
      <c r="AF100" s="1"/>
      <c r="AG100" s="1"/>
      <c r="AH100" s="1"/>
      <c r="AI100" s="1"/>
      <c r="AJ100" s="1"/>
      <c r="AK100" s="1"/>
      <c r="AL100" s="1"/>
      <c r="AM100" s="1"/>
    </row>
    <row r="101" spans="1:39" x14ac:dyDescent="0.35">
      <c r="A101" s="1"/>
      <c r="B101" s="1"/>
      <c r="C101" s="1"/>
      <c r="D101" s="1"/>
      <c r="E101" s="1"/>
      <c r="F101" s="1"/>
      <c r="G101" s="1"/>
      <c r="H101" s="1"/>
      <c r="I101" s="1"/>
      <c r="J101" s="1"/>
      <c r="K101" s="1"/>
      <c r="L101" s="1"/>
      <c r="N101" s="1"/>
      <c r="O101" s="1"/>
      <c r="Q101" s="1"/>
      <c r="R101" s="1"/>
      <c r="T101" s="1"/>
      <c r="U101" s="1"/>
      <c r="W101" s="1"/>
      <c r="X101" s="1"/>
      <c r="Z101" s="1"/>
      <c r="AA101" s="1"/>
      <c r="AC101" s="1"/>
      <c r="AD101" s="1"/>
      <c r="AF101" s="1"/>
      <c r="AG101" s="1"/>
      <c r="AH101" s="1"/>
      <c r="AI101" s="1"/>
      <c r="AJ101" s="1"/>
      <c r="AK101" s="1"/>
      <c r="AL101" s="1"/>
      <c r="AM101" s="1"/>
    </row>
    <row r="102" spans="1:39" x14ac:dyDescent="0.35">
      <c r="A102" s="1"/>
      <c r="B102" s="1"/>
      <c r="C102" s="1"/>
      <c r="D102" s="1"/>
      <c r="E102" s="1"/>
      <c r="F102" s="1"/>
      <c r="G102" s="1"/>
      <c r="H102" s="1"/>
      <c r="I102" s="1"/>
      <c r="J102" s="1"/>
      <c r="K102" s="1"/>
      <c r="L102" s="1"/>
      <c r="N102" s="1"/>
      <c r="O102" s="1"/>
      <c r="Q102" s="1"/>
      <c r="R102" s="1"/>
      <c r="T102" s="1"/>
      <c r="U102" s="1"/>
      <c r="W102" s="1"/>
      <c r="X102" s="1"/>
      <c r="Z102" s="1"/>
      <c r="AA102" s="1"/>
      <c r="AC102" s="1"/>
      <c r="AD102" s="1"/>
      <c r="AF102" s="1"/>
      <c r="AG102" s="1"/>
      <c r="AH102" s="1"/>
      <c r="AI102" s="1"/>
      <c r="AJ102" s="1"/>
      <c r="AK102" s="1"/>
      <c r="AL102" s="1"/>
      <c r="AM102" s="1"/>
    </row>
    <row r="103" spans="1:39" x14ac:dyDescent="0.35">
      <c r="A103" s="1"/>
      <c r="B103" s="1"/>
      <c r="C103" s="1"/>
      <c r="D103" s="1"/>
      <c r="E103" s="1"/>
      <c r="F103" s="1"/>
      <c r="G103" s="1"/>
      <c r="H103" s="1"/>
      <c r="I103" s="1"/>
      <c r="J103" s="1"/>
      <c r="K103" s="1"/>
      <c r="L103" s="1"/>
      <c r="N103" s="1"/>
      <c r="O103" s="1"/>
      <c r="Q103" s="1"/>
      <c r="R103" s="1"/>
      <c r="T103" s="1"/>
      <c r="U103" s="1"/>
      <c r="W103" s="1"/>
      <c r="X103" s="1"/>
      <c r="Z103" s="1"/>
      <c r="AA103" s="1"/>
      <c r="AC103" s="1"/>
      <c r="AD103" s="1"/>
      <c r="AF103" s="1"/>
      <c r="AG103" s="1"/>
      <c r="AH103" s="1"/>
      <c r="AI103" s="1"/>
      <c r="AJ103" s="1"/>
      <c r="AK103" s="1"/>
      <c r="AL103" s="1"/>
      <c r="AM103" s="1"/>
    </row>
    <row r="104" spans="1:39" x14ac:dyDescent="0.35">
      <c r="A104" s="1"/>
      <c r="B104" s="1"/>
      <c r="C104" s="1"/>
      <c r="D104" s="1"/>
      <c r="E104" s="1"/>
      <c r="F104" s="1"/>
      <c r="G104" s="1"/>
      <c r="H104" s="1"/>
      <c r="I104" s="1"/>
      <c r="J104" s="1"/>
      <c r="K104" s="1"/>
      <c r="L104" s="1"/>
      <c r="N104" s="1"/>
      <c r="O104" s="1"/>
      <c r="Q104" s="1"/>
      <c r="R104" s="1"/>
      <c r="T104" s="1"/>
      <c r="U104" s="1"/>
      <c r="W104" s="1"/>
      <c r="X104" s="1"/>
      <c r="Z104" s="1"/>
      <c r="AA104" s="1"/>
      <c r="AC104" s="1"/>
      <c r="AD104" s="1"/>
      <c r="AF104" s="1"/>
      <c r="AG104" s="1"/>
      <c r="AH104" s="1"/>
      <c r="AI104" s="1"/>
      <c r="AJ104" s="1"/>
      <c r="AK104" s="1"/>
      <c r="AL104" s="1"/>
      <c r="AM104" s="1"/>
    </row>
    <row r="105" spans="1:39" x14ac:dyDescent="0.35">
      <c r="A105" s="1"/>
      <c r="B105" s="1"/>
      <c r="C105" s="1"/>
      <c r="D105" s="1"/>
      <c r="E105" s="1"/>
      <c r="F105" s="1"/>
      <c r="G105" s="1"/>
      <c r="H105" s="1"/>
      <c r="I105" s="1"/>
      <c r="J105" s="1"/>
      <c r="K105" s="1"/>
      <c r="L105" s="1"/>
      <c r="N105" s="1"/>
      <c r="O105" s="1"/>
      <c r="Q105" s="1"/>
      <c r="R105" s="1"/>
      <c r="T105" s="1"/>
      <c r="U105" s="1"/>
      <c r="W105" s="1"/>
      <c r="X105" s="1"/>
      <c r="Z105" s="1"/>
      <c r="AA105" s="1"/>
      <c r="AC105" s="1"/>
      <c r="AD105" s="1"/>
      <c r="AF105" s="1"/>
      <c r="AG105" s="1"/>
      <c r="AH105" s="1"/>
      <c r="AI105" s="1"/>
      <c r="AJ105" s="1"/>
      <c r="AK105" s="1"/>
      <c r="AL105" s="1"/>
      <c r="AM105" s="1"/>
    </row>
    <row r="106" spans="1:39" x14ac:dyDescent="0.35">
      <c r="A106" s="1"/>
      <c r="B106" s="1"/>
      <c r="C106" s="1"/>
      <c r="D106" s="1"/>
      <c r="E106" s="1"/>
      <c r="F106" s="1"/>
      <c r="G106" s="1"/>
      <c r="H106" s="1"/>
      <c r="I106" s="1"/>
      <c r="J106" s="1"/>
      <c r="K106" s="1"/>
      <c r="L106" s="1"/>
      <c r="N106" s="1"/>
      <c r="O106" s="1"/>
      <c r="Q106" s="1"/>
      <c r="R106" s="1"/>
      <c r="T106" s="1"/>
      <c r="U106" s="1"/>
      <c r="W106" s="1"/>
      <c r="X106" s="1"/>
      <c r="Z106" s="1"/>
      <c r="AA106" s="1"/>
      <c r="AC106" s="1"/>
      <c r="AD106" s="1"/>
      <c r="AF106" s="1"/>
      <c r="AG106" s="1"/>
      <c r="AH106" s="1"/>
      <c r="AI106" s="1"/>
      <c r="AJ106" s="1"/>
      <c r="AK106" s="1"/>
      <c r="AL106" s="1"/>
      <c r="AM106" s="1"/>
    </row>
    <row r="107" spans="1:39" x14ac:dyDescent="0.35">
      <c r="A107" s="1"/>
      <c r="B107" s="1"/>
      <c r="C107" s="1"/>
      <c r="D107" s="1"/>
      <c r="E107" s="1"/>
      <c r="F107" s="1"/>
      <c r="G107" s="1"/>
      <c r="H107" s="1"/>
      <c r="I107" s="1"/>
      <c r="J107" s="1"/>
      <c r="K107" s="1"/>
      <c r="L107" s="1"/>
      <c r="N107" s="1"/>
      <c r="O107" s="1"/>
      <c r="Q107" s="1"/>
      <c r="R107" s="1"/>
      <c r="T107" s="1"/>
      <c r="U107" s="1"/>
      <c r="W107" s="1"/>
      <c r="X107" s="1"/>
      <c r="Z107" s="1"/>
      <c r="AA107" s="1"/>
      <c r="AC107" s="1"/>
      <c r="AD107" s="1"/>
      <c r="AF107" s="1"/>
      <c r="AG107" s="1"/>
      <c r="AH107" s="1"/>
      <c r="AI107" s="1"/>
      <c r="AJ107" s="1"/>
      <c r="AK107" s="1"/>
      <c r="AL107" s="1"/>
      <c r="AM107" s="1"/>
    </row>
    <row r="108" spans="1:39" x14ac:dyDescent="0.35">
      <c r="A108" s="1"/>
      <c r="B108" s="1"/>
      <c r="C108" s="1"/>
      <c r="D108" s="1"/>
      <c r="E108" s="1"/>
      <c r="F108" s="1"/>
      <c r="G108" s="1"/>
      <c r="H108" s="1"/>
      <c r="I108" s="1"/>
      <c r="J108" s="1"/>
      <c r="K108" s="1"/>
      <c r="L108" s="1"/>
      <c r="N108" s="1"/>
      <c r="O108" s="1"/>
      <c r="Q108" s="1"/>
      <c r="R108" s="1"/>
      <c r="T108" s="1"/>
      <c r="U108" s="1"/>
      <c r="W108" s="1"/>
      <c r="X108" s="1"/>
      <c r="Z108" s="1"/>
      <c r="AA108" s="1"/>
      <c r="AC108" s="1"/>
      <c r="AD108" s="1"/>
      <c r="AF108" s="1"/>
      <c r="AG108" s="1"/>
      <c r="AH108" s="1"/>
      <c r="AI108" s="1"/>
      <c r="AJ108" s="1"/>
      <c r="AK108" s="1"/>
      <c r="AL108" s="1"/>
      <c r="AM108" s="1"/>
    </row>
    <row r="109" spans="1:39" x14ac:dyDescent="0.35">
      <c r="A109" s="1"/>
      <c r="B109" s="1"/>
      <c r="C109" s="1"/>
      <c r="D109" s="1"/>
      <c r="E109" s="1"/>
      <c r="F109" s="1"/>
      <c r="G109" s="1"/>
      <c r="H109" s="1"/>
      <c r="I109" s="1"/>
      <c r="J109" s="1"/>
      <c r="K109" s="1"/>
      <c r="L109" s="1"/>
      <c r="N109" s="1"/>
      <c r="O109" s="1"/>
      <c r="Q109" s="1"/>
      <c r="R109" s="1"/>
      <c r="T109" s="1"/>
      <c r="U109" s="1"/>
      <c r="W109" s="1"/>
      <c r="X109" s="1"/>
      <c r="Z109" s="1"/>
      <c r="AA109" s="1"/>
      <c r="AC109" s="1"/>
      <c r="AD109" s="1"/>
      <c r="AF109" s="1"/>
      <c r="AG109" s="1"/>
      <c r="AH109" s="1"/>
      <c r="AI109" s="1"/>
      <c r="AJ109" s="1"/>
      <c r="AK109" s="1"/>
      <c r="AL109" s="1"/>
      <c r="AM109" s="1"/>
    </row>
    <row r="110" spans="1:39" x14ac:dyDescent="0.35">
      <c r="A110" s="1"/>
      <c r="B110" s="1"/>
      <c r="C110" s="1"/>
      <c r="D110" s="1"/>
      <c r="E110" s="1"/>
      <c r="F110" s="1"/>
      <c r="G110" s="1"/>
      <c r="H110" s="1"/>
      <c r="I110" s="1"/>
      <c r="J110" s="1"/>
      <c r="K110" s="1"/>
      <c r="L110" s="1"/>
      <c r="N110" s="1"/>
      <c r="O110" s="1"/>
      <c r="Q110" s="1"/>
      <c r="R110" s="1"/>
      <c r="T110" s="1"/>
      <c r="U110" s="1"/>
      <c r="W110" s="1"/>
      <c r="X110" s="1"/>
      <c r="Z110" s="1"/>
      <c r="AA110" s="1"/>
      <c r="AC110" s="1"/>
      <c r="AD110" s="1"/>
      <c r="AF110" s="1"/>
      <c r="AG110" s="1"/>
      <c r="AH110" s="1"/>
      <c r="AI110" s="1"/>
      <c r="AJ110" s="1"/>
      <c r="AK110" s="1"/>
      <c r="AL110" s="1"/>
      <c r="AM110" s="1"/>
    </row>
    <row r="111" spans="1:39" x14ac:dyDescent="0.35">
      <c r="A111" s="1"/>
      <c r="B111" s="1"/>
      <c r="C111" s="1"/>
      <c r="D111" s="1"/>
      <c r="E111" s="1"/>
      <c r="F111" s="1"/>
      <c r="G111" s="1"/>
      <c r="H111" s="1"/>
      <c r="I111" s="1"/>
      <c r="J111" s="1"/>
      <c r="K111" s="1"/>
      <c r="L111" s="1"/>
      <c r="N111" s="1"/>
      <c r="O111" s="1"/>
      <c r="Q111" s="1"/>
      <c r="R111" s="1"/>
      <c r="T111" s="1"/>
      <c r="U111" s="1"/>
      <c r="W111" s="1"/>
      <c r="X111" s="1"/>
      <c r="Z111" s="1"/>
      <c r="AA111" s="1"/>
      <c r="AC111" s="1"/>
      <c r="AD111" s="1"/>
      <c r="AF111" s="1"/>
      <c r="AG111" s="1"/>
      <c r="AH111" s="1"/>
      <c r="AI111" s="1"/>
      <c r="AJ111" s="1"/>
      <c r="AK111" s="1"/>
      <c r="AL111" s="1"/>
      <c r="AM111" s="1"/>
    </row>
    <row r="112" spans="1:39" x14ac:dyDescent="0.35">
      <c r="A112" s="1"/>
      <c r="B112" s="1"/>
      <c r="C112" s="1"/>
      <c r="D112" s="1"/>
      <c r="E112" s="1"/>
      <c r="F112" s="1"/>
      <c r="G112" s="1"/>
      <c r="H112" s="1"/>
      <c r="I112" s="1"/>
      <c r="J112" s="1"/>
      <c r="K112" s="1"/>
      <c r="L112" s="1"/>
      <c r="N112" s="1"/>
      <c r="O112" s="1"/>
      <c r="Q112" s="1"/>
      <c r="R112" s="1"/>
      <c r="T112" s="1"/>
      <c r="U112" s="1"/>
      <c r="W112" s="1"/>
      <c r="X112" s="1"/>
      <c r="Z112" s="1"/>
      <c r="AA112" s="1"/>
      <c r="AC112" s="1"/>
      <c r="AD112" s="1"/>
      <c r="AF112" s="1"/>
      <c r="AG112" s="1"/>
      <c r="AH112" s="1"/>
      <c r="AI112" s="1"/>
      <c r="AJ112" s="1"/>
      <c r="AK112" s="1"/>
      <c r="AL112" s="1"/>
      <c r="AM112" s="1"/>
    </row>
    <row r="113" spans="1:39" x14ac:dyDescent="0.35">
      <c r="A113" s="1"/>
      <c r="B113" s="1"/>
      <c r="C113" s="1"/>
      <c r="D113" s="1"/>
      <c r="E113" s="1"/>
      <c r="F113" s="1"/>
      <c r="G113" s="1"/>
      <c r="H113" s="1"/>
      <c r="I113" s="1"/>
      <c r="J113" s="1"/>
      <c r="K113" s="1"/>
      <c r="L113" s="1"/>
      <c r="N113" s="1"/>
      <c r="O113" s="1"/>
      <c r="Q113" s="1"/>
      <c r="R113" s="1"/>
      <c r="T113" s="1"/>
      <c r="U113" s="1"/>
      <c r="W113" s="1"/>
      <c r="X113" s="1"/>
      <c r="Z113" s="1"/>
      <c r="AA113" s="1"/>
      <c r="AC113" s="1"/>
      <c r="AD113" s="1"/>
      <c r="AF113" s="1"/>
      <c r="AG113" s="1"/>
      <c r="AH113" s="1"/>
      <c r="AI113" s="1"/>
      <c r="AJ113" s="1"/>
      <c r="AK113" s="1"/>
      <c r="AL113" s="1"/>
      <c r="AM113" s="1"/>
    </row>
    <row r="114" spans="1:39" x14ac:dyDescent="0.35">
      <c r="A114" s="1"/>
      <c r="B114" s="1"/>
      <c r="C114" s="1"/>
      <c r="D114" s="1"/>
      <c r="E114" s="1"/>
      <c r="F114" s="1"/>
      <c r="G114" s="1"/>
      <c r="H114" s="1"/>
      <c r="I114" s="1"/>
      <c r="J114" s="1"/>
      <c r="K114" s="1"/>
      <c r="L114" s="1"/>
      <c r="N114" s="1"/>
      <c r="O114" s="1"/>
      <c r="Q114" s="1"/>
      <c r="R114" s="1"/>
      <c r="T114" s="1"/>
      <c r="U114" s="1"/>
      <c r="W114" s="1"/>
      <c r="X114" s="1"/>
      <c r="Z114" s="1"/>
      <c r="AA114" s="1"/>
      <c r="AC114" s="1"/>
      <c r="AD114" s="1"/>
      <c r="AF114" s="1"/>
      <c r="AG114" s="1"/>
      <c r="AH114" s="1"/>
      <c r="AI114" s="1"/>
      <c r="AJ114" s="1"/>
      <c r="AK114" s="1"/>
      <c r="AL114" s="1"/>
      <c r="AM114" s="1"/>
    </row>
    <row r="115" spans="1:39" x14ac:dyDescent="0.35">
      <c r="A115" s="1"/>
      <c r="B115" s="1"/>
      <c r="C115" s="1"/>
      <c r="D115" s="1"/>
      <c r="E115" s="1"/>
      <c r="F115" s="1"/>
      <c r="G115" s="1"/>
      <c r="H115" s="1"/>
      <c r="I115" s="1"/>
      <c r="J115" s="1"/>
      <c r="K115" s="1"/>
      <c r="L115" s="1"/>
      <c r="N115" s="1"/>
      <c r="O115" s="1"/>
      <c r="Q115" s="1"/>
      <c r="R115" s="1"/>
      <c r="T115" s="1"/>
      <c r="U115" s="1"/>
      <c r="W115" s="1"/>
      <c r="X115" s="1"/>
      <c r="Z115" s="1"/>
      <c r="AA115" s="1"/>
      <c r="AC115" s="1"/>
      <c r="AD115" s="1"/>
      <c r="AF115" s="1"/>
      <c r="AG115" s="1"/>
      <c r="AH115" s="1"/>
      <c r="AI115" s="1"/>
      <c r="AJ115" s="1"/>
      <c r="AK115" s="1"/>
      <c r="AL115" s="1"/>
      <c r="AM115" s="1"/>
    </row>
    <row r="116" spans="1:39" x14ac:dyDescent="0.35">
      <c r="A116" s="1"/>
      <c r="B116" s="1"/>
      <c r="C116" s="1"/>
      <c r="D116" s="1"/>
      <c r="E116" s="1"/>
      <c r="F116" s="1"/>
      <c r="G116" s="1"/>
      <c r="H116" s="1"/>
      <c r="I116" s="1"/>
      <c r="J116" s="1"/>
      <c r="K116" s="1"/>
      <c r="L116" s="1"/>
      <c r="N116" s="1"/>
      <c r="O116" s="1"/>
      <c r="Q116" s="1"/>
      <c r="R116" s="1"/>
      <c r="T116" s="1"/>
      <c r="U116" s="1"/>
      <c r="W116" s="1"/>
      <c r="X116" s="1"/>
      <c r="Z116" s="1"/>
      <c r="AA116" s="1"/>
      <c r="AC116" s="1"/>
      <c r="AD116" s="1"/>
      <c r="AF116" s="1"/>
      <c r="AG116" s="1"/>
      <c r="AH116" s="1"/>
      <c r="AI116" s="1"/>
      <c r="AJ116" s="1"/>
      <c r="AK116" s="1"/>
      <c r="AL116" s="1"/>
      <c r="AM116" s="1"/>
    </row>
    <row r="117" spans="1:39" x14ac:dyDescent="0.35">
      <c r="A117" s="1"/>
      <c r="B117" s="1"/>
      <c r="C117" s="1"/>
      <c r="D117" s="1"/>
      <c r="E117" s="1"/>
      <c r="F117" s="1"/>
      <c r="G117" s="1"/>
      <c r="H117" s="1"/>
      <c r="I117" s="1"/>
      <c r="J117" s="1"/>
      <c r="K117" s="1"/>
      <c r="L117" s="1"/>
      <c r="N117" s="1"/>
      <c r="O117" s="1"/>
      <c r="Q117" s="1"/>
      <c r="R117" s="1"/>
      <c r="T117" s="1"/>
      <c r="U117" s="1"/>
      <c r="W117" s="1"/>
      <c r="X117" s="1"/>
      <c r="Z117" s="1"/>
      <c r="AA117" s="1"/>
      <c r="AC117" s="1"/>
      <c r="AD117" s="1"/>
      <c r="AF117" s="1"/>
      <c r="AG117" s="1"/>
      <c r="AH117" s="1"/>
      <c r="AI117" s="1"/>
      <c r="AJ117" s="1"/>
      <c r="AK117" s="1"/>
      <c r="AL117" s="1"/>
      <c r="AM117" s="1"/>
    </row>
    <row r="118" spans="1:39" x14ac:dyDescent="0.35">
      <c r="A118" s="1"/>
      <c r="B118" s="1"/>
      <c r="C118" s="1"/>
      <c r="D118" s="1"/>
      <c r="E118" s="1"/>
      <c r="F118" s="1"/>
      <c r="G118" s="1"/>
      <c r="H118" s="1"/>
      <c r="I118" s="1"/>
      <c r="J118" s="1"/>
      <c r="K118" s="1"/>
      <c r="L118" s="1"/>
      <c r="N118" s="1"/>
      <c r="O118" s="1"/>
      <c r="Q118" s="1"/>
      <c r="R118" s="1"/>
      <c r="T118" s="1"/>
      <c r="U118" s="1"/>
      <c r="W118" s="1"/>
      <c r="X118" s="1"/>
      <c r="Z118" s="1"/>
      <c r="AA118" s="1"/>
      <c r="AC118" s="1"/>
      <c r="AD118" s="1"/>
      <c r="AF118" s="1"/>
      <c r="AG118" s="1"/>
      <c r="AH118" s="1"/>
      <c r="AI118" s="1"/>
      <c r="AJ118" s="1"/>
      <c r="AK118" s="1"/>
      <c r="AL118" s="1"/>
      <c r="AM118" s="1"/>
    </row>
    <row r="119" spans="1:39" x14ac:dyDescent="0.35">
      <c r="A119" s="1"/>
      <c r="B119" s="1"/>
      <c r="C119" s="1"/>
      <c r="D119" s="1"/>
      <c r="E119" s="1"/>
      <c r="F119" s="1"/>
      <c r="G119" s="1"/>
      <c r="H119" s="1"/>
      <c r="I119" s="1"/>
      <c r="J119" s="1"/>
      <c r="K119" s="1"/>
      <c r="L119" s="1"/>
      <c r="N119" s="1"/>
      <c r="O119" s="1"/>
      <c r="Q119" s="1"/>
      <c r="R119" s="1"/>
      <c r="T119" s="1"/>
      <c r="U119" s="1"/>
      <c r="W119" s="1"/>
      <c r="X119" s="1"/>
      <c r="Z119" s="1"/>
      <c r="AA119" s="1"/>
      <c r="AC119" s="1"/>
      <c r="AD119" s="1"/>
      <c r="AF119" s="1"/>
      <c r="AG119" s="1"/>
      <c r="AH119" s="1"/>
      <c r="AI119" s="1"/>
      <c r="AJ119" s="1"/>
      <c r="AK119" s="1"/>
      <c r="AL119" s="1"/>
      <c r="AM119" s="1"/>
    </row>
    <row r="120" spans="1:39" x14ac:dyDescent="0.35">
      <c r="A120" s="1"/>
      <c r="B120" s="1"/>
      <c r="C120" s="1"/>
      <c r="D120" s="1"/>
      <c r="E120" s="1"/>
      <c r="F120" s="1"/>
      <c r="G120" s="1"/>
      <c r="H120" s="1"/>
      <c r="I120" s="1"/>
      <c r="J120" s="1"/>
      <c r="K120" s="1"/>
      <c r="L120" s="1"/>
      <c r="N120" s="1"/>
      <c r="O120" s="1"/>
      <c r="Q120" s="1"/>
      <c r="R120" s="1"/>
      <c r="T120" s="1"/>
      <c r="U120" s="1"/>
      <c r="W120" s="1"/>
      <c r="X120" s="1"/>
      <c r="Z120" s="1"/>
      <c r="AA120" s="1"/>
      <c r="AC120" s="1"/>
      <c r="AD120" s="1"/>
      <c r="AF120" s="1"/>
      <c r="AG120" s="1"/>
      <c r="AH120" s="1"/>
      <c r="AI120" s="1"/>
      <c r="AJ120" s="1"/>
      <c r="AK120" s="1"/>
      <c r="AL120" s="1"/>
      <c r="AM120" s="1"/>
    </row>
    <row r="121" spans="1:39" x14ac:dyDescent="0.35">
      <c r="A121" s="1"/>
      <c r="B121" s="1"/>
      <c r="C121" s="1"/>
      <c r="D121" s="1"/>
      <c r="E121" s="1"/>
      <c r="F121" s="1"/>
      <c r="G121" s="1"/>
      <c r="H121" s="1"/>
      <c r="I121" s="1"/>
      <c r="J121" s="1"/>
      <c r="K121" s="1"/>
      <c r="L121" s="1"/>
      <c r="N121" s="1"/>
      <c r="O121" s="1"/>
      <c r="Q121" s="1"/>
      <c r="R121" s="1"/>
      <c r="T121" s="1"/>
      <c r="U121" s="1"/>
      <c r="W121" s="1"/>
      <c r="X121" s="1"/>
      <c r="Z121" s="1"/>
      <c r="AA121" s="1"/>
      <c r="AC121" s="1"/>
      <c r="AD121" s="1"/>
      <c r="AF121" s="1"/>
      <c r="AG121" s="1"/>
      <c r="AH121" s="1"/>
      <c r="AI121" s="1"/>
      <c r="AJ121" s="1"/>
      <c r="AK121" s="1"/>
      <c r="AL121" s="1"/>
      <c r="AM121" s="1"/>
    </row>
    <row r="122" spans="1:39" x14ac:dyDescent="0.35">
      <c r="A122" s="1"/>
      <c r="B122" s="1"/>
      <c r="C122" s="1"/>
      <c r="D122" s="1"/>
      <c r="E122" s="1"/>
      <c r="F122" s="1"/>
      <c r="G122" s="1"/>
      <c r="H122" s="1"/>
      <c r="I122" s="1"/>
      <c r="J122" s="1"/>
      <c r="K122" s="1"/>
      <c r="L122" s="1"/>
      <c r="N122" s="1"/>
      <c r="O122" s="1"/>
      <c r="Q122" s="1"/>
      <c r="R122" s="1"/>
      <c r="T122" s="1"/>
      <c r="U122" s="1"/>
      <c r="W122" s="1"/>
      <c r="X122" s="1"/>
      <c r="Z122" s="1"/>
      <c r="AA122" s="1"/>
      <c r="AC122" s="1"/>
      <c r="AD122" s="1"/>
      <c r="AF122" s="1"/>
      <c r="AG122" s="1"/>
      <c r="AH122" s="1"/>
      <c r="AI122" s="1"/>
      <c r="AJ122" s="1"/>
      <c r="AK122" s="1"/>
      <c r="AL122" s="1"/>
      <c r="AM122" s="1"/>
    </row>
    <row r="123" spans="1:39" x14ac:dyDescent="0.35">
      <c r="A123" s="1"/>
      <c r="B123" s="1"/>
      <c r="C123" s="1"/>
      <c r="D123" s="1"/>
      <c r="E123" s="1"/>
      <c r="F123" s="1"/>
      <c r="G123" s="1"/>
      <c r="H123" s="1"/>
      <c r="I123" s="1"/>
      <c r="J123" s="1"/>
      <c r="K123" s="1"/>
      <c r="L123" s="1"/>
      <c r="N123" s="1"/>
      <c r="O123" s="1"/>
      <c r="Q123" s="1"/>
      <c r="R123" s="1"/>
      <c r="T123" s="1"/>
      <c r="U123" s="1"/>
      <c r="W123" s="1"/>
      <c r="X123" s="1"/>
      <c r="Z123" s="1"/>
      <c r="AA123" s="1"/>
      <c r="AC123" s="1"/>
      <c r="AD123" s="1"/>
      <c r="AF123" s="1"/>
      <c r="AG123" s="1"/>
      <c r="AH123" s="1"/>
      <c r="AI123" s="1"/>
      <c r="AJ123" s="1"/>
      <c r="AK123" s="1"/>
      <c r="AL123" s="1"/>
      <c r="AM123" s="1"/>
    </row>
    <row r="124" spans="1:39" x14ac:dyDescent="0.35">
      <c r="A124" s="1"/>
      <c r="B124" s="1"/>
      <c r="C124" s="1"/>
      <c r="D124" s="1"/>
      <c r="E124" s="1"/>
      <c r="F124" s="1"/>
      <c r="G124" s="1"/>
      <c r="H124" s="1"/>
      <c r="I124" s="1"/>
      <c r="J124" s="1"/>
      <c r="K124" s="1"/>
      <c r="L124" s="1"/>
      <c r="N124" s="1"/>
      <c r="O124" s="1"/>
      <c r="Q124" s="1"/>
      <c r="R124" s="1"/>
      <c r="T124" s="1"/>
      <c r="U124" s="1"/>
      <c r="W124" s="1"/>
      <c r="X124" s="1"/>
      <c r="Z124" s="1"/>
      <c r="AA124" s="1"/>
      <c r="AC124" s="1"/>
      <c r="AD124" s="1"/>
      <c r="AF124" s="1"/>
      <c r="AG124" s="1"/>
      <c r="AH124" s="1"/>
      <c r="AI124" s="1"/>
      <c r="AJ124" s="1"/>
      <c r="AK124" s="1"/>
      <c r="AL124" s="1"/>
      <c r="AM124" s="1"/>
    </row>
    <row r="125" spans="1:39" x14ac:dyDescent="0.35">
      <c r="A125" s="1"/>
      <c r="B125" s="1"/>
      <c r="C125" s="1"/>
      <c r="D125" s="1"/>
      <c r="E125" s="1"/>
      <c r="F125" s="1"/>
      <c r="G125" s="1"/>
      <c r="H125" s="1"/>
      <c r="I125" s="1"/>
      <c r="J125" s="1"/>
      <c r="K125" s="1"/>
      <c r="L125" s="1"/>
      <c r="N125" s="1"/>
      <c r="O125" s="1"/>
      <c r="Q125" s="1"/>
      <c r="R125" s="1"/>
      <c r="T125" s="1"/>
      <c r="U125" s="1"/>
      <c r="W125" s="1"/>
      <c r="X125" s="1"/>
      <c r="Z125" s="1"/>
      <c r="AA125" s="1"/>
      <c r="AC125" s="1"/>
      <c r="AD125" s="1"/>
      <c r="AF125" s="1"/>
      <c r="AG125" s="1"/>
      <c r="AH125" s="1"/>
      <c r="AI125" s="1"/>
      <c r="AJ125" s="1"/>
      <c r="AK125" s="1"/>
      <c r="AL125" s="1"/>
      <c r="AM125" s="1"/>
    </row>
    <row r="126" spans="1:39" x14ac:dyDescent="0.35">
      <c r="A126" s="1"/>
      <c r="B126" s="1"/>
      <c r="C126" s="1"/>
      <c r="D126" s="1"/>
      <c r="E126" s="1"/>
      <c r="F126" s="1"/>
      <c r="G126" s="1"/>
      <c r="H126" s="1"/>
      <c r="I126" s="1"/>
      <c r="J126" s="1"/>
      <c r="K126" s="1"/>
      <c r="L126" s="1"/>
      <c r="N126" s="1"/>
      <c r="O126" s="1"/>
      <c r="Q126" s="1"/>
      <c r="R126" s="1"/>
      <c r="T126" s="1"/>
      <c r="U126" s="1"/>
      <c r="W126" s="1"/>
      <c r="X126" s="1"/>
      <c r="Z126" s="1"/>
      <c r="AA126" s="1"/>
      <c r="AC126" s="1"/>
      <c r="AD126" s="1"/>
      <c r="AF126" s="1"/>
      <c r="AG126" s="1"/>
      <c r="AH126" s="1"/>
      <c r="AI126" s="1"/>
      <c r="AJ126" s="1"/>
      <c r="AK126" s="1"/>
      <c r="AL126" s="1"/>
      <c r="AM126" s="1"/>
    </row>
    <row r="127" spans="1:39" x14ac:dyDescent="0.35">
      <c r="A127" s="1"/>
      <c r="B127" s="1"/>
      <c r="C127" s="1"/>
      <c r="D127" s="1"/>
      <c r="E127" s="1"/>
      <c r="F127" s="1"/>
      <c r="G127" s="1"/>
      <c r="H127" s="1"/>
      <c r="I127" s="1"/>
      <c r="J127" s="1"/>
      <c r="K127" s="1"/>
      <c r="L127" s="1"/>
      <c r="N127" s="1"/>
      <c r="O127" s="1"/>
      <c r="Q127" s="1"/>
      <c r="R127" s="1"/>
      <c r="T127" s="1"/>
      <c r="U127" s="1"/>
      <c r="W127" s="1"/>
      <c r="X127" s="1"/>
      <c r="Z127" s="1"/>
      <c r="AA127" s="1"/>
      <c r="AC127" s="1"/>
      <c r="AD127" s="1"/>
      <c r="AF127" s="1"/>
      <c r="AG127" s="1"/>
      <c r="AH127" s="1"/>
      <c r="AI127" s="1"/>
      <c r="AJ127" s="1"/>
      <c r="AK127" s="1"/>
      <c r="AL127" s="1"/>
      <c r="AM127" s="1"/>
    </row>
    <row r="128" spans="1:39" x14ac:dyDescent="0.35">
      <c r="A128" s="1"/>
      <c r="B128" s="1"/>
      <c r="C128" s="1"/>
      <c r="D128" s="1"/>
      <c r="E128" s="1"/>
      <c r="F128" s="1"/>
      <c r="G128" s="1"/>
      <c r="H128" s="1"/>
      <c r="I128" s="1"/>
      <c r="J128" s="1"/>
      <c r="K128" s="1"/>
      <c r="L128" s="1"/>
      <c r="N128" s="1"/>
      <c r="O128" s="1"/>
      <c r="Q128" s="1"/>
      <c r="R128" s="1"/>
      <c r="T128" s="1"/>
      <c r="U128" s="1"/>
      <c r="W128" s="1"/>
      <c r="X128" s="1"/>
      <c r="Z128" s="1"/>
      <c r="AA128" s="1"/>
      <c r="AC128" s="1"/>
      <c r="AD128" s="1"/>
      <c r="AF128" s="1"/>
      <c r="AG128" s="1"/>
      <c r="AH128" s="1"/>
      <c r="AI128" s="1"/>
      <c r="AJ128" s="1"/>
      <c r="AK128" s="1"/>
      <c r="AL128" s="1"/>
      <c r="AM128" s="1"/>
    </row>
    <row r="129" spans="1:39" x14ac:dyDescent="0.35">
      <c r="A129" s="1"/>
      <c r="B129" s="1"/>
      <c r="C129" s="1"/>
      <c r="D129" s="1"/>
      <c r="E129" s="1"/>
      <c r="F129" s="1"/>
      <c r="G129" s="1"/>
      <c r="H129" s="1"/>
      <c r="I129" s="1"/>
      <c r="J129" s="1"/>
      <c r="K129" s="1"/>
      <c r="L129" s="1"/>
      <c r="N129" s="1"/>
      <c r="O129" s="1"/>
      <c r="Q129" s="1"/>
      <c r="R129" s="1"/>
      <c r="T129" s="1"/>
      <c r="U129" s="1"/>
      <c r="W129" s="1"/>
      <c r="X129" s="1"/>
      <c r="Z129" s="1"/>
      <c r="AA129" s="1"/>
      <c r="AC129" s="1"/>
      <c r="AD129" s="1"/>
      <c r="AF129" s="1"/>
      <c r="AG129" s="1"/>
      <c r="AH129" s="1"/>
      <c r="AI129" s="1"/>
      <c r="AJ129" s="1"/>
      <c r="AK129" s="1"/>
      <c r="AL129" s="1"/>
      <c r="AM129" s="1"/>
    </row>
    <row r="130" spans="1:39" x14ac:dyDescent="0.35">
      <c r="A130" s="1"/>
      <c r="B130" s="1"/>
      <c r="C130" s="1"/>
      <c r="D130" s="1"/>
      <c r="E130" s="1"/>
      <c r="F130" s="1"/>
      <c r="G130" s="1"/>
      <c r="H130" s="1"/>
      <c r="I130" s="1"/>
      <c r="J130" s="1"/>
      <c r="K130" s="1"/>
      <c r="L130" s="1"/>
      <c r="N130" s="1"/>
      <c r="O130" s="1"/>
      <c r="Q130" s="1"/>
      <c r="R130" s="1"/>
      <c r="T130" s="1"/>
      <c r="U130" s="1"/>
      <c r="W130" s="1"/>
      <c r="X130" s="1"/>
      <c r="Z130" s="1"/>
      <c r="AA130" s="1"/>
      <c r="AC130" s="1"/>
      <c r="AD130" s="1"/>
      <c r="AF130" s="1"/>
      <c r="AG130" s="1"/>
      <c r="AH130" s="1"/>
      <c r="AI130" s="1"/>
      <c r="AJ130" s="1"/>
      <c r="AK130" s="1"/>
      <c r="AL130" s="1"/>
      <c r="AM130" s="1"/>
    </row>
    <row r="131" spans="1:39" x14ac:dyDescent="0.35">
      <c r="A131" s="1"/>
      <c r="B131" s="1"/>
      <c r="C131" s="1"/>
      <c r="D131" s="1"/>
      <c r="E131" s="1"/>
      <c r="F131" s="1"/>
      <c r="G131" s="1"/>
      <c r="H131" s="1"/>
      <c r="I131" s="1"/>
      <c r="J131" s="1"/>
      <c r="K131" s="1"/>
      <c r="L131" s="1"/>
      <c r="N131" s="1"/>
      <c r="O131" s="1"/>
      <c r="Q131" s="1"/>
      <c r="R131" s="1"/>
      <c r="T131" s="1"/>
      <c r="U131" s="1"/>
      <c r="W131" s="1"/>
      <c r="X131" s="1"/>
      <c r="Z131" s="1"/>
      <c r="AA131" s="1"/>
      <c r="AC131" s="1"/>
      <c r="AD131" s="1"/>
      <c r="AF131" s="1"/>
      <c r="AG131" s="1"/>
      <c r="AH131" s="1"/>
      <c r="AI131" s="1"/>
      <c r="AJ131" s="1"/>
      <c r="AK131" s="1"/>
      <c r="AL131" s="1"/>
      <c r="AM131" s="1"/>
    </row>
    <row r="132" spans="1:39" x14ac:dyDescent="0.35">
      <c r="A132" s="1"/>
      <c r="B132" s="1"/>
      <c r="C132" s="1"/>
      <c r="D132" s="1"/>
      <c r="E132" s="1"/>
      <c r="F132" s="1"/>
      <c r="G132" s="1"/>
      <c r="H132" s="1"/>
      <c r="I132" s="1"/>
      <c r="J132" s="1"/>
      <c r="K132" s="1"/>
      <c r="L132" s="1"/>
      <c r="N132" s="1"/>
      <c r="O132" s="1"/>
      <c r="Q132" s="1"/>
      <c r="R132" s="1"/>
      <c r="T132" s="1"/>
      <c r="U132" s="1"/>
      <c r="W132" s="1"/>
      <c r="X132" s="1"/>
      <c r="Z132" s="1"/>
      <c r="AA132" s="1"/>
      <c r="AC132" s="1"/>
      <c r="AD132" s="1"/>
      <c r="AF132" s="1"/>
      <c r="AG132" s="1"/>
      <c r="AH132" s="1"/>
      <c r="AI132" s="1"/>
      <c r="AJ132" s="1"/>
      <c r="AK132" s="1"/>
      <c r="AL132" s="1"/>
      <c r="AM132" s="1"/>
    </row>
    <row r="133" spans="1:39" x14ac:dyDescent="0.35">
      <c r="A133" s="1"/>
      <c r="B133" s="1"/>
      <c r="C133" s="1"/>
      <c r="D133" s="1"/>
      <c r="E133" s="1"/>
      <c r="F133" s="1"/>
      <c r="G133" s="1"/>
      <c r="H133" s="1"/>
      <c r="I133" s="1"/>
      <c r="J133" s="1"/>
      <c r="K133" s="1"/>
      <c r="L133" s="1"/>
      <c r="N133" s="1"/>
      <c r="O133" s="1"/>
      <c r="Q133" s="1"/>
      <c r="R133" s="1"/>
      <c r="T133" s="1"/>
      <c r="U133" s="1"/>
      <c r="W133" s="1"/>
      <c r="X133" s="1"/>
      <c r="Z133" s="1"/>
      <c r="AA133" s="1"/>
      <c r="AC133" s="1"/>
      <c r="AD133" s="1"/>
      <c r="AF133" s="1"/>
      <c r="AG133" s="1"/>
      <c r="AH133" s="1"/>
      <c r="AI133" s="1"/>
      <c r="AJ133" s="1"/>
      <c r="AK133" s="1"/>
      <c r="AL133" s="1"/>
      <c r="AM133" s="1"/>
    </row>
    <row r="134" spans="1:39" x14ac:dyDescent="0.35">
      <c r="A134" s="1"/>
      <c r="B134" s="1"/>
      <c r="C134" s="1"/>
      <c r="D134" s="1"/>
      <c r="E134" s="1"/>
      <c r="F134" s="1"/>
      <c r="G134" s="1"/>
      <c r="H134" s="1"/>
      <c r="I134" s="1"/>
      <c r="J134" s="1"/>
      <c r="K134" s="1"/>
      <c r="L134" s="1"/>
      <c r="N134" s="1"/>
      <c r="O134" s="1"/>
      <c r="Q134" s="1"/>
      <c r="R134" s="1"/>
      <c r="T134" s="1"/>
      <c r="U134" s="1"/>
      <c r="W134" s="1"/>
      <c r="X134" s="1"/>
      <c r="Z134" s="1"/>
      <c r="AA134" s="1"/>
      <c r="AC134" s="1"/>
      <c r="AD134" s="1"/>
      <c r="AF134" s="1"/>
      <c r="AG134" s="1"/>
      <c r="AH134" s="1"/>
      <c r="AI134" s="1"/>
      <c r="AJ134" s="1"/>
      <c r="AK134" s="1"/>
      <c r="AL134" s="1"/>
      <c r="AM134" s="1"/>
    </row>
    <row r="135" spans="1:39" x14ac:dyDescent="0.35">
      <c r="A135" s="1"/>
      <c r="B135" s="1"/>
      <c r="C135" s="1"/>
      <c r="D135" s="1"/>
      <c r="E135" s="1"/>
      <c r="F135" s="1"/>
      <c r="G135" s="1"/>
      <c r="H135" s="1"/>
      <c r="I135" s="1"/>
      <c r="J135" s="1"/>
      <c r="K135" s="1"/>
      <c r="L135" s="1"/>
      <c r="N135" s="1"/>
      <c r="O135" s="1"/>
      <c r="Q135" s="1"/>
      <c r="R135" s="1"/>
      <c r="T135" s="1"/>
      <c r="U135" s="1"/>
      <c r="W135" s="1"/>
      <c r="X135" s="1"/>
      <c r="Z135" s="1"/>
      <c r="AA135" s="1"/>
      <c r="AC135" s="1"/>
      <c r="AD135" s="1"/>
      <c r="AF135" s="1"/>
      <c r="AG135" s="1"/>
      <c r="AH135" s="1"/>
      <c r="AI135" s="1"/>
      <c r="AJ135" s="1"/>
      <c r="AK135" s="1"/>
      <c r="AL135" s="1"/>
      <c r="AM135" s="1"/>
    </row>
    <row r="136" spans="1:39" x14ac:dyDescent="0.35">
      <c r="A136" s="1"/>
      <c r="B136" s="1"/>
      <c r="C136" s="1"/>
      <c r="D136" s="1"/>
      <c r="E136" s="1"/>
      <c r="F136" s="1"/>
      <c r="G136" s="1"/>
      <c r="H136" s="1"/>
      <c r="I136" s="1"/>
      <c r="J136" s="1"/>
      <c r="K136" s="1"/>
      <c r="L136" s="1"/>
      <c r="N136" s="1"/>
      <c r="O136" s="1"/>
      <c r="Q136" s="1"/>
      <c r="R136" s="1"/>
      <c r="T136" s="1"/>
      <c r="U136" s="1"/>
      <c r="W136" s="1"/>
      <c r="X136" s="1"/>
      <c r="Z136" s="1"/>
      <c r="AA136" s="1"/>
      <c r="AC136" s="1"/>
      <c r="AD136" s="1"/>
      <c r="AF136" s="1"/>
      <c r="AG136" s="1"/>
      <c r="AH136" s="1"/>
      <c r="AI136" s="1"/>
      <c r="AJ136" s="1"/>
      <c r="AK136" s="1"/>
      <c r="AL136" s="1"/>
      <c r="AM136" s="1"/>
    </row>
    <row r="137" spans="1:39" x14ac:dyDescent="0.35">
      <c r="A137" s="1"/>
      <c r="B137" s="1"/>
      <c r="C137" s="1"/>
      <c r="D137" s="1"/>
      <c r="E137" s="1"/>
      <c r="F137" s="1"/>
      <c r="G137" s="1"/>
      <c r="H137" s="1"/>
      <c r="I137" s="1"/>
      <c r="J137" s="1"/>
      <c r="K137" s="1"/>
      <c r="L137" s="1"/>
      <c r="N137" s="1"/>
      <c r="O137" s="1"/>
      <c r="Q137" s="1"/>
      <c r="R137" s="1"/>
      <c r="T137" s="1"/>
      <c r="U137" s="1"/>
      <c r="W137" s="1"/>
      <c r="X137" s="1"/>
      <c r="Z137" s="1"/>
      <c r="AA137" s="1"/>
      <c r="AC137" s="1"/>
      <c r="AD137" s="1"/>
      <c r="AF137" s="1"/>
      <c r="AG137" s="1"/>
      <c r="AH137" s="1"/>
      <c r="AI137" s="1"/>
      <c r="AJ137" s="1"/>
      <c r="AK137" s="1"/>
      <c r="AL137" s="1"/>
      <c r="AM137" s="1"/>
    </row>
    <row r="138" spans="1:39" x14ac:dyDescent="0.35">
      <c r="A138" s="1"/>
      <c r="B138" s="1"/>
      <c r="C138" s="1"/>
      <c r="D138" s="1"/>
      <c r="E138" s="1"/>
      <c r="F138" s="1"/>
      <c r="G138" s="1"/>
      <c r="H138" s="1"/>
      <c r="I138" s="1"/>
      <c r="J138" s="1"/>
      <c r="K138" s="1"/>
      <c r="L138" s="1"/>
      <c r="N138" s="1"/>
      <c r="O138" s="1"/>
      <c r="Q138" s="1"/>
      <c r="R138" s="1"/>
      <c r="T138" s="1"/>
      <c r="U138" s="1"/>
      <c r="W138" s="1"/>
      <c r="X138" s="1"/>
      <c r="Z138" s="1"/>
      <c r="AA138" s="1"/>
      <c r="AC138" s="1"/>
      <c r="AD138" s="1"/>
      <c r="AF138" s="1"/>
      <c r="AG138" s="1"/>
      <c r="AH138" s="1"/>
      <c r="AI138" s="1"/>
      <c r="AJ138" s="1"/>
      <c r="AK138" s="1"/>
      <c r="AL138" s="1"/>
      <c r="AM138" s="1"/>
    </row>
    <row r="139" spans="1:39" x14ac:dyDescent="0.35">
      <c r="A139" s="1"/>
      <c r="B139" s="1"/>
      <c r="C139" s="1"/>
      <c r="D139" s="1"/>
      <c r="E139" s="1"/>
      <c r="F139" s="1"/>
      <c r="G139" s="1"/>
      <c r="H139" s="1"/>
      <c r="I139" s="1"/>
      <c r="J139" s="1"/>
      <c r="K139" s="1"/>
      <c r="L139" s="1"/>
      <c r="N139" s="1"/>
      <c r="O139" s="1"/>
      <c r="Q139" s="1"/>
      <c r="R139" s="1"/>
      <c r="T139" s="1"/>
      <c r="U139" s="1"/>
      <c r="W139" s="1"/>
      <c r="X139" s="1"/>
      <c r="Z139" s="1"/>
      <c r="AA139" s="1"/>
      <c r="AC139" s="1"/>
      <c r="AD139" s="1"/>
      <c r="AF139" s="1"/>
      <c r="AG139" s="1"/>
      <c r="AH139" s="1"/>
      <c r="AI139" s="1"/>
      <c r="AJ139" s="1"/>
      <c r="AK139" s="1"/>
      <c r="AL139" s="1"/>
      <c r="AM139" s="1"/>
    </row>
    <row r="140" spans="1:39" x14ac:dyDescent="0.35">
      <c r="A140" s="1"/>
      <c r="B140" s="1"/>
      <c r="C140" s="1"/>
      <c r="D140" s="1"/>
      <c r="E140" s="1"/>
      <c r="F140" s="1"/>
      <c r="G140" s="1"/>
      <c r="H140" s="1"/>
      <c r="I140" s="1"/>
      <c r="J140" s="1"/>
      <c r="K140" s="1"/>
      <c r="L140" s="1"/>
      <c r="N140" s="1"/>
      <c r="O140" s="1"/>
      <c r="Q140" s="1"/>
      <c r="R140" s="1"/>
      <c r="T140" s="1"/>
      <c r="U140" s="1"/>
      <c r="W140" s="1"/>
      <c r="X140" s="1"/>
      <c r="Z140" s="1"/>
      <c r="AA140" s="1"/>
      <c r="AC140" s="1"/>
      <c r="AD140" s="1"/>
      <c r="AF140" s="1"/>
      <c r="AG140" s="1"/>
      <c r="AH140" s="1"/>
      <c r="AI140" s="1"/>
      <c r="AJ140" s="1"/>
      <c r="AK140" s="1"/>
      <c r="AL140" s="1"/>
      <c r="AM140" s="1"/>
    </row>
    <row r="141" spans="1:39" x14ac:dyDescent="0.35">
      <c r="A141" s="1"/>
      <c r="B141" s="1"/>
      <c r="C141" s="1"/>
      <c r="D141" s="1"/>
      <c r="E141" s="1"/>
      <c r="F141" s="1"/>
      <c r="G141" s="1"/>
      <c r="H141" s="1"/>
      <c r="I141" s="1"/>
      <c r="J141" s="1"/>
      <c r="K141" s="1"/>
      <c r="L141" s="1"/>
      <c r="N141" s="1"/>
      <c r="O141" s="1"/>
      <c r="Q141" s="1"/>
      <c r="R141" s="1"/>
      <c r="T141" s="1"/>
      <c r="U141" s="1"/>
      <c r="W141" s="1"/>
      <c r="X141" s="1"/>
      <c r="Z141" s="1"/>
      <c r="AA141" s="1"/>
      <c r="AC141" s="1"/>
      <c r="AD141" s="1"/>
      <c r="AF141" s="1"/>
      <c r="AG141" s="1"/>
      <c r="AH141" s="1"/>
      <c r="AI141" s="1"/>
      <c r="AJ141" s="1"/>
      <c r="AK141" s="1"/>
      <c r="AL141" s="1"/>
      <c r="AM141" s="1"/>
    </row>
    <row r="142" spans="1:39" x14ac:dyDescent="0.35">
      <c r="A142" s="1"/>
      <c r="B142" s="1"/>
      <c r="C142" s="1"/>
      <c r="D142" s="1"/>
      <c r="E142" s="1"/>
      <c r="F142" s="1"/>
      <c r="G142" s="1"/>
      <c r="H142" s="1"/>
      <c r="I142" s="1"/>
      <c r="J142" s="1"/>
      <c r="K142" s="1"/>
      <c r="L142" s="1"/>
      <c r="N142" s="1"/>
      <c r="O142" s="1"/>
      <c r="Q142" s="1"/>
      <c r="R142" s="1"/>
      <c r="T142" s="1"/>
      <c r="U142" s="1"/>
      <c r="W142" s="1"/>
      <c r="X142" s="1"/>
      <c r="Z142" s="1"/>
      <c r="AA142" s="1"/>
      <c r="AC142" s="1"/>
      <c r="AD142" s="1"/>
      <c r="AF142" s="1"/>
      <c r="AG142" s="1"/>
      <c r="AH142" s="1"/>
      <c r="AI142" s="1"/>
      <c r="AJ142" s="1"/>
      <c r="AK142" s="1"/>
      <c r="AL142" s="1"/>
      <c r="AM142" s="1"/>
    </row>
    <row r="143" spans="1:39" x14ac:dyDescent="0.35">
      <c r="A143" s="1"/>
      <c r="B143" s="1"/>
      <c r="C143" s="1"/>
      <c r="D143" s="1"/>
      <c r="E143" s="1"/>
      <c r="F143" s="1"/>
      <c r="G143" s="1"/>
      <c r="H143" s="1"/>
      <c r="I143" s="1"/>
      <c r="J143" s="1"/>
      <c r="K143" s="1"/>
      <c r="L143" s="1"/>
      <c r="N143" s="1"/>
      <c r="O143" s="1"/>
      <c r="Q143" s="1"/>
      <c r="R143" s="1"/>
      <c r="T143" s="1"/>
      <c r="U143" s="1"/>
      <c r="W143" s="1"/>
      <c r="X143" s="1"/>
      <c r="Z143" s="1"/>
      <c r="AA143" s="1"/>
      <c r="AC143" s="1"/>
      <c r="AD143" s="1"/>
      <c r="AF143" s="1"/>
      <c r="AG143" s="1"/>
      <c r="AH143" s="1"/>
      <c r="AI143" s="1"/>
      <c r="AJ143" s="1"/>
      <c r="AK143" s="1"/>
      <c r="AL143" s="1"/>
      <c r="AM143" s="1"/>
    </row>
    <row r="144" spans="1:39" x14ac:dyDescent="0.35">
      <c r="A144" s="1"/>
      <c r="B144" s="1"/>
      <c r="C144" s="1"/>
      <c r="D144" s="1"/>
      <c r="E144" s="1"/>
      <c r="F144" s="1"/>
      <c r="G144" s="1"/>
      <c r="H144" s="1"/>
      <c r="I144" s="1"/>
      <c r="J144" s="1"/>
      <c r="K144" s="1"/>
      <c r="L144" s="1"/>
      <c r="N144" s="1"/>
      <c r="O144" s="1"/>
      <c r="Q144" s="1"/>
      <c r="R144" s="1"/>
      <c r="T144" s="1"/>
      <c r="U144" s="1"/>
      <c r="W144" s="1"/>
      <c r="X144" s="1"/>
      <c r="Z144" s="1"/>
      <c r="AA144" s="1"/>
      <c r="AC144" s="1"/>
      <c r="AD144" s="1"/>
      <c r="AF144" s="1"/>
      <c r="AG144" s="1"/>
      <c r="AH144" s="1"/>
      <c r="AI144" s="1"/>
      <c r="AJ144" s="1"/>
      <c r="AK144" s="1"/>
      <c r="AL144" s="1"/>
      <c r="AM144" s="1"/>
    </row>
    <row r="145" spans="1:39" x14ac:dyDescent="0.35">
      <c r="A145" s="1"/>
      <c r="B145" s="1"/>
      <c r="C145" s="1"/>
      <c r="D145" s="1"/>
      <c r="E145" s="1"/>
      <c r="F145" s="1"/>
      <c r="G145" s="1"/>
      <c r="H145" s="1"/>
      <c r="I145" s="1"/>
      <c r="J145" s="1"/>
      <c r="K145" s="1"/>
      <c r="L145" s="1"/>
      <c r="N145" s="1"/>
      <c r="O145" s="1"/>
      <c r="Q145" s="1"/>
      <c r="R145" s="1"/>
      <c r="T145" s="1"/>
      <c r="U145" s="1"/>
      <c r="W145" s="1"/>
      <c r="X145" s="1"/>
      <c r="Z145" s="1"/>
      <c r="AA145" s="1"/>
      <c r="AC145" s="1"/>
      <c r="AD145" s="1"/>
      <c r="AF145" s="1"/>
      <c r="AG145" s="1"/>
      <c r="AH145" s="1"/>
      <c r="AI145" s="1"/>
      <c r="AJ145" s="1"/>
      <c r="AK145" s="1"/>
      <c r="AL145" s="1"/>
      <c r="AM145" s="1"/>
    </row>
    <row r="146" spans="1:39" x14ac:dyDescent="0.35">
      <c r="A146" s="1"/>
      <c r="B146" s="1"/>
      <c r="C146" s="1"/>
      <c r="D146" s="1"/>
      <c r="E146" s="1"/>
      <c r="F146" s="1"/>
      <c r="G146" s="1"/>
      <c r="H146" s="1"/>
      <c r="I146" s="1"/>
      <c r="J146" s="1"/>
      <c r="K146" s="1"/>
      <c r="L146" s="1"/>
      <c r="N146" s="1"/>
      <c r="O146" s="1"/>
      <c r="Q146" s="1"/>
      <c r="R146" s="1"/>
      <c r="T146" s="1"/>
      <c r="U146" s="1"/>
      <c r="W146" s="1"/>
      <c r="X146" s="1"/>
      <c r="Z146" s="1"/>
      <c r="AA146" s="1"/>
      <c r="AC146" s="1"/>
      <c r="AD146" s="1"/>
      <c r="AF146" s="1"/>
      <c r="AG146" s="1"/>
      <c r="AH146" s="1"/>
      <c r="AI146" s="1"/>
      <c r="AJ146" s="1"/>
      <c r="AK146" s="1"/>
      <c r="AL146" s="1"/>
      <c r="AM146" s="1"/>
    </row>
    <row r="147" spans="1:39" x14ac:dyDescent="0.35">
      <c r="A147" s="1"/>
      <c r="B147" s="1"/>
      <c r="C147" s="1"/>
      <c r="D147" s="1"/>
      <c r="E147" s="1"/>
      <c r="F147" s="1"/>
      <c r="G147" s="1"/>
      <c r="H147" s="1"/>
      <c r="I147" s="1"/>
      <c r="J147" s="1"/>
      <c r="K147" s="1"/>
      <c r="L147" s="1"/>
      <c r="N147" s="1"/>
      <c r="O147" s="1"/>
      <c r="Q147" s="1"/>
      <c r="R147" s="1"/>
      <c r="T147" s="1"/>
      <c r="U147" s="1"/>
      <c r="W147" s="1"/>
      <c r="X147" s="1"/>
      <c r="Z147" s="1"/>
      <c r="AA147" s="1"/>
      <c r="AC147" s="1"/>
      <c r="AD147" s="1"/>
      <c r="AF147" s="1"/>
      <c r="AG147" s="1"/>
      <c r="AH147" s="1"/>
      <c r="AI147" s="1"/>
      <c r="AJ147" s="1"/>
      <c r="AK147" s="1"/>
      <c r="AL147" s="1"/>
      <c r="AM147" s="1"/>
    </row>
    <row r="148" spans="1:39" x14ac:dyDescent="0.35">
      <c r="A148" s="1"/>
      <c r="B148" s="1"/>
      <c r="C148" s="1"/>
      <c r="D148" s="1"/>
      <c r="E148" s="1"/>
      <c r="F148" s="1"/>
      <c r="G148" s="1"/>
      <c r="H148" s="1"/>
      <c r="I148" s="1"/>
      <c r="J148" s="1"/>
      <c r="K148" s="1"/>
      <c r="L148" s="1"/>
      <c r="N148" s="1"/>
      <c r="O148" s="1"/>
      <c r="Q148" s="1"/>
      <c r="R148" s="1"/>
      <c r="T148" s="1"/>
      <c r="U148" s="1"/>
      <c r="W148" s="1"/>
      <c r="X148" s="1"/>
      <c r="Z148" s="1"/>
      <c r="AA148" s="1"/>
      <c r="AC148" s="1"/>
      <c r="AD148" s="1"/>
      <c r="AF148" s="1"/>
      <c r="AG148" s="1"/>
      <c r="AH148" s="1"/>
      <c r="AI148" s="1"/>
      <c r="AJ148" s="1"/>
      <c r="AK148" s="1"/>
      <c r="AL148" s="1"/>
      <c r="AM148" s="1"/>
    </row>
    <row r="149" spans="1:39" x14ac:dyDescent="0.35">
      <c r="A149" s="1"/>
      <c r="B149" s="1"/>
      <c r="C149" s="1"/>
      <c r="D149" s="1"/>
      <c r="E149" s="1"/>
      <c r="F149" s="1"/>
      <c r="G149" s="1"/>
      <c r="H149" s="1"/>
      <c r="I149" s="1"/>
      <c r="J149" s="1"/>
      <c r="K149" s="1"/>
      <c r="L149" s="1"/>
      <c r="N149" s="1"/>
      <c r="O149" s="1"/>
      <c r="Q149" s="1"/>
      <c r="R149" s="1"/>
      <c r="T149" s="1"/>
      <c r="U149" s="1"/>
      <c r="W149" s="1"/>
      <c r="X149" s="1"/>
      <c r="Z149" s="1"/>
      <c r="AA149" s="1"/>
      <c r="AC149" s="1"/>
      <c r="AD149" s="1"/>
      <c r="AF149" s="1"/>
      <c r="AG149" s="1"/>
      <c r="AH149" s="1"/>
      <c r="AI149" s="1"/>
      <c r="AJ149" s="1"/>
      <c r="AK149" s="1"/>
      <c r="AL149" s="1"/>
      <c r="AM149" s="1"/>
    </row>
    <row r="150" spans="1:39" x14ac:dyDescent="0.35">
      <c r="A150" s="1"/>
      <c r="B150" s="1"/>
      <c r="C150" s="1"/>
      <c r="D150" s="1"/>
      <c r="E150" s="1"/>
      <c r="F150" s="1"/>
      <c r="G150" s="1"/>
      <c r="H150" s="1"/>
      <c r="I150" s="1"/>
      <c r="J150" s="1"/>
      <c r="K150" s="1"/>
      <c r="L150" s="1"/>
      <c r="N150" s="1"/>
      <c r="O150" s="1"/>
      <c r="Q150" s="1"/>
      <c r="R150" s="1"/>
      <c r="T150" s="1"/>
      <c r="U150" s="1"/>
      <c r="W150" s="1"/>
      <c r="X150" s="1"/>
      <c r="Z150" s="1"/>
      <c r="AA150" s="1"/>
      <c r="AC150" s="1"/>
      <c r="AD150" s="1"/>
      <c r="AF150" s="1"/>
      <c r="AG150" s="1"/>
      <c r="AH150" s="1"/>
      <c r="AI150" s="1"/>
      <c r="AJ150" s="1"/>
      <c r="AK150" s="1"/>
      <c r="AL150" s="1"/>
      <c r="AM150" s="1"/>
    </row>
    <row r="151" spans="1:39" x14ac:dyDescent="0.35">
      <c r="A151" s="1"/>
      <c r="B151" s="1"/>
      <c r="C151" s="1"/>
      <c r="D151" s="1"/>
      <c r="E151" s="1"/>
      <c r="F151" s="1"/>
      <c r="G151" s="1"/>
      <c r="H151" s="1"/>
      <c r="I151" s="1"/>
      <c r="J151" s="1"/>
      <c r="K151" s="1"/>
      <c r="L151" s="1"/>
      <c r="N151" s="1"/>
      <c r="O151" s="1"/>
      <c r="Q151" s="1"/>
      <c r="R151" s="1"/>
      <c r="T151" s="1"/>
      <c r="U151" s="1"/>
      <c r="W151" s="1"/>
      <c r="X151" s="1"/>
      <c r="Z151" s="1"/>
      <c r="AA151" s="1"/>
      <c r="AC151" s="1"/>
      <c r="AD151" s="1"/>
      <c r="AF151" s="1"/>
      <c r="AG151" s="1"/>
      <c r="AH151" s="1"/>
      <c r="AI151" s="1"/>
      <c r="AJ151" s="1"/>
      <c r="AK151" s="1"/>
      <c r="AL151" s="1"/>
      <c r="AM151" s="1"/>
    </row>
    <row r="152" spans="1:39" x14ac:dyDescent="0.35">
      <c r="A152" s="1"/>
      <c r="B152" s="1"/>
      <c r="C152" s="1"/>
      <c r="D152" s="1"/>
      <c r="E152" s="1"/>
      <c r="F152" s="1"/>
      <c r="G152" s="1"/>
      <c r="H152" s="1"/>
      <c r="I152" s="1"/>
      <c r="J152" s="1"/>
      <c r="K152" s="1"/>
      <c r="L152" s="1"/>
      <c r="N152" s="1"/>
      <c r="O152" s="1"/>
      <c r="Q152" s="1"/>
      <c r="R152" s="1"/>
      <c r="T152" s="1"/>
      <c r="U152" s="1"/>
      <c r="W152" s="1"/>
      <c r="X152" s="1"/>
      <c r="Z152" s="1"/>
      <c r="AA152" s="1"/>
      <c r="AC152" s="1"/>
      <c r="AD152" s="1"/>
      <c r="AF152" s="1"/>
      <c r="AG152" s="1"/>
      <c r="AH152" s="1"/>
      <c r="AI152" s="1"/>
      <c r="AJ152" s="1"/>
      <c r="AK152" s="1"/>
      <c r="AL152" s="1"/>
      <c r="AM152" s="1"/>
    </row>
    <row r="153" spans="1:39" x14ac:dyDescent="0.35">
      <c r="A153" s="1"/>
      <c r="B153" s="1"/>
      <c r="C153" s="1"/>
      <c r="D153" s="1"/>
      <c r="E153" s="1"/>
      <c r="F153" s="1"/>
      <c r="G153" s="1"/>
      <c r="H153" s="1"/>
      <c r="I153" s="1"/>
      <c r="J153" s="1"/>
      <c r="K153" s="1"/>
      <c r="L153" s="1"/>
      <c r="N153" s="1"/>
      <c r="O153" s="1"/>
      <c r="Q153" s="1"/>
      <c r="R153" s="1"/>
      <c r="T153" s="1"/>
      <c r="U153" s="1"/>
      <c r="W153" s="1"/>
      <c r="X153" s="1"/>
      <c r="Z153" s="1"/>
      <c r="AA153" s="1"/>
      <c r="AC153" s="1"/>
      <c r="AD153" s="1"/>
      <c r="AF153" s="1"/>
      <c r="AG153" s="1"/>
      <c r="AH153" s="1"/>
      <c r="AI153" s="1"/>
      <c r="AJ153" s="1"/>
      <c r="AK153" s="1"/>
      <c r="AL153" s="1"/>
      <c r="AM153" s="1"/>
    </row>
    <row r="154" spans="1:39" x14ac:dyDescent="0.35">
      <c r="A154" s="1"/>
      <c r="B154" s="1"/>
      <c r="C154" s="1"/>
      <c r="D154" s="1"/>
      <c r="E154" s="1"/>
      <c r="F154" s="1"/>
      <c r="G154" s="1"/>
      <c r="H154" s="1"/>
      <c r="I154" s="1"/>
      <c r="J154" s="1"/>
      <c r="K154" s="1"/>
      <c r="L154" s="1"/>
      <c r="N154" s="1"/>
      <c r="O154" s="1"/>
      <c r="Q154" s="1"/>
      <c r="R154" s="1"/>
      <c r="T154" s="1"/>
      <c r="U154" s="1"/>
      <c r="W154" s="1"/>
      <c r="X154" s="1"/>
      <c r="Z154" s="1"/>
      <c r="AA154" s="1"/>
      <c r="AC154" s="1"/>
      <c r="AD154" s="1"/>
      <c r="AF154" s="1"/>
      <c r="AG154" s="1"/>
      <c r="AH154" s="1"/>
      <c r="AI154" s="1"/>
      <c r="AJ154" s="1"/>
      <c r="AK154" s="1"/>
      <c r="AL154" s="1"/>
      <c r="AM154" s="1"/>
    </row>
    <row r="155" spans="1:39" x14ac:dyDescent="0.35">
      <c r="A155" s="1"/>
      <c r="B155" s="1"/>
      <c r="C155" s="1"/>
      <c r="D155" s="1"/>
      <c r="E155" s="1"/>
      <c r="F155" s="1"/>
      <c r="G155" s="1"/>
      <c r="H155" s="1"/>
      <c r="I155" s="1"/>
      <c r="J155" s="1"/>
      <c r="K155" s="1"/>
      <c r="L155" s="1"/>
      <c r="N155" s="1"/>
      <c r="O155" s="1"/>
      <c r="Q155" s="1"/>
      <c r="R155" s="1"/>
      <c r="T155" s="1"/>
      <c r="U155" s="1"/>
      <c r="W155" s="1"/>
      <c r="X155" s="1"/>
      <c r="Z155" s="1"/>
      <c r="AA155" s="1"/>
      <c r="AC155" s="1"/>
      <c r="AD155" s="1"/>
      <c r="AF155" s="1"/>
      <c r="AG155" s="1"/>
      <c r="AH155" s="1"/>
      <c r="AI155" s="1"/>
      <c r="AJ155" s="1"/>
      <c r="AK155" s="1"/>
      <c r="AL155" s="1"/>
      <c r="AM155" s="1"/>
    </row>
    <row r="156" spans="1:39" x14ac:dyDescent="0.35">
      <c r="A156" s="1"/>
      <c r="B156" s="1"/>
      <c r="C156" s="1"/>
      <c r="D156" s="1"/>
      <c r="E156" s="1"/>
      <c r="F156" s="1"/>
      <c r="G156" s="1"/>
      <c r="H156" s="1"/>
      <c r="I156" s="1"/>
      <c r="J156" s="1"/>
      <c r="K156" s="1"/>
      <c r="L156" s="1"/>
      <c r="N156" s="1"/>
      <c r="O156" s="1"/>
      <c r="Q156" s="1"/>
      <c r="R156" s="1"/>
      <c r="T156" s="1"/>
      <c r="U156" s="1"/>
      <c r="W156" s="1"/>
      <c r="X156" s="1"/>
      <c r="Z156" s="1"/>
      <c r="AA156" s="1"/>
      <c r="AC156" s="1"/>
      <c r="AD156" s="1"/>
      <c r="AF156" s="1"/>
      <c r="AG156" s="1"/>
      <c r="AH156" s="1"/>
      <c r="AI156" s="1"/>
      <c r="AJ156" s="1"/>
      <c r="AK156" s="1"/>
      <c r="AL156" s="1"/>
      <c r="AM156" s="1"/>
    </row>
    <row r="157" spans="1:39" x14ac:dyDescent="0.35">
      <c r="A157" s="1"/>
      <c r="B157" s="1"/>
      <c r="C157" s="1"/>
      <c r="D157" s="1"/>
      <c r="E157" s="1"/>
      <c r="F157" s="1"/>
      <c r="G157" s="1"/>
      <c r="H157" s="1"/>
      <c r="I157" s="1"/>
      <c r="J157" s="1"/>
      <c r="K157" s="1"/>
      <c r="L157" s="1"/>
      <c r="N157" s="1"/>
      <c r="O157" s="1"/>
      <c r="Q157" s="1"/>
      <c r="R157" s="1"/>
      <c r="T157" s="1"/>
      <c r="U157" s="1"/>
      <c r="W157" s="1"/>
      <c r="X157" s="1"/>
      <c r="Z157" s="1"/>
      <c r="AA157" s="1"/>
      <c r="AC157" s="1"/>
      <c r="AD157" s="1"/>
      <c r="AF157" s="1"/>
      <c r="AG157" s="1"/>
      <c r="AH157" s="1"/>
      <c r="AI157" s="1"/>
      <c r="AJ157" s="1"/>
      <c r="AK157" s="1"/>
      <c r="AL157" s="1"/>
      <c r="AM157" s="1"/>
    </row>
    <row r="158" spans="1:39" x14ac:dyDescent="0.35">
      <c r="A158" s="1"/>
      <c r="B158" s="1"/>
      <c r="C158" s="1"/>
      <c r="D158" s="1"/>
      <c r="E158" s="1"/>
      <c r="F158" s="1"/>
      <c r="G158" s="1"/>
      <c r="H158" s="1"/>
      <c r="I158" s="1"/>
      <c r="J158" s="1"/>
      <c r="K158" s="1"/>
      <c r="L158" s="1"/>
      <c r="N158" s="1"/>
      <c r="O158" s="1"/>
      <c r="Q158" s="1"/>
      <c r="R158" s="1"/>
      <c r="T158" s="1"/>
      <c r="U158" s="1"/>
      <c r="W158" s="1"/>
      <c r="X158" s="1"/>
      <c r="Z158" s="1"/>
      <c r="AA158" s="1"/>
      <c r="AC158" s="1"/>
      <c r="AD158" s="1"/>
      <c r="AF158" s="1"/>
      <c r="AG158" s="1"/>
      <c r="AH158" s="1"/>
      <c r="AI158" s="1"/>
      <c r="AJ158" s="1"/>
      <c r="AK158" s="1"/>
      <c r="AL158" s="1"/>
      <c r="AM158" s="1"/>
    </row>
    <row r="159" spans="1:39" x14ac:dyDescent="0.35">
      <c r="A159" s="1"/>
      <c r="B159" s="1"/>
      <c r="C159" s="1"/>
      <c r="D159" s="1"/>
      <c r="E159" s="1"/>
      <c r="F159" s="1"/>
      <c r="G159" s="1"/>
      <c r="H159" s="1"/>
      <c r="I159" s="1"/>
      <c r="J159" s="1"/>
      <c r="K159" s="1"/>
      <c r="L159" s="1"/>
      <c r="N159" s="1"/>
      <c r="O159" s="1"/>
      <c r="Q159" s="1"/>
      <c r="R159" s="1"/>
      <c r="T159" s="1"/>
      <c r="U159" s="1"/>
      <c r="W159" s="1"/>
      <c r="X159" s="1"/>
      <c r="Z159" s="1"/>
      <c r="AA159" s="1"/>
      <c r="AC159" s="1"/>
      <c r="AD159" s="1"/>
      <c r="AF159" s="1"/>
      <c r="AG159" s="1"/>
      <c r="AH159" s="1"/>
      <c r="AI159" s="1"/>
      <c r="AJ159" s="1"/>
      <c r="AK159" s="1"/>
      <c r="AL159" s="1"/>
      <c r="AM159" s="1"/>
    </row>
    <row r="160" spans="1:39" x14ac:dyDescent="0.35">
      <c r="A160" s="1"/>
      <c r="B160" s="1"/>
      <c r="C160" s="1"/>
      <c r="D160" s="1"/>
      <c r="E160" s="1"/>
      <c r="F160" s="1"/>
      <c r="G160" s="1"/>
      <c r="H160" s="1"/>
      <c r="I160" s="1"/>
      <c r="J160" s="1"/>
      <c r="K160" s="1"/>
      <c r="L160" s="1"/>
      <c r="N160" s="1"/>
      <c r="O160" s="1"/>
      <c r="Q160" s="1"/>
      <c r="R160" s="1"/>
      <c r="T160" s="1"/>
      <c r="U160" s="1"/>
      <c r="W160" s="1"/>
      <c r="X160" s="1"/>
      <c r="Z160" s="1"/>
      <c r="AA160" s="1"/>
      <c r="AC160" s="1"/>
      <c r="AD160" s="1"/>
      <c r="AF160" s="1"/>
      <c r="AG160" s="1"/>
      <c r="AH160" s="1"/>
      <c r="AI160" s="1"/>
      <c r="AJ160" s="1"/>
      <c r="AK160" s="1"/>
      <c r="AL160" s="1"/>
      <c r="AM160" s="1"/>
    </row>
    <row r="161" spans="1:39" x14ac:dyDescent="0.35">
      <c r="A161" s="1"/>
      <c r="B161" s="1"/>
      <c r="C161" s="1"/>
      <c r="D161" s="1"/>
      <c r="E161" s="1"/>
      <c r="F161" s="1"/>
      <c r="G161" s="1"/>
      <c r="H161" s="1"/>
      <c r="I161" s="1"/>
      <c r="J161" s="1"/>
      <c r="K161" s="1"/>
      <c r="L161" s="1"/>
      <c r="N161" s="1"/>
      <c r="O161" s="1"/>
      <c r="Q161" s="1"/>
      <c r="R161" s="1"/>
      <c r="T161" s="1"/>
      <c r="U161" s="1"/>
      <c r="W161" s="1"/>
      <c r="X161" s="1"/>
      <c r="Z161" s="1"/>
      <c r="AA161" s="1"/>
      <c r="AC161" s="1"/>
      <c r="AD161" s="1"/>
      <c r="AF161" s="1"/>
      <c r="AG161" s="1"/>
      <c r="AH161" s="1"/>
      <c r="AI161" s="1"/>
      <c r="AJ161" s="1"/>
      <c r="AK161" s="1"/>
      <c r="AL161" s="1"/>
      <c r="AM161" s="1"/>
    </row>
    <row r="162" spans="1:39" x14ac:dyDescent="0.35">
      <c r="A162" s="1"/>
      <c r="B162" s="1"/>
      <c r="C162" s="1"/>
      <c r="D162" s="1"/>
      <c r="E162" s="1"/>
      <c r="F162" s="1"/>
      <c r="G162" s="1"/>
      <c r="H162" s="1"/>
      <c r="I162" s="1"/>
      <c r="J162" s="1"/>
      <c r="K162" s="1"/>
      <c r="L162" s="1"/>
      <c r="N162" s="1"/>
      <c r="O162" s="1"/>
      <c r="Q162" s="1"/>
      <c r="R162" s="1"/>
      <c r="T162" s="1"/>
      <c r="U162" s="1"/>
      <c r="W162" s="1"/>
      <c r="X162" s="1"/>
      <c r="Z162" s="1"/>
      <c r="AA162" s="1"/>
      <c r="AC162" s="1"/>
      <c r="AD162" s="1"/>
      <c r="AF162" s="1"/>
      <c r="AG162" s="1"/>
      <c r="AH162" s="1"/>
      <c r="AI162" s="1"/>
      <c r="AJ162" s="1"/>
      <c r="AK162" s="1"/>
      <c r="AL162" s="1"/>
      <c r="AM162" s="1"/>
    </row>
    <row r="163" spans="1:39" x14ac:dyDescent="0.35">
      <c r="A163" s="1"/>
      <c r="B163" s="1"/>
      <c r="C163" s="1"/>
      <c r="D163" s="1"/>
      <c r="E163" s="1"/>
      <c r="F163" s="1"/>
      <c r="G163" s="1"/>
      <c r="H163" s="1"/>
      <c r="I163" s="1"/>
      <c r="J163" s="1"/>
      <c r="K163" s="1"/>
      <c r="L163" s="1"/>
      <c r="N163" s="1"/>
      <c r="O163" s="1"/>
      <c r="Q163" s="1"/>
      <c r="R163" s="1"/>
      <c r="T163" s="1"/>
      <c r="U163" s="1"/>
      <c r="W163" s="1"/>
      <c r="X163" s="1"/>
      <c r="Z163" s="1"/>
      <c r="AA163" s="1"/>
      <c r="AC163" s="1"/>
      <c r="AD163" s="1"/>
      <c r="AF163" s="1"/>
      <c r="AG163" s="1"/>
      <c r="AH163" s="1"/>
      <c r="AI163" s="1"/>
      <c r="AJ163" s="1"/>
      <c r="AK163" s="1"/>
      <c r="AL163" s="1"/>
      <c r="AM163" s="1"/>
    </row>
    <row r="164" spans="1:39" x14ac:dyDescent="0.35">
      <c r="A164" s="1"/>
      <c r="B164" s="1"/>
      <c r="C164" s="1"/>
      <c r="D164" s="1"/>
      <c r="E164" s="1"/>
      <c r="F164" s="1"/>
      <c r="G164" s="1"/>
      <c r="H164" s="1"/>
      <c r="I164" s="1"/>
      <c r="J164" s="1"/>
      <c r="K164" s="1"/>
      <c r="L164" s="1"/>
      <c r="N164" s="1"/>
      <c r="O164" s="1"/>
      <c r="Q164" s="1"/>
      <c r="R164" s="1"/>
      <c r="T164" s="1"/>
      <c r="U164" s="1"/>
      <c r="W164" s="1"/>
      <c r="X164" s="1"/>
      <c r="Z164" s="1"/>
      <c r="AA164" s="1"/>
      <c r="AC164" s="1"/>
      <c r="AD164" s="1"/>
      <c r="AF164" s="1"/>
      <c r="AG164" s="1"/>
      <c r="AH164" s="1"/>
      <c r="AI164" s="1"/>
      <c r="AJ164" s="1"/>
      <c r="AK164" s="1"/>
      <c r="AL164" s="1"/>
      <c r="AM164" s="1"/>
    </row>
    <row r="165" spans="1:39" x14ac:dyDescent="0.35">
      <c r="A165" s="1"/>
      <c r="B165" s="1"/>
      <c r="C165" s="1"/>
      <c r="D165" s="1"/>
      <c r="E165" s="1"/>
      <c r="F165" s="1"/>
      <c r="G165" s="1"/>
      <c r="H165" s="1"/>
      <c r="I165" s="1"/>
      <c r="J165" s="1"/>
      <c r="K165" s="1"/>
      <c r="L165" s="1"/>
      <c r="N165" s="1"/>
      <c r="O165" s="1"/>
      <c r="Q165" s="1"/>
      <c r="R165" s="1"/>
      <c r="T165" s="1"/>
      <c r="U165" s="1"/>
      <c r="W165" s="1"/>
      <c r="X165" s="1"/>
      <c r="Z165" s="1"/>
      <c r="AA165" s="1"/>
      <c r="AC165" s="1"/>
      <c r="AD165" s="1"/>
      <c r="AF165" s="1"/>
      <c r="AG165" s="1"/>
      <c r="AH165" s="1"/>
      <c r="AI165" s="1"/>
      <c r="AJ165" s="1"/>
      <c r="AK165" s="1"/>
      <c r="AL165" s="1"/>
      <c r="AM165" s="1"/>
    </row>
    <row r="166" spans="1:39" x14ac:dyDescent="0.35">
      <c r="A166" s="1"/>
      <c r="B166" s="1"/>
      <c r="C166" s="1"/>
      <c r="D166" s="1"/>
      <c r="E166" s="1"/>
      <c r="F166" s="1"/>
      <c r="G166" s="1"/>
      <c r="H166" s="1"/>
      <c r="I166" s="1"/>
      <c r="J166" s="1"/>
      <c r="K166" s="1"/>
      <c r="L166" s="1"/>
      <c r="N166" s="1"/>
      <c r="O166" s="1"/>
      <c r="Q166" s="1"/>
      <c r="R166" s="1"/>
      <c r="T166" s="1"/>
      <c r="U166" s="1"/>
      <c r="W166" s="1"/>
      <c r="X166" s="1"/>
      <c r="Z166" s="1"/>
      <c r="AA166" s="1"/>
      <c r="AC166" s="1"/>
      <c r="AD166" s="1"/>
      <c r="AF166" s="1"/>
      <c r="AG166" s="1"/>
      <c r="AH166" s="1"/>
      <c r="AI166" s="1"/>
      <c r="AJ166" s="1"/>
      <c r="AK166" s="1"/>
      <c r="AL166" s="1"/>
      <c r="AM166" s="1"/>
    </row>
    <row r="167" spans="1:39" x14ac:dyDescent="0.35">
      <c r="A167" s="1"/>
      <c r="B167" s="1"/>
      <c r="C167" s="1"/>
      <c r="D167" s="1"/>
      <c r="E167" s="1"/>
      <c r="F167" s="1"/>
      <c r="G167" s="1"/>
      <c r="H167" s="1"/>
      <c r="I167" s="1"/>
      <c r="J167" s="1"/>
      <c r="K167" s="1"/>
      <c r="L167" s="1"/>
      <c r="N167" s="1"/>
      <c r="O167" s="1"/>
      <c r="Q167" s="1"/>
      <c r="R167" s="1"/>
      <c r="T167" s="1"/>
      <c r="U167" s="1"/>
      <c r="W167" s="1"/>
      <c r="X167" s="1"/>
      <c r="Z167" s="1"/>
      <c r="AA167" s="1"/>
      <c r="AC167" s="1"/>
      <c r="AD167" s="1"/>
      <c r="AF167" s="1"/>
      <c r="AG167" s="1"/>
      <c r="AH167" s="1"/>
      <c r="AI167" s="1"/>
      <c r="AJ167" s="1"/>
      <c r="AK167" s="1"/>
      <c r="AL167" s="1"/>
      <c r="AM167" s="1"/>
    </row>
    <row r="168" spans="1:39" x14ac:dyDescent="0.35">
      <c r="A168" s="1"/>
      <c r="B168" s="1"/>
      <c r="C168" s="1"/>
      <c r="D168" s="1"/>
      <c r="E168" s="1"/>
      <c r="F168" s="1"/>
      <c r="G168" s="1"/>
      <c r="H168" s="1"/>
      <c r="I168" s="1"/>
      <c r="J168" s="1"/>
      <c r="K168" s="1"/>
      <c r="L168" s="1"/>
      <c r="N168" s="1"/>
      <c r="O168" s="1"/>
      <c r="Q168" s="1"/>
      <c r="R168" s="1"/>
      <c r="T168" s="1"/>
      <c r="U168" s="1"/>
      <c r="W168" s="1"/>
      <c r="X168" s="1"/>
      <c r="Z168" s="1"/>
      <c r="AA168" s="1"/>
      <c r="AC168" s="1"/>
      <c r="AD168" s="1"/>
      <c r="AF168" s="1"/>
      <c r="AG168" s="1"/>
      <c r="AH168" s="1"/>
      <c r="AI168" s="1"/>
      <c r="AJ168" s="1"/>
      <c r="AK168" s="1"/>
      <c r="AL168" s="1"/>
      <c r="AM168" s="1"/>
    </row>
    <row r="169" spans="1:39" x14ac:dyDescent="0.35">
      <c r="A169" s="1"/>
      <c r="B169" s="1"/>
      <c r="C169" s="1"/>
      <c r="D169" s="1"/>
      <c r="E169" s="1"/>
      <c r="F169" s="1"/>
      <c r="G169" s="1"/>
      <c r="H169" s="1"/>
      <c r="I169" s="1"/>
      <c r="J169" s="1"/>
      <c r="K169" s="1"/>
      <c r="L169" s="1"/>
      <c r="N169" s="1"/>
      <c r="O169" s="1"/>
      <c r="Q169" s="1"/>
      <c r="R169" s="1"/>
      <c r="T169" s="1"/>
      <c r="U169" s="1"/>
      <c r="W169" s="1"/>
      <c r="X169" s="1"/>
      <c r="Z169" s="1"/>
      <c r="AA169" s="1"/>
      <c r="AC169" s="1"/>
      <c r="AD169" s="1"/>
      <c r="AF169" s="1"/>
      <c r="AG169" s="1"/>
      <c r="AH169" s="1"/>
      <c r="AI169" s="1"/>
      <c r="AJ169" s="1"/>
      <c r="AK169" s="1"/>
      <c r="AL169" s="1"/>
      <c r="AM169" s="1"/>
    </row>
    <row r="170" spans="1:39" x14ac:dyDescent="0.35">
      <c r="A170" s="1"/>
      <c r="B170" s="1"/>
      <c r="C170" s="1"/>
      <c r="D170" s="1"/>
      <c r="E170" s="1"/>
      <c r="F170" s="1"/>
      <c r="G170" s="1"/>
      <c r="H170" s="1"/>
      <c r="I170" s="1"/>
      <c r="J170" s="1"/>
      <c r="K170" s="1"/>
      <c r="L170" s="1"/>
      <c r="N170" s="1"/>
      <c r="O170" s="1"/>
      <c r="Q170" s="1"/>
      <c r="R170" s="1"/>
      <c r="T170" s="1"/>
      <c r="U170" s="1"/>
      <c r="W170" s="1"/>
      <c r="X170" s="1"/>
      <c r="Z170" s="1"/>
      <c r="AA170" s="1"/>
      <c r="AC170" s="1"/>
      <c r="AD170" s="1"/>
      <c r="AF170" s="1"/>
      <c r="AG170" s="1"/>
      <c r="AH170" s="1"/>
      <c r="AI170" s="1"/>
      <c r="AJ170" s="1"/>
      <c r="AK170" s="1"/>
      <c r="AL170" s="1"/>
      <c r="AM170" s="1"/>
    </row>
    <row r="171" spans="1:39" x14ac:dyDescent="0.35">
      <c r="A171" s="1"/>
      <c r="B171" s="1"/>
      <c r="C171" s="1"/>
      <c r="D171" s="1"/>
      <c r="E171" s="1"/>
      <c r="F171" s="1"/>
      <c r="G171" s="1"/>
      <c r="H171" s="1"/>
      <c r="I171" s="1"/>
      <c r="J171" s="1"/>
      <c r="K171" s="1"/>
      <c r="L171" s="1"/>
      <c r="N171" s="1"/>
      <c r="O171" s="1"/>
      <c r="Q171" s="1"/>
      <c r="R171" s="1"/>
      <c r="T171" s="1"/>
      <c r="U171" s="1"/>
      <c r="W171" s="1"/>
      <c r="X171" s="1"/>
      <c r="Z171" s="1"/>
      <c r="AA171" s="1"/>
      <c r="AC171" s="1"/>
      <c r="AD171" s="1"/>
      <c r="AF171" s="1"/>
      <c r="AG171" s="1"/>
      <c r="AH171" s="1"/>
      <c r="AI171" s="1"/>
      <c r="AJ171" s="1"/>
      <c r="AK171" s="1"/>
      <c r="AL171" s="1"/>
      <c r="AM171" s="1"/>
    </row>
    <row r="172" spans="1:39" x14ac:dyDescent="0.35">
      <c r="A172" s="1"/>
      <c r="B172" s="1"/>
      <c r="C172" s="1"/>
      <c r="D172" s="1"/>
      <c r="E172" s="1"/>
      <c r="F172" s="1"/>
      <c r="G172" s="1"/>
      <c r="H172" s="1"/>
      <c r="I172" s="1"/>
      <c r="J172" s="1"/>
      <c r="K172" s="1"/>
      <c r="L172" s="1"/>
      <c r="N172" s="1"/>
      <c r="O172" s="1"/>
      <c r="Q172" s="1"/>
      <c r="R172" s="1"/>
      <c r="T172" s="1"/>
      <c r="U172" s="1"/>
      <c r="W172" s="1"/>
      <c r="X172" s="1"/>
      <c r="Z172" s="1"/>
      <c r="AA172" s="1"/>
      <c r="AC172" s="1"/>
      <c r="AD172" s="1"/>
      <c r="AF172" s="1"/>
      <c r="AG172" s="1"/>
      <c r="AH172" s="1"/>
      <c r="AI172" s="1"/>
      <c r="AJ172" s="1"/>
      <c r="AK172" s="1"/>
      <c r="AL172" s="1"/>
      <c r="AM172" s="1"/>
    </row>
    <row r="173" spans="1:39" x14ac:dyDescent="0.35">
      <c r="A173" s="1"/>
      <c r="B173" s="1"/>
      <c r="C173" s="1"/>
      <c r="D173" s="1"/>
      <c r="E173" s="1"/>
      <c r="F173" s="1"/>
      <c r="G173" s="1"/>
      <c r="H173" s="1"/>
      <c r="I173" s="1"/>
      <c r="J173" s="1"/>
      <c r="K173" s="1"/>
      <c r="L173" s="1"/>
      <c r="N173" s="1"/>
      <c r="O173" s="1"/>
      <c r="Q173" s="1"/>
      <c r="R173" s="1"/>
      <c r="T173" s="1"/>
      <c r="U173" s="1"/>
      <c r="W173" s="1"/>
      <c r="X173" s="1"/>
      <c r="Z173" s="1"/>
      <c r="AA173" s="1"/>
      <c r="AC173" s="1"/>
      <c r="AD173" s="1"/>
      <c r="AF173" s="1"/>
      <c r="AG173" s="1"/>
      <c r="AH173" s="1"/>
      <c r="AI173" s="1"/>
      <c r="AJ173" s="1"/>
      <c r="AK173" s="1"/>
      <c r="AL173" s="1"/>
      <c r="AM173" s="1"/>
    </row>
    <row r="174" spans="1:39" x14ac:dyDescent="0.35">
      <c r="A174" s="1"/>
      <c r="B174" s="1"/>
      <c r="C174" s="1"/>
      <c r="D174" s="1"/>
      <c r="E174" s="1"/>
      <c r="F174" s="1"/>
      <c r="G174" s="1"/>
      <c r="H174" s="1"/>
      <c r="I174" s="1"/>
      <c r="J174" s="1"/>
      <c r="K174" s="1"/>
      <c r="L174" s="1"/>
      <c r="N174" s="1"/>
      <c r="O174" s="1"/>
      <c r="Q174" s="1"/>
      <c r="R174" s="1"/>
      <c r="T174" s="1"/>
      <c r="U174" s="1"/>
      <c r="W174" s="1"/>
      <c r="X174" s="1"/>
      <c r="Z174" s="1"/>
      <c r="AA174" s="1"/>
      <c r="AC174" s="1"/>
      <c r="AD174" s="1"/>
      <c r="AF174" s="1"/>
      <c r="AG174" s="1"/>
      <c r="AH174" s="1"/>
      <c r="AI174" s="1"/>
      <c r="AJ174" s="1"/>
      <c r="AK174" s="1"/>
      <c r="AL174" s="1"/>
      <c r="AM174" s="1"/>
    </row>
    <row r="175" spans="1:39" x14ac:dyDescent="0.35">
      <c r="A175" s="1"/>
      <c r="B175" s="1"/>
      <c r="C175" s="1"/>
      <c r="D175" s="1"/>
      <c r="E175" s="1"/>
      <c r="F175" s="1"/>
      <c r="G175" s="1"/>
      <c r="H175" s="1"/>
      <c r="I175" s="1"/>
      <c r="J175" s="1"/>
      <c r="K175" s="1"/>
      <c r="L175" s="1"/>
      <c r="N175" s="1"/>
      <c r="O175" s="1"/>
      <c r="Q175" s="1"/>
      <c r="R175" s="1"/>
      <c r="T175" s="1"/>
      <c r="U175" s="1"/>
      <c r="W175" s="1"/>
      <c r="X175" s="1"/>
      <c r="Z175" s="1"/>
      <c r="AA175" s="1"/>
      <c r="AC175" s="1"/>
      <c r="AD175" s="1"/>
      <c r="AF175" s="1"/>
      <c r="AG175" s="1"/>
      <c r="AH175" s="1"/>
      <c r="AI175" s="1"/>
      <c r="AJ175" s="1"/>
      <c r="AK175" s="1"/>
      <c r="AL175" s="1"/>
      <c r="AM175" s="1"/>
    </row>
    <row r="176" spans="1:39" x14ac:dyDescent="0.35">
      <c r="A176" s="1"/>
      <c r="B176" s="1"/>
      <c r="C176" s="1"/>
      <c r="D176" s="1"/>
      <c r="E176" s="1"/>
      <c r="F176" s="1"/>
      <c r="G176" s="1"/>
      <c r="H176" s="1"/>
      <c r="I176" s="1"/>
      <c r="J176" s="1"/>
      <c r="K176" s="1"/>
      <c r="L176" s="1"/>
      <c r="N176" s="1"/>
      <c r="O176" s="1"/>
      <c r="Q176" s="1"/>
      <c r="R176" s="1"/>
      <c r="T176" s="1"/>
      <c r="U176" s="1"/>
      <c r="W176" s="1"/>
      <c r="X176" s="1"/>
      <c r="Z176" s="1"/>
      <c r="AA176" s="1"/>
      <c r="AC176" s="1"/>
      <c r="AD176" s="1"/>
      <c r="AF176" s="1"/>
      <c r="AG176" s="1"/>
      <c r="AH176" s="1"/>
      <c r="AI176" s="1"/>
      <c r="AJ176" s="1"/>
      <c r="AK176" s="1"/>
      <c r="AL176" s="1"/>
      <c r="AM176" s="1"/>
    </row>
    <row r="177" spans="1:39" x14ac:dyDescent="0.35">
      <c r="A177" s="1"/>
      <c r="B177" s="1"/>
      <c r="C177" s="1"/>
      <c r="D177" s="1"/>
      <c r="E177" s="1"/>
      <c r="F177" s="1"/>
      <c r="G177" s="1"/>
      <c r="H177" s="1"/>
      <c r="I177" s="1"/>
      <c r="J177" s="1"/>
      <c r="K177" s="1"/>
      <c r="L177" s="1"/>
      <c r="N177" s="1"/>
      <c r="O177" s="1"/>
      <c r="Q177" s="1"/>
      <c r="R177" s="1"/>
      <c r="T177" s="1"/>
      <c r="U177" s="1"/>
      <c r="W177" s="1"/>
      <c r="X177" s="1"/>
      <c r="Z177" s="1"/>
      <c r="AA177" s="1"/>
      <c r="AC177" s="1"/>
      <c r="AD177" s="1"/>
      <c r="AF177" s="1"/>
      <c r="AG177" s="1"/>
      <c r="AH177" s="1"/>
      <c r="AI177" s="1"/>
      <c r="AJ177" s="1"/>
      <c r="AK177" s="1"/>
      <c r="AL177" s="1"/>
      <c r="AM177" s="1"/>
    </row>
    <row r="178" spans="1:39" x14ac:dyDescent="0.35">
      <c r="A178" s="1"/>
      <c r="B178" s="1"/>
      <c r="C178" s="1"/>
      <c r="D178" s="1"/>
      <c r="E178" s="1"/>
      <c r="F178" s="1"/>
      <c r="G178" s="1"/>
      <c r="H178" s="1"/>
      <c r="I178" s="1"/>
      <c r="J178" s="1"/>
      <c r="K178" s="1"/>
      <c r="L178" s="1"/>
      <c r="N178" s="1"/>
      <c r="O178" s="1"/>
      <c r="Q178" s="1"/>
      <c r="R178" s="1"/>
      <c r="T178" s="1"/>
      <c r="U178" s="1"/>
      <c r="W178" s="1"/>
      <c r="X178" s="1"/>
      <c r="Z178" s="1"/>
      <c r="AA178" s="1"/>
      <c r="AC178" s="1"/>
      <c r="AD178" s="1"/>
      <c r="AF178" s="1"/>
      <c r="AG178" s="1"/>
      <c r="AH178" s="1"/>
      <c r="AI178" s="1"/>
      <c r="AJ178" s="1"/>
      <c r="AK178" s="1"/>
      <c r="AL178" s="1"/>
      <c r="AM178" s="1"/>
    </row>
    <row r="179" spans="1:39" x14ac:dyDescent="0.35">
      <c r="A179" s="1"/>
      <c r="B179" s="1"/>
      <c r="C179" s="1"/>
      <c r="D179" s="1"/>
      <c r="E179" s="1"/>
      <c r="F179" s="1"/>
      <c r="G179" s="1"/>
      <c r="H179" s="1"/>
      <c r="I179" s="1"/>
      <c r="J179" s="1"/>
      <c r="K179" s="1"/>
      <c r="L179" s="1"/>
      <c r="N179" s="1"/>
      <c r="O179" s="1"/>
      <c r="Q179" s="1"/>
      <c r="R179" s="1"/>
      <c r="T179" s="1"/>
      <c r="U179" s="1"/>
      <c r="W179" s="1"/>
      <c r="X179" s="1"/>
      <c r="Z179" s="1"/>
      <c r="AA179" s="1"/>
      <c r="AC179" s="1"/>
      <c r="AD179" s="1"/>
      <c r="AF179" s="1"/>
      <c r="AG179" s="1"/>
      <c r="AH179" s="1"/>
      <c r="AI179" s="1"/>
      <c r="AJ179" s="1"/>
      <c r="AK179" s="1"/>
      <c r="AL179" s="1"/>
      <c r="AM179" s="1"/>
    </row>
    <row r="180" spans="1:39" x14ac:dyDescent="0.35">
      <c r="A180" s="1"/>
      <c r="B180" s="1"/>
      <c r="C180" s="1"/>
      <c r="D180" s="1"/>
      <c r="E180" s="1"/>
      <c r="F180" s="1"/>
      <c r="G180" s="1"/>
      <c r="H180" s="1"/>
      <c r="I180" s="1"/>
      <c r="J180" s="1"/>
      <c r="K180" s="1"/>
      <c r="L180" s="1"/>
      <c r="N180" s="1"/>
      <c r="O180" s="1"/>
      <c r="Q180" s="1"/>
      <c r="R180" s="1"/>
      <c r="T180" s="1"/>
      <c r="U180" s="1"/>
      <c r="W180" s="1"/>
      <c r="X180" s="1"/>
      <c r="Z180" s="1"/>
      <c r="AA180" s="1"/>
      <c r="AC180" s="1"/>
      <c r="AD180" s="1"/>
      <c r="AF180" s="1"/>
      <c r="AG180" s="1"/>
      <c r="AH180" s="1"/>
      <c r="AI180" s="1"/>
      <c r="AJ180" s="1"/>
      <c r="AK180" s="1"/>
      <c r="AL180" s="1"/>
      <c r="AM180" s="1"/>
    </row>
    <row r="181" spans="1:39" x14ac:dyDescent="0.35">
      <c r="A181" s="1"/>
      <c r="B181" s="1"/>
      <c r="C181" s="1"/>
      <c r="D181" s="1"/>
      <c r="E181" s="1"/>
      <c r="F181" s="1"/>
      <c r="G181" s="1"/>
      <c r="H181" s="1"/>
      <c r="I181" s="1"/>
      <c r="J181" s="1"/>
      <c r="K181" s="1"/>
      <c r="L181" s="1"/>
      <c r="N181" s="1"/>
      <c r="O181" s="1"/>
      <c r="Q181" s="1"/>
      <c r="R181" s="1"/>
      <c r="T181" s="1"/>
      <c r="U181" s="1"/>
      <c r="W181" s="1"/>
      <c r="X181" s="1"/>
      <c r="Z181" s="1"/>
      <c r="AA181" s="1"/>
      <c r="AC181" s="1"/>
      <c r="AD181" s="1"/>
      <c r="AF181" s="1"/>
      <c r="AG181" s="1"/>
      <c r="AH181" s="1"/>
      <c r="AI181" s="1"/>
      <c r="AJ181" s="1"/>
      <c r="AK181" s="1"/>
      <c r="AL181" s="1"/>
      <c r="AM181" s="1"/>
    </row>
    <row r="182" spans="1:39" x14ac:dyDescent="0.35">
      <c r="A182" s="1"/>
      <c r="B182" s="1"/>
      <c r="C182" s="1"/>
      <c r="D182" s="1"/>
      <c r="E182" s="1"/>
      <c r="F182" s="1"/>
      <c r="G182" s="1"/>
      <c r="H182" s="1"/>
      <c r="I182" s="1"/>
      <c r="J182" s="1"/>
      <c r="K182" s="1"/>
      <c r="L182" s="1"/>
      <c r="N182" s="1"/>
      <c r="O182" s="1"/>
      <c r="Q182" s="1"/>
      <c r="R182" s="1"/>
      <c r="T182" s="1"/>
      <c r="U182" s="1"/>
      <c r="W182" s="1"/>
      <c r="X182" s="1"/>
      <c r="Z182" s="1"/>
      <c r="AA182" s="1"/>
      <c r="AC182" s="1"/>
      <c r="AD182" s="1"/>
      <c r="AF182" s="1"/>
      <c r="AG182" s="1"/>
      <c r="AH182" s="1"/>
      <c r="AI182" s="1"/>
      <c r="AJ182" s="1"/>
      <c r="AK182" s="1"/>
      <c r="AL182" s="1"/>
      <c r="AM182" s="1"/>
    </row>
    <row r="183" spans="1:39" x14ac:dyDescent="0.35">
      <c r="A183" s="1"/>
      <c r="B183" s="1"/>
      <c r="C183" s="1"/>
      <c r="D183" s="1"/>
      <c r="E183" s="1"/>
      <c r="F183" s="1"/>
      <c r="G183" s="1"/>
      <c r="H183" s="1"/>
      <c r="I183" s="1"/>
      <c r="J183" s="1"/>
      <c r="K183" s="1"/>
      <c r="L183" s="1"/>
      <c r="N183" s="1"/>
      <c r="O183" s="1"/>
      <c r="Q183" s="1"/>
      <c r="R183" s="1"/>
      <c r="T183" s="1"/>
      <c r="U183" s="1"/>
      <c r="W183" s="1"/>
      <c r="X183" s="1"/>
      <c r="Z183" s="1"/>
      <c r="AA183" s="1"/>
      <c r="AC183" s="1"/>
      <c r="AD183" s="1"/>
      <c r="AF183" s="1"/>
      <c r="AG183" s="1"/>
      <c r="AH183" s="1"/>
      <c r="AI183" s="1"/>
      <c r="AJ183" s="1"/>
      <c r="AK183" s="1"/>
      <c r="AL183" s="1"/>
      <c r="AM183" s="1"/>
    </row>
    <row r="184" spans="1:39" x14ac:dyDescent="0.35">
      <c r="A184" s="1"/>
      <c r="B184" s="1"/>
      <c r="C184" s="1"/>
      <c r="D184" s="1"/>
      <c r="E184" s="1"/>
      <c r="F184" s="1"/>
      <c r="G184" s="1"/>
      <c r="H184" s="1"/>
      <c r="I184" s="1"/>
      <c r="J184" s="1"/>
      <c r="K184" s="1"/>
      <c r="L184" s="1"/>
      <c r="N184" s="1"/>
      <c r="O184" s="1"/>
      <c r="Q184" s="1"/>
      <c r="R184" s="1"/>
      <c r="T184" s="1"/>
      <c r="U184" s="1"/>
      <c r="W184" s="1"/>
      <c r="X184" s="1"/>
      <c r="Z184" s="1"/>
      <c r="AA184" s="1"/>
      <c r="AC184" s="1"/>
      <c r="AD184" s="1"/>
      <c r="AF184" s="1"/>
      <c r="AG184" s="1"/>
      <c r="AH184" s="1"/>
      <c r="AI184" s="1"/>
      <c r="AJ184" s="1"/>
      <c r="AK184" s="1"/>
      <c r="AL184" s="1"/>
      <c r="AM184" s="1"/>
    </row>
    <row r="185" spans="1:39" x14ac:dyDescent="0.35">
      <c r="A185" s="1"/>
      <c r="B185" s="1"/>
      <c r="C185" s="1"/>
      <c r="D185" s="1"/>
      <c r="E185" s="1"/>
      <c r="F185" s="1"/>
      <c r="G185" s="1"/>
      <c r="H185" s="1"/>
      <c r="I185" s="1"/>
      <c r="J185" s="1"/>
      <c r="K185" s="1"/>
      <c r="L185" s="1"/>
      <c r="N185" s="1"/>
      <c r="O185" s="1"/>
      <c r="Q185" s="1"/>
      <c r="R185" s="1"/>
      <c r="T185" s="1"/>
      <c r="U185" s="1"/>
      <c r="W185" s="1"/>
      <c r="X185" s="1"/>
      <c r="Z185" s="1"/>
      <c r="AA185" s="1"/>
      <c r="AC185" s="1"/>
      <c r="AD185" s="1"/>
      <c r="AF185" s="1"/>
      <c r="AG185" s="1"/>
      <c r="AH185" s="1"/>
      <c r="AI185" s="1"/>
      <c r="AJ185" s="1"/>
      <c r="AK185" s="1"/>
      <c r="AL185" s="1"/>
      <c r="AM185" s="1"/>
    </row>
    <row r="186" spans="1:39" x14ac:dyDescent="0.35">
      <c r="A186" s="1"/>
      <c r="B186" s="1"/>
      <c r="C186" s="1"/>
      <c r="D186" s="1"/>
      <c r="E186" s="1"/>
      <c r="F186" s="1"/>
      <c r="G186" s="1"/>
      <c r="H186" s="1"/>
      <c r="I186" s="1"/>
      <c r="J186" s="1"/>
      <c r="K186" s="1"/>
      <c r="L186" s="1"/>
      <c r="N186" s="1"/>
      <c r="O186" s="1"/>
      <c r="Q186" s="1"/>
      <c r="R186" s="1"/>
      <c r="T186" s="1"/>
      <c r="U186" s="1"/>
      <c r="W186" s="1"/>
      <c r="X186" s="1"/>
      <c r="Z186" s="1"/>
      <c r="AA186" s="1"/>
      <c r="AC186" s="1"/>
      <c r="AD186" s="1"/>
      <c r="AF186" s="1"/>
      <c r="AG186" s="1"/>
      <c r="AH186" s="1"/>
      <c r="AI186" s="1"/>
      <c r="AJ186" s="1"/>
      <c r="AK186" s="1"/>
      <c r="AL186" s="1"/>
      <c r="AM186" s="1"/>
    </row>
    <row r="187" spans="1:39" x14ac:dyDescent="0.35">
      <c r="A187" s="1"/>
      <c r="B187" s="1"/>
      <c r="C187" s="1"/>
      <c r="D187" s="1"/>
      <c r="E187" s="1"/>
      <c r="F187" s="1"/>
      <c r="G187" s="1"/>
      <c r="H187" s="1"/>
      <c r="I187" s="1"/>
      <c r="J187" s="1"/>
      <c r="K187" s="1"/>
      <c r="L187" s="1"/>
      <c r="N187" s="1"/>
      <c r="O187" s="1"/>
      <c r="Q187" s="1"/>
      <c r="R187" s="1"/>
      <c r="T187" s="1"/>
      <c r="U187" s="1"/>
      <c r="W187" s="1"/>
      <c r="X187" s="1"/>
      <c r="Z187" s="1"/>
      <c r="AA187" s="1"/>
      <c r="AC187" s="1"/>
      <c r="AD187" s="1"/>
      <c r="AF187" s="1"/>
      <c r="AG187" s="1"/>
      <c r="AH187" s="1"/>
      <c r="AI187" s="1"/>
      <c r="AJ187" s="1"/>
      <c r="AK187" s="1"/>
      <c r="AL187" s="1"/>
      <c r="AM187" s="1"/>
    </row>
    <row r="188" spans="1:39" x14ac:dyDescent="0.35">
      <c r="A188" s="1"/>
      <c r="B188" s="1"/>
      <c r="C188" s="1"/>
      <c r="D188" s="1"/>
      <c r="E188" s="1"/>
      <c r="F188" s="1"/>
      <c r="G188" s="1"/>
      <c r="H188" s="1"/>
      <c r="I188" s="1"/>
      <c r="J188" s="1"/>
      <c r="K188" s="1"/>
      <c r="L188" s="1"/>
      <c r="N188" s="1"/>
      <c r="O188" s="1"/>
      <c r="Q188" s="1"/>
      <c r="R188" s="1"/>
      <c r="T188" s="1"/>
      <c r="U188" s="1"/>
      <c r="W188" s="1"/>
      <c r="X188" s="1"/>
      <c r="Z188" s="1"/>
      <c r="AA188" s="1"/>
      <c r="AC188" s="1"/>
      <c r="AD188" s="1"/>
      <c r="AF188" s="1"/>
      <c r="AG188" s="1"/>
      <c r="AH188" s="1"/>
      <c r="AI188" s="1"/>
      <c r="AJ188" s="1"/>
      <c r="AK188" s="1"/>
      <c r="AL188" s="1"/>
      <c r="AM188" s="1"/>
    </row>
    <row r="189" spans="1:39" x14ac:dyDescent="0.35">
      <c r="A189" s="1"/>
      <c r="B189" s="1"/>
      <c r="C189" s="1"/>
      <c r="D189" s="1"/>
      <c r="E189" s="1"/>
      <c r="F189" s="1"/>
      <c r="G189" s="1"/>
      <c r="H189" s="1"/>
      <c r="I189" s="1"/>
      <c r="J189" s="1"/>
      <c r="K189" s="1"/>
      <c r="L189" s="1"/>
      <c r="N189" s="1"/>
      <c r="O189" s="1"/>
      <c r="Q189" s="1"/>
      <c r="R189" s="1"/>
      <c r="T189" s="1"/>
      <c r="U189" s="1"/>
      <c r="W189" s="1"/>
      <c r="X189" s="1"/>
      <c r="Z189" s="1"/>
      <c r="AA189" s="1"/>
      <c r="AC189" s="1"/>
      <c r="AD189" s="1"/>
      <c r="AF189" s="1"/>
      <c r="AG189" s="1"/>
      <c r="AH189" s="1"/>
      <c r="AI189" s="1"/>
      <c r="AJ189" s="1"/>
      <c r="AK189" s="1"/>
      <c r="AL189" s="1"/>
      <c r="AM189" s="1"/>
    </row>
    <row r="190" spans="1:39" x14ac:dyDescent="0.35">
      <c r="A190" s="1"/>
      <c r="B190" s="1"/>
      <c r="C190" s="1"/>
      <c r="D190" s="1"/>
      <c r="E190" s="1"/>
      <c r="F190" s="1"/>
      <c r="G190" s="1"/>
      <c r="H190" s="1"/>
      <c r="I190" s="1"/>
      <c r="J190" s="1"/>
      <c r="K190" s="1"/>
      <c r="L190" s="1"/>
      <c r="N190" s="1"/>
      <c r="O190" s="1"/>
      <c r="Q190" s="1"/>
      <c r="R190" s="1"/>
      <c r="T190" s="1"/>
      <c r="U190" s="1"/>
      <c r="W190" s="1"/>
      <c r="X190" s="1"/>
      <c r="Z190" s="1"/>
      <c r="AA190" s="1"/>
      <c r="AC190" s="1"/>
      <c r="AD190" s="1"/>
      <c r="AF190" s="1"/>
      <c r="AG190" s="1"/>
      <c r="AH190" s="1"/>
      <c r="AI190" s="1"/>
      <c r="AJ190" s="1"/>
      <c r="AK190" s="1"/>
      <c r="AL190" s="1"/>
      <c r="AM190" s="1"/>
    </row>
    <row r="191" spans="1:39" x14ac:dyDescent="0.35">
      <c r="A191" s="1"/>
      <c r="B191" s="1"/>
      <c r="C191" s="1"/>
      <c r="D191" s="1"/>
      <c r="E191" s="1"/>
      <c r="F191" s="1"/>
      <c r="G191" s="1"/>
      <c r="H191" s="1"/>
      <c r="I191" s="1"/>
      <c r="J191" s="1"/>
      <c r="K191" s="1"/>
      <c r="L191" s="1"/>
      <c r="N191" s="1"/>
      <c r="O191" s="1"/>
      <c r="Q191" s="1"/>
      <c r="R191" s="1"/>
      <c r="T191" s="1"/>
      <c r="U191" s="1"/>
      <c r="W191" s="1"/>
      <c r="X191" s="1"/>
      <c r="Z191" s="1"/>
      <c r="AA191" s="1"/>
      <c r="AC191" s="1"/>
      <c r="AD191" s="1"/>
      <c r="AF191" s="1"/>
      <c r="AG191" s="1"/>
      <c r="AH191" s="1"/>
      <c r="AI191" s="1"/>
      <c r="AJ191" s="1"/>
      <c r="AK191" s="1"/>
      <c r="AL191" s="1"/>
      <c r="AM191" s="1"/>
    </row>
    <row r="192" spans="1:39" x14ac:dyDescent="0.35">
      <c r="A192" s="1"/>
      <c r="B192" s="1"/>
      <c r="C192" s="1"/>
      <c r="D192" s="1"/>
      <c r="E192" s="1"/>
      <c r="F192" s="1"/>
      <c r="G192" s="1"/>
      <c r="H192" s="1"/>
      <c r="I192" s="1"/>
      <c r="J192" s="1"/>
      <c r="K192" s="1"/>
      <c r="L192" s="1"/>
      <c r="N192" s="1"/>
      <c r="O192" s="1"/>
      <c r="Q192" s="1"/>
      <c r="R192" s="1"/>
      <c r="T192" s="1"/>
      <c r="U192" s="1"/>
      <c r="W192" s="1"/>
      <c r="X192" s="1"/>
      <c r="Z192" s="1"/>
      <c r="AA192" s="1"/>
      <c r="AC192" s="1"/>
      <c r="AD192" s="1"/>
      <c r="AF192" s="1"/>
      <c r="AG192" s="1"/>
      <c r="AH192" s="1"/>
      <c r="AI192" s="1"/>
      <c r="AJ192" s="1"/>
      <c r="AK192" s="1"/>
      <c r="AL192" s="1"/>
      <c r="AM192" s="1"/>
    </row>
    <row r="193" spans="1:39" x14ac:dyDescent="0.35">
      <c r="A193" s="1"/>
      <c r="B193" s="1"/>
      <c r="C193" s="1"/>
      <c r="D193" s="1"/>
      <c r="E193" s="1"/>
      <c r="F193" s="1"/>
      <c r="G193" s="1"/>
      <c r="H193" s="1"/>
      <c r="I193" s="1"/>
      <c r="J193" s="1"/>
      <c r="K193" s="1"/>
      <c r="L193" s="1"/>
      <c r="N193" s="1"/>
      <c r="O193" s="1"/>
      <c r="Q193" s="1"/>
      <c r="R193" s="1"/>
      <c r="T193" s="1"/>
      <c r="U193" s="1"/>
      <c r="W193" s="1"/>
      <c r="X193" s="1"/>
      <c r="Z193" s="1"/>
      <c r="AA193" s="1"/>
      <c r="AC193" s="1"/>
      <c r="AD193" s="1"/>
      <c r="AF193" s="1"/>
      <c r="AG193" s="1"/>
      <c r="AH193" s="1"/>
      <c r="AI193" s="1"/>
      <c r="AJ193" s="1"/>
      <c r="AK193" s="1"/>
      <c r="AL193" s="1"/>
      <c r="AM193" s="1"/>
    </row>
    <row r="194" spans="1:39" x14ac:dyDescent="0.35">
      <c r="A194" s="1"/>
      <c r="B194" s="1"/>
      <c r="C194" s="1"/>
      <c r="D194" s="1"/>
      <c r="E194" s="1"/>
      <c r="F194" s="1"/>
      <c r="G194" s="1"/>
      <c r="H194" s="1"/>
      <c r="I194" s="1"/>
      <c r="J194" s="1"/>
      <c r="K194" s="1"/>
      <c r="L194" s="1"/>
      <c r="N194" s="1"/>
      <c r="O194" s="1"/>
      <c r="Q194" s="1"/>
      <c r="R194" s="1"/>
      <c r="T194" s="1"/>
      <c r="U194" s="1"/>
      <c r="W194" s="1"/>
      <c r="X194" s="1"/>
      <c r="Z194" s="1"/>
      <c r="AA194" s="1"/>
      <c r="AC194" s="1"/>
      <c r="AD194" s="1"/>
      <c r="AF194" s="1"/>
      <c r="AG194" s="1"/>
      <c r="AH194" s="1"/>
      <c r="AI194" s="1"/>
      <c r="AJ194" s="1"/>
      <c r="AK194" s="1"/>
      <c r="AL194" s="1"/>
      <c r="AM194" s="1"/>
    </row>
    <row r="195" spans="1:39" x14ac:dyDescent="0.35">
      <c r="A195" s="1"/>
      <c r="B195" s="1"/>
      <c r="C195" s="1"/>
      <c r="D195" s="1"/>
      <c r="E195" s="1"/>
      <c r="F195" s="1"/>
      <c r="G195" s="1"/>
      <c r="H195" s="1"/>
      <c r="I195" s="1"/>
      <c r="J195" s="1"/>
      <c r="K195" s="1"/>
      <c r="L195" s="1"/>
      <c r="N195" s="1"/>
      <c r="O195" s="1"/>
      <c r="Q195" s="1"/>
      <c r="R195" s="1"/>
      <c r="T195" s="1"/>
      <c r="U195" s="1"/>
      <c r="W195" s="1"/>
      <c r="X195" s="1"/>
      <c r="Z195" s="1"/>
      <c r="AA195" s="1"/>
      <c r="AC195" s="1"/>
      <c r="AD195" s="1"/>
      <c r="AF195" s="1"/>
      <c r="AG195" s="1"/>
      <c r="AH195" s="1"/>
      <c r="AI195" s="1"/>
      <c r="AJ195" s="1"/>
      <c r="AK195" s="1"/>
      <c r="AL195" s="1"/>
      <c r="AM195" s="1"/>
    </row>
    <row r="196" spans="1:39" x14ac:dyDescent="0.35">
      <c r="A196" s="1"/>
      <c r="B196" s="1"/>
      <c r="C196" s="1"/>
      <c r="D196" s="1"/>
      <c r="E196" s="1"/>
      <c r="F196" s="1"/>
      <c r="G196" s="1"/>
      <c r="H196" s="1"/>
      <c r="I196" s="1"/>
      <c r="J196" s="1"/>
      <c r="K196" s="1"/>
      <c r="L196" s="1"/>
      <c r="N196" s="1"/>
      <c r="O196" s="1"/>
      <c r="Q196" s="1"/>
      <c r="R196" s="1"/>
      <c r="T196" s="1"/>
      <c r="U196" s="1"/>
      <c r="W196" s="1"/>
      <c r="X196" s="1"/>
      <c r="Z196" s="1"/>
      <c r="AA196" s="1"/>
      <c r="AC196" s="1"/>
      <c r="AD196" s="1"/>
      <c r="AF196" s="1"/>
      <c r="AG196" s="1"/>
      <c r="AH196" s="1"/>
      <c r="AI196" s="1"/>
      <c r="AJ196" s="1"/>
      <c r="AK196" s="1"/>
      <c r="AL196" s="1"/>
      <c r="AM196" s="1"/>
    </row>
    <row r="197" spans="1:39" x14ac:dyDescent="0.35">
      <c r="A197" s="1"/>
      <c r="B197" s="1"/>
      <c r="C197" s="1"/>
      <c r="D197" s="1"/>
      <c r="E197" s="1"/>
      <c r="F197" s="1"/>
      <c r="G197" s="1"/>
      <c r="H197" s="1"/>
      <c r="I197" s="1"/>
      <c r="J197" s="1"/>
      <c r="K197" s="1"/>
      <c r="L197" s="1"/>
      <c r="N197" s="1"/>
      <c r="O197" s="1"/>
      <c r="Q197" s="1"/>
      <c r="R197" s="1"/>
      <c r="T197" s="1"/>
      <c r="U197" s="1"/>
      <c r="W197" s="1"/>
      <c r="X197" s="1"/>
      <c r="Z197" s="1"/>
      <c r="AA197" s="1"/>
      <c r="AC197" s="1"/>
      <c r="AD197" s="1"/>
      <c r="AF197" s="1"/>
      <c r="AG197" s="1"/>
      <c r="AH197" s="1"/>
      <c r="AI197" s="1"/>
      <c r="AJ197" s="1"/>
      <c r="AK197" s="1"/>
      <c r="AL197" s="1"/>
      <c r="AM197" s="1"/>
    </row>
    <row r="198" spans="1:39" x14ac:dyDescent="0.35">
      <c r="A198" s="1"/>
      <c r="B198" s="1"/>
      <c r="C198" s="1"/>
      <c r="D198" s="1"/>
      <c r="E198" s="1"/>
      <c r="F198" s="1"/>
      <c r="G198" s="1"/>
      <c r="H198" s="1"/>
      <c r="I198" s="1"/>
      <c r="J198" s="1"/>
      <c r="K198" s="1"/>
      <c r="L198" s="1"/>
      <c r="N198" s="1"/>
      <c r="O198" s="1"/>
      <c r="Q198" s="1"/>
      <c r="R198" s="1"/>
      <c r="T198" s="1"/>
      <c r="U198" s="1"/>
      <c r="W198" s="1"/>
      <c r="X198" s="1"/>
      <c r="Z198" s="1"/>
      <c r="AA198" s="1"/>
      <c r="AC198" s="1"/>
      <c r="AD198" s="1"/>
      <c r="AF198" s="1"/>
      <c r="AG198" s="1"/>
      <c r="AH198" s="1"/>
      <c r="AI198" s="1"/>
      <c r="AJ198" s="1"/>
      <c r="AK198" s="1"/>
      <c r="AL198" s="1"/>
      <c r="AM198" s="1"/>
    </row>
    <row r="199" spans="1:39" x14ac:dyDescent="0.35">
      <c r="A199" s="1"/>
      <c r="B199" s="1"/>
      <c r="C199" s="1"/>
      <c r="D199" s="1"/>
      <c r="E199" s="1"/>
      <c r="F199" s="1"/>
      <c r="G199" s="1"/>
      <c r="H199" s="1"/>
      <c r="I199" s="1"/>
      <c r="J199" s="1"/>
      <c r="K199" s="1"/>
      <c r="L199" s="1"/>
      <c r="N199" s="1"/>
      <c r="O199" s="1"/>
      <c r="Q199" s="1"/>
      <c r="R199" s="1"/>
      <c r="T199" s="1"/>
      <c r="U199" s="1"/>
      <c r="W199" s="1"/>
      <c r="X199" s="1"/>
      <c r="Z199" s="1"/>
      <c r="AA199" s="1"/>
      <c r="AC199" s="1"/>
      <c r="AD199" s="1"/>
      <c r="AF199" s="1"/>
      <c r="AG199" s="1"/>
      <c r="AH199" s="1"/>
      <c r="AI199" s="1"/>
      <c r="AJ199" s="1"/>
      <c r="AK199" s="1"/>
      <c r="AL199" s="1"/>
      <c r="AM199" s="1"/>
    </row>
    <row r="200" spans="1:39" x14ac:dyDescent="0.35">
      <c r="A200" s="1"/>
      <c r="B200" s="1"/>
      <c r="C200" s="1"/>
      <c r="D200" s="1"/>
      <c r="E200" s="1"/>
      <c r="F200" s="1"/>
      <c r="G200" s="1"/>
      <c r="H200" s="1"/>
      <c r="I200" s="1"/>
      <c r="J200" s="1"/>
      <c r="K200" s="1"/>
      <c r="L200" s="1"/>
      <c r="N200" s="1"/>
      <c r="O200" s="1"/>
      <c r="Q200" s="1"/>
      <c r="R200" s="1"/>
      <c r="T200" s="1"/>
      <c r="U200" s="1"/>
      <c r="W200" s="1"/>
      <c r="X200" s="1"/>
      <c r="Z200" s="1"/>
      <c r="AA200" s="1"/>
      <c r="AC200" s="1"/>
      <c r="AD200" s="1"/>
      <c r="AF200" s="1"/>
      <c r="AG200" s="1"/>
      <c r="AH200" s="1"/>
      <c r="AI200" s="1"/>
      <c r="AJ200" s="1"/>
      <c r="AK200" s="1"/>
      <c r="AL200" s="1"/>
      <c r="AM200" s="1"/>
    </row>
    <row r="201" spans="1:39" x14ac:dyDescent="0.35">
      <c r="A201" s="1"/>
      <c r="B201" s="1"/>
      <c r="C201" s="1"/>
      <c r="D201" s="1"/>
      <c r="E201" s="1"/>
      <c r="F201" s="1"/>
      <c r="G201" s="1"/>
      <c r="H201" s="1"/>
      <c r="I201" s="1"/>
      <c r="J201" s="1"/>
      <c r="K201" s="1"/>
      <c r="L201" s="1"/>
      <c r="N201" s="1"/>
      <c r="O201" s="1"/>
      <c r="Q201" s="1"/>
      <c r="R201" s="1"/>
      <c r="T201" s="1"/>
      <c r="U201" s="1"/>
      <c r="W201" s="1"/>
      <c r="X201" s="1"/>
      <c r="Z201" s="1"/>
      <c r="AA201" s="1"/>
      <c r="AC201" s="1"/>
      <c r="AD201" s="1"/>
      <c r="AF201" s="1"/>
      <c r="AG201" s="1"/>
      <c r="AH201" s="1"/>
      <c r="AI201" s="1"/>
      <c r="AJ201" s="1"/>
      <c r="AK201" s="1"/>
      <c r="AL201" s="1"/>
      <c r="AM201" s="1"/>
    </row>
    <row r="202" spans="1:39" x14ac:dyDescent="0.35">
      <c r="A202" s="1"/>
      <c r="B202" s="1"/>
      <c r="C202" s="1"/>
      <c r="D202" s="1"/>
      <c r="E202" s="1"/>
      <c r="F202" s="1"/>
      <c r="G202" s="1"/>
      <c r="H202" s="1"/>
      <c r="I202" s="1"/>
      <c r="J202" s="1"/>
      <c r="K202" s="1"/>
      <c r="L202" s="1"/>
      <c r="N202" s="1"/>
      <c r="O202" s="1"/>
      <c r="Q202" s="1"/>
      <c r="R202" s="1"/>
      <c r="T202" s="1"/>
      <c r="U202" s="1"/>
      <c r="W202" s="1"/>
      <c r="X202" s="1"/>
      <c r="Z202" s="1"/>
      <c r="AA202" s="1"/>
      <c r="AC202" s="1"/>
      <c r="AD202" s="1"/>
      <c r="AF202" s="1"/>
      <c r="AG202" s="1"/>
      <c r="AH202" s="1"/>
      <c r="AI202" s="1"/>
      <c r="AJ202" s="1"/>
      <c r="AK202" s="1"/>
      <c r="AL202" s="1"/>
      <c r="AM202" s="1"/>
    </row>
    <row r="203" spans="1:39" x14ac:dyDescent="0.35">
      <c r="A203" s="1"/>
      <c r="B203" s="1"/>
      <c r="C203" s="1"/>
      <c r="D203" s="1"/>
      <c r="E203" s="1"/>
      <c r="F203" s="1"/>
      <c r="G203" s="1"/>
      <c r="H203" s="1"/>
      <c r="I203" s="1"/>
      <c r="J203" s="1"/>
      <c r="K203" s="1"/>
      <c r="L203" s="1"/>
      <c r="N203" s="1"/>
      <c r="O203" s="1"/>
      <c r="Q203" s="1"/>
      <c r="R203" s="1"/>
      <c r="T203" s="1"/>
      <c r="U203" s="1"/>
      <c r="W203" s="1"/>
      <c r="X203" s="1"/>
      <c r="Z203" s="1"/>
      <c r="AA203" s="1"/>
      <c r="AC203" s="1"/>
      <c r="AD203" s="1"/>
      <c r="AF203" s="1"/>
      <c r="AG203" s="1"/>
      <c r="AH203" s="1"/>
      <c r="AI203" s="1"/>
      <c r="AJ203" s="1"/>
      <c r="AK203" s="1"/>
      <c r="AL203" s="1"/>
      <c r="AM203" s="1"/>
    </row>
    <row r="204" spans="1:39" x14ac:dyDescent="0.35">
      <c r="A204" s="1"/>
      <c r="B204" s="1"/>
      <c r="C204" s="1"/>
      <c r="D204" s="1"/>
      <c r="E204" s="1"/>
      <c r="F204" s="1"/>
      <c r="G204" s="1"/>
      <c r="H204" s="1"/>
      <c r="I204" s="1"/>
      <c r="J204" s="1"/>
      <c r="K204" s="1"/>
      <c r="L204" s="1"/>
      <c r="N204" s="1"/>
      <c r="O204" s="1"/>
      <c r="Q204" s="1"/>
      <c r="R204" s="1"/>
      <c r="T204" s="1"/>
      <c r="U204" s="1"/>
      <c r="W204" s="1"/>
      <c r="X204" s="1"/>
      <c r="Z204" s="1"/>
      <c r="AA204" s="1"/>
      <c r="AC204" s="1"/>
      <c r="AD204" s="1"/>
      <c r="AF204" s="1"/>
      <c r="AG204" s="1"/>
      <c r="AH204" s="1"/>
      <c r="AI204" s="1"/>
      <c r="AJ204" s="1"/>
      <c r="AK204" s="1"/>
      <c r="AL204" s="1"/>
      <c r="AM204" s="1"/>
    </row>
    <row r="205" spans="1:39" x14ac:dyDescent="0.35">
      <c r="A205" s="1"/>
      <c r="B205" s="1"/>
      <c r="C205" s="1"/>
      <c r="D205" s="1"/>
      <c r="E205" s="1"/>
      <c r="F205" s="1"/>
      <c r="G205" s="1"/>
      <c r="H205" s="1"/>
      <c r="I205" s="1"/>
      <c r="J205" s="1"/>
      <c r="K205" s="1"/>
      <c r="L205" s="1"/>
      <c r="N205" s="1"/>
      <c r="O205" s="1"/>
      <c r="Q205" s="1"/>
      <c r="R205" s="1"/>
      <c r="T205" s="1"/>
      <c r="U205" s="1"/>
      <c r="W205" s="1"/>
      <c r="X205" s="1"/>
      <c r="Z205" s="1"/>
      <c r="AA205" s="1"/>
      <c r="AC205" s="1"/>
      <c r="AD205" s="1"/>
      <c r="AF205" s="1"/>
      <c r="AG205" s="1"/>
      <c r="AH205" s="1"/>
      <c r="AI205" s="1"/>
      <c r="AJ205" s="1"/>
      <c r="AK205" s="1"/>
      <c r="AL205" s="1"/>
      <c r="AM205" s="1"/>
    </row>
    <row r="206" spans="1:39" x14ac:dyDescent="0.35">
      <c r="A206" s="1"/>
      <c r="B206" s="1"/>
      <c r="C206" s="1"/>
      <c r="D206" s="1"/>
      <c r="E206" s="1"/>
      <c r="F206" s="1"/>
      <c r="G206" s="1"/>
      <c r="H206" s="1"/>
      <c r="I206" s="1"/>
      <c r="J206" s="1"/>
      <c r="K206" s="1"/>
      <c r="L206" s="1"/>
      <c r="N206" s="1"/>
      <c r="O206" s="1"/>
      <c r="Q206" s="1"/>
      <c r="R206" s="1"/>
      <c r="T206" s="1"/>
      <c r="U206" s="1"/>
      <c r="W206" s="1"/>
      <c r="X206" s="1"/>
      <c r="Z206" s="1"/>
      <c r="AA206" s="1"/>
      <c r="AC206" s="1"/>
      <c r="AD206" s="1"/>
      <c r="AF206" s="1"/>
      <c r="AG206" s="1"/>
      <c r="AH206" s="1"/>
      <c r="AI206" s="1"/>
      <c r="AJ206" s="1"/>
      <c r="AK206" s="1"/>
      <c r="AL206" s="1"/>
      <c r="AM206" s="1"/>
    </row>
    <row r="207" spans="1:39" x14ac:dyDescent="0.35">
      <c r="A207" s="1"/>
      <c r="B207" s="1"/>
      <c r="C207" s="1"/>
      <c r="D207" s="1"/>
      <c r="E207" s="1"/>
      <c r="F207" s="1"/>
      <c r="G207" s="1"/>
      <c r="H207" s="1"/>
      <c r="I207" s="1"/>
      <c r="J207" s="1"/>
      <c r="K207" s="1"/>
      <c r="L207" s="1"/>
      <c r="N207" s="1"/>
      <c r="O207" s="1"/>
      <c r="Q207" s="1"/>
      <c r="R207" s="1"/>
      <c r="T207" s="1"/>
      <c r="U207" s="1"/>
      <c r="W207" s="1"/>
      <c r="X207" s="1"/>
      <c r="Z207" s="1"/>
      <c r="AA207" s="1"/>
      <c r="AC207" s="1"/>
      <c r="AD207" s="1"/>
      <c r="AF207" s="1"/>
      <c r="AG207" s="1"/>
      <c r="AH207" s="1"/>
      <c r="AI207" s="1"/>
      <c r="AJ207" s="1"/>
      <c r="AK207" s="1"/>
      <c r="AL207" s="1"/>
      <c r="AM207" s="1"/>
    </row>
    <row r="208" spans="1:39" x14ac:dyDescent="0.35">
      <c r="A208" s="1"/>
      <c r="B208" s="1"/>
      <c r="C208" s="1"/>
      <c r="D208" s="1"/>
      <c r="E208" s="1"/>
      <c r="F208" s="1"/>
      <c r="G208" s="1"/>
      <c r="H208" s="1"/>
      <c r="I208" s="1"/>
      <c r="J208" s="1"/>
      <c r="K208" s="1"/>
      <c r="L208" s="1"/>
      <c r="N208" s="1"/>
      <c r="O208" s="1"/>
      <c r="Q208" s="1"/>
      <c r="R208" s="1"/>
      <c r="T208" s="1"/>
      <c r="U208" s="1"/>
      <c r="W208" s="1"/>
      <c r="X208" s="1"/>
      <c r="Z208" s="1"/>
      <c r="AA208" s="1"/>
      <c r="AC208" s="1"/>
      <c r="AD208" s="1"/>
      <c r="AF208" s="1"/>
      <c r="AG208" s="1"/>
      <c r="AH208" s="1"/>
      <c r="AI208" s="1"/>
      <c r="AJ208" s="1"/>
      <c r="AK208" s="1"/>
      <c r="AL208" s="1"/>
      <c r="AM208" s="1"/>
    </row>
    <row r="209" spans="1:39" x14ac:dyDescent="0.35">
      <c r="A209" s="1"/>
      <c r="B209" s="1"/>
      <c r="C209" s="1"/>
      <c r="D209" s="1"/>
      <c r="E209" s="1"/>
      <c r="F209" s="1"/>
      <c r="G209" s="1"/>
      <c r="H209" s="1"/>
      <c r="I209" s="1"/>
      <c r="J209" s="1"/>
      <c r="K209" s="1"/>
      <c r="L209" s="1"/>
      <c r="N209" s="1"/>
      <c r="O209" s="1"/>
      <c r="Q209" s="1"/>
      <c r="R209" s="1"/>
      <c r="T209" s="1"/>
      <c r="U209" s="1"/>
      <c r="W209" s="1"/>
      <c r="X209" s="1"/>
      <c r="Z209" s="1"/>
      <c r="AA209" s="1"/>
      <c r="AC209" s="1"/>
      <c r="AD209" s="1"/>
      <c r="AF209" s="1"/>
      <c r="AG209" s="1"/>
      <c r="AH209" s="1"/>
      <c r="AI209" s="1"/>
      <c r="AJ209" s="1"/>
      <c r="AK209" s="1"/>
      <c r="AL209" s="1"/>
      <c r="AM209" s="1"/>
    </row>
    <row r="210" spans="1:39" x14ac:dyDescent="0.35">
      <c r="A210" s="1"/>
      <c r="B210" s="1"/>
      <c r="C210" s="1"/>
      <c r="D210" s="1"/>
      <c r="E210" s="1"/>
      <c r="F210" s="1"/>
      <c r="G210" s="1"/>
      <c r="H210" s="1"/>
      <c r="I210" s="1"/>
      <c r="J210" s="1"/>
      <c r="K210" s="1"/>
      <c r="L210" s="1"/>
      <c r="N210" s="1"/>
      <c r="O210" s="1"/>
      <c r="Q210" s="1"/>
      <c r="R210" s="1"/>
      <c r="T210" s="1"/>
      <c r="U210" s="1"/>
      <c r="W210" s="1"/>
      <c r="X210" s="1"/>
      <c r="Z210" s="1"/>
      <c r="AA210" s="1"/>
      <c r="AC210" s="1"/>
      <c r="AD210" s="1"/>
      <c r="AF210" s="1"/>
      <c r="AG210" s="1"/>
      <c r="AH210" s="1"/>
      <c r="AI210" s="1"/>
      <c r="AJ210" s="1"/>
      <c r="AK210" s="1"/>
      <c r="AL210" s="1"/>
      <c r="AM210" s="1"/>
    </row>
    <row r="211" spans="1:39" x14ac:dyDescent="0.35">
      <c r="A211" s="1"/>
      <c r="B211" s="1"/>
      <c r="C211" s="1"/>
      <c r="D211" s="1"/>
      <c r="E211" s="1"/>
      <c r="F211" s="1"/>
      <c r="G211" s="1"/>
      <c r="H211" s="1"/>
      <c r="I211" s="1"/>
      <c r="J211" s="1"/>
      <c r="K211" s="1"/>
      <c r="L211" s="1"/>
      <c r="N211" s="1"/>
      <c r="O211" s="1"/>
      <c r="Q211" s="1"/>
      <c r="R211" s="1"/>
      <c r="T211" s="1"/>
      <c r="U211" s="1"/>
      <c r="W211" s="1"/>
      <c r="X211" s="1"/>
      <c r="Z211" s="1"/>
      <c r="AA211" s="1"/>
      <c r="AC211" s="1"/>
      <c r="AD211" s="1"/>
      <c r="AF211" s="1"/>
      <c r="AG211" s="1"/>
      <c r="AH211" s="1"/>
      <c r="AI211" s="1"/>
      <c r="AJ211" s="1"/>
      <c r="AK211" s="1"/>
      <c r="AL211" s="1"/>
      <c r="AM211" s="1"/>
    </row>
    <row r="212" spans="1:39" x14ac:dyDescent="0.35">
      <c r="A212" s="1"/>
      <c r="B212" s="1"/>
      <c r="C212" s="1"/>
      <c r="D212" s="1"/>
      <c r="E212" s="1"/>
      <c r="F212" s="1"/>
      <c r="G212" s="1"/>
      <c r="H212" s="1"/>
      <c r="I212" s="1"/>
      <c r="J212" s="1"/>
      <c r="K212" s="1"/>
      <c r="L212" s="1"/>
      <c r="N212" s="1"/>
      <c r="O212" s="1"/>
      <c r="Q212" s="1"/>
      <c r="R212" s="1"/>
      <c r="T212" s="1"/>
      <c r="U212" s="1"/>
      <c r="W212" s="1"/>
      <c r="X212" s="1"/>
      <c r="Z212" s="1"/>
      <c r="AA212" s="1"/>
      <c r="AC212" s="1"/>
      <c r="AD212" s="1"/>
      <c r="AF212" s="1"/>
      <c r="AG212" s="1"/>
      <c r="AH212" s="1"/>
      <c r="AI212" s="1"/>
      <c r="AJ212" s="1"/>
      <c r="AK212" s="1"/>
      <c r="AL212" s="1"/>
      <c r="AM212" s="1"/>
    </row>
    <row r="213" spans="1:39" x14ac:dyDescent="0.35">
      <c r="A213" s="1"/>
      <c r="B213" s="1"/>
      <c r="C213" s="1"/>
      <c r="D213" s="1"/>
      <c r="E213" s="1"/>
      <c r="F213" s="1"/>
      <c r="G213" s="1"/>
      <c r="H213" s="1"/>
      <c r="I213" s="1"/>
      <c r="J213" s="1"/>
      <c r="K213" s="1"/>
      <c r="L213" s="1"/>
      <c r="N213" s="1"/>
      <c r="O213" s="1"/>
      <c r="Q213" s="1"/>
      <c r="R213" s="1"/>
      <c r="T213" s="1"/>
      <c r="U213" s="1"/>
      <c r="W213" s="1"/>
      <c r="X213" s="1"/>
      <c r="Z213" s="1"/>
      <c r="AA213" s="1"/>
      <c r="AC213" s="1"/>
      <c r="AD213" s="1"/>
      <c r="AF213" s="1"/>
      <c r="AG213" s="1"/>
      <c r="AH213" s="1"/>
      <c r="AI213" s="1"/>
      <c r="AJ213" s="1"/>
      <c r="AK213" s="1"/>
      <c r="AL213" s="1"/>
      <c r="AM213" s="1"/>
    </row>
    <row r="214" spans="1:39" x14ac:dyDescent="0.35">
      <c r="A214" s="1"/>
      <c r="B214" s="1"/>
      <c r="C214" s="1"/>
      <c r="D214" s="1"/>
      <c r="E214" s="1"/>
      <c r="F214" s="1"/>
      <c r="G214" s="1"/>
      <c r="H214" s="1"/>
      <c r="I214" s="1"/>
      <c r="J214" s="1"/>
      <c r="K214" s="1"/>
      <c r="L214" s="1"/>
      <c r="N214" s="1"/>
      <c r="O214" s="1"/>
      <c r="Q214" s="1"/>
      <c r="R214" s="1"/>
      <c r="T214" s="1"/>
      <c r="U214" s="1"/>
      <c r="W214" s="1"/>
      <c r="X214" s="1"/>
      <c r="Z214" s="1"/>
      <c r="AA214" s="1"/>
      <c r="AC214" s="1"/>
      <c r="AD214" s="1"/>
      <c r="AF214" s="1"/>
      <c r="AG214" s="1"/>
      <c r="AH214" s="1"/>
      <c r="AI214" s="1"/>
      <c r="AJ214" s="1"/>
      <c r="AK214" s="1"/>
      <c r="AL214" s="1"/>
      <c r="AM214" s="1"/>
    </row>
    <row r="215" spans="1:39" x14ac:dyDescent="0.35">
      <c r="A215" s="1"/>
      <c r="B215" s="1"/>
      <c r="C215" s="1"/>
      <c r="D215" s="1"/>
      <c r="E215" s="1"/>
      <c r="F215" s="1"/>
      <c r="G215" s="1"/>
      <c r="H215" s="1"/>
      <c r="I215" s="1"/>
      <c r="J215" s="1"/>
      <c r="K215" s="1"/>
      <c r="L215" s="1"/>
      <c r="N215" s="1"/>
      <c r="O215" s="1"/>
      <c r="Q215" s="1"/>
      <c r="R215" s="1"/>
      <c r="T215" s="1"/>
      <c r="U215" s="1"/>
      <c r="W215" s="1"/>
      <c r="X215" s="1"/>
      <c r="Z215" s="1"/>
      <c r="AA215" s="1"/>
      <c r="AC215" s="1"/>
      <c r="AD215" s="1"/>
      <c r="AF215" s="1"/>
      <c r="AG215" s="1"/>
      <c r="AH215" s="1"/>
      <c r="AI215" s="1"/>
      <c r="AJ215" s="1"/>
      <c r="AK215" s="1"/>
      <c r="AL215" s="1"/>
      <c r="AM215" s="1"/>
    </row>
    <row r="216" spans="1:39" x14ac:dyDescent="0.35">
      <c r="A216" s="1"/>
      <c r="B216" s="1"/>
      <c r="C216" s="1"/>
      <c r="D216" s="1"/>
      <c r="E216" s="1"/>
      <c r="F216" s="1"/>
      <c r="G216" s="1"/>
      <c r="H216" s="1"/>
      <c r="I216" s="1"/>
      <c r="J216" s="1"/>
      <c r="K216" s="1"/>
      <c r="L216" s="1"/>
      <c r="N216" s="1"/>
      <c r="O216" s="1"/>
      <c r="Q216" s="1"/>
      <c r="R216" s="1"/>
      <c r="T216" s="1"/>
      <c r="U216" s="1"/>
      <c r="W216" s="1"/>
      <c r="X216" s="1"/>
      <c r="Z216" s="1"/>
      <c r="AA216" s="1"/>
      <c r="AC216" s="1"/>
      <c r="AD216" s="1"/>
      <c r="AF216" s="1"/>
      <c r="AG216" s="1"/>
      <c r="AH216" s="1"/>
      <c r="AI216" s="1"/>
      <c r="AJ216" s="1"/>
      <c r="AK216" s="1"/>
      <c r="AL216" s="1"/>
      <c r="AM216" s="1"/>
    </row>
    <row r="217" spans="1:39" x14ac:dyDescent="0.35">
      <c r="A217" s="1"/>
      <c r="B217" s="1"/>
      <c r="C217" s="1"/>
      <c r="D217" s="1"/>
      <c r="E217" s="1"/>
      <c r="F217" s="1"/>
      <c r="G217" s="1"/>
      <c r="H217" s="1"/>
      <c r="I217" s="1"/>
      <c r="J217" s="1"/>
      <c r="K217" s="1"/>
      <c r="L217" s="1"/>
      <c r="N217" s="1"/>
      <c r="O217" s="1"/>
      <c r="Q217" s="1"/>
      <c r="R217" s="1"/>
      <c r="T217" s="1"/>
      <c r="U217" s="1"/>
      <c r="W217" s="1"/>
      <c r="X217" s="1"/>
      <c r="Z217" s="1"/>
      <c r="AA217" s="1"/>
      <c r="AC217" s="1"/>
      <c r="AD217" s="1"/>
      <c r="AF217" s="1"/>
      <c r="AG217" s="1"/>
      <c r="AH217" s="1"/>
      <c r="AI217" s="1"/>
      <c r="AJ217" s="1"/>
      <c r="AK217" s="1"/>
      <c r="AL217" s="1"/>
      <c r="AM217" s="1"/>
    </row>
    <row r="218" spans="1:39" x14ac:dyDescent="0.35">
      <c r="A218" s="1"/>
      <c r="B218" s="1"/>
      <c r="C218" s="1"/>
      <c r="D218" s="1"/>
      <c r="E218" s="1"/>
      <c r="F218" s="1"/>
      <c r="G218" s="1"/>
      <c r="H218" s="1"/>
      <c r="I218" s="1"/>
      <c r="J218" s="1"/>
      <c r="K218" s="1"/>
      <c r="L218" s="1"/>
      <c r="N218" s="1"/>
      <c r="O218" s="1"/>
      <c r="Q218" s="1"/>
      <c r="R218" s="1"/>
      <c r="T218" s="1"/>
      <c r="U218" s="1"/>
      <c r="W218" s="1"/>
      <c r="X218" s="1"/>
      <c r="Z218" s="1"/>
      <c r="AA218" s="1"/>
      <c r="AC218" s="1"/>
      <c r="AD218" s="1"/>
      <c r="AF218" s="1"/>
      <c r="AG218" s="1"/>
      <c r="AH218" s="1"/>
      <c r="AI218" s="1"/>
      <c r="AJ218" s="1"/>
      <c r="AK218" s="1"/>
      <c r="AL218" s="1"/>
      <c r="AM218" s="1"/>
    </row>
    <row r="219" spans="1:39" x14ac:dyDescent="0.35">
      <c r="A219" s="1"/>
      <c r="B219" s="1"/>
      <c r="C219" s="1"/>
      <c r="D219" s="1"/>
      <c r="E219" s="1"/>
      <c r="F219" s="1"/>
      <c r="G219" s="1"/>
      <c r="H219" s="1"/>
      <c r="I219" s="1"/>
      <c r="J219" s="1"/>
      <c r="K219" s="1"/>
      <c r="L219" s="1"/>
      <c r="N219" s="1"/>
      <c r="O219" s="1"/>
      <c r="Q219" s="1"/>
      <c r="R219" s="1"/>
      <c r="T219" s="1"/>
      <c r="U219" s="1"/>
      <c r="W219" s="1"/>
      <c r="X219" s="1"/>
      <c r="Z219" s="1"/>
      <c r="AA219" s="1"/>
      <c r="AC219" s="1"/>
      <c r="AD219" s="1"/>
      <c r="AF219" s="1"/>
      <c r="AG219" s="1"/>
      <c r="AH219" s="1"/>
      <c r="AI219" s="1"/>
      <c r="AJ219" s="1"/>
      <c r="AK219" s="1"/>
      <c r="AL219" s="1"/>
      <c r="AM219" s="1"/>
    </row>
    <row r="220" spans="1:39" x14ac:dyDescent="0.35">
      <c r="A220" s="1"/>
      <c r="B220" s="1"/>
      <c r="C220" s="1"/>
      <c r="D220" s="1"/>
      <c r="E220" s="1"/>
      <c r="F220" s="1"/>
      <c r="G220" s="1"/>
      <c r="H220" s="1"/>
      <c r="I220" s="1"/>
      <c r="J220" s="1"/>
      <c r="K220" s="1"/>
      <c r="L220" s="1"/>
      <c r="N220" s="1"/>
      <c r="O220" s="1"/>
      <c r="Q220" s="1"/>
      <c r="R220" s="1"/>
      <c r="T220" s="1"/>
      <c r="U220" s="1"/>
      <c r="W220" s="1"/>
      <c r="X220" s="1"/>
      <c r="Z220" s="1"/>
      <c r="AA220" s="1"/>
      <c r="AC220" s="1"/>
      <c r="AD220" s="1"/>
      <c r="AF220" s="1"/>
      <c r="AG220" s="1"/>
      <c r="AH220" s="1"/>
      <c r="AI220" s="1"/>
      <c r="AJ220" s="1"/>
      <c r="AK220" s="1"/>
      <c r="AL220" s="1"/>
      <c r="AM220" s="1"/>
    </row>
    <row r="221" spans="1:39" x14ac:dyDescent="0.35">
      <c r="A221" s="1"/>
      <c r="B221" s="1"/>
      <c r="C221" s="1"/>
      <c r="D221" s="1"/>
      <c r="E221" s="1"/>
      <c r="F221" s="1"/>
      <c r="G221" s="1"/>
      <c r="H221" s="1"/>
      <c r="I221" s="1"/>
      <c r="J221" s="1"/>
      <c r="K221" s="1"/>
      <c r="L221" s="1"/>
      <c r="N221" s="1"/>
      <c r="O221" s="1"/>
      <c r="Q221" s="1"/>
      <c r="R221" s="1"/>
      <c r="T221" s="1"/>
      <c r="U221" s="1"/>
      <c r="W221" s="1"/>
      <c r="X221" s="1"/>
      <c r="Z221" s="1"/>
      <c r="AA221" s="1"/>
      <c r="AC221" s="1"/>
      <c r="AD221" s="1"/>
      <c r="AF221" s="1"/>
      <c r="AG221" s="1"/>
      <c r="AH221" s="1"/>
      <c r="AI221" s="1"/>
      <c r="AJ221" s="1"/>
      <c r="AK221" s="1"/>
      <c r="AL221" s="1"/>
      <c r="AM221" s="1"/>
    </row>
    <row r="222" spans="1:39" x14ac:dyDescent="0.35">
      <c r="A222" s="1"/>
      <c r="B222" s="1"/>
      <c r="C222" s="1"/>
      <c r="D222" s="1"/>
      <c r="E222" s="1"/>
      <c r="F222" s="1"/>
      <c r="G222" s="1"/>
      <c r="H222" s="1"/>
      <c r="I222" s="1"/>
      <c r="J222" s="1"/>
      <c r="K222" s="1"/>
      <c r="L222" s="1"/>
      <c r="N222" s="1"/>
      <c r="O222" s="1"/>
      <c r="Q222" s="1"/>
      <c r="R222" s="1"/>
      <c r="T222" s="1"/>
      <c r="U222" s="1"/>
      <c r="W222" s="1"/>
      <c r="X222" s="1"/>
      <c r="Z222" s="1"/>
      <c r="AA222" s="1"/>
      <c r="AC222" s="1"/>
      <c r="AD222" s="1"/>
      <c r="AF222" s="1"/>
      <c r="AG222" s="1"/>
      <c r="AH222" s="1"/>
      <c r="AI222" s="1"/>
      <c r="AJ222" s="1"/>
      <c r="AK222" s="1"/>
      <c r="AL222" s="1"/>
      <c r="AM222" s="1"/>
    </row>
    <row r="223" spans="1:39" x14ac:dyDescent="0.35">
      <c r="A223" s="1"/>
      <c r="B223" s="1"/>
      <c r="C223" s="1"/>
      <c r="D223" s="1"/>
      <c r="E223" s="1"/>
      <c r="F223" s="1"/>
      <c r="G223" s="1"/>
      <c r="H223" s="1"/>
      <c r="I223" s="1"/>
      <c r="J223" s="1"/>
      <c r="K223" s="1"/>
      <c r="L223" s="1"/>
      <c r="N223" s="1"/>
      <c r="O223" s="1"/>
      <c r="Q223" s="1"/>
      <c r="R223" s="1"/>
      <c r="T223" s="1"/>
      <c r="U223" s="1"/>
      <c r="W223" s="1"/>
      <c r="X223" s="1"/>
      <c r="Z223" s="1"/>
      <c r="AA223" s="1"/>
      <c r="AC223" s="1"/>
      <c r="AD223" s="1"/>
      <c r="AF223" s="1"/>
      <c r="AG223" s="1"/>
      <c r="AH223" s="1"/>
      <c r="AI223" s="1"/>
      <c r="AJ223" s="1"/>
      <c r="AK223" s="1"/>
      <c r="AL223" s="1"/>
      <c r="AM223" s="1"/>
    </row>
    <row r="224" spans="1:39" x14ac:dyDescent="0.35">
      <c r="A224" s="1"/>
      <c r="D224" s="3"/>
      <c r="F224" s="1"/>
      <c r="L224" s="1"/>
      <c r="N224" s="1"/>
      <c r="O224" s="1"/>
      <c r="AM224" s="1"/>
    </row>
    <row r="225" spans="1:39" x14ac:dyDescent="0.35">
      <c r="A225" s="1"/>
      <c r="B225" s="1"/>
      <c r="C225" s="1"/>
      <c r="D225" s="1"/>
      <c r="E225" s="1"/>
      <c r="F225" s="1"/>
      <c r="G225" s="1"/>
      <c r="H225" s="1"/>
      <c r="I225" s="1"/>
      <c r="J225" s="1"/>
      <c r="K225" s="1"/>
      <c r="L225" s="1"/>
      <c r="N225" s="1"/>
      <c r="O225" s="1"/>
      <c r="Q225" s="1"/>
      <c r="R225" s="1"/>
      <c r="T225" s="1"/>
      <c r="U225" s="1"/>
      <c r="W225" s="1"/>
      <c r="X225" s="1"/>
      <c r="Z225" s="1"/>
      <c r="AA225" s="1"/>
      <c r="AC225" s="1"/>
      <c r="AD225" s="1"/>
      <c r="AF225" s="1"/>
      <c r="AG225" s="1"/>
      <c r="AH225" s="1"/>
      <c r="AI225" s="1"/>
      <c r="AJ225" s="1"/>
      <c r="AK225" s="1"/>
      <c r="AL225" s="1"/>
      <c r="AM225" s="1"/>
    </row>
    <row r="226" spans="1:39" x14ac:dyDescent="0.35">
      <c r="A226" s="1"/>
      <c r="B226" s="1"/>
      <c r="C226" s="1"/>
      <c r="D226" s="1"/>
      <c r="E226" s="1"/>
      <c r="F226" s="1"/>
      <c r="G226" s="1"/>
      <c r="H226" s="1"/>
      <c r="I226" s="1"/>
      <c r="J226" s="1"/>
      <c r="K226" s="1"/>
      <c r="L226" s="1"/>
      <c r="N226" s="1"/>
      <c r="O226" s="1"/>
      <c r="Q226" s="1"/>
      <c r="R226" s="1"/>
      <c r="T226" s="1"/>
      <c r="U226" s="1"/>
      <c r="W226" s="1"/>
      <c r="X226" s="1"/>
      <c r="Z226" s="1"/>
      <c r="AA226" s="1"/>
      <c r="AC226" s="1"/>
      <c r="AD226" s="1"/>
      <c r="AF226" s="1"/>
      <c r="AG226" s="1"/>
      <c r="AH226" s="1"/>
      <c r="AI226" s="1"/>
      <c r="AJ226" s="1"/>
      <c r="AK226" s="1"/>
      <c r="AL226" s="1"/>
      <c r="AM226" s="1"/>
    </row>
    <row r="227" spans="1:39" x14ac:dyDescent="0.35">
      <c r="A227" s="1"/>
      <c r="B227" s="1"/>
      <c r="C227" s="1"/>
      <c r="D227" s="1"/>
      <c r="E227" s="1"/>
      <c r="F227" s="1"/>
      <c r="G227" s="1"/>
      <c r="H227" s="1"/>
      <c r="I227" s="1"/>
      <c r="J227" s="1"/>
      <c r="K227" s="1"/>
      <c r="L227" s="1"/>
      <c r="N227" s="1"/>
      <c r="O227" s="1"/>
      <c r="Q227" s="1"/>
      <c r="R227" s="1"/>
      <c r="T227" s="1"/>
      <c r="U227" s="1"/>
      <c r="W227" s="1"/>
      <c r="X227" s="1"/>
      <c r="Z227" s="1"/>
      <c r="AA227" s="1"/>
      <c r="AC227" s="1"/>
      <c r="AD227" s="1"/>
      <c r="AF227" s="1"/>
      <c r="AG227" s="1"/>
      <c r="AH227" s="1"/>
      <c r="AI227" s="1"/>
      <c r="AJ227" s="1"/>
      <c r="AK227" s="1"/>
      <c r="AL227" s="1"/>
      <c r="AM227" s="1"/>
    </row>
    <row r="228" spans="1:39" x14ac:dyDescent="0.35">
      <c r="A228" s="1"/>
      <c r="D228" s="3"/>
      <c r="F228" s="1"/>
      <c r="L228" s="1"/>
      <c r="N228" s="1"/>
      <c r="O228" s="1"/>
      <c r="AM228" s="1"/>
    </row>
    <row r="229" spans="1:39" x14ac:dyDescent="0.35">
      <c r="A229" s="1"/>
      <c r="D229" s="3"/>
      <c r="F229" s="1"/>
      <c r="L229" s="1"/>
      <c r="N229" s="1"/>
      <c r="O229" s="1"/>
      <c r="AM229" s="1"/>
    </row>
    <row r="230" spans="1:39" x14ac:dyDescent="0.35">
      <c r="A230" s="1"/>
      <c r="D230" s="3"/>
      <c r="F230" s="1"/>
      <c r="L230" s="1"/>
      <c r="N230" s="1"/>
      <c r="O230" s="1"/>
      <c r="AM230" s="1"/>
    </row>
    <row r="231" spans="1:39" x14ac:dyDescent="0.35">
      <c r="A231" s="1"/>
      <c r="D231" s="3"/>
      <c r="F231" s="1"/>
      <c r="L231" s="1"/>
      <c r="N231" s="1"/>
      <c r="O231" s="1"/>
      <c r="AM231" s="1"/>
    </row>
    <row r="232" spans="1:39" x14ac:dyDescent="0.35">
      <c r="A232" s="1"/>
      <c r="D232" s="3"/>
      <c r="F232" s="1"/>
      <c r="L232" s="1"/>
      <c r="N232" s="1"/>
      <c r="O232" s="1"/>
      <c r="AM232" s="1"/>
    </row>
    <row r="233" spans="1:39" x14ac:dyDescent="0.35">
      <c r="A233" s="1"/>
      <c r="D233" s="3"/>
      <c r="F233" s="1"/>
      <c r="L233" s="1"/>
      <c r="N233" s="1"/>
      <c r="O233" s="1"/>
      <c r="AM233" s="1"/>
    </row>
    <row r="234" spans="1:39" x14ac:dyDescent="0.35">
      <c r="A234" s="1"/>
      <c r="D234" s="3"/>
      <c r="F234" s="1"/>
      <c r="L234" s="1"/>
      <c r="N234" s="1"/>
      <c r="O234" s="1"/>
      <c r="AM234" s="1"/>
    </row>
    <row r="235" spans="1:39" x14ac:dyDescent="0.35">
      <c r="A235" s="1"/>
      <c r="D235" s="3"/>
      <c r="F235" s="1"/>
      <c r="L235" s="1"/>
      <c r="N235" s="1"/>
      <c r="O235" s="1"/>
      <c r="AM235" s="1"/>
    </row>
    <row r="236" spans="1:39" x14ac:dyDescent="0.35">
      <c r="A236" s="1"/>
      <c r="D236" s="3"/>
      <c r="F236" s="1"/>
      <c r="L236" s="1"/>
      <c r="N236" s="1"/>
      <c r="O236" s="1"/>
    </row>
    <row r="237" spans="1:39" x14ac:dyDescent="0.35">
      <c r="A237" s="1"/>
      <c r="D237" s="3"/>
      <c r="F237" s="1"/>
      <c r="L237" s="1"/>
      <c r="N237" s="1"/>
      <c r="O237" s="1"/>
    </row>
    <row r="238" spans="1:39" x14ac:dyDescent="0.35">
      <c r="A238" s="1"/>
      <c r="D238" s="3"/>
      <c r="F238" s="1"/>
      <c r="L238" s="1"/>
      <c r="N238" s="1"/>
      <c r="O238" s="1"/>
    </row>
    <row r="239" spans="1:39" x14ac:dyDescent="0.35">
      <c r="A239" s="1"/>
      <c r="D239" s="3"/>
      <c r="F239" s="1"/>
      <c r="L239" s="1"/>
      <c r="N239" s="1"/>
      <c r="O239" s="1"/>
    </row>
    <row r="240" spans="1:39" x14ac:dyDescent="0.35">
      <c r="A240" s="1"/>
      <c r="D240" s="3"/>
      <c r="F240" s="1"/>
      <c r="L240" s="1"/>
      <c r="N240" s="1"/>
      <c r="O240" s="1"/>
    </row>
    <row r="241" spans="1:15" x14ac:dyDescent="0.35">
      <c r="A241" s="1"/>
      <c r="D241" s="3"/>
      <c r="F241" s="1"/>
      <c r="L241" s="1"/>
      <c r="N241" s="1"/>
      <c r="O241" s="1"/>
    </row>
    <row r="242" spans="1:15" x14ac:dyDescent="0.35">
      <c r="A242" s="1"/>
      <c r="D242" s="3"/>
      <c r="F242" s="1"/>
      <c r="L242" s="1"/>
      <c r="N242" s="1"/>
      <c r="O242" s="1"/>
    </row>
    <row r="243" spans="1:15" x14ac:dyDescent="0.35">
      <c r="A243" s="1"/>
      <c r="D243" s="3"/>
      <c r="F243" s="1"/>
      <c r="L243" s="1"/>
      <c r="N243" s="1"/>
      <c r="O243" s="1"/>
    </row>
    <row r="244" spans="1:15" x14ac:dyDescent="0.35">
      <c r="A244" s="1"/>
      <c r="D244" s="3"/>
      <c r="F244" s="1"/>
      <c r="L244" s="1"/>
      <c r="N244" s="1"/>
      <c r="O244" s="1"/>
    </row>
    <row r="245" spans="1:15" x14ac:dyDescent="0.35">
      <c r="A245" s="1"/>
      <c r="D245" s="3"/>
      <c r="F245" s="1"/>
      <c r="L245" s="1"/>
      <c r="N245" s="1"/>
      <c r="O245" s="1"/>
    </row>
    <row r="246" spans="1:15" x14ac:dyDescent="0.35">
      <c r="A246" s="1"/>
      <c r="D246" s="3"/>
      <c r="F246" s="1"/>
      <c r="L246" s="1"/>
      <c r="N246" s="1"/>
      <c r="O246" s="1"/>
    </row>
    <row r="247" spans="1:15" x14ac:dyDescent="0.35">
      <c r="A247" s="1"/>
      <c r="D247" s="3"/>
      <c r="F247" s="1"/>
      <c r="L247" s="1"/>
      <c r="N247" s="1"/>
      <c r="O247" s="1"/>
    </row>
    <row r="248" spans="1:15" x14ac:dyDescent="0.35">
      <c r="A248" s="1"/>
      <c r="D248" s="3"/>
      <c r="F248" s="1"/>
      <c r="L248" s="1"/>
      <c r="N248" s="1"/>
      <c r="O248" s="1"/>
    </row>
    <row r="249" spans="1:15" x14ac:dyDescent="0.35">
      <c r="A249" s="1"/>
      <c r="D249" s="3"/>
      <c r="F249" s="1"/>
      <c r="L249" s="1"/>
      <c r="N249" s="1"/>
      <c r="O249" s="1"/>
    </row>
    <row r="250" spans="1:15" x14ac:dyDescent="0.35">
      <c r="A250" s="1"/>
      <c r="D250" s="3"/>
      <c r="F250" s="1"/>
      <c r="L250" s="1"/>
      <c r="N250" s="1"/>
      <c r="O250" s="1"/>
    </row>
    <row r="251" spans="1:15" x14ac:dyDescent="0.35">
      <c r="A251" s="1"/>
      <c r="D251" s="3"/>
      <c r="F251" s="1"/>
      <c r="L251" s="1"/>
      <c r="N251" s="1"/>
      <c r="O251" s="1"/>
    </row>
    <row r="252" spans="1:15" x14ac:dyDescent="0.35">
      <c r="A252" s="1"/>
      <c r="D252" s="3"/>
      <c r="F252" s="1"/>
      <c r="L252" s="1"/>
      <c r="N252" s="1"/>
      <c r="O252" s="1"/>
    </row>
    <row r="253" spans="1:15" x14ac:dyDescent="0.35">
      <c r="A253" s="1"/>
      <c r="D253" s="3"/>
      <c r="F253" s="1"/>
      <c r="L253" s="1"/>
      <c r="N253" s="1"/>
      <c r="O253" s="1"/>
    </row>
    <row r="254" spans="1:15" x14ac:dyDescent="0.35">
      <c r="A254" s="1"/>
      <c r="D254" s="3"/>
      <c r="F254" s="1"/>
      <c r="L254" s="1"/>
      <c r="N254" s="1"/>
      <c r="O254" s="1"/>
    </row>
    <row r="255" spans="1:15" x14ac:dyDescent="0.35">
      <c r="A255" s="1"/>
      <c r="D255" s="3"/>
      <c r="F255" s="1"/>
      <c r="L255" s="1"/>
      <c r="N255" s="1"/>
      <c r="O255" s="1"/>
    </row>
    <row r="256" spans="1:15" x14ac:dyDescent="0.35">
      <c r="A256" s="1"/>
      <c r="D256" s="3"/>
      <c r="F256" s="1"/>
      <c r="L256" s="1"/>
      <c r="N256" s="1"/>
      <c r="O256" s="1"/>
    </row>
    <row r="257" spans="1:38" x14ac:dyDescent="0.35">
      <c r="A257" s="1"/>
      <c r="D257" s="3"/>
      <c r="F257" s="1"/>
      <c r="L257" s="1"/>
      <c r="N257" s="1"/>
      <c r="O257" s="1"/>
    </row>
    <row r="258" spans="1:38" x14ac:dyDescent="0.35">
      <c r="A258" s="1"/>
      <c r="D258" s="3"/>
      <c r="F258" s="1"/>
      <c r="L258" s="1"/>
      <c r="N258" s="1"/>
      <c r="O258" s="1"/>
    </row>
    <row r="259" spans="1:38" x14ac:dyDescent="0.35">
      <c r="A259" s="1"/>
      <c r="D259" s="3"/>
      <c r="F259" s="1"/>
      <c r="L259" s="1"/>
      <c r="N259" s="1"/>
      <c r="O259" s="1"/>
    </row>
    <row r="260" spans="1:38" x14ac:dyDescent="0.35">
      <c r="A260" s="1"/>
      <c r="D260" s="3"/>
      <c r="F260" s="1"/>
      <c r="L260" s="1"/>
      <c r="N260" s="1"/>
      <c r="O260" s="1"/>
    </row>
    <row r="261" spans="1:38" x14ac:dyDescent="0.35">
      <c r="A261" s="1"/>
      <c r="D261" s="3"/>
      <c r="F261" s="1"/>
      <c r="L261" s="1"/>
      <c r="N261" s="1"/>
      <c r="O261" s="1"/>
    </row>
    <row r="262" spans="1:38" x14ac:dyDescent="0.35">
      <c r="A262" s="1"/>
      <c r="B262" s="1"/>
      <c r="C262" s="1"/>
      <c r="D262" s="1"/>
      <c r="E262" s="1"/>
      <c r="F262" s="1"/>
      <c r="G262" s="1"/>
      <c r="H262" s="1"/>
      <c r="I262" s="1"/>
      <c r="J262" s="1"/>
      <c r="K262" s="1"/>
      <c r="L262" s="1"/>
      <c r="N262" s="1"/>
      <c r="O262" s="1"/>
      <c r="Q262" s="1"/>
      <c r="R262" s="1"/>
      <c r="T262" s="1"/>
      <c r="U262" s="1"/>
      <c r="W262" s="1"/>
      <c r="X262" s="1"/>
      <c r="Z262" s="1"/>
      <c r="AA262" s="1"/>
      <c r="AC262" s="1"/>
      <c r="AD262" s="1"/>
      <c r="AF262" s="46"/>
      <c r="AG262" s="1"/>
      <c r="AH262" s="1"/>
      <c r="AI262" s="1"/>
      <c r="AJ262" s="1"/>
      <c r="AK262" s="1"/>
      <c r="AL262" s="1"/>
    </row>
    <row r="263" spans="1:38" x14ac:dyDescent="0.35">
      <c r="A263" s="1"/>
      <c r="B263" s="1"/>
      <c r="C263" s="1"/>
      <c r="D263" s="1"/>
      <c r="E263" s="1"/>
      <c r="F263" s="1"/>
      <c r="G263" s="1"/>
      <c r="H263" s="1"/>
      <c r="I263" s="1"/>
      <c r="J263" s="1"/>
      <c r="K263" s="1"/>
      <c r="L263" s="1"/>
      <c r="N263" s="1"/>
      <c r="O263" s="1"/>
      <c r="Q263" s="1"/>
      <c r="R263" s="1"/>
      <c r="T263" s="1"/>
      <c r="U263" s="1"/>
      <c r="W263" s="1"/>
      <c r="X263" s="1"/>
      <c r="Z263" s="1"/>
      <c r="AA263" s="1"/>
      <c r="AC263" s="1"/>
      <c r="AD263" s="1"/>
      <c r="AF263" s="1"/>
      <c r="AG263" s="1"/>
      <c r="AH263" s="1"/>
      <c r="AI263" s="1"/>
      <c r="AJ263" s="1"/>
      <c r="AK263" s="1"/>
      <c r="AL263" s="1"/>
    </row>
    <row r="264" spans="1:38" x14ac:dyDescent="0.35">
      <c r="A264" s="1"/>
      <c r="B264" s="1"/>
      <c r="C264" s="1"/>
      <c r="D264" s="1"/>
      <c r="E264" s="1"/>
      <c r="F264" s="1"/>
      <c r="G264" s="1"/>
      <c r="H264" s="1"/>
      <c r="I264" s="1"/>
      <c r="J264" s="1"/>
      <c r="K264" s="1"/>
      <c r="L264" s="1"/>
      <c r="N264" s="1"/>
      <c r="O264" s="1"/>
      <c r="Q264" s="1"/>
      <c r="R264" s="1"/>
      <c r="T264" s="1"/>
      <c r="U264" s="1"/>
      <c r="W264" s="1"/>
      <c r="X264" s="1"/>
      <c r="Z264" s="1"/>
      <c r="AA264" s="1"/>
      <c r="AC264" s="1"/>
      <c r="AD264" s="1"/>
      <c r="AF264" s="1"/>
      <c r="AG264" s="1"/>
      <c r="AH264" s="1"/>
      <c r="AI264" s="1"/>
      <c r="AJ264" s="1"/>
      <c r="AK264" s="1"/>
      <c r="AL264" s="1"/>
    </row>
    <row r="265" spans="1:38" x14ac:dyDescent="0.35">
      <c r="A265" s="1"/>
      <c r="B265" s="1"/>
      <c r="C265" s="1"/>
      <c r="D265" s="1"/>
      <c r="E265" s="1"/>
      <c r="F265" s="1"/>
      <c r="G265" s="1"/>
      <c r="H265" s="1"/>
      <c r="I265" s="1"/>
      <c r="J265" s="1"/>
      <c r="K265" s="1"/>
      <c r="L265" s="1"/>
      <c r="N265" s="1"/>
      <c r="O265" s="1"/>
      <c r="Q265" s="1"/>
      <c r="R265" s="1"/>
      <c r="T265" s="1"/>
      <c r="U265" s="1"/>
      <c r="W265" s="1"/>
      <c r="X265" s="1"/>
      <c r="Z265" s="1"/>
      <c r="AA265" s="1"/>
      <c r="AC265" s="1"/>
      <c r="AD265" s="1"/>
      <c r="AF265" s="1"/>
      <c r="AG265" s="1"/>
      <c r="AH265" s="1"/>
      <c r="AI265" s="1"/>
      <c r="AJ265" s="1"/>
      <c r="AK265" s="1"/>
      <c r="AL265" s="1"/>
    </row>
    <row r="266" spans="1:38" x14ac:dyDescent="0.35">
      <c r="A266" s="1"/>
      <c r="B266" s="1"/>
      <c r="C266" s="1"/>
      <c r="D266" s="1"/>
      <c r="E266" s="1"/>
      <c r="F266" s="1"/>
      <c r="G266" s="1"/>
      <c r="H266" s="1"/>
      <c r="I266" s="1"/>
      <c r="J266" s="1"/>
      <c r="K266" s="1"/>
      <c r="L266" s="1"/>
      <c r="N266" s="1"/>
      <c r="O266" s="1"/>
      <c r="Q266" s="1"/>
      <c r="R266" s="1"/>
      <c r="T266" s="1"/>
      <c r="U266" s="1"/>
      <c r="W266" s="1"/>
      <c r="X266" s="1"/>
      <c r="Z266" s="1"/>
      <c r="AA266" s="1"/>
      <c r="AC266" s="1"/>
      <c r="AD266" s="1"/>
      <c r="AF266" s="1"/>
      <c r="AG266" s="1"/>
      <c r="AH266" s="1"/>
      <c r="AI266" s="1"/>
      <c r="AJ266" s="1"/>
      <c r="AK266" s="1"/>
      <c r="AL266" s="1"/>
    </row>
    <row r="267" spans="1:38" x14ac:dyDescent="0.35">
      <c r="D267" s="3"/>
    </row>
    <row r="268" spans="1:38" x14ac:dyDescent="0.35">
      <c r="A268" s="1"/>
      <c r="B268" s="1"/>
      <c r="C268" s="1"/>
      <c r="D268" s="1"/>
      <c r="E268" s="1"/>
      <c r="F268" s="1"/>
      <c r="G268" s="1"/>
      <c r="H268" s="1"/>
      <c r="I268" s="1"/>
      <c r="J268" s="1"/>
      <c r="K268" s="1"/>
      <c r="L268" s="1"/>
      <c r="N268" s="1"/>
      <c r="O268" s="1"/>
      <c r="Q268" s="1"/>
      <c r="R268" s="1"/>
      <c r="T268" s="1"/>
      <c r="U268" s="1"/>
      <c r="W268" s="1"/>
      <c r="X268" s="1"/>
      <c r="Z268" s="1"/>
      <c r="AA268" s="1"/>
      <c r="AC268" s="1"/>
      <c r="AD268" s="1"/>
      <c r="AF268" s="1"/>
      <c r="AG268" s="1"/>
      <c r="AH268" s="1"/>
      <c r="AI268" s="1"/>
      <c r="AJ268" s="1"/>
      <c r="AK268" s="1"/>
      <c r="AL268" s="1"/>
    </row>
    <row r="269" spans="1:38" x14ac:dyDescent="0.35">
      <c r="D269" s="3"/>
    </row>
    <row r="270" spans="1:38" x14ac:dyDescent="0.35">
      <c r="A270" s="1"/>
      <c r="B270" s="1"/>
      <c r="C270" s="1"/>
      <c r="D270" s="1"/>
      <c r="E270" s="1"/>
      <c r="F270" s="1"/>
      <c r="G270" s="1"/>
      <c r="H270" s="1"/>
      <c r="I270" s="1"/>
      <c r="J270" s="1"/>
      <c r="K270" s="1"/>
      <c r="L270" s="1"/>
      <c r="N270" s="1"/>
      <c r="O270" s="1"/>
      <c r="Q270" s="1"/>
      <c r="R270" s="1"/>
      <c r="T270" s="1"/>
      <c r="U270" s="1"/>
      <c r="W270" s="1"/>
      <c r="X270" s="1"/>
      <c r="Z270" s="1"/>
      <c r="AA270" s="1"/>
      <c r="AC270" s="1"/>
      <c r="AD270" s="1"/>
      <c r="AF270" s="1"/>
      <c r="AG270" s="1"/>
      <c r="AH270" s="1"/>
      <c r="AI270" s="1"/>
      <c r="AJ270" s="1"/>
      <c r="AK270" s="1"/>
      <c r="AL270" s="1"/>
    </row>
    <row r="271" spans="1:38" x14ac:dyDescent="0.35">
      <c r="A271" s="1"/>
      <c r="B271" s="1"/>
      <c r="C271" s="1"/>
      <c r="D271" s="1"/>
      <c r="E271" s="1"/>
      <c r="F271" s="1"/>
      <c r="G271" s="1"/>
      <c r="H271" s="1"/>
      <c r="I271" s="1"/>
      <c r="J271" s="1"/>
      <c r="K271" s="1"/>
      <c r="L271" s="1"/>
      <c r="N271" s="1"/>
      <c r="O271" s="1"/>
      <c r="Q271" s="1"/>
      <c r="R271" s="1"/>
      <c r="T271" s="1"/>
      <c r="U271" s="1"/>
      <c r="W271" s="1"/>
      <c r="X271" s="1"/>
      <c r="Z271" s="1"/>
      <c r="AA271" s="1"/>
      <c r="AC271" s="1"/>
      <c r="AD271" s="1"/>
      <c r="AF271" s="1"/>
      <c r="AG271" s="1"/>
      <c r="AH271" s="1"/>
      <c r="AI271" s="1"/>
      <c r="AJ271" s="1"/>
      <c r="AK271" s="1"/>
      <c r="AL271" s="1"/>
    </row>
    <row r="272" spans="1:38" x14ac:dyDescent="0.35">
      <c r="A272" s="1"/>
      <c r="B272" s="1"/>
      <c r="C272" s="1"/>
      <c r="D272" s="1"/>
      <c r="E272" s="1"/>
      <c r="F272" s="1"/>
      <c r="G272" s="1"/>
      <c r="H272" s="1"/>
      <c r="I272" s="1"/>
      <c r="J272" s="1"/>
      <c r="K272" s="1"/>
      <c r="L272" s="1"/>
      <c r="N272" s="1"/>
      <c r="O272" s="1"/>
      <c r="Q272" s="1"/>
      <c r="R272" s="1"/>
      <c r="T272" s="1"/>
      <c r="U272" s="1"/>
      <c r="W272" s="1"/>
      <c r="X272" s="1"/>
      <c r="Z272" s="1"/>
      <c r="AA272" s="1"/>
      <c r="AC272" s="1"/>
      <c r="AD272" s="1"/>
      <c r="AF272" s="1"/>
      <c r="AG272" s="1"/>
      <c r="AH272" s="1"/>
      <c r="AI272" s="1"/>
      <c r="AJ272" s="1"/>
      <c r="AK272" s="1"/>
      <c r="AL272" s="1"/>
    </row>
    <row r="273" spans="4:4" x14ac:dyDescent="0.35">
      <c r="D273" s="3"/>
    </row>
    <row r="274" spans="4:4" x14ac:dyDescent="0.35">
      <c r="D274" s="3"/>
    </row>
    <row r="275" spans="4:4" x14ac:dyDescent="0.35">
      <c r="D275" s="3"/>
    </row>
    <row r="276" spans="4:4" x14ac:dyDescent="0.35">
      <c r="D276" s="3"/>
    </row>
    <row r="277" spans="4:4" x14ac:dyDescent="0.35">
      <c r="D277" s="3"/>
    </row>
    <row r="278" spans="4:4" x14ac:dyDescent="0.35">
      <c r="D278" s="3"/>
    </row>
    <row r="279" spans="4:4" x14ac:dyDescent="0.35">
      <c r="D279" s="3"/>
    </row>
    <row r="280" spans="4:4" x14ac:dyDescent="0.35">
      <c r="D280" s="3"/>
    </row>
    <row r="281" spans="4:4" x14ac:dyDescent="0.35">
      <c r="D281" s="3"/>
    </row>
    <row r="282" spans="4:4" x14ac:dyDescent="0.35">
      <c r="D282" s="3"/>
    </row>
    <row r="283" spans="4:4" x14ac:dyDescent="0.35">
      <c r="D283" s="3"/>
    </row>
    <row r="284" spans="4:4" x14ac:dyDescent="0.35">
      <c r="D284" s="3"/>
    </row>
    <row r="285" spans="4:4" x14ac:dyDescent="0.35">
      <c r="D285" s="3"/>
    </row>
    <row r="286" spans="4:4" x14ac:dyDescent="0.35">
      <c r="D286" s="3"/>
    </row>
    <row r="287" spans="4:4" x14ac:dyDescent="0.35">
      <c r="D287" s="3"/>
    </row>
    <row r="288" spans="4:4" x14ac:dyDescent="0.35">
      <c r="D288" s="3"/>
    </row>
    <row r="289" spans="4:4" x14ac:dyDescent="0.35">
      <c r="D289" s="3"/>
    </row>
    <row r="290" spans="4:4" x14ac:dyDescent="0.35">
      <c r="D290" s="3"/>
    </row>
    <row r="291" spans="4:4" x14ac:dyDescent="0.35">
      <c r="D291" s="3"/>
    </row>
    <row r="292" spans="4:4" x14ac:dyDescent="0.35">
      <c r="D292" s="3"/>
    </row>
    <row r="293" spans="4:4" x14ac:dyDescent="0.35">
      <c r="D293" s="3"/>
    </row>
    <row r="294" spans="4:4" x14ac:dyDescent="0.35">
      <c r="D294" s="3"/>
    </row>
    <row r="295" spans="4:4" x14ac:dyDescent="0.35">
      <c r="D295" s="3"/>
    </row>
    <row r="296" spans="4:4" x14ac:dyDescent="0.35">
      <c r="D296" s="3"/>
    </row>
    <row r="297" spans="4:4" x14ac:dyDescent="0.35">
      <c r="D297" s="3"/>
    </row>
    <row r="298" spans="4:4" x14ac:dyDescent="0.35">
      <c r="D298" s="3"/>
    </row>
    <row r="299" spans="4:4" x14ac:dyDescent="0.35">
      <c r="D299" s="3"/>
    </row>
    <row r="300" spans="4:4" x14ac:dyDescent="0.35">
      <c r="D300" s="3"/>
    </row>
    <row r="301" spans="4:4" x14ac:dyDescent="0.35">
      <c r="D301" s="3"/>
    </row>
    <row r="302" spans="4:4" x14ac:dyDescent="0.35">
      <c r="D302" s="3"/>
    </row>
    <row r="303" spans="4:4" x14ac:dyDescent="0.35">
      <c r="D303" s="3"/>
    </row>
    <row r="304" spans="4:4" x14ac:dyDescent="0.35">
      <c r="D304" s="3"/>
    </row>
    <row r="305" spans="4:4" x14ac:dyDescent="0.35">
      <c r="D305" s="3"/>
    </row>
    <row r="306" spans="4:4" x14ac:dyDescent="0.35">
      <c r="D306" s="3"/>
    </row>
    <row r="307" spans="4:4" x14ac:dyDescent="0.35">
      <c r="D307" s="3"/>
    </row>
    <row r="308" spans="4:4" x14ac:dyDescent="0.35">
      <c r="D308" s="3"/>
    </row>
    <row r="309" spans="4:4" x14ac:dyDescent="0.35">
      <c r="D309" s="3"/>
    </row>
    <row r="310" spans="4:4" x14ac:dyDescent="0.35">
      <c r="D310" s="3"/>
    </row>
    <row r="311" spans="4:4" x14ac:dyDescent="0.35">
      <c r="D311" s="3"/>
    </row>
    <row r="312" spans="4:4" x14ac:dyDescent="0.35">
      <c r="D312" s="3"/>
    </row>
    <row r="313" spans="4:4" x14ac:dyDescent="0.35">
      <c r="D313" s="3"/>
    </row>
    <row r="314" spans="4:4" x14ac:dyDescent="0.35">
      <c r="D314" s="3"/>
    </row>
    <row r="315" spans="4:4" x14ac:dyDescent="0.35">
      <c r="D315" s="3"/>
    </row>
    <row r="316" spans="4:4" x14ac:dyDescent="0.35">
      <c r="D316" s="3"/>
    </row>
    <row r="317" spans="4:4" x14ac:dyDescent="0.35">
      <c r="D317" s="3"/>
    </row>
    <row r="318" spans="4:4" x14ac:dyDescent="0.35">
      <c r="D318" s="3"/>
    </row>
    <row r="319" spans="4:4" x14ac:dyDescent="0.35">
      <c r="D319" s="3"/>
    </row>
    <row r="320" spans="4:4" x14ac:dyDescent="0.35">
      <c r="D320" s="3"/>
    </row>
    <row r="321" spans="4:4" x14ac:dyDescent="0.35">
      <c r="D321" s="3"/>
    </row>
    <row r="322" spans="4:4" x14ac:dyDescent="0.35">
      <c r="D322" s="3"/>
    </row>
    <row r="323" spans="4:4" x14ac:dyDescent="0.35">
      <c r="D323" s="3"/>
    </row>
    <row r="324" spans="4:4" x14ac:dyDescent="0.35">
      <c r="D324" s="3"/>
    </row>
    <row r="325" spans="4:4" x14ac:dyDescent="0.35">
      <c r="D325" s="3"/>
    </row>
    <row r="326" spans="4:4" x14ac:dyDescent="0.35">
      <c r="D326" s="3"/>
    </row>
    <row r="327" spans="4:4" x14ac:dyDescent="0.35">
      <c r="D327" s="3"/>
    </row>
    <row r="328" spans="4:4" x14ac:dyDescent="0.35">
      <c r="D328" s="3"/>
    </row>
    <row r="329" spans="4:4" x14ac:dyDescent="0.35">
      <c r="D329" s="3"/>
    </row>
    <row r="330" spans="4:4" x14ac:dyDescent="0.35">
      <c r="D330" s="3"/>
    </row>
    <row r="331" spans="4:4" x14ac:dyDescent="0.35">
      <c r="D331" s="3"/>
    </row>
    <row r="332" spans="4:4" x14ac:dyDescent="0.35">
      <c r="D332" s="3"/>
    </row>
    <row r="333" spans="4:4" x14ac:dyDescent="0.35">
      <c r="D333" s="3"/>
    </row>
    <row r="334" spans="4:4" x14ac:dyDescent="0.35">
      <c r="D334" s="3"/>
    </row>
    <row r="335" spans="4:4" x14ac:dyDescent="0.35">
      <c r="D335" s="3"/>
    </row>
    <row r="336" spans="4:4" x14ac:dyDescent="0.35">
      <c r="D336" s="3"/>
    </row>
    <row r="337" spans="4:4" x14ac:dyDescent="0.35">
      <c r="D337" s="3"/>
    </row>
    <row r="338" spans="4:4" x14ac:dyDescent="0.35">
      <c r="D338" s="3"/>
    </row>
    <row r="339" spans="4:4" x14ac:dyDescent="0.35">
      <c r="D339" s="3"/>
    </row>
    <row r="340" spans="4:4" x14ac:dyDescent="0.35">
      <c r="D340" s="3"/>
    </row>
    <row r="341" spans="4:4" x14ac:dyDescent="0.35">
      <c r="D341" s="3"/>
    </row>
    <row r="342" spans="4:4" x14ac:dyDescent="0.35">
      <c r="D342" s="3"/>
    </row>
    <row r="343" spans="4:4" x14ac:dyDescent="0.35">
      <c r="D343" s="3"/>
    </row>
    <row r="344" spans="4:4" x14ac:dyDescent="0.35">
      <c r="D344" s="3"/>
    </row>
    <row r="345" spans="4:4" x14ac:dyDescent="0.35">
      <c r="D345" s="3"/>
    </row>
    <row r="346" spans="4:4" x14ac:dyDescent="0.35">
      <c r="D346" s="3"/>
    </row>
    <row r="347" spans="4:4" x14ac:dyDescent="0.35">
      <c r="D347" s="3"/>
    </row>
    <row r="348" spans="4:4" x14ac:dyDescent="0.35">
      <c r="D348" s="3"/>
    </row>
    <row r="349" spans="4:4" x14ac:dyDescent="0.35">
      <c r="D349" s="3"/>
    </row>
    <row r="350" spans="4:4" x14ac:dyDescent="0.35">
      <c r="D350" s="3"/>
    </row>
    <row r="351" spans="4:4" x14ac:dyDescent="0.35">
      <c r="D351" s="3"/>
    </row>
    <row r="352" spans="4:4" x14ac:dyDescent="0.35">
      <c r="D352" s="3"/>
    </row>
    <row r="353" spans="4:4" x14ac:dyDescent="0.35">
      <c r="D353" s="3"/>
    </row>
    <row r="354" spans="4:4" x14ac:dyDescent="0.35">
      <c r="D354" s="3"/>
    </row>
    <row r="355" spans="4:4" x14ac:dyDescent="0.35">
      <c r="D355" s="3"/>
    </row>
    <row r="356" spans="4:4" x14ac:dyDescent="0.35">
      <c r="D356" s="3"/>
    </row>
    <row r="357" spans="4:4" x14ac:dyDescent="0.35">
      <c r="D357" s="3"/>
    </row>
    <row r="358" spans="4:4" x14ac:dyDescent="0.35">
      <c r="D358" s="3"/>
    </row>
    <row r="359" spans="4:4" x14ac:dyDescent="0.35">
      <c r="D359" s="3"/>
    </row>
    <row r="360" spans="4:4" x14ac:dyDescent="0.35">
      <c r="D360" s="3"/>
    </row>
    <row r="361" spans="4:4" x14ac:dyDescent="0.35">
      <c r="D361" s="3"/>
    </row>
    <row r="362" spans="4:4" x14ac:dyDescent="0.35">
      <c r="D362" s="3"/>
    </row>
    <row r="363" spans="4:4" x14ac:dyDescent="0.35">
      <c r="D363" s="3"/>
    </row>
    <row r="364" spans="4:4" x14ac:dyDescent="0.35">
      <c r="D364" s="3"/>
    </row>
    <row r="365" spans="4:4" x14ac:dyDescent="0.35">
      <c r="D365" s="3"/>
    </row>
    <row r="366" spans="4:4" x14ac:dyDescent="0.35">
      <c r="D366" s="3"/>
    </row>
    <row r="367" spans="4:4" x14ac:dyDescent="0.35">
      <c r="D367" s="3"/>
    </row>
    <row r="368" spans="4:4" x14ac:dyDescent="0.35">
      <c r="D368" s="3"/>
    </row>
    <row r="369" spans="4:4" x14ac:dyDescent="0.35">
      <c r="D369" s="3"/>
    </row>
    <row r="370" spans="4:4" x14ac:dyDescent="0.35">
      <c r="D370" s="3"/>
    </row>
    <row r="371" spans="4:4" x14ac:dyDescent="0.35">
      <c r="D371" s="3"/>
    </row>
    <row r="372" spans="4:4" x14ac:dyDescent="0.35">
      <c r="D372" s="3"/>
    </row>
    <row r="373" spans="4:4" x14ac:dyDescent="0.35">
      <c r="D373" s="3"/>
    </row>
    <row r="374" spans="4:4" x14ac:dyDescent="0.35">
      <c r="D374" s="3"/>
    </row>
    <row r="375" spans="4:4" x14ac:dyDescent="0.35">
      <c r="D375" s="3"/>
    </row>
    <row r="376" spans="4:4" x14ac:dyDescent="0.35">
      <c r="D376" s="3"/>
    </row>
    <row r="377" spans="4:4" x14ac:dyDescent="0.35">
      <c r="D377" s="3"/>
    </row>
    <row r="378" spans="4:4" x14ac:dyDescent="0.35">
      <c r="D378" s="3"/>
    </row>
    <row r="379" spans="4:4" x14ac:dyDescent="0.35">
      <c r="D379" s="3"/>
    </row>
    <row r="380" spans="4:4" x14ac:dyDescent="0.35">
      <c r="D380" s="3"/>
    </row>
    <row r="381" spans="4:4" x14ac:dyDescent="0.35">
      <c r="D381" s="3"/>
    </row>
    <row r="382" spans="4:4" x14ac:dyDescent="0.35">
      <c r="D382" s="3"/>
    </row>
    <row r="383" spans="4:4" x14ac:dyDescent="0.35">
      <c r="D383" s="3"/>
    </row>
    <row r="384" spans="4:4" x14ac:dyDescent="0.35">
      <c r="D384" s="3"/>
    </row>
    <row r="385" spans="4:4" x14ac:dyDescent="0.35">
      <c r="D385" s="3"/>
    </row>
    <row r="386" spans="4:4" x14ac:dyDescent="0.35">
      <c r="D386" s="3"/>
    </row>
    <row r="387" spans="4:4" x14ac:dyDescent="0.35">
      <c r="D387" s="3"/>
    </row>
    <row r="388" spans="4:4" x14ac:dyDescent="0.35">
      <c r="D388" s="3"/>
    </row>
    <row r="389" spans="4:4" x14ac:dyDescent="0.35">
      <c r="D389" s="3"/>
    </row>
    <row r="390" spans="4:4" x14ac:dyDescent="0.35">
      <c r="D390" s="3"/>
    </row>
    <row r="391" spans="4:4" x14ac:dyDescent="0.35">
      <c r="D391" s="3"/>
    </row>
    <row r="392" spans="4:4" x14ac:dyDescent="0.35">
      <c r="D392" s="3"/>
    </row>
    <row r="393" spans="4:4" x14ac:dyDescent="0.35">
      <c r="D393" s="3"/>
    </row>
    <row r="394" spans="4:4" x14ac:dyDescent="0.35">
      <c r="D394" s="3"/>
    </row>
    <row r="395" spans="4:4" x14ac:dyDescent="0.35">
      <c r="D395" s="3"/>
    </row>
    <row r="396" spans="4:4" x14ac:dyDescent="0.35">
      <c r="D396" s="3"/>
    </row>
    <row r="397" spans="4:4" x14ac:dyDescent="0.35">
      <c r="D397" s="3"/>
    </row>
    <row r="398" spans="4:4" x14ac:dyDescent="0.35">
      <c r="D398" s="3"/>
    </row>
    <row r="399" spans="4:4" x14ac:dyDescent="0.35">
      <c r="D399" s="3"/>
    </row>
    <row r="400" spans="4:4" x14ac:dyDescent="0.35">
      <c r="D400" s="3"/>
    </row>
    <row r="401" spans="4:4" x14ac:dyDescent="0.35">
      <c r="D401" s="3"/>
    </row>
    <row r="402" spans="4:4" x14ac:dyDescent="0.35">
      <c r="D402" s="3"/>
    </row>
    <row r="403" spans="4:4" x14ac:dyDescent="0.35">
      <c r="D403" s="3"/>
    </row>
    <row r="404" spans="4:4" x14ac:dyDescent="0.35">
      <c r="D404" s="3"/>
    </row>
    <row r="405" spans="4:4" x14ac:dyDescent="0.35">
      <c r="D405" s="3"/>
    </row>
    <row r="406" spans="4:4" x14ac:dyDescent="0.35">
      <c r="D406" s="3"/>
    </row>
    <row r="407" spans="4:4" x14ac:dyDescent="0.35">
      <c r="D407" s="3"/>
    </row>
    <row r="408" spans="4:4" x14ac:dyDescent="0.35">
      <c r="D408" s="3"/>
    </row>
    <row r="409" spans="4:4" x14ac:dyDescent="0.35">
      <c r="D409" s="3"/>
    </row>
    <row r="410" spans="4:4" x14ac:dyDescent="0.35">
      <c r="D410" s="3"/>
    </row>
    <row r="411" spans="4:4" x14ac:dyDescent="0.35">
      <c r="D411" s="3"/>
    </row>
    <row r="412" spans="4:4" x14ac:dyDescent="0.35">
      <c r="D412" s="3"/>
    </row>
    <row r="413" spans="4:4" x14ac:dyDescent="0.35">
      <c r="D413" s="3"/>
    </row>
    <row r="414" spans="4:4" x14ac:dyDescent="0.35">
      <c r="D414" s="3"/>
    </row>
    <row r="415" spans="4:4" x14ac:dyDescent="0.35">
      <c r="D415" s="3"/>
    </row>
    <row r="416" spans="4:4" x14ac:dyDescent="0.35">
      <c r="D416" s="3"/>
    </row>
    <row r="417" spans="4:4" x14ac:dyDescent="0.35">
      <c r="D417" s="3"/>
    </row>
    <row r="418" spans="4:4" x14ac:dyDescent="0.35">
      <c r="D418" s="3"/>
    </row>
    <row r="419" spans="4:4" x14ac:dyDescent="0.35">
      <c r="D419" s="3"/>
    </row>
    <row r="420" spans="4:4" x14ac:dyDescent="0.35">
      <c r="D420" s="3"/>
    </row>
    <row r="421" spans="4:4" x14ac:dyDescent="0.35">
      <c r="D421" s="3"/>
    </row>
    <row r="422" spans="4:4" x14ac:dyDescent="0.35">
      <c r="D422" s="3"/>
    </row>
    <row r="423" spans="4:4" x14ac:dyDescent="0.35">
      <c r="D423" s="3"/>
    </row>
    <row r="424" spans="4:4" x14ac:dyDescent="0.35">
      <c r="D424" s="3"/>
    </row>
    <row r="425" spans="4:4" x14ac:dyDescent="0.35">
      <c r="D425" s="3"/>
    </row>
    <row r="426" spans="4:4" x14ac:dyDescent="0.35">
      <c r="D426" s="3"/>
    </row>
    <row r="427" spans="4:4" x14ac:dyDescent="0.35">
      <c r="D427" s="3"/>
    </row>
    <row r="428" spans="4:4" x14ac:dyDescent="0.35">
      <c r="D428" s="3"/>
    </row>
    <row r="429" spans="4:4" x14ac:dyDescent="0.35">
      <c r="D429" s="3"/>
    </row>
    <row r="430" spans="4:4" x14ac:dyDescent="0.35">
      <c r="D430" s="3"/>
    </row>
    <row r="431" spans="4:4" x14ac:dyDescent="0.35">
      <c r="D431" s="3"/>
    </row>
    <row r="432" spans="4:4" x14ac:dyDescent="0.35">
      <c r="D432" s="3"/>
    </row>
    <row r="433" spans="4:4" x14ac:dyDescent="0.35">
      <c r="D433" s="3"/>
    </row>
    <row r="434" spans="4:4" x14ac:dyDescent="0.35">
      <c r="D434" s="3"/>
    </row>
    <row r="435" spans="4:4" x14ac:dyDescent="0.35">
      <c r="D435" s="3"/>
    </row>
    <row r="436" spans="4:4" x14ac:dyDescent="0.35">
      <c r="D436" s="3"/>
    </row>
    <row r="437" spans="4:4" x14ac:dyDescent="0.35">
      <c r="D437" s="3"/>
    </row>
    <row r="438" spans="4:4" x14ac:dyDescent="0.35">
      <c r="D438" s="3"/>
    </row>
    <row r="439" spans="4:4" x14ac:dyDescent="0.35">
      <c r="D439" s="3"/>
    </row>
    <row r="440" spans="4:4" x14ac:dyDescent="0.35">
      <c r="D440" s="3"/>
    </row>
    <row r="441" spans="4:4" x14ac:dyDescent="0.35">
      <c r="D441" s="3"/>
    </row>
    <row r="442" spans="4:4" x14ac:dyDescent="0.35">
      <c r="D442" s="3"/>
    </row>
    <row r="443" spans="4:4" x14ac:dyDescent="0.35">
      <c r="D443" s="3"/>
    </row>
    <row r="444" spans="4:4" x14ac:dyDescent="0.35">
      <c r="D444" s="3"/>
    </row>
    <row r="445" spans="4:4" x14ac:dyDescent="0.35">
      <c r="D445" s="3"/>
    </row>
    <row r="446" spans="4:4" x14ac:dyDescent="0.35">
      <c r="D446" s="3"/>
    </row>
    <row r="447" spans="4:4" x14ac:dyDescent="0.35">
      <c r="D447" s="3"/>
    </row>
    <row r="448" spans="4:4" x14ac:dyDescent="0.35">
      <c r="D448" s="3"/>
    </row>
    <row r="449" spans="4:4" x14ac:dyDescent="0.35">
      <c r="D449" s="3"/>
    </row>
    <row r="450" spans="4:4" x14ac:dyDescent="0.35">
      <c r="D450" s="3"/>
    </row>
    <row r="451" spans="4:4" x14ac:dyDescent="0.35">
      <c r="D451" s="3"/>
    </row>
    <row r="452" spans="4:4" x14ac:dyDescent="0.35">
      <c r="D452" s="3"/>
    </row>
    <row r="453" spans="4:4" x14ac:dyDescent="0.35">
      <c r="D453" s="3"/>
    </row>
    <row r="454" spans="4:4" x14ac:dyDescent="0.35">
      <c r="D454" s="3"/>
    </row>
    <row r="455" spans="4:4" x14ac:dyDescent="0.35">
      <c r="D455" s="3"/>
    </row>
    <row r="456" spans="4:4" x14ac:dyDescent="0.35">
      <c r="D456" s="3"/>
    </row>
    <row r="457" spans="4:4" x14ac:dyDescent="0.35">
      <c r="D457" s="3"/>
    </row>
    <row r="458" spans="4:4" x14ac:dyDescent="0.35">
      <c r="D458" s="3"/>
    </row>
    <row r="459" spans="4:4" x14ac:dyDescent="0.35">
      <c r="D459" s="3"/>
    </row>
    <row r="460" spans="4:4" x14ac:dyDescent="0.35">
      <c r="D460" s="3"/>
    </row>
    <row r="461" spans="4:4" x14ac:dyDescent="0.35">
      <c r="D461" s="3"/>
    </row>
    <row r="462" spans="4:4" x14ac:dyDescent="0.35">
      <c r="D462" s="3"/>
    </row>
    <row r="463" spans="4:4" x14ac:dyDescent="0.35">
      <c r="D463" s="3"/>
    </row>
    <row r="464" spans="4:4" x14ac:dyDescent="0.35">
      <c r="D464" s="3"/>
    </row>
    <row r="465" spans="4:4" x14ac:dyDescent="0.35">
      <c r="D465" s="3"/>
    </row>
    <row r="466" spans="4:4" x14ac:dyDescent="0.35">
      <c r="D466" s="3"/>
    </row>
    <row r="467" spans="4:4" x14ac:dyDescent="0.35">
      <c r="D467" s="3"/>
    </row>
    <row r="468" spans="4:4" x14ac:dyDescent="0.35">
      <c r="D468" s="3"/>
    </row>
    <row r="469" spans="4:4" x14ac:dyDescent="0.35">
      <c r="D469" s="3"/>
    </row>
    <row r="470" spans="4:4" x14ac:dyDescent="0.35">
      <c r="D470" s="3"/>
    </row>
    <row r="471" spans="4:4" x14ac:dyDescent="0.35">
      <c r="D471" s="3"/>
    </row>
    <row r="472" spans="4:4" x14ac:dyDescent="0.35">
      <c r="D472" s="3"/>
    </row>
    <row r="473" spans="4:4" x14ac:dyDescent="0.35">
      <c r="D473" s="3"/>
    </row>
    <row r="474" spans="4:4" x14ac:dyDescent="0.35">
      <c r="D474" s="3"/>
    </row>
    <row r="475" spans="4:4" x14ac:dyDescent="0.35">
      <c r="D475" s="3"/>
    </row>
    <row r="476" spans="4:4" x14ac:dyDescent="0.35">
      <c r="D476" s="3"/>
    </row>
    <row r="477" spans="4:4" x14ac:dyDescent="0.35">
      <c r="D477" s="3"/>
    </row>
    <row r="478" spans="4:4" x14ac:dyDescent="0.35">
      <c r="D478" s="3"/>
    </row>
    <row r="479" spans="4:4" x14ac:dyDescent="0.35">
      <c r="D479" s="3"/>
    </row>
    <row r="480" spans="4:4" x14ac:dyDescent="0.35">
      <c r="D480" s="3"/>
    </row>
    <row r="481" spans="4:4" x14ac:dyDescent="0.35">
      <c r="D481" s="3"/>
    </row>
    <row r="482" spans="4:4" x14ac:dyDescent="0.35">
      <c r="D482" s="3"/>
    </row>
    <row r="483" spans="4:4" x14ac:dyDescent="0.35">
      <c r="D483" s="3"/>
    </row>
    <row r="484" spans="4:4" x14ac:dyDescent="0.35">
      <c r="D484" s="3"/>
    </row>
    <row r="485" spans="4:4" x14ac:dyDescent="0.35">
      <c r="D485" s="3"/>
    </row>
    <row r="486" spans="4:4" x14ac:dyDescent="0.35">
      <c r="D486" s="3"/>
    </row>
    <row r="487" spans="4:4" x14ac:dyDescent="0.35">
      <c r="D487" s="3"/>
    </row>
    <row r="488" spans="4:4" x14ac:dyDescent="0.35">
      <c r="D488" s="3"/>
    </row>
    <row r="489" spans="4:4" x14ac:dyDescent="0.35">
      <c r="D489" s="3"/>
    </row>
    <row r="490" spans="4:4" x14ac:dyDescent="0.35">
      <c r="D490" s="3"/>
    </row>
    <row r="491" spans="4:4" x14ac:dyDescent="0.35">
      <c r="D491" s="3"/>
    </row>
    <row r="492" spans="4:4" x14ac:dyDescent="0.35">
      <c r="D492" s="3"/>
    </row>
    <row r="493" spans="4:4" x14ac:dyDescent="0.35">
      <c r="D493" s="3"/>
    </row>
    <row r="494" spans="4:4" x14ac:dyDescent="0.35">
      <c r="D494" s="3"/>
    </row>
    <row r="495" spans="4:4" x14ac:dyDescent="0.35">
      <c r="D495" s="3"/>
    </row>
    <row r="496" spans="4:4" x14ac:dyDescent="0.35">
      <c r="D496" s="3"/>
    </row>
    <row r="497" spans="39:39" x14ac:dyDescent="0.35">
      <c r="AM497" s="3">
        <f>ROW()</f>
        <v>497</v>
      </c>
    </row>
    <row r="498" spans="39:39" x14ac:dyDescent="0.35">
      <c r="AM498" s="3">
        <f>ROW()</f>
        <v>498</v>
      </c>
    </row>
    <row r="499" spans="39:39" x14ac:dyDescent="0.35">
      <c r="AM499" s="3">
        <f>ROW()</f>
        <v>499</v>
      </c>
    </row>
    <row r="500" spans="39:39" x14ac:dyDescent="0.35">
      <c r="AM500" s="3">
        <f>ROW()</f>
        <v>500</v>
      </c>
    </row>
    <row r="501" spans="39:39" x14ac:dyDescent="0.35">
      <c r="AM501" s="3">
        <f>ROW()</f>
        <v>501</v>
      </c>
    </row>
    <row r="502" spans="39:39" x14ac:dyDescent="0.35">
      <c r="AM502" s="3">
        <f>ROW()</f>
        <v>502</v>
      </c>
    </row>
    <row r="503" spans="39:39" x14ac:dyDescent="0.35">
      <c r="AM503" s="3">
        <f>ROW()</f>
        <v>503</v>
      </c>
    </row>
    <row r="504" spans="39:39" x14ac:dyDescent="0.35">
      <c r="AM504" s="3">
        <f>ROW()</f>
        <v>504</v>
      </c>
    </row>
    <row r="505" spans="39:39" x14ac:dyDescent="0.35">
      <c r="AM505" s="3">
        <f>ROW()</f>
        <v>505</v>
      </c>
    </row>
    <row r="506" spans="39:39" x14ac:dyDescent="0.35">
      <c r="AM506" s="3">
        <f>ROW()</f>
        <v>506</v>
      </c>
    </row>
    <row r="507" spans="39:39" x14ac:dyDescent="0.35">
      <c r="AM507" s="3">
        <f>ROW()</f>
        <v>507</v>
      </c>
    </row>
    <row r="508" spans="39:39" x14ac:dyDescent="0.35">
      <c r="AM508" s="3">
        <f>ROW()</f>
        <v>508</v>
      </c>
    </row>
    <row r="509" spans="39:39" x14ac:dyDescent="0.35">
      <c r="AM509" s="3">
        <f>ROW()</f>
        <v>509</v>
      </c>
    </row>
    <row r="510" spans="39:39" x14ac:dyDescent="0.35">
      <c r="AM510" s="3">
        <f>ROW()</f>
        <v>510</v>
      </c>
    </row>
    <row r="511" spans="39:39" x14ac:dyDescent="0.35">
      <c r="AM511" s="3">
        <f>ROW()</f>
        <v>511</v>
      </c>
    </row>
    <row r="512" spans="39:39" x14ac:dyDescent="0.35">
      <c r="AM512" s="3">
        <f>ROW()</f>
        <v>512</v>
      </c>
    </row>
    <row r="513" spans="39:39" x14ac:dyDescent="0.35">
      <c r="AM513" s="3">
        <f>ROW()</f>
        <v>513</v>
      </c>
    </row>
    <row r="514" spans="39:39" x14ac:dyDescent="0.35">
      <c r="AM514" s="3">
        <f>ROW()</f>
        <v>514</v>
      </c>
    </row>
    <row r="515" spans="39:39" x14ac:dyDescent="0.35">
      <c r="AM515" s="3">
        <f>ROW()</f>
        <v>515</v>
      </c>
    </row>
    <row r="516" spans="39:39" x14ac:dyDescent="0.35">
      <c r="AM516" s="3">
        <f>ROW()</f>
        <v>516</v>
      </c>
    </row>
    <row r="517" spans="39:39" x14ac:dyDescent="0.35">
      <c r="AM517" s="3">
        <f>ROW()</f>
        <v>517</v>
      </c>
    </row>
    <row r="518" spans="39:39" x14ac:dyDescent="0.35">
      <c r="AM518" s="3">
        <f>ROW()</f>
        <v>518</v>
      </c>
    </row>
    <row r="519" spans="39:39" x14ac:dyDescent="0.35">
      <c r="AM519" s="3">
        <f>ROW()</f>
        <v>519</v>
      </c>
    </row>
    <row r="520" spans="39:39" x14ac:dyDescent="0.35">
      <c r="AM520" s="3">
        <f>ROW()</f>
        <v>520</v>
      </c>
    </row>
    <row r="521" spans="39:39" x14ac:dyDescent="0.35">
      <c r="AM521" s="3">
        <f>ROW()</f>
        <v>521</v>
      </c>
    </row>
    <row r="522" spans="39:39" x14ac:dyDescent="0.35">
      <c r="AM522" s="3">
        <f>ROW()</f>
        <v>522</v>
      </c>
    </row>
    <row r="523" spans="39:39" x14ac:dyDescent="0.35">
      <c r="AM523" s="3">
        <f>ROW()</f>
        <v>523</v>
      </c>
    </row>
    <row r="524" spans="39:39" x14ac:dyDescent="0.35">
      <c r="AM524" s="3">
        <f>ROW()</f>
        <v>524</v>
      </c>
    </row>
    <row r="525" spans="39:39" x14ac:dyDescent="0.35">
      <c r="AM525" s="3">
        <f>ROW()</f>
        <v>525</v>
      </c>
    </row>
    <row r="526" spans="39:39" x14ac:dyDescent="0.35">
      <c r="AM526" s="3">
        <f>ROW()</f>
        <v>526</v>
      </c>
    </row>
    <row r="527" spans="39:39" x14ac:dyDescent="0.35">
      <c r="AM527" s="3">
        <f>ROW()</f>
        <v>527</v>
      </c>
    </row>
    <row r="528" spans="39:39" x14ac:dyDescent="0.35">
      <c r="AM528" s="3">
        <f>ROW()</f>
        <v>528</v>
      </c>
    </row>
    <row r="529" spans="39:39" x14ac:dyDescent="0.35">
      <c r="AM529" s="3">
        <f>ROW()</f>
        <v>529</v>
      </c>
    </row>
    <row r="530" spans="39:39" x14ac:dyDescent="0.35">
      <c r="AM530" s="3">
        <f>ROW()</f>
        <v>530</v>
      </c>
    </row>
    <row r="531" spans="39:39" x14ac:dyDescent="0.35">
      <c r="AM531" s="3">
        <f>ROW()</f>
        <v>531</v>
      </c>
    </row>
    <row r="532" spans="39:39" x14ac:dyDescent="0.35">
      <c r="AM532" s="3">
        <f>ROW()</f>
        <v>532</v>
      </c>
    </row>
    <row r="533" spans="39:39" x14ac:dyDescent="0.35">
      <c r="AM533" s="3">
        <f>ROW()</f>
        <v>533</v>
      </c>
    </row>
    <row r="534" spans="39:39" x14ac:dyDescent="0.35">
      <c r="AM534" s="3">
        <f>ROW()</f>
        <v>534</v>
      </c>
    </row>
    <row r="535" spans="39:39" x14ac:dyDescent="0.35">
      <c r="AM535" s="3">
        <f>ROW()</f>
        <v>535</v>
      </c>
    </row>
    <row r="536" spans="39:39" x14ac:dyDescent="0.35">
      <c r="AM536" s="3">
        <f>ROW()</f>
        <v>536</v>
      </c>
    </row>
    <row r="537" spans="39:39" x14ac:dyDescent="0.35">
      <c r="AM537" s="3">
        <f>ROW()</f>
        <v>537</v>
      </c>
    </row>
    <row r="538" spans="39:39" x14ac:dyDescent="0.35">
      <c r="AM538" s="3">
        <f>ROW()</f>
        <v>538</v>
      </c>
    </row>
    <row r="539" spans="39:39" x14ac:dyDescent="0.35">
      <c r="AM539" s="3">
        <f>ROW()</f>
        <v>539</v>
      </c>
    </row>
    <row r="540" spans="39:39" x14ac:dyDescent="0.35">
      <c r="AM540" s="3">
        <f>ROW()</f>
        <v>540</v>
      </c>
    </row>
    <row r="541" spans="39:39" x14ac:dyDescent="0.35">
      <c r="AM541" s="3">
        <f>ROW()</f>
        <v>541</v>
      </c>
    </row>
    <row r="542" spans="39:39" x14ac:dyDescent="0.35">
      <c r="AM542" s="3">
        <f>ROW()</f>
        <v>542</v>
      </c>
    </row>
    <row r="543" spans="39:39" x14ac:dyDescent="0.35">
      <c r="AM543" s="3">
        <f>ROW()</f>
        <v>543</v>
      </c>
    </row>
    <row r="544" spans="39:39" x14ac:dyDescent="0.35">
      <c r="AM544" s="3">
        <f>ROW()</f>
        <v>544</v>
      </c>
    </row>
    <row r="545" spans="39:39" x14ac:dyDescent="0.35">
      <c r="AM545" s="3">
        <f>ROW()</f>
        <v>545</v>
      </c>
    </row>
    <row r="546" spans="39:39" x14ac:dyDescent="0.35">
      <c r="AM546" s="3">
        <f>ROW()</f>
        <v>546</v>
      </c>
    </row>
    <row r="547" spans="39:39" x14ac:dyDescent="0.35">
      <c r="AM547" s="3">
        <f>ROW()</f>
        <v>547</v>
      </c>
    </row>
    <row r="548" spans="39:39" x14ac:dyDescent="0.35">
      <c r="AM548" s="3">
        <f>ROW()</f>
        <v>548</v>
      </c>
    </row>
    <row r="549" spans="39:39" x14ac:dyDescent="0.35">
      <c r="AM549" s="3">
        <f>ROW()</f>
        <v>549</v>
      </c>
    </row>
    <row r="550" spans="39:39" x14ac:dyDescent="0.35">
      <c r="AM550" s="3">
        <f>ROW()</f>
        <v>550</v>
      </c>
    </row>
    <row r="551" spans="39:39" x14ac:dyDescent="0.35">
      <c r="AM551" s="3">
        <f>ROW()</f>
        <v>551</v>
      </c>
    </row>
    <row r="552" spans="39:39" x14ac:dyDescent="0.35">
      <c r="AM552" s="3">
        <f>ROW()</f>
        <v>552</v>
      </c>
    </row>
    <row r="553" spans="39:39" x14ac:dyDescent="0.35">
      <c r="AM553" s="3">
        <f>ROW()</f>
        <v>553</v>
      </c>
    </row>
    <row r="554" spans="39:39" x14ac:dyDescent="0.35">
      <c r="AM554" s="3">
        <f>ROW()</f>
        <v>554</v>
      </c>
    </row>
    <row r="555" spans="39:39" x14ac:dyDescent="0.35">
      <c r="AM555" s="3">
        <f>ROW()</f>
        <v>555</v>
      </c>
    </row>
    <row r="556" spans="39:39" x14ac:dyDescent="0.35">
      <c r="AM556" s="3">
        <f>ROW()</f>
        <v>556</v>
      </c>
    </row>
    <row r="557" spans="39:39" x14ac:dyDescent="0.35">
      <c r="AM557" s="3">
        <f>ROW()</f>
        <v>557</v>
      </c>
    </row>
    <row r="558" spans="39:39" x14ac:dyDescent="0.35">
      <c r="AM558" s="3">
        <f>ROW()</f>
        <v>558</v>
      </c>
    </row>
    <row r="559" spans="39:39" x14ac:dyDescent="0.35">
      <c r="AM559" s="3">
        <f>ROW()</f>
        <v>559</v>
      </c>
    </row>
    <row r="560" spans="39:39" x14ac:dyDescent="0.35">
      <c r="AM560" s="3">
        <f>ROW()</f>
        <v>560</v>
      </c>
    </row>
    <row r="561" spans="39:39" x14ac:dyDescent="0.35">
      <c r="AM561" s="3">
        <f>ROW()</f>
        <v>561</v>
      </c>
    </row>
    <row r="562" spans="39:39" x14ac:dyDescent="0.35">
      <c r="AM562" s="3">
        <f>ROW()</f>
        <v>562</v>
      </c>
    </row>
    <row r="563" spans="39:39" x14ac:dyDescent="0.35">
      <c r="AM563" s="3">
        <f>ROW()</f>
        <v>563</v>
      </c>
    </row>
    <row r="564" spans="39:39" x14ac:dyDescent="0.35">
      <c r="AM564" s="3">
        <f>ROW()</f>
        <v>564</v>
      </c>
    </row>
    <row r="565" spans="39:39" x14ac:dyDescent="0.35">
      <c r="AM565" s="3">
        <f>ROW()</f>
        <v>565</v>
      </c>
    </row>
    <row r="566" spans="39:39" x14ac:dyDescent="0.35">
      <c r="AM566" s="3">
        <f>ROW()</f>
        <v>566</v>
      </c>
    </row>
    <row r="567" spans="39:39" x14ac:dyDescent="0.35">
      <c r="AM567" s="3">
        <f>ROW()</f>
        <v>567</v>
      </c>
    </row>
    <row r="568" spans="39:39" x14ac:dyDescent="0.35">
      <c r="AM568" s="3">
        <f>ROW()</f>
        <v>568</v>
      </c>
    </row>
    <row r="569" spans="39:39" x14ac:dyDescent="0.35">
      <c r="AM569" s="3">
        <f>ROW()</f>
        <v>569</v>
      </c>
    </row>
    <row r="570" spans="39:39" x14ac:dyDescent="0.35">
      <c r="AM570" s="3">
        <f>ROW()</f>
        <v>570</v>
      </c>
    </row>
    <row r="571" spans="39:39" x14ac:dyDescent="0.35">
      <c r="AM571" s="3">
        <f>ROW()</f>
        <v>571</v>
      </c>
    </row>
    <row r="572" spans="39:39" x14ac:dyDescent="0.35">
      <c r="AM572" s="3">
        <f>ROW()</f>
        <v>572</v>
      </c>
    </row>
    <row r="573" spans="39:39" x14ac:dyDescent="0.35">
      <c r="AM573" s="3">
        <f>ROW()</f>
        <v>573</v>
      </c>
    </row>
    <row r="574" spans="39:39" x14ac:dyDescent="0.35">
      <c r="AM574" s="3">
        <f>ROW()</f>
        <v>574</v>
      </c>
    </row>
    <row r="575" spans="39:39" x14ac:dyDescent="0.35">
      <c r="AM575" s="3">
        <f>ROW()</f>
        <v>575</v>
      </c>
    </row>
    <row r="576" spans="39:39" x14ac:dyDescent="0.35">
      <c r="AM576" s="3">
        <f>ROW()</f>
        <v>576</v>
      </c>
    </row>
    <row r="577" spans="39:39" x14ac:dyDescent="0.35">
      <c r="AM577" s="3">
        <f>ROW()</f>
        <v>577</v>
      </c>
    </row>
    <row r="578" spans="39:39" x14ac:dyDescent="0.35">
      <c r="AM578" s="3">
        <f>ROW()</f>
        <v>578</v>
      </c>
    </row>
    <row r="579" spans="39:39" x14ac:dyDescent="0.35">
      <c r="AM579" s="3">
        <f>ROW()</f>
        <v>579</v>
      </c>
    </row>
    <row r="580" spans="39:39" x14ac:dyDescent="0.35">
      <c r="AM580" s="3">
        <f>ROW()</f>
        <v>580</v>
      </c>
    </row>
    <row r="581" spans="39:39" x14ac:dyDescent="0.35">
      <c r="AM581" s="3">
        <f>ROW()</f>
        <v>581</v>
      </c>
    </row>
    <row r="582" spans="39:39" x14ac:dyDescent="0.35">
      <c r="AM582" s="3">
        <f>ROW()</f>
        <v>582</v>
      </c>
    </row>
    <row r="583" spans="39:39" x14ac:dyDescent="0.35">
      <c r="AM583" s="3">
        <f>ROW()</f>
        <v>583</v>
      </c>
    </row>
    <row r="584" spans="39:39" x14ac:dyDescent="0.35">
      <c r="AM584" s="3">
        <f>ROW()</f>
        <v>584</v>
      </c>
    </row>
    <row r="585" spans="39:39" x14ac:dyDescent="0.35">
      <c r="AM585" s="3">
        <f>ROW()</f>
        <v>585</v>
      </c>
    </row>
    <row r="586" spans="39:39" x14ac:dyDescent="0.35">
      <c r="AM586" s="3">
        <f>ROW()</f>
        <v>586</v>
      </c>
    </row>
    <row r="587" spans="39:39" x14ac:dyDescent="0.35">
      <c r="AM587" s="3">
        <f>ROW()</f>
        <v>587</v>
      </c>
    </row>
    <row r="588" spans="39:39" x14ac:dyDescent="0.35">
      <c r="AM588" s="3">
        <f>ROW()</f>
        <v>588</v>
      </c>
    </row>
    <row r="589" spans="39:39" x14ac:dyDescent="0.35">
      <c r="AM589" s="3">
        <f>ROW()</f>
        <v>589</v>
      </c>
    </row>
    <row r="590" spans="39:39" x14ac:dyDescent="0.35">
      <c r="AM590" s="3">
        <f>ROW()</f>
        <v>590</v>
      </c>
    </row>
    <row r="591" spans="39:39" x14ac:dyDescent="0.35">
      <c r="AM591" s="3">
        <f>ROW()</f>
        <v>591</v>
      </c>
    </row>
    <row r="592" spans="39:39" x14ac:dyDescent="0.35">
      <c r="AM592" s="3">
        <f>ROW()</f>
        <v>592</v>
      </c>
    </row>
    <row r="593" spans="39:39" x14ac:dyDescent="0.35">
      <c r="AM593" s="3">
        <f>ROW()</f>
        <v>593</v>
      </c>
    </row>
    <row r="594" spans="39:39" x14ac:dyDescent="0.35">
      <c r="AM594" s="3">
        <f>ROW()</f>
        <v>594</v>
      </c>
    </row>
    <row r="595" spans="39:39" x14ac:dyDescent="0.35">
      <c r="AM595" s="3">
        <f>ROW()</f>
        <v>595</v>
      </c>
    </row>
    <row r="596" spans="39:39" x14ac:dyDescent="0.35">
      <c r="AM596" s="3">
        <f>ROW()</f>
        <v>596</v>
      </c>
    </row>
    <row r="597" spans="39:39" x14ac:dyDescent="0.35">
      <c r="AM597" s="3">
        <f>ROW()</f>
        <v>597</v>
      </c>
    </row>
    <row r="598" spans="39:39" x14ac:dyDescent="0.35">
      <c r="AM598" s="3">
        <f>ROW()</f>
        <v>598</v>
      </c>
    </row>
    <row r="599" spans="39:39" x14ac:dyDescent="0.35">
      <c r="AM599" s="3">
        <f>ROW()</f>
        <v>599</v>
      </c>
    </row>
    <row r="600" spans="39:39" x14ac:dyDescent="0.35">
      <c r="AM600" s="3">
        <f>ROW()</f>
        <v>600</v>
      </c>
    </row>
    <row r="601" spans="39:39" x14ac:dyDescent="0.35">
      <c r="AM601" s="3">
        <f>ROW()</f>
        <v>601</v>
      </c>
    </row>
    <row r="602" spans="39:39" x14ac:dyDescent="0.35">
      <c r="AM602" s="3">
        <f>ROW()</f>
        <v>602</v>
      </c>
    </row>
    <row r="603" spans="39:39" x14ac:dyDescent="0.35">
      <c r="AM603" s="3">
        <f>ROW()</f>
        <v>603</v>
      </c>
    </row>
    <row r="604" spans="39:39" x14ac:dyDescent="0.35">
      <c r="AM604" s="3">
        <f>ROW()</f>
        <v>604</v>
      </c>
    </row>
    <row r="605" spans="39:39" x14ac:dyDescent="0.35">
      <c r="AM605" s="3">
        <f>ROW()</f>
        <v>605</v>
      </c>
    </row>
    <row r="606" spans="39:39" x14ac:dyDescent="0.35">
      <c r="AM606" s="3">
        <f>ROW()</f>
        <v>606</v>
      </c>
    </row>
    <row r="607" spans="39:39" x14ac:dyDescent="0.35">
      <c r="AM607" s="3">
        <f>ROW()</f>
        <v>607</v>
      </c>
    </row>
    <row r="608" spans="39:39" x14ac:dyDescent="0.35">
      <c r="AM608" s="3">
        <f>ROW()</f>
        <v>608</v>
      </c>
    </row>
    <row r="609" spans="39:39" x14ac:dyDescent="0.35">
      <c r="AM609" s="3">
        <f>ROW()</f>
        <v>609</v>
      </c>
    </row>
    <row r="610" spans="39:39" x14ac:dyDescent="0.35">
      <c r="AM610" s="3">
        <f>ROW()</f>
        <v>610</v>
      </c>
    </row>
    <row r="611" spans="39:39" x14ac:dyDescent="0.35">
      <c r="AM611" s="3">
        <f>ROW()</f>
        <v>611</v>
      </c>
    </row>
    <row r="612" spans="39:39" x14ac:dyDescent="0.35">
      <c r="AM612" s="3">
        <f>ROW()</f>
        <v>612</v>
      </c>
    </row>
    <row r="613" spans="39:39" x14ac:dyDescent="0.35">
      <c r="AM613" s="3">
        <f>ROW()</f>
        <v>613</v>
      </c>
    </row>
    <row r="614" spans="39:39" x14ac:dyDescent="0.35">
      <c r="AM614" s="3">
        <f>ROW()</f>
        <v>614</v>
      </c>
    </row>
    <row r="615" spans="39:39" x14ac:dyDescent="0.35">
      <c r="AM615" s="3">
        <f>ROW()</f>
        <v>615</v>
      </c>
    </row>
    <row r="616" spans="39:39" x14ac:dyDescent="0.35">
      <c r="AM616" s="3">
        <f>ROW()</f>
        <v>616</v>
      </c>
    </row>
    <row r="617" spans="39:39" x14ac:dyDescent="0.35">
      <c r="AM617" s="3">
        <f>ROW()</f>
        <v>617</v>
      </c>
    </row>
    <row r="618" spans="39:39" x14ac:dyDescent="0.35">
      <c r="AM618" s="3">
        <f>ROW()</f>
        <v>618</v>
      </c>
    </row>
    <row r="619" spans="39:39" x14ac:dyDescent="0.35">
      <c r="AM619" s="3">
        <f>ROW()</f>
        <v>619</v>
      </c>
    </row>
    <row r="620" spans="39:39" x14ac:dyDescent="0.35">
      <c r="AM620" s="3">
        <f>ROW()</f>
        <v>620</v>
      </c>
    </row>
    <row r="621" spans="39:39" x14ac:dyDescent="0.35">
      <c r="AM621" s="3">
        <f>ROW()</f>
        <v>621</v>
      </c>
    </row>
    <row r="622" spans="39:39" x14ac:dyDescent="0.35">
      <c r="AM622" s="3">
        <f>ROW()</f>
        <v>622</v>
      </c>
    </row>
    <row r="623" spans="39:39" x14ac:dyDescent="0.35">
      <c r="AM623" s="3">
        <f>ROW()</f>
        <v>623</v>
      </c>
    </row>
    <row r="624" spans="39:39" x14ac:dyDescent="0.35">
      <c r="AM624" s="3">
        <f>ROW()</f>
        <v>624</v>
      </c>
    </row>
    <row r="625" spans="39:39" x14ac:dyDescent="0.35">
      <c r="AM625" s="3">
        <f>ROW()</f>
        <v>625</v>
      </c>
    </row>
    <row r="626" spans="39:39" x14ac:dyDescent="0.35">
      <c r="AM626" s="3">
        <f>ROW()</f>
        <v>626</v>
      </c>
    </row>
    <row r="627" spans="39:39" x14ac:dyDescent="0.35">
      <c r="AM627" s="3">
        <f>ROW()</f>
        <v>627</v>
      </c>
    </row>
    <row r="628" spans="39:39" x14ac:dyDescent="0.35">
      <c r="AM628" s="3">
        <f>ROW()</f>
        <v>628</v>
      </c>
    </row>
    <row r="629" spans="39:39" x14ac:dyDescent="0.35">
      <c r="AM629" s="3">
        <f>ROW()</f>
        <v>629</v>
      </c>
    </row>
    <row r="630" spans="39:39" x14ac:dyDescent="0.35">
      <c r="AM630" s="3">
        <f>ROW()</f>
        <v>630</v>
      </c>
    </row>
    <row r="631" spans="39:39" x14ac:dyDescent="0.35">
      <c r="AM631" s="3">
        <f>ROW()</f>
        <v>631</v>
      </c>
    </row>
    <row r="632" spans="39:39" x14ac:dyDescent="0.35">
      <c r="AM632" s="3">
        <f>ROW()</f>
        <v>632</v>
      </c>
    </row>
    <row r="633" spans="39:39" x14ac:dyDescent="0.35">
      <c r="AM633" s="3">
        <f>ROW()</f>
        <v>633</v>
      </c>
    </row>
    <row r="634" spans="39:39" x14ac:dyDescent="0.35">
      <c r="AM634" s="3">
        <f>ROW()</f>
        <v>634</v>
      </c>
    </row>
    <row r="635" spans="39:39" x14ac:dyDescent="0.35">
      <c r="AM635" s="3">
        <f>ROW()</f>
        <v>635</v>
      </c>
    </row>
    <row r="636" spans="39:39" x14ac:dyDescent="0.35">
      <c r="AM636" s="3">
        <f>ROW()</f>
        <v>636</v>
      </c>
    </row>
    <row r="637" spans="39:39" x14ac:dyDescent="0.35">
      <c r="AM637" s="3">
        <f>ROW()</f>
        <v>637</v>
      </c>
    </row>
    <row r="638" spans="39:39" x14ac:dyDescent="0.35">
      <c r="AM638" s="3">
        <f>ROW()</f>
        <v>638</v>
      </c>
    </row>
    <row r="639" spans="39:39" x14ac:dyDescent="0.35">
      <c r="AM639" s="3">
        <f>ROW()</f>
        <v>639</v>
      </c>
    </row>
    <row r="640" spans="39:39" x14ac:dyDescent="0.35">
      <c r="AM640" s="3">
        <f>ROW()</f>
        <v>640</v>
      </c>
    </row>
    <row r="641" spans="39:39" x14ac:dyDescent="0.35">
      <c r="AM641" s="3">
        <f>ROW()</f>
        <v>641</v>
      </c>
    </row>
    <row r="642" spans="39:39" x14ac:dyDescent="0.35">
      <c r="AM642" s="3">
        <f>ROW()</f>
        <v>642</v>
      </c>
    </row>
    <row r="643" spans="39:39" x14ac:dyDescent="0.35">
      <c r="AM643" s="3">
        <f>ROW()</f>
        <v>643</v>
      </c>
    </row>
    <row r="644" spans="39:39" x14ac:dyDescent="0.35">
      <c r="AM644" s="3">
        <f>ROW()</f>
        <v>644</v>
      </c>
    </row>
    <row r="645" spans="39:39" x14ac:dyDescent="0.35">
      <c r="AM645" s="3">
        <f>ROW()</f>
        <v>645</v>
      </c>
    </row>
    <row r="646" spans="39:39" x14ac:dyDescent="0.35">
      <c r="AM646" s="3">
        <f>ROW()</f>
        <v>646</v>
      </c>
    </row>
    <row r="647" spans="39:39" x14ac:dyDescent="0.35">
      <c r="AM647" s="3">
        <f>ROW()</f>
        <v>647</v>
      </c>
    </row>
    <row r="648" spans="39:39" x14ac:dyDescent="0.35">
      <c r="AM648" s="3">
        <f>ROW()</f>
        <v>648</v>
      </c>
    </row>
    <row r="649" spans="39:39" x14ac:dyDescent="0.35">
      <c r="AM649" s="3">
        <f>ROW()</f>
        <v>649</v>
      </c>
    </row>
    <row r="650" spans="39:39" x14ac:dyDescent="0.35">
      <c r="AM650" s="3">
        <f>ROW()</f>
        <v>650</v>
      </c>
    </row>
    <row r="651" spans="39:39" x14ac:dyDescent="0.35">
      <c r="AM651" s="3">
        <f>ROW()</f>
        <v>651</v>
      </c>
    </row>
    <row r="652" spans="39:39" x14ac:dyDescent="0.35">
      <c r="AM652" s="3">
        <f>ROW()</f>
        <v>652</v>
      </c>
    </row>
    <row r="653" spans="39:39" x14ac:dyDescent="0.35">
      <c r="AM653" s="3">
        <f>ROW()</f>
        <v>653</v>
      </c>
    </row>
    <row r="654" spans="39:39" x14ac:dyDescent="0.35">
      <c r="AM654" s="3">
        <f>ROW()</f>
        <v>654</v>
      </c>
    </row>
    <row r="655" spans="39:39" x14ac:dyDescent="0.35">
      <c r="AM655" s="3">
        <f>ROW()</f>
        <v>655</v>
      </c>
    </row>
    <row r="656" spans="39:39" x14ac:dyDescent="0.35">
      <c r="AM656" s="3">
        <f>ROW()</f>
        <v>656</v>
      </c>
    </row>
    <row r="657" spans="39:39" x14ac:dyDescent="0.35">
      <c r="AM657" s="3">
        <f>ROW()</f>
        <v>657</v>
      </c>
    </row>
    <row r="658" spans="39:39" x14ac:dyDescent="0.35">
      <c r="AM658" s="3">
        <f>ROW()</f>
        <v>658</v>
      </c>
    </row>
    <row r="659" spans="39:39" x14ac:dyDescent="0.35">
      <c r="AM659" s="3">
        <f>ROW()</f>
        <v>659</v>
      </c>
    </row>
    <row r="660" spans="39:39" x14ac:dyDescent="0.35">
      <c r="AM660" s="3">
        <f>ROW()</f>
        <v>660</v>
      </c>
    </row>
    <row r="661" spans="39:39" x14ac:dyDescent="0.35">
      <c r="AM661" s="3">
        <f>ROW()</f>
        <v>661</v>
      </c>
    </row>
    <row r="662" spans="39:39" x14ac:dyDescent="0.35">
      <c r="AM662" s="3">
        <f>ROW()</f>
        <v>662</v>
      </c>
    </row>
    <row r="663" spans="39:39" x14ac:dyDescent="0.35">
      <c r="AM663" s="3">
        <f>ROW()</f>
        <v>663</v>
      </c>
    </row>
    <row r="664" spans="39:39" x14ac:dyDescent="0.35">
      <c r="AM664" s="3">
        <f>ROW()</f>
        <v>664</v>
      </c>
    </row>
    <row r="665" spans="39:39" x14ac:dyDescent="0.35">
      <c r="AM665" s="3">
        <f>ROW()</f>
        <v>665</v>
      </c>
    </row>
    <row r="666" spans="39:39" x14ac:dyDescent="0.35">
      <c r="AM666" s="3">
        <f>ROW()</f>
        <v>666</v>
      </c>
    </row>
    <row r="667" spans="39:39" x14ac:dyDescent="0.35">
      <c r="AM667" s="3">
        <f>ROW()</f>
        <v>667</v>
      </c>
    </row>
    <row r="668" spans="39:39" x14ac:dyDescent="0.35">
      <c r="AM668" s="3">
        <f>ROW()</f>
        <v>668</v>
      </c>
    </row>
    <row r="669" spans="39:39" x14ac:dyDescent="0.35">
      <c r="AM669" s="3">
        <f>ROW()</f>
        <v>669</v>
      </c>
    </row>
    <row r="670" spans="39:39" x14ac:dyDescent="0.35">
      <c r="AM670" s="3">
        <f>ROW()</f>
        <v>670</v>
      </c>
    </row>
    <row r="671" spans="39:39" x14ac:dyDescent="0.35">
      <c r="AM671" s="3">
        <f>ROW()</f>
        <v>671</v>
      </c>
    </row>
    <row r="672" spans="39:39" x14ac:dyDescent="0.35">
      <c r="AM672" s="3">
        <f>ROW()</f>
        <v>672</v>
      </c>
    </row>
    <row r="673" spans="39:39" x14ac:dyDescent="0.35">
      <c r="AM673" s="3">
        <f>ROW()</f>
        <v>673</v>
      </c>
    </row>
    <row r="674" spans="39:39" x14ac:dyDescent="0.35">
      <c r="AM674" s="3">
        <f>ROW()</f>
        <v>674</v>
      </c>
    </row>
    <row r="675" spans="39:39" x14ac:dyDescent="0.35">
      <c r="AM675" s="3">
        <f>ROW()</f>
        <v>675</v>
      </c>
    </row>
    <row r="676" spans="39:39" x14ac:dyDescent="0.35">
      <c r="AM676" s="3">
        <f>ROW()</f>
        <v>676</v>
      </c>
    </row>
    <row r="677" spans="39:39" x14ac:dyDescent="0.35">
      <c r="AM677" s="3">
        <f>ROW()</f>
        <v>677</v>
      </c>
    </row>
    <row r="678" spans="39:39" x14ac:dyDescent="0.35">
      <c r="AM678" s="3">
        <f>ROW()</f>
        <v>678</v>
      </c>
    </row>
    <row r="679" spans="39:39" x14ac:dyDescent="0.35">
      <c r="AM679" s="3">
        <f>ROW()</f>
        <v>679</v>
      </c>
    </row>
    <row r="680" spans="39:39" x14ac:dyDescent="0.35">
      <c r="AM680" s="3">
        <f>ROW()</f>
        <v>680</v>
      </c>
    </row>
    <row r="681" spans="39:39" x14ac:dyDescent="0.35">
      <c r="AM681" s="3">
        <f>ROW()</f>
        <v>681</v>
      </c>
    </row>
    <row r="682" spans="39:39" x14ac:dyDescent="0.35">
      <c r="AM682" s="3">
        <f>ROW()</f>
        <v>682</v>
      </c>
    </row>
    <row r="683" spans="39:39" x14ac:dyDescent="0.35">
      <c r="AM683" s="3">
        <f>ROW()</f>
        <v>683</v>
      </c>
    </row>
    <row r="684" spans="39:39" x14ac:dyDescent="0.35">
      <c r="AM684" s="3">
        <f>ROW()</f>
        <v>684</v>
      </c>
    </row>
    <row r="685" spans="39:39" x14ac:dyDescent="0.35">
      <c r="AM685" s="3">
        <f>ROW()</f>
        <v>685</v>
      </c>
    </row>
    <row r="686" spans="39:39" x14ac:dyDescent="0.35">
      <c r="AM686" s="3">
        <f>ROW()</f>
        <v>686</v>
      </c>
    </row>
    <row r="687" spans="39:39" x14ac:dyDescent="0.35">
      <c r="AM687" s="3">
        <f>ROW()</f>
        <v>687</v>
      </c>
    </row>
    <row r="688" spans="39:39" x14ac:dyDescent="0.35">
      <c r="AM688" s="3">
        <f>ROW()</f>
        <v>688</v>
      </c>
    </row>
    <row r="689" spans="39:39" x14ac:dyDescent="0.35">
      <c r="AM689" s="3">
        <f>ROW()</f>
        <v>689</v>
      </c>
    </row>
    <row r="690" spans="39:39" x14ac:dyDescent="0.35">
      <c r="AM690" s="3">
        <f>ROW()</f>
        <v>690</v>
      </c>
    </row>
    <row r="691" spans="39:39" x14ac:dyDescent="0.35">
      <c r="AM691" s="3">
        <f>ROW()</f>
        <v>691</v>
      </c>
    </row>
    <row r="692" spans="39:39" x14ac:dyDescent="0.35">
      <c r="AM692" s="3">
        <f>ROW()</f>
        <v>692</v>
      </c>
    </row>
    <row r="693" spans="39:39" x14ac:dyDescent="0.35">
      <c r="AM693" s="3">
        <f>ROW()</f>
        <v>693</v>
      </c>
    </row>
    <row r="694" spans="39:39" x14ac:dyDescent="0.35">
      <c r="AM694" s="3">
        <f>ROW()</f>
        <v>694</v>
      </c>
    </row>
    <row r="695" spans="39:39" x14ac:dyDescent="0.35">
      <c r="AM695" s="3">
        <f>ROW()</f>
        <v>695</v>
      </c>
    </row>
    <row r="696" spans="39:39" x14ac:dyDescent="0.35">
      <c r="AM696" s="3">
        <f>ROW()</f>
        <v>696</v>
      </c>
    </row>
    <row r="697" spans="39:39" x14ac:dyDescent="0.35">
      <c r="AM697" s="3">
        <f>ROW()</f>
        <v>697</v>
      </c>
    </row>
    <row r="698" spans="39:39" x14ac:dyDescent="0.35">
      <c r="AM698" s="3">
        <f>ROW()</f>
        <v>698</v>
      </c>
    </row>
    <row r="699" spans="39:39" x14ac:dyDescent="0.35">
      <c r="AM699" s="3">
        <f>ROW()</f>
        <v>699</v>
      </c>
    </row>
    <row r="700" spans="39:39" x14ac:dyDescent="0.35">
      <c r="AM700" s="3">
        <f>ROW()</f>
        <v>700</v>
      </c>
    </row>
    <row r="701" spans="39:39" x14ac:dyDescent="0.35">
      <c r="AM701" s="3">
        <f>ROW()</f>
        <v>701</v>
      </c>
    </row>
    <row r="702" spans="39:39" x14ac:dyDescent="0.35">
      <c r="AM702" s="3">
        <f>ROW()</f>
        <v>702</v>
      </c>
    </row>
    <row r="703" spans="39:39" x14ac:dyDescent="0.35">
      <c r="AM703" s="3">
        <f>ROW()</f>
        <v>703</v>
      </c>
    </row>
    <row r="704" spans="39:39" x14ac:dyDescent="0.35">
      <c r="AM704" s="3">
        <f>ROW()</f>
        <v>704</v>
      </c>
    </row>
    <row r="705" spans="39:39" x14ac:dyDescent="0.35">
      <c r="AM705" s="3">
        <f>ROW()</f>
        <v>705</v>
      </c>
    </row>
    <row r="706" spans="39:39" x14ac:dyDescent="0.35">
      <c r="AM706" s="3">
        <f>ROW()</f>
        <v>706</v>
      </c>
    </row>
    <row r="707" spans="39:39" x14ac:dyDescent="0.35">
      <c r="AM707" s="3">
        <f>ROW()</f>
        <v>707</v>
      </c>
    </row>
    <row r="708" spans="39:39" x14ac:dyDescent="0.35">
      <c r="AM708" s="3">
        <f>ROW()</f>
        <v>708</v>
      </c>
    </row>
    <row r="709" spans="39:39" x14ac:dyDescent="0.35">
      <c r="AM709" s="3">
        <f>ROW()</f>
        <v>709</v>
      </c>
    </row>
    <row r="710" spans="39:39" x14ac:dyDescent="0.35">
      <c r="AM710" s="3">
        <f>ROW()</f>
        <v>710</v>
      </c>
    </row>
    <row r="711" spans="39:39" x14ac:dyDescent="0.35">
      <c r="AM711" s="3">
        <f>ROW()</f>
        <v>711</v>
      </c>
    </row>
    <row r="712" spans="39:39" x14ac:dyDescent="0.35">
      <c r="AM712" s="3">
        <f>ROW()</f>
        <v>712</v>
      </c>
    </row>
    <row r="713" spans="39:39" x14ac:dyDescent="0.35">
      <c r="AM713" s="3">
        <f>ROW()</f>
        <v>713</v>
      </c>
    </row>
    <row r="714" spans="39:39" x14ac:dyDescent="0.35">
      <c r="AM714" s="3">
        <f>ROW()</f>
        <v>714</v>
      </c>
    </row>
    <row r="715" spans="39:39" x14ac:dyDescent="0.35">
      <c r="AM715" s="3">
        <f>ROW()</f>
        <v>715</v>
      </c>
    </row>
    <row r="716" spans="39:39" x14ac:dyDescent="0.35">
      <c r="AM716" s="3">
        <f>ROW()</f>
        <v>716</v>
      </c>
    </row>
    <row r="717" spans="39:39" x14ac:dyDescent="0.35">
      <c r="AM717" s="3">
        <f>ROW()</f>
        <v>717</v>
      </c>
    </row>
    <row r="718" spans="39:39" x14ac:dyDescent="0.35">
      <c r="AM718" s="3">
        <f>ROW()</f>
        <v>718</v>
      </c>
    </row>
    <row r="719" spans="39:39" x14ac:dyDescent="0.35">
      <c r="AM719" s="3">
        <f>ROW()</f>
        <v>719</v>
      </c>
    </row>
    <row r="720" spans="39:39" x14ac:dyDescent="0.35">
      <c r="AM720" s="3">
        <f>ROW()</f>
        <v>720</v>
      </c>
    </row>
    <row r="721" spans="39:39" x14ac:dyDescent="0.35">
      <c r="AM721" s="3">
        <f>ROW()</f>
        <v>721</v>
      </c>
    </row>
    <row r="722" spans="39:39" x14ac:dyDescent="0.35">
      <c r="AM722" s="3">
        <f>ROW()</f>
        <v>722</v>
      </c>
    </row>
    <row r="723" spans="39:39" x14ac:dyDescent="0.35">
      <c r="AM723" s="3">
        <f>ROW()</f>
        <v>723</v>
      </c>
    </row>
    <row r="724" spans="39:39" x14ac:dyDescent="0.35">
      <c r="AM724" s="3">
        <f>ROW()</f>
        <v>724</v>
      </c>
    </row>
    <row r="725" spans="39:39" x14ac:dyDescent="0.35">
      <c r="AM725" s="3">
        <f>ROW()</f>
        <v>725</v>
      </c>
    </row>
    <row r="726" spans="39:39" x14ac:dyDescent="0.35">
      <c r="AM726" s="3">
        <f>ROW()</f>
        <v>726</v>
      </c>
    </row>
    <row r="727" spans="39:39" x14ac:dyDescent="0.35">
      <c r="AM727" s="3">
        <f>ROW()</f>
        <v>727</v>
      </c>
    </row>
    <row r="728" spans="39:39" x14ac:dyDescent="0.35">
      <c r="AM728" s="3">
        <f>ROW()</f>
        <v>728</v>
      </c>
    </row>
    <row r="729" spans="39:39" x14ac:dyDescent="0.35">
      <c r="AM729" s="3">
        <f>ROW()</f>
        <v>729</v>
      </c>
    </row>
    <row r="730" spans="39:39" x14ac:dyDescent="0.35">
      <c r="AM730" s="3">
        <f>ROW()</f>
        <v>730</v>
      </c>
    </row>
    <row r="731" spans="39:39" x14ac:dyDescent="0.35">
      <c r="AM731" s="3">
        <f>ROW()</f>
        <v>731</v>
      </c>
    </row>
    <row r="732" spans="39:39" x14ac:dyDescent="0.35">
      <c r="AM732" s="3">
        <f>ROW()</f>
        <v>732</v>
      </c>
    </row>
    <row r="733" spans="39:39" x14ac:dyDescent="0.35">
      <c r="AM733" s="3">
        <f>ROW()</f>
        <v>733</v>
      </c>
    </row>
    <row r="734" spans="39:39" x14ac:dyDescent="0.35">
      <c r="AM734" s="3">
        <f>ROW()</f>
        <v>734</v>
      </c>
    </row>
    <row r="735" spans="39:39" x14ac:dyDescent="0.35">
      <c r="AM735" s="3">
        <f>ROW()</f>
        <v>735</v>
      </c>
    </row>
    <row r="736" spans="39:39" x14ac:dyDescent="0.35">
      <c r="AM736" s="3">
        <f>ROW()</f>
        <v>736</v>
      </c>
    </row>
    <row r="737" spans="39:39" x14ac:dyDescent="0.35">
      <c r="AM737" s="3">
        <f>ROW()</f>
        <v>737</v>
      </c>
    </row>
    <row r="738" spans="39:39" x14ac:dyDescent="0.35">
      <c r="AM738" s="3">
        <f>ROW()</f>
        <v>738</v>
      </c>
    </row>
    <row r="739" spans="39:39" x14ac:dyDescent="0.35">
      <c r="AM739" s="3">
        <f>ROW()</f>
        <v>739</v>
      </c>
    </row>
    <row r="740" spans="39:39" x14ac:dyDescent="0.35">
      <c r="AM740" s="3">
        <f>ROW()</f>
        <v>740</v>
      </c>
    </row>
    <row r="741" spans="39:39" x14ac:dyDescent="0.35">
      <c r="AM741" s="3">
        <f>ROW()</f>
        <v>741</v>
      </c>
    </row>
    <row r="742" spans="39:39" x14ac:dyDescent="0.35">
      <c r="AM742" s="3">
        <f>ROW()</f>
        <v>742</v>
      </c>
    </row>
    <row r="743" spans="39:39" x14ac:dyDescent="0.35">
      <c r="AM743" s="3">
        <f>ROW()</f>
        <v>743</v>
      </c>
    </row>
    <row r="744" spans="39:39" x14ac:dyDescent="0.35">
      <c r="AM744" s="3">
        <f>ROW()</f>
        <v>744</v>
      </c>
    </row>
    <row r="745" spans="39:39" x14ac:dyDescent="0.35">
      <c r="AM745" s="3">
        <f>ROW()</f>
        <v>745</v>
      </c>
    </row>
    <row r="746" spans="39:39" x14ac:dyDescent="0.35">
      <c r="AM746" s="3">
        <f>ROW()</f>
        <v>746</v>
      </c>
    </row>
    <row r="747" spans="39:39" x14ac:dyDescent="0.35">
      <c r="AM747" s="3">
        <f>ROW()</f>
        <v>747</v>
      </c>
    </row>
    <row r="748" spans="39:39" x14ac:dyDescent="0.35">
      <c r="AM748" s="3">
        <f>ROW()</f>
        <v>748</v>
      </c>
    </row>
    <row r="749" spans="39:39" x14ac:dyDescent="0.35">
      <c r="AM749" s="3">
        <f>ROW()</f>
        <v>749</v>
      </c>
    </row>
    <row r="750" spans="39:39" x14ac:dyDescent="0.35">
      <c r="AM750" s="3">
        <f>ROW()</f>
        <v>750</v>
      </c>
    </row>
    <row r="751" spans="39:39" x14ac:dyDescent="0.35">
      <c r="AM751" s="3">
        <f>ROW()</f>
        <v>751</v>
      </c>
    </row>
    <row r="752" spans="39:39" x14ac:dyDescent="0.35">
      <c r="AM752" s="3">
        <f>ROW()</f>
        <v>752</v>
      </c>
    </row>
    <row r="753" spans="39:39" x14ac:dyDescent="0.35">
      <c r="AM753" s="3">
        <f>ROW()</f>
        <v>753</v>
      </c>
    </row>
    <row r="754" spans="39:39" x14ac:dyDescent="0.35">
      <c r="AM754" s="3">
        <f>ROW()</f>
        <v>754</v>
      </c>
    </row>
    <row r="755" spans="39:39" x14ac:dyDescent="0.35">
      <c r="AM755" s="3">
        <f>ROW()</f>
        <v>755</v>
      </c>
    </row>
    <row r="756" spans="39:39" x14ac:dyDescent="0.35">
      <c r="AM756" s="3">
        <f>ROW()</f>
        <v>756</v>
      </c>
    </row>
    <row r="757" spans="39:39" x14ac:dyDescent="0.35">
      <c r="AM757" s="3">
        <f>ROW()</f>
        <v>757</v>
      </c>
    </row>
    <row r="758" spans="39:39" x14ac:dyDescent="0.35">
      <c r="AM758" s="3">
        <f>ROW()</f>
        <v>758</v>
      </c>
    </row>
    <row r="759" spans="39:39" x14ac:dyDescent="0.35">
      <c r="AM759" s="3">
        <f>ROW()</f>
        <v>759</v>
      </c>
    </row>
    <row r="760" spans="39:39" x14ac:dyDescent="0.35">
      <c r="AM760" s="3">
        <f>ROW()</f>
        <v>760</v>
      </c>
    </row>
    <row r="761" spans="39:39" x14ac:dyDescent="0.35">
      <c r="AM761" s="3">
        <f>ROW()</f>
        <v>761</v>
      </c>
    </row>
    <row r="762" spans="39:39" x14ac:dyDescent="0.35">
      <c r="AM762" s="3">
        <f>ROW()</f>
        <v>762</v>
      </c>
    </row>
    <row r="763" spans="39:39" x14ac:dyDescent="0.35">
      <c r="AM763" s="3">
        <f>ROW()</f>
        <v>763</v>
      </c>
    </row>
    <row r="764" spans="39:39" x14ac:dyDescent="0.35">
      <c r="AM764" s="3">
        <f>ROW()</f>
        <v>764</v>
      </c>
    </row>
    <row r="765" spans="39:39" x14ac:dyDescent="0.35">
      <c r="AM765" s="3">
        <f>ROW()</f>
        <v>765</v>
      </c>
    </row>
    <row r="766" spans="39:39" x14ac:dyDescent="0.35">
      <c r="AM766" s="3">
        <f>ROW()</f>
        <v>766</v>
      </c>
    </row>
    <row r="767" spans="39:39" x14ac:dyDescent="0.35">
      <c r="AM767" s="3">
        <f>ROW()</f>
        <v>767</v>
      </c>
    </row>
    <row r="768" spans="39:39" x14ac:dyDescent="0.35">
      <c r="AM768" s="3">
        <f>ROW()</f>
        <v>768</v>
      </c>
    </row>
    <row r="769" spans="39:39" x14ac:dyDescent="0.35">
      <c r="AM769" s="3">
        <f>ROW()</f>
        <v>769</v>
      </c>
    </row>
    <row r="770" spans="39:39" x14ac:dyDescent="0.35">
      <c r="AM770" s="3">
        <f>ROW()</f>
        <v>770</v>
      </c>
    </row>
    <row r="771" spans="39:39" x14ac:dyDescent="0.35">
      <c r="AM771" s="3">
        <f>ROW()</f>
        <v>771</v>
      </c>
    </row>
    <row r="772" spans="39:39" x14ac:dyDescent="0.35">
      <c r="AM772" s="3">
        <f>ROW()</f>
        <v>772</v>
      </c>
    </row>
    <row r="773" spans="39:39" x14ac:dyDescent="0.35">
      <c r="AM773" s="3">
        <f>ROW()</f>
        <v>773</v>
      </c>
    </row>
    <row r="774" spans="39:39" x14ac:dyDescent="0.35">
      <c r="AM774" s="3">
        <f>ROW()</f>
        <v>774</v>
      </c>
    </row>
    <row r="775" spans="39:39" x14ac:dyDescent="0.35">
      <c r="AM775" s="3">
        <f>ROW()</f>
        <v>775</v>
      </c>
    </row>
    <row r="776" spans="39:39" x14ac:dyDescent="0.35">
      <c r="AM776" s="3">
        <f>ROW()</f>
        <v>776</v>
      </c>
    </row>
    <row r="777" spans="39:39" x14ac:dyDescent="0.35">
      <c r="AM777" s="3">
        <f>ROW()</f>
        <v>777</v>
      </c>
    </row>
    <row r="778" spans="39:39" x14ac:dyDescent="0.35">
      <c r="AM778" s="3">
        <f>ROW()</f>
        <v>778</v>
      </c>
    </row>
    <row r="779" spans="39:39" x14ac:dyDescent="0.35">
      <c r="AM779" s="3">
        <f>ROW()</f>
        <v>779</v>
      </c>
    </row>
    <row r="780" spans="39:39" x14ac:dyDescent="0.35">
      <c r="AM780" s="3">
        <f>ROW()</f>
        <v>780</v>
      </c>
    </row>
    <row r="781" spans="39:39" x14ac:dyDescent="0.35">
      <c r="AM781" s="3">
        <f>ROW()</f>
        <v>781</v>
      </c>
    </row>
    <row r="782" spans="39:39" x14ac:dyDescent="0.35">
      <c r="AM782" s="3">
        <f>ROW()</f>
        <v>782</v>
      </c>
    </row>
    <row r="783" spans="39:39" x14ac:dyDescent="0.35">
      <c r="AM783" s="3">
        <f>ROW()</f>
        <v>783</v>
      </c>
    </row>
    <row r="784" spans="39:39" x14ac:dyDescent="0.35">
      <c r="AM784" s="3">
        <f>ROW()</f>
        <v>784</v>
      </c>
    </row>
    <row r="785" spans="39:39" x14ac:dyDescent="0.35">
      <c r="AM785" s="3">
        <f>ROW()</f>
        <v>785</v>
      </c>
    </row>
    <row r="786" spans="39:39" x14ac:dyDescent="0.35">
      <c r="AM786" s="3">
        <f>ROW()</f>
        <v>786</v>
      </c>
    </row>
    <row r="787" spans="39:39" x14ac:dyDescent="0.35">
      <c r="AM787" s="3">
        <f>ROW()</f>
        <v>787</v>
      </c>
    </row>
    <row r="788" spans="39:39" x14ac:dyDescent="0.35">
      <c r="AM788" s="3">
        <f>ROW()</f>
        <v>788</v>
      </c>
    </row>
    <row r="789" spans="39:39" x14ac:dyDescent="0.35">
      <c r="AM789" s="3">
        <f>ROW()</f>
        <v>789</v>
      </c>
    </row>
    <row r="790" spans="39:39" x14ac:dyDescent="0.35">
      <c r="AM790" s="3">
        <f>ROW()</f>
        <v>790</v>
      </c>
    </row>
    <row r="791" spans="39:39" x14ac:dyDescent="0.35">
      <c r="AM791" s="3">
        <f>ROW()</f>
        <v>791</v>
      </c>
    </row>
    <row r="792" spans="39:39" x14ac:dyDescent="0.35">
      <c r="AM792" s="3">
        <f>ROW()</f>
        <v>792</v>
      </c>
    </row>
    <row r="793" spans="39:39" x14ac:dyDescent="0.35">
      <c r="AM793" s="3">
        <f>ROW()</f>
        <v>793</v>
      </c>
    </row>
    <row r="794" spans="39:39" x14ac:dyDescent="0.35">
      <c r="AM794" s="3">
        <f>ROW()</f>
        <v>794</v>
      </c>
    </row>
    <row r="795" spans="39:39" x14ac:dyDescent="0.35">
      <c r="AM795" s="3">
        <f>ROW()</f>
        <v>795</v>
      </c>
    </row>
    <row r="796" spans="39:39" x14ac:dyDescent="0.35">
      <c r="AM796" s="3">
        <f>ROW()</f>
        <v>796</v>
      </c>
    </row>
    <row r="797" spans="39:39" x14ac:dyDescent="0.35">
      <c r="AM797" s="3">
        <f>ROW()</f>
        <v>797</v>
      </c>
    </row>
    <row r="798" spans="39:39" x14ac:dyDescent="0.35">
      <c r="AM798" s="3">
        <f>ROW()</f>
        <v>798</v>
      </c>
    </row>
    <row r="799" spans="39:39" x14ac:dyDescent="0.35">
      <c r="AM799" s="3">
        <f>ROW()</f>
        <v>799</v>
      </c>
    </row>
    <row r="800" spans="39:39" x14ac:dyDescent="0.35">
      <c r="AM800" s="3">
        <f>ROW()</f>
        <v>800</v>
      </c>
    </row>
    <row r="801" spans="39:39" x14ac:dyDescent="0.35">
      <c r="AM801" s="3">
        <f>ROW()</f>
        <v>801</v>
      </c>
    </row>
    <row r="802" spans="39:39" x14ac:dyDescent="0.35">
      <c r="AM802" s="3">
        <f>ROW()</f>
        <v>802</v>
      </c>
    </row>
    <row r="803" spans="39:39" x14ac:dyDescent="0.35">
      <c r="AM803" s="3">
        <f>ROW()</f>
        <v>803</v>
      </c>
    </row>
    <row r="804" spans="39:39" x14ac:dyDescent="0.35">
      <c r="AM804" s="3">
        <f>ROW()</f>
        <v>804</v>
      </c>
    </row>
    <row r="805" spans="39:39" x14ac:dyDescent="0.35">
      <c r="AM805" s="3">
        <f>ROW()</f>
        <v>805</v>
      </c>
    </row>
    <row r="806" spans="39:39" x14ac:dyDescent="0.35">
      <c r="AM806" s="3">
        <f>ROW()</f>
        <v>806</v>
      </c>
    </row>
    <row r="807" spans="39:39" x14ac:dyDescent="0.35">
      <c r="AM807" s="3">
        <f>ROW()</f>
        <v>807</v>
      </c>
    </row>
    <row r="808" spans="39:39" x14ac:dyDescent="0.35">
      <c r="AM808" s="3">
        <f>ROW()</f>
        <v>808</v>
      </c>
    </row>
    <row r="809" spans="39:39" x14ac:dyDescent="0.35">
      <c r="AM809" s="3">
        <f>ROW()</f>
        <v>809</v>
      </c>
    </row>
    <row r="810" spans="39:39" x14ac:dyDescent="0.35">
      <c r="AM810" s="3">
        <f>ROW()</f>
        <v>810</v>
      </c>
    </row>
    <row r="811" spans="39:39" x14ac:dyDescent="0.35">
      <c r="AM811" s="3">
        <f>ROW()</f>
        <v>811</v>
      </c>
    </row>
    <row r="812" spans="39:39" x14ac:dyDescent="0.35">
      <c r="AM812" s="3">
        <f>ROW()</f>
        <v>812</v>
      </c>
    </row>
    <row r="813" spans="39:39" x14ac:dyDescent="0.35">
      <c r="AM813" s="3">
        <f>ROW()</f>
        <v>813</v>
      </c>
    </row>
    <row r="814" spans="39:39" x14ac:dyDescent="0.35">
      <c r="AM814" s="3">
        <f>ROW()</f>
        <v>814</v>
      </c>
    </row>
    <row r="815" spans="39:39" x14ac:dyDescent="0.35">
      <c r="AM815" s="3">
        <f>ROW()</f>
        <v>815</v>
      </c>
    </row>
    <row r="816" spans="39:39" x14ac:dyDescent="0.35">
      <c r="AM816" s="3">
        <f>ROW()</f>
        <v>816</v>
      </c>
    </row>
    <row r="817" spans="39:39" x14ac:dyDescent="0.35">
      <c r="AM817" s="3">
        <f>ROW()</f>
        <v>817</v>
      </c>
    </row>
    <row r="818" spans="39:39" x14ac:dyDescent="0.35">
      <c r="AM818" s="3">
        <f>ROW()</f>
        <v>818</v>
      </c>
    </row>
    <row r="819" spans="39:39" x14ac:dyDescent="0.35">
      <c r="AM819" s="3">
        <f>ROW()</f>
        <v>819</v>
      </c>
    </row>
    <row r="820" spans="39:39" x14ac:dyDescent="0.35">
      <c r="AM820" s="3">
        <f>ROW()</f>
        <v>820</v>
      </c>
    </row>
    <row r="821" spans="39:39" x14ac:dyDescent="0.35">
      <c r="AM821" s="3">
        <f>ROW()</f>
        <v>821</v>
      </c>
    </row>
    <row r="822" spans="39:39" x14ac:dyDescent="0.35">
      <c r="AM822" s="3">
        <f>ROW()</f>
        <v>822</v>
      </c>
    </row>
    <row r="823" spans="39:39" x14ac:dyDescent="0.35">
      <c r="AM823" s="3">
        <f>ROW()</f>
        <v>823</v>
      </c>
    </row>
    <row r="824" spans="39:39" x14ac:dyDescent="0.35">
      <c r="AM824" s="3">
        <f>ROW()</f>
        <v>824</v>
      </c>
    </row>
    <row r="825" spans="39:39" x14ac:dyDescent="0.35">
      <c r="AM825" s="3">
        <f>ROW()</f>
        <v>825</v>
      </c>
    </row>
    <row r="826" spans="39:39" x14ac:dyDescent="0.35">
      <c r="AM826" s="3">
        <f>ROW()</f>
        <v>826</v>
      </c>
    </row>
    <row r="827" spans="39:39" x14ac:dyDescent="0.35">
      <c r="AM827" s="3">
        <f>ROW()</f>
        <v>827</v>
      </c>
    </row>
    <row r="828" spans="39:39" x14ac:dyDescent="0.35">
      <c r="AM828" s="3">
        <f>ROW()</f>
        <v>828</v>
      </c>
    </row>
    <row r="829" spans="39:39" x14ac:dyDescent="0.35">
      <c r="AM829" s="3">
        <f>ROW()</f>
        <v>829</v>
      </c>
    </row>
    <row r="830" spans="39:39" x14ac:dyDescent="0.35">
      <c r="AM830" s="3">
        <f>ROW()</f>
        <v>830</v>
      </c>
    </row>
    <row r="831" spans="39:39" x14ac:dyDescent="0.35">
      <c r="AM831" s="3">
        <f>ROW()</f>
        <v>831</v>
      </c>
    </row>
    <row r="832" spans="39:39" x14ac:dyDescent="0.35">
      <c r="AM832" s="3">
        <f>ROW()</f>
        <v>832</v>
      </c>
    </row>
    <row r="833" spans="39:39" x14ac:dyDescent="0.35">
      <c r="AM833" s="3">
        <f>ROW()</f>
        <v>833</v>
      </c>
    </row>
    <row r="834" spans="39:39" x14ac:dyDescent="0.35">
      <c r="AM834" s="3">
        <f>ROW()</f>
        <v>834</v>
      </c>
    </row>
    <row r="835" spans="39:39" x14ac:dyDescent="0.35">
      <c r="AM835" s="3">
        <f>ROW()</f>
        <v>835</v>
      </c>
    </row>
    <row r="836" spans="39:39" x14ac:dyDescent="0.35">
      <c r="AM836" s="3">
        <f>ROW()</f>
        <v>836</v>
      </c>
    </row>
    <row r="837" spans="39:39" x14ac:dyDescent="0.35">
      <c r="AM837" s="3">
        <f>ROW()</f>
        <v>837</v>
      </c>
    </row>
    <row r="838" spans="39:39" x14ac:dyDescent="0.35">
      <c r="AM838" s="3">
        <f>ROW()</f>
        <v>838</v>
      </c>
    </row>
    <row r="839" spans="39:39" x14ac:dyDescent="0.35">
      <c r="AM839" s="3">
        <f>ROW()</f>
        <v>839</v>
      </c>
    </row>
    <row r="840" spans="39:39" x14ac:dyDescent="0.35">
      <c r="AM840" s="3">
        <f>ROW()</f>
        <v>840</v>
      </c>
    </row>
    <row r="841" spans="39:39" x14ac:dyDescent="0.35">
      <c r="AM841" s="3">
        <f>ROW()</f>
        <v>841</v>
      </c>
    </row>
    <row r="842" spans="39:39" x14ac:dyDescent="0.35">
      <c r="AM842" s="3">
        <f>ROW()</f>
        <v>842</v>
      </c>
    </row>
    <row r="843" spans="39:39" x14ac:dyDescent="0.35">
      <c r="AM843" s="3">
        <f>ROW()</f>
        <v>843</v>
      </c>
    </row>
    <row r="844" spans="39:39" x14ac:dyDescent="0.35">
      <c r="AM844" s="3">
        <f>ROW()</f>
        <v>844</v>
      </c>
    </row>
    <row r="845" spans="39:39" x14ac:dyDescent="0.35">
      <c r="AM845" s="3">
        <f>ROW()</f>
        <v>845</v>
      </c>
    </row>
    <row r="846" spans="39:39" x14ac:dyDescent="0.35">
      <c r="AM846" s="3">
        <f>ROW()</f>
        <v>846</v>
      </c>
    </row>
    <row r="847" spans="39:39" x14ac:dyDescent="0.35">
      <c r="AM847" s="3">
        <f>ROW()</f>
        <v>847</v>
      </c>
    </row>
    <row r="848" spans="39:39" x14ac:dyDescent="0.35">
      <c r="AM848" s="3">
        <f>ROW()</f>
        <v>848</v>
      </c>
    </row>
    <row r="849" spans="39:39" x14ac:dyDescent="0.35">
      <c r="AM849" s="3">
        <f>ROW()</f>
        <v>849</v>
      </c>
    </row>
    <row r="850" spans="39:39" x14ac:dyDescent="0.35">
      <c r="AM850" s="3">
        <f>ROW()</f>
        <v>850</v>
      </c>
    </row>
    <row r="851" spans="39:39" x14ac:dyDescent="0.35">
      <c r="AM851" s="3">
        <f>ROW()</f>
        <v>851</v>
      </c>
    </row>
    <row r="852" spans="39:39" x14ac:dyDescent="0.35">
      <c r="AM852" s="3">
        <f>ROW()</f>
        <v>852</v>
      </c>
    </row>
    <row r="853" spans="39:39" x14ac:dyDescent="0.35">
      <c r="AM853" s="3">
        <f>ROW()</f>
        <v>853</v>
      </c>
    </row>
    <row r="854" spans="39:39" x14ac:dyDescent="0.35">
      <c r="AM854" s="3">
        <f>ROW()</f>
        <v>854</v>
      </c>
    </row>
    <row r="855" spans="39:39" x14ac:dyDescent="0.35">
      <c r="AM855" s="3">
        <f>ROW()</f>
        <v>855</v>
      </c>
    </row>
    <row r="856" spans="39:39" x14ac:dyDescent="0.35">
      <c r="AM856" s="3">
        <f>ROW()</f>
        <v>856</v>
      </c>
    </row>
    <row r="857" spans="39:39" x14ac:dyDescent="0.35">
      <c r="AM857" s="3">
        <f>ROW()</f>
        <v>857</v>
      </c>
    </row>
    <row r="858" spans="39:39" x14ac:dyDescent="0.35">
      <c r="AM858" s="3">
        <f>ROW()</f>
        <v>858</v>
      </c>
    </row>
    <row r="859" spans="39:39" x14ac:dyDescent="0.35">
      <c r="AM859" s="3">
        <f>ROW()</f>
        <v>859</v>
      </c>
    </row>
    <row r="860" spans="39:39" x14ac:dyDescent="0.35">
      <c r="AM860" s="3">
        <f>ROW()</f>
        <v>860</v>
      </c>
    </row>
    <row r="861" spans="39:39" x14ac:dyDescent="0.35">
      <c r="AM861" s="3">
        <f>ROW()</f>
        <v>861</v>
      </c>
    </row>
    <row r="862" spans="39:39" x14ac:dyDescent="0.35">
      <c r="AM862" s="3">
        <f>ROW()</f>
        <v>862</v>
      </c>
    </row>
    <row r="863" spans="39:39" x14ac:dyDescent="0.35">
      <c r="AM863" s="3">
        <f>ROW()</f>
        <v>863</v>
      </c>
    </row>
    <row r="864" spans="39:39" x14ac:dyDescent="0.35">
      <c r="AM864" s="3">
        <f>ROW()</f>
        <v>864</v>
      </c>
    </row>
    <row r="865" spans="39:39" x14ac:dyDescent="0.35">
      <c r="AM865" s="3">
        <f>ROW()</f>
        <v>865</v>
      </c>
    </row>
    <row r="866" spans="39:39" x14ac:dyDescent="0.35">
      <c r="AM866" s="3">
        <f>ROW()</f>
        <v>866</v>
      </c>
    </row>
    <row r="867" spans="39:39" x14ac:dyDescent="0.35">
      <c r="AM867" s="3">
        <f>ROW()</f>
        <v>867</v>
      </c>
    </row>
    <row r="868" spans="39:39" x14ac:dyDescent="0.35">
      <c r="AM868" s="3">
        <f>ROW()</f>
        <v>868</v>
      </c>
    </row>
    <row r="869" spans="39:39" x14ac:dyDescent="0.35">
      <c r="AM869" s="3">
        <f>ROW()</f>
        <v>869</v>
      </c>
    </row>
    <row r="870" spans="39:39" x14ac:dyDescent="0.35">
      <c r="AM870" s="3">
        <f>ROW()</f>
        <v>870</v>
      </c>
    </row>
    <row r="871" spans="39:39" x14ac:dyDescent="0.35">
      <c r="AM871" s="3">
        <f>ROW()</f>
        <v>871</v>
      </c>
    </row>
    <row r="872" spans="39:39" x14ac:dyDescent="0.35">
      <c r="AM872" s="3">
        <f>ROW()</f>
        <v>872</v>
      </c>
    </row>
    <row r="873" spans="39:39" x14ac:dyDescent="0.35">
      <c r="AM873" s="3">
        <f>ROW()</f>
        <v>873</v>
      </c>
    </row>
    <row r="874" spans="39:39" x14ac:dyDescent="0.35">
      <c r="AM874" s="3">
        <f>ROW()</f>
        <v>874</v>
      </c>
    </row>
    <row r="875" spans="39:39" x14ac:dyDescent="0.35">
      <c r="AM875" s="3">
        <f>ROW()</f>
        <v>875</v>
      </c>
    </row>
    <row r="876" spans="39:39" x14ac:dyDescent="0.35">
      <c r="AM876" s="3">
        <f>ROW()</f>
        <v>876</v>
      </c>
    </row>
    <row r="877" spans="39:39" x14ac:dyDescent="0.35">
      <c r="AM877" s="3">
        <f>ROW()</f>
        <v>877</v>
      </c>
    </row>
    <row r="878" spans="39:39" x14ac:dyDescent="0.35">
      <c r="AM878" s="3">
        <f>ROW()</f>
        <v>878</v>
      </c>
    </row>
    <row r="879" spans="39:39" x14ac:dyDescent="0.35">
      <c r="AM879" s="3">
        <f>ROW()</f>
        <v>879</v>
      </c>
    </row>
    <row r="880" spans="39:39" x14ac:dyDescent="0.35">
      <c r="AM880" s="3">
        <f>ROW()</f>
        <v>880</v>
      </c>
    </row>
    <row r="881" spans="39:39" x14ac:dyDescent="0.35">
      <c r="AM881" s="3">
        <f>ROW()</f>
        <v>881</v>
      </c>
    </row>
    <row r="882" spans="39:39" x14ac:dyDescent="0.35">
      <c r="AM882" s="3">
        <f>ROW()</f>
        <v>882</v>
      </c>
    </row>
    <row r="883" spans="39:39" x14ac:dyDescent="0.35">
      <c r="AM883" s="3">
        <f>ROW()</f>
        <v>883</v>
      </c>
    </row>
    <row r="884" spans="39:39" x14ac:dyDescent="0.35">
      <c r="AM884" s="3">
        <f>ROW()</f>
        <v>884</v>
      </c>
    </row>
    <row r="885" spans="39:39" x14ac:dyDescent="0.35">
      <c r="AM885" s="3">
        <f>ROW()</f>
        <v>885</v>
      </c>
    </row>
    <row r="886" spans="39:39" x14ac:dyDescent="0.35">
      <c r="AM886" s="3">
        <f>ROW()</f>
        <v>886</v>
      </c>
    </row>
    <row r="887" spans="39:39" x14ac:dyDescent="0.35">
      <c r="AM887" s="3">
        <f>ROW()</f>
        <v>887</v>
      </c>
    </row>
    <row r="888" spans="39:39" x14ac:dyDescent="0.35">
      <c r="AM888" s="3">
        <f>ROW()</f>
        <v>888</v>
      </c>
    </row>
    <row r="889" spans="39:39" x14ac:dyDescent="0.35">
      <c r="AM889" s="3">
        <f>ROW()</f>
        <v>889</v>
      </c>
    </row>
    <row r="890" spans="39:39" x14ac:dyDescent="0.35">
      <c r="AM890" s="3">
        <f>ROW()</f>
        <v>890</v>
      </c>
    </row>
    <row r="891" spans="39:39" x14ac:dyDescent="0.35">
      <c r="AM891" s="3">
        <f>ROW()</f>
        <v>891</v>
      </c>
    </row>
    <row r="892" spans="39:39" x14ac:dyDescent="0.35">
      <c r="AM892" s="3">
        <f>ROW()</f>
        <v>892</v>
      </c>
    </row>
    <row r="893" spans="39:39" x14ac:dyDescent="0.35">
      <c r="AM893" s="3">
        <f>ROW()</f>
        <v>893</v>
      </c>
    </row>
    <row r="894" spans="39:39" x14ac:dyDescent="0.35">
      <c r="AM894" s="3">
        <f>ROW()</f>
        <v>894</v>
      </c>
    </row>
    <row r="895" spans="39:39" x14ac:dyDescent="0.35">
      <c r="AM895" s="3">
        <f>ROW()</f>
        <v>895</v>
      </c>
    </row>
    <row r="896" spans="39:39" x14ac:dyDescent="0.35">
      <c r="AM896" s="3">
        <f>ROW()</f>
        <v>896</v>
      </c>
    </row>
    <row r="897" spans="39:39" x14ac:dyDescent="0.35">
      <c r="AM897" s="3">
        <f>ROW()</f>
        <v>897</v>
      </c>
    </row>
    <row r="898" spans="39:39" x14ac:dyDescent="0.35">
      <c r="AM898" s="3">
        <f>ROW()</f>
        <v>898</v>
      </c>
    </row>
    <row r="899" spans="39:39" x14ac:dyDescent="0.35">
      <c r="AM899" s="3">
        <f>ROW()</f>
        <v>899</v>
      </c>
    </row>
    <row r="900" spans="39:39" x14ac:dyDescent="0.35">
      <c r="AM900" s="3">
        <f>ROW()</f>
        <v>900</v>
      </c>
    </row>
    <row r="901" spans="39:39" x14ac:dyDescent="0.35">
      <c r="AM901" s="3">
        <f>ROW()</f>
        <v>901</v>
      </c>
    </row>
    <row r="902" spans="39:39" x14ac:dyDescent="0.35">
      <c r="AM902" s="3">
        <f>ROW()</f>
        <v>902</v>
      </c>
    </row>
    <row r="903" spans="39:39" x14ac:dyDescent="0.35">
      <c r="AM903" s="3">
        <f>ROW()</f>
        <v>903</v>
      </c>
    </row>
    <row r="904" spans="39:39" x14ac:dyDescent="0.35">
      <c r="AM904" s="3">
        <f>ROW()</f>
        <v>904</v>
      </c>
    </row>
    <row r="905" spans="39:39" x14ac:dyDescent="0.35">
      <c r="AM905" s="3">
        <f>ROW()</f>
        <v>905</v>
      </c>
    </row>
    <row r="906" spans="39:39" x14ac:dyDescent="0.35">
      <c r="AM906" s="3">
        <f>ROW()</f>
        <v>906</v>
      </c>
    </row>
    <row r="907" spans="39:39" x14ac:dyDescent="0.35">
      <c r="AM907" s="3">
        <f>ROW()</f>
        <v>907</v>
      </c>
    </row>
    <row r="908" spans="39:39" x14ac:dyDescent="0.35">
      <c r="AM908" s="3">
        <f>ROW()</f>
        <v>908</v>
      </c>
    </row>
    <row r="909" spans="39:39" x14ac:dyDescent="0.35">
      <c r="AM909" s="3">
        <f>ROW()</f>
        <v>909</v>
      </c>
    </row>
    <row r="910" spans="39:39" x14ac:dyDescent="0.35">
      <c r="AM910" s="3">
        <f>ROW()</f>
        <v>910</v>
      </c>
    </row>
    <row r="911" spans="39:39" x14ac:dyDescent="0.35">
      <c r="AM911" s="3">
        <f>ROW()</f>
        <v>911</v>
      </c>
    </row>
    <row r="912" spans="39:39" x14ac:dyDescent="0.35">
      <c r="AM912" s="3">
        <f>ROW()</f>
        <v>912</v>
      </c>
    </row>
    <row r="913" spans="39:39" x14ac:dyDescent="0.35">
      <c r="AM913" s="3">
        <f>ROW()</f>
        <v>913</v>
      </c>
    </row>
    <row r="914" spans="39:39" x14ac:dyDescent="0.35">
      <c r="AM914" s="3">
        <f>ROW()</f>
        <v>914</v>
      </c>
    </row>
    <row r="915" spans="39:39" x14ac:dyDescent="0.35">
      <c r="AM915" s="3">
        <f>ROW()</f>
        <v>915</v>
      </c>
    </row>
    <row r="916" spans="39:39" x14ac:dyDescent="0.35">
      <c r="AM916" s="3">
        <f>ROW()</f>
        <v>916</v>
      </c>
    </row>
    <row r="917" spans="39:39" x14ac:dyDescent="0.35">
      <c r="AM917" s="3">
        <f>ROW()</f>
        <v>917</v>
      </c>
    </row>
    <row r="918" spans="39:39" x14ac:dyDescent="0.35">
      <c r="AM918" s="3">
        <f>ROW()</f>
        <v>918</v>
      </c>
    </row>
    <row r="919" spans="39:39" x14ac:dyDescent="0.35">
      <c r="AM919" s="3">
        <f>ROW()</f>
        <v>919</v>
      </c>
    </row>
    <row r="920" spans="39:39" x14ac:dyDescent="0.35">
      <c r="AM920" s="3">
        <f>ROW()</f>
        <v>920</v>
      </c>
    </row>
    <row r="921" spans="39:39" x14ac:dyDescent="0.35">
      <c r="AM921" s="3">
        <f>ROW()</f>
        <v>921</v>
      </c>
    </row>
    <row r="922" spans="39:39" x14ac:dyDescent="0.35">
      <c r="AM922" s="3">
        <f>ROW()</f>
        <v>922</v>
      </c>
    </row>
    <row r="923" spans="39:39" x14ac:dyDescent="0.35">
      <c r="AM923" s="3">
        <f>ROW()</f>
        <v>923</v>
      </c>
    </row>
    <row r="924" spans="39:39" x14ac:dyDescent="0.35">
      <c r="AM924" s="3">
        <f>ROW()</f>
        <v>924</v>
      </c>
    </row>
    <row r="925" spans="39:39" x14ac:dyDescent="0.35">
      <c r="AM925" s="3">
        <f>ROW()</f>
        <v>925</v>
      </c>
    </row>
    <row r="926" spans="39:39" x14ac:dyDescent="0.35">
      <c r="AM926" s="3">
        <f>ROW()</f>
        <v>926</v>
      </c>
    </row>
    <row r="927" spans="39:39" x14ac:dyDescent="0.35">
      <c r="AM927" s="3">
        <f>ROW()</f>
        <v>927</v>
      </c>
    </row>
    <row r="928" spans="39:39" x14ac:dyDescent="0.35">
      <c r="AM928" s="3">
        <f>ROW()</f>
        <v>928</v>
      </c>
    </row>
    <row r="929" spans="39:39" x14ac:dyDescent="0.35">
      <c r="AM929" s="3">
        <f>ROW()</f>
        <v>929</v>
      </c>
    </row>
    <row r="930" spans="39:39" x14ac:dyDescent="0.35">
      <c r="AM930" s="3">
        <f>ROW()</f>
        <v>930</v>
      </c>
    </row>
    <row r="931" spans="39:39" x14ac:dyDescent="0.35">
      <c r="AM931" s="3">
        <f>ROW()</f>
        <v>931</v>
      </c>
    </row>
    <row r="932" spans="39:39" x14ac:dyDescent="0.35">
      <c r="AM932" s="3">
        <f>ROW()</f>
        <v>932</v>
      </c>
    </row>
    <row r="933" spans="39:39" x14ac:dyDescent="0.35">
      <c r="AM933" s="3">
        <f>ROW()</f>
        <v>933</v>
      </c>
    </row>
    <row r="934" spans="39:39" x14ac:dyDescent="0.35">
      <c r="AM934" s="3">
        <f>ROW()</f>
        <v>934</v>
      </c>
    </row>
    <row r="935" spans="39:39" x14ac:dyDescent="0.35">
      <c r="AM935" s="3">
        <f>ROW()</f>
        <v>935</v>
      </c>
    </row>
    <row r="936" spans="39:39" x14ac:dyDescent="0.35">
      <c r="AM936" s="3">
        <f>ROW()</f>
        <v>936</v>
      </c>
    </row>
    <row r="937" spans="39:39" x14ac:dyDescent="0.35">
      <c r="AM937" s="3">
        <f>ROW()</f>
        <v>937</v>
      </c>
    </row>
    <row r="938" spans="39:39" x14ac:dyDescent="0.35">
      <c r="AM938" s="3">
        <f>ROW()</f>
        <v>938</v>
      </c>
    </row>
    <row r="939" spans="39:39" x14ac:dyDescent="0.35">
      <c r="AM939" s="3">
        <f>ROW()</f>
        <v>939</v>
      </c>
    </row>
    <row r="940" spans="39:39" x14ac:dyDescent="0.35">
      <c r="AM940" s="3">
        <f>ROW()</f>
        <v>940</v>
      </c>
    </row>
    <row r="941" spans="39:39" x14ac:dyDescent="0.35">
      <c r="AM941" s="3">
        <f>ROW()</f>
        <v>941</v>
      </c>
    </row>
    <row r="942" spans="39:39" x14ac:dyDescent="0.35">
      <c r="AM942" s="3">
        <f>ROW()</f>
        <v>942</v>
      </c>
    </row>
    <row r="943" spans="39:39" x14ac:dyDescent="0.35">
      <c r="AM943" s="3">
        <f>ROW()</f>
        <v>943</v>
      </c>
    </row>
    <row r="944" spans="39:39" x14ac:dyDescent="0.35">
      <c r="AM944" s="3">
        <f>ROW()</f>
        <v>944</v>
      </c>
    </row>
    <row r="945" spans="39:39" x14ac:dyDescent="0.35">
      <c r="AM945" s="3">
        <f>ROW()</f>
        <v>945</v>
      </c>
    </row>
    <row r="946" spans="39:39" x14ac:dyDescent="0.35">
      <c r="AM946" s="3">
        <f>ROW()</f>
        <v>946</v>
      </c>
    </row>
    <row r="947" spans="39:39" x14ac:dyDescent="0.35">
      <c r="AM947" s="3">
        <f>ROW()</f>
        <v>947</v>
      </c>
    </row>
    <row r="948" spans="39:39" x14ac:dyDescent="0.35">
      <c r="AM948" s="3">
        <f>ROW()</f>
        <v>948</v>
      </c>
    </row>
    <row r="949" spans="39:39" x14ac:dyDescent="0.35">
      <c r="AM949" s="3">
        <f>ROW()</f>
        <v>949</v>
      </c>
    </row>
    <row r="950" spans="39:39" x14ac:dyDescent="0.35">
      <c r="AM950" s="3">
        <f>ROW()</f>
        <v>950</v>
      </c>
    </row>
    <row r="951" spans="39:39" x14ac:dyDescent="0.35">
      <c r="AM951" s="3">
        <f>ROW()</f>
        <v>951</v>
      </c>
    </row>
    <row r="952" spans="39:39" x14ac:dyDescent="0.35">
      <c r="AM952" s="3">
        <f>ROW()</f>
        <v>952</v>
      </c>
    </row>
    <row r="953" spans="39:39" x14ac:dyDescent="0.35">
      <c r="AM953" s="3">
        <f>ROW()</f>
        <v>953</v>
      </c>
    </row>
    <row r="954" spans="39:39" x14ac:dyDescent="0.35">
      <c r="AM954" s="3">
        <f>ROW()</f>
        <v>954</v>
      </c>
    </row>
    <row r="955" spans="39:39" x14ac:dyDescent="0.35">
      <c r="AM955" s="3">
        <f>ROW()</f>
        <v>955</v>
      </c>
    </row>
    <row r="956" spans="39:39" x14ac:dyDescent="0.35">
      <c r="AM956" s="3">
        <f>ROW()</f>
        <v>956</v>
      </c>
    </row>
    <row r="957" spans="39:39" x14ac:dyDescent="0.35">
      <c r="AM957" s="3">
        <f>ROW()</f>
        <v>957</v>
      </c>
    </row>
    <row r="958" spans="39:39" x14ac:dyDescent="0.35">
      <c r="AM958" s="3">
        <f>ROW()</f>
        <v>958</v>
      </c>
    </row>
    <row r="959" spans="39:39" x14ac:dyDescent="0.35">
      <c r="AM959" s="3">
        <f>ROW()</f>
        <v>959</v>
      </c>
    </row>
    <row r="960" spans="39:39" x14ac:dyDescent="0.35">
      <c r="AM960" s="3">
        <f>ROW()</f>
        <v>960</v>
      </c>
    </row>
    <row r="961" spans="39:39" x14ac:dyDescent="0.35">
      <c r="AM961" s="3">
        <f>ROW()</f>
        <v>961</v>
      </c>
    </row>
    <row r="962" spans="39:39" x14ac:dyDescent="0.35">
      <c r="AM962" s="3">
        <f>ROW()</f>
        <v>962</v>
      </c>
    </row>
    <row r="963" spans="39:39" x14ac:dyDescent="0.35">
      <c r="AM963" s="3">
        <f>ROW()</f>
        <v>963</v>
      </c>
    </row>
    <row r="964" spans="39:39" x14ac:dyDescent="0.35">
      <c r="AM964" s="3">
        <f>ROW()</f>
        <v>964</v>
      </c>
    </row>
    <row r="965" spans="39:39" x14ac:dyDescent="0.35">
      <c r="AM965" s="3">
        <f>ROW()</f>
        <v>965</v>
      </c>
    </row>
    <row r="966" spans="39:39" x14ac:dyDescent="0.35">
      <c r="AM966" s="3">
        <f>ROW()</f>
        <v>966</v>
      </c>
    </row>
    <row r="967" spans="39:39" x14ac:dyDescent="0.35">
      <c r="AM967" s="3">
        <f>ROW()</f>
        <v>967</v>
      </c>
    </row>
    <row r="968" spans="39:39" x14ac:dyDescent="0.35">
      <c r="AM968" s="3">
        <f>ROW()</f>
        <v>968</v>
      </c>
    </row>
    <row r="969" spans="39:39" x14ac:dyDescent="0.35">
      <c r="AM969" s="3">
        <f>ROW()</f>
        <v>969</v>
      </c>
    </row>
    <row r="970" spans="39:39" x14ac:dyDescent="0.35">
      <c r="AM970" s="3">
        <f>ROW()</f>
        <v>970</v>
      </c>
    </row>
    <row r="971" spans="39:39" x14ac:dyDescent="0.35">
      <c r="AM971" s="3">
        <f>ROW()</f>
        <v>971</v>
      </c>
    </row>
    <row r="972" spans="39:39" x14ac:dyDescent="0.35">
      <c r="AM972" s="3">
        <f>ROW()</f>
        <v>972</v>
      </c>
    </row>
    <row r="973" spans="39:39" x14ac:dyDescent="0.35">
      <c r="AM973" s="3">
        <f>ROW()</f>
        <v>973</v>
      </c>
    </row>
    <row r="974" spans="39:39" x14ac:dyDescent="0.35">
      <c r="AM974" s="3">
        <f>ROW()</f>
        <v>974</v>
      </c>
    </row>
    <row r="975" spans="39:39" x14ac:dyDescent="0.35">
      <c r="AM975" s="3">
        <f>ROW()</f>
        <v>975</v>
      </c>
    </row>
    <row r="976" spans="39:39" x14ac:dyDescent="0.35">
      <c r="AM976" s="3">
        <f>ROW()</f>
        <v>976</v>
      </c>
    </row>
    <row r="977" spans="39:39" x14ac:dyDescent="0.35">
      <c r="AM977" s="3">
        <f>ROW()</f>
        <v>977</v>
      </c>
    </row>
    <row r="978" spans="39:39" x14ac:dyDescent="0.35">
      <c r="AM978" s="3">
        <f>ROW()</f>
        <v>978</v>
      </c>
    </row>
    <row r="979" spans="39:39" x14ac:dyDescent="0.35">
      <c r="AM979" s="3">
        <f>ROW()</f>
        <v>979</v>
      </c>
    </row>
    <row r="980" spans="39:39" x14ac:dyDescent="0.35">
      <c r="AM980" s="3">
        <f>ROW()</f>
        <v>980</v>
      </c>
    </row>
    <row r="981" spans="39:39" x14ac:dyDescent="0.35">
      <c r="AM981" s="3">
        <f>ROW()</f>
        <v>981</v>
      </c>
    </row>
    <row r="982" spans="39:39" x14ac:dyDescent="0.35">
      <c r="AM982" s="3">
        <f>ROW()</f>
        <v>982</v>
      </c>
    </row>
    <row r="983" spans="39:39" x14ac:dyDescent="0.35">
      <c r="AM983" s="3">
        <f>ROW()</f>
        <v>983</v>
      </c>
    </row>
    <row r="984" spans="39:39" x14ac:dyDescent="0.35">
      <c r="AM984" s="3">
        <f>ROW()</f>
        <v>984</v>
      </c>
    </row>
    <row r="985" spans="39:39" x14ac:dyDescent="0.35">
      <c r="AM985" s="3">
        <f>ROW()</f>
        <v>985</v>
      </c>
    </row>
    <row r="986" spans="39:39" x14ac:dyDescent="0.35">
      <c r="AM986" s="3">
        <f>ROW()</f>
        <v>986</v>
      </c>
    </row>
    <row r="987" spans="39:39" x14ac:dyDescent="0.35">
      <c r="AM987" s="3">
        <f>ROW()</f>
        <v>987</v>
      </c>
    </row>
    <row r="988" spans="39:39" x14ac:dyDescent="0.35">
      <c r="AM988" s="3">
        <f>ROW()</f>
        <v>988</v>
      </c>
    </row>
    <row r="989" spans="39:39" x14ac:dyDescent="0.35">
      <c r="AM989" s="3">
        <f>ROW()</f>
        <v>989</v>
      </c>
    </row>
    <row r="990" spans="39:39" x14ac:dyDescent="0.35">
      <c r="AM990" s="3">
        <f>ROW()</f>
        <v>990</v>
      </c>
    </row>
    <row r="991" spans="39:39" x14ac:dyDescent="0.35">
      <c r="AM991" s="3">
        <f>ROW()</f>
        <v>991</v>
      </c>
    </row>
    <row r="992" spans="39:39" x14ac:dyDescent="0.35">
      <c r="AM992" s="3">
        <f>ROW()</f>
        <v>992</v>
      </c>
    </row>
    <row r="993" spans="39:39" x14ac:dyDescent="0.35">
      <c r="AM993" s="3">
        <f>ROW()</f>
        <v>993</v>
      </c>
    </row>
    <row r="994" spans="39:39" x14ac:dyDescent="0.35">
      <c r="AM994" s="3">
        <f>ROW()</f>
        <v>994</v>
      </c>
    </row>
    <row r="995" spans="39:39" x14ac:dyDescent="0.35">
      <c r="AM995" s="3">
        <f>ROW()</f>
        <v>995</v>
      </c>
    </row>
    <row r="996" spans="39:39" x14ac:dyDescent="0.35">
      <c r="AM996" s="3">
        <f>ROW()</f>
        <v>996</v>
      </c>
    </row>
    <row r="997" spans="39:39" x14ac:dyDescent="0.35">
      <c r="AM997" s="3">
        <f>ROW()</f>
        <v>997</v>
      </c>
    </row>
    <row r="998" spans="39:39" x14ac:dyDescent="0.35">
      <c r="AM998" s="3">
        <f>ROW()</f>
        <v>998</v>
      </c>
    </row>
    <row r="999" spans="39:39" x14ac:dyDescent="0.35">
      <c r="AM999" s="3">
        <f>ROW()</f>
        <v>999</v>
      </c>
    </row>
    <row r="1000" spans="39:39" x14ac:dyDescent="0.35">
      <c r="AM1000" s="3">
        <f>ROW()</f>
        <v>1000</v>
      </c>
    </row>
    <row r="1001" spans="39:39" x14ac:dyDescent="0.35">
      <c r="AM1001" s="3">
        <f>ROW()</f>
        <v>1001</v>
      </c>
    </row>
    <row r="1002" spans="39:39" x14ac:dyDescent="0.35">
      <c r="AM1002" s="3">
        <f>ROW()</f>
        <v>1002</v>
      </c>
    </row>
    <row r="1003" spans="39:39" x14ac:dyDescent="0.35">
      <c r="AM1003" s="3">
        <f>ROW()</f>
        <v>1003</v>
      </c>
    </row>
    <row r="1004" spans="39:39" x14ac:dyDescent="0.35">
      <c r="AM1004" s="3">
        <f>ROW()</f>
        <v>1004</v>
      </c>
    </row>
    <row r="1005" spans="39:39" x14ac:dyDescent="0.35">
      <c r="AM1005" s="3">
        <f>ROW()</f>
        <v>1005</v>
      </c>
    </row>
    <row r="1006" spans="39:39" x14ac:dyDescent="0.35">
      <c r="AM1006" s="3">
        <f>ROW()</f>
        <v>1006</v>
      </c>
    </row>
    <row r="1007" spans="39:39" x14ac:dyDescent="0.35">
      <c r="AM1007" s="3">
        <f>ROW()</f>
        <v>1007</v>
      </c>
    </row>
    <row r="1008" spans="39:39" x14ac:dyDescent="0.35">
      <c r="AM1008" s="3">
        <f>ROW()</f>
        <v>1008</v>
      </c>
    </row>
    <row r="1009" spans="39:39" x14ac:dyDescent="0.35">
      <c r="AM1009" s="3">
        <f>ROW()</f>
        <v>1009</v>
      </c>
    </row>
    <row r="1010" spans="39:39" x14ac:dyDescent="0.35">
      <c r="AM1010" s="3">
        <f>ROW()</f>
        <v>1010</v>
      </c>
    </row>
    <row r="1011" spans="39:39" x14ac:dyDescent="0.35">
      <c r="AM1011" s="3">
        <f>ROW()</f>
        <v>1011</v>
      </c>
    </row>
    <row r="1012" spans="39:39" x14ac:dyDescent="0.35">
      <c r="AM1012" s="3">
        <f>ROW()</f>
        <v>1012</v>
      </c>
    </row>
    <row r="1013" spans="39:39" x14ac:dyDescent="0.35">
      <c r="AM1013" s="3">
        <f>ROW()</f>
        <v>1013</v>
      </c>
    </row>
    <row r="1014" spans="39:39" x14ac:dyDescent="0.35">
      <c r="AM1014" s="3">
        <f>ROW()</f>
        <v>1014</v>
      </c>
    </row>
    <row r="1015" spans="39:39" x14ac:dyDescent="0.35">
      <c r="AM1015" s="3">
        <f>ROW()</f>
        <v>1015</v>
      </c>
    </row>
    <row r="1016" spans="39:39" x14ac:dyDescent="0.35">
      <c r="AM1016" s="3">
        <f>ROW()</f>
        <v>1016</v>
      </c>
    </row>
    <row r="1017" spans="39:39" x14ac:dyDescent="0.35">
      <c r="AM1017" s="3">
        <f>ROW()</f>
        <v>1017</v>
      </c>
    </row>
    <row r="1018" spans="39:39" x14ac:dyDescent="0.35">
      <c r="AM1018" s="3">
        <f>ROW()</f>
        <v>1018</v>
      </c>
    </row>
    <row r="1019" spans="39:39" x14ac:dyDescent="0.35">
      <c r="AM1019" s="3">
        <f>ROW()</f>
        <v>1019</v>
      </c>
    </row>
    <row r="1020" spans="39:39" x14ac:dyDescent="0.35">
      <c r="AM1020" s="3">
        <f>ROW()</f>
        <v>1020</v>
      </c>
    </row>
    <row r="1021" spans="39:39" x14ac:dyDescent="0.35">
      <c r="AM1021" s="3">
        <f>ROW()</f>
        <v>1021</v>
      </c>
    </row>
    <row r="1022" spans="39:39" x14ac:dyDescent="0.35">
      <c r="AM1022" s="3">
        <f>ROW()</f>
        <v>1022</v>
      </c>
    </row>
    <row r="1023" spans="39:39" x14ac:dyDescent="0.35">
      <c r="AM1023" s="3">
        <f>ROW()</f>
        <v>1023</v>
      </c>
    </row>
    <row r="1024" spans="39:39" x14ac:dyDescent="0.35">
      <c r="AM1024" s="3">
        <f>ROW()</f>
        <v>1024</v>
      </c>
    </row>
    <row r="1025" spans="39:39" x14ac:dyDescent="0.35">
      <c r="AM1025" s="3">
        <f>ROW()</f>
        <v>1025</v>
      </c>
    </row>
    <row r="1026" spans="39:39" x14ac:dyDescent="0.35">
      <c r="AM1026" s="3">
        <f>ROW()</f>
        <v>1026</v>
      </c>
    </row>
    <row r="1027" spans="39:39" x14ac:dyDescent="0.35">
      <c r="AM1027" s="3">
        <f>ROW()</f>
        <v>1027</v>
      </c>
    </row>
    <row r="1028" spans="39:39" x14ac:dyDescent="0.35">
      <c r="AM1028" s="3">
        <f>ROW()</f>
        <v>1028</v>
      </c>
    </row>
    <row r="1029" spans="39:39" x14ac:dyDescent="0.35">
      <c r="AM1029" s="3">
        <f>ROW()</f>
        <v>1029</v>
      </c>
    </row>
    <row r="1030" spans="39:39" x14ac:dyDescent="0.35">
      <c r="AM1030" s="3">
        <f>ROW()</f>
        <v>1030</v>
      </c>
    </row>
    <row r="1031" spans="39:39" x14ac:dyDescent="0.35">
      <c r="AM1031" s="3">
        <f>ROW()</f>
        <v>1031</v>
      </c>
    </row>
    <row r="1032" spans="39:39" x14ac:dyDescent="0.35">
      <c r="AM1032" s="3">
        <f>ROW()</f>
        <v>1032</v>
      </c>
    </row>
    <row r="1033" spans="39:39" x14ac:dyDescent="0.35">
      <c r="AM1033" s="3">
        <f>ROW()</f>
        <v>1033</v>
      </c>
    </row>
    <row r="1034" spans="39:39" x14ac:dyDescent="0.35">
      <c r="AM1034" s="3">
        <f>ROW()</f>
        <v>1034</v>
      </c>
    </row>
    <row r="1035" spans="39:39" x14ac:dyDescent="0.35">
      <c r="AM1035" s="3">
        <f>ROW()</f>
        <v>1035</v>
      </c>
    </row>
    <row r="1036" spans="39:39" x14ac:dyDescent="0.35">
      <c r="AM1036" s="3">
        <f>ROW()</f>
        <v>1036</v>
      </c>
    </row>
    <row r="1037" spans="39:39" x14ac:dyDescent="0.35">
      <c r="AM1037" s="3">
        <f>ROW()</f>
        <v>1037</v>
      </c>
    </row>
    <row r="1038" spans="39:39" x14ac:dyDescent="0.35">
      <c r="AM1038" s="3">
        <f>ROW()</f>
        <v>1038</v>
      </c>
    </row>
    <row r="1039" spans="39:39" x14ac:dyDescent="0.35">
      <c r="AM1039" s="3">
        <f>ROW()</f>
        <v>1039</v>
      </c>
    </row>
    <row r="1040" spans="39:39" x14ac:dyDescent="0.35">
      <c r="AM1040" s="3">
        <f>ROW()</f>
        <v>1040</v>
      </c>
    </row>
    <row r="1041" spans="39:39" x14ac:dyDescent="0.35">
      <c r="AM1041" s="3">
        <f>ROW()</f>
        <v>1041</v>
      </c>
    </row>
    <row r="1042" spans="39:39" x14ac:dyDescent="0.35">
      <c r="AM1042" s="3">
        <f>ROW()</f>
        <v>1042</v>
      </c>
    </row>
    <row r="1043" spans="39:39" x14ac:dyDescent="0.35">
      <c r="AM1043" s="3">
        <f>ROW()</f>
        <v>1043</v>
      </c>
    </row>
    <row r="1044" spans="39:39" x14ac:dyDescent="0.35">
      <c r="AM1044" s="3">
        <f>ROW()</f>
        <v>1044</v>
      </c>
    </row>
    <row r="1045" spans="39:39" x14ac:dyDescent="0.35">
      <c r="AM1045" s="3">
        <f>ROW()</f>
        <v>1045</v>
      </c>
    </row>
    <row r="1046" spans="39:39" x14ac:dyDescent="0.35">
      <c r="AM1046" s="3">
        <f>ROW()</f>
        <v>1046</v>
      </c>
    </row>
    <row r="1047" spans="39:39" x14ac:dyDescent="0.35">
      <c r="AM1047" s="3">
        <f>ROW()</f>
        <v>1047</v>
      </c>
    </row>
    <row r="1048" spans="39:39" x14ac:dyDescent="0.35">
      <c r="AM1048" s="3">
        <f>ROW()</f>
        <v>1048</v>
      </c>
    </row>
    <row r="1049" spans="39:39" x14ac:dyDescent="0.35">
      <c r="AM1049" s="3">
        <f>ROW()</f>
        <v>1049</v>
      </c>
    </row>
    <row r="1050" spans="39:39" x14ac:dyDescent="0.35">
      <c r="AM1050" s="3">
        <f>ROW()</f>
        <v>1050</v>
      </c>
    </row>
    <row r="1051" spans="39:39" x14ac:dyDescent="0.35">
      <c r="AM1051" s="3">
        <f>ROW()</f>
        <v>1051</v>
      </c>
    </row>
    <row r="1052" spans="39:39" x14ac:dyDescent="0.35">
      <c r="AM1052" s="3">
        <f>ROW()</f>
        <v>1052</v>
      </c>
    </row>
    <row r="1053" spans="39:39" x14ac:dyDescent="0.35">
      <c r="AM1053" s="3">
        <f>ROW()</f>
        <v>1053</v>
      </c>
    </row>
    <row r="1054" spans="39:39" x14ac:dyDescent="0.35">
      <c r="AM1054" s="3">
        <f>ROW()</f>
        <v>1054</v>
      </c>
    </row>
    <row r="1055" spans="39:39" x14ac:dyDescent="0.35">
      <c r="AM1055" s="3">
        <f>ROW()</f>
        <v>1055</v>
      </c>
    </row>
    <row r="1056" spans="39:39" x14ac:dyDescent="0.35">
      <c r="AM1056" s="3">
        <f>ROW()</f>
        <v>1056</v>
      </c>
    </row>
    <row r="1057" spans="39:39" x14ac:dyDescent="0.35">
      <c r="AM1057" s="3">
        <f>ROW()</f>
        <v>1057</v>
      </c>
    </row>
    <row r="1058" spans="39:39" x14ac:dyDescent="0.35">
      <c r="AM1058" s="3">
        <f>ROW()</f>
        <v>1058</v>
      </c>
    </row>
    <row r="1059" spans="39:39" x14ac:dyDescent="0.35">
      <c r="AM1059" s="3">
        <f>ROW()</f>
        <v>1059</v>
      </c>
    </row>
    <row r="1060" spans="39:39" x14ac:dyDescent="0.35">
      <c r="AM1060" s="3">
        <f>ROW()</f>
        <v>1060</v>
      </c>
    </row>
    <row r="1061" spans="39:39" x14ac:dyDescent="0.35">
      <c r="AM1061" s="3">
        <f>ROW()</f>
        <v>1061</v>
      </c>
    </row>
    <row r="1062" spans="39:39" x14ac:dyDescent="0.35">
      <c r="AM1062" s="3">
        <f>ROW()</f>
        <v>1062</v>
      </c>
    </row>
    <row r="1063" spans="39:39" x14ac:dyDescent="0.35">
      <c r="AM1063" s="3">
        <f>ROW()</f>
        <v>1063</v>
      </c>
    </row>
    <row r="1064" spans="39:39" x14ac:dyDescent="0.35">
      <c r="AM1064" s="3">
        <f>ROW()</f>
        <v>1064</v>
      </c>
    </row>
    <row r="1065" spans="39:39" x14ac:dyDescent="0.35">
      <c r="AM1065" s="3">
        <f>ROW()</f>
        <v>1065</v>
      </c>
    </row>
    <row r="1066" spans="39:39" x14ac:dyDescent="0.35">
      <c r="AM1066" s="3">
        <f>ROW()</f>
        <v>1066</v>
      </c>
    </row>
    <row r="1067" spans="39:39" x14ac:dyDescent="0.35">
      <c r="AM1067" s="3">
        <f>ROW()</f>
        <v>1067</v>
      </c>
    </row>
    <row r="1068" spans="39:39" x14ac:dyDescent="0.35">
      <c r="AM1068" s="3">
        <f>ROW()</f>
        <v>1068</v>
      </c>
    </row>
    <row r="1069" spans="39:39" x14ac:dyDescent="0.35">
      <c r="AM1069" s="3">
        <f>ROW()</f>
        <v>1069</v>
      </c>
    </row>
    <row r="1070" spans="39:39" x14ac:dyDescent="0.35">
      <c r="AM1070" s="3">
        <f>ROW()</f>
        <v>1070</v>
      </c>
    </row>
    <row r="1071" spans="39:39" x14ac:dyDescent="0.35">
      <c r="AM1071" s="3">
        <f>ROW()</f>
        <v>1071</v>
      </c>
    </row>
    <row r="1072" spans="39:39" x14ac:dyDescent="0.35">
      <c r="AM1072" s="3">
        <f>ROW()</f>
        <v>1072</v>
      </c>
    </row>
    <row r="1073" spans="39:39" x14ac:dyDescent="0.35">
      <c r="AM1073" s="3">
        <f>ROW()</f>
        <v>1073</v>
      </c>
    </row>
    <row r="1074" spans="39:39" x14ac:dyDescent="0.35">
      <c r="AM1074" s="3">
        <f>ROW()</f>
        <v>1074</v>
      </c>
    </row>
    <row r="1075" spans="39:39" x14ac:dyDescent="0.35">
      <c r="AM1075" s="3">
        <f>ROW()</f>
        <v>1075</v>
      </c>
    </row>
    <row r="1076" spans="39:39" x14ac:dyDescent="0.35">
      <c r="AM1076" s="3">
        <f>ROW()</f>
        <v>1076</v>
      </c>
    </row>
    <row r="1077" spans="39:39" x14ac:dyDescent="0.35">
      <c r="AM1077" s="3">
        <f>ROW()</f>
        <v>1077</v>
      </c>
    </row>
    <row r="1078" spans="39:39" x14ac:dyDescent="0.35">
      <c r="AM1078" s="3">
        <f>ROW()</f>
        <v>1078</v>
      </c>
    </row>
    <row r="1079" spans="39:39" x14ac:dyDescent="0.35">
      <c r="AM1079" s="3">
        <f>ROW()</f>
        <v>1079</v>
      </c>
    </row>
    <row r="1080" spans="39:39" x14ac:dyDescent="0.35">
      <c r="AM1080" s="3">
        <f>ROW()</f>
        <v>1080</v>
      </c>
    </row>
    <row r="1081" spans="39:39" x14ac:dyDescent="0.35">
      <c r="AM1081" s="3">
        <f>ROW()</f>
        <v>1081</v>
      </c>
    </row>
    <row r="1082" spans="39:39" x14ac:dyDescent="0.35">
      <c r="AM1082" s="3">
        <f>ROW()</f>
        <v>1082</v>
      </c>
    </row>
    <row r="1083" spans="39:39" x14ac:dyDescent="0.35">
      <c r="AM1083" s="3">
        <f>ROW()</f>
        <v>1083</v>
      </c>
    </row>
    <row r="1084" spans="39:39" x14ac:dyDescent="0.35">
      <c r="AM1084" s="3">
        <f>ROW()</f>
        <v>1084</v>
      </c>
    </row>
    <row r="1085" spans="39:39" x14ac:dyDescent="0.35">
      <c r="AM1085" s="3">
        <f>ROW()</f>
        <v>1085</v>
      </c>
    </row>
    <row r="1086" spans="39:39" x14ac:dyDescent="0.35">
      <c r="AM1086" s="3">
        <f>ROW()</f>
        <v>1086</v>
      </c>
    </row>
    <row r="1087" spans="39:39" x14ac:dyDescent="0.35">
      <c r="AM1087" s="3">
        <f>ROW()</f>
        <v>1087</v>
      </c>
    </row>
    <row r="1088" spans="39:39" x14ac:dyDescent="0.35">
      <c r="AM1088" s="3">
        <f>ROW()</f>
        <v>1088</v>
      </c>
    </row>
    <row r="1089" spans="39:39" x14ac:dyDescent="0.35">
      <c r="AM1089" s="3">
        <f>ROW()</f>
        <v>1089</v>
      </c>
    </row>
    <row r="1090" spans="39:39" x14ac:dyDescent="0.35">
      <c r="AM1090" s="3">
        <f>ROW()</f>
        <v>1090</v>
      </c>
    </row>
    <row r="1091" spans="39:39" x14ac:dyDescent="0.35">
      <c r="AM1091" s="3">
        <f>ROW()</f>
        <v>1091</v>
      </c>
    </row>
    <row r="1092" spans="39:39" x14ac:dyDescent="0.35">
      <c r="AM1092" s="3">
        <f>ROW()</f>
        <v>1092</v>
      </c>
    </row>
    <row r="1093" spans="39:39" x14ac:dyDescent="0.35">
      <c r="AM1093" s="3">
        <f>ROW()</f>
        <v>1093</v>
      </c>
    </row>
    <row r="1094" spans="39:39" x14ac:dyDescent="0.35">
      <c r="AM1094" s="3">
        <f>ROW()</f>
        <v>1094</v>
      </c>
    </row>
    <row r="1095" spans="39:39" x14ac:dyDescent="0.35">
      <c r="AM1095" s="3">
        <f>ROW()</f>
        <v>1095</v>
      </c>
    </row>
    <row r="1096" spans="39:39" x14ac:dyDescent="0.35">
      <c r="AM1096" s="3">
        <f>ROW()</f>
        <v>1096</v>
      </c>
    </row>
    <row r="1097" spans="39:39" x14ac:dyDescent="0.35">
      <c r="AM1097" s="3">
        <f>ROW()</f>
        <v>1097</v>
      </c>
    </row>
    <row r="1098" spans="39:39" x14ac:dyDescent="0.35">
      <c r="AM1098" s="3">
        <f>ROW()</f>
        <v>1098</v>
      </c>
    </row>
    <row r="1099" spans="39:39" x14ac:dyDescent="0.35">
      <c r="AM1099" s="3">
        <f>ROW()</f>
        <v>1099</v>
      </c>
    </row>
    <row r="1100" spans="39:39" x14ac:dyDescent="0.35">
      <c r="AM1100" s="3">
        <f>ROW()</f>
        <v>1100</v>
      </c>
    </row>
    <row r="1101" spans="39:39" x14ac:dyDescent="0.35">
      <c r="AM1101" s="3">
        <f>ROW()</f>
        <v>1101</v>
      </c>
    </row>
    <row r="1102" spans="39:39" x14ac:dyDescent="0.35">
      <c r="AM1102" s="3">
        <f>ROW()</f>
        <v>1102</v>
      </c>
    </row>
    <row r="1103" spans="39:39" x14ac:dyDescent="0.35">
      <c r="AM1103" s="3">
        <f>ROW()</f>
        <v>1103</v>
      </c>
    </row>
  </sheetData>
  <sortState ref="A2:AL501">
    <sortCondition ref="A1"/>
  </sortState>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818" r:id="rId4" name="Button 2">
              <controlPr defaultSize="0" print="0" autoFill="0" autoPict="0" macro="[0]!Module16.Retour_Données_Client">
                <anchor moveWithCells="1" sizeWithCells="1">
                  <from>
                    <xdr:col>0</xdr:col>
                    <xdr:colOff>717550</xdr:colOff>
                    <xdr:row>0</xdr:row>
                    <xdr:rowOff>12700</xdr:rowOff>
                  </from>
                  <to>
                    <xdr:col>2</xdr:col>
                    <xdr:colOff>742950</xdr:colOff>
                    <xdr:row>0</xdr:row>
                    <xdr:rowOff>336550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BAD855EF-043C-49F6-9512-3CCF13667369}">
          <x14:formula1>
            <xm:f>'Listes D'!#REF!</xm:f>
          </x14:formula1>
          <xm:sqref>AF236:AF478</xm:sqref>
        </x14:dataValidation>
        <x14:dataValidation type="list" allowBlank="1" showInputMessage="1" showErrorMessage="1" xr:uid="{508C1073-32BF-4570-851E-091FCEAFFFA9}">
          <x14:formula1>
            <xm:f>'C:\Users\Martin GIVELET\Documents\Cabinet de courtage\GIE\[Comparateur Santé et prev Sofraco Alpes  Mai 2018 Anabelle MARJOLET.xlsm]Listes D'!#REF!</xm:f>
          </x14:formula1>
          <xm:sqref>AF2:AF5 AF27:AF235</xm:sqref>
        </x14:dataValidation>
        <x14:dataValidation type="list" allowBlank="1" showInputMessage="1" showErrorMessage="1" xr:uid="{5E0B1DCE-7A76-4BAC-9E9C-9DC20FC92EDD}">
          <x14:formula1>
            <xm:f>'C:\Users\Martin GIVELET\Documents\Cabinet de courtage\GIE\[Comparateur Santé seul4.xlsm]Listes D'!#REF!</xm:f>
          </x14:formula1>
          <xm:sqref>AF6:AF26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BT136"/>
  <sheetViews>
    <sheetView showFormulas="1" topLeftCell="E1" zoomScale="70" zoomScaleNormal="70" workbookViewId="0">
      <selection activeCell="J4" sqref="J4"/>
    </sheetView>
  </sheetViews>
  <sheetFormatPr baseColWidth="10" defaultRowHeight="14.5" x14ac:dyDescent="0.35"/>
  <cols>
    <col min="1" max="3" width="10.90625" style="7"/>
    <col min="4" max="4" width="15.26953125" style="7" customWidth="1"/>
    <col min="5" max="5" width="14.6328125" style="7" customWidth="1"/>
    <col min="6" max="8" width="10.90625" style="7"/>
    <col min="9" max="9" width="9.54296875" style="7" customWidth="1"/>
    <col min="10" max="10" width="17.1796875" style="7" customWidth="1"/>
    <col min="11" max="11" width="14.54296875" style="7" customWidth="1"/>
    <col min="12" max="12" width="6.26953125" style="7" customWidth="1"/>
    <col min="13" max="13" width="8.90625" style="8" customWidth="1"/>
    <col min="14" max="15" width="9.36328125" style="8" customWidth="1"/>
    <col min="16" max="23" width="10.90625" style="7"/>
    <col min="24" max="24" width="12.81640625" style="7" customWidth="1"/>
    <col min="25" max="28" width="10.90625" style="7"/>
    <col min="29" max="29" width="24.6328125" style="7" customWidth="1"/>
    <col min="30" max="30" width="18.54296875" style="7" customWidth="1"/>
    <col min="31" max="33" width="10.90625" style="7"/>
    <col min="34" max="34" width="19.90625" style="7" customWidth="1"/>
    <col min="35" max="16384" width="10.90625" style="7"/>
  </cols>
  <sheetData>
    <row r="1" spans="1:31" ht="43.5" x14ac:dyDescent="0.35">
      <c r="A1" s="8" t="s">
        <v>10</v>
      </c>
      <c r="B1" s="7" t="s">
        <v>220</v>
      </c>
      <c r="D1" s="129" t="s">
        <v>166</v>
      </c>
      <c r="E1" s="7" t="s">
        <v>221</v>
      </c>
      <c r="F1" s="7" t="s">
        <v>168</v>
      </c>
      <c r="G1" s="117" t="s">
        <v>215</v>
      </c>
      <c r="H1" s="130" t="s">
        <v>214</v>
      </c>
      <c r="I1" s="131" t="s">
        <v>213</v>
      </c>
      <c r="J1" s="131" t="s">
        <v>209</v>
      </c>
      <c r="K1" s="130" t="s">
        <v>169</v>
      </c>
      <c r="L1" s="132"/>
      <c r="M1" s="8" t="s">
        <v>144</v>
      </c>
      <c r="N1" s="133" t="s">
        <v>145</v>
      </c>
      <c r="O1" s="133" t="s">
        <v>378</v>
      </c>
      <c r="P1" s="7" t="s">
        <v>280</v>
      </c>
      <c r="Q1" s="134" t="s">
        <v>283</v>
      </c>
      <c r="S1" s="135" t="s">
        <v>296</v>
      </c>
      <c r="T1" s="119" t="s">
        <v>299</v>
      </c>
      <c r="U1" s="119" t="s">
        <v>300</v>
      </c>
      <c r="V1" s="119" t="s">
        <v>301</v>
      </c>
      <c r="W1" s="119" t="s">
        <v>302</v>
      </c>
      <c r="X1" s="119" t="s">
        <v>303</v>
      </c>
      <c r="Y1" s="119" t="s">
        <v>309</v>
      </c>
      <c r="AC1" s="119" t="s">
        <v>311</v>
      </c>
    </row>
    <row r="2" spans="1:31" x14ac:dyDescent="0.35">
      <c r="A2" s="8"/>
      <c r="D2" s="129"/>
      <c r="G2" s="117"/>
      <c r="H2" s="130"/>
      <c r="I2" s="131"/>
      <c r="J2" s="131"/>
      <c r="K2" s="130"/>
      <c r="L2" s="132"/>
      <c r="S2" s="7" t="s">
        <v>297</v>
      </c>
      <c r="T2" s="136">
        <v>1</v>
      </c>
      <c r="U2" s="136">
        <v>0.4</v>
      </c>
      <c r="V2" s="137">
        <v>1.5</v>
      </c>
      <c r="W2" s="7">
        <v>0</v>
      </c>
      <c r="X2" s="7" t="s">
        <v>285</v>
      </c>
      <c r="Y2" s="7" t="s">
        <v>310</v>
      </c>
    </row>
    <row r="3" spans="1:31" ht="73.5" customHeight="1" x14ac:dyDescent="0.65">
      <c r="A3" s="7" t="s">
        <v>13</v>
      </c>
      <c r="D3" s="121" t="s">
        <v>217</v>
      </c>
      <c r="E3" s="7" t="s">
        <v>175</v>
      </c>
      <c r="F3" s="7" t="s">
        <v>184</v>
      </c>
      <c r="G3" s="7" t="s">
        <v>172</v>
      </c>
      <c r="H3" s="130" t="s">
        <v>173</v>
      </c>
      <c r="I3" s="8" t="s">
        <v>3</v>
      </c>
      <c r="J3" s="7" t="s">
        <v>125</v>
      </c>
      <c r="K3" s="138">
        <v>12</v>
      </c>
      <c r="M3" s="139">
        <v>20</v>
      </c>
      <c r="N3" s="140"/>
      <c r="O3" s="140" t="s">
        <v>281</v>
      </c>
      <c r="P3" s="141" t="s">
        <v>281</v>
      </c>
      <c r="Q3" s="142" t="s">
        <v>3</v>
      </c>
      <c r="S3" s="136">
        <v>3</v>
      </c>
      <c r="T3" s="136">
        <v>0.8</v>
      </c>
      <c r="U3" s="136">
        <v>0.3</v>
      </c>
      <c r="V3" s="136">
        <v>1.25</v>
      </c>
      <c r="W3" s="7">
        <v>3</v>
      </c>
      <c r="X3" s="7" t="s">
        <v>284</v>
      </c>
      <c r="Y3" s="7" t="s">
        <v>287</v>
      </c>
      <c r="AB3" s="7" t="s">
        <v>317</v>
      </c>
      <c r="AC3" s="7" t="str">
        <f ca="1">CELL("adresse",AD3)</f>
        <v>$AD$3</v>
      </c>
      <c r="AD3" s="143"/>
      <c r="AE3" s="7" t="e">
        <f>#REF!</f>
        <v>#REF!</v>
      </c>
    </row>
    <row r="4" spans="1:31" ht="59.5" customHeight="1" x14ac:dyDescent="0.65">
      <c r="A4" s="7" t="s">
        <v>124</v>
      </c>
      <c r="D4" s="121" t="s">
        <v>295</v>
      </c>
      <c r="E4" s="7" t="s">
        <v>178</v>
      </c>
      <c r="G4" s="7" t="s">
        <v>177</v>
      </c>
      <c r="H4" s="130" t="s">
        <v>137</v>
      </c>
      <c r="I4" s="8" t="s">
        <v>4</v>
      </c>
      <c r="J4" s="7" t="s">
        <v>126</v>
      </c>
      <c r="K4" s="144">
        <v>4</v>
      </c>
      <c r="M4" s="139">
        <v>19</v>
      </c>
      <c r="N4" s="140" t="s">
        <v>147</v>
      </c>
      <c r="O4" s="140" t="s">
        <v>147</v>
      </c>
      <c r="P4" s="141" t="s">
        <v>147</v>
      </c>
      <c r="Q4" s="142" t="s">
        <v>4</v>
      </c>
      <c r="S4" s="136">
        <v>2</v>
      </c>
      <c r="T4" s="136">
        <v>0.6</v>
      </c>
      <c r="U4" s="136">
        <v>0.2</v>
      </c>
      <c r="V4" s="136">
        <v>1</v>
      </c>
      <c r="W4" s="7">
        <v>7</v>
      </c>
      <c r="Y4" s="7" t="s">
        <v>286</v>
      </c>
      <c r="AB4" s="7" t="s">
        <v>320</v>
      </c>
      <c r="AC4" s="7" t="str">
        <f t="shared" ref="AC4:AC11" ca="1" si="0">CELL("adresse",AD4)</f>
        <v>$AD$4</v>
      </c>
    </row>
    <row r="5" spans="1:31" ht="48" customHeight="1" x14ac:dyDescent="0.65">
      <c r="D5" s="121" t="s">
        <v>292</v>
      </c>
      <c r="E5" s="7" t="s">
        <v>178</v>
      </c>
      <c r="F5" s="131" t="s">
        <v>191</v>
      </c>
      <c r="G5" s="7" t="s">
        <v>180</v>
      </c>
      <c r="H5" s="130" t="s">
        <v>138</v>
      </c>
      <c r="J5" s="7" t="s">
        <v>127</v>
      </c>
      <c r="K5" s="145">
        <v>2</v>
      </c>
      <c r="M5" s="139">
        <v>18</v>
      </c>
      <c r="O5" s="8" t="s">
        <v>146</v>
      </c>
      <c r="S5" s="136">
        <v>1</v>
      </c>
      <c r="T5" s="136">
        <v>0.4</v>
      </c>
      <c r="U5" s="136">
        <v>0.15</v>
      </c>
      <c r="V5" s="136">
        <v>0.8</v>
      </c>
      <c r="W5" s="7">
        <v>15</v>
      </c>
      <c r="AB5" s="7" t="s">
        <v>318</v>
      </c>
      <c r="AC5" s="7" t="str">
        <f t="shared" ca="1" si="0"/>
        <v>$AD$5</v>
      </c>
    </row>
    <row r="6" spans="1:31" ht="144.5" customHeight="1" x14ac:dyDescent="0.65">
      <c r="D6" s="121" t="s">
        <v>294</v>
      </c>
      <c r="E6" s="7" t="s">
        <v>183</v>
      </c>
      <c r="F6" s="7" t="s">
        <v>219</v>
      </c>
      <c r="G6" s="7" t="s">
        <v>182</v>
      </c>
      <c r="H6" s="130" t="s">
        <v>139</v>
      </c>
      <c r="J6" s="7" t="s">
        <v>210</v>
      </c>
      <c r="K6" s="146">
        <v>1</v>
      </c>
      <c r="M6" s="139">
        <v>17</v>
      </c>
      <c r="S6" s="7" t="s">
        <v>298</v>
      </c>
      <c r="T6" s="136">
        <v>0.2</v>
      </c>
      <c r="U6" s="136">
        <v>0.14000000000000001</v>
      </c>
      <c r="V6" s="136">
        <v>0.6</v>
      </c>
      <c r="W6" s="7">
        <v>30</v>
      </c>
      <c r="AB6" s="7" t="s">
        <v>313</v>
      </c>
      <c r="AC6" s="7" t="str">
        <f t="shared" ca="1" si="0"/>
        <v>$AD$6</v>
      </c>
    </row>
    <row r="7" spans="1:31" ht="91.5" customHeight="1" x14ac:dyDescent="0.65">
      <c r="D7" s="121" t="s">
        <v>291</v>
      </c>
      <c r="E7" s="7" t="s">
        <v>187</v>
      </c>
      <c r="F7" s="131" t="s">
        <v>198</v>
      </c>
      <c r="G7" s="7" t="s">
        <v>185</v>
      </c>
      <c r="H7" s="130" t="s">
        <v>140</v>
      </c>
      <c r="J7" s="7" t="s">
        <v>211</v>
      </c>
      <c r="M7" s="139">
        <v>16</v>
      </c>
      <c r="N7" s="8" t="s">
        <v>498</v>
      </c>
      <c r="S7" s="136">
        <v>1.5</v>
      </c>
      <c r="T7" s="136">
        <v>0.15</v>
      </c>
      <c r="U7" s="136">
        <v>0.13</v>
      </c>
      <c r="V7" s="136">
        <v>0.4</v>
      </c>
      <c r="W7" s="7">
        <v>60</v>
      </c>
      <c r="AB7" s="7" t="s">
        <v>312</v>
      </c>
      <c r="AC7" s="7" t="str">
        <f t="shared" ca="1" si="0"/>
        <v>$AD$7</v>
      </c>
    </row>
    <row r="8" spans="1:31" ht="38" customHeight="1" x14ac:dyDescent="0.65">
      <c r="D8" s="121" t="s">
        <v>206</v>
      </c>
      <c r="E8" s="7" t="s">
        <v>207</v>
      </c>
      <c r="F8" s="131" t="s">
        <v>194</v>
      </c>
      <c r="H8" s="130" t="s">
        <v>189</v>
      </c>
      <c r="J8" s="7" t="s">
        <v>212</v>
      </c>
      <c r="M8" s="139">
        <v>15</v>
      </c>
      <c r="N8" s="8" t="s">
        <v>499</v>
      </c>
      <c r="S8" s="136">
        <v>1</v>
      </c>
      <c r="T8" s="136">
        <v>0.14000000000000001</v>
      </c>
      <c r="U8" s="136">
        <v>0.12</v>
      </c>
      <c r="V8" s="136">
        <v>0</v>
      </c>
      <c r="W8" s="7">
        <v>90</v>
      </c>
      <c r="AB8" s="7" t="s">
        <v>319</v>
      </c>
      <c r="AC8" s="7" t="str">
        <f t="shared" ca="1" si="0"/>
        <v>$AD$8</v>
      </c>
    </row>
    <row r="9" spans="1:31" ht="56.5" customHeight="1" x14ac:dyDescent="0.65">
      <c r="D9" s="121" t="s">
        <v>293</v>
      </c>
      <c r="F9" s="131" t="s">
        <v>188</v>
      </c>
      <c r="H9" s="130" t="s">
        <v>192</v>
      </c>
      <c r="M9" s="139">
        <v>10</v>
      </c>
      <c r="N9" s="8" t="s">
        <v>500</v>
      </c>
      <c r="S9" s="136">
        <v>0.8</v>
      </c>
      <c r="T9" s="136">
        <v>0.13</v>
      </c>
      <c r="U9" s="136">
        <v>0.11</v>
      </c>
      <c r="W9" s="147">
        <v>365</v>
      </c>
      <c r="AB9" s="7" t="s">
        <v>315</v>
      </c>
      <c r="AC9" s="7" t="str">
        <f t="shared" ca="1" si="0"/>
        <v>$AD$9</v>
      </c>
    </row>
    <row r="10" spans="1:31" ht="28.5" x14ac:dyDescent="0.65">
      <c r="D10" s="121" t="s">
        <v>216</v>
      </c>
      <c r="F10" s="131" t="s">
        <v>200</v>
      </c>
      <c r="H10" s="130" t="s">
        <v>195</v>
      </c>
      <c r="M10" s="139">
        <v>5</v>
      </c>
      <c r="N10" s="8" t="s">
        <v>501</v>
      </c>
      <c r="S10" s="136">
        <v>0.5</v>
      </c>
      <c r="T10" s="136">
        <v>0.12</v>
      </c>
      <c r="U10" s="136">
        <v>0.1</v>
      </c>
      <c r="AB10" s="7" t="s">
        <v>316</v>
      </c>
      <c r="AC10" s="7" t="str">
        <f t="shared" ca="1" si="0"/>
        <v>$AD$10</v>
      </c>
    </row>
    <row r="11" spans="1:31" ht="73.5" customHeight="1" x14ac:dyDescent="0.65">
      <c r="D11" s="121" t="s">
        <v>208</v>
      </c>
      <c r="F11" s="131" t="s">
        <v>197</v>
      </c>
      <c r="H11" s="8">
        <v>1</v>
      </c>
      <c r="M11" s="139">
        <v>0</v>
      </c>
      <c r="N11" s="8" t="s">
        <v>502</v>
      </c>
      <c r="T11" s="136">
        <v>0.11</v>
      </c>
      <c r="U11" s="136">
        <v>9.0000000000000094E-2</v>
      </c>
      <c r="AB11" s="7" t="s">
        <v>314</v>
      </c>
      <c r="AC11" s="7" t="str">
        <f t="shared" ca="1" si="0"/>
        <v>$AD$11</v>
      </c>
    </row>
    <row r="12" spans="1:31" x14ac:dyDescent="0.35">
      <c r="D12" s="121" t="s">
        <v>290</v>
      </c>
      <c r="F12" s="7" t="s">
        <v>171</v>
      </c>
      <c r="H12" s="8">
        <v>2</v>
      </c>
      <c r="N12" s="8">
        <v>0</v>
      </c>
      <c r="T12" s="136">
        <v>0.1</v>
      </c>
      <c r="U12" s="136">
        <v>8.0000000000000099E-2</v>
      </c>
    </row>
    <row r="13" spans="1:31" x14ac:dyDescent="0.35">
      <c r="D13" s="121" t="s">
        <v>218</v>
      </c>
      <c r="H13" s="8">
        <v>3</v>
      </c>
      <c r="T13" s="136">
        <v>9.0000000000000094E-2</v>
      </c>
      <c r="U13" s="136">
        <v>7.0000000000000201E-2</v>
      </c>
    </row>
    <row r="14" spans="1:31" x14ac:dyDescent="0.35">
      <c r="D14" s="117" t="s">
        <v>291</v>
      </c>
      <c r="H14" s="8">
        <v>4</v>
      </c>
      <c r="T14" s="136">
        <v>8.0000000000000099E-2</v>
      </c>
      <c r="U14" s="136">
        <v>6.0000000000000199E-2</v>
      </c>
    </row>
    <row r="15" spans="1:31" x14ac:dyDescent="0.35">
      <c r="D15" s="117" t="s">
        <v>218</v>
      </c>
      <c r="F15" s="131" t="s">
        <v>176</v>
      </c>
      <c r="H15" s="8">
        <v>5</v>
      </c>
      <c r="T15" s="136">
        <v>7.0000000000000201E-2</v>
      </c>
      <c r="U15" s="136">
        <v>5.0000000000000197E-2</v>
      </c>
    </row>
    <row r="16" spans="1:31" x14ac:dyDescent="0.35">
      <c r="E16" s="132"/>
      <c r="F16" s="7" t="s">
        <v>179</v>
      </c>
      <c r="H16" s="8">
        <v>6</v>
      </c>
      <c r="T16" s="136">
        <v>6.0000000000000199E-2</v>
      </c>
      <c r="U16" s="136">
        <v>0.04</v>
      </c>
    </row>
    <row r="17" spans="1:21" x14ac:dyDescent="0.35">
      <c r="E17" s="148"/>
      <c r="F17" s="131" t="s">
        <v>181</v>
      </c>
      <c r="H17" s="8">
        <v>7</v>
      </c>
      <c r="T17" s="136">
        <v>5.0000000000000197E-2</v>
      </c>
      <c r="U17" s="136">
        <v>0.03</v>
      </c>
    </row>
    <row r="18" spans="1:21" x14ac:dyDescent="0.35">
      <c r="H18" s="8">
        <v>8</v>
      </c>
      <c r="T18" s="136">
        <v>0.04</v>
      </c>
      <c r="U18" s="136">
        <v>0.02</v>
      </c>
    </row>
    <row r="19" spans="1:21" x14ac:dyDescent="0.35">
      <c r="H19" s="130" t="s">
        <v>203</v>
      </c>
      <c r="T19" s="136">
        <v>0.03</v>
      </c>
      <c r="U19" s="136">
        <v>9.9999999999999794E-3</v>
      </c>
    </row>
    <row r="20" spans="1:21" x14ac:dyDescent="0.35">
      <c r="H20" s="130" t="s">
        <v>204</v>
      </c>
      <c r="T20" s="136">
        <v>0.02</v>
      </c>
      <c r="U20" s="136">
        <v>0</v>
      </c>
    </row>
    <row r="21" spans="1:21" x14ac:dyDescent="0.35">
      <c r="A21" s="7" t="s">
        <v>326</v>
      </c>
      <c r="B21" s="7" t="s">
        <v>327</v>
      </c>
      <c r="D21" s="7" t="s">
        <v>329</v>
      </c>
      <c r="E21" s="7" t="s">
        <v>330</v>
      </c>
      <c r="H21" s="130" t="s">
        <v>205</v>
      </c>
      <c r="T21" s="136">
        <v>9.9999999999999794E-3</v>
      </c>
    </row>
    <row r="22" spans="1:21" x14ac:dyDescent="0.35">
      <c r="B22" s="7" t="s">
        <v>328</v>
      </c>
      <c r="E22" s="7" t="s">
        <v>331</v>
      </c>
      <c r="T22" s="136">
        <v>0</v>
      </c>
    </row>
    <row r="25" spans="1:21" x14ac:dyDescent="0.35">
      <c r="D25" s="149"/>
    </row>
    <row r="27" spans="1:21" x14ac:dyDescent="0.35">
      <c r="B27" s="149" t="s">
        <v>230</v>
      </c>
      <c r="C27" s="149"/>
      <c r="E27" s="149"/>
      <c r="F27" s="149"/>
      <c r="G27" s="149"/>
    </row>
    <row r="41" spans="2:72" x14ac:dyDescent="0.35">
      <c r="B41" s="7" t="s">
        <v>267</v>
      </c>
      <c r="C41" s="7" t="s">
        <v>268</v>
      </c>
      <c r="D41" s="7" t="s">
        <v>269</v>
      </c>
      <c r="E41" s="7" t="s">
        <v>270</v>
      </c>
      <c r="F41" s="7" t="s">
        <v>271</v>
      </c>
      <c r="G41" s="7" t="s">
        <v>272</v>
      </c>
      <c r="H41" s="7" t="s">
        <v>261</v>
      </c>
      <c r="I41" s="7" t="s">
        <v>262</v>
      </c>
      <c r="J41" s="7" t="s">
        <v>263</v>
      </c>
      <c r="K41" s="7" t="s">
        <v>264</v>
      </c>
      <c r="L41" s="7" t="s">
        <v>265</v>
      </c>
      <c r="M41" s="7" t="s">
        <v>266</v>
      </c>
      <c r="N41" s="7" t="s">
        <v>242</v>
      </c>
      <c r="O41" s="7"/>
      <c r="P41" s="7" t="s">
        <v>243</v>
      </c>
      <c r="Q41" s="7" t="s">
        <v>244</v>
      </c>
      <c r="R41" s="7" t="s">
        <v>245</v>
      </c>
      <c r="S41" s="7" t="s">
        <v>345</v>
      </c>
      <c r="T41" s="7" t="s">
        <v>346</v>
      </c>
      <c r="U41" s="7" t="s">
        <v>347</v>
      </c>
      <c r="V41" s="7" t="s">
        <v>348</v>
      </c>
      <c r="W41" s="7" t="s">
        <v>355</v>
      </c>
      <c r="X41" s="7" t="s">
        <v>356</v>
      </c>
      <c r="Y41" s="7" t="s">
        <v>357</v>
      </c>
      <c r="Z41" s="7" t="s">
        <v>358</v>
      </c>
      <c r="AA41" s="7" t="s">
        <v>359</v>
      </c>
      <c r="AB41" s="7" t="s">
        <v>360</v>
      </c>
      <c r="AC41" s="7" t="s">
        <v>361</v>
      </c>
      <c r="AD41" s="7" t="s">
        <v>362</v>
      </c>
      <c r="AE41" s="7" t="s">
        <v>363</v>
      </c>
      <c r="AF41" s="7" t="s">
        <v>364</v>
      </c>
      <c r="AG41" s="7" t="s">
        <v>365</v>
      </c>
      <c r="AH41" s="7" t="s">
        <v>366</v>
      </c>
      <c r="AI41" s="7" t="s">
        <v>1</v>
      </c>
      <c r="AJ41" s="7" t="s">
        <v>350</v>
      </c>
      <c r="AK41" s="7" t="s">
        <v>351</v>
      </c>
      <c r="AL41" s="7" t="s">
        <v>352</v>
      </c>
      <c r="AM41" s="7" t="s">
        <v>353</v>
      </c>
      <c r="AN41" s="7" t="s">
        <v>354</v>
      </c>
      <c r="AO41" s="7" t="s">
        <v>349</v>
      </c>
      <c r="AP41" s="7" t="s">
        <v>367</v>
      </c>
      <c r="AQ41" s="7" t="s">
        <v>368</v>
      </c>
      <c r="AR41" s="7" t="s">
        <v>369</v>
      </c>
      <c r="AS41" s="7" t="s">
        <v>370</v>
      </c>
      <c r="AT41" s="7" t="s">
        <v>341</v>
      </c>
      <c r="AU41" s="7" t="s">
        <v>342</v>
      </c>
      <c r="AV41" s="7" t="s">
        <v>343</v>
      </c>
      <c r="AW41" s="7" t="s">
        <v>344</v>
      </c>
      <c r="AX41" s="7" t="s">
        <v>334</v>
      </c>
      <c r="AY41" s="7" t="s">
        <v>335</v>
      </c>
      <c r="AZ41" s="7" t="s">
        <v>336</v>
      </c>
      <c r="BA41" s="7" t="s">
        <v>337</v>
      </c>
      <c r="BB41" s="7" t="s">
        <v>338</v>
      </c>
      <c r="BC41" s="7" t="s">
        <v>339</v>
      </c>
      <c r="BD41" s="7" t="s">
        <v>340</v>
      </c>
      <c r="BE41" s="7" t="s">
        <v>371</v>
      </c>
      <c r="BF41" s="7" t="s">
        <v>372</v>
      </c>
      <c r="BG41" s="7" t="s">
        <v>373</v>
      </c>
      <c r="BH41" s="7" t="s">
        <v>374</v>
      </c>
      <c r="BI41" s="8" t="s">
        <v>375</v>
      </c>
      <c r="BJ41" s="8" t="s">
        <v>376</v>
      </c>
      <c r="BK41" s="7" t="s">
        <v>377</v>
      </c>
      <c r="BL41" s="7" t="s">
        <v>252</v>
      </c>
      <c r="BM41" s="7" t="s">
        <v>253</v>
      </c>
      <c r="BN41" s="7" t="s">
        <v>254</v>
      </c>
      <c r="BO41" s="7" t="s">
        <v>255</v>
      </c>
      <c r="BP41" s="7" t="s">
        <v>256</v>
      </c>
      <c r="BQ41" s="7" t="s">
        <v>257</v>
      </c>
      <c r="BR41" s="7" t="s">
        <v>258</v>
      </c>
      <c r="BS41" s="7" t="s">
        <v>259</v>
      </c>
      <c r="BT41" s="7" t="s">
        <v>260</v>
      </c>
    </row>
    <row r="42" spans="2:72" x14ac:dyDescent="0.35">
      <c r="M42" s="7"/>
      <c r="N42" s="7"/>
      <c r="O42" s="7"/>
      <c r="AA42" s="7" t="s">
        <v>129</v>
      </c>
      <c r="AC42" s="7" t="s">
        <v>130</v>
      </c>
      <c r="AE42" s="7" t="s">
        <v>131</v>
      </c>
      <c r="AG42" s="7" t="s">
        <v>132</v>
      </c>
      <c r="BI42" s="8"/>
      <c r="BJ42" s="8"/>
    </row>
    <row r="43" spans="2:72" x14ac:dyDescent="0.35">
      <c r="M43" s="7"/>
      <c r="N43" s="7"/>
      <c r="O43" s="7"/>
      <c r="W43" s="7" t="s">
        <v>3</v>
      </c>
      <c r="X43" s="7" t="s">
        <v>3</v>
      </c>
      <c r="Y43" s="7" t="s">
        <v>3</v>
      </c>
      <c r="Z43" s="7" t="s">
        <v>3</v>
      </c>
      <c r="AA43" s="7" t="s">
        <v>3</v>
      </c>
      <c r="AB43" s="7" t="s">
        <v>3</v>
      </c>
      <c r="AC43" s="7" t="s">
        <v>3</v>
      </c>
      <c r="AD43" s="7" t="s">
        <v>3</v>
      </c>
      <c r="AE43" s="7" t="s">
        <v>3</v>
      </c>
      <c r="AF43" s="7" t="s">
        <v>3</v>
      </c>
      <c r="AG43" s="7" t="s">
        <v>3</v>
      </c>
      <c r="AH43" s="7" t="s">
        <v>3</v>
      </c>
      <c r="AP43" s="7" t="s">
        <v>3</v>
      </c>
      <c r="AQ43" s="7" t="s">
        <v>3</v>
      </c>
      <c r="AR43" s="7" t="s">
        <v>3</v>
      </c>
      <c r="AS43" s="7" t="s">
        <v>3</v>
      </c>
      <c r="BI43" s="8"/>
      <c r="BJ43" s="8"/>
    </row>
    <row r="44" spans="2:72" x14ac:dyDescent="0.35">
      <c r="M44" s="7"/>
      <c r="N44" s="7"/>
      <c r="O44" s="7"/>
      <c r="BI44" s="8"/>
      <c r="BJ44" s="8"/>
    </row>
    <row r="45" spans="2:72" x14ac:dyDescent="0.35">
      <c r="M45" s="7"/>
      <c r="N45" s="7"/>
      <c r="O45" s="7"/>
      <c r="BI45" s="8"/>
      <c r="BJ45" s="8"/>
    </row>
    <row r="46" spans="2:72" x14ac:dyDescent="0.35">
      <c r="B46" s="7">
        <v>1</v>
      </c>
      <c r="C46" s="7">
        <v>1.5</v>
      </c>
      <c r="D46" s="7">
        <v>2</v>
      </c>
      <c r="E46" s="7">
        <v>3</v>
      </c>
      <c r="F46" s="7">
        <v>4</v>
      </c>
      <c r="G46" s="7" t="s">
        <v>6</v>
      </c>
      <c r="M46" s="7"/>
      <c r="N46" s="7"/>
      <c r="O46" s="7"/>
      <c r="S46" s="7">
        <v>2.5</v>
      </c>
      <c r="T46" s="7">
        <v>3.5</v>
      </c>
      <c r="U46" s="7">
        <v>4.5</v>
      </c>
      <c r="V46" s="7" t="s">
        <v>6</v>
      </c>
      <c r="W46" s="7">
        <v>5.8</v>
      </c>
      <c r="X46" s="7">
        <v>5.8</v>
      </c>
      <c r="Y46" s="7" t="s">
        <v>6</v>
      </c>
      <c r="Z46" s="7">
        <v>5.8</v>
      </c>
      <c r="AA46" s="7">
        <v>5.8</v>
      </c>
      <c r="AB46" s="7">
        <v>5.8</v>
      </c>
      <c r="AC46" s="7">
        <v>5.8</v>
      </c>
      <c r="AD46" s="7">
        <v>5.8</v>
      </c>
      <c r="AE46" s="7">
        <v>5.8</v>
      </c>
      <c r="AF46" s="7" t="s">
        <v>6</v>
      </c>
      <c r="AG46" s="7" t="s">
        <v>6</v>
      </c>
      <c r="AH46" s="7">
        <v>5.8</v>
      </c>
      <c r="AI46" s="7">
        <v>2.5</v>
      </c>
      <c r="AJ46" s="7">
        <v>1</v>
      </c>
      <c r="AK46" s="7" t="s">
        <v>6</v>
      </c>
      <c r="AL46" s="7" t="s">
        <v>6</v>
      </c>
      <c r="AM46" s="7" t="s">
        <v>6</v>
      </c>
      <c r="AN46" s="7" t="s">
        <v>6</v>
      </c>
      <c r="AO46" s="7" t="s">
        <v>6</v>
      </c>
      <c r="AP46" s="7" t="s">
        <v>6</v>
      </c>
      <c r="AQ46" s="7" t="s">
        <v>6</v>
      </c>
      <c r="AR46" s="7" t="s">
        <v>6</v>
      </c>
      <c r="AS46" s="7" t="s">
        <v>6</v>
      </c>
      <c r="AT46" s="7">
        <v>3</v>
      </c>
      <c r="AU46" s="7">
        <v>3</v>
      </c>
      <c r="AV46" s="7">
        <v>3</v>
      </c>
      <c r="AW46" s="7">
        <v>4</v>
      </c>
      <c r="AX46" s="7">
        <v>1.25</v>
      </c>
      <c r="AY46" s="7">
        <v>2</v>
      </c>
      <c r="AZ46" s="7">
        <v>3</v>
      </c>
      <c r="BA46" s="7">
        <v>4</v>
      </c>
      <c r="BB46" s="7">
        <v>5</v>
      </c>
      <c r="BC46" s="7">
        <v>6</v>
      </c>
      <c r="BD46" s="7">
        <v>7</v>
      </c>
      <c r="BE46" s="7">
        <v>1.45</v>
      </c>
      <c r="BF46" s="7">
        <v>1.7</v>
      </c>
      <c r="BG46" s="7">
        <v>1.95</v>
      </c>
      <c r="BH46" s="7">
        <v>2.5</v>
      </c>
      <c r="BI46" s="8">
        <v>3.5</v>
      </c>
      <c r="BJ46" s="8">
        <v>4.5</v>
      </c>
      <c r="BK46" s="7">
        <v>1</v>
      </c>
    </row>
    <row r="47" spans="2:72" x14ac:dyDescent="0.35">
      <c r="B47" s="7">
        <v>1</v>
      </c>
      <c r="C47" s="7">
        <v>1.5</v>
      </c>
      <c r="D47" s="7">
        <v>2</v>
      </c>
      <c r="E47" s="7">
        <v>3</v>
      </c>
      <c r="F47" s="7">
        <v>4</v>
      </c>
      <c r="G47" s="7">
        <v>0.9</v>
      </c>
      <c r="M47" s="7"/>
      <c r="N47" s="7"/>
      <c r="O47" s="7"/>
      <c r="S47" s="7">
        <v>2.5</v>
      </c>
      <c r="T47" s="7">
        <v>3.5</v>
      </c>
      <c r="U47" s="7">
        <v>4.5</v>
      </c>
      <c r="V47" s="7" t="s">
        <v>6</v>
      </c>
      <c r="W47" s="7">
        <v>5.8</v>
      </c>
      <c r="X47" s="7">
        <v>5</v>
      </c>
      <c r="Y47" s="7" t="s">
        <v>6</v>
      </c>
      <c r="Z47" s="7">
        <v>2</v>
      </c>
      <c r="AA47" s="7">
        <v>5.8</v>
      </c>
      <c r="AB47" s="7">
        <v>2</v>
      </c>
      <c r="AC47" s="7">
        <v>5.8</v>
      </c>
      <c r="AD47" s="7">
        <v>2</v>
      </c>
      <c r="AE47" s="7">
        <v>5.8</v>
      </c>
      <c r="AF47" s="7">
        <v>2</v>
      </c>
      <c r="AG47" s="7">
        <v>6.8</v>
      </c>
      <c r="AH47" s="7">
        <v>5.8</v>
      </c>
      <c r="AI47" s="7" t="s">
        <v>10</v>
      </c>
      <c r="AJ47" s="7">
        <v>1</v>
      </c>
      <c r="AK47" s="7">
        <v>2</v>
      </c>
      <c r="AL47" s="7">
        <v>2</v>
      </c>
      <c r="AM47" s="7">
        <v>2</v>
      </c>
      <c r="AN47" s="7">
        <v>2</v>
      </c>
      <c r="AO47" s="7">
        <v>2</v>
      </c>
      <c r="AP47" s="7">
        <v>2.5</v>
      </c>
      <c r="AQ47" s="7">
        <v>2.5</v>
      </c>
      <c r="AR47" s="7">
        <v>3</v>
      </c>
      <c r="AS47" s="7">
        <v>2.5</v>
      </c>
      <c r="AT47" s="7">
        <v>2.25</v>
      </c>
      <c r="AU47" s="7">
        <v>2.25</v>
      </c>
      <c r="AV47" s="7">
        <v>2.25</v>
      </c>
      <c r="AW47" s="7">
        <v>3</v>
      </c>
      <c r="AX47" s="7">
        <v>1</v>
      </c>
      <c r="AY47" s="7">
        <v>1.5</v>
      </c>
      <c r="AZ47" s="7">
        <v>2</v>
      </c>
      <c r="BA47" s="7">
        <v>2</v>
      </c>
      <c r="BB47" s="7">
        <v>2</v>
      </c>
      <c r="BC47" s="7">
        <v>2</v>
      </c>
      <c r="BD47" s="7">
        <v>2</v>
      </c>
      <c r="BE47" s="7">
        <v>1</v>
      </c>
      <c r="BF47" s="7">
        <v>1</v>
      </c>
      <c r="BG47" s="7">
        <v>1</v>
      </c>
      <c r="BH47" s="7">
        <v>1</v>
      </c>
      <c r="BI47" s="8">
        <v>1</v>
      </c>
      <c r="BJ47" s="8">
        <v>1</v>
      </c>
      <c r="BK47" s="7">
        <v>1</v>
      </c>
    </row>
    <row r="48" spans="2:72" x14ac:dyDescent="0.35">
      <c r="B48" s="7">
        <v>1</v>
      </c>
      <c r="C48" s="7">
        <v>1.3</v>
      </c>
      <c r="D48" s="7">
        <v>1.8</v>
      </c>
      <c r="E48" s="7">
        <v>2</v>
      </c>
      <c r="F48" s="7">
        <v>2</v>
      </c>
      <c r="G48" s="7">
        <v>2</v>
      </c>
      <c r="M48" s="7"/>
      <c r="N48" s="7"/>
      <c r="O48" s="7"/>
      <c r="S48" s="7">
        <v>1.8</v>
      </c>
      <c r="T48" s="7">
        <v>2</v>
      </c>
      <c r="U48" s="7">
        <v>2</v>
      </c>
      <c r="V48" s="7">
        <v>2</v>
      </c>
      <c r="W48" s="7">
        <v>2</v>
      </c>
      <c r="X48" s="7">
        <v>2</v>
      </c>
      <c r="Y48" s="7">
        <v>2</v>
      </c>
      <c r="Z48" s="7">
        <v>2</v>
      </c>
      <c r="AA48" s="7">
        <v>5.8</v>
      </c>
      <c r="AB48" s="7">
        <v>2</v>
      </c>
      <c r="AC48" s="7">
        <v>5.8</v>
      </c>
      <c r="AD48" s="7">
        <v>2</v>
      </c>
      <c r="AE48" s="7">
        <v>5.8</v>
      </c>
      <c r="AF48" s="7">
        <v>2</v>
      </c>
      <c r="AG48" s="7">
        <v>6.8</v>
      </c>
      <c r="AH48" s="7">
        <v>2</v>
      </c>
      <c r="AI48" s="7">
        <v>2</v>
      </c>
      <c r="AJ48" s="7">
        <v>1</v>
      </c>
      <c r="AK48" s="7">
        <v>2</v>
      </c>
      <c r="AL48" s="7">
        <v>2</v>
      </c>
      <c r="AM48" s="7">
        <v>2</v>
      </c>
      <c r="AN48" s="7">
        <v>2</v>
      </c>
      <c r="AO48" s="7">
        <v>2</v>
      </c>
      <c r="AP48" s="7">
        <v>2.25</v>
      </c>
      <c r="AQ48" s="7">
        <v>2.25</v>
      </c>
      <c r="AR48" s="7">
        <v>2.25</v>
      </c>
      <c r="AS48" s="7">
        <v>2.25</v>
      </c>
      <c r="AT48" s="7">
        <v>2</v>
      </c>
      <c r="AU48" s="7">
        <v>2</v>
      </c>
      <c r="AV48" s="7">
        <v>2</v>
      </c>
      <c r="AW48" s="7">
        <v>4</v>
      </c>
      <c r="AX48" s="7">
        <v>1</v>
      </c>
      <c r="AY48" s="7">
        <v>1.5</v>
      </c>
      <c r="AZ48" s="7">
        <v>2</v>
      </c>
      <c r="BA48" s="7">
        <v>2</v>
      </c>
      <c r="BB48" s="7">
        <v>2</v>
      </c>
      <c r="BC48" s="7">
        <v>2</v>
      </c>
      <c r="BD48" s="7">
        <v>2</v>
      </c>
      <c r="BE48" s="7">
        <v>1.25</v>
      </c>
      <c r="BF48" s="7">
        <v>1.5</v>
      </c>
      <c r="BG48" s="7">
        <v>1.75</v>
      </c>
      <c r="BH48" s="7">
        <v>2</v>
      </c>
      <c r="BI48" s="8">
        <v>2</v>
      </c>
      <c r="BJ48" s="8">
        <v>2</v>
      </c>
      <c r="BK48" s="7">
        <v>1</v>
      </c>
    </row>
    <row r="49" spans="2:63" x14ac:dyDescent="0.35">
      <c r="B49" s="7">
        <v>1</v>
      </c>
      <c r="C49" s="7">
        <v>1</v>
      </c>
      <c r="D49" s="7">
        <v>1</v>
      </c>
      <c r="E49" s="7">
        <v>1</v>
      </c>
      <c r="F49" s="7">
        <v>1</v>
      </c>
      <c r="G49" s="7">
        <v>1</v>
      </c>
      <c r="M49" s="7"/>
      <c r="N49" s="7"/>
      <c r="O49" s="7"/>
      <c r="S49" s="7" t="s">
        <v>14</v>
      </c>
      <c r="T49" s="7" t="s">
        <v>14</v>
      </c>
      <c r="U49" s="7" t="s">
        <v>14</v>
      </c>
      <c r="V49" s="7" t="s">
        <v>14</v>
      </c>
      <c r="W49" s="7" t="s">
        <v>13</v>
      </c>
      <c r="X49" s="7" t="s">
        <v>13</v>
      </c>
      <c r="Y49" s="7" t="s">
        <v>13</v>
      </c>
      <c r="Z49" s="7" t="s">
        <v>13</v>
      </c>
      <c r="AA49" s="7" t="s">
        <v>13</v>
      </c>
      <c r="AB49" s="7" t="s">
        <v>13</v>
      </c>
      <c r="AC49" s="7" t="s">
        <v>13</v>
      </c>
      <c r="AD49" s="7" t="s">
        <v>13</v>
      </c>
      <c r="AE49" s="7" t="s">
        <v>13</v>
      </c>
      <c r="AF49" s="7" t="s">
        <v>13</v>
      </c>
      <c r="AG49" s="7" t="s">
        <v>13</v>
      </c>
      <c r="AH49" s="7" t="s">
        <v>13</v>
      </c>
      <c r="AI49" s="7" t="s">
        <v>10</v>
      </c>
      <c r="AJ49" s="7" t="s">
        <v>14</v>
      </c>
      <c r="AK49" s="7" t="s">
        <v>14</v>
      </c>
      <c r="AL49" s="7" t="s">
        <v>14</v>
      </c>
      <c r="AM49" s="7" t="s">
        <v>14</v>
      </c>
      <c r="AN49" s="7" t="s">
        <v>14</v>
      </c>
      <c r="AO49" s="7" t="s">
        <v>14</v>
      </c>
      <c r="AP49" s="7" t="s">
        <v>13</v>
      </c>
      <c r="AQ49" s="7" t="s">
        <v>13</v>
      </c>
      <c r="AR49" s="7" t="s">
        <v>13</v>
      </c>
      <c r="AS49" s="7" t="s">
        <v>13</v>
      </c>
      <c r="AT49" s="7" t="s">
        <v>13</v>
      </c>
      <c r="AU49" s="7" t="s">
        <v>13</v>
      </c>
      <c r="AV49" s="7" t="s">
        <v>13</v>
      </c>
      <c r="AW49" s="7" t="s">
        <v>13</v>
      </c>
      <c r="AX49" s="7" t="s">
        <v>13</v>
      </c>
      <c r="AY49" s="7" t="s">
        <v>13</v>
      </c>
      <c r="AZ49" s="7" t="s">
        <v>13</v>
      </c>
      <c r="BA49" s="7" t="s">
        <v>13</v>
      </c>
      <c r="BB49" s="7" t="s">
        <v>13</v>
      </c>
      <c r="BC49" s="7" t="s">
        <v>13</v>
      </c>
      <c r="BD49" s="7" t="s">
        <v>13</v>
      </c>
      <c r="BE49" s="7" t="s">
        <v>10</v>
      </c>
      <c r="BF49" s="7" t="s">
        <v>10</v>
      </c>
      <c r="BG49" s="7" t="s">
        <v>10</v>
      </c>
      <c r="BH49" s="7" t="s">
        <v>10</v>
      </c>
      <c r="BI49" s="8" t="s">
        <v>10</v>
      </c>
      <c r="BJ49" s="8" t="s">
        <v>10</v>
      </c>
      <c r="BK49" s="7" t="s">
        <v>10</v>
      </c>
    </row>
    <row r="50" spans="2:63" x14ac:dyDescent="0.35">
      <c r="B50" s="7">
        <v>1</v>
      </c>
      <c r="C50" s="7">
        <v>1</v>
      </c>
      <c r="D50" s="7">
        <v>1</v>
      </c>
      <c r="E50" s="7">
        <v>1</v>
      </c>
      <c r="F50" s="7">
        <v>1</v>
      </c>
      <c r="G50" s="7">
        <v>1</v>
      </c>
      <c r="M50" s="7"/>
      <c r="N50" s="7"/>
      <c r="O50" s="7"/>
      <c r="S50" s="7" t="s">
        <v>6</v>
      </c>
      <c r="T50" s="7" t="s">
        <v>6</v>
      </c>
      <c r="U50" s="7" t="s">
        <v>6</v>
      </c>
      <c r="V50" s="7" t="s">
        <v>6</v>
      </c>
      <c r="W50" s="7" t="s">
        <v>6</v>
      </c>
      <c r="X50" s="7" t="s">
        <v>6</v>
      </c>
      <c r="Y50" s="7" t="s">
        <v>6</v>
      </c>
      <c r="Z50" s="7">
        <v>1</v>
      </c>
      <c r="AA50" s="7">
        <v>1</v>
      </c>
      <c r="AB50" s="7">
        <v>1</v>
      </c>
      <c r="AC50" s="7">
        <v>1</v>
      </c>
      <c r="AD50" s="7" t="s">
        <v>6</v>
      </c>
      <c r="AE50" s="7" t="s">
        <v>6</v>
      </c>
      <c r="AF50" s="7" t="s">
        <v>6</v>
      </c>
      <c r="AG50" s="7" t="s">
        <v>6</v>
      </c>
      <c r="AH50" s="7" t="s">
        <v>6</v>
      </c>
      <c r="AI50" s="7" t="s">
        <v>6</v>
      </c>
      <c r="AJ50" s="7" t="s">
        <v>6</v>
      </c>
      <c r="AK50" s="7" t="s">
        <v>6</v>
      </c>
      <c r="AL50" s="7" t="s">
        <v>6</v>
      </c>
      <c r="AM50" s="7" t="s">
        <v>6</v>
      </c>
      <c r="AN50" s="7" t="s">
        <v>6</v>
      </c>
      <c r="AO50" s="7" t="s">
        <v>6</v>
      </c>
      <c r="AP50" s="7" t="s">
        <v>6</v>
      </c>
      <c r="AQ50" s="7" t="s">
        <v>6</v>
      </c>
      <c r="AR50" s="7" t="s">
        <v>6</v>
      </c>
      <c r="AS50" s="7" t="s">
        <v>6</v>
      </c>
      <c r="AT50" s="7" t="s">
        <v>6</v>
      </c>
      <c r="AU50" s="7" t="s">
        <v>6</v>
      </c>
      <c r="AV50" s="7" t="s">
        <v>6</v>
      </c>
      <c r="AW50" s="7" t="s">
        <v>6</v>
      </c>
      <c r="AX50" s="7" t="s">
        <v>6</v>
      </c>
      <c r="AY50" s="7" t="s">
        <v>6</v>
      </c>
      <c r="AZ50" s="7" t="s">
        <v>6</v>
      </c>
      <c r="BA50" s="7" t="s">
        <v>6</v>
      </c>
      <c r="BB50" s="7" t="s">
        <v>6</v>
      </c>
      <c r="BC50" s="7" t="s">
        <v>6</v>
      </c>
      <c r="BD50" s="7" t="s">
        <v>6</v>
      </c>
      <c r="BE50" s="7" t="s">
        <v>134</v>
      </c>
      <c r="BF50" s="7" t="s">
        <v>134</v>
      </c>
      <c r="BG50" s="7" t="s">
        <v>134</v>
      </c>
      <c r="BH50" s="7" t="s">
        <v>134</v>
      </c>
      <c r="BI50" s="8" t="s">
        <v>134</v>
      </c>
      <c r="BJ50" s="8"/>
      <c r="BK50" s="7" t="s">
        <v>134</v>
      </c>
    </row>
    <row r="51" spans="2:63" x14ac:dyDescent="0.35">
      <c r="B51" s="7">
        <v>1</v>
      </c>
      <c r="C51" s="7">
        <v>1.5</v>
      </c>
      <c r="D51" s="7">
        <v>2</v>
      </c>
      <c r="E51" s="7">
        <v>3</v>
      </c>
      <c r="F51" s="7">
        <v>4</v>
      </c>
      <c r="G51" s="7" t="s">
        <v>6</v>
      </c>
      <c r="M51" s="7"/>
      <c r="N51" s="7"/>
      <c r="O51" s="7"/>
      <c r="S51" s="7" t="s">
        <v>6</v>
      </c>
      <c r="T51" s="7" t="s">
        <v>6</v>
      </c>
      <c r="U51" s="7" t="s">
        <v>6</v>
      </c>
      <c r="V51" s="7" t="s">
        <v>6</v>
      </c>
      <c r="W51" s="7" t="s">
        <v>6</v>
      </c>
      <c r="X51" s="7" t="s">
        <v>6</v>
      </c>
      <c r="Y51" s="7" t="s">
        <v>6</v>
      </c>
      <c r="Z51" s="7" t="s">
        <v>6</v>
      </c>
      <c r="AA51" s="7" t="s">
        <v>6</v>
      </c>
      <c r="AB51" s="7" t="s">
        <v>6</v>
      </c>
      <c r="AC51" s="7" t="s">
        <v>6</v>
      </c>
      <c r="AD51" s="7" t="s">
        <v>6</v>
      </c>
      <c r="AE51" s="7" t="s">
        <v>134</v>
      </c>
      <c r="AF51" s="7" t="s">
        <v>6</v>
      </c>
      <c r="AG51" s="7" t="s">
        <v>6</v>
      </c>
      <c r="AH51" s="7" t="s">
        <v>6</v>
      </c>
      <c r="AI51" s="7" t="s">
        <v>6</v>
      </c>
      <c r="AJ51" s="7" t="s">
        <v>6</v>
      </c>
      <c r="AK51" s="7" t="s">
        <v>6</v>
      </c>
      <c r="AL51" s="7" t="s">
        <v>6</v>
      </c>
      <c r="AM51" s="7" t="s">
        <v>6</v>
      </c>
      <c r="AN51" s="7" t="s">
        <v>6</v>
      </c>
      <c r="AO51" s="7" t="s">
        <v>6</v>
      </c>
      <c r="AP51" s="7">
        <v>1.5</v>
      </c>
      <c r="AQ51" s="7">
        <v>2</v>
      </c>
      <c r="AR51" s="7">
        <v>2.5</v>
      </c>
      <c r="AS51" s="7" t="s">
        <v>6</v>
      </c>
      <c r="AT51" s="7">
        <v>1</v>
      </c>
      <c r="AU51" s="7">
        <v>1</v>
      </c>
      <c r="AV51" s="7">
        <v>1</v>
      </c>
      <c r="AW51" s="7">
        <v>4</v>
      </c>
      <c r="AX51" s="7" t="s">
        <v>6</v>
      </c>
      <c r="AY51" s="7" t="s">
        <v>6</v>
      </c>
      <c r="AZ51" s="7" t="s">
        <v>6</v>
      </c>
      <c r="BA51" s="7" t="s">
        <v>6</v>
      </c>
      <c r="BB51" s="7" t="s">
        <v>6</v>
      </c>
      <c r="BC51" s="7" t="s">
        <v>6</v>
      </c>
      <c r="BD51" s="7" t="s">
        <v>6</v>
      </c>
      <c r="BE51" s="7">
        <v>1.45</v>
      </c>
      <c r="BF51" s="7">
        <v>1.7</v>
      </c>
      <c r="BG51" s="7">
        <v>1.95</v>
      </c>
      <c r="BH51" s="7">
        <v>2.5</v>
      </c>
      <c r="BI51" s="8">
        <v>3.5</v>
      </c>
      <c r="BJ51" s="8">
        <v>4.5</v>
      </c>
      <c r="BK51" s="7">
        <v>1</v>
      </c>
    </row>
    <row r="52" spans="2:63" x14ac:dyDescent="0.35">
      <c r="B52" s="7">
        <v>1</v>
      </c>
      <c r="C52" s="7">
        <v>1.5</v>
      </c>
      <c r="D52" s="7">
        <v>2</v>
      </c>
      <c r="E52" s="7">
        <v>3</v>
      </c>
      <c r="F52" s="7">
        <v>4</v>
      </c>
      <c r="G52" s="7">
        <v>0.9</v>
      </c>
      <c r="M52" s="7"/>
      <c r="N52" s="7"/>
      <c r="O52" s="7"/>
      <c r="S52" s="7">
        <v>0.9</v>
      </c>
      <c r="T52" s="7">
        <v>0.9</v>
      </c>
      <c r="U52" s="7">
        <v>0.9</v>
      </c>
      <c r="V52" s="7">
        <v>0.9</v>
      </c>
      <c r="W52" s="7">
        <v>0.8</v>
      </c>
      <c r="X52" s="7">
        <v>0.8</v>
      </c>
      <c r="Y52" s="7">
        <v>0.8</v>
      </c>
      <c r="Z52" s="7">
        <v>0.8</v>
      </c>
      <c r="AA52" s="7">
        <v>0.8</v>
      </c>
      <c r="AB52" s="7">
        <v>0.8</v>
      </c>
      <c r="AC52" s="7">
        <v>0.8</v>
      </c>
      <c r="AD52" s="7">
        <v>0.8</v>
      </c>
      <c r="AE52" s="7">
        <v>0.8</v>
      </c>
      <c r="AF52" s="7">
        <v>0.8</v>
      </c>
      <c r="AG52" s="7">
        <v>0.8</v>
      </c>
      <c r="AH52" s="7">
        <v>0.8</v>
      </c>
      <c r="AI52" s="7" t="s">
        <v>19</v>
      </c>
      <c r="AJ52" s="7">
        <v>1</v>
      </c>
      <c r="AK52" s="7">
        <v>1.5</v>
      </c>
      <c r="AL52" s="7">
        <v>0.7</v>
      </c>
      <c r="AM52" s="7">
        <v>0.7</v>
      </c>
      <c r="AN52" s="7">
        <v>0.9</v>
      </c>
      <c r="AO52" s="7">
        <v>0.9</v>
      </c>
      <c r="AP52" s="7">
        <v>0.9</v>
      </c>
      <c r="AQ52" s="7">
        <v>0.9</v>
      </c>
      <c r="AR52" s="7">
        <v>0.9</v>
      </c>
      <c r="AS52" s="7">
        <v>0.9</v>
      </c>
      <c r="AT52" s="7">
        <v>1</v>
      </c>
      <c r="AU52" s="7">
        <v>1</v>
      </c>
      <c r="AV52" s="7">
        <v>1</v>
      </c>
      <c r="AW52" s="7">
        <v>1</v>
      </c>
      <c r="AX52" s="7">
        <v>1</v>
      </c>
      <c r="AY52" s="7">
        <v>1.5</v>
      </c>
      <c r="AZ52" s="7">
        <v>2</v>
      </c>
      <c r="BA52" s="7">
        <v>2</v>
      </c>
      <c r="BB52" s="7">
        <v>2</v>
      </c>
      <c r="BC52" s="7">
        <v>2</v>
      </c>
      <c r="BD52" s="7">
        <v>2</v>
      </c>
      <c r="BE52" s="7">
        <v>1</v>
      </c>
      <c r="BF52" s="7">
        <v>1</v>
      </c>
      <c r="BG52" s="7">
        <v>1</v>
      </c>
      <c r="BH52" s="7">
        <v>1</v>
      </c>
      <c r="BI52" s="8">
        <v>1</v>
      </c>
      <c r="BJ52" s="8">
        <v>1</v>
      </c>
      <c r="BK52" s="7">
        <v>1</v>
      </c>
    </row>
    <row r="53" spans="2:63" x14ac:dyDescent="0.35">
      <c r="M53" s="7"/>
      <c r="N53" s="7"/>
      <c r="O53" s="7"/>
      <c r="S53" s="7">
        <v>3</v>
      </c>
      <c r="T53" s="7">
        <v>3</v>
      </c>
      <c r="U53" s="7" t="s">
        <v>9</v>
      </c>
      <c r="V53" s="7">
        <v>3.5</v>
      </c>
      <c r="W53" s="7" t="s">
        <v>25</v>
      </c>
      <c r="X53" s="7" t="s">
        <v>24</v>
      </c>
      <c r="Y53" s="7" t="s">
        <v>25</v>
      </c>
      <c r="Z53" s="7">
        <v>2</v>
      </c>
      <c r="AA53" s="7">
        <v>2</v>
      </c>
      <c r="AB53" s="7">
        <v>2</v>
      </c>
      <c r="AC53" s="7">
        <v>2</v>
      </c>
      <c r="AD53" s="7">
        <v>2</v>
      </c>
      <c r="AE53" s="7">
        <v>2</v>
      </c>
      <c r="AF53" s="7">
        <v>2</v>
      </c>
      <c r="AG53" s="7">
        <v>2</v>
      </c>
      <c r="AH53" s="7" t="s">
        <v>25</v>
      </c>
      <c r="AP53" s="7" t="s">
        <v>21</v>
      </c>
      <c r="AQ53" s="7" t="s">
        <v>21</v>
      </c>
      <c r="AR53" s="7" t="s">
        <v>22</v>
      </c>
      <c r="AS53" s="7" t="s">
        <v>23</v>
      </c>
      <c r="BI53" s="8"/>
      <c r="BJ53" s="8"/>
    </row>
    <row r="54" spans="2:63" x14ac:dyDescent="0.35">
      <c r="B54" s="7">
        <v>70</v>
      </c>
      <c r="C54" s="7" t="s">
        <v>6</v>
      </c>
      <c r="D54" s="7" t="s">
        <v>6</v>
      </c>
      <c r="E54" s="7" t="s">
        <v>6</v>
      </c>
      <c r="F54" s="7" t="s">
        <v>6</v>
      </c>
      <c r="G54" s="7" t="s">
        <v>6</v>
      </c>
      <c r="M54" s="7"/>
      <c r="N54" s="7"/>
      <c r="O54" s="7"/>
      <c r="S54" s="7">
        <v>75</v>
      </c>
      <c r="T54" s="7">
        <v>90</v>
      </c>
      <c r="U54" s="7">
        <v>115</v>
      </c>
      <c r="V54" s="7">
        <v>130</v>
      </c>
      <c r="W54" s="7">
        <v>115.88500000000001</v>
      </c>
      <c r="X54" s="7">
        <v>66.22</v>
      </c>
      <c r="Y54" s="7">
        <v>132.44</v>
      </c>
      <c r="Z54" s="7">
        <v>66.22</v>
      </c>
      <c r="AA54" s="7">
        <v>66.22</v>
      </c>
      <c r="AB54" s="7">
        <v>82.775000000000006</v>
      </c>
      <c r="AC54" s="7">
        <v>82.775000000000006</v>
      </c>
      <c r="AD54" s="7">
        <v>115.88500000000001</v>
      </c>
      <c r="AE54" s="7">
        <v>115.88500000000001</v>
      </c>
      <c r="AF54" s="7">
        <v>132.44</v>
      </c>
      <c r="AG54" s="7">
        <v>132.44</v>
      </c>
      <c r="AH54" s="7">
        <v>82.775000000000006</v>
      </c>
      <c r="AI54" s="7">
        <v>70</v>
      </c>
      <c r="AJ54" s="7">
        <v>49.664999999999999</v>
      </c>
      <c r="AK54" s="7">
        <v>132.44</v>
      </c>
      <c r="AL54" s="7">
        <v>165.55</v>
      </c>
      <c r="AM54" s="7">
        <v>165.55</v>
      </c>
      <c r="AN54" s="7">
        <v>165.55</v>
      </c>
      <c r="AO54" s="7">
        <v>264.88</v>
      </c>
      <c r="AP54" s="7">
        <v>99.33</v>
      </c>
      <c r="AQ54" s="7">
        <v>132.44</v>
      </c>
      <c r="AR54" s="7">
        <v>165.55</v>
      </c>
      <c r="AS54" s="7">
        <v>231.77</v>
      </c>
      <c r="AT54" s="7">
        <v>99.33</v>
      </c>
      <c r="AU54" s="7">
        <v>132.44</v>
      </c>
      <c r="AV54" s="7">
        <v>165.55</v>
      </c>
      <c r="AW54" s="7">
        <v>165.55</v>
      </c>
      <c r="AX54" s="7">
        <v>30</v>
      </c>
      <c r="AY54" s="7">
        <v>50</v>
      </c>
      <c r="AZ54" s="7">
        <v>70</v>
      </c>
      <c r="BA54" s="7">
        <v>100</v>
      </c>
      <c r="BB54" s="7">
        <v>120</v>
      </c>
      <c r="BC54" s="7">
        <v>140</v>
      </c>
      <c r="BD54" s="7">
        <v>160</v>
      </c>
      <c r="BE54" s="7">
        <v>75</v>
      </c>
      <c r="BF54" s="7">
        <v>90</v>
      </c>
      <c r="BG54" s="7">
        <v>105</v>
      </c>
      <c r="BH54" s="7">
        <v>135</v>
      </c>
      <c r="BI54" s="8">
        <v>155</v>
      </c>
      <c r="BJ54" s="8">
        <v>155</v>
      </c>
      <c r="BK54" s="7">
        <v>0</v>
      </c>
    </row>
    <row r="55" spans="2:63" x14ac:dyDescent="0.35">
      <c r="B55" s="7">
        <v>70</v>
      </c>
      <c r="C55" s="7" t="s">
        <v>6</v>
      </c>
      <c r="D55" s="7" t="s">
        <v>6</v>
      </c>
      <c r="E55" s="7" t="s">
        <v>6</v>
      </c>
      <c r="F55" s="7" t="s">
        <v>6</v>
      </c>
      <c r="G55" s="7" t="s">
        <v>6</v>
      </c>
      <c r="M55" s="7"/>
      <c r="N55" s="7"/>
      <c r="O55" s="7"/>
      <c r="S55" s="7">
        <v>75</v>
      </c>
      <c r="T55" s="7">
        <v>90</v>
      </c>
      <c r="U55" s="7">
        <v>115</v>
      </c>
      <c r="V55" s="7">
        <v>130</v>
      </c>
      <c r="W55" s="7">
        <v>115.88500000000001</v>
      </c>
      <c r="X55" s="7">
        <v>66.22</v>
      </c>
      <c r="Y55" s="7">
        <v>132.44</v>
      </c>
      <c r="Z55" s="7">
        <v>66.22</v>
      </c>
      <c r="AA55" s="7">
        <v>66.22</v>
      </c>
      <c r="AB55" s="7">
        <v>82.775000000000006</v>
      </c>
      <c r="AC55" s="7">
        <v>82.775000000000006</v>
      </c>
      <c r="AD55" s="7">
        <v>115.88500000000001</v>
      </c>
      <c r="AE55" s="7">
        <v>115.88500000000001</v>
      </c>
      <c r="AF55" s="7">
        <v>132.44</v>
      </c>
      <c r="AG55" s="7">
        <v>132.44</v>
      </c>
      <c r="AH55" s="7">
        <v>82.775000000000006</v>
      </c>
      <c r="AI55" s="7">
        <v>70</v>
      </c>
      <c r="AJ55" s="7">
        <v>1</v>
      </c>
      <c r="AK55" s="7">
        <v>2.5</v>
      </c>
      <c r="AL55" s="7">
        <v>0.9</v>
      </c>
      <c r="AM55" s="7">
        <v>0.9</v>
      </c>
      <c r="AN55" s="7" t="s">
        <v>6</v>
      </c>
      <c r="AO55" s="7" t="s">
        <v>6</v>
      </c>
      <c r="AP55" s="7">
        <v>99.33</v>
      </c>
      <c r="AQ55" s="7">
        <v>132.44</v>
      </c>
      <c r="AR55" s="7">
        <v>165.55</v>
      </c>
      <c r="AS55" s="7">
        <v>231.77</v>
      </c>
      <c r="AT55" s="7">
        <v>99.33</v>
      </c>
      <c r="AU55" s="7">
        <v>132.44</v>
      </c>
      <c r="AV55" s="7">
        <v>165.55</v>
      </c>
      <c r="AW55" s="7">
        <v>165.55</v>
      </c>
      <c r="AX55" s="7">
        <v>0</v>
      </c>
      <c r="AY55" s="7">
        <v>0</v>
      </c>
      <c r="AZ55" s="7">
        <v>0</v>
      </c>
      <c r="BA55" s="7">
        <v>30</v>
      </c>
      <c r="BB55" s="7">
        <v>40</v>
      </c>
      <c r="BC55" s="7">
        <v>50</v>
      </c>
      <c r="BD55" s="7">
        <v>60</v>
      </c>
      <c r="BE55" s="7">
        <v>75</v>
      </c>
      <c r="BF55" s="7">
        <v>90</v>
      </c>
      <c r="BG55" s="7">
        <v>105</v>
      </c>
      <c r="BH55" s="7">
        <v>130</v>
      </c>
      <c r="BI55" s="8">
        <v>140</v>
      </c>
      <c r="BJ55" s="8">
        <v>140</v>
      </c>
      <c r="BK55" s="7">
        <v>0</v>
      </c>
    </row>
    <row r="56" spans="2:63" x14ac:dyDescent="0.35">
      <c r="B56" s="7">
        <v>30</v>
      </c>
      <c r="C56" s="7">
        <v>30</v>
      </c>
      <c r="D56" s="7">
        <v>30</v>
      </c>
      <c r="E56" s="7">
        <v>30</v>
      </c>
      <c r="F56" s="7">
        <v>30</v>
      </c>
      <c r="G56" s="7">
        <v>30</v>
      </c>
      <c r="M56" s="7"/>
      <c r="N56" s="7"/>
      <c r="O56" s="7"/>
      <c r="S56" s="7">
        <v>90</v>
      </c>
      <c r="T56" s="7">
        <v>90</v>
      </c>
      <c r="U56" s="7">
        <v>90</v>
      </c>
      <c r="V56" s="7">
        <v>90</v>
      </c>
      <c r="W56" s="7">
        <v>90</v>
      </c>
      <c r="X56" s="7">
        <v>90</v>
      </c>
      <c r="Y56" s="7">
        <v>90</v>
      </c>
      <c r="Z56" s="7">
        <v>90</v>
      </c>
      <c r="AA56" s="7">
        <v>90</v>
      </c>
      <c r="AB56" s="7">
        <v>90</v>
      </c>
      <c r="AC56" s="7">
        <v>90</v>
      </c>
      <c r="AD56" s="7">
        <v>90</v>
      </c>
      <c r="AE56" s="7">
        <v>90</v>
      </c>
      <c r="AF56" s="7">
        <v>90</v>
      </c>
      <c r="AG56" s="7">
        <v>90</v>
      </c>
      <c r="AH56" s="7">
        <v>90</v>
      </c>
      <c r="AI56" s="7">
        <v>60</v>
      </c>
      <c r="AJ56" s="7">
        <v>30</v>
      </c>
      <c r="AK56" s="7">
        <v>30</v>
      </c>
      <c r="AL56" s="7">
        <v>30</v>
      </c>
      <c r="AM56" s="7">
        <v>60</v>
      </c>
      <c r="AN56" s="7">
        <v>90</v>
      </c>
      <c r="AO56" s="7">
        <v>90</v>
      </c>
      <c r="AP56" s="7">
        <v>45</v>
      </c>
      <c r="AQ56" s="7">
        <v>45</v>
      </c>
      <c r="AR56" s="7">
        <v>60</v>
      </c>
      <c r="AS56" s="7">
        <v>90</v>
      </c>
      <c r="AT56" s="7">
        <v>30</v>
      </c>
      <c r="AU56" s="7">
        <v>30</v>
      </c>
      <c r="AV56" s="7">
        <v>30</v>
      </c>
      <c r="AW56" s="7">
        <v>30</v>
      </c>
      <c r="BA56" s="7">
        <v>30</v>
      </c>
      <c r="BB56" s="7">
        <v>45</v>
      </c>
      <c r="BC56" s="7">
        <v>60</v>
      </c>
      <c r="BD56" s="7">
        <v>60</v>
      </c>
      <c r="BE56" s="7">
        <v>60</v>
      </c>
      <c r="BF56" s="7">
        <v>60</v>
      </c>
      <c r="BG56" s="7">
        <v>60</v>
      </c>
      <c r="BH56" s="7">
        <v>60</v>
      </c>
      <c r="BI56" s="8">
        <v>60</v>
      </c>
      <c r="BJ56" s="8">
        <v>60</v>
      </c>
    </row>
    <row r="57" spans="2:63" x14ac:dyDescent="0.35">
      <c r="B57" s="7">
        <v>16</v>
      </c>
      <c r="C57" s="7">
        <v>16</v>
      </c>
      <c r="D57" s="7">
        <v>16</v>
      </c>
      <c r="E57" s="7">
        <v>16</v>
      </c>
      <c r="F57" s="7">
        <v>16</v>
      </c>
      <c r="G57" s="7">
        <v>16</v>
      </c>
      <c r="M57" s="7"/>
      <c r="N57" s="7"/>
      <c r="O57" s="7"/>
      <c r="S57" s="7">
        <v>40</v>
      </c>
      <c r="T57" s="7">
        <v>50</v>
      </c>
      <c r="U57" s="7">
        <v>55</v>
      </c>
      <c r="V57" s="7">
        <v>60</v>
      </c>
      <c r="W57" s="7">
        <v>49.664999999999999</v>
      </c>
      <c r="X57" s="7">
        <v>49.664999999999999</v>
      </c>
      <c r="Y57" s="7">
        <v>49.664999999999999</v>
      </c>
      <c r="Z57" s="7">
        <v>49.664999999999999</v>
      </c>
      <c r="AA57" s="7">
        <v>49.664999999999999</v>
      </c>
      <c r="AB57" s="7">
        <v>49.664999999999999</v>
      </c>
      <c r="AC57" s="7">
        <v>49.664999999999999</v>
      </c>
      <c r="AD57" s="7">
        <v>49.664999999999999</v>
      </c>
      <c r="AE57" s="7">
        <v>49.664999999999999</v>
      </c>
      <c r="AF57" s="7">
        <v>49.664999999999999</v>
      </c>
      <c r="AG57" s="7">
        <v>49.664999999999999</v>
      </c>
      <c r="AH57" s="7">
        <v>49.664999999999999</v>
      </c>
      <c r="AI57" s="7" t="s">
        <v>19</v>
      </c>
      <c r="AJ57" s="7">
        <v>20</v>
      </c>
      <c r="AK57" s="7">
        <v>20</v>
      </c>
      <c r="AL57" s="7">
        <v>30</v>
      </c>
      <c r="AM57" s="7">
        <v>30</v>
      </c>
      <c r="AN57" s="7">
        <v>50</v>
      </c>
      <c r="AO57" s="7">
        <v>60</v>
      </c>
      <c r="AP57" s="7">
        <v>33.11</v>
      </c>
      <c r="AQ57" s="7">
        <v>49.664999999999999</v>
      </c>
      <c r="AR57" s="7">
        <v>66.22</v>
      </c>
      <c r="AS57" s="7">
        <v>99.33</v>
      </c>
      <c r="AT57" s="7">
        <v>33.11</v>
      </c>
      <c r="AU57" s="7">
        <v>49.664999999999999</v>
      </c>
      <c r="AV57" s="7">
        <v>66.22</v>
      </c>
      <c r="AW57" s="7">
        <v>66.22</v>
      </c>
      <c r="AX57" s="7">
        <v>0</v>
      </c>
      <c r="AY57" s="7">
        <v>10</v>
      </c>
      <c r="AZ57" s="7">
        <v>10</v>
      </c>
      <c r="BA57" s="7">
        <v>15</v>
      </c>
      <c r="BB57" s="7">
        <v>25</v>
      </c>
      <c r="BC57" s="7">
        <v>30</v>
      </c>
      <c r="BD57" s="7">
        <v>40</v>
      </c>
      <c r="BE57" s="7">
        <v>35</v>
      </c>
      <c r="BF57" s="7">
        <v>45</v>
      </c>
      <c r="BG57" s="7">
        <v>55</v>
      </c>
      <c r="BH57" s="7">
        <v>75</v>
      </c>
      <c r="BI57" s="8">
        <v>95</v>
      </c>
      <c r="BJ57" s="8">
        <v>115</v>
      </c>
      <c r="BK57" s="7">
        <v>0</v>
      </c>
    </row>
    <row r="58" spans="2:63" x14ac:dyDescent="0.35">
      <c r="B58" s="7">
        <v>1</v>
      </c>
      <c r="C58" s="7">
        <v>1</v>
      </c>
      <c r="D58" s="7">
        <v>1</v>
      </c>
      <c r="E58" s="7">
        <v>1</v>
      </c>
      <c r="F58" s="7">
        <v>1</v>
      </c>
      <c r="G58" s="7">
        <v>1</v>
      </c>
      <c r="M58" s="7"/>
      <c r="N58" s="7"/>
      <c r="O58" s="7"/>
      <c r="S58" s="7" t="s">
        <v>33</v>
      </c>
      <c r="T58" s="7" t="s">
        <v>33</v>
      </c>
      <c r="U58" s="7">
        <v>1</v>
      </c>
      <c r="V58" s="7">
        <v>1</v>
      </c>
      <c r="W58" s="7">
        <v>1</v>
      </c>
      <c r="X58" s="7" t="s">
        <v>33</v>
      </c>
      <c r="Y58" s="7">
        <v>1</v>
      </c>
      <c r="Z58" s="7">
        <v>1</v>
      </c>
      <c r="AA58" s="7">
        <v>1</v>
      </c>
      <c r="AB58" s="7">
        <v>1</v>
      </c>
      <c r="AC58" s="7">
        <v>1</v>
      </c>
      <c r="AD58" s="7">
        <v>1</v>
      </c>
      <c r="AE58" s="7">
        <v>1</v>
      </c>
      <c r="AF58" s="7">
        <v>1</v>
      </c>
      <c r="AG58" s="7">
        <v>1</v>
      </c>
      <c r="AH58" s="7" t="s">
        <v>33</v>
      </c>
      <c r="AI58" s="7" t="s">
        <v>33</v>
      </c>
      <c r="AJ58" s="7" t="s">
        <v>33</v>
      </c>
      <c r="AK58" s="7">
        <v>1</v>
      </c>
      <c r="AL58" s="7">
        <v>2</v>
      </c>
      <c r="AM58" s="7">
        <v>2</v>
      </c>
      <c r="AN58" s="7">
        <v>3</v>
      </c>
      <c r="AO58" s="7">
        <v>3</v>
      </c>
      <c r="AP58" s="7" t="s">
        <v>8</v>
      </c>
      <c r="AQ58" s="7" t="s">
        <v>8</v>
      </c>
      <c r="AR58" s="7" t="s">
        <v>31</v>
      </c>
      <c r="AS58" s="7" t="s">
        <v>32</v>
      </c>
      <c r="AT58" s="7">
        <v>2</v>
      </c>
      <c r="AU58" s="7">
        <v>2</v>
      </c>
      <c r="AV58" s="7">
        <v>2</v>
      </c>
      <c r="AW58" s="7">
        <v>3</v>
      </c>
      <c r="AX58" s="7">
        <v>1</v>
      </c>
      <c r="AY58" s="7">
        <v>1.25</v>
      </c>
      <c r="AZ58" s="7">
        <v>1.5</v>
      </c>
      <c r="BA58" s="7">
        <v>1.75</v>
      </c>
      <c r="BB58" s="7">
        <v>2</v>
      </c>
      <c r="BC58" s="7">
        <v>2</v>
      </c>
      <c r="BD58" s="7">
        <v>2.5</v>
      </c>
      <c r="BE58" s="7">
        <v>1</v>
      </c>
      <c r="BF58" s="7">
        <v>1</v>
      </c>
      <c r="BG58" s="7">
        <v>1</v>
      </c>
      <c r="BH58" s="7">
        <v>1</v>
      </c>
      <c r="BI58" s="8">
        <v>1</v>
      </c>
      <c r="BJ58" s="8">
        <v>1</v>
      </c>
      <c r="BK58" s="7">
        <v>1</v>
      </c>
    </row>
    <row r="59" spans="2:63" x14ac:dyDescent="0.35">
      <c r="M59" s="7"/>
      <c r="N59" s="7"/>
      <c r="O59" s="7"/>
      <c r="BI59" s="8"/>
      <c r="BJ59" s="8"/>
    </row>
    <row r="60" spans="2:63" x14ac:dyDescent="0.35">
      <c r="M60" s="7"/>
      <c r="N60" s="7"/>
      <c r="O60" s="7"/>
      <c r="BI60" s="8"/>
      <c r="BJ60" s="8"/>
    </row>
    <row r="61" spans="2:63" x14ac:dyDescent="0.35">
      <c r="B61" s="7">
        <v>70</v>
      </c>
      <c r="C61" s="7" t="s">
        <v>6</v>
      </c>
      <c r="D61" s="7" t="s">
        <v>6</v>
      </c>
      <c r="E61" s="7" t="s">
        <v>6</v>
      </c>
      <c r="F61" s="7" t="s">
        <v>6</v>
      </c>
      <c r="G61" s="7" t="s">
        <v>6</v>
      </c>
      <c r="M61" s="7"/>
      <c r="N61" s="7"/>
      <c r="O61" s="7"/>
      <c r="S61" s="7">
        <v>75</v>
      </c>
      <c r="T61" s="7">
        <v>90</v>
      </c>
      <c r="U61" s="7">
        <v>115</v>
      </c>
      <c r="V61" s="7">
        <v>130</v>
      </c>
      <c r="W61" s="7">
        <v>115.88500000000001</v>
      </c>
      <c r="X61" s="7">
        <v>66.22</v>
      </c>
      <c r="Y61" s="7">
        <v>132.44</v>
      </c>
      <c r="Z61" s="7">
        <v>66.22</v>
      </c>
      <c r="AA61" s="7">
        <v>66.22</v>
      </c>
      <c r="AB61" s="7">
        <v>82.775000000000006</v>
      </c>
      <c r="AC61" s="7">
        <v>82.775000000000006</v>
      </c>
      <c r="AD61" s="7">
        <v>115.88500000000001</v>
      </c>
      <c r="AE61" s="7">
        <v>115.88500000000001</v>
      </c>
      <c r="AF61" s="7">
        <v>132.44</v>
      </c>
      <c r="AG61" s="7">
        <v>132.44</v>
      </c>
      <c r="AH61" s="7">
        <v>82.775000000000006</v>
      </c>
      <c r="AJ61" s="7">
        <v>49.664999999999999</v>
      </c>
      <c r="AK61" s="7">
        <v>132.44</v>
      </c>
      <c r="AL61" s="7">
        <v>165.55</v>
      </c>
      <c r="AM61" s="7">
        <v>165.55</v>
      </c>
      <c r="AN61" s="7">
        <v>165.55</v>
      </c>
      <c r="AO61" s="7">
        <v>264.88</v>
      </c>
      <c r="AP61" s="7">
        <v>99.33</v>
      </c>
      <c r="AQ61" s="7">
        <v>132.44</v>
      </c>
      <c r="AR61" s="7">
        <v>165.55</v>
      </c>
      <c r="AS61" s="7">
        <v>231.77</v>
      </c>
      <c r="AT61" s="7">
        <v>99.33</v>
      </c>
      <c r="AU61" s="7">
        <v>132.44</v>
      </c>
      <c r="AV61" s="7">
        <v>165.55</v>
      </c>
      <c r="AW61" s="7">
        <v>165.55</v>
      </c>
      <c r="AX61" s="7">
        <v>30</v>
      </c>
      <c r="AY61" s="7">
        <v>50</v>
      </c>
      <c r="AZ61" s="7">
        <v>70</v>
      </c>
      <c r="BA61" s="7">
        <v>100</v>
      </c>
      <c r="BB61" s="7">
        <v>120</v>
      </c>
      <c r="BC61" s="7">
        <v>140</v>
      </c>
      <c r="BD61" s="7">
        <v>160</v>
      </c>
      <c r="BE61" s="7">
        <v>75</v>
      </c>
      <c r="BF61" s="7">
        <v>90</v>
      </c>
      <c r="BG61" s="7">
        <v>105</v>
      </c>
      <c r="BH61" s="7">
        <v>135</v>
      </c>
      <c r="BI61" s="8">
        <v>155</v>
      </c>
      <c r="BJ61" s="8">
        <v>155</v>
      </c>
      <c r="BK61" s="7">
        <v>0</v>
      </c>
    </row>
    <row r="62" spans="2:63" x14ac:dyDescent="0.35">
      <c r="M62" s="7"/>
      <c r="N62" s="7"/>
      <c r="O62" s="7"/>
      <c r="S62" s="7" t="s">
        <v>19</v>
      </c>
      <c r="T62" s="7" t="s">
        <v>19</v>
      </c>
      <c r="U62" s="7" t="s">
        <v>19</v>
      </c>
      <c r="V62" s="7" t="s">
        <v>19</v>
      </c>
      <c r="W62" s="7" t="s">
        <v>19</v>
      </c>
      <c r="X62" s="7" t="s">
        <v>19</v>
      </c>
      <c r="Y62" s="7" t="s">
        <v>19</v>
      </c>
      <c r="AH62" s="7" t="s">
        <v>19</v>
      </c>
      <c r="AJ62" s="7" t="s">
        <v>19</v>
      </c>
      <c r="AK62" s="7" t="s">
        <v>19</v>
      </c>
      <c r="AL62" s="7" t="s">
        <v>19</v>
      </c>
      <c r="AM62" s="7" t="s">
        <v>19</v>
      </c>
      <c r="AN62" s="7" t="s">
        <v>19</v>
      </c>
      <c r="AO62" s="7" t="s">
        <v>19</v>
      </c>
      <c r="AP62" s="7">
        <v>50</v>
      </c>
      <c r="AQ62" s="7">
        <v>50</v>
      </c>
      <c r="AR62" s="7">
        <v>60</v>
      </c>
      <c r="AS62" s="7">
        <v>80</v>
      </c>
      <c r="AT62" s="7">
        <v>50</v>
      </c>
      <c r="AU62" s="7">
        <v>50</v>
      </c>
      <c r="AV62" s="7">
        <v>60</v>
      </c>
      <c r="AW62" s="7">
        <v>60</v>
      </c>
      <c r="BI62" s="8"/>
      <c r="BJ62" s="8"/>
    </row>
    <row r="63" spans="2:63" x14ac:dyDescent="0.35">
      <c r="M63" s="7"/>
      <c r="N63" s="7"/>
      <c r="O63" s="7"/>
      <c r="S63" s="7" t="s">
        <v>19</v>
      </c>
      <c r="T63" s="7" t="s">
        <v>19</v>
      </c>
      <c r="U63" s="7" t="s">
        <v>19</v>
      </c>
      <c r="V63" s="7" t="s">
        <v>19</v>
      </c>
      <c r="W63" s="7" t="s">
        <v>19</v>
      </c>
      <c r="X63" s="7" t="s">
        <v>19</v>
      </c>
      <c r="Y63" s="7" t="s">
        <v>19</v>
      </c>
      <c r="AH63" s="7" t="s">
        <v>19</v>
      </c>
      <c r="AJ63" s="7" t="s">
        <v>19</v>
      </c>
      <c r="AK63" s="7" t="s">
        <v>19</v>
      </c>
      <c r="AL63" s="7" t="s">
        <v>19</v>
      </c>
      <c r="AM63" s="7" t="s">
        <v>19</v>
      </c>
      <c r="AN63" s="7" t="s">
        <v>19</v>
      </c>
      <c r="AO63" s="7" t="s">
        <v>19</v>
      </c>
      <c r="AP63" s="7">
        <v>150</v>
      </c>
      <c r="AQ63" s="7">
        <v>150</v>
      </c>
      <c r="AR63" s="7">
        <v>200</v>
      </c>
      <c r="AS63" s="7">
        <v>250</v>
      </c>
      <c r="BE63" s="7" t="s">
        <v>276</v>
      </c>
      <c r="BF63" s="7" t="s">
        <v>276</v>
      </c>
      <c r="BG63" s="7" t="s">
        <v>276</v>
      </c>
      <c r="BH63" s="7" t="s">
        <v>276</v>
      </c>
      <c r="BI63" s="8" t="s">
        <v>276</v>
      </c>
      <c r="BJ63" s="8" t="s">
        <v>276</v>
      </c>
      <c r="BK63" s="7" t="s">
        <v>276</v>
      </c>
    </row>
    <row r="64" spans="2:63" x14ac:dyDescent="0.35">
      <c r="B64" s="7">
        <v>1</v>
      </c>
      <c r="C64" s="7">
        <v>1.5</v>
      </c>
      <c r="D64" s="7">
        <v>2</v>
      </c>
      <c r="E64" s="7">
        <v>3</v>
      </c>
      <c r="F64" s="7">
        <v>4</v>
      </c>
      <c r="G64" s="7" t="s">
        <v>6</v>
      </c>
      <c r="M64" s="7"/>
      <c r="N64" s="7"/>
      <c r="O64" s="7"/>
      <c r="S64" s="7">
        <v>2.5</v>
      </c>
      <c r="T64" s="7">
        <v>3.5</v>
      </c>
      <c r="U64" s="7">
        <v>4.5</v>
      </c>
      <c r="V64" s="7" t="s">
        <v>6</v>
      </c>
      <c r="W64" s="7">
        <v>5.8</v>
      </c>
      <c r="X64" s="7">
        <v>5</v>
      </c>
      <c r="Y64" s="7" t="s">
        <v>6</v>
      </c>
      <c r="Z64" s="7">
        <v>5.8</v>
      </c>
      <c r="AA64" s="7">
        <v>5.8</v>
      </c>
      <c r="AB64" s="7">
        <v>5.8</v>
      </c>
      <c r="AC64" s="7">
        <v>5.8</v>
      </c>
      <c r="AD64" s="7">
        <v>5.8</v>
      </c>
      <c r="AE64" s="7">
        <v>5.8</v>
      </c>
      <c r="AF64" s="7" t="s">
        <v>6</v>
      </c>
      <c r="AG64" s="7" t="s">
        <v>6</v>
      </c>
      <c r="AH64" s="7">
        <v>5.8</v>
      </c>
      <c r="AJ64" s="7">
        <v>1</v>
      </c>
      <c r="AK64" s="7" t="s">
        <v>6</v>
      </c>
      <c r="AL64" s="7" t="s">
        <v>6</v>
      </c>
      <c r="AM64" s="7" t="s">
        <v>6</v>
      </c>
      <c r="AN64" s="7" t="s">
        <v>6</v>
      </c>
      <c r="AO64" s="7" t="s">
        <v>6</v>
      </c>
      <c r="AP64" s="7" t="s">
        <v>7</v>
      </c>
      <c r="AQ64" s="7" t="s">
        <v>8</v>
      </c>
      <c r="AR64" s="7" t="s">
        <v>9</v>
      </c>
      <c r="AS64" s="7" t="s">
        <v>31</v>
      </c>
      <c r="AT64" s="7">
        <v>3</v>
      </c>
      <c r="AU64" s="7">
        <v>3</v>
      </c>
      <c r="AV64" s="7">
        <v>3</v>
      </c>
      <c r="AW64" s="7">
        <v>4</v>
      </c>
      <c r="AX64" s="7">
        <v>1.25</v>
      </c>
      <c r="AY64" s="7">
        <v>2</v>
      </c>
      <c r="AZ64" s="7">
        <v>3</v>
      </c>
      <c r="BA64" s="7">
        <v>4</v>
      </c>
      <c r="BB64" s="7">
        <v>5</v>
      </c>
      <c r="BC64" s="7">
        <v>6</v>
      </c>
      <c r="BD64" s="7">
        <v>7</v>
      </c>
      <c r="BE64" s="7">
        <v>1.45</v>
      </c>
      <c r="BF64" s="7">
        <v>1.7</v>
      </c>
      <c r="BG64" s="7">
        <v>1.95</v>
      </c>
      <c r="BH64" s="7">
        <v>2.5</v>
      </c>
      <c r="BI64" s="8">
        <v>3.5</v>
      </c>
      <c r="BJ64" s="8">
        <v>4.5</v>
      </c>
      <c r="BK64" s="7">
        <v>1</v>
      </c>
    </row>
    <row r="65" spans="2:63" x14ac:dyDescent="0.35">
      <c r="B65" s="7">
        <v>1</v>
      </c>
      <c r="C65" s="7">
        <v>1.3</v>
      </c>
      <c r="D65" s="7">
        <v>1.8</v>
      </c>
      <c r="E65" s="7">
        <v>2</v>
      </c>
      <c r="F65" s="7">
        <v>2</v>
      </c>
      <c r="G65" s="7">
        <v>2</v>
      </c>
      <c r="M65" s="7"/>
      <c r="N65" s="7"/>
      <c r="O65" s="7"/>
      <c r="S65" s="7">
        <v>1.8</v>
      </c>
      <c r="T65" s="7">
        <v>2</v>
      </c>
      <c r="U65" s="7">
        <v>2</v>
      </c>
      <c r="V65" s="7">
        <v>2</v>
      </c>
      <c r="W65" s="7">
        <v>2</v>
      </c>
      <c r="X65" s="7">
        <v>2</v>
      </c>
      <c r="Y65" s="7">
        <v>2</v>
      </c>
      <c r="Z65" s="7">
        <v>2</v>
      </c>
      <c r="AA65" s="7">
        <v>2</v>
      </c>
      <c r="AB65" s="7">
        <v>2</v>
      </c>
      <c r="AC65" s="7">
        <v>5.8</v>
      </c>
      <c r="AD65" s="7">
        <v>2</v>
      </c>
      <c r="AE65" s="7">
        <v>5.8</v>
      </c>
      <c r="AF65" s="7" t="s">
        <v>6</v>
      </c>
      <c r="AG65" s="7" t="s">
        <v>6</v>
      </c>
      <c r="AH65" s="7">
        <v>2</v>
      </c>
      <c r="AJ65" s="7">
        <v>1</v>
      </c>
      <c r="AK65" s="7">
        <v>2</v>
      </c>
      <c r="AL65" s="7">
        <v>2</v>
      </c>
      <c r="AM65" s="7">
        <v>2</v>
      </c>
      <c r="AN65" s="7">
        <v>2</v>
      </c>
      <c r="AO65" s="7">
        <v>2</v>
      </c>
      <c r="AP65" s="7" t="s">
        <v>11</v>
      </c>
      <c r="AQ65" s="7" t="s">
        <v>11</v>
      </c>
      <c r="AR65" s="7" t="s">
        <v>11</v>
      </c>
      <c r="AS65" s="7" t="s">
        <v>11</v>
      </c>
      <c r="AT65" s="7">
        <v>2</v>
      </c>
      <c r="AU65" s="7">
        <v>2</v>
      </c>
      <c r="AV65" s="7">
        <v>2</v>
      </c>
      <c r="AW65" s="7">
        <v>4</v>
      </c>
      <c r="AX65" s="7">
        <v>1</v>
      </c>
      <c r="AY65" s="7">
        <v>1.5</v>
      </c>
      <c r="AZ65" s="7">
        <v>2</v>
      </c>
      <c r="BA65" s="7">
        <v>2</v>
      </c>
      <c r="BB65" s="7">
        <v>2</v>
      </c>
      <c r="BC65" s="7">
        <v>2</v>
      </c>
      <c r="BD65" s="7">
        <v>2</v>
      </c>
      <c r="BE65" s="7">
        <v>1</v>
      </c>
      <c r="BF65" s="7">
        <v>1</v>
      </c>
      <c r="BG65" s="7">
        <v>1</v>
      </c>
      <c r="BH65" s="7">
        <v>1</v>
      </c>
      <c r="BI65" s="8">
        <v>1</v>
      </c>
      <c r="BJ65" s="8">
        <v>1</v>
      </c>
      <c r="BK65" s="7">
        <v>1</v>
      </c>
    </row>
    <row r="66" spans="2:63" x14ac:dyDescent="0.35">
      <c r="M66" s="7"/>
      <c r="N66" s="7"/>
      <c r="O66" s="7"/>
      <c r="BI66" s="8"/>
      <c r="BJ66" s="8"/>
    </row>
    <row r="67" spans="2:63" x14ac:dyDescent="0.35">
      <c r="M67" s="7"/>
      <c r="N67" s="7"/>
      <c r="O67" s="7"/>
      <c r="BI67" s="8"/>
      <c r="BJ67" s="8"/>
    </row>
    <row r="68" spans="2:63" x14ac:dyDescent="0.35">
      <c r="B68" s="7">
        <v>50</v>
      </c>
      <c r="C68" s="7">
        <v>100</v>
      </c>
      <c r="D68" s="7">
        <v>150</v>
      </c>
      <c r="E68" s="7">
        <v>300</v>
      </c>
      <c r="F68" s="7">
        <v>300</v>
      </c>
      <c r="G68" s="7">
        <v>300</v>
      </c>
      <c r="M68" s="7"/>
      <c r="N68" s="7"/>
      <c r="O68" s="7"/>
      <c r="S68" s="7">
        <v>250</v>
      </c>
      <c r="T68" s="7">
        <v>300</v>
      </c>
      <c r="U68" s="7">
        <v>350</v>
      </c>
      <c r="V68" s="7">
        <v>400</v>
      </c>
      <c r="W68" s="7">
        <v>331.1</v>
      </c>
      <c r="X68" s="7">
        <v>215.215</v>
      </c>
      <c r="Y68" s="7">
        <v>380.76500000000004</v>
      </c>
      <c r="Z68" s="7">
        <v>215.215</v>
      </c>
      <c r="AA68" s="7">
        <v>264.88</v>
      </c>
      <c r="AB68" s="7">
        <v>264.88</v>
      </c>
      <c r="AC68" s="7">
        <v>264.88</v>
      </c>
      <c r="AD68" s="7">
        <v>331.1</v>
      </c>
      <c r="AE68" s="7">
        <v>331.1</v>
      </c>
      <c r="AF68" s="7">
        <v>380.76500000000004</v>
      </c>
      <c r="AG68" s="7">
        <v>380.76500000000004</v>
      </c>
      <c r="AH68" s="7">
        <v>264.88</v>
      </c>
      <c r="AJ68" s="7">
        <v>165.55</v>
      </c>
      <c r="AK68" s="7">
        <v>331.1</v>
      </c>
      <c r="AL68" s="7">
        <v>496.65</v>
      </c>
      <c r="AM68" s="7">
        <v>662.2</v>
      </c>
      <c r="AN68" s="7">
        <v>827.75</v>
      </c>
      <c r="AO68" s="7" t="s">
        <v>19</v>
      </c>
      <c r="AP68" s="7">
        <v>165.55</v>
      </c>
      <c r="AQ68" s="7">
        <v>331.1</v>
      </c>
      <c r="AR68" s="7">
        <v>331.1</v>
      </c>
      <c r="AS68" s="7">
        <v>496.65</v>
      </c>
      <c r="AT68" s="7" t="s">
        <v>332</v>
      </c>
      <c r="AU68" s="7" t="s">
        <v>332</v>
      </c>
      <c r="AV68" s="7" t="s">
        <v>333</v>
      </c>
      <c r="AW68" s="7" t="s">
        <v>333</v>
      </c>
      <c r="AX68" s="7">
        <v>0</v>
      </c>
      <c r="AY68" s="7">
        <v>50</v>
      </c>
      <c r="AZ68" s="7">
        <v>150</v>
      </c>
      <c r="BA68" s="7">
        <v>200</v>
      </c>
      <c r="BB68" s="7">
        <v>250</v>
      </c>
      <c r="BC68" s="7">
        <v>300</v>
      </c>
      <c r="BD68" s="7">
        <v>350</v>
      </c>
      <c r="BE68" s="7">
        <v>250</v>
      </c>
      <c r="BF68" s="7">
        <v>250</v>
      </c>
      <c r="BG68" s="7">
        <v>300</v>
      </c>
      <c r="BH68" s="7">
        <v>350</v>
      </c>
      <c r="BI68" s="8">
        <v>400</v>
      </c>
      <c r="BJ68" s="8">
        <v>500</v>
      </c>
      <c r="BK68" s="7">
        <v>0</v>
      </c>
    </row>
    <row r="69" spans="2:63" x14ac:dyDescent="0.35">
      <c r="M69" s="7"/>
      <c r="N69" s="7"/>
      <c r="O69" s="7"/>
      <c r="BI69" s="8"/>
      <c r="BJ69" s="8"/>
    </row>
    <row r="70" spans="2:63" x14ac:dyDescent="0.35">
      <c r="M70" s="7"/>
      <c r="N70" s="7"/>
      <c r="O70" s="7"/>
      <c r="BI70" s="8"/>
      <c r="BJ70" s="8"/>
    </row>
    <row r="71" spans="2:63" x14ac:dyDescent="0.35">
      <c r="M71" s="7"/>
      <c r="N71" s="7"/>
      <c r="O71" s="7"/>
      <c r="BI71" s="8"/>
      <c r="BJ71" s="8"/>
    </row>
    <row r="72" spans="2:63" x14ac:dyDescent="0.35">
      <c r="B72" s="7">
        <v>1</v>
      </c>
      <c r="C72" s="7">
        <v>1.5</v>
      </c>
      <c r="D72" s="7">
        <v>2</v>
      </c>
      <c r="E72" s="7">
        <v>3</v>
      </c>
      <c r="F72" s="7">
        <v>4</v>
      </c>
      <c r="G72" s="7">
        <v>4</v>
      </c>
      <c r="M72" s="7"/>
      <c r="N72" s="7"/>
      <c r="O72" s="7"/>
      <c r="S72" s="7">
        <v>2</v>
      </c>
      <c r="T72" s="7">
        <v>3</v>
      </c>
      <c r="U72" s="7">
        <v>4</v>
      </c>
      <c r="V72" s="7">
        <v>4.5</v>
      </c>
      <c r="W72" s="7">
        <v>3.2</v>
      </c>
      <c r="X72" s="7">
        <v>1.7</v>
      </c>
      <c r="Y72" s="7">
        <v>4.2</v>
      </c>
      <c r="Z72" s="7">
        <v>1.7</v>
      </c>
      <c r="AA72" s="7">
        <v>1.7</v>
      </c>
      <c r="AB72" s="7">
        <v>2.2000000000000002</v>
      </c>
      <c r="AC72" s="7">
        <v>2.2000000000000002</v>
      </c>
      <c r="AD72" s="7">
        <v>3.2</v>
      </c>
      <c r="AE72" s="7">
        <v>3.2</v>
      </c>
      <c r="AF72" s="7">
        <v>4.2</v>
      </c>
      <c r="AG72" s="7">
        <v>4.2</v>
      </c>
      <c r="AH72" s="7">
        <v>2.2000000000000002</v>
      </c>
      <c r="AI72" s="7">
        <v>1.5</v>
      </c>
      <c r="AJ72" s="7">
        <v>1</v>
      </c>
      <c r="AK72" s="7">
        <v>2</v>
      </c>
      <c r="AL72" s="7">
        <v>2.5</v>
      </c>
      <c r="AM72" s="7">
        <v>3</v>
      </c>
      <c r="AN72" s="7" t="s">
        <v>6</v>
      </c>
      <c r="AO72" s="7">
        <v>1</v>
      </c>
      <c r="AP72" s="7">
        <v>1.5</v>
      </c>
      <c r="AQ72" s="7">
        <v>2</v>
      </c>
      <c r="AR72" s="7">
        <v>2.5</v>
      </c>
      <c r="AS72" s="7">
        <v>8</v>
      </c>
      <c r="AT72" s="7">
        <v>1.5</v>
      </c>
      <c r="AU72" s="7">
        <v>2</v>
      </c>
      <c r="AV72" s="7">
        <v>2.5</v>
      </c>
      <c r="AW72" s="7">
        <v>3.5</v>
      </c>
      <c r="AX72" s="7">
        <v>1.25</v>
      </c>
      <c r="AY72" s="7">
        <v>1.5</v>
      </c>
      <c r="AZ72" s="7">
        <v>1.75</v>
      </c>
      <c r="BA72" s="7">
        <v>2.25</v>
      </c>
      <c r="BB72" s="7">
        <v>2.5</v>
      </c>
      <c r="BC72" s="7">
        <v>3</v>
      </c>
      <c r="BD72" s="7">
        <v>4</v>
      </c>
      <c r="BE72" s="7">
        <v>1.45</v>
      </c>
      <c r="BF72" s="7">
        <v>1.7</v>
      </c>
      <c r="BG72" s="7">
        <v>1.95</v>
      </c>
      <c r="BH72" s="7">
        <v>2.5</v>
      </c>
      <c r="BI72" s="8">
        <v>3.5</v>
      </c>
      <c r="BJ72" s="8">
        <v>4.5</v>
      </c>
      <c r="BK72" s="7">
        <v>1</v>
      </c>
    </row>
    <row r="73" spans="2:63" x14ac:dyDescent="0.35">
      <c r="B73" s="7">
        <v>1</v>
      </c>
      <c r="C73" s="7">
        <v>1.5</v>
      </c>
      <c r="D73" s="7">
        <v>2</v>
      </c>
      <c r="E73" s="7">
        <v>3</v>
      </c>
      <c r="F73" s="7">
        <v>4</v>
      </c>
      <c r="G73" s="7">
        <v>4</v>
      </c>
      <c r="M73" s="7"/>
      <c r="N73" s="7"/>
      <c r="O73" s="7"/>
      <c r="S73" s="7">
        <v>2</v>
      </c>
      <c r="T73" s="7">
        <v>3</v>
      </c>
      <c r="U73" s="7">
        <v>4</v>
      </c>
      <c r="V73" s="7">
        <v>4.5</v>
      </c>
      <c r="W73" s="7">
        <v>3.7</v>
      </c>
      <c r="X73" s="7">
        <v>1.7</v>
      </c>
      <c r="Y73" s="7">
        <v>4.7</v>
      </c>
      <c r="Z73" s="7">
        <v>1.7</v>
      </c>
      <c r="AA73" s="7">
        <v>1.7</v>
      </c>
      <c r="AB73" s="7">
        <v>2.7</v>
      </c>
      <c r="AC73" s="7">
        <v>3.4000000000000004</v>
      </c>
      <c r="AD73" s="7">
        <v>3.7</v>
      </c>
      <c r="AE73" s="7">
        <v>3.7</v>
      </c>
      <c r="AF73" s="7">
        <v>4.7</v>
      </c>
      <c r="AG73" s="7">
        <v>4.7</v>
      </c>
      <c r="AH73" s="7">
        <v>2.7</v>
      </c>
      <c r="AI73" s="7">
        <v>2</v>
      </c>
      <c r="AJ73" s="7">
        <v>1</v>
      </c>
      <c r="AK73" s="7">
        <v>2</v>
      </c>
      <c r="AL73" s="7">
        <v>2.5</v>
      </c>
      <c r="AM73" s="7">
        <v>3</v>
      </c>
      <c r="AN73" s="7" t="s">
        <v>6</v>
      </c>
      <c r="AO73" s="7">
        <v>1</v>
      </c>
      <c r="AP73" s="7">
        <v>1.5</v>
      </c>
      <c r="AQ73" s="7">
        <v>2</v>
      </c>
      <c r="AR73" s="7">
        <v>2.5</v>
      </c>
      <c r="AS73" s="7">
        <v>8</v>
      </c>
      <c r="AT73" s="7">
        <v>1.5</v>
      </c>
      <c r="AU73" s="7">
        <v>2</v>
      </c>
      <c r="AV73" s="7">
        <v>2.5</v>
      </c>
      <c r="AW73" s="7">
        <v>3.5</v>
      </c>
      <c r="AX73" s="7">
        <v>1.25</v>
      </c>
      <c r="AY73" s="7">
        <v>1.5</v>
      </c>
      <c r="AZ73" s="7">
        <v>1.75</v>
      </c>
      <c r="BA73" s="7">
        <v>2.25</v>
      </c>
      <c r="BB73" s="7">
        <v>2.5</v>
      </c>
      <c r="BC73" s="7">
        <v>3</v>
      </c>
      <c r="BD73" s="7">
        <v>4</v>
      </c>
      <c r="BE73" s="7">
        <v>1.45</v>
      </c>
      <c r="BF73" s="7">
        <v>1.7</v>
      </c>
      <c r="BG73" s="7">
        <v>1.95</v>
      </c>
      <c r="BH73" s="7">
        <v>2.5</v>
      </c>
      <c r="BI73" s="8">
        <v>3.5</v>
      </c>
      <c r="BJ73" s="8">
        <v>4.5</v>
      </c>
      <c r="BK73" s="7">
        <v>1</v>
      </c>
    </row>
    <row r="74" spans="2:63" x14ac:dyDescent="0.35">
      <c r="B74" s="7">
        <v>1</v>
      </c>
      <c r="C74" s="7">
        <v>1.3</v>
      </c>
      <c r="D74" s="7">
        <v>1.8</v>
      </c>
      <c r="E74" s="7">
        <v>2</v>
      </c>
      <c r="F74" s="7">
        <v>2</v>
      </c>
      <c r="G74" s="7">
        <v>2</v>
      </c>
      <c r="M74" s="7"/>
      <c r="N74" s="7"/>
      <c r="O74" s="7"/>
      <c r="S74" s="7">
        <v>1.5</v>
      </c>
      <c r="T74" s="7">
        <v>2</v>
      </c>
      <c r="U74" s="7">
        <v>2</v>
      </c>
      <c r="V74" s="7">
        <v>2</v>
      </c>
      <c r="W74" s="7">
        <v>2</v>
      </c>
      <c r="X74" s="7">
        <v>1.5</v>
      </c>
      <c r="Y74" s="7">
        <v>2</v>
      </c>
      <c r="Z74" s="7">
        <v>0.96</v>
      </c>
      <c r="AA74" s="7">
        <v>1.1599999999999999</v>
      </c>
      <c r="AB74" s="7">
        <v>1.46</v>
      </c>
      <c r="AC74" s="7">
        <v>1.66</v>
      </c>
      <c r="AD74" s="7">
        <v>1.46</v>
      </c>
      <c r="AE74" s="7">
        <v>3.16</v>
      </c>
      <c r="AF74" s="7">
        <v>1.46</v>
      </c>
      <c r="AG74" s="7">
        <v>4.16</v>
      </c>
      <c r="AH74" s="7">
        <v>2</v>
      </c>
      <c r="AI74" s="7" t="s">
        <v>10</v>
      </c>
      <c r="AJ74" s="7">
        <v>1</v>
      </c>
      <c r="AK74" s="7">
        <v>1.8</v>
      </c>
      <c r="AL74" s="7">
        <v>2</v>
      </c>
      <c r="AM74" s="7">
        <v>2</v>
      </c>
      <c r="AN74" s="7">
        <v>2</v>
      </c>
      <c r="AO74" s="7">
        <v>1</v>
      </c>
      <c r="AP74" s="7">
        <v>1.3</v>
      </c>
      <c r="AQ74" s="7">
        <v>1.8</v>
      </c>
      <c r="AR74" s="7">
        <v>2.25</v>
      </c>
      <c r="AS74" s="7">
        <v>2.25</v>
      </c>
      <c r="AT74" s="7">
        <v>1.3</v>
      </c>
      <c r="AU74" s="7">
        <v>1.8</v>
      </c>
      <c r="AV74" s="7">
        <v>2</v>
      </c>
      <c r="AW74" s="7">
        <v>3.5</v>
      </c>
      <c r="AX74" s="7">
        <v>1</v>
      </c>
      <c r="AY74" s="7">
        <v>1.25</v>
      </c>
      <c r="AZ74" s="7">
        <v>1.5</v>
      </c>
      <c r="BA74" s="7">
        <v>2</v>
      </c>
      <c r="BB74" s="7">
        <v>2</v>
      </c>
      <c r="BC74" s="7">
        <v>2</v>
      </c>
      <c r="BD74" s="7">
        <v>2</v>
      </c>
      <c r="BE74" s="7">
        <v>1.25</v>
      </c>
      <c r="BF74" s="7">
        <v>1.5</v>
      </c>
      <c r="BG74" s="7">
        <v>1.75</v>
      </c>
      <c r="BH74" s="7">
        <v>2</v>
      </c>
      <c r="BI74" s="8">
        <v>2</v>
      </c>
      <c r="BJ74" s="8">
        <v>2</v>
      </c>
      <c r="BK74" s="7">
        <v>1</v>
      </c>
    </row>
    <row r="75" spans="2:63" x14ac:dyDescent="0.35">
      <c r="B75" s="7">
        <v>1</v>
      </c>
      <c r="C75" s="7">
        <v>1.5</v>
      </c>
      <c r="D75" s="7">
        <v>2</v>
      </c>
      <c r="E75" s="7">
        <v>3</v>
      </c>
      <c r="F75" s="7">
        <v>4</v>
      </c>
      <c r="G75" s="7">
        <v>4</v>
      </c>
      <c r="M75" s="7"/>
      <c r="N75" s="7"/>
      <c r="O75" s="7"/>
      <c r="S75" s="7">
        <v>2</v>
      </c>
      <c r="T75" s="7">
        <v>3</v>
      </c>
      <c r="U75" s="7">
        <v>4</v>
      </c>
      <c r="V75" s="7">
        <v>4.5</v>
      </c>
      <c r="W75" s="7">
        <v>3.2</v>
      </c>
      <c r="X75" s="7">
        <v>1.7</v>
      </c>
      <c r="Y75" s="7">
        <v>4.2</v>
      </c>
      <c r="Z75" s="7">
        <v>1.7</v>
      </c>
      <c r="AA75" s="7">
        <v>1.9</v>
      </c>
      <c r="AB75" s="7">
        <v>2.7</v>
      </c>
      <c r="AC75" s="7">
        <v>3.4000000000000004</v>
      </c>
      <c r="AD75" s="7">
        <v>3.7</v>
      </c>
      <c r="AE75" s="7">
        <v>3.7</v>
      </c>
      <c r="AF75" s="7">
        <v>4.7</v>
      </c>
      <c r="AG75" s="7">
        <v>4.7</v>
      </c>
      <c r="AH75" s="7">
        <v>2.2000000000000002</v>
      </c>
      <c r="AI75" s="7">
        <v>1</v>
      </c>
      <c r="AJ75" s="7">
        <v>1</v>
      </c>
      <c r="AK75" s="7">
        <v>1.5</v>
      </c>
      <c r="AL75" s="7">
        <v>2</v>
      </c>
      <c r="AM75" s="7">
        <v>2</v>
      </c>
      <c r="AN75" s="7">
        <v>4</v>
      </c>
      <c r="AO75" s="7">
        <v>1</v>
      </c>
      <c r="AP75" s="7">
        <v>1.5</v>
      </c>
      <c r="AQ75" s="7">
        <v>2</v>
      </c>
      <c r="AR75" s="7">
        <v>2.5</v>
      </c>
      <c r="AS75" s="7">
        <v>8</v>
      </c>
      <c r="AT75" s="7">
        <v>2</v>
      </c>
      <c r="AU75" s="7">
        <v>2</v>
      </c>
      <c r="AV75" s="7">
        <v>2.5</v>
      </c>
      <c r="AW75" s="7">
        <v>3</v>
      </c>
      <c r="AX75" s="7">
        <v>1.25</v>
      </c>
      <c r="AY75" s="7">
        <v>1.5</v>
      </c>
      <c r="AZ75" s="7">
        <v>1.75</v>
      </c>
      <c r="BA75" s="7">
        <v>2.25</v>
      </c>
      <c r="BB75" s="7">
        <v>2.5</v>
      </c>
      <c r="BC75" s="7">
        <v>3</v>
      </c>
      <c r="BD75" s="7">
        <v>4</v>
      </c>
      <c r="BE75" s="7">
        <v>1.45</v>
      </c>
      <c r="BF75" s="7">
        <v>1.7</v>
      </c>
      <c r="BG75" s="7">
        <v>1.95</v>
      </c>
      <c r="BH75" s="7">
        <v>2.5</v>
      </c>
      <c r="BI75" s="8">
        <v>3.5</v>
      </c>
      <c r="BJ75" s="8">
        <v>4.5</v>
      </c>
      <c r="BK75" s="7">
        <v>1</v>
      </c>
    </row>
    <row r="76" spans="2:63" x14ac:dyDescent="0.35">
      <c r="B76" s="7">
        <v>1</v>
      </c>
      <c r="C76" s="7">
        <v>1.5</v>
      </c>
      <c r="D76" s="7">
        <v>2</v>
      </c>
      <c r="E76" s="7">
        <v>3</v>
      </c>
      <c r="F76" s="7">
        <v>4</v>
      </c>
      <c r="G76" s="7">
        <v>4</v>
      </c>
      <c r="M76" s="7"/>
      <c r="N76" s="7"/>
      <c r="O76" s="7"/>
      <c r="S76" s="7">
        <v>2</v>
      </c>
      <c r="T76" s="7">
        <v>3</v>
      </c>
      <c r="U76" s="7">
        <v>4</v>
      </c>
      <c r="V76" s="7">
        <v>4.5</v>
      </c>
      <c r="W76" s="7">
        <v>3.7</v>
      </c>
      <c r="X76" s="7">
        <v>1.6</v>
      </c>
      <c r="Y76" s="7">
        <v>4.7</v>
      </c>
      <c r="Z76" s="7">
        <v>1.6</v>
      </c>
      <c r="AA76" s="7">
        <v>1.6</v>
      </c>
      <c r="AB76" s="7">
        <v>2.6</v>
      </c>
      <c r="AC76" s="7">
        <v>2.6</v>
      </c>
      <c r="AD76" s="7">
        <v>3.6</v>
      </c>
      <c r="AE76" s="7">
        <v>3.6</v>
      </c>
      <c r="AF76" s="7">
        <v>4.5999999999999996</v>
      </c>
      <c r="AG76" s="7">
        <v>4.5999999999999996</v>
      </c>
      <c r="AH76" s="7">
        <v>2.7</v>
      </c>
      <c r="AI76" s="7">
        <v>1</v>
      </c>
      <c r="AJ76" s="7">
        <v>1</v>
      </c>
      <c r="AK76" s="7">
        <v>1.5</v>
      </c>
      <c r="AL76" s="7">
        <v>2</v>
      </c>
      <c r="AM76" s="7">
        <v>2</v>
      </c>
      <c r="AN76" s="7">
        <v>4</v>
      </c>
      <c r="AO76" s="7">
        <v>1</v>
      </c>
      <c r="AP76" s="7">
        <v>1.5</v>
      </c>
      <c r="AQ76" s="7">
        <v>1.5</v>
      </c>
      <c r="AR76" s="7">
        <v>2</v>
      </c>
      <c r="AS76" s="7">
        <v>2.5</v>
      </c>
      <c r="AT76" s="7">
        <v>1.5</v>
      </c>
      <c r="AU76" s="7">
        <v>1.5</v>
      </c>
      <c r="AV76" s="7">
        <v>2</v>
      </c>
      <c r="AW76" s="7">
        <v>2</v>
      </c>
      <c r="AX76" s="7">
        <v>1</v>
      </c>
      <c r="AY76" s="7">
        <v>1.25</v>
      </c>
      <c r="AZ76" s="7">
        <v>1.5</v>
      </c>
      <c r="BA76" s="7">
        <v>1.75</v>
      </c>
      <c r="BB76" s="7">
        <v>2</v>
      </c>
      <c r="BC76" s="7">
        <v>3</v>
      </c>
      <c r="BD76" s="7">
        <v>4</v>
      </c>
      <c r="BE76" s="7">
        <v>1</v>
      </c>
      <c r="BF76" s="7">
        <v>1</v>
      </c>
      <c r="BG76" s="7">
        <v>1</v>
      </c>
      <c r="BH76" s="7">
        <v>1</v>
      </c>
      <c r="BI76" s="8">
        <v>1</v>
      </c>
      <c r="BJ76" s="8">
        <v>1</v>
      </c>
      <c r="BK76" s="7">
        <v>1</v>
      </c>
    </row>
    <row r="77" spans="2:63" x14ac:dyDescent="0.35">
      <c r="B77" s="7">
        <v>1</v>
      </c>
      <c r="C77" s="7">
        <v>1.5</v>
      </c>
      <c r="D77" s="7">
        <v>2</v>
      </c>
      <c r="E77" s="7">
        <v>3</v>
      </c>
      <c r="F77" s="7">
        <v>4</v>
      </c>
      <c r="G77" s="7">
        <v>4</v>
      </c>
      <c r="M77" s="7"/>
      <c r="N77" s="7"/>
      <c r="O77" s="7"/>
      <c r="S77" s="7">
        <v>2</v>
      </c>
      <c r="T77" s="7">
        <v>3</v>
      </c>
      <c r="U77" s="7">
        <v>4</v>
      </c>
      <c r="V77" s="7">
        <v>4.5</v>
      </c>
      <c r="W77" s="7">
        <v>3.7</v>
      </c>
      <c r="X77" s="7">
        <v>1.7</v>
      </c>
      <c r="Y77" s="7">
        <v>4.7</v>
      </c>
      <c r="Z77" s="7">
        <v>1.7</v>
      </c>
      <c r="AA77" s="7">
        <v>1.7</v>
      </c>
      <c r="AB77" s="7">
        <v>2.7</v>
      </c>
      <c r="AC77" s="7">
        <v>2.7</v>
      </c>
      <c r="AD77" s="7">
        <v>3.7</v>
      </c>
      <c r="AE77" s="7">
        <v>3.7</v>
      </c>
      <c r="AF77" s="7">
        <v>4.7</v>
      </c>
      <c r="AG77" s="7">
        <v>4.7</v>
      </c>
      <c r="AH77" s="7">
        <v>2.7</v>
      </c>
      <c r="AI77" s="7">
        <v>1</v>
      </c>
      <c r="AJ77" s="7">
        <v>1</v>
      </c>
      <c r="AK77" s="7">
        <v>1.5</v>
      </c>
      <c r="AL77" s="7">
        <v>2</v>
      </c>
      <c r="AM77" s="7">
        <v>2</v>
      </c>
      <c r="AN77" s="7">
        <v>4</v>
      </c>
      <c r="AO77" s="7">
        <v>1</v>
      </c>
      <c r="AP77" s="7">
        <v>1.5</v>
      </c>
      <c r="AQ77" s="7">
        <v>1.5</v>
      </c>
      <c r="AR77" s="7">
        <v>2</v>
      </c>
      <c r="AS77" s="7">
        <v>3</v>
      </c>
      <c r="AT77" s="7">
        <v>1.5</v>
      </c>
      <c r="AU77" s="7">
        <v>1.5</v>
      </c>
      <c r="AV77" s="7">
        <v>2</v>
      </c>
      <c r="AW77" s="7">
        <v>2</v>
      </c>
      <c r="AX77" s="7">
        <v>1</v>
      </c>
      <c r="AY77" s="7">
        <v>1.25</v>
      </c>
      <c r="AZ77" s="7">
        <v>1.5</v>
      </c>
      <c r="BA77" s="7">
        <v>1.75</v>
      </c>
      <c r="BB77" s="7">
        <v>2</v>
      </c>
      <c r="BC77" s="7">
        <v>3</v>
      </c>
      <c r="BD77" s="7">
        <v>4</v>
      </c>
      <c r="BE77" s="7">
        <v>1</v>
      </c>
      <c r="BF77" s="7">
        <v>1</v>
      </c>
      <c r="BG77" s="7">
        <v>1</v>
      </c>
      <c r="BH77" s="7">
        <v>1</v>
      </c>
      <c r="BI77" s="8">
        <v>1</v>
      </c>
      <c r="BJ77" s="8">
        <v>1</v>
      </c>
      <c r="BK77" s="7">
        <v>1</v>
      </c>
    </row>
    <row r="78" spans="2:63" x14ac:dyDescent="0.35">
      <c r="B78" s="7">
        <v>16</v>
      </c>
      <c r="C78" s="7">
        <v>16</v>
      </c>
      <c r="D78" s="7">
        <v>16</v>
      </c>
      <c r="E78" s="7">
        <v>16</v>
      </c>
      <c r="F78" s="7">
        <v>16</v>
      </c>
      <c r="G78" s="7">
        <v>16</v>
      </c>
      <c r="M78" s="7"/>
      <c r="N78" s="7"/>
      <c r="O78" s="7"/>
      <c r="S78" s="7" t="s">
        <v>19</v>
      </c>
      <c r="T78" s="7" t="s">
        <v>19</v>
      </c>
      <c r="U78" s="7" t="s">
        <v>19</v>
      </c>
      <c r="V78" s="7" t="s">
        <v>19</v>
      </c>
      <c r="W78" s="7" t="s">
        <v>53</v>
      </c>
      <c r="X78" s="7" t="s">
        <v>53</v>
      </c>
      <c r="Y78" s="7" t="s">
        <v>53</v>
      </c>
      <c r="Z78" s="7">
        <v>80</v>
      </c>
      <c r="AA78" s="7">
        <v>1</v>
      </c>
      <c r="AB78" s="7">
        <v>1</v>
      </c>
      <c r="AC78" s="7">
        <v>1</v>
      </c>
      <c r="AD78" s="7">
        <v>1</v>
      </c>
      <c r="AE78" s="7">
        <v>1</v>
      </c>
      <c r="AF78" s="7">
        <v>1</v>
      </c>
      <c r="AG78" s="7">
        <v>1</v>
      </c>
      <c r="AH78" s="7" t="s">
        <v>53</v>
      </c>
      <c r="AI78" s="7">
        <v>30</v>
      </c>
      <c r="AJ78" s="7">
        <v>30</v>
      </c>
      <c r="AK78" s="7">
        <v>60</v>
      </c>
      <c r="AL78" s="7">
        <v>80</v>
      </c>
      <c r="AM78" s="7">
        <v>80</v>
      </c>
      <c r="AN78" s="7">
        <v>150</v>
      </c>
      <c r="AO78" s="7" t="s">
        <v>19</v>
      </c>
      <c r="AP78" s="7" t="s">
        <v>50</v>
      </c>
      <c r="AQ78" s="7" t="s">
        <v>50</v>
      </c>
      <c r="AR78" s="7" t="s">
        <v>51</v>
      </c>
      <c r="AS78" s="7" t="s">
        <v>52</v>
      </c>
      <c r="AT78" s="7">
        <v>40</v>
      </c>
      <c r="AU78" s="7">
        <v>40</v>
      </c>
      <c r="AV78" s="7">
        <v>50</v>
      </c>
      <c r="AW78" s="7">
        <v>50</v>
      </c>
      <c r="BE78" s="7">
        <v>55</v>
      </c>
      <c r="BF78" s="7">
        <v>62.5</v>
      </c>
      <c r="BG78" s="7">
        <v>70</v>
      </c>
      <c r="BH78" s="7">
        <v>85</v>
      </c>
      <c r="BI78" s="8">
        <v>100</v>
      </c>
      <c r="BJ78" s="8">
        <v>115</v>
      </c>
    </row>
    <row r="79" spans="2:63" x14ac:dyDescent="0.35">
      <c r="B79" s="7">
        <v>1</v>
      </c>
      <c r="C79" s="7">
        <v>1</v>
      </c>
      <c r="D79" s="7">
        <v>1</v>
      </c>
      <c r="E79" s="7">
        <v>1</v>
      </c>
      <c r="F79" s="7">
        <v>1</v>
      </c>
      <c r="G79" s="7">
        <v>1</v>
      </c>
      <c r="M79" s="7"/>
      <c r="N79" s="7"/>
      <c r="O79" s="7"/>
      <c r="S79" s="7">
        <v>1</v>
      </c>
      <c r="T79" s="7">
        <v>1</v>
      </c>
      <c r="U79" s="7">
        <v>1</v>
      </c>
      <c r="V79" s="7">
        <v>1</v>
      </c>
      <c r="W79" s="7">
        <v>1</v>
      </c>
      <c r="X79" s="7">
        <v>1</v>
      </c>
      <c r="Y79" s="7">
        <v>1</v>
      </c>
      <c r="Z79" s="7">
        <v>1</v>
      </c>
      <c r="AA79" s="7">
        <v>1</v>
      </c>
      <c r="AB79" s="7">
        <v>1</v>
      </c>
      <c r="AC79" s="7">
        <v>1</v>
      </c>
      <c r="AD79" s="7">
        <v>1</v>
      </c>
      <c r="AE79" s="7">
        <v>1</v>
      </c>
      <c r="AF79" s="7">
        <v>1</v>
      </c>
      <c r="AG79" s="7">
        <v>1</v>
      </c>
      <c r="AH79" s="7">
        <v>1</v>
      </c>
      <c r="AI79" s="7">
        <v>1</v>
      </c>
      <c r="AJ79" s="7">
        <v>1</v>
      </c>
      <c r="AK79" s="7">
        <v>1</v>
      </c>
      <c r="AL79" s="7">
        <v>1</v>
      </c>
      <c r="AM79" s="7">
        <v>1</v>
      </c>
      <c r="AN79" s="7" t="s">
        <v>6</v>
      </c>
      <c r="AO79" s="7">
        <v>1</v>
      </c>
      <c r="AP79" s="7">
        <v>1</v>
      </c>
      <c r="AQ79" s="7">
        <v>1</v>
      </c>
      <c r="AR79" s="7">
        <v>1</v>
      </c>
      <c r="AS79" s="7">
        <v>1</v>
      </c>
      <c r="AT79" s="7">
        <v>1</v>
      </c>
      <c r="AU79" s="7">
        <v>1</v>
      </c>
      <c r="AV79" s="7">
        <v>1</v>
      </c>
      <c r="AW79" s="7">
        <v>1</v>
      </c>
      <c r="AX79" s="7">
        <v>1</v>
      </c>
      <c r="AY79" s="7">
        <v>1</v>
      </c>
      <c r="AZ79" s="7">
        <v>1</v>
      </c>
      <c r="BA79" s="7">
        <v>1</v>
      </c>
      <c r="BB79" s="7">
        <v>1</v>
      </c>
      <c r="BC79" s="7">
        <v>1</v>
      </c>
      <c r="BD79" s="7">
        <v>1</v>
      </c>
      <c r="BE79" s="7">
        <v>1</v>
      </c>
      <c r="BF79" s="7">
        <v>1</v>
      </c>
      <c r="BG79" s="7">
        <v>1</v>
      </c>
      <c r="BH79" s="7">
        <v>1</v>
      </c>
      <c r="BI79" s="8">
        <v>1</v>
      </c>
      <c r="BJ79" s="8">
        <v>1</v>
      </c>
      <c r="BK79" s="7">
        <v>1</v>
      </c>
    </row>
    <row r="80" spans="2:63" x14ac:dyDescent="0.35">
      <c r="M80" s="7"/>
      <c r="N80" s="7"/>
      <c r="O80" s="7"/>
      <c r="BI80" s="8"/>
      <c r="BJ80" s="8"/>
    </row>
    <row r="81" spans="2:63" x14ac:dyDescent="0.35">
      <c r="M81" s="7"/>
      <c r="N81" s="7"/>
      <c r="O81" s="7"/>
      <c r="W81" s="7">
        <v>40</v>
      </c>
      <c r="X81" s="7">
        <v>20</v>
      </c>
      <c r="Y81" s="7">
        <v>50</v>
      </c>
      <c r="Z81" s="7">
        <v>20</v>
      </c>
      <c r="AA81" s="7">
        <v>20</v>
      </c>
      <c r="AB81" s="7">
        <v>30</v>
      </c>
      <c r="AC81" s="7">
        <v>30</v>
      </c>
      <c r="AD81" s="7">
        <v>40</v>
      </c>
      <c r="AE81" s="7">
        <v>40</v>
      </c>
      <c r="AF81" s="7">
        <v>50</v>
      </c>
      <c r="AG81" s="7">
        <v>50</v>
      </c>
      <c r="AH81" s="7">
        <v>30</v>
      </c>
      <c r="AX81" s="7" t="s">
        <v>275</v>
      </c>
      <c r="AY81" s="7" t="s">
        <v>275</v>
      </c>
      <c r="AZ81" s="7" t="s">
        <v>275</v>
      </c>
      <c r="BA81" s="7" t="s">
        <v>275</v>
      </c>
      <c r="BB81" s="7" t="s">
        <v>275</v>
      </c>
      <c r="BC81" s="7" t="s">
        <v>275</v>
      </c>
      <c r="BD81" s="7" t="s">
        <v>275</v>
      </c>
      <c r="BE81" s="7">
        <v>20</v>
      </c>
      <c r="BF81" s="7">
        <v>22.2</v>
      </c>
      <c r="BG81" s="7">
        <v>25</v>
      </c>
      <c r="BH81" s="7">
        <v>30</v>
      </c>
      <c r="BI81" s="8">
        <v>35</v>
      </c>
      <c r="BJ81" s="8">
        <v>40</v>
      </c>
      <c r="BK81" s="7">
        <v>0</v>
      </c>
    </row>
    <row r="82" spans="2:63" x14ac:dyDescent="0.35">
      <c r="M82" s="7"/>
      <c r="N82" s="7"/>
      <c r="O82" s="7"/>
      <c r="BI82" s="8"/>
      <c r="BJ82" s="8"/>
    </row>
    <row r="83" spans="2:63" x14ac:dyDescent="0.35">
      <c r="B83" s="7">
        <v>50</v>
      </c>
      <c r="C83" s="7">
        <v>100</v>
      </c>
      <c r="D83" s="7">
        <v>150</v>
      </c>
      <c r="E83" s="7">
        <v>200</v>
      </c>
      <c r="F83" s="7">
        <v>250</v>
      </c>
      <c r="G83" s="7">
        <v>250</v>
      </c>
      <c r="M83" s="7"/>
      <c r="N83" s="7"/>
      <c r="O83" s="7"/>
      <c r="S83" s="7">
        <v>105</v>
      </c>
      <c r="T83" s="7">
        <v>120</v>
      </c>
      <c r="U83" s="7">
        <v>150</v>
      </c>
      <c r="V83" s="7">
        <v>165</v>
      </c>
      <c r="W83" s="7">
        <v>135</v>
      </c>
      <c r="X83" s="7">
        <v>105</v>
      </c>
      <c r="Y83" s="7">
        <v>150</v>
      </c>
      <c r="Z83" s="7">
        <v>240</v>
      </c>
      <c r="AA83" s="7">
        <v>240</v>
      </c>
      <c r="AB83" s="7">
        <v>285</v>
      </c>
      <c r="AC83" s="7">
        <v>285</v>
      </c>
      <c r="AD83" s="7">
        <v>330</v>
      </c>
      <c r="AE83" s="7">
        <v>330</v>
      </c>
      <c r="AF83" s="7">
        <v>375</v>
      </c>
      <c r="AG83" s="7">
        <v>375</v>
      </c>
      <c r="AH83" s="7">
        <v>120</v>
      </c>
      <c r="AI83" s="7">
        <v>90</v>
      </c>
      <c r="AJ83" s="7">
        <v>66.22</v>
      </c>
      <c r="AK83" s="7">
        <v>132.44</v>
      </c>
      <c r="AL83" s="7">
        <v>198.66</v>
      </c>
      <c r="AM83" s="7">
        <v>264.88</v>
      </c>
      <c r="AN83" s="7">
        <v>331.1</v>
      </c>
      <c r="AP83" s="7">
        <v>100</v>
      </c>
      <c r="AQ83" s="7">
        <v>100</v>
      </c>
      <c r="AR83" s="7">
        <v>150</v>
      </c>
      <c r="AS83" s="7">
        <v>250</v>
      </c>
      <c r="AT83" s="7">
        <v>100</v>
      </c>
      <c r="AU83" s="7">
        <v>100</v>
      </c>
      <c r="AV83" s="7">
        <v>150</v>
      </c>
      <c r="AW83" s="7">
        <v>200</v>
      </c>
      <c r="AX83" s="7">
        <v>0</v>
      </c>
      <c r="AY83" s="7">
        <v>75</v>
      </c>
      <c r="AZ83" s="7">
        <v>90</v>
      </c>
      <c r="BA83" s="7">
        <v>120</v>
      </c>
      <c r="BB83" s="7">
        <v>140</v>
      </c>
      <c r="BC83" s="7">
        <v>160</v>
      </c>
      <c r="BD83" s="7">
        <v>225</v>
      </c>
      <c r="BE83" s="7">
        <v>75</v>
      </c>
      <c r="BF83" s="7">
        <v>75</v>
      </c>
      <c r="BG83" s="7">
        <v>90</v>
      </c>
      <c r="BH83" s="7">
        <v>120</v>
      </c>
      <c r="BI83" s="8">
        <v>150</v>
      </c>
      <c r="BJ83" s="8">
        <v>150</v>
      </c>
    </row>
    <row r="84" spans="2:63" x14ac:dyDescent="0.35">
      <c r="M84" s="7"/>
      <c r="N84" s="7"/>
      <c r="O84" s="7"/>
      <c r="S84" s="7">
        <v>3</v>
      </c>
      <c r="T84" s="7">
        <v>3</v>
      </c>
      <c r="U84" s="7">
        <v>3</v>
      </c>
      <c r="V84" s="7">
        <v>3</v>
      </c>
      <c r="W84" s="7">
        <v>3</v>
      </c>
      <c r="X84" s="7">
        <v>3</v>
      </c>
      <c r="Y84" s="7">
        <v>3</v>
      </c>
      <c r="Z84" s="7" t="s">
        <v>133</v>
      </c>
      <c r="AA84" s="7" t="s">
        <v>133</v>
      </c>
      <c r="AB84" s="7" t="s">
        <v>133</v>
      </c>
      <c r="AC84" s="7" t="s">
        <v>133</v>
      </c>
      <c r="AD84" s="7" t="s">
        <v>133</v>
      </c>
      <c r="AE84" s="7" t="s">
        <v>133</v>
      </c>
      <c r="AF84" s="7" t="s">
        <v>133</v>
      </c>
      <c r="AG84" s="7" t="s">
        <v>133</v>
      </c>
      <c r="AH84" s="7">
        <v>3</v>
      </c>
      <c r="AI84" s="7">
        <v>3</v>
      </c>
      <c r="AY84" s="7">
        <v>3</v>
      </c>
      <c r="AZ84" s="7">
        <v>3</v>
      </c>
      <c r="BA84" s="7">
        <v>4</v>
      </c>
      <c r="BB84" s="7">
        <v>4</v>
      </c>
      <c r="BC84" s="7">
        <v>4</v>
      </c>
      <c r="BD84" s="7">
        <v>5</v>
      </c>
      <c r="BE84" s="7">
        <v>3</v>
      </c>
      <c r="BF84" s="7">
        <v>3</v>
      </c>
      <c r="BG84" s="7">
        <v>3</v>
      </c>
      <c r="BH84" s="7">
        <v>3</v>
      </c>
      <c r="BI84" s="8">
        <v>3</v>
      </c>
      <c r="BJ84" s="8">
        <v>3</v>
      </c>
    </row>
    <row r="85" spans="2:63" x14ac:dyDescent="0.35">
      <c r="M85" s="7"/>
      <c r="N85" s="7"/>
      <c r="O85" s="7"/>
      <c r="S85" s="7">
        <v>35</v>
      </c>
      <c r="T85" s="7">
        <v>40</v>
      </c>
      <c r="U85" s="7">
        <v>50</v>
      </c>
      <c r="V85" s="7">
        <v>55</v>
      </c>
      <c r="W85" s="7">
        <v>45</v>
      </c>
      <c r="X85" s="7">
        <v>35</v>
      </c>
      <c r="Y85" s="7">
        <v>50</v>
      </c>
      <c r="Z85" s="7">
        <v>35</v>
      </c>
      <c r="AA85" s="7">
        <v>35</v>
      </c>
      <c r="AB85" s="7">
        <v>40</v>
      </c>
      <c r="AC85" s="7">
        <v>40</v>
      </c>
      <c r="AD85" s="7">
        <v>45</v>
      </c>
      <c r="AE85" s="7">
        <v>45</v>
      </c>
      <c r="AF85" s="7">
        <v>50</v>
      </c>
      <c r="AG85" s="7">
        <v>50</v>
      </c>
      <c r="AH85" s="7">
        <v>40</v>
      </c>
      <c r="AY85" s="7">
        <v>25</v>
      </c>
      <c r="AZ85" s="7">
        <v>30</v>
      </c>
      <c r="BA85" s="7">
        <v>30</v>
      </c>
      <c r="BB85" s="7">
        <v>35</v>
      </c>
      <c r="BC85" s="7">
        <v>40</v>
      </c>
      <c r="BD85" s="7">
        <v>45</v>
      </c>
      <c r="BE85" s="7">
        <v>25</v>
      </c>
      <c r="BF85" s="7">
        <v>25</v>
      </c>
      <c r="BG85" s="7">
        <v>30</v>
      </c>
      <c r="BH85" s="7">
        <v>40</v>
      </c>
      <c r="BI85" s="8">
        <v>50</v>
      </c>
      <c r="BJ85" s="8">
        <v>50</v>
      </c>
    </row>
    <row r="86" spans="2:63" x14ac:dyDescent="0.35">
      <c r="B86" s="7">
        <v>1</v>
      </c>
      <c r="C86" s="7">
        <v>1</v>
      </c>
      <c r="D86" s="7">
        <v>1</v>
      </c>
      <c r="E86" s="7">
        <v>1</v>
      </c>
      <c r="F86" s="7">
        <v>1</v>
      </c>
      <c r="G86" s="7">
        <v>1</v>
      </c>
      <c r="M86" s="7"/>
      <c r="N86" s="7"/>
      <c r="O86" s="7"/>
      <c r="S86" s="7">
        <v>0.7</v>
      </c>
      <c r="T86" s="7">
        <v>0.7</v>
      </c>
      <c r="U86" s="7">
        <v>0.7</v>
      </c>
      <c r="V86" s="7">
        <v>0.7</v>
      </c>
      <c r="W86" s="7">
        <v>0.7</v>
      </c>
      <c r="X86" s="7">
        <v>0.7</v>
      </c>
      <c r="Y86" s="7">
        <v>0.7</v>
      </c>
      <c r="Z86" s="7">
        <v>0.7</v>
      </c>
      <c r="AA86" s="7">
        <v>0.7</v>
      </c>
      <c r="AB86" s="7">
        <v>0.7</v>
      </c>
      <c r="AC86" s="7">
        <v>0.7</v>
      </c>
      <c r="AD86" s="7">
        <v>0.7</v>
      </c>
      <c r="AE86" s="7">
        <v>0.7</v>
      </c>
      <c r="AF86" s="7">
        <v>0.7</v>
      </c>
      <c r="AG86" s="7">
        <v>0.7</v>
      </c>
      <c r="AH86" s="7">
        <v>0.7</v>
      </c>
      <c r="AI86" s="7">
        <v>1</v>
      </c>
      <c r="AJ86" s="7">
        <v>0.7</v>
      </c>
      <c r="AK86" s="7">
        <v>0.7</v>
      </c>
      <c r="AL86" s="7">
        <v>0.7</v>
      </c>
      <c r="AM86" s="7">
        <v>0.7</v>
      </c>
      <c r="AN86" s="7">
        <v>0.7</v>
      </c>
      <c r="AO86" s="7">
        <v>1</v>
      </c>
      <c r="AP86" s="7">
        <v>1.4</v>
      </c>
      <c r="AQ86" s="7">
        <v>1.6</v>
      </c>
      <c r="AR86" s="7">
        <v>1.8</v>
      </c>
      <c r="AS86" s="7">
        <v>2.4</v>
      </c>
      <c r="AT86" s="7">
        <v>1</v>
      </c>
      <c r="AU86" s="7">
        <v>1</v>
      </c>
      <c r="AV86" s="7">
        <v>1</v>
      </c>
      <c r="AW86" s="7">
        <v>1</v>
      </c>
      <c r="AX86" s="7" t="s">
        <v>10</v>
      </c>
      <c r="AY86" s="7" t="s">
        <v>10</v>
      </c>
      <c r="AZ86" s="7" t="s">
        <v>10</v>
      </c>
      <c r="BA86" s="7" t="s">
        <v>10</v>
      </c>
      <c r="BB86" s="7" t="s">
        <v>10</v>
      </c>
      <c r="BC86" s="7" t="s">
        <v>10</v>
      </c>
      <c r="BD86" s="7" t="s">
        <v>10</v>
      </c>
      <c r="BE86" s="7">
        <v>1</v>
      </c>
      <c r="BF86" s="7">
        <v>1</v>
      </c>
      <c r="BG86" s="7">
        <v>1</v>
      </c>
      <c r="BH86" s="7">
        <v>1</v>
      </c>
      <c r="BI86" s="8">
        <v>1</v>
      </c>
      <c r="BJ86" s="8">
        <v>1</v>
      </c>
      <c r="BK86" s="7">
        <v>1</v>
      </c>
    </row>
    <row r="87" spans="2:63" x14ac:dyDescent="0.35">
      <c r="B87" s="7">
        <v>229</v>
      </c>
      <c r="C87" s="7">
        <v>458</v>
      </c>
      <c r="D87" s="7">
        <v>458</v>
      </c>
      <c r="E87" s="7">
        <v>458</v>
      </c>
      <c r="F87" s="7">
        <v>458</v>
      </c>
      <c r="G87" s="7">
        <v>458</v>
      </c>
      <c r="M87" s="7"/>
      <c r="N87" s="7"/>
      <c r="O87" s="7"/>
      <c r="S87" s="7">
        <v>480</v>
      </c>
      <c r="T87" s="7">
        <v>640</v>
      </c>
      <c r="U87" s="7">
        <v>965</v>
      </c>
      <c r="V87" s="7">
        <v>965</v>
      </c>
      <c r="W87" s="7">
        <v>761.53000000000009</v>
      </c>
      <c r="X87" s="7">
        <v>331.1</v>
      </c>
      <c r="Y87" s="7">
        <v>976.745</v>
      </c>
      <c r="Z87" s="7">
        <v>331.1</v>
      </c>
      <c r="AA87" s="7">
        <v>331.1</v>
      </c>
      <c r="AB87" s="7">
        <v>546.31500000000005</v>
      </c>
      <c r="AC87" s="7">
        <v>546.31500000000005</v>
      </c>
      <c r="AD87" s="7">
        <v>761.53000000000009</v>
      </c>
      <c r="AE87" s="7">
        <v>761.53000000000009</v>
      </c>
      <c r="AF87" s="7">
        <v>976.745</v>
      </c>
      <c r="AG87" s="7">
        <v>976.745</v>
      </c>
      <c r="AH87" s="7">
        <v>546.31500000000005</v>
      </c>
      <c r="AI87" s="7">
        <v>300</v>
      </c>
      <c r="AJ87" s="7">
        <v>165.55</v>
      </c>
      <c r="AK87" s="7">
        <v>331.1</v>
      </c>
      <c r="AL87" s="7">
        <v>413.875</v>
      </c>
      <c r="AM87" s="7">
        <v>496.65</v>
      </c>
      <c r="AN87" s="7">
        <v>662.2</v>
      </c>
      <c r="AP87" s="7">
        <v>150</v>
      </c>
      <c r="AQ87" s="7">
        <v>175</v>
      </c>
      <c r="AR87" s="7">
        <v>200</v>
      </c>
      <c r="AS87" s="7">
        <v>300</v>
      </c>
      <c r="AT87" s="7">
        <v>150</v>
      </c>
      <c r="AU87" s="7">
        <v>175</v>
      </c>
      <c r="AV87" s="7">
        <v>200</v>
      </c>
      <c r="AW87" s="7">
        <v>200</v>
      </c>
      <c r="BI87" s="8"/>
      <c r="BJ87" s="8"/>
    </row>
    <row r="88" spans="2:63" x14ac:dyDescent="0.35">
      <c r="M88" s="7"/>
      <c r="N88" s="7"/>
      <c r="O88" s="7"/>
      <c r="S88" s="7" t="s">
        <v>19</v>
      </c>
      <c r="T88" s="7" t="s">
        <v>19</v>
      </c>
      <c r="U88" s="7" t="s">
        <v>19</v>
      </c>
      <c r="V88" s="7" t="s">
        <v>19</v>
      </c>
      <c r="W88" s="7" t="s">
        <v>19</v>
      </c>
      <c r="X88" s="7" t="s">
        <v>19</v>
      </c>
      <c r="Y88" s="7" t="s">
        <v>19</v>
      </c>
      <c r="AH88" s="7" t="s">
        <v>19</v>
      </c>
      <c r="AI88" s="7" t="s">
        <v>19</v>
      </c>
      <c r="AJ88" s="7" t="s">
        <v>19</v>
      </c>
      <c r="AK88" s="7" t="s">
        <v>19</v>
      </c>
      <c r="AL88" s="7" t="s">
        <v>19</v>
      </c>
      <c r="AM88" s="7" t="s">
        <v>19</v>
      </c>
      <c r="AN88" s="7" t="s">
        <v>19</v>
      </c>
      <c r="AO88" s="7" t="s">
        <v>19</v>
      </c>
      <c r="AP88" s="7">
        <v>150</v>
      </c>
      <c r="AQ88" s="7">
        <v>175</v>
      </c>
      <c r="AR88" s="7">
        <v>200</v>
      </c>
      <c r="AS88" s="7">
        <v>300</v>
      </c>
      <c r="BI88" s="8"/>
      <c r="BJ88" s="8"/>
    </row>
    <row r="89" spans="2:63" x14ac:dyDescent="0.35">
      <c r="B89" s="7">
        <v>1</v>
      </c>
      <c r="C89" s="7">
        <v>1.5</v>
      </c>
      <c r="D89" s="7">
        <v>0.2</v>
      </c>
      <c r="E89" s="7">
        <v>3</v>
      </c>
      <c r="F89" s="7">
        <v>4</v>
      </c>
      <c r="G89" s="7">
        <v>4</v>
      </c>
      <c r="M89" s="7"/>
      <c r="N89" s="7"/>
      <c r="O89" s="7"/>
      <c r="S89" s="7">
        <v>30</v>
      </c>
      <c r="T89" s="7">
        <v>40</v>
      </c>
      <c r="U89" s="7">
        <v>50</v>
      </c>
      <c r="V89" s="7">
        <v>60</v>
      </c>
      <c r="W89" s="7">
        <v>50</v>
      </c>
      <c r="X89" s="7">
        <v>50</v>
      </c>
      <c r="Y89" s="7">
        <v>50</v>
      </c>
      <c r="Z89" s="7">
        <v>50</v>
      </c>
      <c r="AA89" s="7">
        <v>50</v>
      </c>
      <c r="AB89" s="7">
        <v>60</v>
      </c>
      <c r="AC89" s="7">
        <v>50</v>
      </c>
      <c r="AD89" s="7">
        <v>50</v>
      </c>
      <c r="AE89" s="7">
        <v>50</v>
      </c>
      <c r="AF89" s="7">
        <v>50</v>
      </c>
      <c r="AG89" s="7">
        <v>50</v>
      </c>
      <c r="AH89" s="7">
        <v>50</v>
      </c>
      <c r="AI89" s="7">
        <v>50</v>
      </c>
      <c r="AK89" s="7">
        <v>60</v>
      </c>
      <c r="AL89" s="7">
        <v>80</v>
      </c>
      <c r="AM89" s="7">
        <v>80</v>
      </c>
      <c r="AN89" s="7">
        <v>100</v>
      </c>
      <c r="AP89" s="7">
        <v>50</v>
      </c>
      <c r="AQ89" s="7">
        <v>50</v>
      </c>
      <c r="AR89" s="7">
        <v>75</v>
      </c>
      <c r="AS89" s="7">
        <v>100</v>
      </c>
      <c r="AT89" s="7">
        <v>50</v>
      </c>
      <c r="AU89" s="7">
        <v>50</v>
      </c>
      <c r="AV89" s="7">
        <v>75</v>
      </c>
      <c r="AW89" s="7">
        <v>75</v>
      </c>
      <c r="AX89" s="7">
        <v>50</v>
      </c>
      <c r="AY89" s="7">
        <v>50</v>
      </c>
      <c r="AZ89" s="7">
        <v>50</v>
      </c>
      <c r="BA89" s="7">
        <v>50</v>
      </c>
      <c r="BB89" s="7">
        <v>50</v>
      </c>
      <c r="BC89" s="7">
        <v>50</v>
      </c>
      <c r="BD89" s="7">
        <v>50</v>
      </c>
      <c r="BE89" s="7">
        <v>30</v>
      </c>
      <c r="BF89" s="7">
        <v>32.5</v>
      </c>
      <c r="BG89" s="7">
        <v>35</v>
      </c>
      <c r="BH89" s="7">
        <v>40</v>
      </c>
      <c r="BI89" s="8">
        <v>45</v>
      </c>
      <c r="BJ89" s="8">
        <v>50</v>
      </c>
    </row>
    <row r="90" spans="2:63" x14ac:dyDescent="0.35">
      <c r="M90" s="7"/>
      <c r="N90" s="7"/>
      <c r="O90" s="7"/>
      <c r="W90" s="7">
        <v>50</v>
      </c>
      <c r="X90" s="7">
        <v>50</v>
      </c>
      <c r="Y90" s="7">
        <v>50</v>
      </c>
      <c r="Z90" s="7">
        <v>50</v>
      </c>
      <c r="AA90" s="7">
        <v>50</v>
      </c>
      <c r="AB90" s="7">
        <v>50</v>
      </c>
      <c r="AC90" s="7">
        <v>50</v>
      </c>
      <c r="AD90" s="7">
        <v>50</v>
      </c>
      <c r="AE90" s="7">
        <v>50</v>
      </c>
      <c r="AF90" s="7">
        <v>50</v>
      </c>
      <c r="AG90" s="7">
        <v>50</v>
      </c>
      <c r="AH90" s="7">
        <v>50</v>
      </c>
      <c r="AI90" s="7">
        <v>50</v>
      </c>
      <c r="AK90" s="7">
        <v>50</v>
      </c>
      <c r="AL90" s="7">
        <v>75</v>
      </c>
      <c r="AM90" s="7">
        <v>75</v>
      </c>
      <c r="AN90" s="7">
        <v>150</v>
      </c>
      <c r="AP90" s="7">
        <v>50</v>
      </c>
      <c r="AQ90" s="7">
        <v>75</v>
      </c>
      <c r="AR90" s="7">
        <v>100</v>
      </c>
      <c r="AS90" s="7">
        <v>150</v>
      </c>
      <c r="AT90" s="7">
        <v>50</v>
      </c>
      <c r="AU90" s="7">
        <v>75</v>
      </c>
      <c r="AV90" s="7">
        <v>100</v>
      </c>
      <c r="AW90" s="7">
        <v>100</v>
      </c>
      <c r="BE90" s="7">
        <v>25</v>
      </c>
      <c r="BF90" s="7">
        <v>27.5</v>
      </c>
      <c r="BG90" s="7">
        <v>30</v>
      </c>
      <c r="BH90" s="7">
        <v>35</v>
      </c>
      <c r="BI90" s="8">
        <v>40</v>
      </c>
      <c r="BJ90" s="8">
        <v>45</v>
      </c>
    </row>
    <row r="91" spans="2:63" x14ac:dyDescent="0.35">
      <c r="B91" s="7">
        <v>25</v>
      </c>
      <c r="C91" s="7">
        <v>50</v>
      </c>
      <c r="D91" s="7">
        <v>75</v>
      </c>
      <c r="E91" s="7">
        <v>100</v>
      </c>
      <c r="F91" s="7">
        <v>100</v>
      </c>
      <c r="G91" s="7">
        <v>100</v>
      </c>
      <c r="M91" s="7"/>
      <c r="N91" s="7"/>
      <c r="O91" s="7"/>
      <c r="W91" s="7">
        <v>150</v>
      </c>
      <c r="X91" s="7">
        <v>100</v>
      </c>
      <c r="Y91" s="7">
        <v>200</v>
      </c>
      <c r="Z91" s="7">
        <v>50</v>
      </c>
      <c r="AA91" s="7">
        <v>50</v>
      </c>
      <c r="AB91" s="7">
        <v>100</v>
      </c>
      <c r="AC91" s="7">
        <v>100</v>
      </c>
      <c r="AD91" s="7">
        <v>150</v>
      </c>
      <c r="AE91" s="7">
        <v>150</v>
      </c>
      <c r="AF91" s="7">
        <v>200</v>
      </c>
      <c r="AG91" s="7">
        <v>200</v>
      </c>
      <c r="AH91" s="7">
        <v>100</v>
      </c>
      <c r="AI91" s="7">
        <v>40</v>
      </c>
      <c r="AP91" s="7" t="s">
        <v>50</v>
      </c>
      <c r="AQ91" s="7" t="s">
        <v>50</v>
      </c>
      <c r="AR91" s="7" t="s">
        <v>51</v>
      </c>
      <c r="AS91" s="7" t="s">
        <v>52</v>
      </c>
      <c r="AT91" s="7">
        <v>50</v>
      </c>
      <c r="AU91" s="7">
        <v>50</v>
      </c>
      <c r="AV91" s="7">
        <v>60</v>
      </c>
      <c r="AW91" s="7">
        <v>60</v>
      </c>
      <c r="BI91" s="8"/>
      <c r="BJ91" s="8"/>
    </row>
    <row r="92" spans="2:63" x14ac:dyDescent="0.35">
      <c r="M92" s="7"/>
      <c r="N92" s="7"/>
      <c r="O92" s="7"/>
      <c r="BI92" s="8"/>
      <c r="BJ92" s="8"/>
    </row>
    <row r="93" spans="2:63" x14ac:dyDescent="0.35">
      <c r="M93" s="7"/>
      <c r="N93" s="7"/>
      <c r="O93" s="7"/>
      <c r="BI93" s="8"/>
      <c r="BJ93" s="8"/>
    </row>
    <row r="94" spans="2:63" x14ac:dyDescent="0.35">
      <c r="B94" s="7">
        <v>1</v>
      </c>
      <c r="C94" s="7">
        <v>1.5</v>
      </c>
      <c r="D94" s="7">
        <v>2.5</v>
      </c>
      <c r="E94" s="7">
        <v>3.5</v>
      </c>
      <c r="F94" s="7">
        <v>4.5</v>
      </c>
      <c r="G94" s="7">
        <v>4.5</v>
      </c>
      <c r="M94" s="7"/>
      <c r="N94" s="7"/>
      <c r="O94" s="7"/>
      <c r="S94" s="7">
        <v>3</v>
      </c>
      <c r="T94" s="7">
        <v>4</v>
      </c>
      <c r="U94" s="7">
        <v>5</v>
      </c>
      <c r="V94" s="7">
        <v>5.5</v>
      </c>
      <c r="W94" s="7">
        <v>4.5999999999999996</v>
      </c>
      <c r="X94" s="7">
        <v>2.6</v>
      </c>
      <c r="Y94" s="7">
        <v>5.6</v>
      </c>
      <c r="Z94" s="7">
        <v>2.7</v>
      </c>
      <c r="AA94" s="7">
        <v>2.7</v>
      </c>
      <c r="AB94" s="7">
        <v>3.7</v>
      </c>
      <c r="AC94" s="7">
        <v>3.7</v>
      </c>
      <c r="AD94" s="7">
        <v>4.7</v>
      </c>
      <c r="AE94" s="7">
        <v>4.7</v>
      </c>
      <c r="AF94" s="7">
        <v>5.7</v>
      </c>
      <c r="AG94" s="7">
        <v>5.7</v>
      </c>
      <c r="AH94" s="7">
        <v>3.6</v>
      </c>
      <c r="AJ94" s="7">
        <v>1</v>
      </c>
      <c r="AK94" s="7">
        <v>1.5</v>
      </c>
      <c r="AL94" s="7">
        <v>2.5</v>
      </c>
      <c r="AM94" s="7">
        <v>3</v>
      </c>
      <c r="AN94" s="7">
        <v>5</v>
      </c>
      <c r="AO94" s="7">
        <v>1</v>
      </c>
      <c r="AP94" s="7">
        <v>1</v>
      </c>
      <c r="AQ94" s="7">
        <v>1</v>
      </c>
      <c r="AR94" s="7">
        <v>1</v>
      </c>
      <c r="AS94" s="7">
        <v>1</v>
      </c>
      <c r="AT94" s="7">
        <v>1</v>
      </c>
      <c r="AU94" s="7">
        <v>1</v>
      </c>
      <c r="AV94" s="7">
        <v>1</v>
      </c>
      <c r="AW94" s="7">
        <v>1</v>
      </c>
      <c r="AX94" s="7">
        <v>1</v>
      </c>
      <c r="AY94" s="7">
        <v>1.25</v>
      </c>
      <c r="AZ94" s="7">
        <v>1.5</v>
      </c>
      <c r="BA94" s="7">
        <v>1.75</v>
      </c>
      <c r="BB94" s="7">
        <v>2</v>
      </c>
      <c r="BC94" s="7">
        <v>3</v>
      </c>
      <c r="BD94" s="7">
        <v>4</v>
      </c>
      <c r="BE94" s="7">
        <v>1</v>
      </c>
      <c r="BF94" s="7">
        <v>1</v>
      </c>
      <c r="BG94" s="7">
        <v>1</v>
      </c>
      <c r="BH94" s="7">
        <v>1</v>
      </c>
      <c r="BI94" s="8">
        <v>1</v>
      </c>
      <c r="BJ94" s="8">
        <v>1</v>
      </c>
      <c r="BK94" s="7">
        <v>1</v>
      </c>
    </row>
    <row r="95" spans="2:63" x14ac:dyDescent="0.35">
      <c r="M95" s="7"/>
      <c r="N95" s="7"/>
      <c r="O95" s="7"/>
      <c r="AI95" s="7">
        <v>1200</v>
      </c>
      <c r="AP95" s="7">
        <v>650</v>
      </c>
      <c r="AQ95" s="7">
        <v>700</v>
      </c>
      <c r="AR95" s="7">
        <v>750</v>
      </c>
      <c r="AS95" s="7">
        <v>850</v>
      </c>
      <c r="AT95" s="7">
        <v>650</v>
      </c>
      <c r="AU95" s="7">
        <v>700</v>
      </c>
      <c r="AV95" s="7">
        <v>750</v>
      </c>
      <c r="AW95" s="7">
        <v>750</v>
      </c>
      <c r="BE95" s="7">
        <v>100</v>
      </c>
      <c r="BF95" s="7">
        <v>150</v>
      </c>
      <c r="BG95" s="7">
        <v>200</v>
      </c>
      <c r="BH95" s="7">
        <v>300</v>
      </c>
      <c r="BI95" s="8">
        <v>400</v>
      </c>
      <c r="BJ95" s="8">
        <v>500</v>
      </c>
    </row>
    <row r="96" spans="2:63" x14ac:dyDescent="0.35">
      <c r="B96" s="7">
        <v>199</v>
      </c>
      <c r="C96" s="7">
        <v>298.5</v>
      </c>
      <c r="D96" s="7">
        <v>497.5</v>
      </c>
      <c r="E96" s="7">
        <v>696.5</v>
      </c>
      <c r="F96" s="7">
        <v>895.5</v>
      </c>
      <c r="G96" s="7">
        <v>895.5</v>
      </c>
      <c r="M96" s="7"/>
      <c r="N96" s="7"/>
      <c r="O96" s="7"/>
      <c r="S96" s="7">
        <v>597</v>
      </c>
      <c r="T96" s="7">
        <v>796</v>
      </c>
      <c r="U96" s="7">
        <v>995</v>
      </c>
      <c r="V96" s="7">
        <v>1094.5</v>
      </c>
      <c r="W96" s="7">
        <v>915.4</v>
      </c>
      <c r="X96" s="7">
        <v>517.4</v>
      </c>
      <c r="Y96" s="7">
        <v>1114.3999999999999</v>
      </c>
      <c r="Z96" s="7">
        <v>537.30000000000007</v>
      </c>
      <c r="AA96" s="7">
        <v>537.30000000000007</v>
      </c>
      <c r="AB96" s="7">
        <v>736.30000000000007</v>
      </c>
      <c r="AC96" s="7">
        <v>736.30000000000007</v>
      </c>
      <c r="AD96" s="7">
        <v>935.30000000000007</v>
      </c>
      <c r="AE96" s="7">
        <v>935.30000000000007</v>
      </c>
      <c r="AF96" s="7">
        <v>1134.3</v>
      </c>
      <c r="AG96" s="7">
        <v>1134.3</v>
      </c>
      <c r="AH96" s="7">
        <v>716.4</v>
      </c>
      <c r="AI96" s="7">
        <v>1200</v>
      </c>
      <c r="AJ96" s="7">
        <v>199</v>
      </c>
      <c r="AK96" s="7">
        <v>298.5</v>
      </c>
      <c r="AL96" s="7">
        <v>497.5</v>
      </c>
      <c r="AM96" s="7">
        <v>597</v>
      </c>
      <c r="AN96" s="7">
        <v>995</v>
      </c>
      <c r="AO96" s="7">
        <v>199</v>
      </c>
      <c r="AP96" s="7">
        <v>849</v>
      </c>
      <c r="AQ96" s="7">
        <v>899</v>
      </c>
      <c r="AR96" s="7">
        <v>949</v>
      </c>
      <c r="AS96" s="7">
        <v>1049</v>
      </c>
      <c r="AT96" s="7">
        <v>849</v>
      </c>
      <c r="AU96" s="7">
        <v>899</v>
      </c>
      <c r="AV96" s="7">
        <v>949</v>
      </c>
      <c r="AW96" s="7">
        <v>949</v>
      </c>
      <c r="AX96" s="7">
        <v>199</v>
      </c>
      <c r="AY96" s="7">
        <v>248.75</v>
      </c>
      <c r="AZ96" s="7">
        <v>298.5</v>
      </c>
      <c r="BA96" s="7">
        <v>348.25</v>
      </c>
      <c r="BB96" s="7">
        <v>398</v>
      </c>
      <c r="BC96" s="7">
        <v>597</v>
      </c>
      <c r="BD96" s="7">
        <v>796</v>
      </c>
      <c r="BE96" s="7">
        <v>299</v>
      </c>
      <c r="BF96" s="7">
        <v>349</v>
      </c>
      <c r="BG96" s="7">
        <v>399</v>
      </c>
      <c r="BH96" s="7">
        <v>499</v>
      </c>
      <c r="BI96" s="8">
        <v>599</v>
      </c>
      <c r="BJ96" s="8">
        <v>699</v>
      </c>
      <c r="BK96" s="7">
        <v>199</v>
      </c>
    </row>
    <row r="97" spans="2:63" x14ac:dyDescent="0.35">
      <c r="B97" s="7">
        <v>1.5</v>
      </c>
      <c r="C97" s="7">
        <v>2.5</v>
      </c>
      <c r="D97" s="7">
        <v>3.5</v>
      </c>
      <c r="E97" s="7">
        <v>4.5</v>
      </c>
      <c r="F97" s="7">
        <v>4.5</v>
      </c>
      <c r="G97" s="7">
        <v>4.5</v>
      </c>
      <c r="M97" s="7"/>
      <c r="N97" s="7"/>
      <c r="O97" s="7"/>
      <c r="S97" s="7">
        <v>3</v>
      </c>
      <c r="T97" s="7">
        <v>4</v>
      </c>
      <c r="U97" s="7">
        <v>5</v>
      </c>
      <c r="V97" s="7">
        <v>5.5</v>
      </c>
      <c r="W97" s="7">
        <v>4.5999999999999996</v>
      </c>
      <c r="X97" s="7">
        <v>2.6</v>
      </c>
      <c r="Y97" s="7">
        <v>5.6</v>
      </c>
      <c r="Z97" s="7">
        <v>2.7</v>
      </c>
      <c r="AA97" s="7">
        <v>2.7</v>
      </c>
      <c r="AB97" s="7">
        <v>3.7</v>
      </c>
      <c r="AC97" s="7">
        <v>3.7</v>
      </c>
      <c r="AD97" s="7">
        <v>4.7</v>
      </c>
      <c r="AE97" s="7">
        <v>4.7</v>
      </c>
      <c r="AF97" s="7">
        <v>5.7</v>
      </c>
      <c r="AG97" s="7">
        <v>5.7</v>
      </c>
      <c r="AH97" s="7">
        <v>3.6</v>
      </c>
      <c r="AJ97" s="7">
        <v>1</v>
      </c>
      <c r="AK97" s="7">
        <v>1.5</v>
      </c>
      <c r="AL97" s="7">
        <v>2.5</v>
      </c>
      <c r="AM97" s="7">
        <v>3</v>
      </c>
      <c r="AN97" s="7">
        <v>5</v>
      </c>
      <c r="AO97" s="7">
        <v>1</v>
      </c>
      <c r="AP97" s="7">
        <v>2.5</v>
      </c>
      <c r="AQ97" s="7">
        <v>3</v>
      </c>
      <c r="AR97" s="7">
        <v>3.5</v>
      </c>
      <c r="AS97" s="7">
        <v>5</v>
      </c>
      <c r="AT97" s="7">
        <v>2.5</v>
      </c>
      <c r="AU97" s="7">
        <v>3</v>
      </c>
      <c r="AV97" s="7">
        <v>3.5</v>
      </c>
      <c r="AW97" s="7">
        <v>3.5</v>
      </c>
      <c r="AX97" s="7">
        <v>1</v>
      </c>
      <c r="AY97" s="7">
        <v>1.25</v>
      </c>
      <c r="AZ97" s="7">
        <v>1.5</v>
      </c>
      <c r="BA97" s="7">
        <v>1.75</v>
      </c>
      <c r="BB97" s="7">
        <v>2</v>
      </c>
      <c r="BC97" s="7">
        <v>3</v>
      </c>
      <c r="BD97" s="7">
        <v>4</v>
      </c>
      <c r="BE97" s="7">
        <v>1</v>
      </c>
      <c r="BF97" s="7">
        <v>1</v>
      </c>
      <c r="BG97" s="7">
        <v>1</v>
      </c>
      <c r="BH97" s="7">
        <v>1</v>
      </c>
      <c r="BI97" s="8">
        <v>1</v>
      </c>
      <c r="BJ97" s="8">
        <v>1</v>
      </c>
      <c r="BK97" s="7">
        <v>1</v>
      </c>
    </row>
    <row r="98" spans="2:63" x14ac:dyDescent="0.35">
      <c r="B98" s="7">
        <v>2100</v>
      </c>
      <c r="C98" s="7">
        <v>3500</v>
      </c>
      <c r="D98" s="7">
        <v>4900</v>
      </c>
      <c r="E98" s="7">
        <v>6300</v>
      </c>
      <c r="F98" s="7">
        <v>6300</v>
      </c>
      <c r="G98" s="7">
        <v>6300</v>
      </c>
      <c r="M98" s="7"/>
      <c r="N98" s="7"/>
      <c r="O98" s="7"/>
      <c r="S98" s="7">
        <v>4200</v>
      </c>
      <c r="T98" s="7">
        <v>5600</v>
      </c>
      <c r="U98" s="7">
        <v>7000</v>
      </c>
      <c r="V98" s="7">
        <v>7700</v>
      </c>
      <c r="W98" s="7">
        <v>6439.9999999999991</v>
      </c>
      <c r="X98" s="7">
        <v>3640</v>
      </c>
      <c r="Y98" s="7">
        <v>7839.9999999999991</v>
      </c>
      <c r="Z98" s="7">
        <v>3780.0000000000005</v>
      </c>
      <c r="AA98" s="7">
        <v>3780.0000000000005</v>
      </c>
      <c r="AB98" s="7">
        <v>5180</v>
      </c>
      <c r="AC98" s="7">
        <v>5180</v>
      </c>
      <c r="AD98" s="7">
        <v>6580</v>
      </c>
      <c r="AE98" s="7">
        <v>6580</v>
      </c>
      <c r="AF98" s="7">
        <v>7980</v>
      </c>
      <c r="AG98" s="7">
        <v>7980</v>
      </c>
      <c r="AH98" s="7">
        <v>5040</v>
      </c>
      <c r="AJ98" s="7">
        <v>1400</v>
      </c>
      <c r="AK98" s="7">
        <v>2100</v>
      </c>
      <c r="AL98" s="7">
        <v>3500</v>
      </c>
      <c r="AM98" s="7">
        <v>4200</v>
      </c>
      <c r="AN98" s="7">
        <v>7000</v>
      </c>
      <c r="AO98" s="7">
        <v>1400</v>
      </c>
      <c r="AP98" s="7">
        <v>3500</v>
      </c>
      <c r="AQ98" s="7">
        <v>4200</v>
      </c>
      <c r="AR98" s="7">
        <v>4900</v>
      </c>
      <c r="AS98" s="7">
        <v>7000</v>
      </c>
      <c r="AT98" s="7">
        <v>3500</v>
      </c>
      <c r="AU98" s="7">
        <v>4200</v>
      </c>
      <c r="AV98" s="7">
        <v>4900</v>
      </c>
      <c r="AW98" s="7">
        <v>4900</v>
      </c>
      <c r="AX98" s="7">
        <v>1400</v>
      </c>
      <c r="AY98" s="7">
        <v>1750</v>
      </c>
      <c r="AZ98" s="7">
        <v>2100</v>
      </c>
      <c r="BA98" s="7">
        <v>2450</v>
      </c>
      <c r="BB98" s="7">
        <v>2800</v>
      </c>
      <c r="BC98" s="7">
        <v>4200</v>
      </c>
      <c r="BD98" s="7">
        <v>5600</v>
      </c>
      <c r="BE98" s="7">
        <v>1500</v>
      </c>
      <c r="BF98" s="7">
        <v>1550</v>
      </c>
      <c r="BG98" s="7">
        <v>1600</v>
      </c>
      <c r="BH98" s="7">
        <v>1700</v>
      </c>
      <c r="BI98" s="8">
        <v>1800</v>
      </c>
      <c r="BJ98" s="8">
        <v>1900</v>
      </c>
      <c r="BK98" s="7">
        <v>1400</v>
      </c>
    </row>
    <row r="99" spans="2:63" x14ac:dyDescent="0.35">
      <c r="B99" s="7">
        <v>1</v>
      </c>
      <c r="C99" s="7">
        <v>1.5</v>
      </c>
      <c r="D99" s="7">
        <v>2.5</v>
      </c>
      <c r="E99" s="7">
        <v>3.5</v>
      </c>
      <c r="F99" s="7">
        <v>4.5</v>
      </c>
      <c r="G99" s="7">
        <v>4.5</v>
      </c>
      <c r="M99" s="7"/>
      <c r="N99" s="7"/>
      <c r="O99" s="7"/>
      <c r="S99" s="7">
        <v>3</v>
      </c>
      <c r="T99" s="7">
        <v>4</v>
      </c>
      <c r="U99" s="7">
        <v>5</v>
      </c>
      <c r="V99" s="7">
        <v>5.5</v>
      </c>
      <c r="W99" s="7">
        <v>4.5999999999999996</v>
      </c>
      <c r="X99" s="7">
        <v>2.6</v>
      </c>
      <c r="Y99" s="7">
        <v>5.6</v>
      </c>
      <c r="Z99" s="7">
        <v>2.6</v>
      </c>
      <c r="AA99" s="7">
        <v>2.6</v>
      </c>
      <c r="AB99" s="7">
        <v>3.7</v>
      </c>
      <c r="AC99" s="7">
        <v>3.7</v>
      </c>
      <c r="AD99" s="7">
        <v>4.7</v>
      </c>
      <c r="AE99" s="7">
        <v>4.7</v>
      </c>
      <c r="AF99" s="7">
        <v>5.7</v>
      </c>
      <c r="AG99" s="7">
        <v>5.7</v>
      </c>
      <c r="AH99" s="7">
        <v>3.6</v>
      </c>
      <c r="AI99" s="7" t="s">
        <v>68</v>
      </c>
      <c r="AJ99" s="7">
        <v>1</v>
      </c>
      <c r="AK99" s="7">
        <v>1.5</v>
      </c>
      <c r="AL99" s="7">
        <v>2.5</v>
      </c>
      <c r="AM99" s="7">
        <v>3</v>
      </c>
      <c r="AN99" s="7">
        <v>5</v>
      </c>
      <c r="AO99" s="7">
        <v>1</v>
      </c>
      <c r="AP99" s="7">
        <v>1.2</v>
      </c>
      <c r="AQ99" s="7">
        <v>1.4</v>
      </c>
      <c r="AR99" s="7">
        <v>1.6</v>
      </c>
      <c r="AS99" s="7">
        <v>2.5</v>
      </c>
      <c r="AT99" s="7">
        <v>1.2</v>
      </c>
      <c r="AU99" s="7">
        <v>1.4</v>
      </c>
      <c r="AV99" s="7">
        <v>1.6</v>
      </c>
      <c r="AW99" s="7">
        <v>1.6</v>
      </c>
      <c r="AX99" s="7">
        <v>1</v>
      </c>
      <c r="AY99" s="7">
        <v>1.25</v>
      </c>
      <c r="AZ99" s="7">
        <v>1.5</v>
      </c>
      <c r="BA99" s="7">
        <v>1.75</v>
      </c>
      <c r="BB99" s="7">
        <v>2</v>
      </c>
      <c r="BC99" s="7">
        <v>3</v>
      </c>
      <c r="BD99" s="7">
        <v>4</v>
      </c>
      <c r="BE99" s="7">
        <v>1</v>
      </c>
      <c r="BF99" s="7">
        <v>1.5</v>
      </c>
      <c r="BG99" s="7">
        <v>2</v>
      </c>
      <c r="BH99" s="7">
        <v>3</v>
      </c>
      <c r="BI99" s="8">
        <v>4</v>
      </c>
      <c r="BJ99" s="8">
        <v>5</v>
      </c>
      <c r="BK99" s="7">
        <v>1</v>
      </c>
    </row>
    <row r="100" spans="2:63" x14ac:dyDescent="0.35">
      <c r="M100" s="7"/>
      <c r="N100" s="7"/>
      <c r="O100" s="7"/>
      <c r="AI100" s="7">
        <v>100</v>
      </c>
      <c r="BI100" s="8"/>
      <c r="BJ100" s="8"/>
    </row>
    <row r="101" spans="2:63" x14ac:dyDescent="0.35">
      <c r="B101" s="7">
        <v>1</v>
      </c>
      <c r="C101" s="7">
        <v>1.5</v>
      </c>
      <c r="D101" s="7">
        <v>2.5</v>
      </c>
      <c r="E101" s="7">
        <v>3.5</v>
      </c>
      <c r="F101" s="7">
        <v>4.5</v>
      </c>
      <c r="G101" s="7">
        <v>4.5</v>
      </c>
      <c r="M101" s="7"/>
      <c r="N101" s="7"/>
      <c r="O101" s="7"/>
      <c r="Z101" s="7">
        <v>2.7</v>
      </c>
      <c r="AA101" s="7">
        <v>2.7</v>
      </c>
      <c r="AB101" s="7">
        <v>3.7</v>
      </c>
      <c r="AC101" s="7">
        <v>3.7</v>
      </c>
      <c r="AD101" s="7">
        <v>4.7</v>
      </c>
      <c r="AE101" s="7">
        <v>4.7</v>
      </c>
      <c r="AF101" s="7">
        <v>5.7</v>
      </c>
      <c r="AG101" s="7">
        <v>5.7</v>
      </c>
      <c r="AI101" s="7" t="s">
        <v>65</v>
      </c>
      <c r="AP101" s="7">
        <v>1</v>
      </c>
      <c r="AQ101" s="7">
        <v>1</v>
      </c>
      <c r="AR101" s="7">
        <v>1</v>
      </c>
      <c r="AS101" s="7">
        <v>1</v>
      </c>
      <c r="AT101" s="7">
        <v>1</v>
      </c>
      <c r="AU101" s="7">
        <v>1</v>
      </c>
      <c r="AV101" s="7">
        <v>1</v>
      </c>
      <c r="AW101" s="7">
        <v>1</v>
      </c>
      <c r="AX101" s="7">
        <v>1</v>
      </c>
      <c r="AY101" s="7">
        <v>1.25</v>
      </c>
      <c r="AZ101" s="7">
        <v>1.5</v>
      </c>
      <c r="BA101" s="7">
        <v>1.75</v>
      </c>
      <c r="BB101" s="7">
        <v>2</v>
      </c>
      <c r="BC101" s="7">
        <v>3</v>
      </c>
      <c r="BD101" s="7">
        <v>4</v>
      </c>
      <c r="BE101" s="7">
        <v>1</v>
      </c>
      <c r="BF101" s="7">
        <v>1.5</v>
      </c>
      <c r="BG101" s="7">
        <v>2</v>
      </c>
      <c r="BH101" s="7">
        <v>3</v>
      </c>
      <c r="BI101" s="8">
        <v>4</v>
      </c>
      <c r="BJ101" s="8">
        <v>5</v>
      </c>
      <c r="BK101" s="7">
        <v>1</v>
      </c>
    </row>
    <row r="102" spans="2:63" x14ac:dyDescent="0.35">
      <c r="M102" s="7"/>
      <c r="N102" s="7"/>
      <c r="O102" s="7"/>
      <c r="BI102" s="8"/>
      <c r="BJ102" s="8"/>
    </row>
    <row r="103" spans="2:63" x14ac:dyDescent="0.35">
      <c r="M103" s="7"/>
      <c r="N103" s="7"/>
      <c r="O103" s="7"/>
      <c r="AP103" s="7">
        <v>600</v>
      </c>
      <c r="AQ103" s="7">
        <v>750</v>
      </c>
      <c r="AR103" s="7">
        <v>900</v>
      </c>
      <c r="AS103" s="7">
        <v>1200</v>
      </c>
      <c r="AT103" s="7">
        <v>600</v>
      </c>
      <c r="AU103" s="7">
        <v>750</v>
      </c>
      <c r="AV103" s="7">
        <v>900</v>
      </c>
      <c r="AW103" s="7">
        <v>900</v>
      </c>
      <c r="BI103" s="8"/>
      <c r="BJ103" s="8"/>
    </row>
    <row r="104" spans="2:63" x14ac:dyDescent="0.35">
      <c r="M104" s="7"/>
      <c r="N104" s="7"/>
      <c r="O104" s="7"/>
      <c r="W104" s="7">
        <v>595.98</v>
      </c>
      <c r="X104" s="7">
        <v>347.65499999999997</v>
      </c>
      <c r="Y104" s="7">
        <v>761.53000000000009</v>
      </c>
      <c r="AH104" s="7">
        <v>480.09499999999997</v>
      </c>
      <c r="BI104" s="8"/>
      <c r="BJ104" s="8"/>
    </row>
    <row r="105" spans="2:63" x14ac:dyDescent="0.35">
      <c r="M105" s="7"/>
      <c r="N105" s="7"/>
      <c r="O105" s="7"/>
      <c r="BI105" s="8"/>
      <c r="BJ105" s="8"/>
    </row>
    <row r="106" spans="2:63" x14ac:dyDescent="0.35">
      <c r="M106" s="7"/>
      <c r="N106" s="7"/>
      <c r="O106" s="7"/>
      <c r="S106" s="7">
        <v>110</v>
      </c>
      <c r="T106" s="7">
        <v>130</v>
      </c>
      <c r="U106" s="7">
        <v>140</v>
      </c>
      <c r="V106" s="7">
        <v>150</v>
      </c>
      <c r="W106" s="7">
        <v>148.995</v>
      </c>
      <c r="X106" s="7">
        <v>148.995</v>
      </c>
      <c r="Y106" s="7">
        <v>148.995</v>
      </c>
      <c r="Z106" s="7">
        <v>115.88500000000001</v>
      </c>
      <c r="AA106" s="7">
        <v>148.995</v>
      </c>
      <c r="AB106" s="7">
        <v>148.995</v>
      </c>
      <c r="AC106" s="7">
        <v>165.55</v>
      </c>
      <c r="AD106" s="7">
        <v>148.995</v>
      </c>
      <c r="AE106" s="7">
        <v>215.215</v>
      </c>
      <c r="AF106" s="7">
        <v>148.995</v>
      </c>
      <c r="AG106" s="7">
        <v>231.77</v>
      </c>
      <c r="AH106" s="7">
        <v>148.995</v>
      </c>
      <c r="AI106" s="7" t="s">
        <v>74</v>
      </c>
      <c r="AJ106" s="7">
        <v>95</v>
      </c>
      <c r="AK106" s="7">
        <v>125</v>
      </c>
      <c r="AL106" s="7">
        <v>150</v>
      </c>
      <c r="AM106" s="7">
        <v>150</v>
      </c>
      <c r="AN106" s="7">
        <v>150</v>
      </c>
      <c r="AO106" s="7">
        <v>1</v>
      </c>
      <c r="AP106" s="7">
        <v>150</v>
      </c>
      <c r="AQ106" s="7">
        <v>150</v>
      </c>
      <c r="AR106" s="7">
        <v>150</v>
      </c>
      <c r="AS106" s="7">
        <v>150</v>
      </c>
      <c r="AT106" s="7">
        <v>90</v>
      </c>
      <c r="AU106" s="7">
        <v>125</v>
      </c>
      <c r="AV106" s="7">
        <v>130</v>
      </c>
      <c r="AW106" s="7">
        <v>200</v>
      </c>
      <c r="AX106" s="7">
        <v>1</v>
      </c>
      <c r="AY106" s="7">
        <v>100</v>
      </c>
      <c r="AZ106" s="7">
        <v>100</v>
      </c>
      <c r="BA106" s="7">
        <v>100</v>
      </c>
      <c r="BB106" s="7">
        <v>150</v>
      </c>
      <c r="BC106" s="7">
        <v>150</v>
      </c>
      <c r="BD106" s="7">
        <v>150</v>
      </c>
      <c r="BE106" s="7">
        <v>100</v>
      </c>
      <c r="BF106" s="7">
        <v>110</v>
      </c>
      <c r="BG106" s="7">
        <v>120</v>
      </c>
      <c r="BH106" s="7">
        <v>140</v>
      </c>
      <c r="BI106" s="8">
        <v>150</v>
      </c>
      <c r="BJ106" s="8">
        <v>150</v>
      </c>
      <c r="BK106" s="7">
        <v>20</v>
      </c>
    </row>
    <row r="107" spans="2:63" x14ac:dyDescent="0.35">
      <c r="M107" s="7"/>
      <c r="N107" s="7"/>
      <c r="O107" s="7"/>
      <c r="S107" s="7">
        <v>140</v>
      </c>
      <c r="T107" s="7">
        <v>170</v>
      </c>
      <c r="U107" s="7">
        <v>190</v>
      </c>
      <c r="V107" s="7">
        <v>320</v>
      </c>
      <c r="W107" s="7">
        <v>82.775000000000006</v>
      </c>
      <c r="X107" s="7">
        <v>57.942500000000003</v>
      </c>
      <c r="Y107" s="7">
        <v>91.052499999999995</v>
      </c>
      <c r="Z107" s="7">
        <v>57.942500000000003</v>
      </c>
      <c r="AA107" s="7">
        <v>57.942500000000003</v>
      </c>
      <c r="AB107" s="7">
        <v>74.497500000000002</v>
      </c>
      <c r="AC107" s="7">
        <v>82.775000000000006</v>
      </c>
      <c r="AD107" s="7">
        <v>82.775000000000006</v>
      </c>
      <c r="AE107" s="7">
        <v>91.052499999999995</v>
      </c>
      <c r="AF107" s="7">
        <v>91.052499999999995</v>
      </c>
      <c r="AG107" s="7">
        <v>107.6075</v>
      </c>
      <c r="AH107" s="7">
        <v>74.497500000000002</v>
      </c>
      <c r="AI107" s="7" t="s">
        <v>82</v>
      </c>
      <c r="AJ107" s="7" t="s">
        <v>77</v>
      </c>
      <c r="AK107" s="7" t="s">
        <v>78</v>
      </c>
      <c r="AL107" s="7" t="s">
        <v>79</v>
      </c>
      <c r="AM107" s="7" t="s">
        <v>80</v>
      </c>
      <c r="AN107" s="7" t="s">
        <v>81</v>
      </c>
      <c r="AO107" s="7" t="s">
        <v>33</v>
      </c>
      <c r="AP107" s="7">
        <v>55</v>
      </c>
      <c r="AQ107" s="7">
        <v>90</v>
      </c>
      <c r="AR107" s="7">
        <v>130</v>
      </c>
      <c r="AS107" s="7">
        <v>160</v>
      </c>
      <c r="AT107" s="7">
        <v>80</v>
      </c>
      <c r="AU107" s="7">
        <v>100</v>
      </c>
      <c r="AV107" s="7">
        <v>135</v>
      </c>
      <c r="AW107" s="7">
        <v>160</v>
      </c>
      <c r="AX107" s="7">
        <v>1</v>
      </c>
      <c r="AY107" s="7">
        <v>75</v>
      </c>
      <c r="AZ107" s="7">
        <v>100</v>
      </c>
      <c r="BA107" s="7">
        <v>125</v>
      </c>
      <c r="BB107" s="7">
        <v>152</v>
      </c>
      <c r="BC107" s="7">
        <v>152</v>
      </c>
      <c r="BD107" s="7">
        <v>160</v>
      </c>
      <c r="BE107" s="7">
        <v>25</v>
      </c>
      <c r="BF107" s="7">
        <v>40</v>
      </c>
      <c r="BG107" s="7">
        <v>55</v>
      </c>
      <c r="BH107" s="7">
        <v>85</v>
      </c>
      <c r="BI107" s="8">
        <v>115</v>
      </c>
      <c r="BJ107" s="8">
        <v>145</v>
      </c>
      <c r="BK107" s="7">
        <v>15</v>
      </c>
    </row>
    <row r="108" spans="2:63" x14ac:dyDescent="0.35">
      <c r="M108" s="7"/>
      <c r="N108" s="7"/>
      <c r="O108" s="7"/>
      <c r="S108" s="7">
        <v>240</v>
      </c>
      <c r="T108" s="7">
        <v>330</v>
      </c>
      <c r="U108" s="7">
        <v>420</v>
      </c>
      <c r="V108" s="7">
        <v>600</v>
      </c>
      <c r="W108" s="7">
        <v>215.215</v>
      </c>
      <c r="X108" s="7">
        <v>115.88500000000001</v>
      </c>
      <c r="Y108" s="7">
        <v>273.15750000000003</v>
      </c>
      <c r="Z108" s="7">
        <v>66.22</v>
      </c>
      <c r="AA108" s="7">
        <v>82.775000000000006</v>
      </c>
      <c r="AB108" s="7">
        <v>82.775000000000006</v>
      </c>
      <c r="AC108" s="7">
        <v>99.33</v>
      </c>
      <c r="AD108" s="7">
        <v>107.6075</v>
      </c>
      <c r="AE108" s="7">
        <v>99.33</v>
      </c>
      <c r="AF108" s="7">
        <v>124.16249999999999</v>
      </c>
      <c r="AG108" s="7">
        <v>148.995</v>
      </c>
      <c r="AH108" s="7">
        <v>165.55</v>
      </c>
      <c r="AI108" s="7">
        <v>250</v>
      </c>
      <c r="AJ108" s="7" t="s">
        <v>84</v>
      </c>
      <c r="AK108" s="7" t="s">
        <v>85</v>
      </c>
      <c r="AL108" s="7" t="s">
        <v>86</v>
      </c>
      <c r="AM108" s="7" t="s">
        <v>87</v>
      </c>
      <c r="AN108" s="7" t="s">
        <v>88</v>
      </c>
      <c r="AP108" s="7">
        <v>150</v>
      </c>
      <c r="AQ108" s="7">
        <v>200</v>
      </c>
      <c r="AR108" s="7">
        <v>250</v>
      </c>
      <c r="AS108" s="7">
        <v>300</v>
      </c>
      <c r="AT108" s="7">
        <v>155</v>
      </c>
      <c r="AU108" s="7">
        <v>187.5</v>
      </c>
      <c r="AV108" s="7">
        <v>235</v>
      </c>
      <c r="AW108" s="7">
        <v>300</v>
      </c>
      <c r="AX108" s="7">
        <v>1</v>
      </c>
      <c r="AY108" s="7">
        <v>115</v>
      </c>
      <c r="AZ108" s="7">
        <v>140</v>
      </c>
      <c r="BA108" s="7">
        <v>165</v>
      </c>
      <c r="BB108" s="7">
        <v>190</v>
      </c>
      <c r="BC108" s="7">
        <v>215</v>
      </c>
      <c r="BD108" s="7">
        <v>230</v>
      </c>
      <c r="BE108" s="7">
        <v>120</v>
      </c>
      <c r="BF108" s="7">
        <v>140</v>
      </c>
      <c r="BG108" s="7">
        <v>160</v>
      </c>
      <c r="BH108" s="7">
        <v>200</v>
      </c>
      <c r="BI108" s="8">
        <v>240</v>
      </c>
      <c r="BJ108" s="8">
        <v>280</v>
      </c>
      <c r="BK108" s="7">
        <v>90</v>
      </c>
    </row>
    <row r="109" spans="2:63" x14ac:dyDescent="0.35">
      <c r="M109" s="7"/>
      <c r="N109" s="7"/>
      <c r="O109" s="7"/>
      <c r="S109" s="7">
        <v>340</v>
      </c>
      <c r="T109" s="7">
        <v>400</v>
      </c>
      <c r="U109" s="7">
        <v>650</v>
      </c>
      <c r="V109" s="7">
        <v>700</v>
      </c>
      <c r="W109" s="7">
        <v>331.1</v>
      </c>
      <c r="X109" s="7">
        <v>165.55</v>
      </c>
      <c r="Y109" s="7">
        <v>364.21</v>
      </c>
      <c r="Z109" s="7">
        <v>165.55</v>
      </c>
      <c r="AA109" s="7">
        <v>190.38250000000002</v>
      </c>
      <c r="AB109" s="7">
        <v>198.66</v>
      </c>
      <c r="AC109" s="7">
        <v>240.04749999999999</v>
      </c>
      <c r="AD109" s="7">
        <v>331.1</v>
      </c>
      <c r="AE109" s="7">
        <v>364.21</v>
      </c>
      <c r="AF109" s="7">
        <v>364.21</v>
      </c>
      <c r="AG109" s="7">
        <v>446.98500000000001</v>
      </c>
      <c r="AH109" s="7">
        <v>198.66</v>
      </c>
      <c r="AI109" s="7" t="s">
        <v>90</v>
      </c>
      <c r="AJ109" s="7">
        <v>250</v>
      </c>
      <c r="AK109" s="7">
        <v>350</v>
      </c>
      <c r="AL109" s="7">
        <v>350</v>
      </c>
      <c r="AM109" s="7">
        <v>350</v>
      </c>
      <c r="AN109" s="7">
        <v>297.99</v>
      </c>
      <c r="AP109" s="7">
        <v>180</v>
      </c>
      <c r="AQ109" s="7">
        <v>230</v>
      </c>
      <c r="AR109" s="7">
        <v>280</v>
      </c>
      <c r="AS109" s="7">
        <v>340</v>
      </c>
      <c r="AT109" s="7">
        <v>155</v>
      </c>
      <c r="AU109" s="7">
        <v>187.5</v>
      </c>
      <c r="AV109" s="7">
        <v>235</v>
      </c>
      <c r="AW109" s="7">
        <v>300</v>
      </c>
      <c r="AX109" s="7">
        <v>1</v>
      </c>
      <c r="AY109" s="7">
        <v>115</v>
      </c>
      <c r="AZ109" s="7">
        <v>140</v>
      </c>
      <c r="BA109" s="7">
        <v>165</v>
      </c>
      <c r="BB109" s="7">
        <v>190</v>
      </c>
      <c r="BC109" s="7">
        <v>215</v>
      </c>
      <c r="BD109" s="7">
        <v>230</v>
      </c>
      <c r="BE109" s="7">
        <v>125</v>
      </c>
      <c r="BF109" s="7">
        <v>150</v>
      </c>
      <c r="BG109" s="7">
        <v>175</v>
      </c>
      <c r="BH109" s="7">
        <v>225</v>
      </c>
      <c r="BI109" s="8">
        <v>275</v>
      </c>
      <c r="BJ109" s="8">
        <v>350</v>
      </c>
      <c r="BK109" s="7">
        <v>90</v>
      </c>
    </row>
    <row r="110" spans="2:63" x14ac:dyDescent="0.35">
      <c r="B110" s="7">
        <v>50</v>
      </c>
      <c r="C110" s="7">
        <v>200</v>
      </c>
      <c r="D110" s="7">
        <v>300</v>
      </c>
      <c r="E110" s="7">
        <v>400</v>
      </c>
      <c r="F110" s="7">
        <v>460</v>
      </c>
      <c r="G110" s="7">
        <v>470</v>
      </c>
      <c r="M110" s="7"/>
      <c r="N110" s="7"/>
      <c r="O110" s="7"/>
      <c r="S110" s="7">
        <v>250</v>
      </c>
      <c r="T110" s="7">
        <v>300</v>
      </c>
      <c r="U110" s="7">
        <v>330</v>
      </c>
      <c r="V110" s="7">
        <v>470</v>
      </c>
      <c r="W110" s="7">
        <v>233.77</v>
      </c>
      <c r="X110" s="7">
        <v>208.9375</v>
      </c>
      <c r="Y110" s="7">
        <v>242.04750000000001</v>
      </c>
      <c r="Z110" s="7">
        <v>231.77</v>
      </c>
      <c r="AA110" s="7">
        <v>264.88</v>
      </c>
      <c r="AB110" s="7">
        <v>297.99</v>
      </c>
      <c r="AC110" s="7">
        <v>331.1</v>
      </c>
      <c r="AD110" s="7">
        <v>314.54500000000002</v>
      </c>
      <c r="AE110" s="7">
        <v>397.32</v>
      </c>
      <c r="AF110" s="7">
        <v>331.1</v>
      </c>
      <c r="AG110" s="7">
        <v>446.98500000000001</v>
      </c>
      <c r="AH110" s="7">
        <v>225.49250000000001</v>
      </c>
      <c r="AJ110" s="7">
        <v>215</v>
      </c>
      <c r="AK110" s="7">
        <v>285</v>
      </c>
      <c r="AL110" s="7">
        <v>340</v>
      </c>
      <c r="AM110" s="7">
        <v>400</v>
      </c>
      <c r="AN110" s="7">
        <v>460</v>
      </c>
      <c r="AP110" s="7">
        <v>260</v>
      </c>
      <c r="AQ110" s="7">
        <v>330</v>
      </c>
      <c r="AR110" s="7">
        <v>410</v>
      </c>
      <c r="AS110" s="7">
        <v>470</v>
      </c>
      <c r="AT110" s="7">
        <v>285</v>
      </c>
      <c r="AU110" s="7">
        <v>330</v>
      </c>
      <c r="AV110" s="7">
        <v>470</v>
      </c>
      <c r="AW110" s="7">
        <v>435.88499999999999</v>
      </c>
      <c r="AY110" s="7">
        <v>250</v>
      </c>
      <c r="AZ110" s="7">
        <v>300</v>
      </c>
      <c r="BA110" s="7">
        <v>350</v>
      </c>
      <c r="BB110" s="7">
        <v>454</v>
      </c>
      <c r="BC110" s="7">
        <v>454</v>
      </c>
      <c r="BD110" s="7">
        <v>470</v>
      </c>
      <c r="BE110" s="7">
        <v>150</v>
      </c>
      <c r="BF110" s="7">
        <v>190</v>
      </c>
      <c r="BG110" s="7">
        <v>230</v>
      </c>
      <c r="BH110" s="7">
        <v>310</v>
      </c>
      <c r="BI110" s="8">
        <v>380</v>
      </c>
      <c r="BJ110" s="8">
        <v>440</v>
      </c>
      <c r="BK110" s="7">
        <v>50</v>
      </c>
    </row>
    <row r="111" spans="2:63" x14ac:dyDescent="0.35">
      <c r="B111" s="7">
        <v>200</v>
      </c>
      <c r="C111" s="7">
        <v>350</v>
      </c>
      <c r="D111" s="7">
        <v>450</v>
      </c>
      <c r="E111" s="7">
        <v>550</v>
      </c>
      <c r="F111" s="7">
        <v>560</v>
      </c>
      <c r="G111" s="7">
        <v>750</v>
      </c>
      <c r="M111" s="7"/>
      <c r="N111" s="7"/>
      <c r="O111" s="7"/>
      <c r="S111" s="7">
        <v>350</v>
      </c>
      <c r="T111" s="7">
        <v>460</v>
      </c>
      <c r="U111" s="7">
        <v>560</v>
      </c>
      <c r="V111" s="7">
        <v>750</v>
      </c>
      <c r="W111" s="7">
        <v>579.42499999999995</v>
      </c>
      <c r="X111" s="7">
        <v>380.76499999999999</v>
      </c>
      <c r="Y111" s="7">
        <v>695.31000000000006</v>
      </c>
      <c r="Z111" s="7">
        <v>248.32499999999999</v>
      </c>
      <c r="AA111" s="7">
        <v>314.54500000000002</v>
      </c>
      <c r="AB111" s="7">
        <v>314.54500000000002</v>
      </c>
      <c r="AC111" s="7">
        <v>364.21000000000004</v>
      </c>
      <c r="AD111" s="7">
        <v>364.21000000000004</v>
      </c>
      <c r="AE111" s="7">
        <v>413.875</v>
      </c>
      <c r="AF111" s="7">
        <v>397.32</v>
      </c>
      <c r="AG111" s="7">
        <v>529.76</v>
      </c>
      <c r="AH111" s="7">
        <v>480.09500000000003</v>
      </c>
      <c r="AJ111" s="7">
        <v>465</v>
      </c>
      <c r="AK111" s="7">
        <v>685</v>
      </c>
      <c r="AL111" s="7">
        <v>770</v>
      </c>
      <c r="AM111" s="7">
        <v>770</v>
      </c>
      <c r="AN111" s="7">
        <v>850</v>
      </c>
      <c r="AP111" s="7">
        <v>300</v>
      </c>
      <c r="AQ111" s="7">
        <v>350</v>
      </c>
      <c r="AR111" s="7">
        <v>400</v>
      </c>
      <c r="AS111" s="7">
        <v>450</v>
      </c>
      <c r="AT111" s="7">
        <v>435</v>
      </c>
      <c r="AU111" s="7">
        <v>505</v>
      </c>
      <c r="AV111" s="7">
        <v>670</v>
      </c>
      <c r="AW111" s="7">
        <v>715.88499999999999</v>
      </c>
      <c r="AY111" s="7">
        <v>330</v>
      </c>
      <c r="AZ111" s="7">
        <v>380</v>
      </c>
      <c r="BA111" s="7">
        <v>430</v>
      </c>
      <c r="BB111" s="7">
        <v>530</v>
      </c>
      <c r="BC111" s="7">
        <v>580</v>
      </c>
      <c r="BD111" s="7">
        <v>610</v>
      </c>
      <c r="BE111" s="7">
        <v>340</v>
      </c>
      <c r="BF111" s="7">
        <v>390</v>
      </c>
      <c r="BG111" s="7">
        <v>440</v>
      </c>
      <c r="BH111" s="7">
        <v>540</v>
      </c>
      <c r="BI111" s="8">
        <v>630</v>
      </c>
      <c r="BJ111" s="8">
        <v>710</v>
      </c>
      <c r="BK111" s="7">
        <v>200</v>
      </c>
    </row>
    <row r="112" spans="2:63" x14ac:dyDescent="0.35">
      <c r="B112" s="7">
        <v>200</v>
      </c>
      <c r="C112" s="7">
        <v>350</v>
      </c>
      <c r="D112" s="7">
        <v>450</v>
      </c>
      <c r="E112" s="7">
        <v>550</v>
      </c>
      <c r="F112" s="7">
        <v>560</v>
      </c>
      <c r="G112" s="7">
        <v>750</v>
      </c>
      <c r="M112" s="7"/>
      <c r="N112" s="7"/>
      <c r="O112" s="7"/>
      <c r="S112" s="7">
        <v>450</v>
      </c>
      <c r="T112" s="7">
        <v>530</v>
      </c>
      <c r="U112" s="7">
        <v>790</v>
      </c>
      <c r="V112" s="7">
        <v>850</v>
      </c>
      <c r="W112" s="7">
        <v>811.19500000000005</v>
      </c>
      <c r="X112" s="7">
        <v>480.09500000000003</v>
      </c>
      <c r="Y112" s="7">
        <v>877.41499999999996</v>
      </c>
      <c r="Z112" s="7">
        <v>446.98500000000001</v>
      </c>
      <c r="AA112" s="7">
        <v>529.76</v>
      </c>
      <c r="AB112" s="7">
        <v>546.31500000000005</v>
      </c>
      <c r="AC112" s="7">
        <v>645.64499999999998</v>
      </c>
      <c r="AD112" s="7">
        <v>811.19500000000005</v>
      </c>
      <c r="AE112" s="7">
        <v>943.63499999999999</v>
      </c>
      <c r="AF112" s="7">
        <v>877.41499999999996</v>
      </c>
      <c r="AG112" s="7">
        <v>1125.74</v>
      </c>
      <c r="AH112" s="7">
        <v>546.31500000000005</v>
      </c>
      <c r="AJ112" s="7">
        <v>595</v>
      </c>
      <c r="AK112" s="7">
        <v>825</v>
      </c>
      <c r="AL112" s="7">
        <v>850</v>
      </c>
      <c r="AM112" s="7">
        <v>850</v>
      </c>
      <c r="AN112" s="7">
        <v>745.98</v>
      </c>
      <c r="AP112" s="7">
        <v>510</v>
      </c>
      <c r="AQ112" s="7">
        <v>610</v>
      </c>
      <c r="AR112" s="7">
        <v>710</v>
      </c>
      <c r="AS112" s="7">
        <v>830</v>
      </c>
      <c r="AT112" s="7">
        <v>435</v>
      </c>
      <c r="AU112" s="7">
        <v>505</v>
      </c>
      <c r="AV112" s="7">
        <v>670</v>
      </c>
      <c r="AW112" s="7">
        <v>715.88499999999999</v>
      </c>
      <c r="AY112" s="7">
        <v>330</v>
      </c>
      <c r="AZ112" s="7">
        <v>380</v>
      </c>
      <c r="BA112" s="7">
        <v>430</v>
      </c>
      <c r="BB112" s="7">
        <v>530</v>
      </c>
      <c r="BC112" s="7">
        <v>580</v>
      </c>
      <c r="BD112" s="7">
        <v>610</v>
      </c>
      <c r="BE112" s="7">
        <v>350</v>
      </c>
      <c r="BF112" s="7">
        <v>410</v>
      </c>
      <c r="BG112" s="7">
        <v>470</v>
      </c>
      <c r="BH112" s="7">
        <v>590</v>
      </c>
      <c r="BI112" s="8">
        <v>700</v>
      </c>
      <c r="BJ112" s="8">
        <v>850</v>
      </c>
      <c r="BK112" s="7">
        <v>200</v>
      </c>
    </row>
    <row r="113" spans="2:63" x14ac:dyDescent="0.35">
      <c r="M113" s="7"/>
      <c r="N113" s="7"/>
      <c r="O113" s="7"/>
      <c r="S113" s="7">
        <v>150</v>
      </c>
      <c r="T113" s="7">
        <v>150</v>
      </c>
      <c r="U113" s="7">
        <v>150</v>
      </c>
      <c r="V113" s="7">
        <v>150</v>
      </c>
      <c r="W113" s="7">
        <v>165.55</v>
      </c>
      <c r="X113" s="7">
        <v>115.88500000000001</v>
      </c>
      <c r="Y113" s="7">
        <v>215.215</v>
      </c>
      <c r="AH113" s="7">
        <v>148.995</v>
      </c>
      <c r="AJ113" s="7">
        <v>95</v>
      </c>
      <c r="AK113" s="7">
        <v>125</v>
      </c>
      <c r="AL113" s="7">
        <v>150</v>
      </c>
      <c r="AM113" s="7">
        <v>150</v>
      </c>
      <c r="AN113" s="7">
        <v>150</v>
      </c>
      <c r="AO113" s="7">
        <v>1</v>
      </c>
      <c r="AP113" s="7">
        <v>50</v>
      </c>
      <c r="AQ113" s="7">
        <v>60</v>
      </c>
      <c r="AR113" s="7">
        <v>70</v>
      </c>
      <c r="AS113" s="7">
        <v>80</v>
      </c>
      <c r="AT113" s="7">
        <v>45</v>
      </c>
      <c r="AU113" s="7">
        <v>50</v>
      </c>
      <c r="AV113" s="7">
        <v>55</v>
      </c>
      <c r="AW113" s="7">
        <v>200</v>
      </c>
      <c r="AX113" s="7">
        <v>1</v>
      </c>
      <c r="AY113" s="7">
        <v>100</v>
      </c>
      <c r="AZ113" s="7">
        <v>100</v>
      </c>
      <c r="BA113" s="7">
        <v>100</v>
      </c>
      <c r="BB113" s="7">
        <v>150</v>
      </c>
      <c r="BC113" s="7">
        <v>150</v>
      </c>
      <c r="BD113" s="7">
        <v>150</v>
      </c>
      <c r="BE113" s="7">
        <v>60</v>
      </c>
      <c r="BF113" s="7">
        <v>70</v>
      </c>
      <c r="BG113" s="7">
        <v>80</v>
      </c>
      <c r="BH113" s="7">
        <v>100</v>
      </c>
      <c r="BI113" s="8">
        <v>120</v>
      </c>
      <c r="BJ113" s="8">
        <v>140</v>
      </c>
      <c r="BK113" s="7">
        <v>20</v>
      </c>
    </row>
    <row r="114" spans="2:63" x14ac:dyDescent="0.35">
      <c r="M114" s="7"/>
      <c r="N114" s="7"/>
      <c r="O114" s="7"/>
      <c r="S114" s="7">
        <v>140</v>
      </c>
      <c r="T114" s="7">
        <v>170</v>
      </c>
      <c r="U114" s="7" t="s">
        <v>91</v>
      </c>
      <c r="V114" s="7" t="s">
        <v>92</v>
      </c>
      <c r="AJ114" s="7" t="s">
        <v>77</v>
      </c>
      <c r="AK114" s="7" t="s">
        <v>78</v>
      </c>
      <c r="AL114" s="7" t="s">
        <v>79</v>
      </c>
      <c r="AM114" s="7" t="s">
        <v>80</v>
      </c>
      <c r="AN114" s="7" t="s">
        <v>81</v>
      </c>
      <c r="AO114" s="7" t="s">
        <v>33</v>
      </c>
      <c r="AP114" s="7">
        <v>50</v>
      </c>
      <c r="AQ114" s="7">
        <v>55</v>
      </c>
      <c r="AR114" s="7">
        <v>65</v>
      </c>
      <c r="AS114" s="7">
        <v>85</v>
      </c>
      <c r="AT114" s="7">
        <v>45</v>
      </c>
      <c r="AU114" s="7">
        <v>50</v>
      </c>
      <c r="AV114" s="7">
        <v>55</v>
      </c>
      <c r="AW114" s="7">
        <v>200</v>
      </c>
      <c r="AX114" s="7">
        <v>1</v>
      </c>
      <c r="AY114" s="7">
        <v>75</v>
      </c>
      <c r="AZ114" s="7">
        <v>100</v>
      </c>
      <c r="BA114" s="7">
        <v>125</v>
      </c>
      <c r="BB114" s="7">
        <v>152</v>
      </c>
      <c r="BC114" s="7">
        <v>152</v>
      </c>
      <c r="BD114" s="7">
        <v>160</v>
      </c>
      <c r="BE114" s="7">
        <v>25</v>
      </c>
      <c r="BF114" s="7">
        <v>35</v>
      </c>
      <c r="BG114" s="7">
        <v>45</v>
      </c>
      <c r="BH114" s="7">
        <v>65</v>
      </c>
      <c r="BI114" s="8">
        <v>85</v>
      </c>
      <c r="BJ114" s="8">
        <v>105</v>
      </c>
      <c r="BK114" s="7">
        <v>15</v>
      </c>
    </row>
    <row r="115" spans="2:63" x14ac:dyDescent="0.35">
      <c r="M115" s="7"/>
      <c r="N115" s="7"/>
      <c r="O115" s="7"/>
      <c r="S115" s="7">
        <v>240</v>
      </c>
      <c r="T115" s="7">
        <v>330</v>
      </c>
      <c r="U115" s="7" t="s">
        <v>93</v>
      </c>
      <c r="V115" s="7" t="s">
        <v>94</v>
      </c>
      <c r="AJ115" s="7" t="s">
        <v>84</v>
      </c>
      <c r="AK115" s="7" t="s">
        <v>85</v>
      </c>
      <c r="AL115" s="7" t="s">
        <v>86</v>
      </c>
      <c r="AM115" s="7" t="s">
        <v>87</v>
      </c>
      <c r="AN115" s="7" t="s">
        <v>88</v>
      </c>
      <c r="AP115" s="7">
        <v>75</v>
      </c>
      <c r="AQ115" s="7">
        <v>75</v>
      </c>
      <c r="AR115" s="7">
        <v>75</v>
      </c>
      <c r="AS115" s="7">
        <v>90</v>
      </c>
      <c r="AT115" s="7">
        <v>115</v>
      </c>
      <c r="AU115" s="7">
        <v>137.5</v>
      </c>
      <c r="AV115" s="7">
        <v>60</v>
      </c>
      <c r="AW115" s="7">
        <v>300</v>
      </c>
      <c r="AX115" s="7">
        <v>1</v>
      </c>
      <c r="AY115" s="7">
        <v>115</v>
      </c>
      <c r="AZ115" s="7">
        <v>140</v>
      </c>
      <c r="BA115" s="7">
        <v>165</v>
      </c>
      <c r="BB115" s="7">
        <v>190</v>
      </c>
      <c r="BC115" s="7">
        <v>215</v>
      </c>
      <c r="BD115" s="7">
        <v>230</v>
      </c>
      <c r="BE115" s="7">
        <v>100</v>
      </c>
      <c r="BF115" s="7">
        <v>110</v>
      </c>
      <c r="BG115" s="7">
        <v>120</v>
      </c>
      <c r="BH115" s="7">
        <v>140</v>
      </c>
      <c r="BI115" s="8">
        <v>160</v>
      </c>
      <c r="BJ115" s="8">
        <v>180</v>
      </c>
      <c r="BK115" s="7">
        <v>90</v>
      </c>
    </row>
    <row r="116" spans="2:63" x14ac:dyDescent="0.35">
      <c r="M116" s="7"/>
      <c r="N116" s="7"/>
      <c r="O116" s="7"/>
      <c r="S116" s="7">
        <v>340</v>
      </c>
      <c r="T116" s="7">
        <v>400</v>
      </c>
      <c r="U116" s="7">
        <v>174</v>
      </c>
      <c r="V116" s="7">
        <v>206</v>
      </c>
      <c r="AJ116" s="7">
        <v>250</v>
      </c>
      <c r="AK116" s="7">
        <v>350</v>
      </c>
      <c r="AL116" s="7">
        <v>350</v>
      </c>
      <c r="AM116" s="7">
        <v>350</v>
      </c>
      <c r="AN116" s="7">
        <v>298.89</v>
      </c>
      <c r="AP116" s="7">
        <v>75</v>
      </c>
      <c r="AQ116" s="7">
        <v>75</v>
      </c>
      <c r="AR116" s="7">
        <v>75</v>
      </c>
      <c r="AS116" s="7">
        <v>95</v>
      </c>
      <c r="AT116" s="7">
        <v>115</v>
      </c>
      <c r="AU116" s="7">
        <v>137.5</v>
      </c>
      <c r="AV116" s="7">
        <v>160</v>
      </c>
      <c r="AW116" s="7">
        <v>300</v>
      </c>
      <c r="AX116" s="7">
        <v>1</v>
      </c>
      <c r="AY116" s="7">
        <v>115</v>
      </c>
      <c r="AZ116" s="7">
        <v>140</v>
      </c>
      <c r="BA116" s="7">
        <v>165</v>
      </c>
      <c r="BB116" s="7">
        <v>190</v>
      </c>
      <c r="BC116" s="7">
        <v>215</v>
      </c>
      <c r="BD116" s="7">
        <v>230</v>
      </c>
      <c r="BE116" s="7">
        <v>100</v>
      </c>
      <c r="BF116" s="7">
        <v>110</v>
      </c>
      <c r="BG116" s="7">
        <v>120</v>
      </c>
      <c r="BH116" s="7">
        <v>140</v>
      </c>
      <c r="BI116" s="8">
        <v>160</v>
      </c>
      <c r="BJ116" s="8">
        <v>180</v>
      </c>
      <c r="BK116" s="7">
        <v>90</v>
      </c>
    </row>
    <row r="117" spans="2:63" x14ac:dyDescent="0.35">
      <c r="B117" s="7">
        <v>50</v>
      </c>
      <c r="C117" s="7">
        <v>200</v>
      </c>
      <c r="D117" s="7">
        <v>300</v>
      </c>
      <c r="E117" s="7">
        <v>400</v>
      </c>
      <c r="F117" s="7">
        <v>460</v>
      </c>
      <c r="G117" s="7">
        <v>470</v>
      </c>
      <c r="M117" s="7"/>
      <c r="N117" s="7"/>
      <c r="O117" s="7"/>
      <c r="S117" s="7">
        <v>290</v>
      </c>
      <c r="T117" s="7">
        <v>320</v>
      </c>
      <c r="U117" s="7">
        <v>308</v>
      </c>
      <c r="V117" s="7">
        <v>372</v>
      </c>
      <c r="W117" s="7">
        <v>165.55</v>
      </c>
      <c r="X117" s="7">
        <v>115.88500000000001</v>
      </c>
      <c r="Y117" s="7">
        <v>215.215</v>
      </c>
      <c r="Z117" s="7">
        <v>115.88500000000001</v>
      </c>
      <c r="AA117" s="7">
        <v>115.88500000000001</v>
      </c>
      <c r="AB117" s="7">
        <v>165.55</v>
      </c>
      <c r="AC117" s="7">
        <v>198.66</v>
      </c>
      <c r="AD117" s="7">
        <v>215.215</v>
      </c>
      <c r="AE117" s="7">
        <v>281.435</v>
      </c>
      <c r="AF117" s="7">
        <v>248.32499999999999</v>
      </c>
      <c r="AG117" s="7">
        <v>331.1</v>
      </c>
      <c r="AH117" s="7">
        <v>148.995</v>
      </c>
      <c r="AJ117" s="7">
        <v>215</v>
      </c>
      <c r="AK117" s="7">
        <v>285</v>
      </c>
      <c r="AL117" s="7">
        <v>340</v>
      </c>
      <c r="AM117" s="7">
        <v>400</v>
      </c>
      <c r="AN117" s="7">
        <v>460</v>
      </c>
      <c r="AP117" s="7">
        <v>150</v>
      </c>
      <c r="AQ117" s="7">
        <v>170</v>
      </c>
      <c r="AR117" s="7">
        <v>200</v>
      </c>
      <c r="AS117" s="7">
        <v>250</v>
      </c>
      <c r="AT117" s="7">
        <v>140</v>
      </c>
      <c r="AU117" s="7">
        <v>155</v>
      </c>
      <c r="AV117" s="7">
        <v>310</v>
      </c>
      <c r="AW117" s="7">
        <v>400</v>
      </c>
      <c r="AY117" s="7">
        <v>250</v>
      </c>
      <c r="AZ117" s="7">
        <v>300</v>
      </c>
      <c r="BA117" s="7">
        <v>350</v>
      </c>
      <c r="BB117" s="7">
        <v>454</v>
      </c>
      <c r="BC117" s="7">
        <v>454</v>
      </c>
      <c r="BD117" s="7">
        <v>470</v>
      </c>
      <c r="BE117" s="7">
        <v>110</v>
      </c>
      <c r="BF117" s="7">
        <v>140</v>
      </c>
      <c r="BG117" s="7">
        <v>170</v>
      </c>
      <c r="BH117" s="7">
        <v>230</v>
      </c>
      <c r="BI117" s="8">
        <v>290</v>
      </c>
      <c r="BJ117" s="8">
        <v>350</v>
      </c>
      <c r="BK117" s="7">
        <v>50</v>
      </c>
    </row>
    <row r="118" spans="2:63" x14ac:dyDescent="0.35">
      <c r="B118" s="7">
        <v>200</v>
      </c>
      <c r="C118" s="7">
        <v>350</v>
      </c>
      <c r="D118" s="7">
        <v>450</v>
      </c>
      <c r="E118" s="7">
        <v>550</v>
      </c>
      <c r="F118" s="7">
        <v>560</v>
      </c>
      <c r="G118" s="7">
        <v>750</v>
      </c>
      <c r="M118" s="7"/>
      <c r="N118" s="7"/>
      <c r="O118" s="7"/>
      <c r="S118" s="7">
        <v>390</v>
      </c>
      <c r="T118" s="7">
        <v>480</v>
      </c>
      <c r="U118" s="7">
        <v>436</v>
      </c>
      <c r="V118" s="7">
        <v>498</v>
      </c>
      <c r="W118" s="7">
        <v>430.43</v>
      </c>
      <c r="X118" s="7">
        <v>231.77</v>
      </c>
      <c r="Y118" s="7">
        <v>546.31500000000005</v>
      </c>
      <c r="Z118" s="7">
        <v>215.215</v>
      </c>
      <c r="AA118" s="7">
        <v>215.215</v>
      </c>
      <c r="AB118" s="7">
        <v>264.88</v>
      </c>
      <c r="AC118" s="7">
        <v>297.99</v>
      </c>
      <c r="AD118" s="7">
        <v>297.99</v>
      </c>
      <c r="AE118" s="7">
        <v>364.21</v>
      </c>
      <c r="AF118" s="7">
        <v>331.1</v>
      </c>
      <c r="AG118" s="7">
        <v>413.875</v>
      </c>
      <c r="AH118" s="7">
        <v>331.1</v>
      </c>
      <c r="AJ118" s="7">
        <v>465</v>
      </c>
      <c r="AK118" s="7">
        <v>685</v>
      </c>
      <c r="AL118" s="7">
        <v>770</v>
      </c>
      <c r="AM118" s="7">
        <v>770</v>
      </c>
      <c r="AN118" s="7">
        <v>850</v>
      </c>
      <c r="AP118" s="7">
        <v>125</v>
      </c>
      <c r="AQ118" s="7">
        <v>135</v>
      </c>
      <c r="AR118" s="7">
        <v>145</v>
      </c>
      <c r="AS118" s="7">
        <v>170</v>
      </c>
      <c r="AT118" s="7">
        <v>280</v>
      </c>
      <c r="AU118" s="7">
        <v>330</v>
      </c>
      <c r="AV118" s="7">
        <v>320</v>
      </c>
      <c r="AW118" s="7">
        <v>600</v>
      </c>
      <c r="AY118" s="7">
        <v>330</v>
      </c>
      <c r="AZ118" s="7">
        <v>380</v>
      </c>
      <c r="BA118" s="7">
        <v>430</v>
      </c>
      <c r="BB118" s="7">
        <v>530</v>
      </c>
      <c r="BC118" s="7">
        <v>580</v>
      </c>
      <c r="BD118" s="7">
        <v>610</v>
      </c>
      <c r="BE118" s="7">
        <v>260</v>
      </c>
      <c r="BF118" s="7">
        <v>290</v>
      </c>
      <c r="BG118" s="7">
        <v>320</v>
      </c>
      <c r="BH118" s="7">
        <v>380</v>
      </c>
      <c r="BI118" s="8">
        <v>440</v>
      </c>
      <c r="BJ118" s="8">
        <v>500</v>
      </c>
      <c r="BK118" s="7">
        <v>200</v>
      </c>
    </row>
    <row r="119" spans="2:63" x14ac:dyDescent="0.35">
      <c r="B119" s="7">
        <v>200</v>
      </c>
      <c r="C119" s="7">
        <v>350</v>
      </c>
      <c r="D119" s="7">
        <v>450</v>
      </c>
      <c r="E119" s="7">
        <v>550</v>
      </c>
      <c r="F119" s="7">
        <v>560</v>
      </c>
      <c r="G119" s="7">
        <v>750</v>
      </c>
      <c r="M119" s="7"/>
      <c r="N119" s="7"/>
      <c r="O119" s="7"/>
      <c r="S119" s="7">
        <v>490</v>
      </c>
      <c r="T119" s="7">
        <v>550</v>
      </c>
      <c r="U119" s="7">
        <v>324</v>
      </c>
      <c r="V119" s="7">
        <v>356</v>
      </c>
      <c r="W119" s="7">
        <v>662.2</v>
      </c>
      <c r="X119" s="7">
        <v>331.1</v>
      </c>
      <c r="Y119" s="7">
        <v>794.64</v>
      </c>
      <c r="Z119" s="7">
        <v>215.215</v>
      </c>
      <c r="AA119" s="7">
        <v>215.215</v>
      </c>
      <c r="AB119" s="7">
        <v>264.88</v>
      </c>
      <c r="AC119" s="7">
        <v>297.99</v>
      </c>
      <c r="AD119" s="7">
        <v>297.99</v>
      </c>
      <c r="AE119" s="7">
        <v>364.21</v>
      </c>
      <c r="AF119" s="7">
        <v>331.1</v>
      </c>
      <c r="AG119" s="7">
        <v>413.875</v>
      </c>
      <c r="AH119" s="7">
        <v>397.32</v>
      </c>
      <c r="AJ119" s="7">
        <v>595</v>
      </c>
      <c r="AK119" s="7">
        <v>825</v>
      </c>
      <c r="AL119" s="7">
        <v>850</v>
      </c>
      <c r="AM119" s="7">
        <v>850</v>
      </c>
      <c r="AN119" s="7">
        <v>747.78</v>
      </c>
      <c r="AP119" s="7">
        <v>200</v>
      </c>
      <c r="AQ119" s="7">
        <v>210</v>
      </c>
      <c r="AR119" s="7">
        <v>220</v>
      </c>
      <c r="AS119" s="7">
        <v>270</v>
      </c>
      <c r="AT119" s="7">
        <v>280</v>
      </c>
      <c r="AU119" s="7">
        <v>330</v>
      </c>
      <c r="AV119" s="7">
        <v>520</v>
      </c>
      <c r="AW119" s="7">
        <v>600</v>
      </c>
      <c r="AY119" s="7">
        <v>330</v>
      </c>
      <c r="AZ119" s="7">
        <v>380</v>
      </c>
      <c r="BA119" s="7">
        <v>430</v>
      </c>
      <c r="BB119" s="7">
        <v>530</v>
      </c>
      <c r="BC119" s="7">
        <v>580</v>
      </c>
      <c r="BD119" s="7">
        <v>610</v>
      </c>
      <c r="BE119" s="7">
        <v>260</v>
      </c>
      <c r="BF119" s="7">
        <v>290</v>
      </c>
      <c r="BG119" s="7">
        <v>320</v>
      </c>
      <c r="BH119" s="7">
        <v>380</v>
      </c>
      <c r="BI119" s="8">
        <v>440</v>
      </c>
      <c r="BJ119" s="8">
        <v>500</v>
      </c>
      <c r="BK119" s="7">
        <v>200</v>
      </c>
    </row>
    <row r="120" spans="2:63" x14ac:dyDescent="0.35">
      <c r="B120" s="7">
        <v>50</v>
      </c>
      <c r="C120" s="7">
        <v>100</v>
      </c>
      <c r="D120" s="7">
        <v>150</v>
      </c>
      <c r="E120" s="7">
        <v>200</v>
      </c>
      <c r="F120" s="7">
        <v>200</v>
      </c>
      <c r="G120" s="7">
        <v>200</v>
      </c>
      <c r="M120" s="7"/>
      <c r="N120" s="7"/>
      <c r="O120" s="7"/>
      <c r="S120" s="7">
        <v>250</v>
      </c>
      <c r="T120" s="7">
        <v>300</v>
      </c>
      <c r="U120" s="7">
        <v>330</v>
      </c>
      <c r="V120" s="7">
        <v>350</v>
      </c>
      <c r="W120" s="7">
        <v>331.1</v>
      </c>
      <c r="X120" s="7">
        <v>215.215</v>
      </c>
      <c r="Y120" s="7">
        <v>380.76500000000004</v>
      </c>
      <c r="Z120" s="7">
        <v>215.215</v>
      </c>
      <c r="AA120" s="7">
        <v>215.215</v>
      </c>
      <c r="AB120" s="7">
        <v>264.88</v>
      </c>
      <c r="AC120" s="7">
        <v>264.88</v>
      </c>
      <c r="AD120" s="7">
        <v>331.1</v>
      </c>
      <c r="AE120" s="7">
        <v>331.1</v>
      </c>
      <c r="AF120" s="7">
        <v>380.76500000000004</v>
      </c>
      <c r="AG120" s="7">
        <v>380.76500000000004</v>
      </c>
      <c r="AH120" s="7">
        <v>264.88</v>
      </c>
      <c r="AI120" s="7">
        <v>200</v>
      </c>
      <c r="AJ120" s="7">
        <v>132.44</v>
      </c>
      <c r="AK120" s="7">
        <v>264.88</v>
      </c>
      <c r="AL120" s="7">
        <v>331.1</v>
      </c>
      <c r="AM120" s="7">
        <v>364.21</v>
      </c>
      <c r="AN120" s="7">
        <v>397.32</v>
      </c>
      <c r="AP120" s="7">
        <v>150</v>
      </c>
      <c r="AQ120" s="7">
        <v>150</v>
      </c>
      <c r="AR120" s="7">
        <v>200</v>
      </c>
      <c r="AS120" s="7">
        <v>250</v>
      </c>
      <c r="AT120" s="7">
        <v>150</v>
      </c>
      <c r="AU120" s="7">
        <v>175</v>
      </c>
      <c r="AV120" s="7">
        <v>200</v>
      </c>
      <c r="AW120" s="7">
        <v>200</v>
      </c>
      <c r="AX120" s="7">
        <v>100</v>
      </c>
      <c r="AY120" s="7">
        <v>100</v>
      </c>
      <c r="AZ120" s="7">
        <v>100</v>
      </c>
      <c r="BA120" s="7">
        <v>1202</v>
      </c>
      <c r="BB120" s="7">
        <v>150</v>
      </c>
      <c r="BC120" s="7">
        <v>150</v>
      </c>
      <c r="BD120" s="7">
        <v>250</v>
      </c>
      <c r="BE120" s="7">
        <v>100</v>
      </c>
      <c r="BF120" s="7">
        <v>130</v>
      </c>
      <c r="BG120" s="7">
        <v>170</v>
      </c>
      <c r="BH120" s="7">
        <v>250</v>
      </c>
      <c r="BI120" s="8">
        <v>330</v>
      </c>
      <c r="BJ120" s="8">
        <v>410</v>
      </c>
    </row>
    <row r="121" spans="2:63" x14ac:dyDescent="0.35">
      <c r="B121" s="7">
        <v>200</v>
      </c>
      <c r="C121" s="7">
        <v>300</v>
      </c>
      <c r="D121" s="7">
        <v>400</v>
      </c>
      <c r="E121" s="7">
        <v>600</v>
      </c>
      <c r="F121" s="7">
        <v>600</v>
      </c>
      <c r="G121" s="7">
        <v>600</v>
      </c>
      <c r="M121" s="7"/>
      <c r="N121" s="7"/>
      <c r="O121" s="7"/>
      <c r="S121" s="7">
        <v>300</v>
      </c>
      <c r="T121" s="7">
        <v>400</v>
      </c>
      <c r="U121" s="7">
        <v>500</v>
      </c>
      <c r="V121" s="7">
        <v>550</v>
      </c>
      <c r="W121" s="7">
        <v>496.65</v>
      </c>
      <c r="X121" s="7">
        <v>231.77</v>
      </c>
      <c r="Y121" s="7">
        <v>595.98</v>
      </c>
      <c r="Z121" s="7">
        <v>231.77</v>
      </c>
      <c r="AA121" s="7">
        <v>231.77</v>
      </c>
      <c r="AB121" s="7">
        <v>380.76500000000004</v>
      </c>
      <c r="AC121" s="7">
        <v>380.76500000000004</v>
      </c>
      <c r="AD121" s="7">
        <v>496.65</v>
      </c>
      <c r="AE121" s="7">
        <v>496.65</v>
      </c>
      <c r="AF121" s="7">
        <v>595.98</v>
      </c>
      <c r="AG121" s="7">
        <v>595.98</v>
      </c>
      <c r="AH121" s="7">
        <v>380.76500000000004</v>
      </c>
      <c r="AI121" s="7">
        <v>200</v>
      </c>
      <c r="AJ121" s="7" t="s">
        <v>19</v>
      </c>
      <c r="AK121" s="7">
        <v>264.88</v>
      </c>
      <c r="AL121" s="7">
        <v>397.32</v>
      </c>
      <c r="AM121" s="7">
        <v>529.76</v>
      </c>
      <c r="AN121" s="7">
        <v>827.75</v>
      </c>
      <c r="AO121" s="7" t="s">
        <v>19</v>
      </c>
      <c r="AP121" s="7">
        <v>150</v>
      </c>
      <c r="AQ121" s="7">
        <v>150</v>
      </c>
      <c r="AR121" s="7">
        <v>200</v>
      </c>
      <c r="AS121" s="7">
        <v>250</v>
      </c>
      <c r="AT121" s="7">
        <v>150</v>
      </c>
      <c r="AU121" s="7">
        <v>150</v>
      </c>
      <c r="AV121" s="7">
        <v>200</v>
      </c>
      <c r="AW121" s="7">
        <v>200</v>
      </c>
      <c r="AX121" s="7">
        <v>0</v>
      </c>
      <c r="AY121" s="7">
        <v>100</v>
      </c>
      <c r="AZ121" s="7">
        <v>200</v>
      </c>
      <c r="BA121" s="7">
        <v>250</v>
      </c>
      <c r="BB121" s="7">
        <v>275</v>
      </c>
      <c r="BC121" s="7">
        <v>300</v>
      </c>
      <c r="BD121" s="7">
        <v>350</v>
      </c>
      <c r="BE121" s="7">
        <v>200</v>
      </c>
      <c r="BF121" s="7">
        <v>250</v>
      </c>
      <c r="BG121" s="7">
        <v>350</v>
      </c>
      <c r="BH121" s="7">
        <v>450</v>
      </c>
      <c r="BI121" s="8">
        <v>550</v>
      </c>
      <c r="BJ121" s="8">
        <v>630</v>
      </c>
      <c r="BK121" s="7">
        <v>0</v>
      </c>
    </row>
    <row r="122" spans="2:63" x14ac:dyDescent="0.35">
      <c r="M122" s="7"/>
      <c r="N122" s="7"/>
      <c r="O122" s="7"/>
      <c r="BI122" s="8"/>
      <c r="BJ122" s="8"/>
    </row>
    <row r="123" spans="2:63" x14ac:dyDescent="0.35">
      <c r="M123" s="7"/>
      <c r="N123" s="7"/>
      <c r="O123" s="7"/>
      <c r="BI123" s="8"/>
      <c r="BJ123" s="8"/>
    </row>
    <row r="124" spans="2:63" x14ac:dyDescent="0.35">
      <c r="B124" s="7">
        <v>1</v>
      </c>
      <c r="C124" s="7">
        <v>1.5</v>
      </c>
      <c r="D124" s="7">
        <v>2</v>
      </c>
      <c r="E124" s="7">
        <v>3</v>
      </c>
      <c r="F124" s="7">
        <v>4</v>
      </c>
      <c r="G124" s="7">
        <v>4</v>
      </c>
      <c r="M124" s="7"/>
      <c r="N124" s="7"/>
      <c r="O124" s="7"/>
      <c r="S124" s="7">
        <v>1.5</v>
      </c>
      <c r="T124" s="7">
        <v>2</v>
      </c>
      <c r="U124" s="7">
        <v>2</v>
      </c>
      <c r="V124" s="7">
        <v>2.5</v>
      </c>
      <c r="W124" s="7">
        <v>3.7</v>
      </c>
      <c r="X124" s="7">
        <v>1.7</v>
      </c>
      <c r="Y124" s="7">
        <v>4.7</v>
      </c>
      <c r="Z124" s="7">
        <v>1.7</v>
      </c>
      <c r="AA124" s="7">
        <v>1.7</v>
      </c>
      <c r="AB124" s="7">
        <v>2.7</v>
      </c>
      <c r="AC124" s="7">
        <v>2.7</v>
      </c>
      <c r="AD124" s="7">
        <v>3.7</v>
      </c>
      <c r="AE124" s="7">
        <v>3.7</v>
      </c>
      <c r="AF124" s="7">
        <v>4.7</v>
      </c>
      <c r="AG124" s="7">
        <v>4.7</v>
      </c>
      <c r="AH124" s="7">
        <v>2.7</v>
      </c>
      <c r="AI124" s="7">
        <v>1.5</v>
      </c>
      <c r="AJ124" s="7">
        <v>1</v>
      </c>
      <c r="AK124" s="7">
        <v>2</v>
      </c>
      <c r="AL124" s="7">
        <v>2.5</v>
      </c>
      <c r="AM124" s="7">
        <v>3.5</v>
      </c>
      <c r="AN124" s="7">
        <v>5</v>
      </c>
      <c r="AO124" s="7">
        <v>1</v>
      </c>
      <c r="AP124" s="7">
        <v>1</v>
      </c>
      <c r="AQ124" s="7">
        <v>1</v>
      </c>
      <c r="AR124" s="7">
        <v>1</v>
      </c>
      <c r="AS124" s="7">
        <v>1</v>
      </c>
      <c r="AT124" s="7">
        <v>1.5</v>
      </c>
      <c r="AU124" s="7">
        <v>1.5</v>
      </c>
      <c r="AV124" s="7">
        <v>2</v>
      </c>
      <c r="AW124" s="7">
        <v>2</v>
      </c>
      <c r="AX124" s="7">
        <v>1.25</v>
      </c>
      <c r="AY124" s="7">
        <v>2</v>
      </c>
      <c r="AZ124" s="7">
        <v>3.25</v>
      </c>
      <c r="BA124" s="7">
        <v>3.75</v>
      </c>
      <c r="BB124" s="7">
        <v>4.25</v>
      </c>
      <c r="BC124" s="7">
        <v>4.5</v>
      </c>
      <c r="BD124" s="7">
        <v>5.5</v>
      </c>
      <c r="BE124" s="7">
        <v>1</v>
      </c>
      <c r="BF124" s="7">
        <v>1</v>
      </c>
      <c r="BG124" s="7">
        <v>1</v>
      </c>
      <c r="BH124" s="7">
        <v>1</v>
      </c>
      <c r="BI124" s="8">
        <v>1</v>
      </c>
      <c r="BJ124" s="8">
        <v>1</v>
      </c>
      <c r="BK124" s="7">
        <v>1</v>
      </c>
    </row>
    <row r="125" spans="2:63" x14ac:dyDescent="0.35">
      <c r="B125" s="7">
        <v>1</v>
      </c>
      <c r="C125" s="7">
        <v>1.5</v>
      </c>
      <c r="D125" s="7">
        <v>2.5</v>
      </c>
      <c r="E125" s="7">
        <v>3.5</v>
      </c>
      <c r="F125" s="7">
        <v>4.5</v>
      </c>
      <c r="G125" s="7">
        <v>4.5</v>
      </c>
      <c r="M125" s="7"/>
      <c r="N125" s="7"/>
      <c r="O125" s="7"/>
      <c r="S125" s="7">
        <v>1.5</v>
      </c>
      <c r="T125" s="7">
        <v>2</v>
      </c>
      <c r="U125" s="7">
        <v>2</v>
      </c>
      <c r="V125" s="7">
        <v>3</v>
      </c>
      <c r="W125" s="7">
        <v>4.2</v>
      </c>
      <c r="X125" s="7">
        <v>2.2000000000000002</v>
      </c>
      <c r="Y125" s="7">
        <v>5.2</v>
      </c>
      <c r="Z125" s="7">
        <v>2.2000000000000002</v>
      </c>
      <c r="AA125" s="7">
        <v>2.2000000000000002</v>
      </c>
      <c r="AB125" s="7">
        <v>3.2</v>
      </c>
      <c r="AC125" s="7">
        <v>3.2</v>
      </c>
      <c r="AD125" s="7">
        <v>4.2</v>
      </c>
      <c r="AE125" s="7">
        <v>4.2</v>
      </c>
      <c r="AF125" s="7">
        <v>5.2</v>
      </c>
      <c r="AG125" s="7">
        <v>5.2</v>
      </c>
      <c r="AH125" s="7">
        <v>3.2</v>
      </c>
      <c r="AI125" s="7">
        <v>1.5</v>
      </c>
      <c r="AJ125" s="7">
        <v>1.3</v>
      </c>
      <c r="AK125" s="7">
        <v>2</v>
      </c>
      <c r="AL125" s="7">
        <v>2.5</v>
      </c>
      <c r="AM125" s="7">
        <v>3.5</v>
      </c>
      <c r="AN125" s="7">
        <v>5</v>
      </c>
      <c r="AO125" s="7">
        <v>1</v>
      </c>
      <c r="AP125" s="7">
        <v>1.5</v>
      </c>
      <c r="AQ125" s="7">
        <v>1.5</v>
      </c>
      <c r="AR125" s="7">
        <v>2</v>
      </c>
      <c r="AS125" s="7">
        <v>2.5</v>
      </c>
      <c r="AT125" s="7">
        <v>1.5</v>
      </c>
      <c r="AU125" s="7">
        <v>1.5</v>
      </c>
      <c r="AV125" s="7">
        <v>2</v>
      </c>
      <c r="AW125" s="7">
        <v>2</v>
      </c>
      <c r="AX125" s="7">
        <v>1.25</v>
      </c>
      <c r="AY125" s="7">
        <v>2</v>
      </c>
      <c r="AZ125" s="7">
        <v>3.25</v>
      </c>
      <c r="BA125" s="7">
        <v>3.75</v>
      </c>
      <c r="BB125" s="7">
        <v>4.25</v>
      </c>
      <c r="BC125" s="7">
        <v>4.5</v>
      </c>
      <c r="BD125" s="7">
        <v>5.5</v>
      </c>
      <c r="BE125" s="7">
        <v>1.3</v>
      </c>
      <c r="BF125" s="7">
        <v>1.8</v>
      </c>
      <c r="BG125" s="7">
        <v>2.2999999999999998</v>
      </c>
      <c r="BH125" s="7">
        <v>3.3</v>
      </c>
      <c r="BI125" s="8">
        <v>4.3</v>
      </c>
      <c r="BJ125" s="8">
        <v>5</v>
      </c>
      <c r="BK125" s="7">
        <v>1</v>
      </c>
    </row>
    <row r="126" spans="2:63" x14ac:dyDescent="0.35">
      <c r="B126" s="7">
        <v>1</v>
      </c>
      <c r="C126" s="7">
        <v>1.5</v>
      </c>
      <c r="D126" s="7">
        <v>2.5</v>
      </c>
      <c r="E126" s="7">
        <v>3.5</v>
      </c>
      <c r="F126" s="7">
        <v>4.5</v>
      </c>
      <c r="G126" s="7">
        <v>4.5</v>
      </c>
      <c r="M126" s="7"/>
      <c r="N126" s="7"/>
      <c r="O126" s="7"/>
      <c r="S126" s="7">
        <v>3</v>
      </c>
      <c r="T126" s="7">
        <v>3.5</v>
      </c>
      <c r="U126" s="7">
        <v>4.5</v>
      </c>
      <c r="V126" s="7">
        <v>5</v>
      </c>
      <c r="W126" s="7">
        <v>4</v>
      </c>
      <c r="X126" s="7">
        <v>3</v>
      </c>
      <c r="Y126" s="7">
        <v>4.5</v>
      </c>
      <c r="Z126" s="7">
        <v>3</v>
      </c>
      <c r="AA126" s="7">
        <v>3</v>
      </c>
      <c r="AB126" s="7">
        <v>3.5</v>
      </c>
      <c r="AC126" s="7">
        <v>3.5</v>
      </c>
      <c r="AD126" s="7">
        <v>4</v>
      </c>
      <c r="AE126" s="7">
        <v>4</v>
      </c>
      <c r="AF126" s="7">
        <v>4.5</v>
      </c>
      <c r="AG126" s="7">
        <v>4.5</v>
      </c>
      <c r="AH126" s="7">
        <v>3.5</v>
      </c>
      <c r="AI126" s="7" t="s">
        <v>101</v>
      </c>
      <c r="AJ126" s="7">
        <v>1.5</v>
      </c>
      <c r="AK126" s="7">
        <v>2</v>
      </c>
      <c r="AL126" s="7">
        <v>2.5</v>
      </c>
      <c r="AM126" s="7">
        <v>3</v>
      </c>
      <c r="AN126" s="7">
        <v>4</v>
      </c>
      <c r="AO126" s="7">
        <v>1</v>
      </c>
      <c r="AP126" s="7">
        <v>2</v>
      </c>
      <c r="AQ126" s="7">
        <v>3</v>
      </c>
      <c r="AR126" s="7">
        <v>3</v>
      </c>
      <c r="AS126" s="7">
        <v>5</v>
      </c>
      <c r="AT126" s="7">
        <v>2</v>
      </c>
      <c r="AU126" s="7">
        <v>3</v>
      </c>
      <c r="AV126" s="7">
        <v>3</v>
      </c>
      <c r="AW126" s="7">
        <v>4</v>
      </c>
      <c r="AX126" s="7">
        <v>1.25</v>
      </c>
      <c r="AY126" s="7">
        <v>2</v>
      </c>
      <c r="AZ126" s="7">
        <v>3.25</v>
      </c>
      <c r="BA126" s="7">
        <v>3.75</v>
      </c>
      <c r="BB126" s="7">
        <v>4.25</v>
      </c>
      <c r="BC126" s="7">
        <v>4.5</v>
      </c>
      <c r="BD126" s="7">
        <v>5.5</v>
      </c>
      <c r="BE126" s="7">
        <v>2</v>
      </c>
      <c r="BF126" s="7">
        <v>2.5</v>
      </c>
      <c r="BG126" s="7">
        <v>3</v>
      </c>
      <c r="BH126" s="7">
        <v>4</v>
      </c>
      <c r="BI126" s="8">
        <v>5</v>
      </c>
      <c r="BJ126" s="8">
        <v>5</v>
      </c>
      <c r="BK126" s="7">
        <v>1.25</v>
      </c>
    </row>
    <row r="127" spans="2:63" x14ac:dyDescent="0.35">
      <c r="B127" s="7">
        <v>382</v>
      </c>
      <c r="C127" s="7">
        <v>764</v>
      </c>
      <c r="D127" s="7">
        <v>1146</v>
      </c>
      <c r="E127" s="7">
        <v>1146</v>
      </c>
      <c r="F127" s="7">
        <v>1146</v>
      </c>
      <c r="G127" s="7">
        <v>1146</v>
      </c>
      <c r="M127" s="7"/>
      <c r="N127" s="7"/>
      <c r="O127" s="7"/>
      <c r="S127" s="7">
        <v>200</v>
      </c>
      <c r="T127" s="7">
        <v>250</v>
      </c>
      <c r="U127" s="7">
        <v>300</v>
      </c>
      <c r="V127" s="7">
        <v>350</v>
      </c>
      <c r="W127" s="7">
        <v>215.215</v>
      </c>
      <c r="X127" s="7">
        <v>115.88500000000001</v>
      </c>
      <c r="Y127" s="7">
        <v>264.88</v>
      </c>
      <c r="Z127" s="7">
        <v>115.88500000000001</v>
      </c>
      <c r="AA127" s="7">
        <v>115.88500000000001</v>
      </c>
      <c r="AB127" s="7">
        <v>165.55</v>
      </c>
      <c r="AC127" s="7">
        <v>165.55</v>
      </c>
      <c r="AD127" s="7">
        <v>215.215</v>
      </c>
      <c r="AE127" s="7">
        <v>215.215</v>
      </c>
      <c r="AF127" s="7">
        <v>264.88</v>
      </c>
      <c r="AG127" s="7">
        <v>264.88</v>
      </c>
      <c r="AH127" s="7">
        <v>165.55</v>
      </c>
      <c r="AK127" s="7">
        <v>198.66</v>
      </c>
      <c r="AL127" s="7">
        <v>331.1</v>
      </c>
      <c r="AM127" s="7">
        <v>463.54</v>
      </c>
      <c r="AN127" s="7">
        <v>794.64</v>
      </c>
      <c r="AP127" s="7">
        <v>200</v>
      </c>
      <c r="AQ127" s="7">
        <v>250</v>
      </c>
      <c r="AR127" s="7">
        <v>300</v>
      </c>
      <c r="AS127" s="7">
        <v>500</v>
      </c>
      <c r="AT127" s="7">
        <v>200</v>
      </c>
      <c r="AU127" s="7">
        <v>250</v>
      </c>
      <c r="AV127" s="7">
        <v>300</v>
      </c>
      <c r="AW127" s="7">
        <v>400</v>
      </c>
      <c r="AX127" s="7" t="s">
        <v>10</v>
      </c>
      <c r="AY127" s="7" t="s">
        <v>10</v>
      </c>
      <c r="AZ127" s="7" t="s">
        <v>10</v>
      </c>
      <c r="BA127" s="7" t="s">
        <v>10</v>
      </c>
      <c r="BB127" s="7" t="s">
        <v>10</v>
      </c>
      <c r="BC127" s="7" t="s">
        <v>10</v>
      </c>
      <c r="BD127" s="7" t="s">
        <v>10</v>
      </c>
      <c r="BE127" s="7">
        <v>1</v>
      </c>
      <c r="BF127" s="7">
        <v>1.5</v>
      </c>
      <c r="BG127" s="7">
        <v>2</v>
      </c>
      <c r="BH127" s="7">
        <v>3</v>
      </c>
      <c r="BI127" s="8">
        <v>4</v>
      </c>
      <c r="BJ127" s="8">
        <v>4</v>
      </c>
      <c r="BK127" s="7">
        <v>0</v>
      </c>
    </row>
    <row r="128" spans="2:63" x14ac:dyDescent="0.35">
      <c r="E128" s="7">
        <v>800</v>
      </c>
      <c r="F128" s="7">
        <v>1000</v>
      </c>
      <c r="G128" s="7">
        <v>1000</v>
      </c>
      <c r="M128" s="7"/>
      <c r="N128" s="7"/>
      <c r="O128" s="7"/>
      <c r="S128" s="7">
        <v>2250</v>
      </c>
      <c r="T128" s="7">
        <v>3000</v>
      </c>
      <c r="U128" s="7">
        <v>3750</v>
      </c>
      <c r="V128" s="7">
        <v>4000</v>
      </c>
      <c r="W128" s="7">
        <v>2731.5749999999998</v>
      </c>
      <c r="X128" s="7">
        <v>1638.9449999999999</v>
      </c>
      <c r="Y128" s="7">
        <v>3311</v>
      </c>
      <c r="Z128" s="7">
        <v>1638.9449999999999</v>
      </c>
      <c r="AA128" s="7">
        <v>1638.9449999999999</v>
      </c>
      <c r="AB128" s="7">
        <v>2185.2600000000002</v>
      </c>
      <c r="AC128" s="7">
        <v>2185.2600000000002</v>
      </c>
      <c r="AD128" s="7">
        <v>2715.02</v>
      </c>
      <c r="AE128" s="7">
        <v>2715.02</v>
      </c>
      <c r="AF128" s="7">
        <v>3311</v>
      </c>
      <c r="AG128" s="7">
        <v>3311</v>
      </c>
      <c r="AH128" s="7">
        <v>2185.2600000000002</v>
      </c>
      <c r="AP128" s="7">
        <v>1350</v>
      </c>
      <c r="AQ128" s="7">
        <v>1575</v>
      </c>
      <c r="AR128" s="7">
        <v>1800</v>
      </c>
      <c r="AS128" s="7">
        <v>3000</v>
      </c>
      <c r="AT128" s="7">
        <v>1500</v>
      </c>
      <c r="AU128" s="7">
        <v>1750</v>
      </c>
      <c r="AV128" s="7">
        <v>2000</v>
      </c>
      <c r="AW128" s="7">
        <v>2000</v>
      </c>
      <c r="AZ128" s="7">
        <v>700</v>
      </c>
      <c r="BA128" s="7">
        <v>800</v>
      </c>
      <c r="BB128" s="7">
        <v>900</v>
      </c>
      <c r="BC128" s="7">
        <v>1000</v>
      </c>
      <c r="BD128" s="7">
        <v>1200</v>
      </c>
      <c r="BE128" s="7">
        <v>700</v>
      </c>
      <c r="BF128" s="7">
        <v>900</v>
      </c>
      <c r="BG128" s="7">
        <v>1100</v>
      </c>
      <c r="BH128" s="7">
        <v>1500</v>
      </c>
      <c r="BI128" s="8">
        <v>1900</v>
      </c>
      <c r="BJ128" s="8">
        <v>2300</v>
      </c>
      <c r="BK128" s="7">
        <v>500</v>
      </c>
    </row>
    <row r="129" spans="2:72" x14ac:dyDescent="0.35">
      <c r="E129" s="7">
        <v>1000</v>
      </c>
      <c r="F129" s="7">
        <v>1200</v>
      </c>
      <c r="G129" s="7">
        <v>1200</v>
      </c>
      <c r="M129" s="7"/>
      <c r="N129" s="7"/>
      <c r="O129" s="7"/>
      <c r="S129" s="7">
        <v>2250</v>
      </c>
      <c r="T129" s="7">
        <v>3000</v>
      </c>
      <c r="U129" s="7">
        <v>3750</v>
      </c>
      <c r="V129" s="7">
        <v>4000</v>
      </c>
      <c r="W129" s="7">
        <v>3807.6499999999996</v>
      </c>
      <c r="X129" s="7">
        <v>2731.5749999999998</v>
      </c>
      <c r="Y129" s="7">
        <v>4370.5200000000004</v>
      </c>
      <c r="Z129" s="7">
        <v>2731.5749999999998</v>
      </c>
      <c r="AA129" s="7">
        <v>2731.5749999999998</v>
      </c>
      <c r="AB129" s="7">
        <v>3311</v>
      </c>
      <c r="AC129" s="7">
        <v>3311</v>
      </c>
      <c r="AD129" s="7">
        <v>3807.6499999999996</v>
      </c>
      <c r="AE129" s="7">
        <v>3807.6499999999996</v>
      </c>
      <c r="AF129" s="7">
        <v>4370.5200000000004</v>
      </c>
      <c r="AG129" s="7">
        <v>4370.5200000000004</v>
      </c>
      <c r="AH129" s="7">
        <v>3311</v>
      </c>
      <c r="AP129" s="7">
        <v>1800</v>
      </c>
      <c r="AQ129" s="7">
        <v>2250</v>
      </c>
      <c r="AR129" s="7">
        <v>2700</v>
      </c>
      <c r="AS129" s="7">
        <v>4000</v>
      </c>
      <c r="AT129" s="7">
        <v>2000</v>
      </c>
      <c r="AU129" s="7">
        <v>2500</v>
      </c>
      <c r="AV129" s="7">
        <v>3000</v>
      </c>
      <c r="AW129" s="7">
        <v>3000</v>
      </c>
      <c r="AZ129" s="7">
        <v>2000</v>
      </c>
      <c r="BA129" s="7">
        <v>2500</v>
      </c>
      <c r="BB129" s="7">
        <v>2900</v>
      </c>
      <c r="BC129" s="7">
        <v>4000</v>
      </c>
      <c r="BD129" s="7">
        <v>4500</v>
      </c>
      <c r="BE129" s="7">
        <v>700</v>
      </c>
      <c r="BF129" s="7">
        <v>900</v>
      </c>
      <c r="BG129" s="7">
        <v>1100</v>
      </c>
      <c r="BH129" s="7">
        <v>1500</v>
      </c>
      <c r="BI129" s="8">
        <v>1900</v>
      </c>
      <c r="BJ129" s="8">
        <v>2300</v>
      </c>
      <c r="BK129" s="7">
        <v>500</v>
      </c>
    </row>
    <row r="130" spans="2:72" x14ac:dyDescent="0.35">
      <c r="B130" s="7">
        <v>1</v>
      </c>
      <c r="C130" s="7">
        <v>1.5</v>
      </c>
      <c r="D130" s="7">
        <v>2.5</v>
      </c>
      <c r="E130" s="7">
        <v>3.5</v>
      </c>
      <c r="F130" s="7">
        <v>4.5</v>
      </c>
      <c r="G130" s="7">
        <v>4.5</v>
      </c>
      <c r="M130" s="7"/>
      <c r="N130" s="7"/>
      <c r="O130" s="7"/>
      <c r="S130" s="7">
        <v>2.5</v>
      </c>
      <c r="T130" s="7">
        <v>3.5</v>
      </c>
      <c r="U130" s="7">
        <v>4.5</v>
      </c>
      <c r="V130" s="7">
        <v>5.5</v>
      </c>
      <c r="W130" s="7" t="s">
        <v>45</v>
      </c>
      <c r="X130" s="7" t="s">
        <v>43</v>
      </c>
      <c r="Y130" s="7" t="s">
        <v>109</v>
      </c>
      <c r="Z130" s="7">
        <v>2.7</v>
      </c>
      <c r="AA130" s="7">
        <v>2.7</v>
      </c>
      <c r="AB130" s="7">
        <v>3.7</v>
      </c>
      <c r="AC130" s="7">
        <v>3.7</v>
      </c>
      <c r="AD130" s="7">
        <v>4.7</v>
      </c>
      <c r="AE130" s="7">
        <v>4.7</v>
      </c>
      <c r="AF130" s="7">
        <v>5.7</v>
      </c>
      <c r="AG130" s="7">
        <v>5.7</v>
      </c>
      <c r="AH130" s="7" t="s">
        <v>44</v>
      </c>
      <c r="AI130" s="7">
        <v>3</v>
      </c>
      <c r="AJ130" s="7">
        <v>1.3</v>
      </c>
      <c r="AK130" s="7">
        <v>2</v>
      </c>
      <c r="AL130" s="7">
        <v>2.5</v>
      </c>
      <c r="AM130" s="7">
        <v>3.5</v>
      </c>
      <c r="AN130" s="7">
        <v>4</v>
      </c>
      <c r="AO130" s="7">
        <v>1</v>
      </c>
      <c r="AP130" s="7" t="s">
        <v>8</v>
      </c>
      <c r="AQ130" s="7" t="s">
        <v>31</v>
      </c>
      <c r="AR130" s="7" t="s">
        <v>66</v>
      </c>
      <c r="AS130" s="7" t="s">
        <v>108</v>
      </c>
      <c r="AT130" s="7">
        <v>3</v>
      </c>
      <c r="AU130" s="7">
        <v>4</v>
      </c>
      <c r="AV130" s="7">
        <v>5</v>
      </c>
      <c r="AW130" s="7">
        <v>5</v>
      </c>
      <c r="AX130" s="7">
        <v>1.25</v>
      </c>
      <c r="AY130" s="7">
        <v>2</v>
      </c>
      <c r="AZ130" s="7">
        <v>3.25</v>
      </c>
      <c r="BA130" s="7">
        <v>3.75</v>
      </c>
      <c r="BB130" s="7">
        <v>4.25</v>
      </c>
      <c r="BC130" s="7">
        <v>4.5</v>
      </c>
      <c r="BD130" s="7">
        <v>5.5</v>
      </c>
      <c r="BE130" s="7">
        <v>1.7</v>
      </c>
      <c r="BF130" s="7">
        <v>2.2000000000000002</v>
      </c>
      <c r="BG130" s="7">
        <v>2.7</v>
      </c>
      <c r="BH130" s="7">
        <v>3.7</v>
      </c>
      <c r="BI130" s="8">
        <v>4.7</v>
      </c>
      <c r="BJ130" s="8">
        <v>5</v>
      </c>
      <c r="BK130" s="7">
        <v>1.25</v>
      </c>
    </row>
    <row r="131" spans="2:72" x14ac:dyDescent="0.35">
      <c r="M131" s="7"/>
      <c r="N131" s="7"/>
      <c r="O131" s="7"/>
      <c r="S131" s="7">
        <v>150</v>
      </c>
      <c r="T131" s="7">
        <v>200</v>
      </c>
      <c r="U131" s="7">
        <v>250</v>
      </c>
      <c r="V131" s="7">
        <v>300</v>
      </c>
      <c r="W131" s="7">
        <v>215.215</v>
      </c>
      <c r="X131" s="7">
        <v>115.88500000000001</v>
      </c>
      <c r="Y131" s="7">
        <v>264.88</v>
      </c>
      <c r="Z131" s="7">
        <v>200</v>
      </c>
      <c r="AA131" s="7">
        <v>200</v>
      </c>
      <c r="AB131" s="7">
        <v>250</v>
      </c>
      <c r="AC131" s="7">
        <v>250</v>
      </c>
      <c r="AD131" s="7">
        <v>300</v>
      </c>
      <c r="AE131" s="7">
        <v>300</v>
      </c>
      <c r="AF131" s="7">
        <v>350</v>
      </c>
      <c r="AG131" s="7">
        <v>350</v>
      </c>
      <c r="AH131" s="7">
        <v>165.55</v>
      </c>
      <c r="AI131" s="7">
        <v>125</v>
      </c>
      <c r="AJ131" s="7" t="s">
        <v>19</v>
      </c>
      <c r="AK131" s="7">
        <v>132.44</v>
      </c>
      <c r="AL131" s="7">
        <v>198.66</v>
      </c>
      <c r="AM131" s="7">
        <v>264.88</v>
      </c>
      <c r="AN131" s="7">
        <v>331.1</v>
      </c>
      <c r="AO131" s="7" t="s">
        <v>19</v>
      </c>
      <c r="AP131" s="7">
        <v>150</v>
      </c>
      <c r="AQ131" s="7">
        <v>175</v>
      </c>
      <c r="AR131" s="7">
        <v>200</v>
      </c>
      <c r="AS131" s="7">
        <v>250</v>
      </c>
      <c r="AT131" s="7">
        <v>150</v>
      </c>
      <c r="AU131" s="7">
        <v>175</v>
      </c>
      <c r="AV131" s="7">
        <v>200</v>
      </c>
      <c r="AW131" s="7">
        <v>200</v>
      </c>
      <c r="AX131" s="7">
        <v>0</v>
      </c>
      <c r="AY131" s="7">
        <v>100</v>
      </c>
      <c r="AZ131" s="7">
        <v>200</v>
      </c>
      <c r="BA131" s="7">
        <v>300</v>
      </c>
      <c r="BB131" s="7">
        <v>350</v>
      </c>
      <c r="BC131" s="7">
        <v>450</v>
      </c>
      <c r="BD131" s="7">
        <v>700</v>
      </c>
      <c r="BE131" s="7">
        <v>50</v>
      </c>
      <c r="BF131" s="7">
        <v>75</v>
      </c>
      <c r="BG131" s="7">
        <v>100</v>
      </c>
      <c r="BH131" s="7">
        <v>200</v>
      </c>
      <c r="BI131" s="8">
        <v>300</v>
      </c>
      <c r="BJ131" s="8">
        <v>400</v>
      </c>
      <c r="BK131" s="7">
        <v>0</v>
      </c>
    </row>
    <row r="132" spans="2:72" x14ac:dyDescent="0.35">
      <c r="B132" s="7">
        <v>382</v>
      </c>
      <c r="C132" s="7">
        <v>764</v>
      </c>
      <c r="D132" s="7">
        <v>1146</v>
      </c>
      <c r="E132" s="7">
        <v>1146</v>
      </c>
      <c r="F132" s="7">
        <v>1146</v>
      </c>
      <c r="G132" s="7">
        <v>1146</v>
      </c>
      <c r="M132" s="7"/>
      <c r="N132" s="7"/>
      <c r="O132" s="7"/>
      <c r="S132" s="7">
        <v>400</v>
      </c>
      <c r="T132" s="7">
        <v>550</v>
      </c>
      <c r="U132" s="7">
        <v>750</v>
      </c>
      <c r="V132" s="7">
        <v>950</v>
      </c>
      <c r="W132" s="7">
        <v>761.53000000000009</v>
      </c>
      <c r="X132" s="7">
        <v>331.1</v>
      </c>
      <c r="Y132" s="7">
        <v>976.745</v>
      </c>
      <c r="Z132" s="7">
        <v>331.1</v>
      </c>
      <c r="AA132" s="7">
        <v>331.1</v>
      </c>
      <c r="AB132" s="7">
        <v>546.31500000000005</v>
      </c>
      <c r="AC132" s="7">
        <v>546.31500000000005</v>
      </c>
      <c r="AD132" s="7">
        <v>761.53000000000009</v>
      </c>
      <c r="AE132" s="7">
        <v>761.53000000000009</v>
      </c>
      <c r="AF132" s="7">
        <v>976.745</v>
      </c>
      <c r="AG132" s="7">
        <v>976.745</v>
      </c>
      <c r="AH132" s="7">
        <v>546.31500000000005</v>
      </c>
      <c r="AI132" s="7">
        <v>300</v>
      </c>
      <c r="AJ132" s="7" t="s">
        <v>19</v>
      </c>
      <c r="AK132" s="7">
        <v>264.88</v>
      </c>
      <c r="AL132" s="7">
        <v>397.32</v>
      </c>
      <c r="AM132" s="7">
        <v>595.98</v>
      </c>
      <c r="AN132" s="7">
        <v>993.3</v>
      </c>
      <c r="AO132" s="7" t="s">
        <v>19</v>
      </c>
      <c r="AP132" s="7">
        <v>300</v>
      </c>
      <c r="AQ132" s="7">
        <v>375</v>
      </c>
      <c r="AR132" s="7">
        <v>450</v>
      </c>
      <c r="AS132" s="7">
        <v>1000</v>
      </c>
      <c r="AT132" s="7">
        <v>300</v>
      </c>
      <c r="AU132" s="7">
        <v>375</v>
      </c>
      <c r="AV132" s="7">
        <v>450</v>
      </c>
      <c r="AW132" s="7">
        <v>800</v>
      </c>
      <c r="AX132" s="7">
        <v>0</v>
      </c>
      <c r="AY132" s="7">
        <v>100</v>
      </c>
      <c r="AZ132" s="7">
        <v>200</v>
      </c>
      <c r="BA132" s="7">
        <v>300</v>
      </c>
      <c r="BB132" s="7">
        <v>350</v>
      </c>
      <c r="BC132" s="7">
        <v>450</v>
      </c>
      <c r="BD132" s="7">
        <v>700</v>
      </c>
      <c r="BE132" s="7">
        <v>175</v>
      </c>
      <c r="BF132" s="7">
        <v>250</v>
      </c>
      <c r="BG132" s="7">
        <v>325</v>
      </c>
      <c r="BH132" s="7">
        <v>475</v>
      </c>
      <c r="BI132" s="8">
        <v>500</v>
      </c>
      <c r="BJ132" s="8">
        <v>500</v>
      </c>
      <c r="BK132" s="7">
        <v>0</v>
      </c>
    </row>
    <row r="133" spans="2:72" x14ac:dyDescent="0.35">
      <c r="M133" s="7"/>
      <c r="N133" s="7"/>
      <c r="O133" s="7"/>
      <c r="BI133" s="8"/>
      <c r="BJ133" s="8"/>
    </row>
    <row r="134" spans="2:72" x14ac:dyDescent="0.35">
      <c r="B134" s="7">
        <v>750</v>
      </c>
      <c r="C134" s="7">
        <v>1525</v>
      </c>
      <c r="D134" s="7">
        <v>3050</v>
      </c>
      <c r="E134" s="7">
        <v>3050</v>
      </c>
      <c r="F134" s="7">
        <v>3050</v>
      </c>
      <c r="G134" s="7">
        <v>3050</v>
      </c>
      <c r="M134" s="7"/>
      <c r="N134" s="7"/>
      <c r="O134" s="7"/>
      <c r="AX134" s="7">
        <v>1525</v>
      </c>
      <c r="AY134" s="7">
        <v>1525</v>
      </c>
      <c r="AZ134" s="7">
        <v>1525</v>
      </c>
      <c r="BA134" s="7">
        <v>1525</v>
      </c>
      <c r="BB134" s="7">
        <v>1525</v>
      </c>
      <c r="BC134" s="7">
        <v>1525</v>
      </c>
      <c r="BD134" s="7">
        <v>1525</v>
      </c>
      <c r="BI134" s="8"/>
      <c r="BJ134" s="8"/>
    </row>
    <row r="135" spans="2:72" x14ac:dyDescent="0.35">
      <c r="B135" s="7" t="s">
        <v>13</v>
      </c>
      <c r="C135" s="7" t="s">
        <v>13</v>
      </c>
      <c r="D135" s="7" t="s">
        <v>13</v>
      </c>
      <c r="E135" s="7" t="s">
        <v>13</v>
      </c>
      <c r="F135" s="7" t="s">
        <v>13</v>
      </c>
      <c r="G135" s="7" t="s">
        <v>13</v>
      </c>
      <c r="H135" s="7" t="s">
        <v>13</v>
      </c>
      <c r="I135" s="7" t="s">
        <v>13</v>
      </c>
      <c r="J135" s="7" t="s">
        <v>13</v>
      </c>
      <c r="K135" s="7" t="s">
        <v>13</v>
      </c>
      <c r="L135" s="7" t="s">
        <v>13</v>
      </c>
      <c r="M135" s="7" t="s">
        <v>13</v>
      </c>
      <c r="N135" s="7" t="s">
        <v>14</v>
      </c>
      <c r="O135" s="7"/>
      <c r="P135" s="7" t="s">
        <v>14</v>
      </c>
      <c r="Q135" s="7" t="s">
        <v>14</v>
      </c>
      <c r="R135" s="7" t="s">
        <v>14</v>
      </c>
      <c r="S135" s="7" t="s">
        <v>14</v>
      </c>
      <c r="T135" s="7" t="s">
        <v>14</v>
      </c>
      <c r="U135" s="7" t="s">
        <v>14</v>
      </c>
      <c r="V135" s="7" t="s">
        <v>14</v>
      </c>
      <c r="W135" s="7" t="s">
        <v>14</v>
      </c>
      <c r="X135" s="7" t="s">
        <v>14</v>
      </c>
      <c r="Y135" s="7" t="s">
        <v>14</v>
      </c>
      <c r="Z135" s="7" t="s">
        <v>14</v>
      </c>
      <c r="AA135" s="7" t="s">
        <v>14</v>
      </c>
      <c r="AB135" s="7" t="s">
        <v>14</v>
      </c>
      <c r="AC135" s="7" t="s">
        <v>14</v>
      </c>
      <c r="AD135" s="7" t="s">
        <v>14</v>
      </c>
      <c r="AE135" s="7" t="s">
        <v>14</v>
      </c>
      <c r="AF135" s="7" t="s">
        <v>14</v>
      </c>
      <c r="AG135" s="7" t="s">
        <v>14</v>
      </c>
      <c r="AH135" s="7" t="s">
        <v>14</v>
      </c>
      <c r="AI135" s="7" t="s">
        <v>14</v>
      </c>
      <c r="AJ135" s="7" t="s">
        <v>14</v>
      </c>
      <c r="AK135" s="7" t="s">
        <v>14</v>
      </c>
      <c r="AL135" s="7" t="s">
        <v>14</v>
      </c>
      <c r="AM135" s="7" t="s">
        <v>14</v>
      </c>
      <c r="AN135" s="7" t="s">
        <v>14</v>
      </c>
      <c r="AO135" s="7" t="s">
        <v>14</v>
      </c>
      <c r="AP135" s="7" t="s">
        <v>14</v>
      </c>
      <c r="AQ135" s="7" t="s">
        <v>14</v>
      </c>
      <c r="AR135" s="7" t="s">
        <v>14</v>
      </c>
      <c r="AS135" s="7" t="s">
        <v>14</v>
      </c>
      <c r="AT135" s="7" t="s">
        <v>14</v>
      </c>
      <c r="AU135" s="7" t="s">
        <v>14</v>
      </c>
      <c r="AV135" s="7" t="s">
        <v>14</v>
      </c>
      <c r="AW135" s="7" t="s">
        <v>14</v>
      </c>
      <c r="AX135" s="7" t="s">
        <v>14</v>
      </c>
      <c r="AY135" s="7" t="s">
        <v>14</v>
      </c>
      <c r="AZ135" s="7" t="s">
        <v>14</v>
      </c>
      <c r="BA135" s="7" t="s">
        <v>14</v>
      </c>
      <c r="BB135" s="7" t="s">
        <v>14</v>
      </c>
      <c r="BC135" s="7" t="s">
        <v>14</v>
      </c>
      <c r="BD135" s="7" t="s">
        <v>14</v>
      </c>
      <c r="BE135" s="7" t="s">
        <v>14</v>
      </c>
      <c r="BF135" s="7" t="s">
        <v>14</v>
      </c>
      <c r="BG135" s="7" t="s">
        <v>14</v>
      </c>
      <c r="BH135" s="7" t="s">
        <v>14</v>
      </c>
      <c r="BI135" s="8" t="s">
        <v>14</v>
      </c>
      <c r="BJ135" s="8" t="s">
        <v>14</v>
      </c>
      <c r="BK135" s="7" t="s">
        <v>14</v>
      </c>
      <c r="BL135" s="7" t="s">
        <v>13</v>
      </c>
      <c r="BM135" s="7" t="s">
        <v>13</v>
      </c>
      <c r="BN135" s="7" t="s">
        <v>13</v>
      </c>
      <c r="BO135" s="7" t="s">
        <v>13</v>
      </c>
      <c r="BP135" s="7" t="s">
        <v>13</v>
      </c>
      <c r="BQ135" s="7" t="s">
        <v>13</v>
      </c>
      <c r="BR135" s="7" t="s">
        <v>13</v>
      </c>
      <c r="BS135" s="7" t="s">
        <v>13</v>
      </c>
      <c r="BT135" s="7" t="s">
        <v>13</v>
      </c>
    </row>
    <row r="136" spans="2:72" x14ac:dyDescent="0.35">
      <c r="M136" s="7"/>
      <c r="N136" s="7"/>
      <c r="O136" s="7"/>
      <c r="W136" s="7" t="s">
        <v>3</v>
      </c>
      <c r="X136" s="7" t="s">
        <v>3</v>
      </c>
      <c r="Y136" s="7" t="s">
        <v>3</v>
      </c>
      <c r="AH136" s="7" t="s">
        <v>3</v>
      </c>
      <c r="AX136" s="7" t="s">
        <v>4</v>
      </c>
      <c r="AY136" s="7" t="s">
        <v>4</v>
      </c>
      <c r="AZ136" s="7" t="s">
        <v>4</v>
      </c>
      <c r="BA136" s="7" t="s">
        <v>4</v>
      </c>
      <c r="BB136" s="7" t="s">
        <v>4</v>
      </c>
      <c r="BC136" s="7" t="s">
        <v>4</v>
      </c>
      <c r="BD136" s="7" t="s">
        <v>4</v>
      </c>
    </row>
  </sheetData>
  <sortState ref="AB3:AB11">
    <sortCondition ref="AB3"/>
  </sortState>
  <pageMargins left="0.7" right="0.7" top="0.75" bottom="0.75" header="0.3" footer="0.3"/>
  <pageSetup paperSize="9" orientation="portrait" horizontalDpi="4294967292" verticalDpi="4294967292"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pageSetUpPr fitToPage="1"/>
  </sheetPr>
  <dimension ref="A1:WO151"/>
  <sheetViews>
    <sheetView showGridLines="0" tabSelected="1" zoomScale="55" zoomScaleNormal="55" zoomScalePageLayoutView="55" workbookViewId="0">
      <pane xSplit="6" ySplit="12" topLeftCell="G13" activePane="bottomRight" state="frozen"/>
      <selection activeCell="N12" sqref="N12"/>
      <selection pane="topRight" activeCell="N12" sqref="N12"/>
      <selection pane="bottomLeft" activeCell="N12" sqref="N12"/>
      <selection pane="bottomRight" activeCell="K13" sqref="K13"/>
    </sheetView>
  </sheetViews>
  <sheetFormatPr baseColWidth="10" defaultColWidth="10.90625" defaultRowHeight="14.5" x14ac:dyDescent="0.35"/>
  <cols>
    <col min="1" max="1" width="3.26953125" style="171" customWidth="1"/>
    <col min="2" max="2" width="7.08984375" style="171" customWidth="1"/>
    <col min="3" max="3" width="24.81640625" style="171" customWidth="1"/>
    <col min="4" max="4" width="55.90625" style="171" customWidth="1"/>
    <col min="5" max="5" width="16.7265625" style="394" customWidth="1"/>
    <col min="6" max="6" width="2.453125" style="373" customWidth="1"/>
    <col min="7" max="7" width="16" style="182" customWidth="1"/>
    <col min="8" max="8" width="16.81640625" style="182" customWidth="1"/>
    <col min="9" max="9" width="18.1796875" style="182" customWidth="1"/>
    <col min="10" max="10" width="16.1796875" style="182" customWidth="1"/>
    <col min="11" max="13" width="16" style="182" customWidth="1"/>
    <col min="14" max="14" width="16.08984375" style="182" customWidth="1"/>
    <col min="15" max="40" width="16" style="182" customWidth="1"/>
    <col min="41" max="43" width="14.81640625" style="182" customWidth="1"/>
    <col min="44" max="44" width="14.90625" style="182" customWidth="1"/>
    <col min="45" max="50" width="16" style="182" customWidth="1"/>
    <col min="51" max="59" width="16.26953125" style="182" customWidth="1"/>
    <col min="60" max="70" width="16" style="182" customWidth="1"/>
    <col min="71" max="85" width="16.26953125" style="182" customWidth="1"/>
    <col min="86" max="86" width="18.54296875" style="182" customWidth="1"/>
    <col min="87" max="87" width="14.6328125" style="182" customWidth="1"/>
    <col min="88" max="88" width="19.6328125" style="182" customWidth="1"/>
    <col min="89" max="89" width="15.81640625" style="182" customWidth="1"/>
    <col min="90" max="213" width="10.90625" style="182" customWidth="1"/>
    <col min="214" max="613" width="10.90625" style="182"/>
    <col min="614" max="16384" width="10.90625" style="171"/>
  </cols>
  <sheetData>
    <row r="1" spans="1:613" s="153" customFormat="1" ht="23.5" hidden="1" customHeight="1" x14ac:dyDescent="0.35">
      <c r="A1" s="150"/>
      <c r="B1" s="150"/>
      <c r="C1" s="150"/>
      <c r="D1" s="150"/>
      <c r="E1" s="150"/>
      <c r="F1" s="151"/>
      <c r="G1" s="150"/>
      <c r="H1" s="150"/>
      <c r="I1" s="150"/>
      <c r="J1" s="150"/>
      <c r="K1" s="152"/>
      <c r="L1" s="152"/>
      <c r="M1" s="152"/>
      <c r="N1" s="152"/>
      <c r="O1" s="152"/>
      <c r="P1" s="152"/>
      <c r="Q1" s="152"/>
      <c r="R1" s="152"/>
      <c r="S1" s="152"/>
      <c r="T1" s="152"/>
      <c r="U1" s="152"/>
      <c r="V1" s="152"/>
      <c r="W1" s="152"/>
      <c r="X1" s="152"/>
      <c r="Y1" s="152"/>
      <c r="Z1" s="152"/>
      <c r="AA1" s="152"/>
      <c r="AB1" s="152"/>
      <c r="AC1" s="152"/>
      <c r="AD1" s="152"/>
      <c r="AE1" s="152"/>
      <c r="AF1" s="152"/>
      <c r="AG1" s="152"/>
      <c r="AH1" s="152"/>
      <c r="AI1" s="152"/>
      <c r="AJ1" s="152"/>
      <c r="AK1" s="152"/>
      <c r="AL1" s="152"/>
      <c r="AM1" s="152"/>
      <c r="AN1" s="152"/>
      <c r="AO1" s="152"/>
      <c r="AP1" s="152"/>
      <c r="AQ1" s="152"/>
      <c r="AR1" s="150"/>
      <c r="AS1" s="150"/>
      <c r="AT1" s="150"/>
      <c r="AU1" s="150"/>
      <c r="AV1" s="150"/>
      <c r="AW1" s="150"/>
      <c r="AX1" s="152"/>
      <c r="AY1" s="152"/>
      <c r="AZ1" s="152"/>
      <c r="BA1" s="152"/>
      <c r="BB1" s="152"/>
      <c r="BC1" s="152"/>
      <c r="BD1" s="152"/>
      <c r="BE1" s="152"/>
      <c r="BF1" s="152"/>
      <c r="BG1" s="152"/>
      <c r="BH1" s="152"/>
      <c r="BI1" s="152"/>
      <c r="BJ1" s="152"/>
      <c r="BK1" s="152"/>
      <c r="BL1" s="152"/>
      <c r="BM1" s="152"/>
      <c r="BN1" s="152"/>
      <c r="BO1" s="152"/>
      <c r="BP1" s="152"/>
      <c r="BQ1" s="150"/>
      <c r="BR1" s="150"/>
      <c r="BS1" s="150"/>
      <c r="BT1" s="150"/>
      <c r="BU1" s="150"/>
      <c r="BV1" s="150"/>
      <c r="BW1" s="150"/>
      <c r="BX1" s="152"/>
      <c r="BY1" s="152"/>
      <c r="BZ1" s="152"/>
      <c r="CA1" s="152"/>
      <c r="CB1" s="152"/>
      <c r="CC1" s="152"/>
      <c r="CD1" s="152"/>
      <c r="CE1" s="152"/>
      <c r="CF1" s="152"/>
      <c r="CG1" s="152"/>
      <c r="CH1" s="152"/>
      <c r="CI1" s="152"/>
      <c r="CJ1" s="152"/>
      <c r="CK1" s="152"/>
      <c r="CL1" s="150"/>
      <c r="CM1" s="150"/>
      <c r="CN1" s="150"/>
      <c r="CO1" s="150"/>
      <c r="CP1" s="150"/>
      <c r="CQ1" s="150"/>
      <c r="CR1" s="150"/>
      <c r="CS1" s="150"/>
      <c r="CT1" s="150"/>
      <c r="CU1" s="150"/>
      <c r="CV1" s="150"/>
      <c r="CW1" s="150"/>
      <c r="CX1" s="150"/>
      <c r="CY1" s="150"/>
      <c r="CZ1" s="150"/>
      <c r="DA1" s="150"/>
      <c r="DB1" s="150"/>
      <c r="DC1" s="150"/>
      <c r="DD1" s="150"/>
      <c r="DE1" s="150"/>
      <c r="DF1" s="150"/>
      <c r="DG1" s="150"/>
      <c r="DH1" s="150"/>
      <c r="DI1" s="150"/>
      <c r="DJ1" s="150"/>
      <c r="DK1" s="150"/>
      <c r="DL1" s="150"/>
      <c r="DM1" s="150"/>
      <c r="DN1" s="150"/>
      <c r="DO1" s="150"/>
      <c r="DP1" s="150"/>
      <c r="DQ1" s="150"/>
      <c r="DR1" s="150"/>
      <c r="DS1" s="150"/>
      <c r="DT1" s="150"/>
      <c r="DU1" s="150"/>
      <c r="DV1" s="150"/>
      <c r="DW1" s="150"/>
      <c r="DX1" s="150"/>
      <c r="DY1" s="150"/>
      <c r="DZ1" s="150"/>
      <c r="EA1" s="150"/>
      <c r="EB1" s="150"/>
      <c r="EC1" s="150"/>
      <c r="ED1" s="150"/>
      <c r="EE1" s="150"/>
      <c r="EF1" s="150"/>
      <c r="EG1" s="150"/>
      <c r="EH1" s="150"/>
      <c r="EI1" s="150"/>
      <c r="EJ1" s="150"/>
      <c r="EK1" s="150"/>
      <c r="EL1" s="150"/>
      <c r="EM1" s="150"/>
      <c r="EN1" s="150"/>
      <c r="EO1" s="150"/>
      <c r="EP1" s="150"/>
      <c r="EQ1" s="150"/>
      <c r="ER1" s="150"/>
      <c r="ES1" s="150"/>
      <c r="ET1" s="150"/>
      <c r="EU1" s="150"/>
      <c r="EV1" s="150"/>
      <c r="EW1" s="150"/>
      <c r="EX1" s="150"/>
      <c r="EY1" s="150"/>
      <c r="EZ1" s="150"/>
      <c r="FA1" s="150"/>
      <c r="FB1" s="150"/>
      <c r="FC1" s="150"/>
      <c r="FD1" s="150"/>
      <c r="FE1" s="150"/>
      <c r="FF1" s="150"/>
      <c r="FG1" s="150"/>
      <c r="FH1" s="150"/>
      <c r="FI1" s="150"/>
      <c r="FJ1" s="150"/>
      <c r="FK1" s="150"/>
      <c r="FL1" s="150"/>
      <c r="FM1" s="150"/>
      <c r="FN1" s="150"/>
      <c r="FO1" s="150"/>
      <c r="FP1" s="150"/>
      <c r="FQ1" s="150"/>
      <c r="FR1" s="150"/>
      <c r="FS1" s="150"/>
      <c r="FT1" s="150"/>
      <c r="FU1" s="150"/>
      <c r="FV1" s="150"/>
      <c r="FW1" s="150"/>
      <c r="FX1" s="150"/>
      <c r="FY1" s="150"/>
      <c r="FZ1" s="150"/>
      <c r="GA1" s="150"/>
      <c r="GB1" s="150"/>
      <c r="GC1" s="150"/>
      <c r="GD1" s="150"/>
      <c r="GE1" s="150"/>
      <c r="GF1" s="150"/>
      <c r="GG1" s="150"/>
      <c r="GH1" s="150"/>
      <c r="GI1" s="150"/>
      <c r="GJ1" s="150"/>
      <c r="GK1" s="150"/>
      <c r="GL1" s="150"/>
      <c r="GM1" s="150"/>
      <c r="GN1" s="150"/>
      <c r="GO1" s="150"/>
      <c r="GP1" s="150"/>
      <c r="GQ1" s="150"/>
      <c r="GR1" s="150"/>
      <c r="GS1" s="150"/>
      <c r="GT1" s="150"/>
      <c r="GU1" s="150"/>
      <c r="GV1" s="150"/>
      <c r="GW1" s="150"/>
      <c r="GX1" s="150"/>
      <c r="GY1" s="150"/>
      <c r="GZ1" s="150"/>
      <c r="HA1" s="150"/>
      <c r="HB1" s="150"/>
      <c r="HC1" s="150"/>
      <c r="HD1" s="150"/>
      <c r="HE1" s="150"/>
      <c r="HF1" s="150"/>
      <c r="HG1" s="150"/>
      <c r="HH1" s="150"/>
      <c r="HI1" s="150"/>
      <c r="HJ1" s="150"/>
      <c r="HK1" s="150"/>
      <c r="HL1" s="150"/>
      <c r="HM1" s="150"/>
      <c r="HN1" s="150"/>
      <c r="HO1" s="150"/>
      <c r="HP1" s="150"/>
      <c r="HQ1" s="150"/>
      <c r="HR1" s="150"/>
      <c r="HS1" s="150"/>
      <c r="HT1" s="150"/>
      <c r="HU1" s="150"/>
      <c r="HV1" s="150"/>
      <c r="HW1" s="150"/>
      <c r="HX1" s="150"/>
      <c r="HY1" s="150"/>
      <c r="HZ1" s="150"/>
      <c r="IA1" s="150"/>
      <c r="IB1" s="150"/>
      <c r="IC1" s="150"/>
      <c r="ID1" s="150"/>
      <c r="IE1" s="150"/>
      <c r="IF1" s="150"/>
      <c r="IG1" s="150"/>
      <c r="IH1" s="150"/>
      <c r="II1" s="150"/>
      <c r="IJ1" s="150"/>
      <c r="IK1" s="150"/>
      <c r="IL1" s="150"/>
      <c r="IM1" s="150"/>
      <c r="IN1" s="150"/>
      <c r="IO1" s="150"/>
      <c r="IP1" s="150"/>
      <c r="IQ1" s="150"/>
      <c r="IR1" s="150"/>
      <c r="IS1" s="150"/>
      <c r="IT1" s="150"/>
      <c r="IU1" s="150"/>
      <c r="IV1" s="150"/>
      <c r="IW1" s="150"/>
      <c r="IX1" s="150"/>
      <c r="IY1" s="150"/>
      <c r="IZ1" s="150"/>
      <c r="JA1" s="150"/>
      <c r="JB1" s="150"/>
      <c r="JC1" s="150"/>
      <c r="JD1" s="150"/>
      <c r="JE1" s="150"/>
      <c r="JF1" s="150"/>
      <c r="JG1" s="150"/>
      <c r="JH1" s="150"/>
      <c r="JI1" s="150"/>
      <c r="JJ1" s="150"/>
      <c r="JK1" s="150"/>
      <c r="JL1" s="150"/>
      <c r="JM1" s="150"/>
      <c r="JN1" s="150"/>
      <c r="JO1" s="150"/>
      <c r="JP1" s="150"/>
      <c r="JQ1" s="150"/>
      <c r="JR1" s="150"/>
      <c r="JS1" s="150"/>
      <c r="JT1" s="150"/>
      <c r="JU1" s="150"/>
      <c r="JV1" s="150"/>
      <c r="JW1" s="150"/>
      <c r="JX1" s="150"/>
      <c r="JY1" s="150"/>
      <c r="JZ1" s="150"/>
      <c r="KA1" s="150"/>
      <c r="KB1" s="150"/>
      <c r="KC1" s="150"/>
      <c r="KD1" s="150"/>
      <c r="KE1" s="150"/>
      <c r="KF1" s="150"/>
      <c r="KG1" s="150"/>
      <c r="KH1" s="150"/>
      <c r="KI1" s="150"/>
      <c r="KJ1" s="150"/>
      <c r="KK1" s="150"/>
      <c r="KL1" s="150"/>
      <c r="KM1" s="150"/>
      <c r="KN1" s="150"/>
      <c r="KO1" s="150"/>
      <c r="KP1" s="150"/>
      <c r="KQ1" s="150"/>
      <c r="KR1" s="150"/>
      <c r="KS1" s="150"/>
      <c r="KT1" s="150"/>
      <c r="KU1" s="150"/>
      <c r="KV1" s="150"/>
      <c r="KW1" s="150"/>
      <c r="KX1" s="150"/>
      <c r="KY1" s="150"/>
      <c r="KZ1" s="150"/>
      <c r="LA1" s="150"/>
      <c r="LB1" s="150"/>
      <c r="LC1" s="150"/>
      <c r="LD1" s="150"/>
      <c r="LE1" s="150"/>
      <c r="LF1" s="150"/>
      <c r="LG1" s="150"/>
      <c r="LH1" s="150"/>
      <c r="LI1" s="150"/>
      <c r="LJ1" s="150"/>
      <c r="LK1" s="150"/>
      <c r="LL1" s="150"/>
      <c r="LM1" s="150"/>
      <c r="LN1" s="150"/>
      <c r="LO1" s="150"/>
      <c r="LP1" s="150"/>
      <c r="LQ1" s="150"/>
      <c r="LR1" s="150"/>
      <c r="LS1" s="150"/>
      <c r="LT1" s="150"/>
      <c r="LU1" s="150"/>
      <c r="LV1" s="150"/>
      <c r="LW1" s="150"/>
      <c r="LX1" s="150"/>
      <c r="LY1" s="150"/>
      <c r="LZ1" s="150"/>
      <c r="MA1" s="150"/>
      <c r="MB1" s="150"/>
      <c r="MC1" s="150"/>
      <c r="MD1" s="150"/>
      <c r="ME1" s="150"/>
      <c r="MF1" s="150"/>
      <c r="MG1" s="150"/>
      <c r="MH1" s="150"/>
      <c r="MI1" s="150"/>
      <c r="MJ1" s="150"/>
      <c r="MK1" s="150"/>
      <c r="ML1" s="150"/>
      <c r="MM1" s="150"/>
      <c r="MN1" s="150"/>
      <c r="MO1" s="150"/>
      <c r="MP1" s="150"/>
      <c r="MQ1" s="150"/>
      <c r="MR1" s="150"/>
      <c r="MS1" s="150"/>
      <c r="MT1" s="150"/>
      <c r="MU1" s="150"/>
      <c r="MV1" s="150"/>
      <c r="MW1" s="150"/>
      <c r="MX1" s="150"/>
      <c r="MY1" s="150"/>
      <c r="MZ1" s="150"/>
      <c r="NA1" s="150"/>
      <c r="NB1" s="150"/>
      <c r="NC1" s="150"/>
      <c r="ND1" s="150"/>
      <c r="NE1" s="150"/>
      <c r="NF1" s="150"/>
      <c r="NG1" s="150"/>
      <c r="NH1" s="150"/>
      <c r="NI1" s="150"/>
      <c r="NJ1" s="150"/>
      <c r="NK1" s="150"/>
      <c r="NL1" s="150"/>
      <c r="NM1" s="150"/>
      <c r="NN1" s="150"/>
      <c r="NO1" s="150"/>
      <c r="NP1" s="150"/>
      <c r="NQ1" s="150"/>
      <c r="NR1" s="150"/>
      <c r="NS1" s="150"/>
      <c r="NT1" s="150"/>
      <c r="NU1" s="150"/>
      <c r="NV1" s="150"/>
      <c r="NW1" s="150"/>
      <c r="NX1" s="150"/>
      <c r="NY1" s="150"/>
      <c r="NZ1" s="150"/>
      <c r="OA1" s="150"/>
      <c r="OB1" s="150"/>
      <c r="OC1" s="150"/>
      <c r="OD1" s="150"/>
      <c r="OE1" s="150"/>
      <c r="OF1" s="150"/>
      <c r="OG1" s="150"/>
      <c r="OH1" s="150"/>
      <c r="OI1" s="150"/>
      <c r="OJ1" s="150"/>
      <c r="OK1" s="150"/>
      <c r="OL1" s="150"/>
      <c r="OM1" s="150"/>
      <c r="ON1" s="150"/>
      <c r="OO1" s="150"/>
      <c r="OP1" s="150"/>
      <c r="OQ1" s="150"/>
      <c r="OR1" s="150"/>
      <c r="OS1" s="150"/>
      <c r="OT1" s="150"/>
      <c r="OU1" s="150"/>
      <c r="OV1" s="150"/>
      <c r="OW1" s="150"/>
      <c r="OX1" s="150"/>
      <c r="OY1" s="150"/>
      <c r="OZ1" s="150"/>
      <c r="PA1" s="150"/>
      <c r="PB1" s="150"/>
      <c r="PC1" s="150"/>
      <c r="PD1" s="150"/>
      <c r="PE1" s="150"/>
      <c r="PF1" s="150"/>
      <c r="PG1" s="150"/>
      <c r="PH1" s="150"/>
      <c r="PI1" s="150"/>
      <c r="PJ1" s="150"/>
      <c r="PK1" s="150"/>
      <c r="PL1" s="150"/>
      <c r="PM1" s="150"/>
      <c r="PN1" s="150"/>
      <c r="PO1" s="150"/>
      <c r="PP1" s="150"/>
      <c r="PQ1" s="150"/>
      <c r="PR1" s="150"/>
      <c r="PS1" s="150"/>
      <c r="PT1" s="150"/>
      <c r="PU1" s="150"/>
      <c r="PV1" s="150"/>
      <c r="PW1" s="150"/>
      <c r="PX1" s="150"/>
      <c r="PY1" s="150"/>
      <c r="PZ1" s="150"/>
      <c r="QA1" s="150"/>
      <c r="QB1" s="150"/>
      <c r="QC1" s="150"/>
      <c r="QD1" s="150"/>
      <c r="QE1" s="150"/>
      <c r="QF1" s="150"/>
      <c r="QG1" s="150"/>
      <c r="QH1" s="150"/>
      <c r="QI1" s="150"/>
      <c r="QJ1" s="150"/>
      <c r="QK1" s="150"/>
      <c r="QL1" s="150"/>
      <c r="QM1" s="150"/>
      <c r="QN1" s="150"/>
      <c r="QO1" s="150"/>
      <c r="QP1" s="150"/>
      <c r="QQ1" s="150"/>
      <c r="QR1" s="150"/>
      <c r="QS1" s="150"/>
      <c r="QT1" s="150"/>
      <c r="QU1" s="150"/>
      <c r="QV1" s="150"/>
      <c r="QW1" s="150"/>
      <c r="QX1" s="150"/>
      <c r="QY1" s="150"/>
      <c r="QZ1" s="150"/>
      <c r="RA1" s="150"/>
      <c r="RB1" s="150"/>
      <c r="RC1" s="150"/>
      <c r="RD1" s="150"/>
      <c r="RE1" s="150"/>
      <c r="RF1" s="150"/>
      <c r="RG1" s="150"/>
      <c r="RH1" s="150"/>
      <c r="RI1" s="150"/>
      <c r="RJ1" s="150"/>
      <c r="RK1" s="150"/>
      <c r="RL1" s="150"/>
      <c r="RM1" s="150"/>
      <c r="RN1" s="150"/>
      <c r="RO1" s="150"/>
      <c r="RP1" s="150"/>
      <c r="RQ1" s="150"/>
      <c r="RR1" s="150"/>
      <c r="RS1" s="150"/>
      <c r="RT1" s="150"/>
      <c r="RU1" s="150"/>
      <c r="RV1" s="150"/>
      <c r="RW1" s="150"/>
      <c r="RX1" s="150"/>
      <c r="RY1" s="150"/>
      <c r="RZ1" s="150"/>
      <c r="SA1" s="150"/>
      <c r="SB1" s="150"/>
      <c r="SC1" s="150"/>
      <c r="SD1" s="150"/>
      <c r="SE1" s="150"/>
      <c r="SF1" s="150"/>
      <c r="SG1" s="150"/>
      <c r="SH1" s="150"/>
      <c r="SI1" s="150"/>
      <c r="SJ1" s="150"/>
      <c r="SK1" s="150"/>
      <c r="SL1" s="150"/>
      <c r="SM1" s="150"/>
      <c r="SN1" s="150"/>
      <c r="SO1" s="150"/>
      <c r="SP1" s="150"/>
      <c r="SQ1" s="150"/>
      <c r="SR1" s="150"/>
      <c r="SS1" s="150"/>
      <c r="ST1" s="150"/>
      <c r="SU1" s="150"/>
      <c r="SV1" s="150"/>
      <c r="SW1" s="150"/>
      <c r="SX1" s="150"/>
      <c r="SY1" s="150"/>
      <c r="SZ1" s="150"/>
      <c r="TA1" s="150"/>
      <c r="TB1" s="150"/>
      <c r="TC1" s="150"/>
      <c r="TD1" s="150"/>
      <c r="TE1" s="150"/>
      <c r="TF1" s="150"/>
      <c r="TG1" s="150"/>
      <c r="TH1" s="150"/>
      <c r="TI1" s="150"/>
      <c r="TJ1" s="150"/>
      <c r="TK1" s="150"/>
      <c r="TL1" s="150"/>
      <c r="TM1" s="150"/>
      <c r="TN1" s="150"/>
      <c r="TO1" s="150"/>
      <c r="TP1" s="150"/>
      <c r="TQ1" s="150"/>
      <c r="TR1" s="150"/>
      <c r="TS1" s="150"/>
      <c r="TT1" s="150"/>
      <c r="TU1" s="150"/>
      <c r="TV1" s="150"/>
      <c r="TW1" s="150"/>
      <c r="TX1" s="150"/>
      <c r="TY1" s="150"/>
      <c r="TZ1" s="150"/>
      <c r="UA1" s="150"/>
      <c r="UB1" s="150"/>
      <c r="UC1" s="150"/>
      <c r="UD1" s="150"/>
      <c r="UE1" s="150"/>
      <c r="UF1" s="150"/>
      <c r="UG1" s="150"/>
      <c r="UH1" s="150"/>
      <c r="UI1" s="150"/>
      <c r="UJ1" s="150"/>
      <c r="UK1" s="150"/>
      <c r="UL1" s="150"/>
      <c r="UM1" s="150"/>
      <c r="UN1" s="150"/>
      <c r="UO1" s="150"/>
      <c r="UP1" s="150"/>
      <c r="UQ1" s="150"/>
      <c r="UR1" s="150"/>
      <c r="US1" s="150"/>
      <c r="UT1" s="150"/>
      <c r="UU1" s="150"/>
      <c r="UV1" s="150"/>
      <c r="UW1" s="150"/>
      <c r="UX1" s="150"/>
      <c r="UY1" s="150"/>
      <c r="UZ1" s="150"/>
      <c r="VA1" s="150"/>
      <c r="VB1" s="150"/>
      <c r="VC1" s="150"/>
      <c r="VD1" s="150"/>
      <c r="VE1" s="150"/>
      <c r="VF1" s="150"/>
      <c r="VG1" s="150"/>
      <c r="VH1" s="150"/>
      <c r="VI1" s="150"/>
      <c r="VJ1" s="150"/>
      <c r="VK1" s="150"/>
      <c r="VL1" s="150"/>
      <c r="VM1" s="150"/>
      <c r="VN1" s="150"/>
      <c r="VO1" s="150"/>
      <c r="VP1" s="150"/>
      <c r="VQ1" s="150"/>
      <c r="VR1" s="150"/>
      <c r="VS1" s="150"/>
      <c r="VT1" s="150"/>
      <c r="VU1" s="150"/>
      <c r="VV1" s="150"/>
      <c r="VW1" s="150"/>
      <c r="VX1" s="150"/>
      <c r="VY1" s="150"/>
      <c r="VZ1" s="150"/>
      <c r="WA1" s="150"/>
      <c r="WB1" s="150"/>
      <c r="WC1" s="150"/>
      <c r="WD1" s="150"/>
      <c r="WE1" s="150"/>
      <c r="WF1" s="150"/>
      <c r="WG1" s="150"/>
      <c r="WH1" s="150"/>
      <c r="WI1" s="150"/>
      <c r="WJ1" s="150"/>
      <c r="WK1" s="150"/>
      <c r="WL1" s="150"/>
      <c r="WM1" s="150"/>
      <c r="WN1" s="150"/>
      <c r="WO1" s="150"/>
    </row>
    <row r="2" spans="1:613" s="153" customFormat="1" ht="23.5" hidden="1" customHeight="1" x14ac:dyDescent="0.35">
      <c r="A2" s="150"/>
      <c r="B2" s="150"/>
      <c r="C2" s="150"/>
      <c r="D2" s="150"/>
      <c r="E2" s="150"/>
      <c r="F2" s="151"/>
      <c r="G2" s="150"/>
      <c r="H2" s="150"/>
      <c r="I2" s="150"/>
      <c r="J2" s="150"/>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0"/>
      <c r="AS2" s="150"/>
      <c r="AT2" s="150"/>
      <c r="AU2" s="150"/>
      <c r="AV2" s="150"/>
      <c r="AW2" s="150"/>
      <c r="AX2" s="152"/>
      <c r="AY2" s="152"/>
      <c r="AZ2" s="152"/>
      <c r="BA2" s="152"/>
      <c r="BB2" s="152"/>
      <c r="BC2" s="152"/>
      <c r="BD2" s="152"/>
      <c r="BE2" s="152"/>
      <c r="BF2" s="152"/>
      <c r="BG2" s="152"/>
      <c r="BH2" s="152"/>
      <c r="BI2" s="152"/>
      <c r="BJ2" s="152"/>
      <c r="BK2" s="152"/>
      <c r="BL2" s="152"/>
      <c r="BM2" s="152"/>
      <c r="BN2" s="152"/>
      <c r="BO2" s="152"/>
      <c r="BP2" s="152"/>
      <c r="BQ2" s="150"/>
      <c r="BR2" s="150"/>
      <c r="BS2" s="150"/>
      <c r="BT2" s="150"/>
      <c r="BU2" s="150"/>
      <c r="BV2" s="150"/>
      <c r="BW2" s="150"/>
      <c r="BX2" s="152"/>
      <c r="BY2" s="152"/>
      <c r="BZ2" s="152"/>
      <c r="CA2" s="152"/>
      <c r="CB2" s="152"/>
      <c r="CC2" s="152"/>
      <c r="CD2" s="152"/>
      <c r="CE2" s="152"/>
      <c r="CF2" s="152"/>
      <c r="CG2" s="152"/>
      <c r="CH2" s="152"/>
      <c r="CI2" s="152"/>
      <c r="CJ2" s="152"/>
      <c r="CK2" s="152"/>
      <c r="CL2" s="150"/>
      <c r="CM2" s="150"/>
      <c r="CN2" s="150"/>
      <c r="CO2" s="150"/>
      <c r="CP2" s="150"/>
      <c r="CQ2" s="150"/>
      <c r="CR2" s="150"/>
      <c r="CS2" s="150"/>
      <c r="CT2" s="150"/>
      <c r="CU2" s="150"/>
      <c r="CV2" s="150"/>
      <c r="CW2" s="150"/>
      <c r="CX2" s="150"/>
      <c r="CY2" s="150"/>
      <c r="CZ2" s="150"/>
      <c r="DA2" s="150"/>
      <c r="DB2" s="150"/>
      <c r="DC2" s="150"/>
      <c r="DD2" s="150"/>
      <c r="DE2" s="150"/>
      <c r="DF2" s="150"/>
      <c r="DG2" s="150"/>
      <c r="DH2" s="150"/>
      <c r="DI2" s="150"/>
      <c r="DJ2" s="150"/>
      <c r="DK2" s="150"/>
      <c r="DL2" s="150"/>
      <c r="DM2" s="150"/>
      <c r="DN2" s="150"/>
      <c r="DO2" s="150"/>
      <c r="DP2" s="150"/>
      <c r="DQ2" s="150"/>
      <c r="DR2" s="150"/>
      <c r="DS2" s="150"/>
      <c r="DT2" s="150"/>
      <c r="DU2" s="150"/>
      <c r="DV2" s="150"/>
      <c r="DW2" s="150"/>
      <c r="DX2" s="150"/>
      <c r="DY2" s="150"/>
      <c r="DZ2" s="150"/>
      <c r="EA2" s="150"/>
      <c r="EB2" s="150"/>
      <c r="EC2" s="150"/>
      <c r="ED2" s="150"/>
      <c r="EE2" s="150"/>
      <c r="EF2" s="150"/>
      <c r="EG2" s="150"/>
      <c r="EH2" s="150"/>
      <c r="EI2" s="150"/>
      <c r="EJ2" s="150"/>
      <c r="EK2" s="150"/>
      <c r="EL2" s="150"/>
      <c r="EM2" s="150"/>
      <c r="EN2" s="150"/>
      <c r="EO2" s="150"/>
      <c r="EP2" s="150"/>
      <c r="EQ2" s="150"/>
      <c r="ER2" s="150"/>
      <c r="ES2" s="150"/>
      <c r="ET2" s="150"/>
      <c r="EU2" s="150"/>
      <c r="EV2" s="150"/>
      <c r="EW2" s="150"/>
      <c r="EX2" s="150"/>
      <c r="EY2" s="150"/>
      <c r="EZ2" s="150"/>
      <c r="FA2" s="150"/>
      <c r="FB2" s="150"/>
      <c r="FC2" s="150"/>
      <c r="FD2" s="150"/>
      <c r="FE2" s="150"/>
      <c r="FF2" s="150"/>
      <c r="FG2" s="150"/>
      <c r="FH2" s="150"/>
      <c r="FI2" s="150"/>
      <c r="FJ2" s="150"/>
      <c r="FK2" s="150"/>
      <c r="FL2" s="150"/>
      <c r="FM2" s="150"/>
      <c r="FN2" s="150"/>
      <c r="FO2" s="150"/>
      <c r="FP2" s="150"/>
      <c r="FQ2" s="150"/>
      <c r="FR2" s="150"/>
      <c r="FS2" s="150"/>
      <c r="FT2" s="150"/>
      <c r="FU2" s="150"/>
      <c r="FV2" s="150"/>
      <c r="FW2" s="150"/>
      <c r="FX2" s="150"/>
      <c r="FY2" s="150"/>
      <c r="FZ2" s="150"/>
      <c r="GA2" s="150"/>
      <c r="GB2" s="150"/>
      <c r="GC2" s="150"/>
      <c r="GD2" s="150"/>
      <c r="GE2" s="150"/>
      <c r="GF2" s="150"/>
      <c r="GG2" s="150"/>
      <c r="GH2" s="150"/>
      <c r="GI2" s="150"/>
      <c r="GJ2" s="150"/>
      <c r="GK2" s="150"/>
      <c r="GL2" s="150"/>
      <c r="GM2" s="150"/>
      <c r="GN2" s="150"/>
      <c r="GO2" s="150"/>
      <c r="GP2" s="150"/>
      <c r="GQ2" s="150"/>
      <c r="GR2" s="150"/>
      <c r="GS2" s="150"/>
      <c r="GT2" s="150"/>
      <c r="GU2" s="150"/>
      <c r="GV2" s="150"/>
      <c r="GW2" s="150"/>
      <c r="GX2" s="150"/>
      <c r="GY2" s="150"/>
      <c r="GZ2" s="150"/>
      <c r="HA2" s="150"/>
      <c r="HB2" s="150"/>
      <c r="HC2" s="150"/>
      <c r="HD2" s="150"/>
      <c r="HE2" s="150"/>
      <c r="HF2" s="150"/>
      <c r="HG2" s="150"/>
      <c r="HH2" s="150"/>
      <c r="HI2" s="150"/>
      <c r="HJ2" s="150"/>
      <c r="HK2" s="150"/>
      <c r="HL2" s="150"/>
      <c r="HM2" s="150"/>
      <c r="HN2" s="150"/>
      <c r="HO2" s="150"/>
      <c r="HP2" s="150"/>
      <c r="HQ2" s="150"/>
      <c r="HR2" s="150"/>
      <c r="HS2" s="150"/>
      <c r="HT2" s="150"/>
      <c r="HU2" s="150"/>
      <c r="HV2" s="150"/>
      <c r="HW2" s="150"/>
      <c r="HX2" s="150"/>
      <c r="HY2" s="150"/>
      <c r="HZ2" s="150"/>
      <c r="IA2" s="150"/>
      <c r="IB2" s="150"/>
      <c r="IC2" s="150"/>
      <c r="ID2" s="150"/>
      <c r="IE2" s="150"/>
      <c r="IF2" s="150"/>
      <c r="IG2" s="150"/>
      <c r="IH2" s="150"/>
      <c r="II2" s="150"/>
      <c r="IJ2" s="150"/>
      <c r="IK2" s="150"/>
      <c r="IL2" s="150"/>
      <c r="IM2" s="150"/>
      <c r="IN2" s="150"/>
      <c r="IO2" s="150"/>
      <c r="IP2" s="150"/>
      <c r="IQ2" s="150"/>
      <c r="IR2" s="150"/>
      <c r="IS2" s="150"/>
      <c r="IT2" s="150"/>
      <c r="IU2" s="150"/>
      <c r="IV2" s="150"/>
      <c r="IW2" s="150"/>
      <c r="IX2" s="150"/>
      <c r="IY2" s="150"/>
      <c r="IZ2" s="150"/>
      <c r="JA2" s="150"/>
      <c r="JB2" s="150"/>
      <c r="JC2" s="150"/>
      <c r="JD2" s="150"/>
      <c r="JE2" s="150"/>
      <c r="JF2" s="150"/>
      <c r="JG2" s="150"/>
      <c r="JH2" s="150"/>
      <c r="JI2" s="150"/>
      <c r="JJ2" s="150"/>
      <c r="JK2" s="150"/>
      <c r="JL2" s="150"/>
      <c r="JM2" s="150"/>
      <c r="JN2" s="150"/>
      <c r="JO2" s="150"/>
      <c r="JP2" s="150"/>
      <c r="JQ2" s="150"/>
      <c r="JR2" s="150"/>
      <c r="JS2" s="150"/>
      <c r="JT2" s="150"/>
      <c r="JU2" s="150"/>
      <c r="JV2" s="150"/>
      <c r="JW2" s="150"/>
      <c r="JX2" s="150"/>
      <c r="JY2" s="150"/>
      <c r="JZ2" s="150"/>
      <c r="KA2" s="150"/>
      <c r="KB2" s="150"/>
      <c r="KC2" s="150"/>
      <c r="KD2" s="150"/>
      <c r="KE2" s="150"/>
      <c r="KF2" s="150"/>
      <c r="KG2" s="150"/>
      <c r="KH2" s="150"/>
      <c r="KI2" s="150"/>
      <c r="KJ2" s="150"/>
      <c r="KK2" s="150"/>
      <c r="KL2" s="150"/>
      <c r="KM2" s="150"/>
      <c r="KN2" s="150"/>
      <c r="KO2" s="150"/>
      <c r="KP2" s="150"/>
      <c r="KQ2" s="150"/>
      <c r="KR2" s="150"/>
      <c r="KS2" s="150"/>
      <c r="KT2" s="150"/>
      <c r="KU2" s="150"/>
      <c r="KV2" s="150"/>
      <c r="KW2" s="150"/>
      <c r="KX2" s="150"/>
      <c r="KY2" s="150"/>
      <c r="KZ2" s="150"/>
      <c r="LA2" s="150"/>
      <c r="LB2" s="150"/>
      <c r="LC2" s="150"/>
      <c r="LD2" s="150"/>
      <c r="LE2" s="150"/>
      <c r="LF2" s="150"/>
      <c r="LG2" s="150"/>
      <c r="LH2" s="150"/>
      <c r="LI2" s="150"/>
      <c r="LJ2" s="150"/>
      <c r="LK2" s="150"/>
      <c r="LL2" s="150"/>
      <c r="LM2" s="150"/>
      <c r="LN2" s="150"/>
      <c r="LO2" s="150"/>
      <c r="LP2" s="150"/>
      <c r="LQ2" s="150"/>
      <c r="LR2" s="150"/>
      <c r="LS2" s="150"/>
      <c r="LT2" s="150"/>
      <c r="LU2" s="150"/>
      <c r="LV2" s="150"/>
      <c r="LW2" s="150"/>
      <c r="LX2" s="150"/>
      <c r="LY2" s="150"/>
      <c r="LZ2" s="150"/>
      <c r="MA2" s="150"/>
      <c r="MB2" s="150"/>
      <c r="MC2" s="150"/>
      <c r="MD2" s="150"/>
      <c r="ME2" s="150"/>
      <c r="MF2" s="150"/>
      <c r="MG2" s="150"/>
      <c r="MH2" s="150"/>
      <c r="MI2" s="150"/>
      <c r="MJ2" s="150"/>
      <c r="MK2" s="150"/>
      <c r="ML2" s="150"/>
      <c r="MM2" s="150"/>
      <c r="MN2" s="150"/>
      <c r="MO2" s="150"/>
      <c r="MP2" s="150"/>
      <c r="MQ2" s="150"/>
      <c r="MR2" s="150"/>
      <c r="MS2" s="150"/>
      <c r="MT2" s="150"/>
      <c r="MU2" s="150"/>
      <c r="MV2" s="150"/>
      <c r="MW2" s="150"/>
      <c r="MX2" s="150"/>
      <c r="MY2" s="150"/>
      <c r="MZ2" s="150"/>
      <c r="NA2" s="150"/>
      <c r="NB2" s="150"/>
      <c r="NC2" s="150"/>
      <c r="ND2" s="150"/>
      <c r="NE2" s="150"/>
      <c r="NF2" s="150"/>
      <c r="NG2" s="150"/>
      <c r="NH2" s="150"/>
      <c r="NI2" s="150"/>
      <c r="NJ2" s="150"/>
      <c r="NK2" s="150"/>
      <c r="NL2" s="150"/>
      <c r="NM2" s="150"/>
      <c r="NN2" s="150"/>
      <c r="NO2" s="150"/>
      <c r="NP2" s="150"/>
      <c r="NQ2" s="150"/>
      <c r="NR2" s="150"/>
      <c r="NS2" s="150"/>
      <c r="NT2" s="150"/>
      <c r="NU2" s="150"/>
      <c r="NV2" s="150"/>
      <c r="NW2" s="150"/>
      <c r="NX2" s="150"/>
      <c r="NY2" s="150"/>
      <c r="NZ2" s="150"/>
      <c r="OA2" s="150"/>
      <c r="OB2" s="150"/>
      <c r="OC2" s="150"/>
      <c r="OD2" s="150"/>
      <c r="OE2" s="150"/>
      <c r="OF2" s="150"/>
      <c r="OG2" s="150"/>
      <c r="OH2" s="150"/>
      <c r="OI2" s="150"/>
      <c r="OJ2" s="150"/>
      <c r="OK2" s="150"/>
      <c r="OL2" s="150"/>
      <c r="OM2" s="150"/>
      <c r="ON2" s="150"/>
      <c r="OO2" s="150"/>
      <c r="OP2" s="150"/>
      <c r="OQ2" s="150"/>
      <c r="OR2" s="150"/>
      <c r="OS2" s="150"/>
      <c r="OT2" s="150"/>
      <c r="OU2" s="150"/>
      <c r="OV2" s="150"/>
      <c r="OW2" s="150"/>
      <c r="OX2" s="150"/>
      <c r="OY2" s="150"/>
      <c r="OZ2" s="150"/>
      <c r="PA2" s="150"/>
      <c r="PB2" s="150"/>
      <c r="PC2" s="150"/>
      <c r="PD2" s="150"/>
      <c r="PE2" s="150"/>
      <c r="PF2" s="150"/>
      <c r="PG2" s="150"/>
      <c r="PH2" s="150"/>
      <c r="PI2" s="150"/>
      <c r="PJ2" s="150"/>
      <c r="PK2" s="150"/>
      <c r="PL2" s="150"/>
      <c r="PM2" s="150"/>
      <c r="PN2" s="150"/>
      <c r="PO2" s="150"/>
      <c r="PP2" s="150"/>
      <c r="PQ2" s="150"/>
      <c r="PR2" s="150"/>
      <c r="PS2" s="150"/>
      <c r="PT2" s="150"/>
      <c r="PU2" s="150"/>
      <c r="PV2" s="150"/>
      <c r="PW2" s="150"/>
      <c r="PX2" s="150"/>
      <c r="PY2" s="150"/>
      <c r="PZ2" s="150"/>
      <c r="QA2" s="150"/>
      <c r="QB2" s="150"/>
      <c r="QC2" s="150"/>
      <c r="QD2" s="150"/>
      <c r="QE2" s="150"/>
      <c r="QF2" s="150"/>
      <c r="QG2" s="150"/>
      <c r="QH2" s="150"/>
      <c r="QI2" s="150"/>
      <c r="QJ2" s="150"/>
      <c r="QK2" s="150"/>
      <c r="QL2" s="150"/>
      <c r="QM2" s="150"/>
      <c r="QN2" s="150"/>
      <c r="QO2" s="150"/>
      <c r="QP2" s="150"/>
      <c r="QQ2" s="150"/>
      <c r="QR2" s="150"/>
      <c r="QS2" s="150"/>
      <c r="QT2" s="150"/>
      <c r="QU2" s="150"/>
      <c r="QV2" s="150"/>
      <c r="QW2" s="150"/>
      <c r="QX2" s="150"/>
      <c r="QY2" s="150"/>
      <c r="QZ2" s="150"/>
      <c r="RA2" s="150"/>
      <c r="RB2" s="150"/>
      <c r="RC2" s="150"/>
      <c r="RD2" s="150"/>
      <c r="RE2" s="150"/>
      <c r="RF2" s="150"/>
      <c r="RG2" s="150"/>
      <c r="RH2" s="150"/>
      <c r="RI2" s="150"/>
      <c r="RJ2" s="150"/>
      <c r="RK2" s="150"/>
      <c r="RL2" s="150"/>
      <c r="RM2" s="150"/>
      <c r="RN2" s="150"/>
      <c r="RO2" s="150"/>
      <c r="RP2" s="150"/>
      <c r="RQ2" s="150"/>
      <c r="RR2" s="150"/>
      <c r="RS2" s="150"/>
      <c r="RT2" s="150"/>
      <c r="RU2" s="150"/>
      <c r="RV2" s="150"/>
      <c r="RW2" s="150"/>
      <c r="RX2" s="150"/>
      <c r="RY2" s="150"/>
      <c r="RZ2" s="150"/>
      <c r="SA2" s="150"/>
      <c r="SB2" s="150"/>
      <c r="SC2" s="150"/>
      <c r="SD2" s="150"/>
      <c r="SE2" s="150"/>
      <c r="SF2" s="150"/>
      <c r="SG2" s="150"/>
      <c r="SH2" s="150"/>
      <c r="SI2" s="150"/>
      <c r="SJ2" s="150"/>
      <c r="SK2" s="150"/>
      <c r="SL2" s="150"/>
      <c r="SM2" s="150"/>
      <c r="SN2" s="150"/>
      <c r="SO2" s="150"/>
      <c r="SP2" s="150"/>
      <c r="SQ2" s="150"/>
      <c r="SR2" s="150"/>
      <c r="SS2" s="150"/>
      <c r="ST2" s="150"/>
      <c r="SU2" s="150"/>
      <c r="SV2" s="150"/>
      <c r="SW2" s="150"/>
      <c r="SX2" s="150"/>
      <c r="SY2" s="150"/>
      <c r="SZ2" s="150"/>
      <c r="TA2" s="150"/>
      <c r="TB2" s="150"/>
      <c r="TC2" s="150"/>
      <c r="TD2" s="150"/>
      <c r="TE2" s="150"/>
      <c r="TF2" s="150"/>
      <c r="TG2" s="150"/>
      <c r="TH2" s="150"/>
      <c r="TI2" s="150"/>
      <c r="TJ2" s="150"/>
      <c r="TK2" s="150"/>
      <c r="TL2" s="150"/>
      <c r="TM2" s="150"/>
      <c r="TN2" s="150"/>
      <c r="TO2" s="150"/>
      <c r="TP2" s="150"/>
      <c r="TQ2" s="150"/>
      <c r="TR2" s="150"/>
      <c r="TS2" s="150"/>
      <c r="TT2" s="150"/>
      <c r="TU2" s="150"/>
      <c r="TV2" s="150"/>
      <c r="TW2" s="150"/>
      <c r="TX2" s="150"/>
      <c r="TY2" s="150"/>
      <c r="TZ2" s="150"/>
      <c r="UA2" s="150"/>
      <c r="UB2" s="150"/>
      <c r="UC2" s="150"/>
      <c r="UD2" s="150"/>
      <c r="UE2" s="150"/>
      <c r="UF2" s="150"/>
      <c r="UG2" s="150"/>
      <c r="UH2" s="150"/>
      <c r="UI2" s="150"/>
      <c r="UJ2" s="150"/>
      <c r="UK2" s="150"/>
      <c r="UL2" s="150"/>
      <c r="UM2" s="150"/>
      <c r="UN2" s="150"/>
      <c r="UO2" s="150"/>
      <c r="UP2" s="150"/>
      <c r="UQ2" s="150"/>
      <c r="UR2" s="150"/>
      <c r="US2" s="150"/>
      <c r="UT2" s="150"/>
      <c r="UU2" s="150"/>
      <c r="UV2" s="150"/>
      <c r="UW2" s="150"/>
      <c r="UX2" s="150"/>
      <c r="UY2" s="150"/>
      <c r="UZ2" s="150"/>
      <c r="VA2" s="150"/>
      <c r="VB2" s="150"/>
      <c r="VC2" s="150"/>
      <c r="VD2" s="150"/>
      <c r="VE2" s="150"/>
      <c r="VF2" s="150"/>
      <c r="VG2" s="150"/>
      <c r="VH2" s="150"/>
      <c r="VI2" s="150"/>
      <c r="VJ2" s="150"/>
      <c r="VK2" s="150"/>
      <c r="VL2" s="150"/>
      <c r="VM2" s="150"/>
      <c r="VN2" s="150"/>
      <c r="VO2" s="150"/>
      <c r="VP2" s="150"/>
      <c r="VQ2" s="150"/>
      <c r="VR2" s="150"/>
      <c r="VS2" s="150"/>
      <c r="VT2" s="150"/>
      <c r="VU2" s="150"/>
      <c r="VV2" s="150"/>
      <c r="VW2" s="150"/>
      <c r="VX2" s="150"/>
      <c r="VY2" s="150"/>
      <c r="VZ2" s="150"/>
      <c r="WA2" s="150"/>
      <c r="WB2" s="150"/>
      <c r="WC2" s="150"/>
      <c r="WD2" s="150"/>
      <c r="WE2" s="150"/>
      <c r="WF2" s="150"/>
      <c r="WG2" s="150"/>
      <c r="WH2" s="150"/>
      <c r="WI2" s="150"/>
      <c r="WJ2" s="150"/>
      <c r="WK2" s="150"/>
      <c r="WL2" s="150"/>
      <c r="WM2" s="150"/>
      <c r="WN2" s="150"/>
      <c r="WO2" s="150"/>
    </row>
    <row r="3" spans="1:613" s="153" customFormat="1" ht="23.5" hidden="1" customHeight="1" x14ac:dyDescent="0.35">
      <c r="A3" s="150"/>
      <c r="B3" s="150"/>
      <c r="C3" s="150"/>
      <c r="D3" s="150"/>
      <c r="E3" s="150"/>
      <c r="F3" s="151"/>
      <c r="G3" s="150"/>
      <c r="H3" s="150"/>
      <c r="I3" s="150"/>
      <c r="J3" s="150"/>
      <c r="K3" s="152"/>
      <c r="L3" s="152"/>
      <c r="M3" s="152"/>
      <c r="N3" s="152"/>
      <c r="O3" s="152"/>
      <c r="P3" s="152"/>
      <c r="Q3" s="152"/>
      <c r="R3" s="152"/>
      <c r="S3" s="152"/>
      <c r="T3" s="152"/>
      <c r="U3" s="152"/>
      <c r="V3" s="152"/>
      <c r="W3" s="152"/>
      <c r="X3" s="152"/>
      <c r="Y3" s="152"/>
      <c r="Z3" s="152"/>
      <c r="AA3" s="152"/>
      <c r="AB3" s="152"/>
      <c r="AC3" s="152"/>
      <c r="AD3" s="152"/>
      <c r="AE3" s="152"/>
      <c r="AF3" s="152"/>
      <c r="AG3" s="152"/>
      <c r="AH3" s="152"/>
      <c r="AI3" s="152"/>
      <c r="AJ3" s="152"/>
      <c r="AK3" s="152"/>
      <c r="AL3" s="152"/>
      <c r="AM3" s="152"/>
      <c r="AN3" s="152"/>
      <c r="AO3" s="152"/>
      <c r="AP3" s="152"/>
      <c r="AQ3" s="152"/>
      <c r="AR3" s="150"/>
      <c r="AS3" s="150"/>
      <c r="AT3" s="150"/>
      <c r="AU3" s="150"/>
      <c r="AV3" s="150"/>
      <c r="AW3" s="150"/>
      <c r="AX3" s="152"/>
      <c r="AY3" s="152"/>
      <c r="AZ3" s="152"/>
      <c r="BA3" s="152"/>
      <c r="BB3" s="152"/>
      <c r="BC3" s="152"/>
      <c r="BD3" s="152"/>
      <c r="BE3" s="152"/>
      <c r="BF3" s="152"/>
      <c r="BG3" s="152"/>
      <c r="BH3" s="152"/>
      <c r="BI3" s="152"/>
      <c r="BJ3" s="152"/>
      <c r="BK3" s="152"/>
      <c r="BL3" s="152"/>
      <c r="BM3" s="152"/>
      <c r="BN3" s="152"/>
      <c r="BO3" s="152"/>
      <c r="BP3" s="152"/>
      <c r="BQ3" s="150"/>
      <c r="BR3" s="150"/>
      <c r="BS3" s="150"/>
      <c r="BT3" s="150"/>
      <c r="BU3" s="150"/>
      <c r="BV3" s="150"/>
      <c r="BW3" s="150"/>
      <c r="BX3" s="152"/>
      <c r="BY3" s="152"/>
      <c r="BZ3" s="152"/>
      <c r="CA3" s="152"/>
      <c r="CB3" s="152"/>
      <c r="CC3" s="152"/>
      <c r="CD3" s="152"/>
      <c r="CE3" s="152"/>
      <c r="CF3" s="152"/>
      <c r="CG3" s="152"/>
      <c r="CH3" s="152"/>
      <c r="CI3" s="152"/>
      <c r="CJ3" s="152"/>
      <c r="CK3" s="152"/>
      <c r="CL3" s="150"/>
      <c r="CM3" s="150"/>
      <c r="CN3" s="150"/>
      <c r="CO3" s="150"/>
      <c r="CP3" s="150"/>
      <c r="CQ3" s="150"/>
      <c r="CR3" s="150"/>
      <c r="CS3" s="150"/>
      <c r="CT3" s="150"/>
      <c r="CU3" s="150"/>
      <c r="CV3" s="150"/>
      <c r="CW3" s="150"/>
      <c r="CX3" s="150"/>
      <c r="CY3" s="150"/>
      <c r="CZ3" s="150"/>
      <c r="DA3" s="150"/>
      <c r="DB3" s="150"/>
      <c r="DC3" s="150"/>
      <c r="DD3" s="150"/>
      <c r="DE3" s="150"/>
      <c r="DF3" s="150"/>
      <c r="DG3" s="150"/>
      <c r="DH3" s="150"/>
      <c r="DI3" s="150"/>
      <c r="DJ3" s="150"/>
      <c r="DK3" s="150"/>
      <c r="DL3" s="150"/>
      <c r="DM3" s="150"/>
      <c r="DN3" s="150"/>
      <c r="DO3" s="150"/>
      <c r="DP3" s="150"/>
      <c r="DQ3" s="150"/>
      <c r="DR3" s="150"/>
      <c r="DS3" s="150"/>
      <c r="DT3" s="150"/>
      <c r="DU3" s="150"/>
      <c r="DV3" s="150"/>
      <c r="DW3" s="150"/>
      <c r="DX3" s="150"/>
      <c r="DY3" s="150"/>
      <c r="DZ3" s="150"/>
      <c r="EA3" s="150"/>
      <c r="EB3" s="150"/>
      <c r="EC3" s="150"/>
      <c r="ED3" s="150"/>
      <c r="EE3" s="150"/>
      <c r="EF3" s="150"/>
      <c r="EG3" s="150"/>
      <c r="EH3" s="150"/>
      <c r="EI3" s="150"/>
      <c r="EJ3" s="150"/>
      <c r="EK3" s="150"/>
      <c r="EL3" s="150"/>
      <c r="EM3" s="150"/>
      <c r="EN3" s="150"/>
      <c r="EO3" s="150"/>
      <c r="EP3" s="150"/>
      <c r="EQ3" s="150"/>
      <c r="ER3" s="150"/>
      <c r="ES3" s="150"/>
      <c r="ET3" s="150"/>
      <c r="EU3" s="150"/>
      <c r="EV3" s="150"/>
      <c r="EW3" s="150"/>
      <c r="EX3" s="150"/>
      <c r="EY3" s="150"/>
      <c r="EZ3" s="150"/>
      <c r="FA3" s="150"/>
      <c r="FB3" s="150"/>
      <c r="FC3" s="150"/>
      <c r="FD3" s="150"/>
      <c r="FE3" s="150"/>
      <c r="FF3" s="150"/>
      <c r="FG3" s="150"/>
      <c r="FH3" s="150"/>
      <c r="FI3" s="150"/>
      <c r="FJ3" s="150"/>
      <c r="FK3" s="150"/>
      <c r="FL3" s="150"/>
      <c r="FM3" s="150"/>
      <c r="FN3" s="150"/>
      <c r="FO3" s="150"/>
      <c r="FP3" s="150"/>
      <c r="FQ3" s="150"/>
      <c r="FR3" s="150"/>
      <c r="FS3" s="150"/>
      <c r="FT3" s="150"/>
      <c r="FU3" s="150"/>
      <c r="FV3" s="150"/>
      <c r="FW3" s="150"/>
      <c r="FX3" s="150"/>
      <c r="FY3" s="150"/>
      <c r="FZ3" s="150"/>
      <c r="GA3" s="150"/>
      <c r="GB3" s="150"/>
      <c r="GC3" s="150"/>
      <c r="GD3" s="150"/>
      <c r="GE3" s="150"/>
      <c r="GF3" s="150"/>
      <c r="GG3" s="150"/>
      <c r="GH3" s="150"/>
      <c r="GI3" s="150"/>
      <c r="GJ3" s="150"/>
      <c r="GK3" s="150"/>
      <c r="GL3" s="150"/>
      <c r="GM3" s="150"/>
      <c r="GN3" s="150"/>
      <c r="GO3" s="150"/>
      <c r="GP3" s="150"/>
      <c r="GQ3" s="150"/>
      <c r="GR3" s="150"/>
      <c r="GS3" s="150"/>
      <c r="GT3" s="150"/>
      <c r="GU3" s="150"/>
      <c r="GV3" s="150"/>
      <c r="GW3" s="150"/>
      <c r="GX3" s="150"/>
      <c r="GY3" s="150"/>
      <c r="GZ3" s="150"/>
      <c r="HA3" s="150"/>
      <c r="HB3" s="150"/>
      <c r="HC3" s="150"/>
      <c r="HD3" s="150"/>
      <c r="HE3" s="150"/>
      <c r="HF3" s="150"/>
      <c r="HG3" s="150"/>
      <c r="HH3" s="150"/>
      <c r="HI3" s="150"/>
      <c r="HJ3" s="150"/>
      <c r="HK3" s="150"/>
      <c r="HL3" s="150"/>
      <c r="HM3" s="150"/>
      <c r="HN3" s="150"/>
      <c r="HO3" s="150"/>
      <c r="HP3" s="150"/>
      <c r="HQ3" s="150"/>
      <c r="HR3" s="150"/>
      <c r="HS3" s="150"/>
      <c r="HT3" s="150"/>
      <c r="HU3" s="150"/>
      <c r="HV3" s="150"/>
      <c r="HW3" s="150"/>
      <c r="HX3" s="150"/>
      <c r="HY3" s="150"/>
      <c r="HZ3" s="150"/>
      <c r="IA3" s="150"/>
      <c r="IB3" s="150"/>
      <c r="IC3" s="150"/>
      <c r="ID3" s="150"/>
      <c r="IE3" s="150"/>
      <c r="IF3" s="150"/>
      <c r="IG3" s="150"/>
      <c r="IH3" s="150"/>
      <c r="II3" s="150"/>
      <c r="IJ3" s="150"/>
      <c r="IK3" s="150"/>
      <c r="IL3" s="150"/>
      <c r="IM3" s="150"/>
      <c r="IN3" s="150"/>
      <c r="IO3" s="150"/>
      <c r="IP3" s="150"/>
      <c r="IQ3" s="150"/>
      <c r="IR3" s="150"/>
      <c r="IS3" s="150"/>
      <c r="IT3" s="150"/>
      <c r="IU3" s="150"/>
      <c r="IV3" s="150"/>
      <c r="IW3" s="150"/>
      <c r="IX3" s="150"/>
      <c r="IY3" s="150"/>
      <c r="IZ3" s="150"/>
      <c r="JA3" s="150"/>
      <c r="JB3" s="150"/>
      <c r="JC3" s="150"/>
      <c r="JD3" s="150"/>
      <c r="JE3" s="150"/>
      <c r="JF3" s="150"/>
      <c r="JG3" s="150"/>
      <c r="JH3" s="150"/>
      <c r="JI3" s="150"/>
      <c r="JJ3" s="150"/>
      <c r="JK3" s="150"/>
      <c r="JL3" s="150"/>
      <c r="JM3" s="150"/>
      <c r="JN3" s="150"/>
      <c r="JO3" s="150"/>
      <c r="JP3" s="150"/>
      <c r="JQ3" s="150"/>
      <c r="JR3" s="150"/>
      <c r="JS3" s="150"/>
      <c r="JT3" s="150"/>
      <c r="JU3" s="150"/>
      <c r="JV3" s="150"/>
      <c r="JW3" s="150"/>
      <c r="JX3" s="150"/>
      <c r="JY3" s="150"/>
      <c r="JZ3" s="150"/>
      <c r="KA3" s="150"/>
      <c r="KB3" s="150"/>
      <c r="KC3" s="150"/>
      <c r="KD3" s="150"/>
      <c r="KE3" s="150"/>
      <c r="KF3" s="150"/>
      <c r="KG3" s="150"/>
      <c r="KH3" s="150"/>
      <c r="KI3" s="150"/>
      <c r="KJ3" s="150"/>
      <c r="KK3" s="150"/>
      <c r="KL3" s="150"/>
      <c r="KM3" s="150"/>
      <c r="KN3" s="150"/>
      <c r="KO3" s="150"/>
      <c r="KP3" s="150"/>
      <c r="KQ3" s="150"/>
      <c r="KR3" s="150"/>
      <c r="KS3" s="150"/>
      <c r="KT3" s="150"/>
      <c r="KU3" s="150"/>
      <c r="KV3" s="150"/>
      <c r="KW3" s="150"/>
      <c r="KX3" s="150"/>
      <c r="KY3" s="150"/>
      <c r="KZ3" s="150"/>
      <c r="LA3" s="150"/>
      <c r="LB3" s="150"/>
      <c r="LC3" s="150"/>
      <c r="LD3" s="150"/>
      <c r="LE3" s="150"/>
      <c r="LF3" s="150"/>
      <c r="LG3" s="150"/>
      <c r="LH3" s="150"/>
      <c r="LI3" s="150"/>
      <c r="LJ3" s="150"/>
      <c r="LK3" s="150"/>
      <c r="LL3" s="150"/>
      <c r="LM3" s="150"/>
      <c r="LN3" s="150"/>
      <c r="LO3" s="150"/>
      <c r="LP3" s="150"/>
      <c r="LQ3" s="150"/>
      <c r="LR3" s="150"/>
      <c r="LS3" s="150"/>
      <c r="LT3" s="150"/>
      <c r="LU3" s="150"/>
      <c r="LV3" s="150"/>
      <c r="LW3" s="150"/>
      <c r="LX3" s="150"/>
      <c r="LY3" s="150"/>
      <c r="LZ3" s="150"/>
      <c r="MA3" s="150"/>
      <c r="MB3" s="150"/>
      <c r="MC3" s="150"/>
      <c r="MD3" s="150"/>
      <c r="ME3" s="150"/>
      <c r="MF3" s="150"/>
      <c r="MG3" s="150"/>
      <c r="MH3" s="150"/>
      <c r="MI3" s="150"/>
      <c r="MJ3" s="150"/>
      <c r="MK3" s="150"/>
      <c r="ML3" s="150"/>
      <c r="MM3" s="150"/>
      <c r="MN3" s="150"/>
      <c r="MO3" s="150"/>
      <c r="MP3" s="150"/>
      <c r="MQ3" s="150"/>
      <c r="MR3" s="150"/>
      <c r="MS3" s="150"/>
      <c r="MT3" s="150"/>
      <c r="MU3" s="150"/>
      <c r="MV3" s="150"/>
      <c r="MW3" s="150"/>
      <c r="MX3" s="150"/>
      <c r="MY3" s="150"/>
      <c r="MZ3" s="150"/>
      <c r="NA3" s="150"/>
      <c r="NB3" s="150"/>
      <c r="NC3" s="150"/>
      <c r="ND3" s="150"/>
      <c r="NE3" s="150"/>
      <c r="NF3" s="150"/>
      <c r="NG3" s="150"/>
      <c r="NH3" s="150"/>
      <c r="NI3" s="150"/>
      <c r="NJ3" s="150"/>
      <c r="NK3" s="150"/>
      <c r="NL3" s="150"/>
      <c r="NM3" s="150"/>
      <c r="NN3" s="150"/>
      <c r="NO3" s="150"/>
      <c r="NP3" s="150"/>
      <c r="NQ3" s="150"/>
      <c r="NR3" s="150"/>
      <c r="NS3" s="150"/>
      <c r="NT3" s="150"/>
      <c r="NU3" s="150"/>
      <c r="NV3" s="150"/>
      <c r="NW3" s="150"/>
      <c r="NX3" s="150"/>
      <c r="NY3" s="150"/>
      <c r="NZ3" s="150"/>
      <c r="OA3" s="150"/>
      <c r="OB3" s="150"/>
      <c r="OC3" s="150"/>
      <c r="OD3" s="150"/>
      <c r="OE3" s="150"/>
      <c r="OF3" s="150"/>
      <c r="OG3" s="150"/>
      <c r="OH3" s="150"/>
      <c r="OI3" s="150"/>
      <c r="OJ3" s="150"/>
      <c r="OK3" s="150"/>
      <c r="OL3" s="150"/>
      <c r="OM3" s="150"/>
      <c r="ON3" s="150"/>
      <c r="OO3" s="150"/>
      <c r="OP3" s="150"/>
      <c r="OQ3" s="150"/>
      <c r="OR3" s="150"/>
      <c r="OS3" s="150"/>
      <c r="OT3" s="150"/>
      <c r="OU3" s="150"/>
      <c r="OV3" s="150"/>
      <c r="OW3" s="150"/>
      <c r="OX3" s="150"/>
      <c r="OY3" s="150"/>
      <c r="OZ3" s="150"/>
      <c r="PA3" s="150"/>
      <c r="PB3" s="150"/>
      <c r="PC3" s="150"/>
      <c r="PD3" s="150"/>
      <c r="PE3" s="150"/>
      <c r="PF3" s="150"/>
      <c r="PG3" s="150"/>
      <c r="PH3" s="150"/>
      <c r="PI3" s="150"/>
      <c r="PJ3" s="150"/>
      <c r="PK3" s="150"/>
      <c r="PL3" s="150"/>
      <c r="PM3" s="150"/>
      <c r="PN3" s="150"/>
      <c r="PO3" s="150"/>
      <c r="PP3" s="150"/>
      <c r="PQ3" s="150"/>
      <c r="PR3" s="150"/>
      <c r="PS3" s="150"/>
      <c r="PT3" s="150"/>
      <c r="PU3" s="150"/>
      <c r="PV3" s="150"/>
      <c r="PW3" s="150"/>
      <c r="PX3" s="150"/>
      <c r="PY3" s="150"/>
      <c r="PZ3" s="150"/>
      <c r="QA3" s="150"/>
      <c r="QB3" s="150"/>
      <c r="QC3" s="150"/>
      <c r="QD3" s="150"/>
      <c r="QE3" s="150"/>
      <c r="QF3" s="150"/>
      <c r="QG3" s="150"/>
      <c r="QH3" s="150"/>
      <c r="QI3" s="150"/>
      <c r="QJ3" s="150"/>
      <c r="QK3" s="150"/>
      <c r="QL3" s="150"/>
      <c r="QM3" s="150"/>
      <c r="QN3" s="150"/>
      <c r="QO3" s="150"/>
      <c r="QP3" s="150"/>
      <c r="QQ3" s="150"/>
      <c r="QR3" s="150"/>
      <c r="QS3" s="150"/>
      <c r="QT3" s="150"/>
      <c r="QU3" s="150"/>
      <c r="QV3" s="150"/>
      <c r="QW3" s="150"/>
      <c r="QX3" s="150"/>
      <c r="QY3" s="150"/>
      <c r="QZ3" s="150"/>
      <c r="RA3" s="150"/>
      <c r="RB3" s="150"/>
      <c r="RC3" s="150"/>
      <c r="RD3" s="150"/>
      <c r="RE3" s="150"/>
      <c r="RF3" s="150"/>
      <c r="RG3" s="150"/>
      <c r="RH3" s="150"/>
      <c r="RI3" s="150"/>
      <c r="RJ3" s="150"/>
      <c r="RK3" s="150"/>
      <c r="RL3" s="150"/>
      <c r="RM3" s="150"/>
      <c r="RN3" s="150"/>
      <c r="RO3" s="150"/>
      <c r="RP3" s="150"/>
      <c r="RQ3" s="150"/>
      <c r="RR3" s="150"/>
      <c r="RS3" s="150"/>
      <c r="RT3" s="150"/>
      <c r="RU3" s="150"/>
      <c r="RV3" s="150"/>
      <c r="RW3" s="150"/>
      <c r="RX3" s="150"/>
      <c r="RY3" s="150"/>
      <c r="RZ3" s="150"/>
      <c r="SA3" s="150"/>
      <c r="SB3" s="150"/>
      <c r="SC3" s="150"/>
      <c r="SD3" s="150"/>
      <c r="SE3" s="150"/>
      <c r="SF3" s="150"/>
      <c r="SG3" s="150"/>
      <c r="SH3" s="150"/>
      <c r="SI3" s="150"/>
      <c r="SJ3" s="150"/>
      <c r="SK3" s="150"/>
      <c r="SL3" s="150"/>
      <c r="SM3" s="150"/>
      <c r="SN3" s="150"/>
      <c r="SO3" s="150"/>
      <c r="SP3" s="150"/>
      <c r="SQ3" s="150"/>
      <c r="SR3" s="150"/>
      <c r="SS3" s="150"/>
      <c r="ST3" s="150"/>
      <c r="SU3" s="150"/>
      <c r="SV3" s="150"/>
      <c r="SW3" s="150"/>
      <c r="SX3" s="150"/>
      <c r="SY3" s="150"/>
      <c r="SZ3" s="150"/>
      <c r="TA3" s="150"/>
      <c r="TB3" s="150"/>
      <c r="TC3" s="150"/>
      <c r="TD3" s="150"/>
      <c r="TE3" s="150"/>
      <c r="TF3" s="150"/>
      <c r="TG3" s="150"/>
      <c r="TH3" s="150"/>
      <c r="TI3" s="150"/>
      <c r="TJ3" s="150"/>
      <c r="TK3" s="150"/>
      <c r="TL3" s="150"/>
      <c r="TM3" s="150"/>
      <c r="TN3" s="150"/>
      <c r="TO3" s="150"/>
      <c r="TP3" s="150"/>
      <c r="TQ3" s="150"/>
      <c r="TR3" s="150"/>
      <c r="TS3" s="150"/>
      <c r="TT3" s="150"/>
      <c r="TU3" s="150"/>
      <c r="TV3" s="150"/>
      <c r="TW3" s="150"/>
      <c r="TX3" s="150"/>
      <c r="TY3" s="150"/>
      <c r="TZ3" s="150"/>
      <c r="UA3" s="150"/>
      <c r="UB3" s="150"/>
      <c r="UC3" s="150"/>
      <c r="UD3" s="150"/>
      <c r="UE3" s="150"/>
      <c r="UF3" s="150"/>
      <c r="UG3" s="150"/>
      <c r="UH3" s="150"/>
      <c r="UI3" s="150"/>
      <c r="UJ3" s="150"/>
      <c r="UK3" s="150"/>
      <c r="UL3" s="150"/>
      <c r="UM3" s="150"/>
      <c r="UN3" s="150"/>
      <c r="UO3" s="150"/>
      <c r="UP3" s="150"/>
      <c r="UQ3" s="150"/>
      <c r="UR3" s="150"/>
      <c r="US3" s="150"/>
      <c r="UT3" s="150"/>
      <c r="UU3" s="150"/>
      <c r="UV3" s="150"/>
      <c r="UW3" s="150"/>
      <c r="UX3" s="150"/>
      <c r="UY3" s="150"/>
      <c r="UZ3" s="150"/>
      <c r="VA3" s="150"/>
      <c r="VB3" s="150"/>
      <c r="VC3" s="150"/>
      <c r="VD3" s="150"/>
      <c r="VE3" s="150"/>
      <c r="VF3" s="150"/>
      <c r="VG3" s="150"/>
      <c r="VH3" s="150"/>
      <c r="VI3" s="150"/>
      <c r="VJ3" s="150"/>
      <c r="VK3" s="150"/>
      <c r="VL3" s="150"/>
      <c r="VM3" s="150"/>
      <c r="VN3" s="150"/>
      <c r="VO3" s="150"/>
      <c r="VP3" s="150"/>
      <c r="VQ3" s="150"/>
      <c r="VR3" s="150"/>
      <c r="VS3" s="150"/>
      <c r="VT3" s="150"/>
      <c r="VU3" s="150"/>
      <c r="VV3" s="150"/>
      <c r="VW3" s="150"/>
      <c r="VX3" s="150"/>
      <c r="VY3" s="150"/>
      <c r="VZ3" s="150"/>
      <c r="WA3" s="150"/>
      <c r="WB3" s="150"/>
      <c r="WC3" s="150"/>
      <c r="WD3" s="150"/>
      <c r="WE3" s="150"/>
      <c r="WF3" s="150"/>
      <c r="WG3" s="150"/>
      <c r="WH3" s="150"/>
      <c r="WI3" s="150"/>
      <c r="WJ3" s="150"/>
      <c r="WK3" s="150"/>
      <c r="WL3" s="150"/>
      <c r="WM3" s="150"/>
      <c r="WN3" s="150"/>
      <c r="WO3" s="150"/>
    </row>
    <row r="4" spans="1:613" s="153" customFormat="1" ht="23.5" hidden="1" customHeight="1" x14ac:dyDescent="0.35">
      <c r="A4" s="150"/>
      <c r="B4" s="150"/>
      <c r="C4" s="154"/>
      <c r="D4" s="154"/>
      <c r="E4" s="154"/>
      <c r="F4" s="155"/>
      <c r="G4" s="150"/>
      <c r="H4" s="150"/>
      <c r="I4" s="150"/>
      <c r="J4" s="150"/>
      <c r="K4" s="156"/>
      <c r="L4" s="156"/>
      <c r="M4" s="156"/>
      <c r="N4" s="156"/>
      <c r="O4" s="156"/>
      <c r="P4" s="156"/>
      <c r="Q4" s="156"/>
      <c r="R4" s="156"/>
      <c r="S4" s="156"/>
      <c r="T4" s="156"/>
      <c r="U4" s="156"/>
      <c r="V4" s="156"/>
      <c r="W4" s="156"/>
      <c r="X4" s="156"/>
      <c r="Y4" s="156"/>
      <c r="Z4" s="156"/>
      <c r="AA4" s="156"/>
      <c r="AB4" s="156"/>
      <c r="AC4" s="156"/>
      <c r="AD4" s="156"/>
      <c r="AE4" s="156"/>
      <c r="AF4" s="156"/>
      <c r="AG4" s="156"/>
      <c r="AH4" s="156"/>
      <c r="AI4" s="156"/>
      <c r="AJ4" s="156"/>
      <c r="AK4" s="156"/>
      <c r="AL4" s="156"/>
      <c r="AM4" s="156"/>
      <c r="AN4" s="156"/>
      <c r="AO4" s="156"/>
      <c r="AP4" s="156"/>
      <c r="AQ4" s="156"/>
      <c r="AR4" s="157"/>
      <c r="AS4" s="150"/>
      <c r="AT4" s="150"/>
      <c r="AU4" s="150"/>
      <c r="AV4" s="150"/>
      <c r="AW4" s="150"/>
      <c r="AX4" s="156"/>
      <c r="AY4" s="156"/>
      <c r="AZ4" s="156"/>
      <c r="BA4" s="156"/>
      <c r="BB4" s="156"/>
      <c r="BC4" s="156"/>
      <c r="BD4" s="156"/>
      <c r="BE4" s="156"/>
      <c r="BF4" s="156"/>
      <c r="BG4" s="156"/>
      <c r="BH4" s="156"/>
      <c r="BI4" s="156"/>
      <c r="BJ4" s="156"/>
      <c r="BK4" s="156"/>
      <c r="BL4" s="156"/>
      <c r="BM4" s="156"/>
      <c r="BN4" s="156"/>
      <c r="BO4" s="156"/>
      <c r="BP4" s="156"/>
      <c r="BQ4" s="150"/>
      <c r="BR4" s="150"/>
      <c r="BS4" s="150"/>
      <c r="BT4" s="150"/>
      <c r="BU4" s="150"/>
      <c r="BV4" s="150"/>
      <c r="BW4" s="150"/>
      <c r="BX4" s="156"/>
      <c r="BY4" s="156"/>
      <c r="BZ4" s="156"/>
      <c r="CA4" s="156"/>
      <c r="CB4" s="156"/>
      <c r="CC4" s="156"/>
      <c r="CD4" s="156"/>
      <c r="CE4" s="156"/>
      <c r="CF4" s="156"/>
      <c r="CG4" s="156"/>
      <c r="CH4" s="156"/>
      <c r="CI4" s="156"/>
      <c r="CJ4" s="156"/>
      <c r="CK4" s="156"/>
      <c r="CL4" s="150"/>
      <c r="CM4" s="150"/>
      <c r="CN4" s="150"/>
      <c r="CO4" s="150"/>
      <c r="CP4" s="150"/>
      <c r="CQ4" s="150"/>
      <c r="CR4" s="150"/>
      <c r="CS4" s="150"/>
      <c r="CT4" s="150"/>
      <c r="CU4" s="150"/>
      <c r="CV4" s="150"/>
      <c r="CW4" s="150"/>
      <c r="CX4" s="150"/>
      <c r="CY4" s="150"/>
      <c r="CZ4" s="150"/>
      <c r="DA4" s="150"/>
      <c r="DB4" s="150"/>
      <c r="DC4" s="150"/>
      <c r="DD4" s="150"/>
      <c r="DE4" s="150"/>
      <c r="DF4" s="150"/>
      <c r="DG4" s="150"/>
      <c r="DH4" s="150"/>
      <c r="DI4" s="150"/>
      <c r="DJ4" s="150"/>
      <c r="DK4" s="150"/>
      <c r="DL4" s="150"/>
      <c r="DM4" s="150"/>
      <c r="DN4" s="150"/>
      <c r="DO4" s="150"/>
      <c r="DP4" s="150"/>
      <c r="DQ4" s="150"/>
      <c r="DR4" s="150"/>
      <c r="DS4" s="150"/>
      <c r="DT4" s="150"/>
      <c r="DU4" s="150"/>
      <c r="DV4" s="150"/>
      <c r="DW4" s="150"/>
      <c r="DX4" s="150"/>
      <c r="DY4" s="150"/>
      <c r="DZ4" s="150"/>
      <c r="EA4" s="150"/>
      <c r="EB4" s="150"/>
      <c r="EC4" s="150"/>
      <c r="ED4" s="150"/>
      <c r="EE4" s="150"/>
      <c r="EF4" s="150"/>
      <c r="EG4" s="150"/>
      <c r="EH4" s="150"/>
      <c r="EI4" s="150"/>
      <c r="EJ4" s="150"/>
      <c r="EK4" s="150"/>
      <c r="EL4" s="150"/>
      <c r="EM4" s="150"/>
      <c r="EN4" s="150"/>
      <c r="EO4" s="150"/>
      <c r="EP4" s="150"/>
      <c r="EQ4" s="150"/>
      <c r="ER4" s="150"/>
      <c r="ES4" s="150"/>
      <c r="ET4" s="150"/>
      <c r="EU4" s="150"/>
      <c r="EV4" s="150"/>
      <c r="EW4" s="150"/>
      <c r="EX4" s="150"/>
      <c r="EY4" s="150"/>
      <c r="EZ4" s="150"/>
      <c r="FA4" s="150"/>
      <c r="FB4" s="150"/>
      <c r="FC4" s="150"/>
      <c r="FD4" s="150"/>
      <c r="FE4" s="150"/>
      <c r="FF4" s="150"/>
      <c r="FG4" s="150"/>
      <c r="FH4" s="150"/>
      <c r="FI4" s="150"/>
      <c r="FJ4" s="150"/>
      <c r="FK4" s="150"/>
      <c r="FL4" s="150"/>
      <c r="FM4" s="150"/>
      <c r="FN4" s="150"/>
      <c r="FO4" s="150"/>
      <c r="FP4" s="150"/>
      <c r="FQ4" s="150"/>
      <c r="FR4" s="150"/>
      <c r="FS4" s="150"/>
      <c r="FT4" s="150"/>
      <c r="FU4" s="150"/>
      <c r="FV4" s="150"/>
      <c r="FW4" s="150"/>
      <c r="FX4" s="150"/>
      <c r="FY4" s="150"/>
      <c r="FZ4" s="150"/>
      <c r="GA4" s="150"/>
      <c r="GB4" s="150"/>
      <c r="GC4" s="150"/>
      <c r="GD4" s="150"/>
      <c r="GE4" s="150"/>
      <c r="GF4" s="150"/>
      <c r="GG4" s="150"/>
      <c r="GH4" s="150"/>
      <c r="GI4" s="150"/>
      <c r="GJ4" s="150"/>
      <c r="GK4" s="150"/>
      <c r="GL4" s="150"/>
      <c r="GM4" s="150"/>
      <c r="GN4" s="150"/>
      <c r="GO4" s="150"/>
      <c r="GP4" s="150"/>
      <c r="GQ4" s="150"/>
      <c r="GR4" s="150"/>
      <c r="GS4" s="150"/>
      <c r="GT4" s="150"/>
      <c r="GU4" s="150"/>
      <c r="GV4" s="150"/>
      <c r="GW4" s="150"/>
      <c r="GX4" s="150"/>
      <c r="GY4" s="150"/>
      <c r="GZ4" s="150"/>
      <c r="HA4" s="150"/>
      <c r="HB4" s="150"/>
      <c r="HC4" s="150"/>
      <c r="HD4" s="150"/>
      <c r="HE4" s="150"/>
      <c r="HF4" s="150"/>
      <c r="HG4" s="150"/>
      <c r="HH4" s="150"/>
      <c r="HI4" s="150"/>
      <c r="HJ4" s="150"/>
      <c r="HK4" s="150"/>
      <c r="HL4" s="150"/>
      <c r="HM4" s="150"/>
      <c r="HN4" s="150"/>
      <c r="HO4" s="150"/>
      <c r="HP4" s="150"/>
      <c r="HQ4" s="150"/>
      <c r="HR4" s="150"/>
      <c r="HS4" s="150"/>
      <c r="HT4" s="150"/>
      <c r="HU4" s="150"/>
      <c r="HV4" s="150"/>
      <c r="HW4" s="150"/>
      <c r="HX4" s="150"/>
      <c r="HY4" s="150"/>
      <c r="HZ4" s="150"/>
      <c r="IA4" s="150"/>
      <c r="IB4" s="150"/>
      <c r="IC4" s="150"/>
      <c r="ID4" s="150"/>
      <c r="IE4" s="150"/>
      <c r="IF4" s="150"/>
      <c r="IG4" s="150"/>
      <c r="IH4" s="150"/>
      <c r="II4" s="150"/>
      <c r="IJ4" s="150"/>
      <c r="IK4" s="150"/>
      <c r="IL4" s="150"/>
      <c r="IM4" s="150"/>
      <c r="IN4" s="150"/>
      <c r="IO4" s="150"/>
      <c r="IP4" s="150"/>
      <c r="IQ4" s="150"/>
      <c r="IR4" s="150"/>
      <c r="IS4" s="150"/>
      <c r="IT4" s="150"/>
      <c r="IU4" s="150"/>
      <c r="IV4" s="150"/>
      <c r="IW4" s="150"/>
      <c r="IX4" s="150"/>
      <c r="IY4" s="150"/>
      <c r="IZ4" s="150"/>
      <c r="JA4" s="150"/>
      <c r="JB4" s="150"/>
      <c r="JC4" s="150"/>
      <c r="JD4" s="150"/>
      <c r="JE4" s="150"/>
      <c r="JF4" s="150"/>
      <c r="JG4" s="150"/>
      <c r="JH4" s="150"/>
      <c r="JI4" s="150"/>
      <c r="JJ4" s="150"/>
      <c r="JK4" s="150"/>
      <c r="JL4" s="150"/>
      <c r="JM4" s="150"/>
      <c r="JN4" s="150"/>
      <c r="JO4" s="150"/>
      <c r="JP4" s="150"/>
      <c r="JQ4" s="150"/>
      <c r="JR4" s="150"/>
      <c r="JS4" s="150"/>
      <c r="JT4" s="150"/>
      <c r="JU4" s="150"/>
      <c r="JV4" s="150"/>
      <c r="JW4" s="150"/>
      <c r="JX4" s="150"/>
      <c r="JY4" s="150"/>
      <c r="JZ4" s="150"/>
      <c r="KA4" s="150"/>
      <c r="KB4" s="150"/>
      <c r="KC4" s="150"/>
      <c r="KD4" s="150"/>
      <c r="KE4" s="150"/>
      <c r="KF4" s="150"/>
      <c r="KG4" s="150"/>
      <c r="KH4" s="150"/>
      <c r="KI4" s="150"/>
      <c r="KJ4" s="150"/>
      <c r="KK4" s="150"/>
      <c r="KL4" s="150"/>
      <c r="KM4" s="150"/>
      <c r="KN4" s="150"/>
      <c r="KO4" s="150"/>
      <c r="KP4" s="150"/>
      <c r="KQ4" s="150"/>
      <c r="KR4" s="150"/>
      <c r="KS4" s="150"/>
      <c r="KT4" s="150"/>
      <c r="KU4" s="150"/>
      <c r="KV4" s="150"/>
      <c r="KW4" s="150"/>
      <c r="KX4" s="150"/>
      <c r="KY4" s="150"/>
      <c r="KZ4" s="150"/>
      <c r="LA4" s="150"/>
      <c r="LB4" s="150"/>
      <c r="LC4" s="150"/>
      <c r="LD4" s="150"/>
      <c r="LE4" s="150"/>
      <c r="LF4" s="150"/>
      <c r="LG4" s="150"/>
      <c r="LH4" s="150"/>
      <c r="LI4" s="150"/>
      <c r="LJ4" s="150"/>
      <c r="LK4" s="150"/>
      <c r="LL4" s="150"/>
      <c r="LM4" s="150"/>
      <c r="LN4" s="150"/>
      <c r="LO4" s="150"/>
      <c r="LP4" s="150"/>
      <c r="LQ4" s="150"/>
      <c r="LR4" s="150"/>
      <c r="LS4" s="150"/>
      <c r="LT4" s="150"/>
      <c r="LU4" s="150"/>
      <c r="LV4" s="150"/>
      <c r="LW4" s="150"/>
      <c r="LX4" s="150"/>
      <c r="LY4" s="150"/>
      <c r="LZ4" s="150"/>
      <c r="MA4" s="150"/>
      <c r="MB4" s="150"/>
      <c r="MC4" s="150"/>
      <c r="MD4" s="150"/>
      <c r="ME4" s="150"/>
      <c r="MF4" s="150"/>
      <c r="MG4" s="150"/>
      <c r="MH4" s="150"/>
      <c r="MI4" s="150"/>
      <c r="MJ4" s="150"/>
      <c r="MK4" s="150"/>
      <c r="ML4" s="150"/>
      <c r="MM4" s="150"/>
      <c r="MN4" s="150"/>
      <c r="MO4" s="150"/>
      <c r="MP4" s="150"/>
      <c r="MQ4" s="150"/>
      <c r="MR4" s="150"/>
      <c r="MS4" s="150"/>
      <c r="MT4" s="150"/>
      <c r="MU4" s="150"/>
      <c r="MV4" s="150"/>
      <c r="MW4" s="150"/>
      <c r="MX4" s="150"/>
      <c r="MY4" s="150"/>
      <c r="MZ4" s="150"/>
      <c r="NA4" s="150"/>
      <c r="NB4" s="150"/>
      <c r="NC4" s="150"/>
      <c r="ND4" s="150"/>
      <c r="NE4" s="150"/>
      <c r="NF4" s="150"/>
      <c r="NG4" s="150"/>
      <c r="NH4" s="150"/>
      <c r="NI4" s="150"/>
      <c r="NJ4" s="150"/>
      <c r="NK4" s="150"/>
      <c r="NL4" s="150"/>
      <c r="NM4" s="150"/>
      <c r="NN4" s="150"/>
      <c r="NO4" s="150"/>
      <c r="NP4" s="150"/>
      <c r="NQ4" s="150"/>
      <c r="NR4" s="150"/>
      <c r="NS4" s="150"/>
      <c r="NT4" s="150"/>
      <c r="NU4" s="150"/>
      <c r="NV4" s="150"/>
      <c r="NW4" s="150"/>
      <c r="NX4" s="150"/>
      <c r="NY4" s="150"/>
      <c r="NZ4" s="150"/>
      <c r="OA4" s="150"/>
      <c r="OB4" s="150"/>
      <c r="OC4" s="150"/>
      <c r="OD4" s="150"/>
      <c r="OE4" s="150"/>
      <c r="OF4" s="150"/>
      <c r="OG4" s="150"/>
      <c r="OH4" s="150"/>
      <c r="OI4" s="150"/>
      <c r="OJ4" s="150"/>
      <c r="OK4" s="150"/>
      <c r="OL4" s="150"/>
      <c r="OM4" s="150"/>
      <c r="ON4" s="150"/>
      <c r="OO4" s="150"/>
      <c r="OP4" s="150"/>
      <c r="OQ4" s="150"/>
      <c r="OR4" s="150"/>
      <c r="OS4" s="150"/>
      <c r="OT4" s="150"/>
      <c r="OU4" s="150"/>
      <c r="OV4" s="150"/>
      <c r="OW4" s="150"/>
      <c r="OX4" s="150"/>
      <c r="OY4" s="150"/>
      <c r="OZ4" s="150"/>
      <c r="PA4" s="150"/>
      <c r="PB4" s="150"/>
      <c r="PC4" s="150"/>
      <c r="PD4" s="150"/>
      <c r="PE4" s="150"/>
      <c r="PF4" s="150"/>
      <c r="PG4" s="150"/>
      <c r="PH4" s="150"/>
      <c r="PI4" s="150"/>
      <c r="PJ4" s="150"/>
      <c r="PK4" s="150"/>
      <c r="PL4" s="150"/>
      <c r="PM4" s="150"/>
      <c r="PN4" s="150"/>
      <c r="PO4" s="150"/>
      <c r="PP4" s="150"/>
      <c r="PQ4" s="150"/>
      <c r="PR4" s="150"/>
      <c r="PS4" s="150"/>
      <c r="PT4" s="150"/>
      <c r="PU4" s="150"/>
      <c r="PV4" s="150"/>
      <c r="PW4" s="150"/>
      <c r="PX4" s="150"/>
      <c r="PY4" s="150"/>
      <c r="PZ4" s="150"/>
      <c r="QA4" s="150"/>
      <c r="QB4" s="150"/>
      <c r="QC4" s="150"/>
      <c r="QD4" s="150"/>
      <c r="QE4" s="150"/>
      <c r="QF4" s="150"/>
      <c r="QG4" s="150"/>
      <c r="QH4" s="150"/>
      <c r="QI4" s="150"/>
      <c r="QJ4" s="150"/>
      <c r="QK4" s="150"/>
      <c r="QL4" s="150"/>
      <c r="QM4" s="150"/>
      <c r="QN4" s="150"/>
      <c r="QO4" s="150"/>
      <c r="QP4" s="150"/>
      <c r="QQ4" s="150"/>
      <c r="QR4" s="150"/>
      <c r="QS4" s="150"/>
      <c r="QT4" s="150"/>
      <c r="QU4" s="150"/>
      <c r="QV4" s="150"/>
      <c r="QW4" s="150"/>
      <c r="QX4" s="150"/>
      <c r="QY4" s="150"/>
      <c r="QZ4" s="150"/>
      <c r="RA4" s="150"/>
      <c r="RB4" s="150"/>
      <c r="RC4" s="150"/>
      <c r="RD4" s="150"/>
      <c r="RE4" s="150"/>
      <c r="RF4" s="150"/>
      <c r="RG4" s="150"/>
      <c r="RH4" s="150"/>
      <c r="RI4" s="150"/>
      <c r="RJ4" s="150"/>
      <c r="RK4" s="150"/>
      <c r="RL4" s="150"/>
      <c r="RM4" s="150"/>
      <c r="RN4" s="150"/>
      <c r="RO4" s="150"/>
      <c r="RP4" s="150"/>
      <c r="RQ4" s="150"/>
      <c r="RR4" s="150"/>
      <c r="RS4" s="150"/>
      <c r="RT4" s="150"/>
      <c r="RU4" s="150"/>
      <c r="RV4" s="150"/>
      <c r="RW4" s="150"/>
      <c r="RX4" s="150"/>
      <c r="RY4" s="150"/>
      <c r="RZ4" s="150"/>
      <c r="SA4" s="150"/>
      <c r="SB4" s="150"/>
      <c r="SC4" s="150"/>
      <c r="SD4" s="150"/>
      <c r="SE4" s="150"/>
      <c r="SF4" s="150"/>
      <c r="SG4" s="150"/>
      <c r="SH4" s="150"/>
      <c r="SI4" s="150"/>
      <c r="SJ4" s="150"/>
      <c r="SK4" s="150"/>
      <c r="SL4" s="150"/>
      <c r="SM4" s="150"/>
      <c r="SN4" s="150"/>
      <c r="SO4" s="150"/>
      <c r="SP4" s="150"/>
      <c r="SQ4" s="150"/>
      <c r="SR4" s="150"/>
      <c r="SS4" s="150"/>
      <c r="ST4" s="150"/>
      <c r="SU4" s="150"/>
      <c r="SV4" s="150"/>
      <c r="SW4" s="150"/>
      <c r="SX4" s="150"/>
      <c r="SY4" s="150"/>
      <c r="SZ4" s="150"/>
      <c r="TA4" s="150"/>
      <c r="TB4" s="150"/>
      <c r="TC4" s="150"/>
      <c r="TD4" s="150"/>
      <c r="TE4" s="150"/>
      <c r="TF4" s="150"/>
      <c r="TG4" s="150"/>
      <c r="TH4" s="150"/>
      <c r="TI4" s="150"/>
      <c r="TJ4" s="150"/>
      <c r="TK4" s="150"/>
      <c r="TL4" s="150"/>
      <c r="TM4" s="150"/>
      <c r="TN4" s="150"/>
      <c r="TO4" s="150"/>
      <c r="TP4" s="150"/>
      <c r="TQ4" s="150"/>
      <c r="TR4" s="150"/>
      <c r="TS4" s="150"/>
      <c r="TT4" s="150"/>
      <c r="TU4" s="150"/>
      <c r="TV4" s="150"/>
      <c r="TW4" s="150"/>
      <c r="TX4" s="150"/>
      <c r="TY4" s="150"/>
      <c r="TZ4" s="150"/>
      <c r="UA4" s="150"/>
      <c r="UB4" s="150"/>
      <c r="UC4" s="150"/>
      <c r="UD4" s="150"/>
      <c r="UE4" s="150"/>
      <c r="UF4" s="150"/>
      <c r="UG4" s="150"/>
      <c r="UH4" s="150"/>
      <c r="UI4" s="150"/>
      <c r="UJ4" s="150"/>
      <c r="UK4" s="150"/>
      <c r="UL4" s="150"/>
      <c r="UM4" s="150"/>
      <c r="UN4" s="150"/>
      <c r="UO4" s="150"/>
      <c r="UP4" s="150"/>
      <c r="UQ4" s="150"/>
      <c r="UR4" s="150"/>
      <c r="US4" s="150"/>
      <c r="UT4" s="150"/>
      <c r="UU4" s="150"/>
      <c r="UV4" s="150"/>
      <c r="UW4" s="150"/>
      <c r="UX4" s="150"/>
      <c r="UY4" s="150"/>
      <c r="UZ4" s="150"/>
      <c r="VA4" s="150"/>
      <c r="VB4" s="150"/>
      <c r="VC4" s="150"/>
      <c r="VD4" s="150"/>
      <c r="VE4" s="150"/>
      <c r="VF4" s="150"/>
      <c r="VG4" s="150"/>
      <c r="VH4" s="150"/>
      <c r="VI4" s="150"/>
      <c r="VJ4" s="150"/>
      <c r="VK4" s="150"/>
      <c r="VL4" s="150"/>
      <c r="VM4" s="150"/>
      <c r="VN4" s="150"/>
      <c r="VO4" s="150"/>
      <c r="VP4" s="150"/>
      <c r="VQ4" s="150"/>
      <c r="VR4" s="150"/>
      <c r="VS4" s="150"/>
      <c r="VT4" s="150"/>
      <c r="VU4" s="150"/>
      <c r="VV4" s="150"/>
      <c r="VW4" s="150"/>
      <c r="VX4" s="150"/>
      <c r="VY4" s="150"/>
      <c r="VZ4" s="150"/>
      <c r="WA4" s="150"/>
      <c r="WB4" s="150"/>
      <c r="WC4" s="150"/>
      <c r="WD4" s="150"/>
      <c r="WE4" s="150"/>
      <c r="WF4" s="150"/>
      <c r="WG4" s="150"/>
      <c r="WH4" s="150"/>
      <c r="WI4" s="150"/>
      <c r="WJ4" s="150"/>
      <c r="WK4" s="150"/>
      <c r="WL4" s="150"/>
      <c r="WM4" s="150"/>
      <c r="WN4" s="150"/>
      <c r="WO4" s="150"/>
    </row>
    <row r="5" spans="1:613" s="153" customFormat="1" ht="23.5" hidden="1" customHeight="1" x14ac:dyDescent="0.35">
      <c r="A5" s="150"/>
      <c r="B5" s="492">
        <f>Effet_Année</f>
        <v>2018</v>
      </c>
      <c r="C5" s="154"/>
      <c r="D5" s="154"/>
      <c r="E5" s="154"/>
      <c r="F5" s="155"/>
      <c r="G5" s="150"/>
      <c r="H5" s="150"/>
      <c r="I5" s="150"/>
      <c r="J5" s="150"/>
      <c r="K5" s="158"/>
      <c r="L5" s="158"/>
      <c r="M5" s="158"/>
      <c r="N5" s="158"/>
      <c r="O5" s="158"/>
      <c r="P5" s="158"/>
      <c r="Q5" s="158"/>
      <c r="R5" s="158"/>
      <c r="S5" s="158"/>
      <c r="T5" s="158"/>
      <c r="U5" s="158"/>
      <c r="V5" s="158"/>
      <c r="W5" s="158"/>
      <c r="X5" s="158"/>
      <c r="Y5" s="158"/>
      <c r="Z5" s="158"/>
      <c r="AA5" s="158"/>
      <c r="AB5" s="158"/>
      <c r="AC5" s="158"/>
      <c r="AD5" s="158"/>
      <c r="AE5" s="158"/>
      <c r="AF5" s="158"/>
      <c r="AG5" s="158"/>
      <c r="AH5" s="158"/>
      <c r="AI5" s="158"/>
      <c r="AJ5" s="158"/>
      <c r="AK5" s="158"/>
      <c r="AL5" s="158"/>
      <c r="AM5" s="158"/>
      <c r="AN5" s="158"/>
      <c r="AO5" s="158"/>
      <c r="AP5" s="158"/>
      <c r="AQ5" s="158"/>
      <c r="AR5" s="157"/>
      <c r="AS5" s="150"/>
      <c r="AT5" s="150"/>
      <c r="AU5" s="150"/>
      <c r="AV5" s="150"/>
      <c r="AW5" s="150"/>
      <c r="AX5" s="158"/>
      <c r="AY5" s="158"/>
      <c r="AZ5" s="158"/>
      <c r="BA5" s="158"/>
      <c r="BB5" s="158"/>
      <c r="BC5" s="158"/>
      <c r="BD5" s="158"/>
      <c r="BE5" s="158"/>
      <c r="BF5" s="158"/>
      <c r="BG5" s="158"/>
      <c r="BH5" s="158"/>
      <c r="BI5" s="158"/>
      <c r="BJ5" s="158"/>
      <c r="BK5" s="158"/>
      <c r="BL5" s="158"/>
      <c r="BM5" s="158"/>
      <c r="BN5" s="158"/>
      <c r="BO5" s="158"/>
      <c r="BP5" s="158"/>
      <c r="BQ5" s="150"/>
      <c r="BR5" s="150"/>
      <c r="BS5" s="150"/>
      <c r="BT5" s="150"/>
      <c r="BU5" s="150"/>
      <c r="BV5" s="150"/>
      <c r="BW5" s="150"/>
      <c r="BX5" s="158"/>
      <c r="BY5" s="158"/>
      <c r="BZ5" s="158"/>
      <c r="CA5" s="158"/>
      <c r="CB5" s="158"/>
      <c r="CC5" s="158"/>
      <c r="CD5" s="158"/>
      <c r="CE5" s="158"/>
      <c r="CF5" s="158"/>
      <c r="CG5" s="158"/>
      <c r="CH5" s="158"/>
      <c r="CI5" s="158"/>
      <c r="CJ5" s="158"/>
      <c r="CK5" s="158"/>
      <c r="CL5" s="150"/>
      <c r="CM5" s="150"/>
      <c r="CN5" s="150"/>
      <c r="CO5" s="150"/>
      <c r="CP5" s="150"/>
      <c r="CQ5" s="150"/>
      <c r="CR5" s="150"/>
      <c r="CS5" s="150"/>
      <c r="CT5" s="150"/>
      <c r="CU5" s="150"/>
      <c r="CV5" s="150"/>
      <c r="CW5" s="150"/>
      <c r="CX5" s="150"/>
      <c r="CY5" s="150"/>
      <c r="CZ5" s="150"/>
      <c r="DA5" s="150"/>
      <c r="DB5" s="150"/>
      <c r="DC5" s="150"/>
      <c r="DD5" s="150"/>
      <c r="DE5" s="150"/>
      <c r="DF5" s="150"/>
      <c r="DG5" s="150"/>
      <c r="DH5" s="150"/>
      <c r="DI5" s="150"/>
      <c r="DJ5" s="150"/>
      <c r="DK5" s="150"/>
      <c r="DL5" s="150"/>
      <c r="DM5" s="150"/>
      <c r="DN5" s="150"/>
      <c r="DO5" s="150"/>
      <c r="DP5" s="150"/>
      <c r="DQ5" s="150"/>
      <c r="DR5" s="150"/>
      <c r="DS5" s="150"/>
      <c r="DT5" s="150"/>
      <c r="DU5" s="150"/>
      <c r="DV5" s="150"/>
      <c r="DW5" s="150"/>
      <c r="DX5" s="150"/>
      <c r="DY5" s="150"/>
      <c r="DZ5" s="150"/>
      <c r="EA5" s="150"/>
      <c r="EB5" s="150"/>
      <c r="EC5" s="150"/>
      <c r="ED5" s="150"/>
      <c r="EE5" s="150"/>
      <c r="EF5" s="150"/>
      <c r="EG5" s="150"/>
      <c r="EH5" s="150"/>
      <c r="EI5" s="150"/>
      <c r="EJ5" s="150"/>
      <c r="EK5" s="150"/>
      <c r="EL5" s="150"/>
      <c r="EM5" s="150"/>
      <c r="EN5" s="150"/>
      <c r="EO5" s="150"/>
      <c r="EP5" s="150"/>
      <c r="EQ5" s="150"/>
      <c r="ER5" s="150"/>
      <c r="ES5" s="150"/>
      <c r="ET5" s="150"/>
      <c r="EU5" s="150"/>
      <c r="EV5" s="150"/>
      <c r="EW5" s="150"/>
      <c r="EX5" s="150"/>
      <c r="EY5" s="150"/>
      <c r="EZ5" s="150"/>
      <c r="FA5" s="150"/>
      <c r="FB5" s="150"/>
      <c r="FC5" s="150"/>
      <c r="FD5" s="150"/>
      <c r="FE5" s="150"/>
      <c r="FF5" s="150"/>
      <c r="FG5" s="150"/>
      <c r="FH5" s="150"/>
      <c r="FI5" s="150"/>
      <c r="FJ5" s="150"/>
      <c r="FK5" s="150"/>
      <c r="FL5" s="150"/>
      <c r="FM5" s="150"/>
      <c r="FN5" s="150"/>
      <c r="FO5" s="150"/>
      <c r="FP5" s="150"/>
      <c r="FQ5" s="150"/>
      <c r="FR5" s="150"/>
      <c r="FS5" s="150"/>
      <c r="FT5" s="150"/>
      <c r="FU5" s="150"/>
      <c r="FV5" s="150"/>
      <c r="FW5" s="150"/>
      <c r="FX5" s="150"/>
      <c r="FY5" s="150"/>
      <c r="FZ5" s="150"/>
      <c r="GA5" s="150"/>
      <c r="GB5" s="150"/>
      <c r="GC5" s="150"/>
      <c r="GD5" s="150"/>
      <c r="GE5" s="150"/>
      <c r="GF5" s="150"/>
      <c r="GG5" s="150"/>
      <c r="GH5" s="150"/>
      <c r="GI5" s="150"/>
      <c r="GJ5" s="150"/>
      <c r="GK5" s="150"/>
      <c r="GL5" s="150"/>
      <c r="GM5" s="150"/>
      <c r="GN5" s="150"/>
      <c r="GO5" s="150"/>
      <c r="GP5" s="150"/>
      <c r="GQ5" s="150"/>
      <c r="GR5" s="150"/>
      <c r="GS5" s="150"/>
      <c r="GT5" s="150"/>
      <c r="GU5" s="150"/>
      <c r="GV5" s="150"/>
      <c r="GW5" s="150"/>
      <c r="GX5" s="150"/>
      <c r="GY5" s="150"/>
      <c r="GZ5" s="150"/>
      <c r="HA5" s="150"/>
      <c r="HB5" s="150"/>
      <c r="HC5" s="150"/>
      <c r="HD5" s="150"/>
      <c r="HE5" s="150"/>
      <c r="HF5" s="150"/>
      <c r="HG5" s="150"/>
      <c r="HH5" s="150"/>
      <c r="HI5" s="150"/>
      <c r="HJ5" s="150"/>
      <c r="HK5" s="150"/>
      <c r="HL5" s="150"/>
      <c r="HM5" s="150"/>
      <c r="HN5" s="150"/>
      <c r="HO5" s="150"/>
      <c r="HP5" s="150"/>
      <c r="HQ5" s="150"/>
      <c r="HR5" s="150"/>
      <c r="HS5" s="150"/>
      <c r="HT5" s="150"/>
      <c r="HU5" s="150"/>
      <c r="HV5" s="150"/>
      <c r="HW5" s="150"/>
      <c r="HX5" s="150"/>
      <c r="HY5" s="150"/>
      <c r="HZ5" s="150"/>
      <c r="IA5" s="150"/>
      <c r="IB5" s="150"/>
      <c r="IC5" s="150"/>
      <c r="ID5" s="150"/>
      <c r="IE5" s="150"/>
      <c r="IF5" s="150"/>
      <c r="IG5" s="150"/>
      <c r="IH5" s="150"/>
      <c r="II5" s="150"/>
      <c r="IJ5" s="150"/>
      <c r="IK5" s="150"/>
      <c r="IL5" s="150"/>
      <c r="IM5" s="150"/>
      <c r="IN5" s="150"/>
      <c r="IO5" s="150"/>
      <c r="IP5" s="150"/>
      <c r="IQ5" s="150"/>
      <c r="IR5" s="150"/>
      <c r="IS5" s="150"/>
      <c r="IT5" s="150"/>
      <c r="IU5" s="150"/>
      <c r="IV5" s="150"/>
      <c r="IW5" s="150"/>
      <c r="IX5" s="150"/>
      <c r="IY5" s="150"/>
      <c r="IZ5" s="150"/>
      <c r="JA5" s="150"/>
      <c r="JB5" s="150"/>
      <c r="JC5" s="150"/>
      <c r="JD5" s="150"/>
      <c r="JE5" s="150"/>
      <c r="JF5" s="150"/>
      <c r="JG5" s="150"/>
      <c r="JH5" s="150"/>
      <c r="JI5" s="150"/>
      <c r="JJ5" s="150"/>
      <c r="JK5" s="150"/>
      <c r="JL5" s="150"/>
      <c r="JM5" s="150"/>
      <c r="JN5" s="150"/>
      <c r="JO5" s="150"/>
      <c r="JP5" s="150"/>
      <c r="JQ5" s="150"/>
      <c r="JR5" s="150"/>
      <c r="JS5" s="150"/>
      <c r="JT5" s="150"/>
      <c r="JU5" s="150"/>
      <c r="JV5" s="150"/>
      <c r="JW5" s="150"/>
      <c r="JX5" s="150"/>
      <c r="JY5" s="150"/>
      <c r="JZ5" s="150"/>
      <c r="KA5" s="150"/>
      <c r="KB5" s="150"/>
      <c r="KC5" s="150"/>
      <c r="KD5" s="150"/>
      <c r="KE5" s="150"/>
      <c r="KF5" s="150"/>
      <c r="KG5" s="150"/>
      <c r="KH5" s="150"/>
      <c r="KI5" s="150"/>
      <c r="KJ5" s="150"/>
      <c r="KK5" s="150"/>
      <c r="KL5" s="150"/>
      <c r="KM5" s="150"/>
      <c r="KN5" s="150"/>
      <c r="KO5" s="150"/>
      <c r="KP5" s="150"/>
      <c r="KQ5" s="150"/>
      <c r="KR5" s="150"/>
      <c r="KS5" s="150"/>
      <c r="KT5" s="150"/>
      <c r="KU5" s="150"/>
      <c r="KV5" s="150"/>
      <c r="KW5" s="150"/>
      <c r="KX5" s="150"/>
      <c r="KY5" s="150"/>
      <c r="KZ5" s="150"/>
      <c r="LA5" s="150"/>
      <c r="LB5" s="150"/>
      <c r="LC5" s="150"/>
      <c r="LD5" s="150"/>
      <c r="LE5" s="150"/>
      <c r="LF5" s="150"/>
      <c r="LG5" s="150"/>
      <c r="LH5" s="150"/>
      <c r="LI5" s="150"/>
      <c r="LJ5" s="150"/>
      <c r="LK5" s="150"/>
      <c r="LL5" s="150"/>
      <c r="LM5" s="150"/>
      <c r="LN5" s="150"/>
      <c r="LO5" s="150"/>
      <c r="LP5" s="150"/>
      <c r="LQ5" s="150"/>
      <c r="LR5" s="150"/>
      <c r="LS5" s="150"/>
      <c r="LT5" s="150"/>
      <c r="LU5" s="150"/>
      <c r="LV5" s="150"/>
      <c r="LW5" s="150"/>
      <c r="LX5" s="150"/>
      <c r="LY5" s="150"/>
      <c r="LZ5" s="150"/>
      <c r="MA5" s="150"/>
      <c r="MB5" s="150"/>
      <c r="MC5" s="150"/>
      <c r="MD5" s="150"/>
      <c r="ME5" s="150"/>
      <c r="MF5" s="150"/>
      <c r="MG5" s="150"/>
      <c r="MH5" s="150"/>
      <c r="MI5" s="150"/>
      <c r="MJ5" s="150"/>
      <c r="MK5" s="150"/>
      <c r="ML5" s="150"/>
      <c r="MM5" s="150"/>
      <c r="MN5" s="150"/>
      <c r="MO5" s="150"/>
      <c r="MP5" s="150"/>
      <c r="MQ5" s="150"/>
      <c r="MR5" s="150"/>
      <c r="MS5" s="150"/>
      <c r="MT5" s="150"/>
      <c r="MU5" s="150"/>
      <c r="MV5" s="150"/>
      <c r="MW5" s="150"/>
      <c r="MX5" s="150"/>
      <c r="MY5" s="150"/>
      <c r="MZ5" s="150"/>
      <c r="NA5" s="150"/>
      <c r="NB5" s="150"/>
      <c r="NC5" s="150"/>
      <c r="ND5" s="150"/>
      <c r="NE5" s="150"/>
      <c r="NF5" s="150"/>
      <c r="NG5" s="150"/>
      <c r="NH5" s="150"/>
      <c r="NI5" s="150"/>
      <c r="NJ5" s="150"/>
      <c r="NK5" s="150"/>
      <c r="NL5" s="150"/>
      <c r="NM5" s="150"/>
      <c r="NN5" s="150"/>
      <c r="NO5" s="150"/>
      <c r="NP5" s="150"/>
      <c r="NQ5" s="150"/>
      <c r="NR5" s="150"/>
      <c r="NS5" s="150"/>
      <c r="NT5" s="150"/>
      <c r="NU5" s="150"/>
      <c r="NV5" s="150"/>
      <c r="NW5" s="150"/>
      <c r="NX5" s="150"/>
      <c r="NY5" s="150"/>
      <c r="NZ5" s="150"/>
      <c r="OA5" s="150"/>
      <c r="OB5" s="150"/>
      <c r="OC5" s="150"/>
      <c r="OD5" s="150"/>
      <c r="OE5" s="150"/>
      <c r="OF5" s="150"/>
      <c r="OG5" s="150"/>
      <c r="OH5" s="150"/>
      <c r="OI5" s="150"/>
      <c r="OJ5" s="150"/>
      <c r="OK5" s="150"/>
      <c r="OL5" s="150"/>
      <c r="OM5" s="150"/>
      <c r="ON5" s="150"/>
      <c r="OO5" s="150"/>
      <c r="OP5" s="150"/>
      <c r="OQ5" s="150"/>
      <c r="OR5" s="150"/>
      <c r="OS5" s="150"/>
      <c r="OT5" s="150"/>
      <c r="OU5" s="150"/>
      <c r="OV5" s="150"/>
      <c r="OW5" s="150"/>
      <c r="OX5" s="150"/>
      <c r="OY5" s="150"/>
      <c r="OZ5" s="150"/>
      <c r="PA5" s="150"/>
      <c r="PB5" s="150"/>
      <c r="PC5" s="150"/>
      <c r="PD5" s="150"/>
      <c r="PE5" s="150"/>
      <c r="PF5" s="150"/>
      <c r="PG5" s="150"/>
      <c r="PH5" s="150"/>
      <c r="PI5" s="150"/>
      <c r="PJ5" s="150"/>
      <c r="PK5" s="150"/>
      <c r="PL5" s="150"/>
      <c r="PM5" s="150"/>
      <c r="PN5" s="150"/>
      <c r="PO5" s="150"/>
      <c r="PP5" s="150"/>
      <c r="PQ5" s="150"/>
      <c r="PR5" s="150"/>
      <c r="PS5" s="150"/>
      <c r="PT5" s="150"/>
      <c r="PU5" s="150"/>
      <c r="PV5" s="150"/>
      <c r="PW5" s="150"/>
      <c r="PX5" s="150"/>
      <c r="PY5" s="150"/>
      <c r="PZ5" s="150"/>
      <c r="QA5" s="150"/>
      <c r="QB5" s="150"/>
      <c r="QC5" s="150"/>
      <c r="QD5" s="150"/>
      <c r="QE5" s="150"/>
      <c r="QF5" s="150"/>
      <c r="QG5" s="150"/>
      <c r="QH5" s="150"/>
      <c r="QI5" s="150"/>
      <c r="QJ5" s="150"/>
      <c r="QK5" s="150"/>
      <c r="QL5" s="150"/>
      <c r="QM5" s="150"/>
      <c r="QN5" s="150"/>
      <c r="QO5" s="150"/>
      <c r="QP5" s="150"/>
      <c r="QQ5" s="150"/>
      <c r="QR5" s="150"/>
      <c r="QS5" s="150"/>
      <c r="QT5" s="150"/>
      <c r="QU5" s="150"/>
      <c r="QV5" s="150"/>
      <c r="QW5" s="150"/>
      <c r="QX5" s="150"/>
      <c r="QY5" s="150"/>
      <c r="QZ5" s="150"/>
      <c r="RA5" s="150"/>
      <c r="RB5" s="150"/>
      <c r="RC5" s="150"/>
      <c r="RD5" s="150"/>
      <c r="RE5" s="150"/>
      <c r="RF5" s="150"/>
      <c r="RG5" s="150"/>
      <c r="RH5" s="150"/>
      <c r="RI5" s="150"/>
      <c r="RJ5" s="150"/>
      <c r="RK5" s="150"/>
      <c r="RL5" s="150"/>
      <c r="RM5" s="150"/>
      <c r="RN5" s="150"/>
      <c r="RO5" s="150"/>
      <c r="RP5" s="150"/>
      <c r="RQ5" s="150"/>
      <c r="RR5" s="150"/>
      <c r="RS5" s="150"/>
      <c r="RT5" s="150"/>
      <c r="RU5" s="150"/>
      <c r="RV5" s="150"/>
      <c r="RW5" s="150"/>
      <c r="RX5" s="150"/>
      <c r="RY5" s="150"/>
      <c r="RZ5" s="150"/>
      <c r="SA5" s="150"/>
      <c r="SB5" s="150"/>
      <c r="SC5" s="150"/>
      <c r="SD5" s="150"/>
      <c r="SE5" s="150"/>
      <c r="SF5" s="150"/>
      <c r="SG5" s="150"/>
      <c r="SH5" s="150"/>
      <c r="SI5" s="150"/>
      <c r="SJ5" s="150"/>
      <c r="SK5" s="150"/>
      <c r="SL5" s="150"/>
      <c r="SM5" s="150"/>
      <c r="SN5" s="150"/>
      <c r="SO5" s="150"/>
      <c r="SP5" s="150"/>
      <c r="SQ5" s="150"/>
      <c r="SR5" s="150"/>
      <c r="SS5" s="150"/>
      <c r="ST5" s="150"/>
      <c r="SU5" s="150"/>
      <c r="SV5" s="150"/>
      <c r="SW5" s="150"/>
      <c r="SX5" s="150"/>
      <c r="SY5" s="150"/>
      <c r="SZ5" s="150"/>
      <c r="TA5" s="150"/>
      <c r="TB5" s="150"/>
      <c r="TC5" s="150"/>
      <c r="TD5" s="150"/>
      <c r="TE5" s="150"/>
      <c r="TF5" s="150"/>
      <c r="TG5" s="150"/>
      <c r="TH5" s="150"/>
      <c r="TI5" s="150"/>
      <c r="TJ5" s="150"/>
      <c r="TK5" s="150"/>
      <c r="TL5" s="150"/>
      <c r="TM5" s="150"/>
      <c r="TN5" s="150"/>
      <c r="TO5" s="150"/>
      <c r="TP5" s="150"/>
      <c r="TQ5" s="150"/>
      <c r="TR5" s="150"/>
      <c r="TS5" s="150"/>
      <c r="TT5" s="150"/>
      <c r="TU5" s="150"/>
      <c r="TV5" s="150"/>
      <c r="TW5" s="150"/>
      <c r="TX5" s="150"/>
      <c r="TY5" s="150"/>
      <c r="TZ5" s="150"/>
      <c r="UA5" s="150"/>
      <c r="UB5" s="150"/>
      <c r="UC5" s="150"/>
      <c r="UD5" s="150"/>
      <c r="UE5" s="150"/>
      <c r="UF5" s="150"/>
      <c r="UG5" s="150"/>
      <c r="UH5" s="150"/>
      <c r="UI5" s="150"/>
      <c r="UJ5" s="150"/>
      <c r="UK5" s="150"/>
      <c r="UL5" s="150"/>
      <c r="UM5" s="150"/>
      <c r="UN5" s="150"/>
      <c r="UO5" s="150"/>
      <c r="UP5" s="150"/>
      <c r="UQ5" s="150"/>
      <c r="UR5" s="150"/>
      <c r="US5" s="150"/>
      <c r="UT5" s="150"/>
      <c r="UU5" s="150"/>
      <c r="UV5" s="150"/>
      <c r="UW5" s="150"/>
      <c r="UX5" s="150"/>
      <c r="UY5" s="150"/>
      <c r="UZ5" s="150"/>
      <c r="VA5" s="150"/>
      <c r="VB5" s="150"/>
      <c r="VC5" s="150"/>
      <c r="VD5" s="150"/>
      <c r="VE5" s="150"/>
      <c r="VF5" s="150"/>
      <c r="VG5" s="150"/>
      <c r="VH5" s="150"/>
      <c r="VI5" s="150"/>
      <c r="VJ5" s="150"/>
      <c r="VK5" s="150"/>
      <c r="VL5" s="150"/>
      <c r="VM5" s="150"/>
      <c r="VN5" s="150"/>
      <c r="VO5" s="150"/>
      <c r="VP5" s="150"/>
      <c r="VQ5" s="150"/>
      <c r="VR5" s="150"/>
      <c r="VS5" s="150"/>
      <c r="VT5" s="150"/>
      <c r="VU5" s="150"/>
      <c r="VV5" s="150"/>
      <c r="VW5" s="150"/>
      <c r="VX5" s="150"/>
      <c r="VY5" s="150"/>
      <c r="VZ5" s="150"/>
      <c r="WA5" s="150"/>
      <c r="WB5" s="150"/>
      <c r="WC5" s="150"/>
      <c r="WD5" s="150"/>
      <c r="WE5" s="150"/>
      <c r="WF5" s="150"/>
      <c r="WG5" s="150"/>
      <c r="WH5" s="150"/>
      <c r="WI5" s="150"/>
      <c r="WJ5" s="150"/>
      <c r="WK5" s="150"/>
      <c r="WL5" s="150"/>
      <c r="WM5" s="150"/>
      <c r="WN5" s="150"/>
      <c r="WO5" s="150"/>
    </row>
    <row r="6" spans="1:613" s="153" customFormat="1" ht="23.5" hidden="1" customHeight="1" x14ac:dyDescent="0.35">
      <c r="A6" s="150"/>
      <c r="B6" s="150"/>
      <c r="C6" s="154"/>
      <c r="D6" s="154"/>
      <c r="E6" s="154"/>
      <c r="F6" s="155"/>
      <c r="G6" s="150"/>
      <c r="H6" s="150"/>
      <c r="I6" s="150"/>
      <c r="J6" s="150"/>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c r="AJ6" s="158"/>
      <c r="AK6" s="158"/>
      <c r="AL6" s="158"/>
      <c r="AM6" s="158"/>
      <c r="AN6" s="158"/>
      <c r="AO6" s="158"/>
      <c r="AP6" s="158"/>
      <c r="AQ6" s="158"/>
      <c r="AR6" s="158"/>
      <c r="AS6" s="150"/>
      <c r="AT6" s="150"/>
      <c r="AU6" s="150"/>
      <c r="AV6" s="150"/>
      <c r="AW6" s="150"/>
      <c r="AX6" s="158"/>
      <c r="AY6" s="158"/>
      <c r="AZ6" s="158"/>
      <c r="BA6" s="158"/>
      <c r="BB6" s="158"/>
      <c r="BC6" s="158"/>
      <c r="BD6" s="158"/>
      <c r="BE6" s="158"/>
      <c r="BF6" s="158"/>
      <c r="BG6" s="158"/>
      <c r="BH6" s="158"/>
      <c r="BI6" s="158"/>
      <c r="BJ6" s="158"/>
      <c r="BK6" s="158"/>
      <c r="BL6" s="158"/>
      <c r="BM6" s="158"/>
      <c r="BN6" s="158"/>
      <c r="BO6" s="158"/>
      <c r="BP6" s="158"/>
      <c r="BQ6" s="150"/>
      <c r="BR6" s="150"/>
      <c r="BS6" s="150"/>
      <c r="BT6" s="150"/>
      <c r="BU6" s="150"/>
      <c r="BV6" s="150"/>
      <c r="BW6" s="150"/>
      <c r="BX6" s="158"/>
      <c r="BY6" s="158"/>
      <c r="BZ6" s="158"/>
      <c r="CA6" s="158"/>
      <c r="CB6" s="158"/>
      <c r="CC6" s="158"/>
      <c r="CD6" s="158"/>
      <c r="CE6" s="158"/>
      <c r="CF6" s="158"/>
      <c r="CG6" s="158"/>
      <c r="CH6" s="158"/>
      <c r="CI6" s="158"/>
      <c r="CJ6" s="158"/>
      <c r="CK6" s="158"/>
      <c r="CL6" s="150"/>
      <c r="CM6" s="150"/>
      <c r="CN6" s="150"/>
      <c r="CO6" s="150"/>
      <c r="CP6" s="150"/>
      <c r="CQ6" s="150"/>
      <c r="CR6" s="150"/>
      <c r="CS6" s="150"/>
      <c r="CT6" s="150"/>
      <c r="CU6" s="150"/>
      <c r="CV6" s="150"/>
      <c r="CW6" s="150"/>
      <c r="CX6" s="150"/>
      <c r="CY6" s="150"/>
      <c r="CZ6" s="150"/>
      <c r="DA6" s="150"/>
      <c r="DB6" s="150"/>
      <c r="DC6" s="150"/>
      <c r="DD6" s="150"/>
      <c r="DE6" s="150"/>
      <c r="DF6" s="150"/>
      <c r="DG6" s="150"/>
      <c r="DH6" s="150"/>
      <c r="DI6" s="150"/>
      <c r="DJ6" s="150"/>
      <c r="DK6" s="150"/>
      <c r="DL6" s="150"/>
      <c r="DM6" s="150"/>
      <c r="DN6" s="150"/>
      <c r="DO6" s="150"/>
      <c r="DP6" s="150"/>
      <c r="DQ6" s="150"/>
      <c r="DR6" s="150"/>
      <c r="DS6" s="150"/>
      <c r="DT6" s="150"/>
      <c r="DU6" s="150"/>
      <c r="DV6" s="150"/>
      <c r="DW6" s="150"/>
      <c r="DX6" s="150"/>
      <c r="DY6" s="150"/>
      <c r="DZ6" s="150"/>
      <c r="EA6" s="150"/>
      <c r="EB6" s="150"/>
      <c r="EC6" s="150"/>
      <c r="ED6" s="150"/>
      <c r="EE6" s="150"/>
      <c r="EF6" s="150"/>
      <c r="EG6" s="150"/>
      <c r="EH6" s="150"/>
      <c r="EI6" s="150"/>
      <c r="EJ6" s="150"/>
      <c r="EK6" s="150"/>
      <c r="EL6" s="150"/>
      <c r="EM6" s="150"/>
      <c r="EN6" s="150"/>
      <c r="EO6" s="150"/>
      <c r="EP6" s="150"/>
      <c r="EQ6" s="150"/>
      <c r="ER6" s="150"/>
      <c r="ES6" s="150"/>
      <c r="ET6" s="150"/>
      <c r="EU6" s="150"/>
      <c r="EV6" s="150"/>
      <c r="EW6" s="150"/>
      <c r="EX6" s="150"/>
      <c r="EY6" s="150"/>
      <c r="EZ6" s="150"/>
      <c r="FA6" s="150"/>
      <c r="FB6" s="150"/>
      <c r="FC6" s="150"/>
      <c r="FD6" s="150"/>
      <c r="FE6" s="150"/>
      <c r="FF6" s="150"/>
      <c r="FG6" s="150"/>
      <c r="FH6" s="150"/>
      <c r="FI6" s="150"/>
      <c r="FJ6" s="150"/>
      <c r="FK6" s="150"/>
      <c r="FL6" s="150"/>
      <c r="FM6" s="150"/>
      <c r="FN6" s="150"/>
      <c r="FO6" s="150"/>
      <c r="FP6" s="150"/>
      <c r="FQ6" s="150"/>
      <c r="FR6" s="150"/>
      <c r="FS6" s="150"/>
      <c r="FT6" s="150"/>
      <c r="FU6" s="150"/>
      <c r="FV6" s="150"/>
      <c r="FW6" s="150"/>
      <c r="FX6" s="150"/>
      <c r="FY6" s="150"/>
      <c r="FZ6" s="150"/>
      <c r="GA6" s="150"/>
      <c r="GB6" s="150"/>
      <c r="GC6" s="150"/>
      <c r="GD6" s="150"/>
      <c r="GE6" s="150"/>
      <c r="GF6" s="150"/>
      <c r="GG6" s="150"/>
      <c r="GH6" s="150"/>
      <c r="GI6" s="150"/>
      <c r="GJ6" s="150"/>
      <c r="GK6" s="150"/>
      <c r="GL6" s="150"/>
      <c r="GM6" s="150"/>
      <c r="GN6" s="150"/>
      <c r="GO6" s="150"/>
      <c r="GP6" s="150"/>
      <c r="GQ6" s="150"/>
      <c r="GR6" s="150"/>
      <c r="GS6" s="150"/>
      <c r="GT6" s="150"/>
      <c r="GU6" s="150"/>
      <c r="GV6" s="150"/>
      <c r="GW6" s="150"/>
      <c r="GX6" s="150"/>
      <c r="GY6" s="150"/>
      <c r="GZ6" s="150"/>
      <c r="HA6" s="150"/>
      <c r="HB6" s="150"/>
      <c r="HC6" s="150"/>
      <c r="HD6" s="150"/>
      <c r="HE6" s="150"/>
      <c r="HF6" s="150"/>
      <c r="HG6" s="150"/>
      <c r="HH6" s="150"/>
      <c r="HI6" s="150"/>
      <c r="HJ6" s="150"/>
      <c r="HK6" s="150"/>
      <c r="HL6" s="150"/>
      <c r="HM6" s="150"/>
      <c r="HN6" s="150"/>
      <c r="HO6" s="150"/>
      <c r="HP6" s="150"/>
      <c r="HQ6" s="150"/>
      <c r="HR6" s="150"/>
      <c r="HS6" s="150"/>
      <c r="HT6" s="150"/>
      <c r="HU6" s="150"/>
      <c r="HV6" s="150"/>
      <c r="HW6" s="150"/>
      <c r="HX6" s="150"/>
      <c r="HY6" s="150"/>
      <c r="HZ6" s="150"/>
      <c r="IA6" s="150"/>
      <c r="IB6" s="150"/>
      <c r="IC6" s="150"/>
      <c r="ID6" s="150"/>
      <c r="IE6" s="150"/>
      <c r="IF6" s="150"/>
      <c r="IG6" s="150"/>
      <c r="IH6" s="150"/>
      <c r="II6" s="150"/>
      <c r="IJ6" s="150"/>
      <c r="IK6" s="150"/>
      <c r="IL6" s="150"/>
      <c r="IM6" s="150"/>
      <c r="IN6" s="150"/>
      <c r="IO6" s="150"/>
      <c r="IP6" s="150"/>
      <c r="IQ6" s="150"/>
      <c r="IR6" s="150"/>
      <c r="IS6" s="150"/>
      <c r="IT6" s="150"/>
      <c r="IU6" s="150"/>
      <c r="IV6" s="150"/>
      <c r="IW6" s="150"/>
      <c r="IX6" s="150"/>
      <c r="IY6" s="150"/>
      <c r="IZ6" s="150"/>
      <c r="JA6" s="150"/>
      <c r="JB6" s="150"/>
      <c r="JC6" s="150"/>
      <c r="JD6" s="150"/>
      <c r="JE6" s="150"/>
      <c r="JF6" s="150"/>
      <c r="JG6" s="150"/>
      <c r="JH6" s="150"/>
      <c r="JI6" s="150"/>
      <c r="JJ6" s="150"/>
      <c r="JK6" s="150"/>
      <c r="JL6" s="150"/>
      <c r="JM6" s="150"/>
      <c r="JN6" s="150"/>
      <c r="JO6" s="150"/>
      <c r="JP6" s="150"/>
      <c r="JQ6" s="150"/>
      <c r="JR6" s="150"/>
      <c r="JS6" s="150"/>
      <c r="JT6" s="150"/>
      <c r="JU6" s="150"/>
      <c r="JV6" s="150"/>
      <c r="JW6" s="150"/>
      <c r="JX6" s="150"/>
      <c r="JY6" s="150"/>
      <c r="JZ6" s="150"/>
      <c r="KA6" s="150"/>
      <c r="KB6" s="150"/>
      <c r="KC6" s="150"/>
      <c r="KD6" s="150"/>
      <c r="KE6" s="150"/>
      <c r="KF6" s="150"/>
      <c r="KG6" s="150"/>
      <c r="KH6" s="150"/>
      <c r="KI6" s="150"/>
      <c r="KJ6" s="150"/>
      <c r="KK6" s="150"/>
      <c r="KL6" s="150"/>
      <c r="KM6" s="150"/>
      <c r="KN6" s="150"/>
      <c r="KO6" s="150"/>
      <c r="KP6" s="150"/>
      <c r="KQ6" s="150"/>
      <c r="KR6" s="150"/>
      <c r="KS6" s="150"/>
      <c r="KT6" s="150"/>
      <c r="KU6" s="150"/>
      <c r="KV6" s="150"/>
      <c r="KW6" s="150"/>
      <c r="KX6" s="150"/>
      <c r="KY6" s="150"/>
      <c r="KZ6" s="150"/>
      <c r="LA6" s="150"/>
      <c r="LB6" s="150"/>
      <c r="LC6" s="150"/>
      <c r="LD6" s="150"/>
      <c r="LE6" s="150"/>
      <c r="LF6" s="150"/>
      <c r="LG6" s="150"/>
      <c r="LH6" s="150"/>
      <c r="LI6" s="150"/>
      <c r="LJ6" s="150"/>
      <c r="LK6" s="150"/>
      <c r="LL6" s="150"/>
      <c r="LM6" s="150"/>
      <c r="LN6" s="150"/>
      <c r="LO6" s="150"/>
      <c r="LP6" s="150"/>
      <c r="LQ6" s="150"/>
      <c r="LR6" s="150"/>
      <c r="LS6" s="150"/>
      <c r="LT6" s="150"/>
      <c r="LU6" s="150"/>
      <c r="LV6" s="150"/>
      <c r="LW6" s="150"/>
      <c r="LX6" s="150"/>
      <c r="LY6" s="150"/>
      <c r="LZ6" s="150"/>
      <c r="MA6" s="150"/>
      <c r="MB6" s="150"/>
      <c r="MC6" s="150"/>
      <c r="MD6" s="150"/>
      <c r="ME6" s="150"/>
      <c r="MF6" s="150"/>
      <c r="MG6" s="150"/>
      <c r="MH6" s="150"/>
      <c r="MI6" s="150"/>
      <c r="MJ6" s="150"/>
      <c r="MK6" s="150"/>
      <c r="ML6" s="150"/>
      <c r="MM6" s="150"/>
      <c r="MN6" s="150"/>
      <c r="MO6" s="150"/>
      <c r="MP6" s="150"/>
      <c r="MQ6" s="150"/>
      <c r="MR6" s="150"/>
      <c r="MS6" s="150"/>
      <c r="MT6" s="150"/>
      <c r="MU6" s="150"/>
      <c r="MV6" s="150"/>
      <c r="MW6" s="150"/>
      <c r="MX6" s="150"/>
      <c r="MY6" s="150"/>
      <c r="MZ6" s="150"/>
      <c r="NA6" s="150"/>
      <c r="NB6" s="150"/>
      <c r="NC6" s="150"/>
      <c r="ND6" s="150"/>
      <c r="NE6" s="150"/>
      <c r="NF6" s="150"/>
      <c r="NG6" s="150"/>
      <c r="NH6" s="150"/>
      <c r="NI6" s="150"/>
      <c r="NJ6" s="150"/>
      <c r="NK6" s="150"/>
      <c r="NL6" s="150"/>
      <c r="NM6" s="150"/>
      <c r="NN6" s="150"/>
      <c r="NO6" s="150"/>
      <c r="NP6" s="150"/>
      <c r="NQ6" s="150"/>
      <c r="NR6" s="150"/>
      <c r="NS6" s="150"/>
      <c r="NT6" s="150"/>
      <c r="NU6" s="150"/>
      <c r="NV6" s="150"/>
      <c r="NW6" s="150"/>
      <c r="NX6" s="150"/>
      <c r="NY6" s="150"/>
      <c r="NZ6" s="150"/>
      <c r="OA6" s="150"/>
      <c r="OB6" s="150"/>
      <c r="OC6" s="150"/>
      <c r="OD6" s="150"/>
      <c r="OE6" s="150"/>
      <c r="OF6" s="150"/>
      <c r="OG6" s="150"/>
      <c r="OH6" s="150"/>
      <c r="OI6" s="150"/>
      <c r="OJ6" s="150"/>
      <c r="OK6" s="150"/>
      <c r="OL6" s="150"/>
      <c r="OM6" s="150"/>
      <c r="ON6" s="150"/>
      <c r="OO6" s="150"/>
      <c r="OP6" s="150"/>
      <c r="OQ6" s="150"/>
      <c r="OR6" s="150"/>
      <c r="OS6" s="150"/>
      <c r="OT6" s="150"/>
      <c r="OU6" s="150"/>
      <c r="OV6" s="150"/>
      <c r="OW6" s="150"/>
      <c r="OX6" s="150"/>
      <c r="OY6" s="150"/>
      <c r="OZ6" s="150"/>
      <c r="PA6" s="150"/>
      <c r="PB6" s="150"/>
      <c r="PC6" s="150"/>
      <c r="PD6" s="150"/>
      <c r="PE6" s="150"/>
      <c r="PF6" s="150"/>
      <c r="PG6" s="150"/>
      <c r="PH6" s="150"/>
      <c r="PI6" s="150"/>
      <c r="PJ6" s="150"/>
      <c r="PK6" s="150"/>
      <c r="PL6" s="150"/>
      <c r="PM6" s="150"/>
      <c r="PN6" s="150"/>
      <c r="PO6" s="150"/>
      <c r="PP6" s="150"/>
      <c r="PQ6" s="150"/>
      <c r="PR6" s="150"/>
      <c r="PS6" s="150"/>
      <c r="PT6" s="150"/>
      <c r="PU6" s="150"/>
      <c r="PV6" s="150"/>
      <c r="PW6" s="150"/>
      <c r="PX6" s="150"/>
      <c r="PY6" s="150"/>
      <c r="PZ6" s="150"/>
      <c r="QA6" s="150"/>
      <c r="QB6" s="150"/>
      <c r="QC6" s="150"/>
      <c r="QD6" s="150"/>
      <c r="QE6" s="150"/>
      <c r="QF6" s="150"/>
      <c r="QG6" s="150"/>
      <c r="QH6" s="150"/>
      <c r="QI6" s="150"/>
      <c r="QJ6" s="150"/>
      <c r="QK6" s="150"/>
      <c r="QL6" s="150"/>
      <c r="QM6" s="150"/>
      <c r="QN6" s="150"/>
      <c r="QO6" s="150"/>
      <c r="QP6" s="150"/>
      <c r="QQ6" s="150"/>
      <c r="QR6" s="150"/>
      <c r="QS6" s="150"/>
      <c r="QT6" s="150"/>
      <c r="QU6" s="150"/>
      <c r="QV6" s="150"/>
      <c r="QW6" s="150"/>
      <c r="QX6" s="150"/>
      <c r="QY6" s="150"/>
      <c r="QZ6" s="150"/>
      <c r="RA6" s="150"/>
      <c r="RB6" s="150"/>
      <c r="RC6" s="150"/>
      <c r="RD6" s="150"/>
      <c r="RE6" s="150"/>
      <c r="RF6" s="150"/>
      <c r="RG6" s="150"/>
      <c r="RH6" s="150"/>
      <c r="RI6" s="150"/>
      <c r="RJ6" s="150"/>
      <c r="RK6" s="150"/>
      <c r="RL6" s="150"/>
      <c r="RM6" s="150"/>
      <c r="RN6" s="150"/>
      <c r="RO6" s="150"/>
      <c r="RP6" s="150"/>
      <c r="RQ6" s="150"/>
      <c r="RR6" s="150"/>
      <c r="RS6" s="150"/>
      <c r="RT6" s="150"/>
      <c r="RU6" s="150"/>
      <c r="RV6" s="150"/>
      <c r="RW6" s="150"/>
      <c r="RX6" s="150"/>
      <c r="RY6" s="150"/>
      <c r="RZ6" s="150"/>
      <c r="SA6" s="150"/>
      <c r="SB6" s="150"/>
      <c r="SC6" s="150"/>
      <c r="SD6" s="150"/>
      <c r="SE6" s="150"/>
      <c r="SF6" s="150"/>
      <c r="SG6" s="150"/>
      <c r="SH6" s="150"/>
      <c r="SI6" s="150"/>
      <c r="SJ6" s="150"/>
      <c r="SK6" s="150"/>
      <c r="SL6" s="150"/>
      <c r="SM6" s="150"/>
      <c r="SN6" s="150"/>
      <c r="SO6" s="150"/>
      <c r="SP6" s="150"/>
      <c r="SQ6" s="150"/>
      <c r="SR6" s="150"/>
      <c r="SS6" s="150"/>
      <c r="ST6" s="150"/>
      <c r="SU6" s="150"/>
      <c r="SV6" s="150"/>
      <c r="SW6" s="150"/>
      <c r="SX6" s="150"/>
      <c r="SY6" s="150"/>
      <c r="SZ6" s="150"/>
      <c r="TA6" s="150"/>
      <c r="TB6" s="150"/>
      <c r="TC6" s="150"/>
      <c r="TD6" s="150"/>
      <c r="TE6" s="150"/>
      <c r="TF6" s="150"/>
      <c r="TG6" s="150"/>
      <c r="TH6" s="150"/>
      <c r="TI6" s="150"/>
      <c r="TJ6" s="150"/>
      <c r="TK6" s="150"/>
      <c r="TL6" s="150"/>
      <c r="TM6" s="150"/>
      <c r="TN6" s="150"/>
      <c r="TO6" s="150"/>
      <c r="TP6" s="150"/>
      <c r="TQ6" s="150"/>
      <c r="TR6" s="150"/>
      <c r="TS6" s="150"/>
      <c r="TT6" s="150"/>
      <c r="TU6" s="150"/>
      <c r="TV6" s="150"/>
      <c r="TW6" s="150"/>
      <c r="TX6" s="150"/>
      <c r="TY6" s="150"/>
      <c r="TZ6" s="150"/>
      <c r="UA6" s="150"/>
      <c r="UB6" s="150"/>
      <c r="UC6" s="150"/>
      <c r="UD6" s="150"/>
      <c r="UE6" s="150"/>
      <c r="UF6" s="150"/>
      <c r="UG6" s="150"/>
      <c r="UH6" s="150"/>
      <c r="UI6" s="150"/>
      <c r="UJ6" s="150"/>
      <c r="UK6" s="150"/>
      <c r="UL6" s="150"/>
      <c r="UM6" s="150"/>
      <c r="UN6" s="150"/>
      <c r="UO6" s="150"/>
      <c r="UP6" s="150"/>
      <c r="UQ6" s="150"/>
      <c r="UR6" s="150"/>
      <c r="US6" s="150"/>
      <c r="UT6" s="150"/>
      <c r="UU6" s="150"/>
      <c r="UV6" s="150"/>
      <c r="UW6" s="150"/>
      <c r="UX6" s="150"/>
      <c r="UY6" s="150"/>
      <c r="UZ6" s="150"/>
      <c r="VA6" s="150"/>
      <c r="VB6" s="150"/>
      <c r="VC6" s="150"/>
      <c r="VD6" s="150"/>
      <c r="VE6" s="150"/>
      <c r="VF6" s="150"/>
      <c r="VG6" s="150"/>
      <c r="VH6" s="150"/>
      <c r="VI6" s="150"/>
      <c r="VJ6" s="150"/>
      <c r="VK6" s="150"/>
      <c r="VL6" s="150"/>
      <c r="VM6" s="150"/>
      <c r="VN6" s="150"/>
      <c r="VO6" s="150"/>
      <c r="VP6" s="150"/>
      <c r="VQ6" s="150"/>
      <c r="VR6" s="150"/>
      <c r="VS6" s="150"/>
      <c r="VT6" s="150"/>
      <c r="VU6" s="150"/>
      <c r="VV6" s="150"/>
      <c r="VW6" s="150"/>
      <c r="VX6" s="150"/>
      <c r="VY6" s="150"/>
      <c r="VZ6" s="150"/>
      <c r="WA6" s="150"/>
      <c r="WB6" s="150"/>
      <c r="WC6" s="150"/>
      <c r="WD6" s="150"/>
      <c r="WE6" s="150"/>
      <c r="WF6" s="150"/>
      <c r="WG6" s="150"/>
      <c r="WH6" s="150"/>
      <c r="WI6" s="150"/>
      <c r="WJ6" s="150"/>
      <c r="WK6" s="150"/>
      <c r="WL6" s="150"/>
      <c r="WM6" s="150"/>
      <c r="WN6" s="150"/>
      <c r="WO6" s="150"/>
    </row>
    <row r="7" spans="1:613" s="153" customFormat="1" ht="19.5" customHeight="1" x14ac:dyDescent="0.35">
      <c r="A7" s="150"/>
      <c r="B7" s="150"/>
      <c r="C7" s="154"/>
      <c r="D7" s="154"/>
      <c r="F7" s="155"/>
      <c r="G7" s="159"/>
      <c r="H7" s="150"/>
      <c r="I7" s="150"/>
      <c r="J7" s="150"/>
      <c r="K7" s="158"/>
      <c r="L7" s="158"/>
      <c r="M7" s="158"/>
      <c r="N7" s="158"/>
      <c r="O7" s="158"/>
      <c r="P7" s="158"/>
      <c r="Q7" s="158"/>
      <c r="R7" s="158"/>
      <c r="S7" s="158"/>
      <c r="T7" s="158"/>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0"/>
      <c r="AT7" s="150"/>
      <c r="AU7" s="150"/>
      <c r="AV7" s="150"/>
      <c r="AW7" s="150"/>
      <c r="AX7" s="158"/>
      <c r="AY7" s="158"/>
      <c r="AZ7" s="158"/>
      <c r="BA7" s="158"/>
      <c r="BB7" s="158"/>
      <c r="BC7" s="158"/>
      <c r="BD7" s="158"/>
      <c r="BE7" s="158"/>
      <c r="BF7" s="158"/>
      <c r="BG7" s="158"/>
      <c r="BH7" s="158"/>
      <c r="BI7" s="158"/>
      <c r="BJ7" s="158"/>
      <c r="BK7" s="158"/>
      <c r="BL7" s="158"/>
      <c r="BM7" s="158"/>
      <c r="BN7" s="158"/>
      <c r="BO7" s="158"/>
      <c r="BP7" s="158"/>
      <c r="BQ7" s="150"/>
      <c r="BR7" s="150"/>
      <c r="BS7" s="150"/>
      <c r="BT7" s="150"/>
      <c r="BU7" s="150"/>
      <c r="BV7" s="150"/>
      <c r="BW7" s="150"/>
      <c r="BX7" s="158"/>
      <c r="BY7" s="158"/>
      <c r="BZ7" s="158"/>
      <c r="CA7" s="158"/>
      <c r="CB7" s="158"/>
      <c r="CC7" s="158"/>
      <c r="CD7" s="158"/>
      <c r="CE7" s="158"/>
      <c r="CF7" s="158"/>
      <c r="CG7" s="158"/>
      <c r="CH7" s="158"/>
      <c r="CI7" s="158"/>
      <c r="CJ7" s="158"/>
      <c r="CK7" s="158"/>
      <c r="CL7" s="150"/>
      <c r="CM7" s="150"/>
      <c r="CN7" s="150"/>
      <c r="CO7" s="150"/>
      <c r="CP7" s="150"/>
      <c r="CQ7" s="150"/>
      <c r="CR7" s="150"/>
      <c r="CS7" s="150"/>
      <c r="CT7" s="150"/>
      <c r="CU7" s="150"/>
      <c r="CV7" s="150"/>
      <c r="CW7" s="150"/>
      <c r="CX7" s="150"/>
      <c r="CY7" s="150"/>
      <c r="CZ7" s="150"/>
      <c r="DA7" s="150"/>
      <c r="DB7" s="150"/>
      <c r="DC7" s="150"/>
      <c r="DD7" s="150"/>
      <c r="DE7" s="150"/>
      <c r="DF7" s="150"/>
      <c r="DG7" s="150"/>
      <c r="DH7" s="150"/>
      <c r="DI7" s="150"/>
      <c r="DJ7" s="150"/>
      <c r="DK7" s="150"/>
      <c r="DL7" s="150"/>
      <c r="DM7" s="150"/>
      <c r="DN7" s="150"/>
      <c r="DO7" s="150"/>
      <c r="DP7" s="150"/>
      <c r="DQ7" s="150"/>
      <c r="DR7" s="150"/>
      <c r="DS7" s="150"/>
      <c r="DT7" s="150"/>
      <c r="DU7" s="150"/>
      <c r="DV7" s="150"/>
      <c r="DW7" s="150"/>
      <c r="DX7" s="150"/>
      <c r="DY7" s="150"/>
      <c r="DZ7" s="150"/>
      <c r="EA7" s="150"/>
      <c r="EB7" s="150"/>
      <c r="EC7" s="150"/>
      <c r="ED7" s="150"/>
      <c r="EE7" s="150"/>
      <c r="EF7" s="150"/>
      <c r="EG7" s="150"/>
      <c r="EH7" s="150"/>
      <c r="EI7" s="150"/>
      <c r="EJ7" s="150"/>
      <c r="EK7" s="150"/>
      <c r="EL7" s="150"/>
      <c r="EM7" s="150"/>
      <c r="EN7" s="150"/>
      <c r="EO7" s="150"/>
      <c r="EP7" s="150"/>
      <c r="EQ7" s="150"/>
      <c r="ER7" s="150"/>
      <c r="ES7" s="150"/>
      <c r="ET7" s="150"/>
      <c r="EU7" s="150"/>
      <c r="EV7" s="150"/>
      <c r="EW7" s="150"/>
      <c r="EX7" s="150"/>
      <c r="EY7" s="150"/>
      <c r="EZ7" s="150"/>
      <c r="FA7" s="150"/>
      <c r="FB7" s="150"/>
      <c r="FC7" s="150"/>
      <c r="FD7" s="150"/>
      <c r="FE7" s="150"/>
      <c r="FF7" s="150"/>
      <c r="FG7" s="150"/>
      <c r="FH7" s="150"/>
      <c r="FI7" s="150"/>
      <c r="FJ7" s="150"/>
      <c r="FK7" s="150"/>
      <c r="FL7" s="150"/>
      <c r="FM7" s="150"/>
      <c r="FN7" s="150"/>
      <c r="FO7" s="150"/>
      <c r="FP7" s="150"/>
      <c r="FQ7" s="150"/>
      <c r="FR7" s="150"/>
      <c r="FS7" s="150"/>
      <c r="FT7" s="150"/>
      <c r="FU7" s="150"/>
      <c r="FV7" s="150"/>
      <c r="FW7" s="150"/>
      <c r="FX7" s="150"/>
      <c r="FY7" s="150"/>
      <c r="FZ7" s="150"/>
      <c r="GA7" s="150"/>
      <c r="GB7" s="150"/>
      <c r="GC7" s="150"/>
      <c r="GD7" s="150"/>
      <c r="GE7" s="150"/>
      <c r="GF7" s="150"/>
      <c r="GG7" s="150"/>
      <c r="GH7" s="150"/>
      <c r="GI7" s="150"/>
      <c r="GJ7" s="150"/>
      <c r="GK7" s="150"/>
      <c r="GL7" s="150"/>
      <c r="GM7" s="150"/>
      <c r="GN7" s="150"/>
      <c r="GO7" s="150"/>
      <c r="GP7" s="150"/>
      <c r="GQ7" s="150"/>
      <c r="GR7" s="150"/>
      <c r="GS7" s="150"/>
      <c r="GT7" s="150"/>
      <c r="GU7" s="150"/>
      <c r="GV7" s="150"/>
      <c r="GW7" s="150"/>
      <c r="GX7" s="150"/>
      <c r="GY7" s="150"/>
      <c r="GZ7" s="150"/>
      <c r="HA7" s="150"/>
      <c r="HB7" s="150"/>
      <c r="HC7" s="150"/>
      <c r="HD7" s="150"/>
      <c r="HE7" s="150"/>
      <c r="HF7" s="150"/>
      <c r="HG7" s="150"/>
      <c r="HH7" s="150"/>
      <c r="HI7" s="150"/>
      <c r="HJ7" s="150"/>
      <c r="HK7" s="150"/>
      <c r="HL7" s="150"/>
      <c r="HM7" s="150"/>
      <c r="HN7" s="150"/>
      <c r="HO7" s="150"/>
      <c r="HP7" s="150"/>
      <c r="HQ7" s="150"/>
      <c r="HR7" s="150"/>
      <c r="HS7" s="150"/>
      <c r="HT7" s="150"/>
      <c r="HU7" s="150"/>
      <c r="HV7" s="150"/>
      <c r="HW7" s="150"/>
      <c r="HX7" s="150"/>
      <c r="HY7" s="150"/>
      <c r="HZ7" s="150"/>
      <c r="IA7" s="150"/>
      <c r="IB7" s="150"/>
      <c r="IC7" s="150"/>
      <c r="ID7" s="150"/>
      <c r="IE7" s="150"/>
      <c r="IF7" s="150"/>
      <c r="IG7" s="150"/>
      <c r="IH7" s="150"/>
      <c r="II7" s="150"/>
      <c r="IJ7" s="150"/>
      <c r="IK7" s="150"/>
      <c r="IL7" s="150"/>
      <c r="IM7" s="150"/>
      <c r="IN7" s="150"/>
      <c r="IO7" s="150"/>
      <c r="IP7" s="150"/>
      <c r="IQ7" s="150"/>
      <c r="IR7" s="150"/>
      <c r="IS7" s="150"/>
      <c r="IT7" s="150"/>
      <c r="IU7" s="150"/>
      <c r="IV7" s="150"/>
      <c r="IW7" s="150"/>
      <c r="IX7" s="150"/>
      <c r="IY7" s="150"/>
      <c r="IZ7" s="150"/>
      <c r="JA7" s="150"/>
      <c r="JB7" s="150"/>
      <c r="JC7" s="150"/>
      <c r="JD7" s="150"/>
      <c r="JE7" s="150"/>
      <c r="JF7" s="150"/>
      <c r="JG7" s="150"/>
      <c r="JH7" s="150"/>
      <c r="JI7" s="150"/>
      <c r="JJ7" s="150"/>
      <c r="JK7" s="150"/>
      <c r="JL7" s="150"/>
      <c r="JM7" s="150"/>
      <c r="JN7" s="150"/>
      <c r="JO7" s="150"/>
      <c r="JP7" s="150"/>
      <c r="JQ7" s="150"/>
      <c r="JR7" s="150"/>
      <c r="JS7" s="150"/>
      <c r="JT7" s="150"/>
      <c r="JU7" s="150"/>
      <c r="JV7" s="150"/>
      <c r="JW7" s="150"/>
      <c r="JX7" s="150"/>
      <c r="JY7" s="150"/>
      <c r="JZ7" s="150"/>
      <c r="KA7" s="150"/>
      <c r="KB7" s="150"/>
      <c r="KC7" s="150"/>
      <c r="KD7" s="150"/>
      <c r="KE7" s="150"/>
      <c r="KF7" s="150"/>
      <c r="KG7" s="150"/>
      <c r="KH7" s="150"/>
      <c r="KI7" s="150"/>
      <c r="KJ7" s="150"/>
      <c r="KK7" s="150"/>
      <c r="KL7" s="150"/>
      <c r="KM7" s="150"/>
      <c r="KN7" s="150"/>
      <c r="KO7" s="150"/>
      <c r="KP7" s="150"/>
      <c r="KQ7" s="150"/>
      <c r="KR7" s="150"/>
      <c r="KS7" s="150"/>
      <c r="KT7" s="150"/>
      <c r="KU7" s="150"/>
      <c r="KV7" s="150"/>
      <c r="KW7" s="150"/>
      <c r="KX7" s="150"/>
      <c r="KY7" s="150"/>
      <c r="KZ7" s="150"/>
      <c r="LA7" s="150"/>
      <c r="LB7" s="150"/>
      <c r="LC7" s="150"/>
      <c r="LD7" s="150"/>
      <c r="LE7" s="150"/>
      <c r="LF7" s="150"/>
      <c r="LG7" s="150"/>
      <c r="LH7" s="150"/>
      <c r="LI7" s="150"/>
      <c r="LJ7" s="150"/>
      <c r="LK7" s="150"/>
      <c r="LL7" s="150"/>
      <c r="LM7" s="150"/>
      <c r="LN7" s="150"/>
      <c r="LO7" s="150"/>
      <c r="LP7" s="150"/>
      <c r="LQ7" s="150"/>
      <c r="LR7" s="150"/>
      <c r="LS7" s="150"/>
      <c r="LT7" s="150"/>
      <c r="LU7" s="150"/>
      <c r="LV7" s="150"/>
      <c r="LW7" s="150"/>
      <c r="LX7" s="150"/>
      <c r="LY7" s="150"/>
      <c r="LZ7" s="150"/>
      <c r="MA7" s="150"/>
      <c r="MB7" s="150"/>
      <c r="MC7" s="150"/>
      <c r="MD7" s="150"/>
      <c r="ME7" s="150"/>
      <c r="MF7" s="150"/>
      <c r="MG7" s="150"/>
      <c r="MH7" s="150"/>
      <c r="MI7" s="150"/>
      <c r="MJ7" s="150"/>
      <c r="MK7" s="150"/>
      <c r="ML7" s="150"/>
      <c r="MM7" s="150"/>
      <c r="MN7" s="150"/>
      <c r="MO7" s="150"/>
      <c r="MP7" s="150"/>
      <c r="MQ7" s="150"/>
      <c r="MR7" s="150"/>
      <c r="MS7" s="150"/>
      <c r="MT7" s="150"/>
      <c r="MU7" s="150"/>
      <c r="MV7" s="150"/>
      <c r="MW7" s="150"/>
      <c r="MX7" s="150"/>
      <c r="MY7" s="150"/>
      <c r="MZ7" s="150"/>
      <c r="NA7" s="150"/>
      <c r="NB7" s="150"/>
      <c r="NC7" s="150"/>
      <c r="ND7" s="150"/>
      <c r="NE7" s="150"/>
      <c r="NF7" s="150"/>
      <c r="NG7" s="150"/>
      <c r="NH7" s="150"/>
      <c r="NI7" s="150"/>
      <c r="NJ7" s="150"/>
      <c r="NK7" s="150"/>
      <c r="NL7" s="150"/>
      <c r="NM7" s="150"/>
      <c r="NN7" s="150"/>
      <c r="NO7" s="150"/>
      <c r="NP7" s="150"/>
      <c r="NQ7" s="150"/>
      <c r="NR7" s="150"/>
      <c r="NS7" s="150"/>
      <c r="NT7" s="150"/>
      <c r="NU7" s="150"/>
      <c r="NV7" s="150"/>
      <c r="NW7" s="150"/>
      <c r="NX7" s="150"/>
      <c r="NY7" s="150"/>
      <c r="NZ7" s="150"/>
      <c r="OA7" s="150"/>
      <c r="OB7" s="150"/>
      <c r="OC7" s="150"/>
      <c r="OD7" s="150"/>
      <c r="OE7" s="150"/>
      <c r="OF7" s="150"/>
      <c r="OG7" s="150"/>
      <c r="OH7" s="150"/>
      <c r="OI7" s="150"/>
      <c r="OJ7" s="150"/>
      <c r="OK7" s="150"/>
      <c r="OL7" s="150"/>
      <c r="OM7" s="150"/>
      <c r="ON7" s="150"/>
      <c r="OO7" s="150"/>
      <c r="OP7" s="150"/>
      <c r="OQ7" s="150"/>
      <c r="OR7" s="150"/>
      <c r="OS7" s="150"/>
      <c r="OT7" s="150"/>
      <c r="OU7" s="150"/>
      <c r="OV7" s="150"/>
      <c r="OW7" s="150"/>
      <c r="OX7" s="150"/>
      <c r="OY7" s="150"/>
      <c r="OZ7" s="150"/>
      <c r="PA7" s="150"/>
      <c r="PB7" s="150"/>
      <c r="PC7" s="150"/>
      <c r="PD7" s="150"/>
      <c r="PE7" s="150"/>
      <c r="PF7" s="150"/>
      <c r="PG7" s="150"/>
      <c r="PH7" s="150"/>
      <c r="PI7" s="150"/>
      <c r="PJ7" s="150"/>
      <c r="PK7" s="150"/>
      <c r="PL7" s="150"/>
      <c r="PM7" s="150"/>
      <c r="PN7" s="150"/>
      <c r="PO7" s="150"/>
      <c r="PP7" s="150"/>
      <c r="PQ7" s="150"/>
      <c r="PR7" s="150"/>
      <c r="PS7" s="150"/>
      <c r="PT7" s="150"/>
      <c r="PU7" s="150"/>
      <c r="PV7" s="150"/>
      <c r="PW7" s="150"/>
      <c r="PX7" s="150"/>
      <c r="PY7" s="150"/>
      <c r="PZ7" s="150"/>
      <c r="QA7" s="150"/>
      <c r="QB7" s="150"/>
      <c r="QC7" s="150"/>
      <c r="QD7" s="150"/>
      <c r="QE7" s="150"/>
      <c r="QF7" s="150"/>
      <c r="QG7" s="150"/>
      <c r="QH7" s="150"/>
      <c r="QI7" s="150"/>
      <c r="QJ7" s="150"/>
      <c r="QK7" s="150"/>
      <c r="QL7" s="150"/>
      <c r="QM7" s="150"/>
      <c r="QN7" s="150"/>
      <c r="QO7" s="150"/>
      <c r="QP7" s="150"/>
      <c r="QQ7" s="150"/>
      <c r="QR7" s="150"/>
      <c r="QS7" s="150"/>
      <c r="QT7" s="150"/>
      <c r="QU7" s="150"/>
      <c r="QV7" s="150"/>
      <c r="QW7" s="150"/>
      <c r="QX7" s="150"/>
      <c r="QY7" s="150"/>
      <c r="QZ7" s="150"/>
      <c r="RA7" s="150"/>
      <c r="RB7" s="150"/>
      <c r="RC7" s="150"/>
      <c r="RD7" s="150"/>
      <c r="RE7" s="150"/>
      <c r="RF7" s="150"/>
      <c r="RG7" s="150"/>
      <c r="RH7" s="150"/>
      <c r="RI7" s="150"/>
      <c r="RJ7" s="150"/>
      <c r="RK7" s="150"/>
      <c r="RL7" s="150"/>
      <c r="RM7" s="150"/>
      <c r="RN7" s="150"/>
      <c r="RO7" s="150"/>
      <c r="RP7" s="150"/>
      <c r="RQ7" s="150"/>
      <c r="RR7" s="150"/>
      <c r="RS7" s="150"/>
      <c r="RT7" s="150"/>
      <c r="RU7" s="150"/>
      <c r="RV7" s="150"/>
      <c r="RW7" s="150"/>
      <c r="RX7" s="150"/>
      <c r="RY7" s="150"/>
      <c r="RZ7" s="150"/>
      <c r="SA7" s="150"/>
      <c r="SB7" s="150"/>
      <c r="SC7" s="150"/>
      <c r="SD7" s="150"/>
      <c r="SE7" s="150"/>
      <c r="SF7" s="150"/>
      <c r="SG7" s="150"/>
      <c r="SH7" s="150"/>
      <c r="SI7" s="150"/>
      <c r="SJ7" s="150"/>
      <c r="SK7" s="150"/>
      <c r="SL7" s="150"/>
      <c r="SM7" s="150"/>
      <c r="SN7" s="150"/>
      <c r="SO7" s="150"/>
      <c r="SP7" s="150"/>
      <c r="SQ7" s="150"/>
      <c r="SR7" s="150"/>
      <c r="SS7" s="150"/>
      <c r="ST7" s="150"/>
      <c r="SU7" s="150"/>
      <c r="SV7" s="150"/>
      <c r="SW7" s="150"/>
      <c r="SX7" s="150"/>
      <c r="SY7" s="150"/>
      <c r="SZ7" s="150"/>
      <c r="TA7" s="150"/>
      <c r="TB7" s="150"/>
      <c r="TC7" s="150"/>
      <c r="TD7" s="150"/>
      <c r="TE7" s="150"/>
      <c r="TF7" s="150"/>
      <c r="TG7" s="150"/>
      <c r="TH7" s="150"/>
      <c r="TI7" s="150"/>
      <c r="TJ7" s="150"/>
      <c r="TK7" s="150"/>
      <c r="TL7" s="150"/>
      <c r="TM7" s="150"/>
      <c r="TN7" s="150"/>
      <c r="TO7" s="150"/>
      <c r="TP7" s="150"/>
      <c r="TQ7" s="150"/>
      <c r="TR7" s="150"/>
      <c r="TS7" s="150"/>
      <c r="TT7" s="150"/>
      <c r="TU7" s="150"/>
      <c r="TV7" s="150"/>
      <c r="TW7" s="150"/>
      <c r="TX7" s="150"/>
      <c r="TY7" s="150"/>
      <c r="TZ7" s="150"/>
      <c r="UA7" s="150"/>
      <c r="UB7" s="150"/>
      <c r="UC7" s="150"/>
      <c r="UD7" s="150"/>
      <c r="UE7" s="150"/>
      <c r="UF7" s="150"/>
      <c r="UG7" s="150"/>
      <c r="UH7" s="150"/>
      <c r="UI7" s="150"/>
      <c r="UJ7" s="150"/>
      <c r="UK7" s="150"/>
      <c r="UL7" s="150"/>
      <c r="UM7" s="150"/>
      <c r="UN7" s="150"/>
      <c r="UO7" s="150"/>
      <c r="UP7" s="150"/>
      <c r="UQ7" s="150"/>
      <c r="UR7" s="150"/>
      <c r="US7" s="150"/>
      <c r="UT7" s="150"/>
      <c r="UU7" s="150"/>
      <c r="UV7" s="150"/>
      <c r="UW7" s="150"/>
      <c r="UX7" s="150"/>
      <c r="UY7" s="150"/>
      <c r="UZ7" s="150"/>
      <c r="VA7" s="150"/>
      <c r="VB7" s="150"/>
      <c r="VC7" s="150"/>
      <c r="VD7" s="150"/>
      <c r="VE7" s="150"/>
      <c r="VF7" s="150"/>
      <c r="VG7" s="150"/>
      <c r="VH7" s="150"/>
      <c r="VI7" s="150"/>
      <c r="VJ7" s="150"/>
      <c r="VK7" s="150"/>
      <c r="VL7" s="150"/>
      <c r="VM7" s="150"/>
      <c r="VN7" s="150"/>
      <c r="VO7" s="150"/>
      <c r="VP7" s="150"/>
      <c r="VQ7" s="150"/>
      <c r="VR7" s="150"/>
      <c r="VS7" s="150"/>
      <c r="VT7" s="150"/>
      <c r="VU7" s="150"/>
      <c r="VV7" s="150"/>
      <c r="VW7" s="150"/>
      <c r="VX7" s="150"/>
      <c r="VY7" s="150"/>
      <c r="VZ7" s="150"/>
      <c r="WA7" s="150"/>
      <c r="WB7" s="150"/>
      <c r="WC7" s="150"/>
      <c r="WD7" s="150"/>
      <c r="WE7" s="150"/>
      <c r="WF7" s="150"/>
      <c r="WG7" s="150"/>
      <c r="WH7" s="150"/>
      <c r="WI7" s="150"/>
      <c r="WJ7" s="150"/>
      <c r="WK7" s="150"/>
      <c r="WL7" s="150"/>
      <c r="WM7" s="150"/>
      <c r="WN7" s="150"/>
      <c r="WO7" s="150"/>
    </row>
    <row r="8" spans="1:613" s="153" customFormat="1" ht="15" customHeight="1" x14ac:dyDescent="0.35">
      <c r="A8" s="151"/>
      <c r="B8" s="150"/>
      <c r="C8" s="154"/>
      <c r="F8" s="155"/>
      <c r="G8" s="161"/>
      <c r="H8" s="150"/>
      <c r="I8" s="150"/>
      <c r="J8" s="150"/>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c r="AJ8" s="158"/>
      <c r="AK8" s="158"/>
      <c r="AL8" s="158"/>
      <c r="AM8" s="158"/>
      <c r="AN8" s="158"/>
      <c r="AO8" s="158"/>
      <c r="AP8" s="158"/>
      <c r="AQ8" s="158"/>
      <c r="AR8" s="158"/>
      <c r="AS8" s="150"/>
      <c r="AT8" s="150"/>
      <c r="AU8" s="150"/>
      <c r="AV8" s="150"/>
      <c r="AW8" s="150"/>
      <c r="AX8" s="158"/>
      <c r="AY8" s="158"/>
      <c r="AZ8" s="158"/>
      <c r="BA8" s="158"/>
      <c r="BB8" s="158"/>
      <c r="BC8" s="158"/>
      <c r="BD8" s="158"/>
      <c r="BE8" s="158"/>
      <c r="BF8" s="158"/>
      <c r="BG8" s="158"/>
      <c r="BH8" s="158"/>
      <c r="BI8" s="158"/>
      <c r="BJ8" s="158"/>
      <c r="BK8" s="158"/>
      <c r="BL8" s="158"/>
      <c r="BM8" s="158"/>
      <c r="BN8" s="158"/>
      <c r="BO8" s="158"/>
      <c r="BP8" s="158"/>
      <c r="BQ8" s="150"/>
      <c r="BR8" s="150"/>
      <c r="BS8" s="150"/>
      <c r="BT8" s="150"/>
      <c r="BU8" s="150"/>
      <c r="BV8" s="150"/>
      <c r="BW8" s="150"/>
      <c r="BX8" s="158"/>
      <c r="BY8" s="158"/>
      <c r="BZ8" s="158"/>
      <c r="CA8" s="158"/>
      <c r="CB8" s="158"/>
      <c r="CC8" s="158"/>
      <c r="CD8" s="158"/>
      <c r="CE8" s="158"/>
      <c r="CF8" s="158"/>
      <c r="CG8" s="158"/>
      <c r="CH8" s="158"/>
      <c r="CI8" s="158"/>
      <c r="CJ8" s="158"/>
      <c r="CK8" s="158"/>
      <c r="CL8" s="150"/>
      <c r="CM8" s="150"/>
      <c r="CN8" s="150"/>
      <c r="CO8" s="150"/>
      <c r="CP8" s="150"/>
      <c r="CQ8" s="150"/>
      <c r="CR8" s="150"/>
      <c r="CS8" s="150"/>
      <c r="CT8" s="150"/>
      <c r="CU8" s="150"/>
      <c r="CV8" s="150"/>
      <c r="CW8" s="150"/>
      <c r="CX8" s="150"/>
      <c r="CY8" s="150"/>
      <c r="CZ8" s="150"/>
      <c r="DA8" s="150"/>
      <c r="DB8" s="150"/>
      <c r="DC8" s="150"/>
      <c r="DD8" s="150"/>
      <c r="DE8" s="150"/>
      <c r="DF8" s="150"/>
      <c r="DG8" s="150"/>
      <c r="DH8" s="150"/>
      <c r="DI8" s="150"/>
      <c r="DJ8" s="150"/>
      <c r="DK8" s="150"/>
      <c r="DL8" s="150"/>
      <c r="DM8" s="150"/>
      <c r="DN8" s="150"/>
      <c r="DO8" s="150"/>
      <c r="DP8" s="150"/>
      <c r="DQ8" s="150"/>
      <c r="DR8" s="150"/>
      <c r="DS8" s="150"/>
      <c r="DT8" s="150"/>
      <c r="DU8" s="150"/>
      <c r="DV8" s="150"/>
      <c r="DW8" s="150"/>
      <c r="DX8" s="150"/>
      <c r="DY8" s="150"/>
      <c r="DZ8" s="150"/>
      <c r="EA8" s="150"/>
      <c r="EB8" s="150"/>
      <c r="EC8" s="150"/>
      <c r="ED8" s="150"/>
      <c r="EE8" s="150"/>
      <c r="EF8" s="150"/>
      <c r="EG8" s="150"/>
      <c r="EH8" s="150"/>
      <c r="EI8" s="150"/>
      <c r="EJ8" s="150"/>
      <c r="EK8" s="150"/>
      <c r="EL8" s="150"/>
      <c r="EM8" s="150"/>
      <c r="EN8" s="150"/>
      <c r="EO8" s="150"/>
      <c r="EP8" s="150"/>
      <c r="EQ8" s="150"/>
      <c r="ER8" s="150"/>
      <c r="ES8" s="150"/>
      <c r="ET8" s="150"/>
      <c r="EU8" s="150"/>
      <c r="EV8" s="150"/>
      <c r="EW8" s="150"/>
      <c r="EX8" s="150"/>
      <c r="EY8" s="150"/>
      <c r="EZ8" s="150"/>
      <c r="FA8" s="150"/>
      <c r="FB8" s="150"/>
      <c r="FC8" s="150"/>
      <c r="FD8" s="150"/>
      <c r="FE8" s="150"/>
      <c r="FF8" s="150"/>
      <c r="FG8" s="150"/>
      <c r="FH8" s="150"/>
      <c r="FI8" s="150"/>
      <c r="FJ8" s="150"/>
      <c r="FK8" s="150"/>
      <c r="FL8" s="150"/>
      <c r="FM8" s="150"/>
      <c r="FN8" s="150"/>
      <c r="FO8" s="150"/>
      <c r="FP8" s="150"/>
      <c r="FQ8" s="150"/>
      <c r="FR8" s="150"/>
      <c r="FS8" s="150"/>
      <c r="FT8" s="150"/>
      <c r="FU8" s="150"/>
      <c r="FV8" s="150"/>
      <c r="FW8" s="150"/>
      <c r="FX8" s="150"/>
      <c r="FY8" s="150"/>
      <c r="FZ8" s="150"/>
      <c r="GA8" s="150"/>
      <c r="GB8" s="150"/>
      <c r="GC8" s="150"/>
      <c r="GD8" s="150"/>
      <c r="GE8" s="150"/>
      <c r="GF8" s="150"/>
      <c r="GG8" s="150"/>
      <c r="GH8" s="150"/>
      <c r="GI8" s="150"/>
      <c r="GJ8" s="150"/>
      <c r="GK8" s="150"/>
      <c r="GL8" s="150"/>
      <c r="GM8" s="150"/>
      <c r="GN8" s="150"/>
      <c r="GO8" s="150"/>
      <c r="GP8" s="150"/>
      <c r="GQ8" s="150"/>
      <c r="GR8" s="150"/>
      <c r="GS8" s="150"/>
      <c r="GT8" s="150"/>
      <c r="GU8" s="150"/>
      <c r="GV8" s="150"/>
      <c r="GW8" s="150"/>
      <c r="GX8" s="150"/>
      <c r="GY8" s="150"/>
      <c r="GZ8" s="150"/>
      <c r="HA8" s="150"/>
      <c r="HB8" s="150"/>
      <c r="HC8" s="150"/>
      <c r="HD8" s="150"/>
      <c r="HE8" s="150"/>
      <c r="HF8" s="150"/>
      <c r="HG8" s="150"/>
      <c r="HH8" s="150"/>
      <c r="HI8" s="150"/>
      <c r="HJ8" s="150"/>
      <c r="HK8" s="150"/>
      <c r="HL8" s="150"/>
      <c r="HM8" s="150"/>
      <c r="HN8" s="150"/>
      <c r="HO8" s="150"/>
      <c r="HP8" s="150"/>
      <c r="HQ8" s="150"/>
      <c r="HR8" s="150"/>
      <c r="HS8" s="150"/>
      <c r="HT8" s="150"/>
      <c r="HU8" s="150"/>
      <c r="HV8" s="150"/>
      <c r="HW8" s="150"/>
      <c r="HX8" s="150"/>
      <c r="HY8" s="150"/>
      <c r="HZ8" s="150"/>
      <c r="IA8" s="150"/>
      <c r="IB8" s="150"/>
      <c r="IC8" s="150"/>
      <c r="ID8" s="150"/>
      <c r="IE8" s="150"/>
      <c r="IF8" s="150"/>
      <c r="IG8" s="150"/>
      <c r="IH8" s="150"/>
      <c r="II8" s="150"/>
      <c r="IJ8" s="150"/>
      <c r="IK8" s="150"/>
      <c r="IL8" s="150"/>
      <c r="IM8" s="150"/>
      <c r="IN8" s="150"/>
      <c r="IO8" s="150"/>
      <c r="IP8" s="150"/>
      <c r="IQ8" s="150"/>
      <c r="IR8" s="150"/>
      <c r="IS8" s="150"/>
      <c r="IT8" s="150"/>
      <c r="IU8" s="150"/>
      <c r="IV8" s="150"/>
      <c r="IW8" s="150"/>
      <c r="IX8" s="150"/>
      <c r="IY8" s="150"/>
      <c r="IZ8" s="150"/>
      <c r="JA8" s="150"/>
      <c r="JB8" s="150"/>
      <c r="JC8" s="150"/>
      <c r="JD8" s="150"/>
      <c r="JE8" s="150"/>
      <c r="JF8" s="150"/>
      <c r="JG8" s="150"/>
      <c r="JH8" s="150"/>
      <c r="JI8" s="150"/>
      <c r="JJ8" s="150"/>
      <c r="JK8" s="150"/>
      <c r="JL8" s="150"/>
      <c r="JM8" s="150"/>
      <c r="JN8" s="150"/>
      <c r="JO8" s="150"/>
      <c r="JP8" s="150"/>
      <c r="JQ8" s="150"/>
      <c r="JR8" s="150"/>
      <c r="JS8" s="150"/>
      <c r="JT8" s="150"/>
      <c r="JU8" s="150"/>
      <c r="JV8" s="150"/>
      <c r="JW8" s="150"/>
      <c r="JX8" s="150"/>
      <c r="JY8" s="150"/>
      <c r="JZ8" s="150"/>
      <c r="KA8" s="150"/>
      <c r="KB8" s="150"/>
      <c r="KC8" s="150"/>
      <c r="KD8" s="150"/>
      <c r="KE8" s="150"/>
      <c r="KF8" s="150"/>
      <c r="KG8" s="150"/>
      <c r="KH8" s="150"/>
      <c r="KI8" s="150"/>
      <c r="KJ8" s="150"/>
      <c r="KK8" s="150"/>
      <c r="KL8" s="150"/>
      <c r="KM8" s="150"/>
      <c r="KN8" s="150"/>
      <c r="KO8" s="150"/>
      <c r="KP8" s="150"/>
      <c r="KQ8" s="150"/>
      <c r="KR8" s="150"/>
      <c r="KS8" s="150"/>
      <c r="KT8" s="150"/>
      <c r="KU8" s="150"/>
      <c r="KV8" s="150"/>
      <c r="KW8" s="150"/>
      <c r="KX8" s="150"/>
      <c r="KY8" s="150"/>
      <c r="KZ8" s="150"/>
      <c r="LA8" s="150"/>
      <c r="LB8" s="150"/>
      <c r="LC8" s="150"/>
      <c r="LD8" s="150"/>
      <c r="LE8" s="150"/>
      <c r="LF8" s="150"/>
      <c r="LG8" s="150"/>
      <c r="LH8" s="150"/>
      <c r="LI8" s="150"/>
      <c r="LJ8" s="150"/>
      <c r="LK8" s="150"/>
      <c r="LL8" s="150"/>
      <c r="LM8" s="150"/>
      <c r="LN8" s="150"/>
      <c r="LO8" s="150"/>
      <c r="LP8" s="150"/>
      <c r="LQ8" s="150"/>
      <c r="LR8" s="150"/>
      <c r="LS8" s="150"/>
      <c r="LT8" s="150"/>
      <c r="LU8" s="150"/>
      <c r="LV8" s="150"/>
      <c r="LW8" s="150"/>
      <c r="LX8" s="150"/>
      <c r="LY8" s="150"/>
      <c r="LZ8" s="150"/>
      <c r="MA8" s="150"/>
      <c r="MB8" s="150"/>
      <c r="MC8" s="150"/>
      <c r="MD8" s="150"/>
      <c r="ME8" s="150"/>
      <c r="MF8" s="150"/>
      <c r="MG8" s="150"/>
      <c r="MH8" s="150"/>
      <c r="MI8" s="150"/>
      <c r="MJ8" s="150"/>
      <c r="MK8" s="150"/>
      <c r="ML8" s="150"/>
      <c r="MM8" s="150"/>
      <c r="MN8" s="150"/>
      <c r="MO8" s="150"/>
      <c r="MP8" s="150"/>
      <c r="MQ8" s="150"/>
      <c r="MR8" s="150"/>
      <c r="MS8" s="150"/>
      <c r="MT8" s="150"/>
      <c r="MU8" s="150"/>
      <c r="MV8" s="150"/>
      <c r="MW8" s="150"/>
      <c r="MX8" s="150"/>
      <c r="MY8" s="150"/>
      <c r="MZ8" s="150"/>
      <c r="NA8" s="150"/>
      <c r="NB8" s="150"/>
      <c r="NC8" s="150"/>
      <c r="ND8" s="150"/>
      <c r="NE8" s="150"/>
      <c r="NF8" s="150"/>
      <c r="NG8" s="150"/>
      <c r="NH8" s="150"/>
      <c r="NI8" s="150"/>
      <c r="NJ8" s="150"/>
      <c r="NK8" s="150"/>
      <c r="NL8" s="150"/>
      <c r="NM8" s="150"/>
      <c r="NN8" s="150"/>
      <c r="NO8" s="150"/>
      <c r="NP8" s="150"/>
      <c r="NQ8" s="150"/>
      <c r="NR8" s="150"/>
      <c r="NS8" s="150"/>
      <c r="NT8" s="150"/>
      <c r="NU8" s="150"/>
      <c r="NV8" s="150"/>
      <c r="NW8" s="150"/>
      <c r="NX8" s="150"/>
      <c r="NY8" s="150"/>
      <c r="NZ8" s="150"/>
      <c r="OA8" s="150"/>
      <c r="OB8" s="150"/>
      <c r="OC8" s="150"/>
      <c r="OD8" s="150"/>
      <c r="OE8" s="150"/>
      <c r="OF8" s="150"/>
      <c r="OG8" s="150"/>
      <c r="OH8" s="150"/>
      <c r="OI8" s="150"/>
      <c r="OJ8" s="150"/>
      <c r="OK8" s="150"/>
      <c r="OL8" s="150"/>
      <c r="OM8" s="150"/>
      <c r="ON8" s="150"/>
      <c r="OO8" s="150"/>
      <c r="OP8" s="150"/>
      <c r="OQ8" s="150"/>
      <c r="OR8" s="150"/>
      <c r="OS8" s="150"/>
      <c r="OT8" s="150"/>
      <c r="OU8" s="150"/>
      <c r="OV8" s="150"/>
      <c r="OW8" s="150"/>
      <c r="OX8" s="150"/>
      <c r="OY8" s="150"/>
      <c r="OZ8" s="150"/>
      <c r="PA8" s="150"/>
      <c r="PB8" s="150"/>
      <c r="PC8" s="150"/>
      <c r="PD8" s="150"/>
      <c r="PE8" s="150"/>
      <c r="PF8" s="150"/>
      <c r="PG8" s="150"/>
      <c r="PH8" s="150"/>
      <c r="PI8" s="150"/>
      <c r="PJ8" s="150"/>
      <c r="PK8" s="150"/>
      <c r="PL8" s="150"/>
      <c r="PM8" s="150"/>
      <c r="PN8" s="150"/>
      <c r="PO8" s="150"/>
      <c r="PP8" s="150"/>
      <c r="PQ8" s="150"/>
      <c r="PR8" s="150"/>
      <c r="PS8" s="150"/>
      <c r="PT8" s="150"/>
      <c r="PU8" s="150"/>
      <c r="PV8" s="150"/>
      <c r="PW8" s="150"/>
      <c r="PX8" s="150"/>
      <c r="PY8" s="150"/>
      <c r="PZ8" s="150"/>
      <c r="QA8" s="150"/>
      <c r="QB8" s="150"/>
      <c r="QC8" s="150"/>
      <c r="QD8" s="150"/>
      <c r="QE8" s="150"/>
      <c r="QF8" s="150"/>
      <c r="QG8" s="150"/>
      <c r="QH8" s="150"/>
      <c r="QI8" s="150"/>
      <c r="QJ8" s="150"/>
      <c r="QK8" s="150"/>
      <c r="QL8" s="150"/>
      <c r="QM8" s="150"/>
      <c r="QN8" s="150"/>
      <c r="QO8" s="150"/>
      <c r="QP8" s="150"/>
      <c r="QQ8" s="150"/>
      <c r="QR8" s="150"/>
      <c r="QS8" s="150"/>
      <c r="QT8" s="150"/>
      <c r="QU8" s="150"/>
      <c r="QV8" s="150"/>
      <c r="QW8" s="150"/>
      <c r="QX8" s="150"/>
      <c r="QY8" s="150"/>
      <c r="QZ8" s="150"/>
      <c r="RA8" s="150"/>
      <c r="RB8" s="150"/>
      <c r="RC8" s="150"/>
      <c r="RD8" s="150"/>
      <c r="RE8" s="150"/>
      <c r="RF8" s="150"/>
      <c r="RG8" s="150"/>
      <c r="RH8" s="150"/>
      <c r="RI8" s="150"/>
      <c r="RJ8" s="150"/>
      <c r="RK8" s="150"/>
      <c r="RL8" s="150"/>
      <c r="RM8" s="150"/>
      <c r="RN8" s="150"/>
      <c r="RO8" s="150"/>
      <c r="RP8" s="150"/>
      <c r="RQ8" s="150"/>
      <c r="RR8" s="150"/>
      <c r="RS8" s="150"/>
      <c r="RT8" s="150"/>
      <c r="RU8" s="150"/>
      <c r="RV8" s="150"/>
      <c r="RW8" s="150"/>
      <c r="RX8" s="150"/>
      <c r="RY8" s="150"/>
      <c r="RZ8" s="150"/>
      <c r="SA8" s="150"/>
      <c r="SB8" s="150"/>
      <c r="SC8" s="150"/>
      <c r="SD8" s="150"/>
      <c r="SE8" s="150"/>
      <c r="SF8" s="150"/>
      <c r="SG8" s="150"/>
      <c r="SH8" s="150"/>
      <c r="SI8" s="150"/>
      <c r="SJ8" s="150"/>
      <c r="SK8" s="150"/>
      <c r="SL8" s="150"/>
      <c r="SM8" s="150"/>
      <c r="SN8" s="150"/>
      <c r="SO8" s="150"/>
      <c r="SP8" s="150"/>
      <c r="SQ8" s="150"/>
      <c r="SR8" s="150"/>
      <c r="SS8" s="150"/>
      <c r="ST8" s="150"/>
      <c r="SU8" s="150"/>
      <c r="SV8" s="150"/>
      <c r="SW8" s="150"/>
      <c r="SX8" s="150"/>
      <c r="SY8" s="150"/>
      <c r="SZ8" s="150"/>
      <c r="TA8" s="150"/>
      <c r="TB8" s="150"/>
      <c r="TC8" s="150"/>
      <c r="TD8" s="150"/>
      <c r="TE8" s="150"/>
      <c r="TF8" s="150"/>
      <c r="TG8" s="150"/>
      <c r="TH8" s="150"/>
      <c r="TI8" s="150"/>
      <c r="TJ8" s="150"/>
      <c r="TK8" s="150"/>
      <c r="TL8" s="150"/>
      <c r="TM8" s="150"/>
      <c r="TN8" s="150"/>
      <c r="TO8" s="150"/>
      <c r="TP8" s="150"/>
      <c r="TQ8" s="150"/>
      <c r="TR8" s="150"/>
      <c r="TS8" s="150"/>
      <c r="TT8" s="150"/>
      <c r="TU8" s="150"/>
      <c r="TV8" s="150"/>
      <c r="TW8" s="150"/>
      <c r="TX8" s="150"/>
      <c r="TY8" s="150"/>
      <c r="TZ8" s="150"/>
      <c r="UA8" s="150"/>
      <c r="UB8" s="150"/>
      <c r="UC8" s="150"/>
      <c r="UD8" s="150"/>
      <c r="UE8" s="150"/>
      <c r="UF8" s="150"/>
      <c r="UG8" s="150"/>
      <c r="UH8" s="150"/>
      <c r="UI8" s="150"/>
      <c r="UJ8" s="150"/>
      <c r="UK8" s="150"/>
      <c r="UL8" s="150"/>
      <c r="UM8" s="150"/>
      <c r="UN8" s="150"/>
      <c r="UO8" s="150"/>
      <c r="UP8" s="150"/>
      <c r="UQ8" s="150"/>
      <c r="UR8" s="150"/>
      <c r="US8" s="150"/>
      <c r="UT8" s="150"/>
      <c r="UU8" s="150"/>
      <c r="UV8" s="150"/>
      <c r="UW8" s="150"/>
      <c r="UX8" s="150"/>
      <c r="UY8" s="150"/>
      <c r="UZ8" s="150"/>
      <c r="VA8" s="150"/>
      <c r="VB8" s="150"/>
      <c r="VC8" s="150"/>
      <c r="VD8" s="150"/>
      <c r="VE8" s="150"/>
      <c r="VF8" s="150"/>
      <c r="VG8" s="150"/>
      <c r="VH8" s="150"/>
      <c r="VI8" s="150"/>
      <c r="VJ8" s="150"/>
      <c r="VK8" s="150"/>
      <c r="VL8" s="150"/>
      <c r="VM8" s="150"/>
      <c r="VN8" s="150"/>
      <c r="VO8" s="150"/>
      <c r="VP8" s="150"/>
      <c r="VQ8" s="150"/>
      <c r="VR8" s="150"/>
      <c r="VS8" s="150"/>
      <c r="VT8" s="150"/>
      <c r="VU8" s="150"/>
      <c r="VV8" s="150"/>
      <c r="VW8" s="150"/>
      <c r="VX8" s="150"/>
      <c r="VY8" s="150"/>
      <c r="VZ8" s="150"/>
      <c r="WA8" s="150"/>
      <c r="WB8" s="150"/>
      <c r="WC8" s="150"/>
      <c r="WD8" s="150"/>
      <c r="WE8" s="150"/>
      <c r="WF8" s="150"/>
      <c r="WG8" s="150"/>
      <c r="WH8" s="150"/>
      <c r="WI8" s="150"/>
      <c r="WJ8" s="150"/>
      <c r="WK8" s="150"/>
      <c r="WL8" s="150"/>
      <c r="WM8" s="150"/>
      <c r="WN8" s="150"/>
      <c r="WO8" s="150"/>
    </row>
    <row r="9" spans="1:613" s="163" customFormat="1" ht="26.5" customHeight="1" x14ac:dyDescent="0.35">
      <c r="A9" s="162"/>
      <c r="B9" s="162"/>
      <c r="C9" s="407" t="str">
        <f ca="1">"Date de l'étude : " &amp; TEXT(Date_Etude,"jj/mm/aaaa")</f>
        <v>Date de l'étude : 12/09/2018</v>
      </c>
      <c r="D9" s="165" t="str">
        <f ca="1" xml:space="preserve"> CONCATENATE("Etude N°",'Données Client'!C25,'Données Client'!D25)</f>
        <v>Etude N°OLIVIER-12-9-2018-82</v>
      </c>
      <c r="E9" s="160" t="str">
        <f>CONCATENATE("Agent/Courtier :",'Données Client'!J1)</f>
        <v>Agent/Courtier :MG COURTAGE ET EXPERTS</v>
      </c>
      <c r="F9" s="164"/>
      <c r="G9" s="162"/>
      <c r="H9" s="162"/>
      <c r="I9" s="414" t="s">
        <v>482</v>
      </c>
      <c r="J9" s="415">
        <f>Effet_Date</f>
        <v>43388</v>
      </c>
      <c r="K9" s="162"/>
      <c r="L9" s="162"/>
      <c r="M9" s="162"/>
      <c r="N9" s="162"/>
      <c r="O9" s="162"/>
      <c r="P9" s="162"/>
      <c r="Q9" s="162"/>
      <c r="R9" s="162"/>
      <c r="S9" s="162"/>
      <c r="T9" s="162"/>
      <c r="U9" s="162"/>
      <c r="V9" s="162"/>
      <c r="W9" s="162"/>
      <c r="X9" s="162"/>
      <c r="Y9" s="162"/>
      <c r="Z9" s="162"/>
      <c r="AA9" s="162"/>
      <c r="AB9" s="162"/>
      <c r="AC9" s="162"/>
      <c r="AD9" s="162"/>
      <c r="AE9" s="162"/>
      <c r="AF9" s="162"/>
      <c r="AG9" s="162"/>
      <c r="AH9" s="162"/>
      <c r="AI9" s="162"/>
      <c r="AJ9" s="162"/>
      <c r="AK9" s="162"/>
      <c r="AL9" s="162"/>
      <c r="AM9" s="162"/>
      <c r="AN9" s="162"/>
      <c r="AO9" s="162"/>
      <c r="AP9" s="162"/>
      <c r="AQ9" s="162"/>
      <c r="AR9" s="162"/>
      <c r="AS9" s="162"/>
      <c r="AT9" s="162"/>
      <c r="AU9" s="162"/>
      <c r="AV9" s="162"/>
      <c r="AW9" s="162"/>
      <c r="AX9" s="162"/>
      <c r="AY9" s="162"/>
      <c r="AZ9" s="162"/>
      <c r="BA9" s="162"/>
      <c r="BB9" s="162"/>
      <c r="BC9" s="162"/>
      <c r="BD9" s="162"/>
      <c r="BE9" s="162"/>
      <c r="BF9" s="162"/>
      <c r="BG9" s="162"/>
      <c r="BH9" s="162"/>
      <c r="BI9" s="162"/>
      <c r="BJ9" s="162"/>
      <c r="BK9" s="162"/>
      <c r="BL9" s="162"/>
      <c r="BM9" s="162"/>
      <c r="BN9" s="162"/>
      <c r="BO9" s="162"/>
      <c r="BP9" s="162"/>
      <c r="BQ9" s="162"/>
      <c r="BR9" s="162"/>
      <c r="BS9" s="162"/>
      <c r="BT9" s="162"/>
      <c r="BU9" s="162"/>
      <c r="BV9" s="162"/>
      <c r="BW9" s="162"/>
      <c r="BX9" s="162"/>
      <c r="BY9" s="162"/>
      <c r="BZ9" s="162"/>
      <c r="CA9" s="162"/>
      <c r="CB9" s="162"/>
      <c r="CC9" s="162"/>
      <c r="CD9" s="162"/>
      <c r="CE9" s="162"/>
      <c r="CF9" s="162"/>
      <c r="CG9" s="162"/>
      <c r="CH9" s="162"/>
      <c r="CI9" s="162"/>
      <c r="CJ9" s="162"/>
      <c r="CK9" s="162"/>
      <c r="CL9" s="162"/>
      <c r="CM9" s="162"/>
      <c r="CN9" s="162"/>
      <c r="CO9" s="162"/>
      <c r="CP9" s="162"/>
      <c r="CQ9" s="162"/>
      <c r="CR9" s="162"/>
      <c r="CS9" s="162"/>
      <c r="CT9" s="162"/>
      <c r="CU9" s="162"/>
      <c r="CV9" s="162"/>
      <c r="CW9" s="162"/>
      <c r="CX9" s="162"/>
      <c r="CY9" s="162"/>
      <c r="CZ9" s="162"/>
      <c r="DA9" s="162"/>
      <c r="DB9" s="162"/>
      <c r="DC9" s="162"/>
      <c r="DD9" s="162"/>
      <c r="DE9" s="162"/>
      <c r="DF9" s="162"/>
      <c r="DG9" s="162"/>
      <c r="DH9" s="162"/>
      <c r="DI9" s="162"/>
      <c r="DJ9" s="162"/>
      <c r="DK9" s="162"/>
      <c r="DL9" s="162"/>
      <c r="DM9" s="162"/>
      <c r="DN9" s="162"/>
      <c r="DO9" s="162"/>
      <c r="DP9" s="162"/>
      <c r="DQ9" s="162"/>
      <c r="DR9" s="162"/>
      <c r="DS9" s="162"/>
      <c r="DT9" s="162"/>
      <c r="DU9" s="162"/>
      <c r="DV9" s="162"/>
      <c r="DW9" s="162"/>
      <c r="DX9" s="162"/>
      <c r="DY9" s="162"/>
      <c r="DZ9" s="162"/>
      <c r="EA9" s="162"/>
      <c r="EB9" s="162"/>
      <c r="EC9" s="162"/>
      <c r="ED9" s="162"/>
      <c r="EE9" s="162"/>
      <c r="EF9" s="162"/>
      <c r="EG9" s="162"/>
      <c r="EH9" s="162"/>
      <c r="EI9" s="162"/>
      <c r="EJ9" s="162"/>
      <c r="EK9" s="162"/>
      <c r="EL9" s="162"/>
      <c r="EM9" s="162"/>
      <c r="EN9" s="162"/>
      <c r="EO9" s="162"/>
      <c r="EP9" s="162"/>
      <c r="EQ9" s="162"/>
      <c r="ER9" s="162"/>
      <c r="ES9" s="162"/>
      <c r="ET9" s="162"/>
      <c r="EU9" s="162"/>
      <c r="EV9" s="162"/>
      <c r="EW9" s="162"/>
      <c r="EX9" s="162"/>
      <c r="EY9" s="162"/>
      <c r="EZ9" s="162"/>
      <c r="FA9" s="162"/>
      <c r="FB9" s="162"/>
      <c r="FC9" s="162"/>
      <c r="FD9" s="162"/>
      <c r="FE9" s="162"/>
      <c r="FF9" s="162"/>
      <c r="FG9" s="162"/>
      <c r="FH9" s="162"/>
      <c r="FI9" s="162"/>
      <c r="FJ9" s="162"/>
      <c r="FK9" s="162"/>
      <c r="FL9" s="162"/>
      <c r="FM9" s="162"/>
      <c r="FN9" s="162"/>
      <c r="FO9" s="162"/>
      <c r="FP9" s="162"/>
      <c r="FQ9" s="162"/>
      <c r="FR9" s="162"/>
      <c r="FS9" s="162"/>
      <c r="FT9" s="162"/>
      <c r="FU9" s="162"/>
      <c r="FV9" s="162"/>
      <c r="FW9" s="162"/>
      <c r="FX9" s="162"/>
      <c r="FY9" s="162"/>
      <c r="FZ9" s="162"/>
      <c r="GA9" s="162"/>
      <c r="GB9" s="162"/>
      <c r="GC9" s="162"/>
      <c r="GD9" s="162"/>
      <c r="GE9" s="162"/>
      <c r="GF9" s="162"/>
      <c r="GG9" s="162"/>
      <c r="GH9" s="162"/>
      <c r="GI9" s="162"/>
      <c r="GJ9" s="162"/>
      <c r="GK9" s="162"/>
      <c r="GL9" s="162"/>
      <c r="GM9" s="162"/>
      <c r="GN9" s="162"/>
      <c r="GO9" s="162"/>
      <c r="GP9" s="162"/>
      <c r="GQ9" s="162"/>
      <c r="GR9" s="162"/>
      <c r="GS9" s="162"/>
      <c r="GT9" s="162"/>
      <c r="GU9" s="162"/>
      <c r="GV9" s="162"/>
      <c r="GW9" s="162"/>
      <c r="GX9" s="162"/>
      <c r="GY9" s="162"/>
      <c r="GZ9" s="162"/>
      <c r="HA9" s="162"/>
      <c r="HB9" s="162"/>
      <c r="HC9" s="162"/>
      <c r="HD9" s="162"/>
      <c r="HE9" s="162"/>
      <c r="HF9" s="162"/>
      <c r="HG9" s="162"/>
      <c r="HH9" s="162"/>
      <c r="HI9" s="162"/>
      <c r="HJ9" s="162"/>
      <c r="HK9" s="162"/>
      <c r="HL9" s="162"/>
      <c r="HM9" s="162"/>
      <c r="HN9" s="162"/>
      <c r="HO9" s="162"/>
      <c r="HP9" s="162"/>
      <c r="HQ9" s="162"/>
      <c r="HR9" s="162"/>
      <c r="HS9" s="162"/>
      <c r="HT9" s="162"/>
      <c r="HU9" s="162"/>
      <c r="HV9" s="162"/>
      <c r="HW9" s="162"/>
      <c r="HX9" s="162"/>
      <c r="HY9" s="162"/>
      <c r="HZ9" s="162"/>
      <c r="IA9" s="162"/>
      <c r="IB9" s="162"/>
      <c r="IC9" s="162"/>
      <c r="ID9" s="162"/>
      <c r="IE9" s="162"/>
      <c r="IF9" s="162"/>
      <c r="IG9" s="162"/>
      <c r="IH9" s="162"/>
      <c r="II9" s="162"/>
      <c r="IJ9" s="162"/>
      <c r="IK9" s="162"/>
      <c r="IL9" s="162"/>
      <c r="IM9" s="162"/>
      <c r="IN9" s="162"/>
      <c r="IO9" s="162"/>
      <c r="IP9" s="162"/>
      <c r="IQ9" s="162"/>
      <c r="IR9" s="162"/>
      <c r="IS9" s="162"/>
      <c r="IT9" s="162"/>
      <c r="IU9" s="162"/>
      <c r="IV9" s="162"/>
      <c r="IW9" s="162"/>
      <c r="IX9" s="162"/>
      <c r="IY9" s="162"/>
      <c r="IZ9" s="162"/>
      <c r="JA9" s="162"/>
      <c r="JB9" s="162"/>
      <c r="JC9" s="162"/>
      <c r="JD9" s="162"/>
      <c r="JE9" s="162"/>
      <c r="JF9" s="162"/>
      <c r="JG9" s="162"/>
      <c r="JH9" s="162"/>
      <c r="JI9" s="162"/>
      <c r="JJ9" s="162"/>
      <c r="JK9" s="162"/>
      <c r="JL9" s="162"/>
      <c r="JM9" s="162"/>
      <c r="JN9" s="162"/>
      <c r="JO9" s="162"/>
      <c r="JP9" s="162"/>
      <c r="JQ9" s="162"/>
      <c r="JR9" s="162"/>
      <c r="JS9" s="162"/>
      <c r="JT9" s="162"/>
      <c r="JU9" s="162"/>
      <c r="JV9" s="162"/>
      <c r="JW9" s="162"/>
      <c r="JX9" s="162"/>
      <c r="JY9" s="162"/>
      <c r="JZ9" s="162"/>
      <c r="KA9" s="162"/>
      <c r="KB9" s="162"/>
      <c r="KC9" s="162"/>
      <c r="KD9" s="162"/>
      <c r="KE9" s="162"/>
      <c r="KF9" s="162"/>
      <c r="KG9" s="162"/>
      <c r="KH9" s="162"/>
      <c r="KI9" s="162"/>
      <c r="KJ9" s="162"/>
      <c r="KK9" s="162"/>
      <c r="KL9" s="162"/>
      <c r="KM9" s="162"/>
      <c r="KN9" s="162"/>
      <c r="KO9" s="162"/>
      <c r="KP9" s="162"/>
      <c r="KQ9" s="162"/>
      <c r="KR9" s="162"/>
      <c r="KS9" s="162"/>
      <c r="KT9" s="162"/>
      <c r="KU9" s="162"/>
      <c r="KV9" s="162"/>
      <c r="KW9" s="162"/>
      <c r="KX9" s="162"/>
      <c r="KY9" s="162"/>
      <c r="KZ9" s="162"/>
      <c r="LA9" s="162"/>
      <c r="LB9" s="162"/>
      <c r="LC9" s="162"/>
      <c r="LD9" s="162"/>
      <c r="LE9" s="162"/>
      <c r="LF9" s="162"/>
      <c r="LG9" s="162"/>
      <c r="LH9" s="162"/>
      <c r="LI9" s="162"/>
      <c r="LJ9" s="162"/>
      <c r="LK9" s="162"/>
      <c r="LL9" s="162"/>
      <c r="LM9" s="162"/>
      <c r="LN9" s="162"/>
      <c r="LO9" s="162"/>
      <c r="LP9" s="162"/>
      <c r="LQ9" s="162"/>
      <c r="LR9" s="162"/>
      <c r="LS9" s="162"/>
      <c r="LT9" s="162"/>
      <c r="LU9" s="162"/>
      <c r="LV9" s="162"/>
      <c r="LW9" s="162"/>
      <c r="LX9" s="162"/>
      <c r="LY9" s="162"/>
      <c r="LZ9" s="162"/>
      <c r="MA9" s="162"/>
      <c r="MB9" s="162"/>
      <c r="MC9" s="162"/>
      <c r="MD9" s="162"/>
      <c r="ME9" s="162"/>
      <c r="MF9" s="162"/>
      <c r="MG9" s="162"/>
      <c r="MH9" s="162"/>
      <c r="MI9" s="162"/>
      <c r="MJ9" s="162"/>
      <c r="MK9" s="162"/>
      <c r="ML9" s="162"/>
      <c r="MM9" s="162"/>
      <c r="MN9" s="162"/>
      <c r="MO9" s="162"/>
      <c r="MP9" s="162"/>
      <c r="MQ9" s="162"/>
      <c r="MR9" s="162"/>
      <c r="MS9" s="162"/>
      <c r="MT9" s="162"/>
      <c r="MU9" s="162"/>
      <c r="MV9" s="162"/>
      <c r="MW9" s="162"/>
      <c r="MX9" s="162"/>
      <c r="MY9" s="162"/>
      <c r="MZ9" s="162"/>
      <c r="NA9" s="162"/>
      <c r="NB9" s="162"/>
      <c r="NC9" s="162"/>
      <c r="ND9" s="162"/>
      <c r="NE9" s="162"/>
      <c r="NF9" s="162"/>
      <c r="NG9" s="162"/>
      <c r="NH9" s="162"/>
      <c r="NI9" s="162"/>
      <c r="NJ9" s="162"/>
      <c r="NK9" s="162"/>
      <c r="NL9" s="162"/>
      <c r="NM9" s="162"/>
      <c r="NN9" s="162"/>
      <c r="NO9" s="162"/>
      <c r="NP9" s="162"/>
      <c r="NQ9" s="162"/>
      <c r="NR9" s="162"/>
      <c r="NS9" s="162"/>
      <c r="NT9" s="162"/>
      <c r="NU9" s="162"/>
      <c r="NV9" s="162"/>
      <c r="NW9" s="162"/>
      <c r="NX9" s="162"/>
      <c r="NY9" s="162"/>
      <c r="NZ9" s="162"/>
      <c r="OA9" s="162"/>
      <c r="OB9" s="162"/>
      <c r="OC9" s="162"/>
      <c r="OD9" s="162"/>
      <c r="OE9" s="162"/>
      <c r="OF9" s="162"/>
      <c r="OG9" s="162"/>
      <c r="OH9" s="162"/>
      <c r="OI9" s="162"/>
      <c r="OJ9" s="162"/>
      <c r="OK9" s="162"/>
      <c r="OL9" s="162"/>
      <c r="OM9" s="162"/>
      <c r="ON9" s="162"/>
      <c r="OO9" s="162"/>
      <c r="OP9" s="162"/>
      <c r="OQ9" s="162"/>
      <c r="OR9" s="162"/>
      <c r="OS9" s="162"/>
      <c r="OT9" s="162"/>
      <c r="OU9" s="162"/>
      <c r="OV9" s="162"/>
      <c r="OW9" s="162"/>
      <c r="OX9" s="162"/>
      <c r="OY9" s="162"/>
      <c r="OZ9" s="162"/>
      <c r="PA9" s="162"/>
      <c r="PB9" s="162"/>
      <c r="PC9" s="162"/>
      <c r="PD9" s="162"/>
      <c r="PE9" s="162"/>
      <c r="PF9" s="162"/>
      <c r="PG9" s="162"/>
      <c r="PH9" s="162"/>
      <c r="PI9" s="162"/>
      <c r="PJ9" s="162"/>
      <c r="PK9" s="162"/>
      <c r="PL9" s="162"/>
      <c r="PM9" s="162"/>
      <c r="PN9" s="162"/>
      <c r="PO9" s="162"/>
      <c r="PP9" s="162"/>
      <c r="PQ9" s="162"/>
      <c r="PR9" s="162"/>
      <c r="PS9" s="162"/>
      <c r="PT9" s="162"/>
      <c r="PU9" s="162"/>
      <c r="PV9" s="162"/>
      <c r="PW9" s="162"/>
      <c r="PX9" s="162"/>
      <c r="PY9" s="162"/>
      <c r="PZ9" s="162"/>
      <c r="QA9" s="162"/>
      <c r="QB9" s="162"/>
      <c r="QC9" s="162"/>
      <c r="QD9" s="162"/>
      <c r="QE9" s="162"/>
      <c r="QF9" s="162"/>
      <c r="QG9" s="162"/>
      <c r="QH9" s="162"/>
      <c r="QI9" s="162"/>
      <c r="QJ9" s="162"/>
      <c r="QK9" s="162"/>
      <c r="QL9" s="162"/>
      <c r="QM9" s="162"/>
      <c r="QN9" s="162"/>
      <c r="QO9" s="162"/>
      <c r="QP9" s="162"/>
      <c r="QQ9" s="162"/>
      <c r="QR9" s="162"/>
      <c r="QS9" s="162"/>
      <c r="QT9" s="162"/>
      <c r="QU9" s="162"/>
      <c r="QV9" s="162"/>
      <c r="QW9" s="162"/>
      <c r="QX9" s="162"/>
      <c r="QY9" s="162"/>
      <c r="QZ9" s="162"/>
      <c r="RA9" s="162"/>
      <c r="RB9" s="162"/>
      <c r="RC9" s="162"/>
      <c r="RD9" s="162"/>
      <c r="RE9" s="162"/>
      <c r="RF9" s="162"/>
      <c r="RG9" s="162"/>
      <c r="RH9" s="162"/>
      <c r="RI9" s="162"/>
      <c r="RJ9" s="162"/>
      <c r="RK9" s="162"/>
      <c r="RL9" s="162"/>
      <c r="RM9" s="162"/>
      <c r="RN9" s="162"/>
      <c r="RO9" s="162"/>
      <c r="RP9" s="162"/>
      <c r="RQ9" s="162"/>
      <c r="RR9" s="162"/>
      <c r="RS9" s="162"/>
      <c r="RT9" s="162"/>
      <c r="RU9" s="162"/>
      <c r="RV9" s="162"/>
      <c r="RW9" s="162"/>
      <c r="RX9" s="162"/>
      <c r="RY9" s="162"/>
      <c r="RZ9" s="162"/>
      <c r="SA9" s="162"/>
      <c r="SB9" s="162"/>
      <c r="SC9" s="162"/>
      <c r="SD9" s="162"/>
      <c r="SE9" s="162"/>
      <c r="SF9" s="162"/>
      <c r="SG9" s="162"/>
      <c r="SH9" s="162"/>
      <c r="SI9" s="162"/>
      <c r="SJ9" s="162"/>
      <c r="SK9" s="162"/>
      <c r="SL9" s="162"/>
      <c r="SM9" s="162"/>
      <c r="SN9" s="162"/>
      <c r="SO9" s="162"/>
      <c r="SP9" s="162"/>
      <c r="SQ9" s="162"/>
      <c r="SR9" s="162"/>
      <c r="SS9" s="162"/>
      <c r="ST9" s="162"/>
      <c r="SU9" s="162"/>
      <c r="SV9" s="162"/>
      <c r="SW9" s="162"/>
      <c r="SX9" s="162"/>
      <c r="SY9" s="162"/>
      <c r="SZ9" s="162"/>
      <c r="TA9" s="162"/>
      <c r="TB9" s="162"/>
      <c r="TC9" s="162"/>
      <c r="TD9" s="162"/>
      <c r="TE9" s="162"/>
      <c r="TF9" s="162"/>
      <c r="TG9" s="162"/>
      <c r="TH9" s="162"/>
      <c r="TI9" s="162"/>
      <c r="TJ9" s="162"/>
      <c r="TK9" s="162"/>
      <c r="TL9" s="162"/>
      <c r="TM9" s="162"/>
      <c r="TN9" s="162"/>
      <c r="TO9" s="162"/>
      <c r="TP9" s="162"/>
      <c r="TQ9" s="162"/>
      <c r="TR9" s="162"/>
      <c r="TS9" s="162"/>
      <c r="TT9" s="162"/>
      <c r="TU9" s="162"/>
      <c r="TV9" s="162"/>
      <c r="TW9" s="162"/>
      <c r="TX9" s="162"/>
      <c r="TY9" s="162"/>
      <c r="TZ9" s="162"/>
      <c r="UA9" s="162"/>
      <c r="UB9" s="162"/>
      <c r="UC9" s="162"/>
      <c r="UD9" s="162"/>
      <c r="UE9" s="162"/>
      <c r="UF9" s="162"/>
      <c r="UG9" s="162"/>
      <c r="UH9" s="162"/>
      <c r="UI9" s="162"/>
      <c r="UJ9" s="162"/>
      <c r="UK9" s="162"/>
      <c r="UL9" s="162"/>
      <c r="UM9" s="162"/>
      <c r="UN9" s="162"/>
      <c r="UO9" s="162"/>
      <c r="UP9" s="162"/>
      <c r="UQ9" s="162"/>
      <c r="UR9" s="162"/>
      <c r="US9" s="162"/>
      <c r="UT9" s="162"/>
      <c r="UU9" s="162"/>
      <c r="UV9" s="162"/>
      <c r="UW9" s="162"/>
      <c r="UX9" s="162"/>
      <c r="UY9" s="162"/>
      <c r="UZ9" s="162"/>
      <c r="VA9" s="162"/>
      <c r="VB9" s="162"/>
      <c r="VC9" s="162"/>
      <c r="VD9" s="162"/>
      <c r="VE9" s="162"/>
      <c r="VF9" s="162"/>
      <c r="VG9" s="162"/>
      <c r="VH9" s="162"/>
      <c r="VI9" s="162"/>
      <c r="VJ9" s="162"/>
      <c r="VK9" s="162"/>
      <c r="VL9" s="162"/>
      <c r="VM9" s="162"/>
      <c r="VN9" s="162"/>
      <c r="VO9" s="162"/>
      <c r="VP9" s="162"/>
      <c r="VQ9" s="162"/>
      <c r="VR9" s="162"/>
      <c r="VS9" s="162"/>
      <c r="VT9" s="162"/>
      <c r="VU9" s="162"/>
      <c r="VV9" s="162"/>
      <c r="VW9" s="162"/>
      <c r="VX9" s="162"/>
      <c r="VY9" s="162"/>
      <c r="VZ9" s="162"/>
      <c r="WA9" s="162"/>
      <c r="WB9" s="162"/>
      <c r="WC9" s="162"/>
      <c r="WD9" s="162"/>
      <c r="WE9" s="162"/>
      <c r="WF9" s="162"/>
      <c r="WG9" s="162"/>
      <c r="WH9" s="162"/>
      <c r="WI9" s="162"/>
      <c r="WJ9" s="162"/>
      <c r="WK9" s="162"/>
      <c r="WL9" s="162"/>
      <c r="WM9" s="162"/>
      <c r="WN9" s="162"/>
      <c r="WO9" s="162"/>
    </row>
    <row r="10" spans="1:613" s="166" customFormat="1" ht="30" customHeight="1" x14ac:dyDescent="0.55000000000000004">
      <c r="A10" s="410"/>
      <c r="C10" s="167" t="s">
        <v>222</v>
      </c>
      <c r="D10" s="168" t="str">
        <f>CONCATENATE("Nom : ",Nom, "   Prénom : ", Prénom)</f>
        <v>Nom : Nom   Prénom : Prénom</v>
      </c>
      <c r="F10" s="169"/>
      <c r="G10" s="170">
        <v>1</v>
      </c>
      <c r="H10" s="170">
        <v>2</v>
      </c>
      <c r="I10" s="170">
        <v>3</v>
      </c>
      <c r="J10" s="170">
        <v>4</v>
      </c>
      <c r="K10" s="170">
        <v>5</v>
      </c>
      <c r="L10" s="170">
        <v>6</v>
      </c>
      <c r="M10" s="170">
        <v>7</v>
      </c>
      <c r="N10" s="170">
        <v>8</v>
      </c>
      <c r="O10" s="170">
        <v>9</v>
      </c>
      <c r="P10" s="170">
        <v>10</v>
      </c>
      <c r="Q10" s="170">
        <v>11</v>
      </c>
      <c r="R10" s="170">
        <v>11.1</v>
      </c>
      <c r="S10" s="170">
        <v>11.2</v>
      </c>
      <c r="T10" s="170">
        <v>11.3</v>
      </c>
      <c r="U10" s="170">
        <v>11.4</v>
      </c>
      <c r="V10" s="170">
        <v>11.5</v>
      </c>
      <c r="W10" s="170">
        <v>12</v>
      </c>
      <c r="X10" s="170">
        <v>13</v>
      </c>
      <c r="Y10" s="170">
        <v>13</v>
      </c>
      <c r="Z10" s="170">
        <v>14</v>
      </c>
      <c r="AA10" s="170">
        <v>14</v>
      </c>
      <c r="AB10" s="170">
        <v>15</v>
      </c>
      <c r="AC10" s="170">
        <v>15</v>
      </c>
      <c r="AD10" s="170">
        <v>15.05</v>
      </c>
      <c r="AE10" s="170">
        <v>15.1</v>
      </c>
      <c r="AF10" s="170">
        <v>15.2</v>
      </c>
      <c r="AG10" s="170">
        <v>15.3</v>
      </c>
      <c r="AH10" s="166">
        <v>15.4</v>
      </c>
      <c r="AI10" s="166">
        <v>15.5</v>
      </c>
      <c r="AJ10" s="166">
        <v>15.6</v>
      </c>
      <c r="AK10" s="166">
        <v>15.7</v>
      </c>
      <c r="AL10" s="170">
        <v>16</v>
      </c>
      <c r="AM10" s="170">
        <v>16.100000000000001</v>
      </c>
      <c r="AN10" s="170">
        <v>18</v>
      </c>
      <c r="AO10" s="170">
        <v>19</v>
      </c>
      <c r="AP10" s="170">
        <v>20</v>
      </c>
      <c r="AQ10" s="170">
        <v>21</v>
      </c>
      <c r="AR10" s="170">
        <v>22</v>
      </c>
      <c r="AS10" s="170">
        <v>23</v>
      </c>
      <c r="AT10" s="170">
        <v>24</v>
      </c>
      <c r="AU10" s="170">
        <v>25</v>
      </c>
      <c r="AV10" s="170">
        <v>26</v>
      </c>
      <c r="AW10" s="170">
        <v>27</v>
      </c>
      <c r="AX10" s="170">
        <v>28</v>
      </c>
      <c r="AY10" s="170">
        <v>29</v>
      </c>
      <c r="AZ10" s="170">
        <v>30</v>
      </c>
      <c r="BA10" s="170">
        <v>31</v>
      </c>
      <c r="BB10" s="170">
        <v>32</v>
      </c>
      <c r="BC10" s="170">
        <v>33</v>
      </c>
      <c r="BD10" s="170">
        <v>34</v>
      </c>
      <c r="BE10" s="170">
        <v>35</v>
      </c>
      <c r="BF10" s="170">
        <v>36</v>
      </c>
      <c r="BG10" s="170">
        <v>37</v>
      </c>
      <c r="BH10" s="170">
        <v>38</v>
      </c>
      <c r="BI10" s="170">
        <v>39</v>
      </c>
      <c r="BJ10" s="170">
        <v>40</v>
      </c>
      <c r="BK10" s="170">
        <v>41</v>
      </c>
      <c r="BL10" s="170">
        <v>42</v>
      </c>
      <c r="BM10" s="170">
        <v>43</v>
      </c>
      <c r="BN10" s="170">
        <v>44</v>
      </c>
      <c r="BO10" s="170">
        <v>45</v>
      </c>
      <c r="BP10" s="170">
        <v>46</v>
      </c>
      <c r="BQ10" s="170">
        <v>47</v>
      </c>
      <c r="BR10" s="170">
        <v>48</v>
      </c>
      <c r="BS10" s="170">
        <v>49</v>
      </c>
      <c r="BT10" s="170">
        <v>50</v>
      </c>
      <c r="BU10" s="170">
        <v>51</v>
      </c>
      <c r="BV10" s="170">
        <v>52</v>
      </c>
      <c r="BW10" s="170">
        <v>53</v>
      </c>
      <c r="BX10" s="170">
        <v>54</v>
      </c>
      <c r="BY10" s="170">
        <v>55</v>
      </c>
      <c r="BZ10" s="170">
        <v>56</v>
      </c>
      <c r="CA10" s="170">
        <v>57</v>
      </c>
      <c r="CB10" s="170">
        <v>58</v>
      </c>
      <c r="CC10" s="170">
        <v>64</v>
      </c>
      <c r="CD10" s="170">
        <v>65</v>
      </c>
      <c r="CE10" s="170">
        <v>66</v>
      </c>
      <c r="CF10" s="170">
        <v>67</v>
      </c>
      <c r="CG10" s="170">
        <v>68</v>
      </c>
      <c r="CH10" s="170">
        <v>69</v>
      </c>
      <c r="CI10" s="170">
        <v>70</v>
      </c>
      <c r="CJ10" s="170">
        <v>71</v>
      </c>
      <c r="CK10" s="170">
        <v>72</v>
      </c>
      <c r="CL10" s="170"/>
      <c r="CM10" s="170"/>
      <c r="CN10" s="170"/>
      <c r="CO10" s="170"/>
      <c r="CP10" s="170"/>
      <c r="CQ10" s="170"/>
      <c r="CR10" s="170"/>
      <c r="CS10" s="170"/>
      <c r="CT10" s="170"/>
      <c r="CU10" s="170"/>
      <c r="CV10" s="170"/>
      <c r="CW10" s="170"/>
      <c r="CX10" s="170"/>
      <c r="CY10" s="170"/>
      <c r="CZ10" s="170"/>
      <c r="DA10" s="170"/>
      <c r="DB10" s="170"/>
      <c r="DC10" s="170"/>
      <c r="DD10" s="170"/>
      <c r="DE10" s="170"/>
      <c r="DF10" s="170"/>
      <c r="DG10" s="170"/>
      <c r="DH10" s="170"/>
      <c r="DI10" s="170"/>
      <c r="DJ10" s="170"/>
      <c r="DK10" s="170"/>
      <c r="DL10" s="170"/>
      <c r="DM10" s="170"/>
      <c r="DN10" s="170"/>
      <c r="DO10" s="170"/>
      <c r="DP10" s="170"/>
      <c r="DQ10" s="170"/>
      <c r="DR10" s="170"/>
      <c r="DS10" s="170"/>
      <c r="DT10" s="170"/>
      <c r="DU10" s="170"/>
      <c r="DV10" s="170"/>
      <c r="DW10" s="170"/>
      <c r="DX10" s="170"/>
      <c r="DY10" s="170"/>
      <c r="DZ10" s="170"/>
      <c r="EA10" s="170"/>
      <c r="EB10" s="170"/>
      <c r="EC10" s="170"/>
      <c r="ED10" s="170"/>
      <c r="EE10" s="170"/>
      <c r="EF10" s="170"/>
      <c r="EG10" s="170"/>
      <c r="EH10" s="170"/>
      <c r="EI10" s="170"/>
      <c r="EJ10" s="170"/>
      <c r="EK10" s="170"/>
      <c r="EL10" s="170"/>
      <c r="EM10" s="170"/>
      <c r="EN10" s="170"/>
      <c r="EO10" s="170"/>
      <c r="EP10" s="170"/>
      <c r="EQ10" s="170"/>
      <c r="ER10" s="170"/>
      <c r="ES10" s="170"/>
      <c r="ET10" s="170"/>
      <c r="EU10" s="170"/>
      <c r="EV10" s="170"/>
      <c r="EW10" s="170"/>
      <c r="EX10" s="170"/>
      <c r="EY10" s="170"/>
      <c r="EZ10" s="170"/>
      <c r="FA10" s="170"/>
      <c r="FB10" s="170"/>
      <c r="FC10" s="170"/>
      <c r="FD10" s="170"/>
      <c r="FE10" s="170"/>
      <c r="FF10" s="170"/>
      <c r="FG10" s="170"/>
      <c r="FH10" s="170"/>
      <c r="FI10" s="170"/>
      <c r="FJ10" s="170"/>
      <c r="FK10" s="170"/>
      <c r="FL10" s="170"/>
      <c r="FM10" s="170"/>
      <c r="FN10" s="170"/>
      <c r="FO10" s="170"/>
      <c r="FP10" s="170"/>
      <c r="FQ10" s="170"/>
      <c r="FR10" s="170"/>
      <c r="FS10" s="170"/>
      <c r="FT10" s="170"/>
      <c r="FU10" s="170"/>
      <c r="FV10" s="170"/>
      <c r="FW10" s="170"/>
      <c r="FX10" s="170"/>
      <c r="FY10" s="170"/>
      <c r="FZ10" s="170"/>
      <c r="GA10" s="170"/>
      <c r="GB10" s="170"/>
      <c r="GC10" s="170"/>
      <c r="GD10" s="170"/>
      <c r="GE10" s="170"/>
      <c r="GF10" s="170"/>
      <c r="GG10" s="170"/>
      <c r="GH10" s="170"/>
      <c r="GI10" s="170"/>
      <c r="GJ10" s="170"/>
      <c r="GK10" s="170"/>
      <c r="GL10" s="170"/>
      <c r="GM10" s="170"/>
      <c r="GN10" s="170"/>
      <c r="GO10" s="170"/>
      <c r="GP10" s="170"/>
      <c r="GQ10" s="170"/>
      <c r="GR10" s="170"/>
      <c r="GS10" s="170"/>
      <c r="GT10" s="170"/>
      <c r="GU10" s="170"/>
      <c r="GV10" s="170"/>
      <c r="GW10" s="170"/>
      <c r="GX10" s="170"/>
      <c r="GY10" s="170"/>
      <c r="GZ10" s="170"/>
      <c r="HA10" s="170"/>
      <c r="HB10" s="170"/>
      <c r="HC10" s="170"/>
      <c r="HD10" s="170"/>
      <c r="HE10" s="170"/>
      <c r="HF10" s="170"/>
      <c r="HG10" s="170"/>
      <c r="HH10" s="170"/>
      <c r="HI10" s="170"/>
      <c r="HJ10" s="170"/>
      <c r="HK10" s="170"/>
      <c r="HL10" s="170"/>
      <c r="HM10" s="170"/>
      <c r="HN10" s="170"/>
      <c r="HO10" s="170"/>
      <c r="HP10" s="170"/>
      <c r="HQ10" s="170"/>
      <c r="HR10" s="170"/>
      <c r="HS10" s="170"/>
      <c r="HT10" s="170"/>
      <c r="HU10" s="170"/>
      <c r="HV10" s="170"/>
      <c r="HW10" s="170"/>
      <c r="HX10" s="170"/>
      <c r="HY10" s="170"/>
      <c r="HZ10" s="170"/>
      <c r="IA10" s="170"/>
      <c r="IB10" s="170"/>
      <c r="IC10" s="170"/>
      <c r="ID10" s="170"/>
      <c r="IE10" s="170"/>
      <c r="IF10" s="170"/>
      <c r="IG10" s="170"/>
      <c r="IH10" s="170"/>
      <c r="II10" s="170"/>
      <c r="IJ10" s="170"/>
      <c r="IK10" s="170"/>
      <c r="IL10" s="170"/>
      <c r="IM10" s="170"/>
      <c r="IN10" s="170"/>
      <c r="IO10" s="170"/>
      <c r="IP10" s="170"/>
      <c r="IQ10" s="170"/>
      <c r="IR10" s="170"/>
      <c r="IS10" s="170"/>
      <c r="IT10" s="170"/>
      <c r="IU10" s="170"/>
      <c r="IV10" s="170"/>
      <c r="IW10" s="170"/>
      <c r="IX10" s="170"/>
      <c r="IY10" s="170"/>
      <c r="IZ10" s="170"/>
      <c r="JA10" s="170"/>
      <c r="JB10" s="170"/>
      <c r="JC10" s="170"/>
      <c r="JD10" s="170"/>
      <c r="JE10" s="170"/>
      <c r="JF10" s="170"/>
      <c r="JG10" s="170"/>
      <c r="JH10" s="170"/>
      <c r="JI10" s="170"/>
      <c r="JJ10" s="170"/>
      <c r="JK10" s="170"/>
      <c r="JL10" s="170"/>
      <c r="JM10" s="170"/>
      <c r="JN10" s="170"/>
      <c r="JO10" s="170"/>
      <c r="JP10" s="170"/>
      <c r="JQ10" s="170"/>
      <c r="JR10" s="170"/>
      <c r="JS10" s="170"/>
      <c r="JT10" s="170"/>
      <c r="JU10" s="170"/>
      <c r="JV10" s="170"/>
      <c r="JW10" s="170"/>
      <c r="JX10" s="170"/>
      <c r="JY10" s="170"/>
      <c r="JZ10" s="170"/>
      <c r="KA10" s="170"/>
      <c r="KB10" s="170"/>
      <c r="KC10" s="170"/>
      <c r="KD10" s="170"/>
      <c r="KE10" s="170"/>
      <c r="KF10" s="170"/>
      <c r="KG10" s="170"/>
      <c r="KH10" s="170"/>
      <c r="KI10" s="170"/>
      <c r="KJ10" s="170"/>
      <c r="KK10" s="170"/>
      <c r="KL10" s="170"/>
      <c r="KM10" s="170"/>
      <c r="KN10" s="170"/>
      <c r="KO10" s="170"/>
      <c r="KP10" s="170"/>
      <c r="KQ10" s="170"/>
      <c r="KR10" s="170"/>
      <c r="KS10" s="170"/>
      <c r="KT10" s="170"/>
      <c r="KU10" s="170"/>
      <c r="KV10" s="170"/>
      <c r="KW10" s="170"/>
      <c r="KX10" s="170"/>
      <c r="KY10" s="170"/>
      <c r="KZ10" s="170"/>
      <c r="LA10" s="170"/>
      <c r="LB10" s="170"/>
      <c r="LC10" s="170"/>
      <c r="LD10" s="170"/>
      <c r="LE10" s="170"/>
      <c r="LF10" s="170"/>
      <c r="LG10" s="170"/>
      <c r="LH10" s="170"/>
      <c r="LI10" s="170"/>
      <c r="LJ10" s="170"/>
      <c r="LK10" s="170"/>
      <c r="LL10" s="170"/>
      <c r="LM10" s="170"/>
      <c r="LN10" s="170"/>
      <c r="LO10" s="170"/>
      <c r="LP10" s="170"/>
      <c r="LQ10" s="170"/>
      <c r="LR10" s="170"/>
      <c r="LS10" s="170"/>
      <c r="LT10" s="170"/>
      <c r="LU10" s="170"/>
      <c r="LV10" s="170"/>
      <c r="LW10" s="170"/>
      <c r="LX10" s="170"/>
      <c r="LY10" s="170"/>
      <c r="LZ10" s="170"/>
      <c r="MA10" s="170"/>
      <c r="MB10" s="170"/>
      <c r="MC10" s="170"/>
      <c r="MD10" s="170"/>
      <c r="ME10" s="170"/>
      <c r="MF10" s="170"/>
      <c r="MG10" s="170"/>
      <c r="MH10" s="170"/>
      <c r="MI10" s="170"/>
      <c r="MJ10" s="170"/>
      <c r="MK10" s="170"/>
      <c r="ML10" s="170"/>
      <c r="MM10" s="170"/>
      <c r="MN10" s="170"/>
      <c r="MO10" s="170"/>
      <c r="MP10" s="170"/>
      <c r="MQ10" s="170"/>
      <c r="MR10" s="170"/>
      <c r="MS10" s="170"/>
      <c r="MT10" s="170"/>
      <c r="MU10" s="170"/>
      <c r="MV10" s="170"/>
      <c r="MW10" s="170"/>
      <c r="MX10" s="170"/>
      <c r="MY10" s="170"/>
      <c r="MZ10" s="170"/>
      <c r="NA10" s="170"/>
      <c r="NB10" s="170"/>
      <c r="NC10" s="170"/>
      <c r="ND10" s="170"/>
      <c r="NE10" s="170"/>
      <c r="NF10" s="170"/>
      <c r="NG10" s="170"/>
      <c r="NH10" s="170"/>
      <c r="NI10" s="170"/>
      <c r="NJ10" s="170"/>
      <c r="NK10" s="170"/>
      <c r="NL10" s="170"/>
      <c r="NM10" s="170"/>
      <c r="NN10" s="170"/>
      <c r="NO10" s="170"/>
      <c r="NP10" s="170"/>
      <c r="NQ10" s="170"/>
      <c r="NR10" s="170"/>
      <c r="NS10" s="170"/>
      <c r="NT10" s="170"/>
      <c r="NU10" s="170"/>
      <c r="NV10" s="170"/>
      <c r="NW10" s="170"/>
      <c r="NX10" s="170"/>
      <c r="NY10" s="170"/>
      <c r="NZ10" s="170"/>
      <c r="OA10" s="170"/>
      <c r="OB10" s="170"/>
      <c r="OC10" s="170"/>
      <c r="OD10" s="170"/>
      <c r="OE10" s="170"/>
      <c r="OF10" s="170"/>
      <c r="OG10" s="170"/>
      <c r="OH10" s="170"/>
      <c r="OI10" s="170"/>
      <c r="OJ10" s="170"/>
      <c r="OK10" s="170"/>
      <c r="OL10" s="170"/>
      <c r="OM10" s="170"/>
      <c r="ON10" s="170"/>
      <c r="OO10" s="170"/>
      <c r="OP10" s="170"/>
      <c r="OQ10" s="170"/>
      <c r="OR10" s="170"/>
      <c r="OS10" s="170"/>
      <c r="OT10" s="170"/>
      <c r="OU10" s="170"/>
      <c r="OV10" s="170"/>
      <c r="OW10" s="170"/>
      <c r="OX10" s="170"/>
      <c r="OY10" s="170"/>
      <c r="OZ10" s="170"/>
      <c r="PA10" s="170"/>
      <c r="PB10" s="170"/>
      <c r="PC10" s="170"/>
      <c r="PD10" s="170"/>
      <c r="PE10" s="170"/>
      <c r="PF10" s="170"/>
      <c r="PG10" s="170"/>
      <c r="PH10" s="170"/>
      <c r="PI10" s="170"/>
      <c r="PJ10" s="170"/>
      <c r="PK10" s="170"/>
      <c r="PL10" s="170"/>
      <c r="PM10" s="170"/>
      <c r="PN10" s="170"/>
      <c r="PO10" s="170"/>
      <c r="PP10" s="170"/>
      <c r="PQ10" s="170"/>
      <c r="PR10" s="170"/>
      <c r="PS10" s="170"/>
      <c r="PT10" s="170"/>
      <c r="PU10" s="170"/>
      <c r="PV10" s="170"/>
      <c r="PW10" s="170"/>
      <c r="PX10" s="170"/>
      <c r="PY10" s="170"/>
      <c r="PZ10" s="170"/>
      <c r="QA10" s="170"/>
      <c r="QB10" s="170"/>
      <c r="QC10" s="170"/>
      <c r="QD10" s="170"/>
      <c r="QE10" s="170"/>
      <c r="QF10" s="170"/>
      <c r="QG10" s="170"/>
      <c r="QH10" s="170"/>
      <c r="QI10" s="170"/>
      <c r="QJ10" s="170"/>
      <c r="QK10" s="170"/>
      <c r="QL10" s="170"/>
      <c r="QM10" s="170"/>
      <c r="QN10" s="170"/>
      <c r="QO10" s="170"/>
      <c r="QP10" s="170"/>
      <c r="QQ10" s="170"/>
      <c r="QR10" s="170"/>
      <c r="QS10" s="170"/>
      <c r="QT10" s="170"/>
      <c r="QU10" s="170"/>
      <c r="QV10" s="170"/>
      <c r="QW10" s="170"/>
      <c r="QX10" s="170"/>
      <c r="QY10" s="170"/>
      <c r="QZ10" s="170"/>
      <c r="RA10" s="170"/>
      <c r="RB10" s="170"/>
      <c r="RC10" s="170"/>
      <c r="RD10" s="170"/>
      <c r="RE10" s="170"/>
      <c r="RF10" s="170"/>
      <c r="RG10" s="170"/>
      <c r="RH10" s="170"/>
      <c r="RI10" s="170"/>
      <c r="RJ10" s="170"/>
      <c r="RK10" s="170"/>
      <c r="RL10" s="170"/>
      <c r="RM10" s="170"/>
      <c r="RN10" s="170"/>
      <c r="RO10" s="170"/>
      <c r="RP10" s="170"/>
      <c r="RQ10" s="170"/>
      <c r="RR10" s="170"/>
      <c r="RS10" s="170"/>
      <c r="RT10" s="170"/>
      <c r="RU10" s="170"/>
      <c r="RV10" s="170"/>
      <c r="RW10" s="170"/>
      <c r="RX10" s="170"/>
      <c r="RY10" s="170"/>
      <c r="RZ10" s="170"/>
      <c r="SA10" s="170"/>
      <c r="SB10" s="170"/>
      <c r="SC10" s="170"/>
      <c r="SD10" s="170"/>
      <c r="SE10" s="170"/>
      <c r="SF10" s="170"/>
      <c r="SG10" s="170"/>
      <c r="SH10" s="170"/>
      <c r="SI10" s="170"/>
      <c r="SJ10" s="170"/>
      <c r="SK10" s="170"/>
      <c r="SL10" s="170"/>
      <c r="SM10" s="170"/>
      <c r="SN10" s="170"/>
      <c r="SO10" s="170"/>
      <c r="SP10" s="170"/>
      <c r="SQ10" s="170"/>
      <c r="SR10" s="170"/>
      <c r="SS10" s="170"/>
      <c r="ST10" s="170"/>
      <c r="SU10" s="170"/>
      <c r="SV10" s="170"/>
      <c r="SW10" s="170"/>
      <c r="SX10" s="170"/>
      <c r="SY10" s="170"/>
      <c r="SZ10" s="170"/>
      <c r="TA10" s="170"/>
      <c r="TB10" s="170"/>
      <c r="TC10" s="170"/>
      <c r="TD10" s="170"/>
      <c r="TE10" s="170"/>
      <c r="TF10" s="170"/>
      <c r="TG10" s="170"/>
      <c r="TH10" s="170"/>
      <c r="TI10" s="170"/>
      <c r="TJ10" s="170"/>
      <c r="TK10" s="170"/>
      <c r="TL10" s="170"/>
      <c r="TM10" s="170"/>
      <c r="TN10" s="170"/>
      <c r="TO10" s="170"/>
      <c r="TP10" s="170"/>
      <c r="TQ10" s="170"/>
      <c r="TR10" s="170"/>
      <c r="TS10" s="170"/>
      <c r="TT10" s="170"/>
      <c r="TU10" s="170"/>
      <c r="TV10" s="170"/>
      <c r="TW10" s="170"/>
      <c r="TX10" s="170"/>
      <c r="TY10" s="170"/>
      <c r="TZ10" s="170"/>
      <c r="UA10" s="170"/>
      <c r="UB10" s="170"/>
      <c r="UC10" s="170"/>
      <c r="UD10" s="170"/>
      <c r="UE10" s="170"/>
      <c r="UF10" s="170"/>
      <c r="UG10" s="170"/>
      <c r="UH10" s="170"/>
      <c r="UI10" s="170"/>
      <c r="UJ10" s="170"/>
      <c r="UK10" s="170"/>
      <c r="UL10" s="170"/>
      <c r="UM10" s="170"/>
      <c r="UN10" s="170"/>
      <c r="UO10" s="170"/>
      <c r="UP10" s="170"/>
      <c r="UQ10" s="170"/>
      <c r="UR10" s="170"/>
      <c r="US10" s="170"/>
      <c r="UT10" s="170"/>
      <c r="UU10" s="170"/>
      <c r="UV10" s="170"/>
      <c r="UW10" s="170"/>
      <c r="UX10" s="170"/>
      <c r="UY10" s="170"/>
      <c r="UZ10" s="170"/>
      <c r="VA10" s="170"/>
      <c r="VB10" s="170"/>
      <c r="VC10" s="170"/>
      <c r="VD10" s="170"/>
      <c r="VE10" s="170"/>
      <c r="VF10" s="170"/>
      <c r="VG10" s="170"/>
      <c r="VH10" s="170"/>
      <c r="VI10" s="170"/>
      <c r="VJ10" s="170"/>
      <c r="VK10" s="170"/>
      <c r="VL10" s="170"/>
      <c r="VM10" s="170"/>
      <c r="VN10" s="170"/>
      <c r="VO10" s="170"/>
      <c r="VP10" s="170"/>
      <c r="VQ10" s="170"/>
      <c r="VR10" s="170"/>
      <c r="VS10" s="170"/>
      <c r="VT10" s="170"/>
      <c r="VU10" s="170"/>
      <c r="VV10" s="170"/>
      <c r="VW10" s="170"/>
      <c r="VX10" s="170"/>
      <c r="VY10" s="170"/>
      <c r="VZ10" s="170"/>
      <c r="WA10" s="170"/>
      <c r="WB10" s="170"/>
      <c r="WC10" s="170"/>
      <c r="WD10" s="170"/>
      <c r="WE10" s="170"/>
      <c r="WF10" s="170"/>
      <c r="WG10" s="170"/>
      <c r="WH10" s="170"/>
      <c r="WI10" s="170"/>
      <c r="WJ10" s="170"/>
      <c r="WK10" s="170"/>
      <c r="WL10" s="170"/>
      <c r="WM10" s="170"/>
      <c r="WN10" s="170"/>
      <c r="WO10" s="170"/>
    </row>
    <row r="11" spans="1:613" ht="26.5" customHeight="1" x14ac:dyDescent="0.55000000000000004">
      <c r="A11" s="163"/>
      <c r="B11" s="614" t="s">
        <v>273</v>
      </c>
      <c r="C11" s="620" t="str">
        <f>CONCATENATE("Panorama Santé Responsable"," ",(Effet_Année))</f>
        <v>Panorama Santé Responsable 2018</v>
      </c>
      <c r="D11" s="621"/>
      <c r="E11" s="172" t="s">
        <v>0</v>
      </c>
      <c r="F11" s="173"/>
      <c r="G11" s="470"/>
      <c r="H11" s="472"/>
      <c r="I11" s="471"/>
      <c r="J11" s="471"/>
      <c r="K11" s="174"/>
      <c r="L11" s="174"/>
      <c r="M11" s="174"/>
      <c r="N11" s="174"/>
      <c r="O11" s="174"/>
      <c r="P11" s="174"/>
      <c r="Q11" s="174"/>
      <c r="R11" s="456"/>
      <c r="S11" s="456"/>
      <c r="T11" s="456"/>
      <c r="U11" s="456"/>
      <c r="V11" s="456"/>
      <c r="W11" s="175"/>
      <c r="X11" s="175"/>
      <c r="Y11" s="175"/>
      <c r="Z11" s="175"/>
      <c r="AA11" s="175"/>
      <c r="AB11" s="175"/>
      <c r="AC11" s="175"/>
      <c r="AD11" s="175"/>
      <c r="AE11" s="175"/>
      <c r="AF11" s="175"/>
      <c r="AG11" s="175"/>
      <c r="AH11" s="176"/>
      <c r="AI11" s="177"/>
      <c r="AJ11" s="176"/>
      <c r="AK11" s="575"/>
      <c r="AL11" s="461"/>
      <c r="AM11" s="575"/>
      <c r="AN11" s="461"/>
      <c r="AO11" s="576"/>
      <c r="AP11" s="579"/>
      <c r="AQ11" s="579"/>
      <c r="AR11" s="579"/>
      <c r="AS11" s="569"/>
      <c r="AT11" s="568"/>
      <c r="AU11" s="568"/>
      <c r="AV11" s="568"/>
      <c r="AW11" s="568"/>
      <c r="AX11" s="178"/>
      <c r="AY11" s="178"/>
      <c r="AZ11" s="178"/>
      <c r="BA11" s="178"/>
      <c r="BB11" s="178"/>
      <c r="BC11" s="178"/>
      <c r="BD11" s="178"/>
      <c r="BE11" s="179"/>
      <c r="BF11" s="179"/>
      <c r="BG11" s="179"/>
      <c r="BH11" s="179"/>
      <c r="BI11" s="179"/>
      <c r="BJ11" s="179"/>
      <c r="BK11" s="180"/>
      <c r="BL11" s="180"/>
      <c r="BM11" s="180"/>
      <c r="BN11" s="180"/>
      <c r="BO11" s="180"/>
      <c r="BP11" s="180"/>
      <c r="BQ11" s="578"/>
      <c r="BR11" s="578"/>
      <c r="BS11" s="578"/>
      <c r="BT11" s="578"/>
      <c r="BU11" s="578"/>
      <c r="BV11" s="577"/>
      <c r="BW11" s="580"/>
      <c r="BX11" s="493"/>
      <c r="BY11" s="493"/>
      <c r="BZ11" s="493"/>
      <c r="CA11" s="493"/>
      <c r="WF11" s="171"/>
      <c r="WG11" s="171"/>
      <c r="WH11" s="171"/>
      <c r="WI11" s="171"/>
      <c r="WJ11" s="171"/>
      <c r="WK11" s="171"/>
      <c r="WL11" s="171"/>
      <c r="WM11" s="171"/>
      <c r="WN11" s="171"/>
      <c r="WO11" s="171"/>
    </row>
    <row r="12" spans="1:613" ht="30.5" customHeight="1" thickBot="1" x14ac:dyDescent="0.5">
      <c r="A12" s="163"/>
      <c r="B12" s="615"/>
      <c r="C12" s="183" t="s">
        <v>2</v>
      </c>
      <c r="D12" s="184"/>
      <c r="E12" s="417" t="s">
        <v>355</v>
      </c>
      <c r="F12" s="173"/>
      <c r="G12" s="464"/>
      <c r="H12" s="464"/>
      <c r="I12" s="464"/>
      <c r="J12" s="464"/>
      <c r="K12" s="473"/>
      <c r="L12" s="174"/>
      <c r="M12" s="174"/>
      <c r="N12" s="174"/>
      <c r="O12" s="174"/>
      <c r="P12" s="174"/>
      <c r="Q12" s="174"/>
      <c r="R12" s="193"/>
      <c r="S12" s="193"/>
      <c r="T12" s="193"/>
      <c r="U12" s="193"/>
      <c r="V12" s="193"/>
      <c r="W12" s="185"/>
      <c r="X12" s="185"/>
      <c r="Y12" s="185"/>
      <c r="Z12" s="185"/>
      <c r="AA12" s="185"/>
      <c r="AB12" s="185"/>
      <c r="AC12" s="185"/>
      <c r="AD12" s="185"/>
      <c r="AE12" s="185"/>
      <c r="AF12" s="185"/>
      <c r="AG12" s="185"/>
      <c r="AH12" s="186"/>
      <c r="AI12" s="187"/>
      <c r="AJ12" s="186"/>
      <c r="AK12" s="581"/>
      <c r="AL12" s="460"/>
      <c r="AM12" s="581"/>
      <c r="AN12" s="460"/>
      <c r="AO12" s="187"/>
      <c r="AP12" s="186"/>
      <c r="AQ12" s="186"/>
      <c r="AR12" s="186"/>
      <c r="AS12" s="186"/>
      <c r="AT12" s="188"/>
      <c r="AU12" s="188"/>
      <c r="AV12" s="188"/>
      <c r="AW12" s="188"/>
      <c r="AX12" s="189"/>
      <c r="AY12" s="189"/>
      <c r="AZ12" s="189"/>
      <c r="BA12" s="189"/>
      <c r="BB12" s="189"/>
      <c r="BC12" s="189"/>
      <c r="BD12" s="189"/>
      <c r="BE12" s="190"/>
      <c r="BF12" s="190"/>
      <c r="BG12" s="190"/>
      <c r="BH12" s="190"/>
      <c r="BI12" s="190"/>
      <c r="BJ12" s="190"/>
      <c r="BK12" s="190"/>
      <c r="BL12" s="190"/>
      <c r="BM12" s="190"/>
      <c r="BN12" s="190"/>
      <c r="BO12" s="190"/>
      <c r="BP12" s="190"/>
      <c r="BQ12" s="191"/>
      <c r="BR12" s="191"/>
      <c r="BS12" s="191"/>
      <c r="BT12" s="191"/>
      <c r="BU12" s="191"/>
      <c r="BV12" s="192"/>
      <c r="BW12" s="192"/>
      <c r="BX12" s="192"/>
      <c r="BY12" s="192"/>
      <c r="BZ12" s="192"/>
      <c r="CA12" s="192"/>
      <c r="WF12" s="171"/>
      <c r="WG12" s="171"/>
      <c r="WH12" s="171"/>
      <c r="WI12" s="171"/>
      <c r="WJ12" s="171"/>
      <c r="WK12" s="171"/>
      <c r="WL12" s="171"/>
      <c r="WM12" s="171"/>
      <c r="WN12" s="171"/>
      <c r="WO12" s="171"/>
    </row>
    <row r="13" spans="1:613" ht="16" customHeight="1" thickBot="1" x14ac:dyDescent="0.4">
      <c r="A13" s="163"/>
      <c r="B13" s="615"/>
      <c r="C13" s="503" t="s">
        <v>5</v>
      </c>
      <c r="D13" s="504"/>
      <c r="E13" s="418"/>
      <c r="F13" s="194"/>
      <c r="G13" s="599" t="s">
        <v>536</v>
      </c>
      <c r="H13" s="458" t="s">
        <v>514</v>
      </c>
      <c r="I13" s="458" t="s">
        <v>514</v>
      </c>
      <c r="J13" s="458" t="s">
        <v>514</v>
      </c>
      <c r="K13" s="458" t="s">
        <v>515</v>
      </c>
      <c r="L13" s="458" t="s">
        <v>515</v>
      </c>
      <c r="M13" s="458" t="s">
        <v>515</v>
      </c>
      <c r="N13" s="458" t="s">
        <v>515</v>
      </c>
      <c r="O13" s="458" t="s">
        <v>515</v>
      </c>
      <c r="P13" s="458" t="s">
        <v>515</v>
      </c>
      <c r="Q13" s="458" t="s">
        <v>515</v>
      </c>
      <c r="R13" s="458" t="s">
        <v>513</v>
      </c>
      <c r="S13" s="458" t="s">
        <v>513</v>
      </c>
      <c r="T13" s="458" t="s">
        <v>513</v>
      </c>
      <c r="U13" s="458" t="s">
        <v>513</v>
      </c>
      <c r="V13" s="458" t="s">
        <v>513</v>
      </c>
      <c r="W13" s="458" t="s">
        <v>529</v>
      </c>
      <c r="X13" s="458" t="s">
        <v>530</v>
      </c>
      <c r="Y13" s="458" t="s">
        <v>528</v>
      </c>
      <c r="Z13" s="458" t="s">
        <v>531</v>
      </c>
      <c r="AA13" s="458" t="s">
        <v>532</v>
      </c>
      <c r="AB13" s="458" t="s">
        <v>533</v>
      </c>
      <c r="AC13" s="458" t="s">
        <v>534</v>
      </c>
      <c r="AD13" s="458" t="s">
        <v>524</v>
      </c>
      <c r="AE13" s="458" t="s">
        <v>525</v>
      </c>
      <c r="AF13" s="458" t="s">
        <v>525</v>
      </c>
      <c r="AG13" s="458" t="s">
        <v>525</v>
      </c>
      <c r="AH13" s="458" t="s">
        <v>516</v>
      </c>
      <c r="AI13" s="458" t="s">
        <v>516</v>
      </c>
      <c r="AJ13" s="458" t="s">
        <v>516</v>
      </c>
      <c r="AK13" s="458" t="s">
        <v>516</v>
      </c>
      <c r="AL13" s="458" t="s">
        <v>516</v>
      </c>
      <c r="AM13" s="458" t="s">
        <v>516</v>
      </c>
      <c r="AN13" s="458" t="s">
        <v>516</v>
      </c>
      <c r="AO13" s="458" t="s">
        <v>516</v>
      </c>
      <c r="AP13" s="458" t="s">
        <v>517</v>
      </c>
      <c r="AQ13" s="458" t="s">
        <v>517</v>
      </c>
      <c r="AR13" s="458" t="s">
        <v>517</v>
      </c>
      <c r="AS13" s="458" t="s">
        <v>517</v>
      </c>
      <c r="AT13" s="458" t="s">
        <v>518</v>
      </c>
      <c r="AU13" s="458" t="s">
        <v>518</v>
      </c>
      <c r="AV13" s="458" t="s">
        <v>518</v>
      </c>
      <c r="AW13" s="458" t="s">
        <v>518</v>
      </c>
      <c r="AX13" s="458" t="s">
        <v>519</v>
      </c>
      <c r="AY13" s="458" t="s">
        <v>519</v>
      </c>
      <c r="AZ13" s="458" t="s">
        <v>519</v>
      </c>
      <c r="BA13" s="458" t="s">
        <v>519</v>
      </c>
      <c r="BB13" s="458" t="s">
        <v>519</v>
      </c>
      <c r="BC13" s="458" t="s">
        <v>519</v>
      </c>
      <c r="BD13" s="458" t="s">
        <v>519</v>
      </c>
      <c r="BE13" s="458" t="s">
        <v>520</v>
      </c>
      <c r="BF13" s="458" t="s">
        <v>520</v>
      </c>
      <c r="BG13" s="458" t="s">
        <v>520</v>
      </c>
      <c r="BH13" s="458" t="s">
        <v>520</v>
      </c>
      <c r="BI13" s="458" t="s">
        <v>520</v>
      </c>
      <c r="BJ13" s="458" t="s">
        <v>520</v>
      </c>
      <c r="BK13" s="458" t="s">
        <v>520</v>
      </c>
      <c r="BL13" s="458" t="s">
        <v>520</v>
      </c>
      <c r="BM13" s="458" t="s">
        <v>520</v>
      </c>
      <c r="BN13" s="458" t="s">
        <v>520</v>
      </c>
      <c r="BO13" s="458" t="s">
        <v>520</v>
      </c>
      <c r="BP13" s="458" t="s">
        <v>520</v>
      </c>
      <c r="BQ13" s="458" t="s">
        <v>424</v>
      </c>
      <c r="BR13" s="458" t="s">
        <v>424</v>
      </c>
      <c r="BS13" s="458" t="s">
        <v>424</v>
      </c>
      <c r="BT13" s="458" t="s">
        <v>424</v>
      </c>
      <c r="BU13" s="458" t="s">
        <v>424</v>
      </c>
      <c r="BV13" s="195"/>
      <c r="BW13" s="195"/>
      <c r="BX13" s="195"/>
      <c r="BY13" s="195"/>
      <c r="BZ13" s="195"/>
      <c r="CA13" s="195"/>
      <c r="WF13" s="171"/>
      <c r="WG13" s="171"/>
      <c r="WH13" s="171"/>
      <c r="WI13" s="171"/>
      <c r="WJ13" s="171"/>
      <c r="WK13" s="171"/>
      <c r="WL13" s="171"/>
      <c r="WM13" s="171"/>
      <c r="WN13" s="171"/>
      <c r="WO13" s="171"/>
    </row>
    <row r="14" spans="1:613" ht="16" customHeight="1" thickBot="1" x14ac:dyDescent="0.4">
      <c r="A14" s="163"/>
      <c r="B14" s="615"/>
      <c r="C14" s="505" t="s">
        <v>46</v>
      </c>
      <c r="D14" s="506" t="s">
        <v>437</v>
      </c>
      <c r="E14" s="419">
        <v>5.8</v>
      </c>
      <c r="F14" s="197"/>
      <c r="G14" s="474"/>
      <c r="H14" s="474"/>
      <c r="I14" s="474"/>
      <c r="J14" s="198"/>
      <c r="K14" s="199"/>
      <c r="L14" s="199"/>
      <c r="M14" s="199"/>
      <c r="N14" s="199"/>
      <c r="O14" s="199"/>
      <c r="P14" s="199"/>
      <c r="Q14" s="199"/>
      <c r="R14" s="199"/>
      <c r="S14" s="199"/>
      <c r="T14" s="199"/>
      <c r="U14" s="199"/>
      <c r="V14" s="199"/>
      <c r="W14" s="199"/>
      <c r="X14" s="199"/>
      <c r="Y14" s="199"/>
      <c r="Z14" s="199"/>
      <c r="AA14" s="199"/>
      <c r="AB14" s="199"/>
      <c r="AC14" s="199"/>
      <c r="AD14" s="199"/>
      <c r="AE14" s="199"/>
      <c r="AF14" s="199"/>
      <c r="AG14" s="199"/>
      <c r="AH14" s="199"/>
      <c r="AI14" s="199"/>
      <c r="AJ14" s="199"/>
      <c r="AK14" s="199"/>
      <c r="AL14" s="199"/>
      <c r="AM14" s="199"/>
      <c r="AN14" s="199"/>
      <c r="AO14" s="199"/>
      <c r="AP14" s="199"/>
      <c r="AQ14" s="199"/>
      <c r="AR14" s="199"/>
      <c r="AS14" s="198"/>
      <c r="AT14" s="200"/>
      <c r="AU14" s="200"/>
      <c r="AV14" s="200"/>
      <c r="AW14" s="199"/>
      <c r="AX14" s="199"/>
      <c r="AY14" s="199"/>
      <c r="AZ14" s="199"/>
      <c r="BA14" s="199"/>
      <c r="BB14" s="199"/>
      <c r="BC14" s="199"/>
      <c r="BD14" s="199"/>
      <c r="BE14" s="199"/>
      <c r="BF14" s="199"/>
      <c r="BG14" s="199"/>
      <c r="BH14" s="199"/>
      <c r="BI14" s="199"/>
      <c r="BJ14" s="199"/>
      <c r="BK14" s="199"/>
      <c r="BL14" s="199"/>
      <c r="BM14" s="199"/>
      <c r="BN14" s="199"/>
      <c r="BO14" s="199"/>
      <c r="BP14" s="199"/>
      <c r="BQ14" s="199"/>
      <c r="BR14" s="199"/>
      <c r="BS14" s="199"/>
      <c r="BT14" s="199"/>
      <c r="BU14" s="199"/>
      <c r="BV14" s="200"/>
      <c r="BW14" s="200"/>
      <c r="BX14" s="200"/>
      <c r="BY14" s="200"/>
      <c r="BZ14" s="200"/>
      <c r="CA14" s="200"/>
      <c r="WF14" s="171"/>
      <c r="WG14" s="171"/>
      <c r="WH14" s="171"/>
      <c r="WI14" s="171"/>
      <c r="WJ14" s="171"/>
      <c r="WK14" s="171"/>
      <c r="WL14" s="171"/>
      <c r="WM14" s="171"/>
      <c r="WN14" s="171"/>
      <c r="WO14" s="171"/>
    </row>
    <row r="15" spans="1:613" ht="18" customHeight="1" thickBot="1" x14ac:dyDescent="0.4">
      <c r="A15" s="163"/>
      <c r="B15" s="615"/>
      <c r="C15" s="507"/>
      <c r="D15" s="508" t="s">
        <v>438</v>
      </c>
      <c r="E15" s="419">
        <v>2</v>
      </c>
      <c r="F15" s="201"/>
      <c r="G15" s="202"/>
      <c r="H15" s="202"/>
      <c r="I15" s="202"/>
      <c r="J15" s="202"/>
      <c r="K15" s="199"/>
      <c r="L15" s="199"/>
      <c r="M15" s="199"/>
      <c r="N15" s="199"/>
      <c r="O15" s="199"/>
      <c r="P15" s="199"/>
      <c r="Q15" s="199"/>
      <c r="R15" s="199"/>
      <c r="S15" s="199"/>
      <c r="T15" s="199"/>
      <c r="U15" s="199"/>
      <c r="V15" s="199"/>
      <c r="W15" s="199"/>
      <c r="X15" s="199"/>
      <c r="Y15" s="199"/>
      <c r="Z15" s="199"/>
      <c r="AA15" s="199"/>
      <c r="AB15" s="199"/>
      <c r="AC15" s="199"/>
      <c r="AD15" s="199"/>
      <c r="AE15" s="199"/>
      <c r="AF15" s="199"/>
      <c r="AG15" s="199"/>
      <c r="AH15" s="199"/>
      <c r="AI15" s="199"/>
      <c r="AJ15" s="199"/>
      <c r="AK15" s="199"/>
      <c r="AL15" s="199"/>
      <c r="AM15" s="199"/>
      <c r="AN15" s="199"/>
      <c r="AO15" s="199"/>
      <c r="AP15" s="199"/>
      <c r="AQ15" s="199"/>
      <c r="AR15" s="199"/>
      <c r="AS15" s="199"/>
      <c r="AT15" s="199"/>
      <c r="AU15" s="199"/>
      <c r="AV15" s="199"/>
      <c r="AW15" s="199"/>
      <c r="AX15" s="199"/>
      <c r="AY15" s="199"/>
      <c r="AZ15" s="199"/>
      <c r="BA15" s="199"/>
      <c r="BB15" s="199"/>
      <c r="BC15" s="199"/>
      <c r="BD15" s="199"/>
      <c r="BE15" s="199"/>
      <c r="BF15" s="199"/>
      <c r="BG15" s="199"/>
      <c r="BH15" s="199"/>
      <c r="BI15" s="199"/>
      <c r="BJ15" s="199"/>
      <c r="BK15" s="199"/>
      <c r="BL15" s="199"/>
      <c r="BM15" s="199"/>
      <c r="BN15" s="199"/>
      <c r="BO15" s="199"/>
      <c r="BP15" s="199"/>
      <c r="BQ15" s="199"/>
      <c r="BR15" s="199"/>
      <c r="BS15" s="199"/>
      <c r="BT15" s="199"/>
      <c r="BU15" s="199"/>
      <c r="BV15" s="199"/>
      <c r="BW15" s="199"/>
      <c r="BX15" s="199"/>
      <c r="BY15" s="199"/>
      <c r="BZ15" s="199"/>
      <c r="CA15" s="199"/>
      <c r="WF15" s="171"/>
      <c r="WG15" s="171"/>
      <c r="WH15" s="171"/>
      <c r="WI15" s="171"/>
      <c r="WJ15" s="171"/>
      <c r="WK15" s="171"/>
      <c r="WL15" s="171"/>
      <c r="WM15" s="171"/>
      <c r="WN15" s="171"/>
      <c r="WO15" s="171"/>
    </row>
    <row r="16" spans="1:613" ht="18" customHeight="1" thickBot="1" x14ac:dyDescent="0.4">
      <c r="A16" s="163"/>
      <c r="B16" s="615"/>
      <c r="C16" s="509" t="s">
        <v>12</v>
      </c>
      <c r="D16" s="510"/>
      <c r="E16" s="420" t="s">
        <v>13</v>
      </c>
      <c r="F16" s="203"/>
      <c r="G16" s="202"/>
      <c r="H16" s="202"/>
      <c r="I16" s="202"/>
      <c r="J16" s="202"/>
      <c r="K16" s="199"/>
      <c r="L16" s="199"/>
      <c r="M16" s="199"/>
      <c r="N16" s="199"/>
      <c r="O16" s="199"/>
      <c r="P16" s="199"/>
      <c r="Q16" s="199"/>
      <c r="R16" s="199"/>
      <c r="S16" s="199"/>
      <c r="T16" s="199"/>
      <c r="U16" s="199"/>
      <c r="V16" s="199"/>
      <c r="W16" s="199"/>
      <c r="X16" s="199"/>
      <c r="Y16" s="199"/>
      <c r="Z16" s="199"/>
      <c r="AA16" s="199"/>
      <c r="AB16" s="199"/>
      <c r="AC16" s="199"/>
      <c r="AD16" s="199"/>
      <c r="AE16" s="199"/>
      <c r="AF16" s="199"/>
      <c r="AG16" s="199"/>
      <c r="AH16" s="199"/>
      <c r="AI16" s="199"/>
      <c r="AJ16" s="199"/>
      <c r="AK16" s="199"/>
      <c r="AL16" s="199"/>
      <c r="AM16" s="199"/>
      <c r="AN16" s="199"/>
      <c r="AO16" s="199"/>
      <c r="AP16" s="199"/>
      <c r="AQ16" s="199"/>
      <c r="AR16" s="199"/>
      <c r="AS16" s="199"/>
      <c r="AT16" s="199"/>
      <c r="AU16" s="199"/>
      <c r="AV16" s="199"/>
      <c r="AW16" s="199"/>
      <c r="AX16" s="199"/>
      <c r="AY16" s="199"/>
      <c r="AZ16" s="199"/>
      <c r="BA16" s="199"/>
      <c r="BB16" s="199"/>
      <c r="BC16" s="199"/>
      <c r="BD16" s="199"/>
      <c r="BE16" s="199"/>
      <c r="BF16" s="199"/>
      <c r="BG16" s="199"/>
      <c r="BH16" s="199"/>
      <c r="BI16" s="199"/>
      <c r="BJ16" s="199"/>
      <c r="BK16" s="199"/>
      <c r="BL16" s="199"/>
      <c r="BM16" s="199"/>
      <c r="BN16" s="199"/>
      <c r="BO16" s="199"/>
      <c r="BP16" s="199"/>
      <c r="BQ16" s="199"/>
      <c r="BR16" s="199"/>
      <c r="BS16" s="199"/>
      <c r="BT16" s="199"/>
      <c r="BU16" s="199"/>
      <c r="BV16" s="199"/>
      <c r="BW16" s="199"/>
      <c r="BX16" s="199"/>
      <c r="BY16" s="199"/>
      <c r="BZ16" s="199"/>
      <c r="CA16" s="199"/>
      <c r="WF16" s="171"/>
      <c r="WG16" s="171"/>
      <c r="WH16" s="171"/>
      <c r="WI16" s="171"/>
      <c r="WJ16" s="171"/>
      <c r="WK16" s="171"/>
      <c r="WL16" s="171"/>
      <c r="WM16" s="171"/>
      <c r="WN16" s="171"/>
      <c r="WO16" s="171"/>
    </row>
    <row r="17" spans="1:613" ht="18" customHeight="1" thickBot="1" x14ac:dyDescent="0.4">
      <c r="A17" s="163"/>
      <c r="B17" s="615"/>
      <c r="C17" s="511" t="s">
        <v>15</v>
      </c>
      <c r="D17" s="512"/>
      <c r="E17" s="420" t="s">
        <v>6</v>
      </c>
      <c r="F17" s="203"/>
      <c r="G17" s="202"/>
      <c r="H17" s="202"/>
      <c r="I17" s="202"/>
      <c r="J17" s="202"/>
      <c r="K17" s="199"/>
      <c r="L17" s="199"/>
      <c r="M17" s="199"/>
      <c r="N17" s="199"/>
      <c r="O17" s="199"/>
      <c r="P17" s="199"/>
      <c r="Q17" s="199"/>
      <c r="R17" s="199"/>
      <c r="S17" s="199"/>
      <c r="T17" s="199"/>
      <c r="U17" s="199"/>
      <c r="V17" s="199"/>
      <c r="W17" s="199"/>
      <c r="X17" s="199"/>
      <c r="Y17" s="199"/>
      <c r="Z17" s="199"/>
      <c r="AA17" s="199"/>
      <c r="AB17" s="199"/>
      <c r="AC17" s="199"/>
      <c r="AD17" s="484"/>
      <c r="AE17" s="484"/>
      <c r="AF17" s="484"/>
      <c r="AG17" s="484"/>
      <c r="AH17" s="199"/>
      <c r="AI17" s="199"/>
      <c r="AJ17" s="199"/>
      <c r="AK17" s="199"/>
      <c r="AL17" s="199"/>
      <c r="AM17" s="199"/>
      <c r="AN17" s="199"/>
      <c r="AO17" s="199"/>
      <c r="AP17" s="199"/>
      <c r="AQ17" s="199"/>
      <c r="AR17" s="199"/>
      <c r="AS17" s="199"/>
      <c r="AT17" s="199"/>
      <c r="AU17" s="199"/>
      <c r="AV17" s="199"/>
      <c r="AW17" s="199"/>
      <c r="AX17" s="199"/>
      <c r="AY17" s="199"/>
      <c r="AZ17" s="199"/>
      <c r="BA17" s="199"/>
      <c r="BB17" s="199"/>
      <c r="BC17" s="199"/>
      <c r="BD17" s="199"/>
      <c r="BE17" s="199"/>
      <c r="BF17" s="199"/>
      <c r="BG17" s="199"/>
      <c r="BH17" s="199"/>
      <c r="BI17" s="199"/>
      <c r="BJ17" s="199"/>
      <c r="BK17" s="204"/>
      <c r="BL17" s="204"/>
      <c r="BM17" s="204"/>
      <c r="BN17" s="204"/>
      <c r="BO17" s="204"/>
      <c r="BP17" s="204"/>
      <c r="BQ17" s="199"/>
      <c r="BR17" s="199"/>
      <c r="BS17" s="199"/>
      <c r="BT17" s="199"/>
      <c r="BU17" s="199"/>
      <c r="BV17" s="199"/>
      <c r="BW17" s="199"/>
      <c r="BX17" s="199"/>
      <c r="BY17" s="199"/>
      <c r="BZ17" s="199"/>
      <c r="CA17" s="199"/>
      <c r="WF17" s="171"/>
      <c r="WG17" s="171"/>
      <c r="WH17" s="171"/>
      <c r="WI17" s="171"/>
      <c r="WJ17" s="171"/>
      <c r="WK17" s="171"/>
      <c r="WL17" s="171"/>
      <c r="WM17" s="171"/>
      <c r="WN17" s="171"/>
      <c r="WO17" s="171"/>
    </row>
    <row r="18" spans="1:613" ht="19" customHeight="1" thickBot="1" x14ac:dyDescent="0.4">
      <c r="A18" s="163"/>
      <c r="B18" s="615"/>
      <c r="C18" s="513" t="s">
        <v>16</v>
      </c>
      <c r="D18" s="514" t="s">
        <v>17</v>
      </c>
      <c r="E18" s="421" t="s">
        <v>6</v>
      </c>
      <c r="F18" s="203"/>
      <c r="G18" s="202"/>
      <c r="H18" s="202"/>
      <c r="I18" s="202"/>
      <c r="J18" s="202"/>
      <c r="K18" s="202"/>
      <c r="L18" s="202"/>
      <c r="M18" s="202"/>
      <c r="N18" s="202"/>
      <c r="O18" s="202"/>
      <c r="P18" s="202"/>
      <c r="Q18" s="202"/>
      <c r="R18" s="202"/>
      <c r="S18" s="202"/>
      <c r="T18" s="202"/>
      <c r="U18" s="202"/>
      <c r="V18" s="202"/>
      <c r="W18" s="202"/>
      <c r="X18" s="202"/>
      <c r="Y18" s="202"/>
      <c r="Z18" s="202"/>
      <c r="AA18" s="202"/>
      <c r="AB18" s="202"/>
      <c r="AC18" s="202"/>
      <c r="AD18" s="485"/>
      <c r="AE18" s="485"/>
      <c r="AF18" s="485"/>
      <c r="AG18" s="485"/>
      <c r="AH18" s="202"/>
      <c r="AI18" s="202"/>
      <c r="AJ18" s="202"/>
      <c r="AK18" s="202"/>
      <c r="AL18" s="202"/>
      <c r="AM18" s="202"/>
      <c r="AN18" s="202"/>
      <c r="AO18" s="202"/>
      <c r="AP18" s="202"/>
      <c r="AQ18" s="202"/>
      <c r="AR18" s="202"/>
      <c r="AS18" s="202"/>
      <c r="AT18" s="202"/>
      <c r="AU18" s="202"/>
      <c r="AV18" s="202"/>
      <c r="AW18" s="202"/>
      <c r="AX18" s="202"/>
      <c r="AY18" s="202"/>
      <c r="AZ18" s="202"/>
      <c r="BA18" s="202"/>
      <c r="BB18" s="202"/>
      <c r="BC18" s="202"/>
      <c r="BD18" s="202"/>
      <c r="BE18" s="202"/>
      <c r="BF18" s="199"/>
      <c r="BG18" s="199"/>
      <c r="BH18" s="199"/>
      <c r="BI18" s="199"/>
      <c r="BJ18" s="199"/>
      <c r="BK18" s="204"/>
      <c r="BL18" s="494"/>
      <c r="BM18" s="494"/>
      <c r="BN18" s="494"/>
      <c r="BO18" s="494"/>
      <c r="BP18" s="494"/>
      <c r="BQ18" s="202"/>
      <c r="BR18" s="202"/>
      <c r="BS18" s="202"/>
      <c r="BT18" s="202"/>
      <c r="BU18" s="202"/>
      <c r="BV18" s="202"/>
      <c r="BW18" s="202"/>
      <c r="BX18" s="202"/>
      <c r="BY18" s="202"/>
      <c r="BZ18" s="202"/>
      <c r="CA18" s="202"/>
      <c r="WF18" s="171"/>
      <c r="WG18" s="171"/>
      <c r="WH18" s="171"/>
      <c r="WI18" s="171"/>
      <c r="WJ18" s="171"/>
      <c r="WK18" s="171"/>
      <c r="WL18" s="171"/>
      <c r="WM18" s="171"/>
      <c r="WN18" s="171"/>
      <c r="WO18" s="171"/>
    </row>
    <row r="19" spans="1:613" ht="15" customHeight="1" thickBot="1" x14ac:dyDescent="0.4">
      <c r="A19" s="163"/>
      <c r="B19" s="615"/>
      <c r="C19" s="515"/>
      <c r="D19" s="516" t="s">
        <v>18</v>
      </c>
      <c r="E19" s="421">
        <v>0.8</v>
      </c>
      <c r="F19" s="205"/>
      <c r="G19" s="475"/>
      <c r="H19" s="475"/>
      <c r="I19" s="475"/>
      <c r="J19" s="475"/>
      <c r="K19" s="199"/>
      <c r="L19" s="199"/>
      <c r="M19" s="199"/>
      <c r="N19" s="199"/>
      <c r="O19" s="199"/>
      <c r="P19" s="199"/>
      <c r="Q19" s="199"/>
      <c r="R19" s="199"/>
      <c r="S19" s="199"/>
      <c r="T19" s="199"/>
      <c r="U19" s="199"/>
      <c r="V19" s="199"/>
      <c r="W19" s="199"/>
      <c r="X19" s="199"/>
      <c r="Y19" s="199"/>
      <c r="Z19" s="199"/>
      <c r="AA19" s="199"/>
      <c r="AB19" s="199"/>
      <c r="AC19" s="199"/>
      <c r="AD19" s="199"/>
      <c r="AE19" s="199"/>
      <c r="AF19" s="199"/>
      <c r="AG19" s="199"/>
      <c r="AH19" s="206"/>
      <c r="AI19" s="206"/>
      <c r="AJ19" s="206"/>
      <c r="AK19" s="206"/>
      <c r="AL19" s="206"/>
      <c r="AM19" s="206"/>
      <c r="AN19" s="206"/>
      <c r="AO19" s="206"/>
      <c r="AP19" s="206"/>
      <c r="AQ19" s="206"/>
      <c r="AR19" s="206"/>
      <c r="AS19" s="206"/>
      <c r="AT19" s="206"/>
      <c r="AU19" s="206"/>
      <c r="AV19" s="206"/>
      <c r="AW19" s="206"/>
      <c r="AX19" s="199"/>
      <c r="AY19" s="199"/>
      <c r="AZ19" s="199"/>
      <c r="BA19" s="199"/>
      <c r="BB19" s="199"/>
      <c r="BC19" s="199"/>
      <c r="BD19" s="199"/>
      <c r="BE19" s="199"/>
      <c r="BF19" s="199"/>
      <c r="BG19" s="199"/>
      <c r="BH19" s="199"/>
      <c r="BI19" s="199"/>
      <c r="BJ19" s="206"/>
      <c r="BK19" s="204"/>
      <c r="BL19" s="204"/>
      <c r="BM19" s="204"/>
      <c r="BN19" s="204"/>
      <c r="BO19" s="204"/>
      <c r="BP19" s="207"/>
      <c r="BQ19" s="206"/>
      <c r="BR19" s="206"/>
      <c r="BS19" s="206"/>
      <c r="BT19" s="206"/>
      <c r="BU19" s="206"/>
      <c r="BV19" s="206"/>
      <c r="BW19" s="200"/>
      <c r="BX19" s="200"/>
      <c r="BY19" s="206"/>
      <c r="BZ19" s="206"/>
      <c r="CA19" s="206"/>
      <c r="WF19" s="171"/>
      <c r="WG19" s="171"/>
      <c r="WH19" s="171"/>
      <c r="WI19" s="171"/>
      <c r="WJ19" s="171"/>
      <c r="WK19" s="171"/>
      <c r="WL19" s="171"/>
      <c r="WM19" s="171"/>
      <c r="WN19" s="171"/>
      <c r="WO19" s="171"/>
    </row>
    <row r="20" spans="1:613" ht="15" customHeight="1" thickBot="1" x14ac:dyDescent="0.4">
      <c r="A20" s="163"/>
      <c r="B20" s="615"/>
      <c r="C20" s="517"/>
      <c r="D20" s="518" t="s">
        <v>20</v>
      </c>
      <c r="E20" s="421" t="s">
        <v>25</v>
      </c>
      <c r="F20" s="208"/>
      <c r="G20" s="476"/>
      <c r="H20" s="476"/>
      <c r="I20" s="476"/>
      <c r="J20" s="476"/>
      <c r="K20" s="199"/>
      <c r="L20" s="199"/>
      <c r="M20" s="199"/>
      <c r="N20" s="199"/>
      <c r="O20" s="199"/>
      <c r="P20" s="199"/>
      <c r="Q20" s="199"/>
      <c r="R20" s="199"/>
      <c r="S20" s="199"/>
      <c r="T20" s="199"/>
      <c r="U20" s="199"/>
      <c r="V20" s="199"/>
      <c r="W20" s="199"/>
      <c r="X20" s="199"/>
      <c r="Y20" s="199"/>
      <c r="Z20" s="199"/>
      <c r="AA20" s="199"/>
      <c r="AB20" s="199"/>
      <c r="AC20" s="199"/>
      <c r="AD20" s="199"/>
      <c r="AE20" s="199"/>
      <c r="AF20" s="199"/>
      <c r="AG20" s="199"/>
      <c r="AH20" s="199"/>
      <c r="AI20" s="199"/>
      <c r="AJ20" s="199"/>
      <c r="AK20" s="199"/>
      <c r="AL20" s="199"/>
      <c r="AM20" s="199"/>
      <c r="AN20" s="199"/>
      <c r="AO20" s="199"/>
      <c r="AP20" s="209"/>
      <c r="AQ20" s="209"/>
      <c r="AR20" s="209"/>
      <c r="AS20" s="209"/>
      <c r="AT20" s="200"/>
      <c r="AU20" s="200"/>
      <c r="AV20" s="200"/>
      <c r="AW20" s="200"/>
      <c r="AX20" s="199"/>
      <c r="AY20" s="199"/>
      <c r="AZ20" s="199"/>
      <c r="BA20" s="199"/>
      <c r="BB20" s="199"/>
      <c r="BC20" s="199"/>
      <c r="BD20" s="199"/>
      <c r="BE20" s="199"/>
      <c r="BF20" s="199"/>
      <c r="BG20" s="199"/>
      <c r="BH20" s="199"/>
      <c r="BI20" s="199"/>
      <c r="BJ20" s="199"/>
      <c r="BK20" s="199"/>
      <c r="BL20" s="199"/>
      <c r="BM20" s="199"/>
      <c r="BN20" s="199"/>
      <c r="BO20" s="199"/>
      <c r="BP20" s="199"/>
      <c r="BQ20" s="199"/>
      <c r="BR20" s="199"/>
      <c r="BS20" s="199"/>
      <c r="BT20" s="199"/>
      <c r="BU20" s="199"/>
      <c r="BV20" s="206"/>
      <c r="BW20" s="200"/>
      <c r="BX20" s="200"/>
      <c r="BY20" s="206"/>
      <c r="BZ20" s="206"/>
      <c r="CA20" s="206"/>
      <c r="WF20" s="171"/>
      <c r="WG20" s="171"/>
      <c r="WH20" s="171"/>
      <c r="WI20" s="171"/>
      <c r="WJ20" s="171"/>
      <c r="WK20" s="171"/>
      <c r="WL20" s="171"/>
      <c r="WM20" s="171"/>
      <c r="WN20" s="171"/>
      <c r="WO20" s="171"/>
    </row>
    <row r="21" spans="1:613" ht="19" customHeight="1" thickBot="1" x14ac:dyDescent="0.4">
      <c r="A21" s="163"/>
      <c r="B21" s="615"/>
      <c r="C21" s="519" t="s">
        <v>26</v>
      </c>
      <c r="D21" s="520" t="s">
        <v>27</v>
      </c>
      <c r="E21" s="422">
        <v>115.88500000000001</v>
      </c>
      <c r="F21" s="210"/>
      <c r="G21" s="211"/>
      <c r="H21" s="211"/>
      <c r="I21" s="211"/>
      <c r="J21" s="211"/>
      <c r="K21" s="211"/>
      <c r="L21" s="211"/>
      <c r="M21" s="211"/>
      <c r="N21" s="211"/>
      <c r="O21" s="211"/>
      <c r="P21" s="211"/>
      <c r="Q21" s="211"/>
      <c r="R21" s="211"/>
      <c r="S21" s="211"/>
      <c r="T21" s="211"/>
      <c r="U21" s="211"/>
      <c r="V21" s="211"/>
      <c r="W21" s="211"/>
      <c r="X21" s="211"/>
      <c r="Y21" s="211"/>
      <c r="Z21" s="211"/>
      <c r="AA21" s="211"/>
      <c r="AB21" s="211"/>
      <c r="AC21" s="211"/>
      <c r="AD21" s="485"/>
      <c r="AE21" s="485"/>
      <c r="AF21" s="485"/>
      <c r="AG21" s="485"/>
      <c r="AH21" s="211"/>
      <c r="AI21" s="211"/>
      <c r="AJ21" s="211"/>
      <c r="AK21" s="211"/>
      <c r="AL21" s="211"/>
      <c r="AM21" s="211"/>
      <c r="AN21" s="211"/>
      <c r="AO21" s="211"/>
      <c r="AP21" s="211"/>
      <c r="AQ21" s="211"/>
      <c r="AR21" s="211"/>
      <c r="AS21" s="211"/>
      <c r="AT21" s="211"/>
      <c r="AU21" s="211"/>
      <c r="AV21" s="211"/>
      <c r="AW21" s="211"/>
      <c r="AX21" s="211"/>
      <c r="AY21" s="211"/>
      <c r="AZ21" s="211"/>
      <c r="BA21" s="211"/>
      <c r="BB21" s="211"/>
      <c r="BC21" s="211"/>
      <c r="BD21" s="211"/>
      <c r="BE21" s="211"/>
      <c r="BF21" s="211"/>
      <c r="BG21" s="211"/>
      <c r="BH21" s="211"/>
      <c r="BI21" s="211"/>
      <c r="BJ21" s="211"/>
      <c r="BK21" s="211"/>
      <c r="BL21" s="211"/>
      <c r="BM21" s="211"/>
      <c r="BN21" s="211"/>
      <c r="BO21" s="211"/>
      <c r="BP21" s="211"/>
      <c r="BQ21" s="211"/>
      <c r="BR21" s="211"/>
      <c r="BS21" s="211"/>
      <c r="BT21" s="211"/>
      <c r="BU21" s="211"/>
      <c r="BV21" s="211"/>
      <c r="BW21" s="211"/>
      <c r="BX21" s="211"/>
      <c r="BY21" s="211"/>
      <c r="BZ21" s="211"/>
      <c r="CA21" s="211"/>
      <c r="WF21" s="171"/>
      <c r="WG21" s="171"/>
      <c r="WH21" s="171"/>
      <c r="WI21" s="171"/>
      <c r="WJ21" s="171"/>
      <c r="WK21" s="171"/>
      <c r="WL21" s="171"/>
      <c r="WM21" s="171"/>
      <c r="WN21" s="171"/>
      <c r="WO21" s="171"/>
    </row>
    <row r="22" spans="1:613" ht="22" customHeight="1" thickBot="1" x14ac:dyDescent="0.4">
      <c r="A22" s="163"/>
      <c r="B22" s="615"/>
      <c r="C22" s="616" t="s">
        <v>28</v>
      </c>
      <c r="D22" s="521" t="s">
        <v>439</v>
      </c>
      <c r="E22" s="422">
        <v>115.88500000000001</v>
      </c>
      <c r="F22" s="210"/>
      <c r="G22" s="211"/>
      <c r="H22" s="211"/>
      <c r="I22" s="211"/>
      <c r="J22" s="211"/>
      <c r="K22" s="212"/>
      <c r="L22" s="212"/>
      <c r="M22" s="212"/>
      <c r="N22" s="212"/>
      <c r="O22" s="212"/>
      <c r="P22" s="212"/>
      <c r="Q22" s="212"/>
      <c r="R22" s="212"/>
      <c r="S22" s="212"/>
      <c r="T22" s="212"/>
      <c r="U22" s="212"/>
      <c r="V22" s="212"/>
      <c r="W22" s="212"/>
      <c r="X22" s="212"/>
      <c r="Y22" s="212"/>
      <c r="Z22" s="212"/>
      <c r="AA22" s="211"/>
      <c r="AB22" s="211"/>
      <c r="AC22" s="211"/>
      <c r="AD22" s="485"/>
      <c r="AE22" s="485"/>
      <c r="AF22" s="485"/>
      <c r="AG22" s="484"/>
      <c r="AH22" s="211"/>
      <c r="AI22" s="211"/>
      <c r="AJ22" s="211"/>
      <c r="AK22" s="211"/>
      <c r="AL22" s="211"/>
      <c r="AM22" s="211"/>
      <c r="AN22" s="211"/>
      <c r="AO22" s="211"/>
      <c r="AP22" s="212"/>
      <c r="AQ22" s="212"/>
      <c r="AR22" s="212"/>
      <c r="AS22" s="212"/>
      <c r="AT22" s="212"/>
      <c r="AU22" s="212"/>
      <c r="AV22" s="212"/>
      <c r="AW22" s="212"/>
      <c r="AX22" s="212"/>
      <c r="AY22" s="212"/>
      <c r="AZ22" s="212"/>
      <c r="BA22" s="212"/>
      <c r="BB22" s="212"/>
      <c r="BC22" s="212"/>
      <c r="BD22" s="212"/>
      <c r="BE22" s="212"/>
      <c r="BF22" s="211"/>
      <c r="BG22" s="211"/>
      <c r="BH22" s="212"/>
      <c r="BI22" s="212"/>
      <c r="BJ22" s="212"/>
      <c r="BK22" s="212"/>
      <c r="BL22" s="212"/>
      <c r="BM22" s="212"/>
      <c r="BN22" s="212"/>
      <c r="BO22" s="212"/>
      <c r="BP22" s="212"/>
      <c r="BQ22" s="212"/>
      <c r="BR22" s="212"/>
      <c r="BS22" s="212"/>
      <c r="BT22" s="212"/>
      <c r="BU22" s="212"/>
      <c r="BV22" s="212"/>
      <c r="BW22" s="200"/>
      <c r="BX22" s="200"/>
      <c r="BY22" s="213"/>
      <c r="BZ22" s="213"/>
      <c r="CA22" s="212"/>
      <c r="WF22" s="171"/>
      <c r="WG22" s="171"/>
      <c r="WH22" s="171"/>
      <c r="WI22" s="171"/>
      <c r="WJ22" s="171"/>
      <c r="WK22" s="171"/>
      <c r="WL22" s="171"/>
      <c r="WM22" s="171"/>
      <c r="WN22" s="171"/>
      <c r="WO22" s="171"/>
    </row>
    <row r="23" spans="1:613" ht="16" customHeight="1" thickBot="1" x14ac:dyDescent="0.4">
      <c r="A23" s="163"/>
      <c r="B23" s="615"/>
      <c r="C23" s="617"/>
      <c r="D23" s="522" t="s">
        <v>440</v>
      </c>
      <c r="E23" s="423">
        <v>90</v>
      </c>
      <c r="F23" s="214"/>
      <c r="G23" s="215"/>
      <c r="H23" s="215"/>
      <c r="I23" s="215"/>
      <c r="J23" s="215"/>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216"/>
      <c r="BA23" s="216"/>
      <c r="BB23" s="216"/>
      <c r="BC23" s="216"/>
      <c r="BD23" s="216"/>
      <c r="BE23" s="216"/>
      <c r="BF23" s="216"/>
      <c r="BG23" s="216"/>
      <c r="BH23" s="216"/>
      <c r="BI23" s="216"/>
      <c r="BJ23" s="216"/>
      <c r="BK23" s="217"/>
      <c r="BL23" s="217"/>
      <c r="BM23" s="217"/>
      <c r="BN23" s="217"/>
      <c r="BO23" s="217"/>
      <c r="BP23" s="217"/>
      <c r="BQ23" s="216"/>
      <c r="BR23" s="216"/>
      <c r="BS23" s="216"/>
      <c r="BT23" s="216"/>
      <c r="BU23" s="216"/>
      <c r="BV23" s="216"/>
      <c r="BW23" s="216"/>
      <c r="BX23" s="216"/>
      <c r="BY23" s="216"/>
      <c r="BZ23" s="216"/>
      <c r="CA23" s="216"/>
      <c r="WF23" s="171"/>
      <c r="WG23" s="171"/>
      <c r="WH23" s="171"/>
      <c r="WI23" s="171"/>
      <c r="WJ23" s="171"/>
      <c r="WK23" s="171"/>
      <c r="WL23" s="171"/>
      <c r="WM23" s="171"/>
      <c r="WN23" s="171"/>
      <c r="WO23" s="171"/>
    </row>
    <row r="24" spans="1:613" ht="18" customHeight="1" thickBot="1" x14ac:dyDescent="0.4">
      <c r="A24" s="163"/>
      <c r="B24" s="615"/>
      <c r="C24" s="523" t="s">
        <v>29</v>
      </c>
      <c r="D24" s="524" t="s">
        <v>441</v>
      </c>
      <c r="E24" s="424">
        <v>49.664999999999999</v>
      </c>
      <c r="F24" s="210"/>
      <c r="G24" s="211"/>
      <c r="H24" s="211"/>
      <c r="I24" s="211"/>
      <c r="J24" s="211"/>
      <c r="K24" s="212"/>
      <c r="L24" s="212"/>
      <c r="M24" s="212"/>
      <c r="N24" s="212"/>
      <c r="O24" s="212"/>
      <c r="P24" s="212"/>
      <c r="Q24" s="212"/>
      <c r="R24" s="212"/>
      <c r="S24" s="212"/>
      <c r="T24" s="212"/>
      <c r="U24" s="212"/>
      <c r="V24" s="212"/>
      <c r="W24" s="212"/>
      <c r="X24" s="212"/>
      <c r="Y24" s="212"/>
      <c r="Z24" s="212"/>
      <c r="AA24" s="212"/>
      <c r="AB24" s="212"/>
      <c r="AC24" s="212"/>
      <c r="AD24" s="212"/>
      <c r="AE24" s="212"/>
      <c r="AF24" s="212"/>
      <c r="AG24" s="212"/>
      <c r="AH24" s="212"/>
      <c r="AI24" s="212"/>
      <c r="AJ24" s="212"/>
      <c r="AK24" s="212"/>
      <c r="AL24" s="212"/>
      <c r="AM24" s="212"/>
      <c r="AN24" s="212"/>
      <c r="AO24" s="212"/>
      <c r="AP24" s="212"/>
      <c r="AQ24" s="212"/>
      <c r="AR24" s="212"/>
      <c r="AS24" s="212"/>
      <c r="AT24" s="212"/>
      <c r="AU24" s="212"/>
      <c r="AV24" s="212"/>
      <c r="AW24" s="212"/>
      <c r="AX24" s="212"/>
      <c r="AY24" s="212"/>
      <c r="AZ24" s="212"/>
      <c r="BA24" s="212"/>
      <c r="BB24" s="212"/>
      <c r="BC24" s="212"/>
      <c r="BD24" s="212"/>
      <c r="BE24" s="212"/>
      <c r="BF24" s="212"/>
      <c r="BG24" s="212"/>
      <c r="BH24" s="212"/>
      <c r="BI24" s="212"/>
      <c r="BJ24" s="212"/>
      <c r="BK24" s="212"/>
      <c r="BL24" s="212"/>
      <c r="BM24" s="212"/>
      <c r="BN24" s="212"/>
      <c r="BO24" s="212"/>
      <c r="BP24" s="212"/>
      <c r="BQ24" s="212"/>
      <c r="BR24" s="212"/>
      <c r="BS24" s="212"/>
      <c r="BT24" s="212"/>
      <c r="BU24" s="212"/>
      <c r="BV24" s="212"/>
      <c r="BW24" s="212"/>
      <c r="BX24" s="212"/>
      <c r="BY24" s="212"/>
      <c r="BZ24" s="212"/>
      <c r="CA24" s="212"/>
      <c r="WF24" s="171"/>
      <c r="WG24" s="171"/>
      <c r="WH24" s="171"/>
      <c r="WI24" s="171"/>
      <c r="WJ24" s="171"/>
      <c r="WK24" s="171"/>
      <c r="WL24" s="171"/>
      <c r="WM24" s="171"/>
      <c r="WN24" s="171"/>
      <c r="WO24" s="171"/>
    </row>
    <row r="25" spans="1:613" ht="18" customHeight="1" thickBot="1" x14ac:dyDescent="0.4">
      <c r="A25" s="163"/>
      <c r="B25" s="615"/>
      <c r="C25" s="525" t="s">
        <v>30</v>
      </c>
      <c r="D25" s="526"/>
      <c r="E25" s="425">
        <v>1</v>
      </c>
      <c r="F25" s="203"/>
      <c r="G25" s="202"/>
      <c r="H25" s="202"/>
      <c r="I25" s="202"/>
      <c r="J25" s="202"/>
      <c r="K25" s="199"/>
      <c r="L25" s="199"/>
      <c r="M25" s="199"/>
      <c r="N25" s="199"/>
      <c r="O25" s="199"/>
      <c r="P25" s="199"/>
      <c r="Q25" s="199"/>
      <c r="R25" s="199"/>
      <c r="S25" s="199"/>
      <c r="T25" s="199"/>
      <c r="U25" s="199"/>
      <c r="V25" s="199"/>
      <c r="W25" s="199"/>
      <c r="X25" s="199"/>
      <c r="Y25" s="199"/>
      <c r="Z25" s="199"/>
      <c r="AA25" s="199"/>
      <c r="AB25" s="199"/>
      <c r="AC25" s="199"/>
      <c r="AD25" s="199"/>
      <c r="AE25" s="199"/>
      <c r="AF25" s="199"/>
      <c r="AG25" s="199"/>
      <c r="AH25" s="218"/>
      <c r="AI25" s="199"/>
      <c r="AJ25" s="199"/>
      <c r="AK25" s="199"/>
      <c r="AL25" s="199"/>
      <c r="AM25" s="199"/>
      <c r="AN25" s="199"/>
      <c r="AO25" s="199"/>
      <c r="AP25" s="199"/>
      <c r="AQ25" s="199"/>
      <c r="AR25" s="199"/>
      <c r="AS25" s="199"/>
      <c r="AT25" s="199"/>
      <c r="AU25" s="199"/>
      <c r="AV25" s="199"/>
      <c r="AW25" s="199"/>
      <c r="AX25" s="199"/>
      <c r="AY25" s="199"/>
      <c r="AZ25" s="199"/>
      <c r="BA25" s="199"/>
      <c r="BB25" s="199"/>
      <c r="BC25" s="199"/>
      <c r="BD25" s="199"/>
      <c r="BE25" s="199"/>
      <c r="BF25" s="199"/>
      <c r="BG25" s="199"/>
      <c r="BH25" s="199"/>
      <c r="BI25" s="199"/>
      <c r="BJ25" s="199"/>
      <c r="BK25" s="204"/>
      <c r="BL25" s="204"/>
      <c r="BM25" s="204"/>
      <c r="BN25" s="204"/>
      <c r="BO25" s="204"/>
      <c r="BP25" s="204"/>
      <c r="BQ25" s="199"/>
      <c r="BR25" s="199"/>
      <c r="BS25" s="199"/>
      <c r="BT25" s="199"/>
      <c r="BU25" s="199"/>
      <c r="BV25" s="218"/>
      <c r="BW25" s="199"/>
      <c r="BX25" s="199"/>
      <c r="BY25" s="199"/>
      <c r="BZ25" s="199"/>
      <c r="CA25" s="199"/>
      <c r="WF25" s="171"/>
      <c r="WG25" s="171"/>
      <c r="WH25" s="171"/>
      <c r="WI25" s="171"/>
      <c r="WJ25" s="171"/>
      <c r="WK25" s="171"/>
      <c r="WL25" s="171"/>
      <c r="WM25" s="171"/>
      <c r="WN25" s="171"/>
      <c r="WO25" s="171"/>
    </row>
    <row r="26" spans="1:613" ht="16" customHeight="1" x14ac:dyDescent="0.35">
      <c r="A26" s="163"/>
      <c r="B26" s="615"/>
      <c r="C26" s="219"/>
      <c r="D26" s="220"/>
      <c r="E26" s="221"/>
      <c r="F26" s="222"/>
      <c r="G26" s="223"/>
      <c r="H26" s="223"/>
      <c r="I26" s="223"/>
      <c r="J26" s="223"/>
      <c r="K26" s="223"/>
      <c r="L26" s="223"/>
      <c r="M26" s="223"/>
      <c r="N26" s="223"/>
      <c r="O26" s="223"/>
      <c r="P26" s="223"/>
      <c r="Q26" s="223"/>
      <c r="R26" s="223"/>
      <c r="S26" s="223"/>
      <c r="T26" s="223"/>
      <c r="U26" s="223"/>
      <c r="V26" s="223"/>
      <c r="W26" s="223"/>
      <c r="X26" s="223"/>
      <c r="Y26" s="223"/>
      <c r="Z26" s="223"/>
      <c r="AA26" s="223"/>
      <c r="AB26" s="223"/>
      <c r="AC26" s="223"/>
      <c r="AD26" s="196"/>
      <c r="AE26" s="196"/>
      <c r="AF26" s="196"/>
      <c r="AG26" s="196"/>
      <c r="AH26" s="223"/>
      <c r="AI26" s="223"/>
      <c r="AJ26" s="223"/>
      <c r="AK26" s="223"/>
      <c r="AL26" s="223"/>
      <c r="AM26" s="223"/>
      <c r="AN26" s="223"/>
      <c r="AO26" s="223"/>
      <c r="AP26" s="223"/>
      <c r="AQ26" s="223"/>
      <c r="AR26" s="223"/>
      <c r="AS26" s="223"/>
      <c r="AT26" s="223"/>
      <c r="AU26" s="223"/>
      <c r="AV26" s="223"/>
      <c r="AW26" s="223"/>
      <c r="AX26" s="223"/>
      <c r="AY26" s="223"/>
      <c r="AZ26" s="223"/>
      <c r="BA26" s="223"/>
      <c r="BB26" s="223"/>
      <c r="BC26" s="223"/>
      <c r="BD26" s="223"/>
      <c r="BE26" s="223"/>
      <c r="BF26" s="223"/>
      <c r="BG26" s="223"/>
      <c r="BH26" s="223"/>
      <c r="BI26" s="223"/>
      <c r="BJ26" s="223"/>
      <c r="BK26" s="223"/>
      <c r="BL26" s="223"/>
      <c r="BM26" s="223"/>
      <c r="BN26" s="223"/>
      <c r="BO26" s="223"/>
      <c r="BP26" s="223"/>
      <c r="BQ26" s="223"/>
      <c r="BR26" s="223"/>
      <c r="BS26" s="223"/>
      <c r="BT26" s="223"/>
      <c r="BU26" s="223"/>
      <c r="BV26" s="223"/>
      <c r="BW26" s="223"/>
      <c r="BX26" s="223"/>
      <c r="BY26" s="223"/>
      <c r="BZ26" s="223"/>
      <c r="CA26" s="223"/>
      <c r="WF26" s="171"/>
      <c r="WG26" s="171"/>
      <c r="WH26" s="171"/>
      <c r="WI26" s="171"/>
      <c r="WJ26" s="171"/>
      <c r="WK26" s="171"/>
      <c r="WL26" s="171"/>
      <c r="WM26" s="171"/>
      <c r="WN26" s="171"/>
      <c r="WO26" s="171"/>
    </row>
    <row r="27" spans="1:613" ht="17" customHeight="1" thickBot="1" x14ac:dyDescent="0.5">
      <c r="A27" s="163"/>
      <c r="B27" s="615"/>
      <c r="C27" s="224" t="s">
        <v>34</v>
      </c>
      <c r="D27" s="225"/>
      <c r="E27" s="226"/>
      <c r="F27" s="222"/>
      <c r="G27" s="465"/>
      <c r="H27" s="465"/>
      <c r="I27" s="465"/>
      <c r="J27" s="465"/>
      <c r="K27" s="174"/>
      <c r="L27" s="174"/>
      <c r="M27" s="174"/>
      <c r="N27" s="174"/>
      <c r="O27" s="174"/>
      <c r="P27" s="174"/>
      <c r="Q27" s="174"/>
      <c r="R27" s="193"/>
      <c r="S27" s="193"/>
      <c r="T27" s="193"/>
      <c r="U27" s="193"/>
      <c r="V27" s="193"/>
      <c r="W27" s="227"/>
      <c r="X27" s="227"/>
      <c r="Y27" s="227"/>
      <c r="Z27" s="227"/>
      <c r="AA27" s="227"/>
      <c r="AB27" s="227"/>
      <c r="AC27" s="227"/>
      <c r="AD27" s="227"/>
      <c r="AE27" s="227"/>
      <c r="AF27" s="227"/>
      <c r="AG27" s="227"/>
      <c r="AH27" s="228"/>
      <c r="AI27" s="228"/>
      <c r="AJ27" s="228"/>
      <c r="AK27" s="229"/>
      <c r="AL27" s="229"/>
      <c r="AM27" s="229"/>
      <c r="AN27" s="229"/>
      <c r="AO27" s="229"/>
      <c r="AP27" s="229"/>
      <c r="AQ27" s="229"/>
      <c r="AR27" s="229"/>
      <c r="AS27" s="228"/>
      <c r="AT27" s="570"/>
      <c r="AU27" s="570"/>
      <c r="AV27" s="570"/>
      <c r="AW27" s="570"/>
      <c r="AX27" s="230"/>
      <c r="AY27" s="230"/>
      <c r="AZ27" s="230"/>
      <c r="BA27" s="230"/>
      <c r="BB27" s="230"/>
      <c r="BC27" s="230"/>
      <c r="BD27" s="230"/>
      <c r="BE27" s="179"/>
      <c r="BF27" s="179"/>
      <c r="BG27" s="179"/>
      <c r="BH27" s="179"/>
      <c r="BI27" s="179"/>
      <c r="BJ27" s="179"/>
      <c r="BK27" s="179"/>
      <c r="BL27" s="179"/>
      <c r="BM27" s="179"/>
      <c r="BN27" s="179"/>
      <c r="BO27" s="179"/>
      <c r="BP27" s="179"/>
      <c r="BQ27" s="571"/>
      <c r="BR27" s="571"/>
      <c r="BS27" s="571"/>
      <c r="BT27" s="571"/>
      <c r="BU27" s="571"/>
      <c r="BV27" s="582"/>
      <c r="BW27" s="582"/>
      <c r="BX27" s="495"/>
      <c r="BY27" s="495"/>
      <c r="BZ27" s="495"/>
      <c r="CA27" s="495"/>
      <c r="WF27" s="171"/>
      <c r="WG27" s="171"/>
      <c r="WH27" s="171"/>
      <c r="WI27" s="171"/>
      <c r="WJ27" s="171"/>
      <c r="WK27" s="171"/>
      <c r="WL27" s="171"/>
      <c r="WM27" s="171"/>
      <c r="WN27" s="171"/>
      <c r="WO27" s="171"/>
    </row>
    <row r="28" spans="1:613" ht="16" customHeight="1" thickTop="1" thickBot="1" x14ac:dyDescent="0.4">
      <c r="A28" s="163"/>
      <c r="B28" s="615"/>
      <c r="C28" s="231" t="s">
        <v>35</v>
      </c>
      <c r="D28" s="232" t="s">
        <v>36</v>
      </c>
      <c r="E28" s="426" t="s">
        <v>19</v>
      </c>
      <c r="F28" s="233"/>
      <c r="G28" s="234"/>
      <c r="H28" s="234"/>
      <c r="I28" s="234"/>
      <c r="J28" s="234"/>
      <c r="K28" s="235"/>
      <c r="L28" s="235"/>
      <c r="M28" s="235"/>
      <c r="N28" s="235"/>
      <c r="O28" s="235"/>
      <c r="P28" s="235"/>
      <c r="Q28" s="235"/>
      <c r="R28" s="235"/>
      <c r="S28" s="235"/>
      <c r="T28" s="235"/>
      <c r="U28" s="235"/>
      <c r="V28" s="235"/>
      <c r="W28" s="235"/>
      <c r="X28" s="235"/>
      <c r="Y28" s="235"/>
      <c r="Z28" s="235"/>
      <c r="AA28" s="235"/>
      <c r="AB28" s="235"/>
      <c r="AC28" s="235"/>
      <c r="AD28" s="484"/>
      <c r="AE28" s="484"/>
      <c r="AF28" s="484"/>
      <c r="AG28" s="484"/>
      <c r="AH28" s="235"/>
      <c r="AI28" s="235"/>
      <c r="AJ28" s="235"/>
      <c r="AK28" s="235"/>
      <c r="AL28" s="235"/>
      <c r="AM28" s="235"/>
      <c r="AN28" s="235"/>
      <c r="AO28" s="235"/>
      <c r="AP28" s="235"/>
      <c r="AQ28" s="235"/>
      <c r="AR28" s="235"/>
      <c r="AS28" s="235"/>
      <c r="AT28" s="235"/>
      <c r="AU28" s="235"/>
      <c r="AV28" s="235"/>
      <c r="AW28" s="235"/>
      <c r="AX28" s="235"/>
      <c r="AY28" s="235"/>
      <c r="AZ28" s="235"/>
      <c r="BA28" s="235"/>
      <c r="BB28" s="235"/>
      <c r="BC28" s="235"/>
      <c r="BD28" s="235"/>
      <c r="BE28" s="235"/>
      <c r="BF28" s="235"/>
      <c r="BG28" s="235"/>
      <c r="BH28" s="235"/>
      <c r="BI28" s="235"/>
      <c r="BJ28" s="235"/>
      <c r="BK28" s="235"/>
      <c r="BL28" s="235"/>
      <c r="BM28" s="235"/>
      <c r="BN28" s="235"/>
      <c r="BO28" s="235"/>
      <c r="BP28" s="235"/>
      <c r="BQ28" s="235"/>
      <c r="BR28" s="235"/>
      <c r="BS28" s="235"/>
      <c r="BT28" s="235"/>
      <c r="BU28" s="235"/>
      <c r="BV28" s="235"/>
      <c r="BW28" s="235"/>
      <c r="BX28" s="235"/>
      <c r="BY28" s="235"/>
      <c r="BZ28" s="235"/>
      <c r="CA28" s="235"/>
      <c r="WF28" s="171"/>
      <c r="WG28" s="171"/>
      <c r="WH28" s="171"/>
      <c r="WI28" s="171"/>
      <c r="WJ28" s="171"/>
      <c r="WK28" s="171"/>
      <c r="WL28" s="171"/>
      <c r="WM28" s="171"/>
      <c r="WN28" s="171"/>
      <c r="WO28" s="171"/>
    </row>
    <row r="29" spans="1:613" ht="16" customHeight="1" thickTop="1" thickBot="1" x14ac:dyDescent="0.4">
      <c r="A29" s="163"/>
      <c r="B29" s="615"/>
      <c r="C29" s="231" t="s">
        <v>37</v>
      </c>
      <c r="D29" s="232" t="s">
        <v>36</v>
      </c>
      <c r="E29" s="426" t="s">
        <v>19</v>
      </c>
      <c r="F29" s="233"/>
      <c r="G29" s="234"/>
      <c r="H29" s="234"/>
      <c r="I29" s="234"/>
      <c r="J29" s="234"/>
      <c r="K29" s="235"/>
      <c r="L29" s="235"/>
      <c r="M29" s="235"/>
      <c r="N29" s="235"/>
      <c r="O29" s="235"/>
      <c r="P29" s="235"/>
      <c r="Q29" s="235"/>
      <c r="R29" s="235"/>
      <c r="S29" s="235"/>
      <c r="T29" s="235"/>
      <c r="U29" s="235"/>
      <c r="V29" s="235"/>
      <c r="W29" s="235"/>
      <c r="X29" s="235"/>
      <c r="Y29" s="235"/>
      <c r="Z29" s="235"/>
      <c r="AA29" s="235"/>
      <c r="AB29" s="235"/>
      <c r="AC29" s="235"/>
      <c r="AD29" s="484"/>
      <c r="AE29" s="484"/>
      <c r="AF29" s="484"/>
      <c r="AG29" s="484"/>
      <c r="AH29" s="235"/>
      <c r="AI29" s="235"/>
      <c r="AJ29" s="235"/>
      <c r="AK29" s="235"/>
      <c r="AL29" s="235"/>
      <c r="AM29" s="235"/>
      <c r="AN29" s="235"/>
      <c r="AO29" s="235"/>
      <c r="AP29" s="235"/>
      <c r="AQ29" s="235"/>
      <c r="AR29" s="235"/>
      <c r="AS29" s="235"/>
      <c r="AT29" s="235"/>
      <c r="AU29" s="235"/>
      <c r="AV29" s="235"/>
      <c r="AW29" s="235"/>
      <c r="AX29" s="235"/>
      <c r="AY29" s="235"/>
      <c r="AZ29" s="235"/>
      <c r="BA29" s="235"/>
      <c r="BB29" s="235"/>
      <c r="BC29" s="235"/>
      <c r="BD29" s="235"/>
      <c r="BE29" s="235"/>
      <c r="BF29" s="235"/>
      <c r="BG29" s="235"/>
      <c r="BH29" s="235"/>
      <c r="BI29" s="235"/>
      <c r="BJ29" s="235"/>
      <c r="BK29" s="235"/>
      <c r="BL29" s="235"/>
      <c r="BM29" s="235"/>
      <c r="BN29" s="235"/>
      <c r="BO29" s="235"/>
      <c r="BP29" s="235"/>
      <c r="BQ29" s="235"/>
      <c r="BR29" s="235"/>
      <c r="BS29" s="235"/>
      <c r="BT29" s="235"/>
      <c r="BU29" s="235"/>
      <c r="BV29" s="235"/>
      <c r="BW29" s="235"/>
      <c r="BX29" s="235"/>
      <c r="BY29" s="235"/>
      <c r="BZ29" s="235"/>
      <c r="CA29" s="235"/>
      <c r="WF29" s="171"/>
      <c r="WG29" s="171"/>
      <c r="WH29" s="171"/>
      <c r="WI29" s="171"/>
      <c r="WJ29" s="171"/>
      <c r="WK29" s="171"/>
      <c r="WL29" s="171"/>
      <c r="WM29" s="171"/>
      <c r="WN29" s="171"/>
      <c r="WO29" s="171"/>
    </row>
    <row r="30" spans="1:613" ht="27" customHeight="1" thickTop="1" thickBot="1" x14ac:dyDescent="0.4">
      <c r="A30" s="163"/>
      <c r="B30" s="615"/>
      <c r="C30" s="527" t="s">
        <v>38</v>
      </c>
      <c r="D30" s="528" t="s">
        <v>442</v>
      </c>
      <c r="E30" s="427">
        <v>331.1</v>
      </c>
      <c r="F30" s="236"/>
      <c r="G30" s="237"/>
      <c r="H30" s="237"/>
      <c r="I30" s="237"/>
      <c r="J30" s="237"/>
      <c r="K30" s="238"/>
      <c r="L30" s="238"/>
      <c r="M30" s="238"/>
      <c r="N30" s="238"/>
      <c r="O30" s="238"/>
      <c r="P30" s="238"/>
      <c r="Q30" s="238"/>
      <c r="R30" s="238"/>
      <c r="S30" s="238"/>
      <c r="T30" s="238"/>
      <c r="U30" s="238"/>
      <c r="V30" s="238"/>
      <c r="W30" s="238"/>
      <c r="X30" s="238"/>
      <c r="Y30" s="238"/>
      <c r="Z30" s="238"/>
      <c r="AA30" s="238"/>
      <c r="AB30" s="238"/>
      <c r="AC30" s="238"/>
      <c r="AD30" s="238"/>
      <c r="AE30" s="238"/>
      <c r="AF30" s="238"/>
      <c r="AG30" s="238"/>
      <c r="AH30" s="238"/>
      <c r="AI30" s="238"/>
      <c r="AJ30" s="238"/>
      <c r="AK30" s="238"/>
      <c r="AL30" s="238"/>
      <c r="AM30" s="238"/>
      <c r="AN30" s="238"/>
      <c r="AO30" s="238"/>
      <c r="AP30" s="238"/>
      <c r="AQ30" s="238"/>
      <c r="AR30" s="238"/>
      <c r="AS30" s="238"/>
      <c r="AT30" s="238"/>
      <c r="AU30" s="238"/>
      <c r="AV30" s="238"/>
      <c r="AW30" s="238"/>
      <c r="AX30" s="238"/>
      <c r="AY30" s="238"/>
      <c r="AZ30" s="238"/>
      <c r="BA30" s="238"/>
      <c r="BB30" s="238"/>
      <c r="BC30" s="238"/>
      <c r="BD30" s="238"/>
      <c r="BE30" s="238"/>
      <c r="BF30" s="238"/>
      <c r="BG30" s="238"/>
      <c r="BH30" s="238"/>
      <c r="BI30" s="238"/>
      <c r="BJ30" s="238"/>
      <c r="BK30" s="238"/>
      <c r="BL30" s="238"/>
      <c r="BM30" s="238"/>
      <c r="BN30" s="238"/>
      <c r="BO30" s="238"/>
      <c r="BP30" s="238"/>
      <c r="BQ30" s="238"/>
      <c r="BR30" s="238"/>
      <c r="BS30" s="238"/>
      <c r="BT30" s="238"/>
      <c r="BU30" s="238"/>
      <c r="BV30" s="238"/>
      <c r="BW30" s="238"/>
      <c r="BX30" s="238"/>
      <c r="BY30" s="238"/>
      <c r="BZ30" s="238"/>
      <c r="CA30" s="238"/>
      <c r="WF30" s="171"/>
      <c r="WG30" s="171"/>
      <c r="WH30" s="171"/>
      <c r="WI30" s="171"/>
      <c r="WJ30" s="171"/>
      <c r="WK30" s="171"/>
      <c r="WL30" s="171"/>
      <c r="WM30" s="171"/>
      <c r="WN30" s="171"/>
      <c r="WO30" s="171"/>
    </row>
    <row r="31" spans="1:613" ht="14.5" customHeight="1" thickBot="1" x14ac:dyDescent="0.4">
      <c r="A31" s="163"/>
      <c r="B31" s="615"/>
      <c r="C31" s="239"/>
      <c r="D31" s="240"/>
      <c r="E31" s="241"/>
      <c r="F31" s="222"/>
      <c r="G31" s="242"/>
      <c r="H31" s="242"/>
      <c r="I31" s="242"/>
      <c r="J31" s="242"/>
      <c r="K31" s="242"/>
      <c r="L31" s="242"/>
      <c r="M31" s="242"/>
      <c r="N31" s="242"/>
      <c r="O31" s="242"/>
      <c r="P31" s="242"/>
      <c r="Q31" s="242"/>
      <c r="R31" s="242"/>
      <c r="S31" s="242"/>
      <c r="T31" s="242"/>
      <c r="U31" s="242"/>
      <c r="V31" s="242"/>
      <c r="W31" s="242"/>
      <c r="X31" s="242"/>
      <c r="Y31" s="242"/>
      <c r="Z31" s="242"/>
      <c r="AA31" s="242"/>
      <c r="AB31" s="242"/>
      <c r="AC31" s="242"/>
      <c r="AD31" s="242"/>
      <c r="AE31" s="242"/>
      <c r="AF31" s="242"/>
      <c r="AG31" s="242"/>
      <c r="AH31" s="242"/>
      <c r="AI31" s="243"/>
      <c r="AJ31" s="242"/>
      <c r="AK31" s="242"/>
      <c r="AL31" s="242"/>
      <c r="AM31" s="242"/>
      <c r="AN31" s="242"/>
      <c r="AO31" s="242"/>
      <c r="AP31" s="242"/>
      <c r="AQ31" s="242"/>
      <c r="AR31" s="242"/>
      <c r="AS31" s="242"/>
      <c r="AT31" s="244"/>
      <c r="AU31" s="244"/>
      <c r="AV31" s="244"/>
      <c r="AW31" s="244"/>
      <c r="AX31" s="242"/>
      <c r="AY31" s="242"/>
      <c r="AZ31" s="242"/>
      <c r="BA31" s="242"/>
      <c r="BB31" s="242"/>
      <c r="BC31" s="242"/>
      <c r="BD31" s="242"/>
      <c r="BE31" s="242"/>
      <c r="BF31" s="242"/>
      <c r="BG31" s="242"/>
      <c r="BH31" s="242"/>
      <c r="BI31" s="242"/>
      <c r="BJ31" s="242"/>
      <c r="BK31" s="242"/>
      <c r="BL31" s="242"/>
      <c r="BM31" s="242"/>
      <c r="BN31" s="242"/>
      <c r="BO31" s="242"/>
      <c r="BP31" s="242"/>
      <c r="BQ31" s="242"/>
      <c r="BR31" s="242"/>
      <c r="BS31" s="242"/>
      <c r="BT31" s="242"/>
      <c r="BU31" s="242"/>
      <c r="BV31" s="244"/>
      <c r="BW31" s="244"/>
      <c r="BX31" s="244"/>
      <c r="BY31" s="244"/>
      <c r="BZ31" s="244"/>
      <c r="CA31" s="244"/>
      <c r="WF31" s="171"/>
      <c r="WG31" s="171"/>
      <c r="WH31" s="171"/>
      <c r="WI31" s="171"/>
      <c r="WJ31" s="171"/>
      <c r="WK31" s="171"/>
      <c r="WL31" s="171"/>
      <c r="WM31" s="171"/>
      <c r="WN31" s="171"/>
      <c r="WO31" s="171"/>
    </row>
    <row r="32" spans="1:613" ht="17" customHeight="1" thickBot="1" x14ac:dyDescent="0.5">
      <c r="A32" s="163"/>
      <c r="B32" s="615"/>
      <c r="C32" s="245" t="s">
        <v>39</v>
      </c>
      <c r="D32" s="225"/>
      <c r="E32" s="226"/>
      <c r="F32" s="222"/>
      <c r="G32" s="466"/>
      <c r="H32" s="466"/>
      <c r="I32" s="466"/>
      <c r="J32" s="466"/>
      <c r="K32" s="174"/>
      <c r="L32" s="174"/>
      <c r="M32" s="174"/>
      <c r="N32" s="174"/>
      <c r="O32" s="174"/>
      <c r="P32" s="174"/>
      <c r="Q32" s="174"/>
      <c r="R32" s="193"/>
      <c r="S32" s="193"/>
      <c r="T32" s="193"/>
      <c r="U32" s="193"/>
      <c r="V32" s="193"/>
      <c r="W32" s="246"/>
      <c r="X32" s="246"/>
      <c r="Y32" s="246"/>
      <c r="Z32" s="246"/>
      <c r="AA32" s="246"/>
      <c r="AB32" s="246"/>
      <c r="AC32" s="246"/>
      <c r="AD32" s="246"/>
      <c r="AE32" s="246"/>
      <c r="AF32" s="246"/>
      <c r="AG32" s="246"/>
      <c r="AH32" s="247"/>
      <c r="AI32" s="477"/>
      <c r="AJ32" s="247"/>
      <c r="AK32" s="248"/>
      <c r="AL32" s="248"/>
      <c r="AM32" s="248"/>
      <c r="AN32" s="248"/>
      <c r="AO32" s="248"/>
      <c r="AP32" s="248"/>
      <c r="AQ32" s="248"/>
      <c r="AR32" s="248"/>
      <c r="AS32" s="247"/>
      <c r="AT32" s="572"/>
      <c r="AU32" s="572"/>
      <c r="AV32" s="572"/>
      <c r="AW32" s="572"/>
      <c r="AX32" s="249"/>
      <c r="AY32" s="249"/>
      <c r="AZ32" s="249"/>
      <c r="BA32" s="249"/>
      <c r="BB32" s="249"/>
      <c r="BC32" s="249"/>
      <c r="BD32" s="249"/>
      <c r="BE32" s="179"/>
      <c r="BF32" s="179"/>
      <c r="BG32" s="179"/>
      <c r="BH32" s="179"/>
      <c r="BI32" s="179"/>
      <c r="BJ32" s="179"/>
      <c r="BK32" s="179"/>
      <c r="BL32" s="179"/>
      <c r="BM32" s="179"/>
      <c r="BN32" s="179"/>
      <c r="BO32" s="179"/>
      <c r="BP32" s="179"/>
      <c r="BQ32" s="571"/>
      <c r="BR32" s="571"/>
      <c r="BS32" s="571"/>
      <c r="BT32" s="571"/>
      <c r="BU32" s="571"/>
      <c r="BV32" s="583"/>
      <c r="BW32" s="584"/>
      <c r="BX32" s="496"/>
      <c r="BY32" s="496"/>
      <c r="BZ32" s="496"/>
      <c r="CA32" s="496"/>
      <c r="WF32" s="171"/>
      <c r="WG32" s="171"/>
      <c r="WH32" s="171"/>
      <c r="WI32" s="171"/>
      <c r="WJ32" s="171"/>
      <c r="WK32" s="171"/>
      <c r="WL32" s="171"/>
      <c r="WM32" s="171"/>
      <c r="WN32" s="171"/>
      <c r="WO32" s="171"/>
    </row>
    <row r="33" spans="1:613" ht="16" customHeight="1" thickBot="1" x14ac:dyDescent="0.4">
      <c r="A33" s="163"/>
      <c r="B33" s="615"/>
      <c r="C33" s="529" t="s">
        <v>40</v>
      </c>
      <c r="D33" s="530"/>
      <c r="E33" s="428"/>
      <c r="F33" s="250"/>
      <c r="G33" s="251"/>
      <c r="H33" s="251"/>
      <c r="I33" s="251"/>
      <c r="J33" s="252"/>
      <c r="K33" s="252"/>
      <c r="L33" s="252"/>
      <c r="M33" s="252"/>
      <c r="N33" s="252"/>
      <c r="O33" s="252"/>
      <c r="P33" s="252"/>
      <c r="Q33" s="252"/>
      <c r="R33" s="252"/>
      <c r="S33" s="252"/>
      <c r="T33" s="252"/>
      <c r="U33" s="252"/>
      <c r="V33" s="252"/>
      <c r="W33" s="252"/>
      <c r="X33" s="252"/>
      <c r="Y33" s="252"/>
      <c r="Z33" s="252"/>
      <c r="AA33" s="252"/>
      <c r="AB33" s="252"/>
      <c r="AC33" s="252"/>
      <c r="AD33" s="486"/>
      <c r="AE33" s="486"/>
      <c r="AF33" s="486"/>
      <c r="AG33" s="486"/>
      <c r="AH33" s="252"/>
      <c r="AI33" s="252"/>
      <c r="AJ33" s="252"/>
      <c r="AK33" s="252"/>
      <c r="AL33" s="252"/>
      <c r="AM33" s="252"/>
      <c r="AN33" s="252"/>
      <c r="AO33" s="252"/>
      <c r="AP33" s="252"/>
      <c r="AQ33" s="252"/>
      <c r="AR33" s="252"/>
      <c r="AS33" s="252"/>
      <c r="AT33" s="253"/>
      <c r="AU33" s="253"/>
      <c r="AV33" s="253"/>
      <c r="AW33" s="253"/>
      <c r="AX33" s="252"/>
      <c r="AY33" s="252"/>
      <c r="AZ33" s="252"/>
      <c r="BA33" s="252"/>
      <c r="BB33" s="252"/>
      <c r="BC33" s="252"/>
      <c r="BD33" s="252"/>
      <c r="BE33" s="252"/>
      <c r="BF33" s="252"/>
      <c r="BG33" s="252"/>
      <c r="BH33" s="252"/>
      <c r="BI33" s="252"/>
      <c r="BJ33" s="252"/>
      <c r="BK33" s="252"/>
      <c r="BL33" s="252"/>
      <c r="BM33" s="252"/>
      <c r="BN33" s="252"/>
      <c r="BO33" s="252"/>
      <c r="BP33" s="252"/>
      <c r="BQ33" s="252"/>
      <c r="BR33" s="252"/>
      <c r="BS33" s="252"/>
      <c r="BT33" s="252"/>
      <c r="BU33" s="252"/>
      <c r="BV33" s="253"/>
      <c r="BW33" s="253"/>
      <c r="BX33" s="253"/>
      <c r="BY33" s="253"/>
      <c r="BZ33" s="253"/>
      <c r="CA33" s="253"/>
      <c r="WF33" s="171"/>
      <c r="WG33" s="171"/>
      <c r="WH33" s="171"/>
      <c r="WI33" s="171"/>
      <c r="WJ33" s="171"/>
      <c r="WK33" s="171"/>
      <c r="WL33" s="171"/>
      <c r="WM33" s="171"/>
      <c r="WN33" s="171"/>
      <c r="WO33" s="171"/>
    </row>
    <row r="34" spans="1:613" ht="16" customHeight="1" thickBot="1" x14ac:dyDescent="0.4">
      <c r="A34" s="163"/>
      <c r="B34" s="615"/>
      <c r="C34" s="531" t="s">
        <v>41</v>
      </c>
      <c r="D34" s="532" t="s">
        <v>443</v>
      </c>
      <c r="E34" s="419">
        <v>3.2</v>
      </c>
      <c r="F34" s="254"/>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c r="BR34" s="199"/>
      <c r="BS34" s="199"/>
      <c r="BT34" s="199"/>
      <c r="BU34" s="199"/>
      <c r="BV34" s="199"/>
      <c r="BW34" s="199"/>
      <c r="BX34" s="199"/>
      <c r="BY34" s="199"/>
      <c r="BZ34" s="199"/>
      <c r="CA34" s="199"/>
      <c r="WF34" s="171"/>
      <c r="WG34" s="171"/>
      <c r="WH34" s="171"/>
      <c r="WI34" s="171"/>
      <c r="WJ34" s="171"/>
      <c r="WK34" s="171"/>
      <c r="WL34" s="171"/>
      <c r="WM34" s="171"/>
      <c r="WN34" s="171"/>
      <c r="WO34" s="171"/>
    </row>
    <row r="35" spans="1:613" ht="16" customHeight="1" thickBot="1" x14ac:dyDescent="0.4">
      <c r="A35" s="163"/>
      <c r="B35" s="615"/>
      <c r="C35" s="531" t="s">
        <v>42</v>
      </c>
      <c r="D35" s="532" t="s">
        <v>443</v>
      </c>
      <c r="E35" s="419">
        <v>3.7</v>
      </c>
      <c r="F35" s="254"/>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c r="BR35" s="199"/>
      <c r="BS35" s="199"/>
      <c r="BT35" s="199"/>
      <c r="BU35" s="199"/>
      <c r="BV35" s="199"/>
      <c r="BW35" s="199"/>
      <c r="BX35" s="199"/>
      <c r="BY35" s="199"/>
      <c r="BZ35" s="199"/>
      <c r="CA35" s="199"/>
      <c r="WF35" s="171"/>
      <c r="WG35" s="171"/>
      <c r="WH35" s="171"/>
      <c r="WI35" s="171"/>
      <c r="WJ35" s="171"/>
      <c r="WK35" s="171"/>
      <c r="WL35" s="171"/>
      <c r="WM35" s="171"/>
      <c r="WN35" s="171"/>
      <c r="WO35" s="171"/>
    </row>
    <row r="36" spans="1:613" ht="16" customHeight="1" thickBot="1" x14ac:dyDescent="0.4">
      <c r="A36" s="163"/>
      <c r="B36" s="615"/>
      <c r="C36" s="533" t="s">
        <v>46</v>
      </c>
      <c r="D36" s="534" t="s">
        <v>438</v>
      </c>
      <c r="E36" s="419">
        <v>2</v>
      </c>
      <c r="F36" s="254"/>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c r="BR36" s="199"/>
      <c r="BS36" s="199"/>
      <c r="BT36" s="199"/>
      <c r="BU36" s="199"/>
      <c r="BV36" s="199"/>
      <c r="BW36" s="199"/>
      <c r="BX36" s="199"/>
      <c r="BY36" s="199"/>
      <c r="BZ36" s="199"/>
      <c r="CA36" s="199"/>
      <c r="WF36" s="171"/>
      <c r="WG36" s="171"/>
      <c r="WH36" s="171"/>
      <c r="WI36" s="171"/>
      <c r="WJ36" s="171"/>
      <c r="WK36" s="171"/>
      <c r="WL36" s="171"/>
      <c r="WM36" s="171"/>
      <c r="WN36" s="171"/>
      <c r="WO36" s="171"/>
    </row>
    <row r="37" spans="1:613" ht="18" customHeight="1" thickBot="1" x14ac:dyDescent="0.4">
      <c r="A37" s="163"/>
      <c r="B37" s="615"/>
      <c r="C37" s="535" t="s">
        <v>444</v>
      </c>
      <c r="D37" s="536"/>
      <c r="E37" s="419">
        <v>3.2</v>
      </c>
      <c r="F37" s="254"/>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c r="BR37" s="199"/>
      <c r="BS37" s="199"/>
      <c r="BT37" s="199"/>
      <c r="BU37" s="199"/>
      <c r="BV37" s="199"/>
      <c r="BW37" s="199"/>
      <c r="BX37" s="199"/>
      <c r="BY37" s="199"/>
      <c r="BZ37" s="199"/>
      <c r="CA37" s="199"/>
      <c r="WF37" s="171"/>
      <c r="WG37" s="171"/>
      <c r="WH37" s="171"/>
      <c r="WI37" s="171"/>
      <c r="WJ37" s="171"/>
      <c r="WK37" s="171"/>
      <c r="WL37" s="171"/>
      <c r="WM37" s="171"/>
      <c r="WN37" s="171"/>
      <c r="WO37" s="171"/>
    </row>
    <row r="38" spans="1:613" ht="18" customHeight="1" thickBot="1" x14ac:dyDescent="0.4">
      <c r="A38" s="163"/>
      <c r="B38" s="615"/>
      <c r="C38" s="537" t="s">
        <v>47</v>
      </c>
      <c r="D38" s="538" t="s">
        <v>445</v>
      </c>
      <c r="E38" s="419">
        <v>3.7</v>
      </c>
      <c r="F38" s="254"/>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c r="BR38" s="199"/>
      <c r="BS38" s="199"/>
      <c r="BT38" s="199"/>
      <c r="BU38" s="199"/>
      <c r="BV38" s="199"/>
      <c r="BW38" s="199"/>
      <c r="BX38" s="199"/>
      <c r="BY38" s="199"/>
      <c r="BZ38" s="199"/>
      <c r="CA38" s="199"/>
      <c r="WF38" s="171"/>
      <c r="WG38" s="171"/>
      <c r="WH38" s="171"/>
      <c r="WI38" s="171"/>
      <c r="WJ38" s="171"/>
      <c r="WK38" s="171"/>
      <c r="WL38" s="171"/>
      <c r="WM38" s="171"/>
      <c r="WN38" s="171"/>
      <c r="WO38" s="171"/>
    </row>
    <row r="39" spans="1:613" ht="18" customHeight="1" thickBot="1" x14ac:dyDescent="0.4">
      <c r="A39" s="163"/>
      <c r="B39" s="615"/>
      <c r="C39" s="539" t="s">
        <v>48</v>
      </c>
      <c r="D39" s="540"/>
      <c r="E39" s="419">
        <v>3.7</v>
      </c>
      <c r="F39" s="254"/>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c r="BR39" s="199"/>
      <c r="BS39" s="199"/>
      <c r="BT39" s="199"/>
      <c r="BU39" s="199"/>
      <c r="BV39" s="199"/>
      <c r="BW39" s="199"/>
      <c r="BX39" s="199"/>
      <c r="BY39" s="199"/>
      <c r="BZ39" s="199"/>
      <c r="CA39" s="199"/>
      <c r="WF39" s="171"/>
      <c r="WG39" s="171"/>
      <c r="WH39" s="171"/>
      <c r="WI39" s="171"/>
      <c r="WJ39" s="171"/>
      <c r="WK39" s="171"/>
      <c r="WL39" s="171"/>
      <c r="WM39" s="171"/>
      <c r="WN39" s="171"/>
      <c r="WO39" s="171"/>
    </row>
    <row r="40" spans="1:613" ht="18" customHeight="1" thickBot="1" x14ac:dyDescent="0.4">
      <c r="A40" s="163"/>
      <c r="B40" s="615"/>
      <c r="C40" s="541" t="s">
        <v>49</v>
      </c>
      <c r="D40" s="542" t="s">
        <v>446</v>
      </c>
      <c r="E40" s="429" t="s">
        <v>53</v>
      </c>
      <c r="F40" s="250"/>
      <c r="G40" s="255"/>
      <c r="H40" s="255"/>
      <c r="I40" s="255"/>
      <c r="J40" s="255"/>
      <c r="K40" s="256"/>
      <c r="L40" s="256"/>
      <c r="M40" s="256"/>
      <c r="N40" s="256"/>
      <c r="O40" s="256"/>
      <c r="P40" s="256"/>
      <c r="Q40" s="256"/>
      <c r="R40" s="256"/>
      <c r="S40" s="256"/>
      <c r="T40" s="256"/>
      <c r="U40" s="256"/>
      <c r="V40" s="256"/>
      <c r="W40" s="256"/>
      <c r="X40" s="256"/>
      <c r="Y40" s="256"/>
      <c r="Z40" s="256"/>
      <c r="AA40" s="256"/>
      <c r="AB40" s="256"/>
      <c r="AC40" s="256"/>
      <c r="AD40" s="209"/>
      <c r="AE40" s="209"/>
      <c r="AF40" s="209"/>
      <c r="AG40" s="209"/>
      <c r="AH40" s="256"/>
      <c r="AI40" s="255"/>
      <c r="AJ40" s="255"/>
      <c r="AK40" s="255"/>
      <c r="AL40" s="255"/>
      <c r="AM40" s="255"/>
      <c r="AN40" s="255"/>
      <c r="AO40" s="255"/>
      <c r="AP40" s="209"/>
      <c r="AQ40" s="209"/>
      <c r="AR40" s="209"/>
      <c r="AS40" s="209"/>
      <c r="AT40" s="257"/>
      <c r="AU40" s="257"/>
      <c r="AV40" s="257"/>
      <c r="AW40" s="257"/>
      <c r="AX40" s="258"/>
      <c r="AY40" s="258"/>
      <c r="AZ40" s="258"/>
      <c r="BA40" s="258"/>
      <c r="BB40" s="258"/>
      <c r="BC40" s="258"/>
      <c r="BD40" s="258"/>
      <c r="BE40" s="259"/>
      <c r="BF40" s="259"/>
      <c r="BG40" s="259"/>
      <c r="BH40" s="259"/>
      <c r="BI40" s="259"/>
      <c r="BJ40" s="259"/>
      <c r="BK40" s="259"/>
      <c r="BL40" s="259"/>
      <c r="BM40" s="259"/>
      <c r="BN40" s="259"/>
      <c r="BO40" s="259"/>
      <c r="BP40" s="259"/>
      <c r="BQ40" s="256"/>
      <c r="BR40" s="256"/>
      <c r="BS40" s="256"/>
      <c r="BT40" s="256"/>
      <c r="BU40" s="256"/>
      <c r="BV40" s="257"/>
      <c r="BW40" s="257"/>
      <c r="BX40" s="257"/>
      <c r="BY40" s="257"/>
      <c r="BZ40" s="257"/>
      <c r="CA40" s="257"/>
      <c r="WF40" s="171"/>
      <c r="WG40" s="171"/>
      <c r="WH40" s="171"/>
      <c r="WI40" s="171"/>
      <c r="WJ40" s="171"/>
      <c r="WK40" s="171"/>
      <c r="WL40" s="171"/>
      <c r="WM40" s="171"/>
      <c r="WN40" s="171"/>
      <c r="WO40" s="171"/>
    </row>
    <row r="41" spans="1:613" ht="18" customHeight="1" thickBot="1" x14ac:dyDescent="0.4">
      <c r="A41" s="163"/>
      <c r="B41" s="615"/>
      <c r="C41" s="543" t="s">
        <v>54</v>
      </c>
      <c r="D41" s="296" t="s">
        <v>447</v>
      </c>
      <c r="E41" s="425">
        <v>1</v>
      </c>
      <c r="F41" s="254"/>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c r="BR41" s="199"/>
      <c r="BS41" s="199"/>
      <c r="BT41" s="199"/>
      <c r="BU41" s="199"/>
      <c r="BV41" s="199"/>
      <c r="BW41" s="199"/>
      <c r="BX41" s="199"/>
      <c r="BY41" s="199"/>
      <c r="BZ41" s="199"/>
      <c r="CA41" s="199"/>
      <c r="WF41" s="171"/>
      <c r="WG41" s="171"/>
      <c r="WH41" s="171"/>
      <c r="WI41" s="171"/>
      <c r="WJ41" s="171"/>
      <c r="WK41" s="171"/>
      <c r="WL41" s="171"/>
      <c r="WM41" s="171"/>
      <c r="WN41" s="171"/>
      <c r="WO41" s="171"/>
    </row>
    <row r="42" spans="1:613" ht="16" customHeight="1" thickTop="1" thickBot="1" x14ac:dyDescent="0.4">
      <c r="A42" s="163"/>
      <c r="B42" s="615"/>
      <c r="C42" s="260"/>
      <c r="D42" s="296" t="s">
        <v>448</v>
      </c>
      <c r="E42" s="430">
        <v>40</v>
      </c>
      <c r="F42" s="250"/>
      <c r="G42" s="237"/>
      <c r="H42" s="237"/>
      <c r="I42" s="237"/>
      <c r="J42" s="237"/>
      <c r="K42" s="237"/>
      <c r="L42" s="237"/>
      <c r="M42" s="237"/>
      <c r="N42" s="237"/>
      <c r="O42" s="237"/>
      <c r="P42" s="237"/>
      <c r="Q42" s="237"/>
      <c r="R42" s="234"/>
      <c r="S42" s="234"/>
      <c r="T42" s="234"/>
      <c r="U42" s="234"/>
      <c r="V42" s="234"/>
      <c r="W42" s="237"/>
      <c r="X42" s="237"/>
      <c r="Y42" s="237"/>
      <c r="Z42" s="237"/>
      <c r="AA42" s="237"/>
      <c r="AB42" s="237"/>
      <c r="AC42" s="237"/>
      <c r="AD42" s="487"/>
      <c r="AE42" s="487"/>
      <c r="AF42" s="487"/>
      <c r="AG42" s="487"/>
      <c r="AH42" s="237"/>
      <c r="AI42" s="237"/>
      <c r="AJ42" s="237"/>
      <c r="AK42" s="237"/>
      <c r="AL42" s="237"/>
      <c r="AM42" s="237"/>
      <c r="AN42" s="237"/>
      <c r="AO42" s="237"/>
      <c r="AP42" s="237"/>
      <c r="AQ42" s="237"/>
      <c r="AR42" s="237"/>
      <c r="AS42" s="237"/>
      <c r="AT42" s="237"/>
      <c r="AU42" s="237"/>
      <c r="AV42" s="237"/>
      <c r="AW42" s="237"/>
      <c r="AX42" s="237"/>
      <c r="AY42" s="237"/>
      <c r="AZ42" s="237"/>
      <c r="BA42" s="237"/>
      <c r="BB42" s="237"/>
      <c r="BC42" s="237"/>
      <c r="BD42" s="237"/>
      <c r="BE42" s="237"/>
      <c r="BF42" s="237"/>
      <c r="BG42" s="237"/>
      <c r="BH42" s="237"/>
      <c r="BI42" s="237"/>
      <c r="BJ42" s="237"/>
      <c r="BK42" s="237"/>
      <c r="BL42" s="237"/>
      <c r="BM42" s="237"/>
      <c r="BN42" s="237"/>
      <c r="BO42" s="237"/>
      <c r="BP42" s="237"/>
      <c r="BQ42" s="237"/>
      <c r="BR42" s="237"/>
      <c r="BS42" s="237"/>
      <c r="BT42" s="237"/>
      <c r="BU42" s="237"/>
      <c r="BV42" s="237"/>
      <c r="BW42" s="237"/>
      <c r="BX42" s="237"/>
      <c r="BY42" s="237"/>
      <c r="BZ42" s="237"/>
      <c r="CA42" s="237"/>
      <c r="WF42" s="171"/>
      <c r="WG42" s="171"/>
      <c r="WH42" s="171"/>
      <c r="WI42" s="171"/>
      <c r="WJ42" s="171"/>
      <c r="WK42" s="171"/>
      <c r="WL42" s="171"/>
      <c r="WM42" s="171"/>
      <c r="WN42" s="171"/>
      <c r="WO42" s="171"/>
    </row>
    <row r="43" spans="1:613" ht="16" customHeight="1" thickTop="1" thickBot="1" x14ac:dyDescent="0.4">
      <c r="A43" s="163"/>
      <c r="B43" s="615"/>
      <c r="C43" s="260"/>
      <c r="D43" s="261"/>
      <c r="E43" s="262"/>
      <c r="F43" s="250"/>
      <c r="WF43" s="171"/>
      <c r="WG43" s="171"/>
      <c r="WH43" s="171"/>
      <c r="WI43" s="171"/>
      <c r="WJ43" s="171"/>
      <c r="WK43" s="171"/>
      <c r="WL43" s="171"/>
      <c r="WM43" s="171"/>
      <c r="WN43" s="171"/>
      <c r="WO43" s="171"/>
    </row>
    <row r="44" spans="1:613" ht="17" customHeight="1" thickBot="1" x14ac:dyDescent="0.5">
      <c r="A44" s="163"/>
      <c r="B44" s="615"/>
      <c r="C44" s="245" t="s">
        <v>55</v>
      </c>
      <c r="D44" s="225"/>
      <c r="E44" s="263"/>
      <c r="F44" s="222"/>
      <c r="G44" s="264"/>
      <c r="H44" s="264"/>
      <c r="I44" s="264"/>
      <c r="J44" s="264"/>
      <c r="K44" s="174"/>
      <c r="L44" s="174"/>
      <c r="M44" s="174"/>
      <c r="N44" s="174"/>
      <c r="O44" s="174"/>
      <c r="P44" s="174"/>
      <c r="Q44" s="174"/>
      <c r="R44" s="193"/>
      <c r="S44" s="193"/>
      <c r="T44" s="193"/>
      <c r="U44" s="193"/>
      <c r="V44" s="193"/>
      <c r="W44" s="265"/>
      <c r="X44" s="265"/>
      <c r="Y44" s="265"/>
      <c r="Z44" s="265"/>
      <c r="AA44" s="265"/>
      <c r="AB44" s="265"/>
      <c r="AC44" s="265"/>
      <c r="AD44" s="265"/>
      <c r="AE44" s="265"/>
      <c r="AF44" s="265"/>
      <c r="AG44" s="265"/>
      <c r="AH44" s="266"/>
      <c r="AI44" s="266"/>
      <c r="AJ44" s="266"/>
      <c r="AK44" s="266"/>
      <c r="AL44" s="266"/>
      <c r="AM44" s="266"/>
      <c r="AN44" s="266"/>
      <c r="AO44" s="266"/>
      <c r="AP44" s="266"/>
      <c r="AQ44" s="266"/>
      <c r="AR44" s="266"/>
      <c r="AS44" s="266"/>
      <c r="AT44" s="267"/>
      <c r="AU44" s="267"/>
      <c r="AV44" s="267"/>
      <c r="AW44" s="267"/>
      <c r="AX44" s="268"/>
      <c r="AY44" s="268"/>
      <c r="AZ44" s="268"/>
      <c r="BA44" s="268"/>
      <c r="BB44" s="268"/>
      <c r="BC44" s="268"/>
      <c r="BD44" s="268"/>
      <c r="BE44" s="179"/>
      <c r="BF44" s="179"/>
      <c r="BG44" s="179"/>
      <c r="BH44" s="179"/>
      <c r="BI44" s="179"/>
      <c r="BJ44" s="179"/>
      <c r="BK44" s="179"/>
      <c r="BL44" s="179"/>
      <c r="BM44" s="179"/>
      <c r="BN44" s="179"/>
      <c r="BO44" s="179"/>
      <c r="BP44" s="179"/>
      <c r="BQ44" s="191"/>
      <c r="BR44" s="191"/>
      <c r="BS44" s="191"/>
      <c r="BT44" s="191"/>
      <c r="BU44" s="191"/>
      <c r="BV44" s="269"/>
      <c r="BW44" s="269"/>
      <c r="BX44" s="269"/>
      <c r="BY44" s="269"/>
      <c r="BZ44" s="269"/>
      <c r="CA44" s="269"/>
      <c r="WF44" s="171"/>
      <c r="WG44" s="171"/>
      <c r="WH44" s="171"/>
      <c r="WI44" s="171"/>
      <c r="WJ44" s="171"/>
      <c r="WK44" s="171"/>
      <c r="WL44" s="171"/>
      <c r="WM44" s="171"/>
      <c r="WN44" s="171"/>
      <c r="WO44" s="171"/>
    </row>
    <row r="45" spans="1:613" ht="26.5" customHeight="1" thickBot="1" x14ac:dyDescent="0.4">
      <c r="A45" s="163"/>
      <c r="B45" s="615"/>
      <c r="C45" s="544" t="s">
        <v>56</v>
      </c>
      <c r="D45" s="545" t="s">
        <v>451</v>
      </c>
      <c r="E45" s="431">
        <v>135</v>
      </c>
      <c r="F45" s="233"/>
      <c r="G45" s="235"/>
      <c r="H45" s="235"/>
      <c r="I45" s="235"/>
      <c r="J45" s="235"/>
      <c r="K45" s="235"/>
      <c r="L45" s="235"/>
      <c r="M45" s="235"/>
      <c r="N45" s="235"/>
      <c r="O45" s="235"/>
      <c r="P45" s="235"/>
      <c r="Q45" s="235"/>
      <c r="R45" s="235"/>
      <c r="S45" s="235"/>
      <c r="T45" s="235"/>
      <c r="U45" s="235"/>
      <c r="V45" s="235"/>
      <c r="W45" s="235"/>
      <c r="X45" s="235"/>
      <c r="Y45" s="235"/>
      <c r="Z45" s="235"/>
      <c r="AA45" s="235"/>
      <c r="AB45" s="235"/>
      <c r="AC45" s="235"/>
      <c r="AD45" s="235"/>
      <c r="AE45" s="235"/>
      <c r="AF45" s="235"/>
      <c r="AG45" s="235"/>
      <c r="AH45" s="235"/>
      <c r="AI45" s="235"/>
      <c r="AJ45" s="235"/>
      <c r="AK45" s="235"/>
      <c r="AL45" s="235"/>
      <c r="AM45" s="235"/>
      <c r="AN45" s="235"/>
      <c r="AO45" s="235"/>
      <c r="AP45" s="235"/>
      <c r="AQ45" s="235"/>
      <c r="AR45" s="235"/>
      <c r="AS45" s="235"/>
      <c r="AT45" s="235"/>
      <c r="AU45" s="235"/>
      <c r="AV45" s="235"/>
      <c r="AW45" s="235"/>
      <c r="AX45" s="235"/>
      <c r="AY45" s="235"/>
      <c r="AZ45" s="235"/>
      <c r="BA45" s="235"/>
      <c r="BB45" s="235"/>
      <c r="BC45" s="235"/>
      <c r="BD45" s="235"/>
      <c r="BE45" s="235"/>
      <c r="BF45" s="235"/>
      <c r="BG45" s="235"/>
      <c r="BH45" s="235"/>
      <c r="BI45" s="235"/>
      <c r="BJ45" s="235"/>
      <c r="BK45" s="235"/>
      <c r="BL45" s="235"/>
      <c r="BM45" s="235"/>
      <c r="BN45" s="235"/>
      <c r="BO45" s="235"/>
      <c r="BP45" s="235"/>
      <c r="BQ45" s="235"/>
      <c r="BR45" s="235"/>
      <c r="BS45" s="235"/>
      <c r="BT45" s="235"/>
      <c r="BU45" s="235"/>
      <c r="BV45" s="235"/>
      <c r="BW45" s="235"/>
      <c r="BX45" s="235"/>
      <c r="BY45" s="235"/>
      <c r="BZ45" s="235"/>
      <c r="CA45" s="235"/>
      <c r="WF45" s="171"/>
      <c r="WG45" s="171"/>
      <c r="WH45" s="171"/>
      <c r="WI45" s="171"/>
      <c r="WJ45" s="171"/>
      <c r="WK45" s="171"/>
      <c r="WL45" s="171"/>
      <c r="WM45" s="171"/>
      <c r="WN45" s="171"/>
      <c r="WO45" s="171"/>
    </row>
    <row r="46" spans="1:613" ht="16" customHeight="1" thickBot="1" x14ac:dyDescent="0.4">
      <c r="A46" s="163"/>
      <c r="B46" s="615"/>
      <c r="C46" s="546"/>
      <c r="D46" s="547" t="s">
        <v>450</v>
      </c>
      <c r="E46" s="432">
        <v>3</v>
      </c>
      <c r="F46" s="270"/>
      <c r="G46" s="271"/>
      <c r="H46" s="271"/>
      <c r="I46" s="271"/>
      <c r="J46" s="271"/>
      <c r="K46" s="271"/>
      <c r="L46" s="271"/>
      <c r="M46" s="271"/>
      <c r="N46" s="271"/>
      <c r="O46" s="271"/>
      <c r="P46" s="271"/>
      <c r="Q46" s="271"/>
      <c r="R46" s="271"/>
      <c r="S46" s="271"/>
      <c r="T46" s="271"/>
      <c r="U46" s="271"/>
      <c r="V46" s="271"/>
      <c r="W46" s="271"/>
      <c r="X46" s="271"/>
      <c r="Y46" s="271"/>
      <c r="Z46" s="271"/>
      <c r="AA46" s="271"/>
      <c r="AB46" s="271"/>
      <c r="AC46" s="271"/>
      <c r="AD46" s="484"/>
      <c r="AE46" s="484"/>
      <c r="AF46" s="484"/>
      <c r="AG46" s="484"/>
      <c r="AH46" s="271"/>
      <c r="AI46" s="271"/>
      <c r="AJ46" s="271"/>
      <c r="AK46" s="271"/>
      <c r="AL46" s="271"/>
      <c r="AM46" s="271"/>
      <c r="AN46" s="271"/>
      <c r="AO46" s="271"/>
      <c r="AP46" s="271"/>
      <c r="AQ46" s="271"/>
      <c r="AR46" s="271"/>
      <c r="AS46" s="271"/>
      <c r="AT46" s="271"/>
      <c r="AU46" s="271"/>
      <c r="AV46" s="271"/>
      <c r="AW46" s="271"/>
      <c r="AX46" s="271"/>
      <c r="AY46" s="271"/>
      <c r="AZ46" s="271"/>
      <c r="BA46" s="271"/>
      <c r="BB46" s="271"/>
      <c r="BC46" s="271"/>
      <c r="BD46" s="271"/>
      <c r="BE46" s="271"/>
      <c r="BF46" s="271"/>
      <c r="BG46" s="271"/>
      <c r="BH46" s="271"/>
      <c r="BI46" s="271"/>
      <c r="BJ46" s="271"/>
      <c r="BK46" s="271"/>
      <c r="BL46" s="271"/>
      <c r="BM46" s="271"/>
      <c r="BN46" s="271"/>
      <c r="BO46" s="271"/>
      <c r="BP46" s="271"/>
      <c r="BQ46" s="271"/>
      <c r="BR46" s="271"/>
      <c r="BS46" s="271"/>
      <c r="BT46" s="271"/>
      <c r="BU46" s="271"/>
      <c r="BV46" s="271"/>
      <c r="BW46" s="271"/>
      <c r="BX46" s="271"/>
      <c r="BY46" s="271"/>
      <c r="BZ46" s="271"/>
      <c r="CA46" s="271"/>
      <c r="WF46" s="171"/>
      <c r="WG46" s="171"/>
      <c r="WH46" s="171"/>
      <c r="WI46" s="171"/>
      <c r="WJ46" s="171"/>
      <c r="WK46" s="171"/>
      <c r="WL46" s="171"/>
      <c r="WM46" s="171"/>
      <c r="WN46" s="171"/>
      <c r="WO46" s="171"/>
    </row>
    <row r="47" spans="1:613" ht="13" customHeight="1" thickBot="1" x14ac:dyDescent="0.4">
      <c r="A47" s="163"/>
      <c r="B47" s="615"/>
      <c r="C47" s="548"/>
      <c r="D47" s="549" t="s">
        <v>449</v>
      </c>
      <c r="E47" s="433">
        <v>45</v>
      </c>
      <c r="F47" s="272"/>
      <c r="G47" s="273"/>
      <c r="H47" s="273"/>
      <c r="I47" s="273"/>
      <c r="J47" s="273"/>
      <c r="K47" s="273"/>
      <c r="L47" s="273"/>
      <c r="M47" s="273"/>
      <c r="N47" s="273"/>
      <c r="O47" s="273"/>
      <c r="P47" s="273"/>
      <c r="Q47" s="273"/>
      <c r="R47" s="273"/>
      <c r="S47" s="273"/>
      <c r="T47" s="273"/>
      <c r="U47" s="273"/>
      <c r="V47" s="273"/>
      <c r="W47" s="273"/>
      <c r="X47" s="273"/>
      <c r="Y47" s="273"/>
      <c r="Z47" s="273"/>
      <c r="AA47" s="273"/>
      <c r="AB47" s="273"/>
      <c r="AC47" s="273"/>
      <c r="AD47" s="484"/>
      <c r="AE47" s="484"/>
      <c r="AF47" s="484"/>
      <c r="AG47" s="484"/>
      <c r="AH47" s="273"/>
      <c r="AI47" s="273"/>
      <c r="AJ47" s="273"/>
      <c r="AK47" s="273"/>
      <c r="AL47" s="273"/>
      <c r="AM47" s="273"/>
      <c r="AN47" s="273"/>
      <c r="AO47" s="273"/>
      <c r="AP47" s="273"/>
      <c r="AQ47" s="273"/>
      <c r="AR47" s="273"/>
      <c r="AS47" s="273"/>
      <c r="AT47" s="273"/>
      <c r="AU47" s="273"/>
      <c r="AV47" s="273"/>
      <c r="AW47" s="273"/>
      <c r="AX47" s="273"/>
      <c r="AY47" s="273"/>
      <c r="AZ47" s="273"/>
      <c r="BA47" s="273"/>
      <c r="BB47" s="273"/>
      <c r="BC47" s="273"/>
      <c r="BD47" s="273"/>
      <c r="BE47" s="273"/>
      <c r="BF47" s="273"/>
      <c r="BG47" s="273"/>
      <c r="BH47" s="273"/>
      <c r="BI47" s="273"/>
      <c r="BJ47" s="273"/>
      <c r="BK47" s="273"/>
      <c r="BL47" s="273"/>
      <c r="BM47" s="273"/>
      <c r="BN47" s="273"/>
      <c r="BO47" s="273"/>
      <c r="BP47" s="273"/>
      <c r="BQ47" s="273"/>
      <c r="BR47" s="273"/>
      <c r="BS47" s="273"/>
      <c r="BT47" s="273"/>
      <c r="BU47" s="273"/>
      <c r="BV47" s="273"/>
      <c r="BW47" s="273"/>
      <c r="BX47" s="273"/>
      <c r="BY47" s="273"/>
      <c r="BZ47" s="273"/>
      <c r="CA47" s="273"/>
      <c r="WF47" s="171"/>
      <c r="WG47" s="171"/>
      <c r="WH47" s="171"/>
      <c r="WI47" s="171"/>
      <c r="WJ47" s="171"/>
      <c r="WK47" s="171"/>
      <c r="WL47" s="171"/>
      <c r="WM47" s="171"/>
      <c r="WN47" s="171"/>
      <c r="WO47" s="171"/>
    </row>
    <row r="48" spans="1:613" ht="16" customHeight="1" thickBot="1" x14ac:dyDescent="0.4">
      <c r="A48" s="163"/>
      <c r="B48" s="615"/>
      <c r="C48" s="546" t="s">
        <v>57</v>
      </c>
      <c r="D48" s="550" t="s">
        <v>58</v>
      </c>
      <c r="E48" s="419">
        <v>0.7</v>
      </c>
      <c r="F48" s="203"/>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204"/>
      <c r="BL48" s="204"/>
      <c r="BM48" s="204"/>
      <c r="BN48" s="204"/>
      <c r="BO48" s="204"/>
      <c r="BP48" s="204"/>
      <c r="BQ48" s="199"/>
      <c r="BR48" s="199"/>
      <c r="BS48" s="199"/>
      <c r="BT48" s="199"/>
      <c r="BU48" s="199"/>
      <c r="BV48" s="199"/>
      <c r="BW48" s="199"/>
      <c r="BX48" s="199"/>
      <c r="BY48" s="199"/>
      <c r="BZ48" s="199"/>
      <c r="CA48" s="199"/>
      <c r="WF48" s="171"/>
      <c r="WG48" s="171"/>
      <c r="WH48" s="171"/>
      <c r="WI48" s="171"/>
      <c r="WJ48" s="171"/>
      <c r="WK48" s="171"/>
      <c r="WL48" s="171"/>
      <c r="WM48" s="171"/>
      <c r="WN48" s="171"/>
      <c r="WO48" s="171"/>
    </row>
    <row r="49" spans="1:613" ht="16" customHeight="1" thickBot="1" x14ac:dyDescent="0.4">
      <c r="A49" s="163"/>
      <c r="B49" s="615"/>
      <c r="C49" s="551"/>
      <c r="D49" s="552" t="s">
        <v>59</v>
      </c>
      <c r="E49" s="431">
        <v>761.53000000000009</v>
      </c>
      <c r="F49" s="233"/>
      <c r="G49" s="235"/>
      <c r="H49" s="235"/>
      <c r="I49" s="235"/>
      <c r="J49" s="235"/>
      <c r="K49" s="235"/>
      <c r="L49" s="235"/>
      <c r="M49" s="235"/>
      <c r="N49" s="235"/>
      <c r="O49" s="235"/>
      <c r="P49" s="235"/>
      <c r="Q49" s="235"/>
      <c r="R49" s="235"/>
      <c r="S49" s="235"/>
      <c r="T49" s="235"/>
      <c r="U49" s="235"/>
      <c r="V49" s="235"/>
      <c r="W49" s="235"/>
      <c r="X49" s="235"/>
      <c r="Y49" s="235"/>
      <c r="Z49" s="235"/>
      <c r="AA49" s="235"/>
      <c r="AB49" s="235"/>
      <c r="AC49" s="235"/>
      <c r="AD49" s="235"/>
      <c r="AE49" s="235"/>
      <c r="AF49" s="235"/>
      <c r="AG49" s="235"/>
      <c r="AH49" s="235"/>
      <c r="AI49" s="235"/>
      <c r="AJ49" s="235"/>
      <c r="AK49" s="235"/>
      <c r="AL49" s="235"/>
      <c r="AM49" s="235"/>
      <c r="AN49" s="235"/>
      <c r="AO49" s="235"/>
      <c r="AP49" s="235"/>
      <c r="AQ49" s="235"/>
      <c r="AR49" s="235"/>
      <c r="AS49" s="235"/>
      <c r="AT49" s="235"/>
      <c r="AU49" s="235"/>
      <c r="AV49" s="235"/>
      <c r="AW49" s="235"/>
      <c r="AX49" s="235"/>
      <c r="AY49" s="235"/>
      <c r="AZ49" s="235"/>
      <c r="BA49" s="235"/>
      <c r="BB49" s="274"/>
      <c r="BC49" s="235"/>
      <c r="BD49" s="235"/>
      <c r="BE49" s="235"/>
      <c r="BF49" s="235"/>
      <c r="BG49" s="235"/>
      <c r="BH49" s="235"/>
      <c r="BI49" s="235"/>
      <c r="BJ49" s="235"/>
      <c r="BK49" s="235"/>
      <c r="BL49" s="235"/>
      <c r="BM49" s="235"/>
      <c r="BN49" s="235"/>
      <c r="BO49" s="235"/>
      <c r="BP49" s="235"/>
      <c r="BQ49" s="235"/>
      <c r="BR49" s="235"/>
      <c r="BS49" s="235"/>
      <c r="BT49" s="235"/>
      <c r="BU49" s="235"/>
      <c r="BV49" s="235"/>
      <c r="BW49" s="235"/>
      <c r="BX49" s="235"/>
      <c r="BY49" s="235"/>
      <c r="BZ49" s="235"/>
      <c r="CA49" s="235"/>
      <c r="WF49" s="171"/>
      <c r="WG49" s="171"/>
      <c r="WH49" s="171"/>
      <c r="WI49" s="171"/>
      <c r="WJ49" s="171"/>
      <c r="WK49" s="171"/>
      <c r="WL49" s="171"/>
      <c r="WM49" s="171"/>
      <c r="WN49" s="171"/>
      <c r="WO49" s="171"/>
    </row>
    <row r="50" spans="1:613" ht="18" customHeight="1" thickBot="1" x14ac:dyDescent="0.4">
      <c r="A50" s="163"/>
      <c r="B50" s="615"/>
      <c r="C50" s="275" t="s">
        <v>60</v>
      </c>
      <c r="D50" s="276"/>
      <c r="E50" s="431">
        <v>50</v>
      </c>
      <c r="F50" s="233"/>
      <c r="G50" s="235"/>
      <c r="H50" s="235"/>
      <c r="I50" s="235"/>
      <c r="J50" s="235"/>
      <c r="K50" s="235"/>
      <c r="L50" s="235"/>
      <c r="M50" s="235"/>
      <c r="N50" s="235"/>
      <c r="O50" s="235"/>
      <c r="P50" s="235"/>
      <c r="Q50" s="235"/>
      <c r="R50" s="235"/>
      <c r="S50" s="235"/>
      <c r="T50" s="235"/>
      <c r="U50" s="235"/>
      <c r="V50" s="235"/>
      <c r="W50" s="235"/>
      <c r="X50" s="235"/>
      <c r="Y50" s="235"/>
      <c r="Z50" s="235"/>
      <c r="AA50" s="235"/>
      <c r="AB50" s="235"/>
      <c r="AC50" s="235"/>
      <c r="AD50" s="235"/>
      <c r="AE50" s="235"/>
      <c r="AF50" s="235"/>
      <c r="AG50" s="235"/>
      <c r="AH50" s="235"/>
      <c r="AI50" s="235"/>
      <c r="AJ50" s="235"/>
      <c r="AK50" s="235"/>
      <c r="AL50" s="235"/>
      <c r="AM50" s="235"/>
      <c r="AN50" s="235"/>
      <c r="AO50" s="235"/>
      <c r="AP50" s="235"/>
      <c r="AQ50" s="235"/>
      <c r="AR50" s="235"/>
      <c r="AS50" s="235"/>
      <c r="AT50" s="277"/>
      <c r="AU50" s="277"/>
      <c r="AV50" s="277"/>
      <c r="AW50" s="277"/>
      <c r="AX50" s="235"/>
      <c r="AY50" s="235"/>
      <c r="AZ50" s="235"/>
      <c r="BA50" s="235"/>
      <c r="BB50" s="235"/>
      <c r="BC50" s="235"/>
      <c r="BD50" s="235"/>
      <c r="BE50" s="199"/>
      <c r="BF50" s="199"/>
      <c r="BG50" s="199"/>
      <c r="BH50" s="199"/>
      <c r="BI50" s="199"/>
      <c r="BJ50" s="199"/>
      <c r="BK50" s="235"/>
      <c r="BL50" s="235"/>
      <c r="BM50" s="235"/>
      <c r="BN50" s="235"/>
      <c r="BO50" s="235"/>
      <c r="BP50" s="235"/>
      <c r="BQ50" s="235"/>
      <c r="BR50" s="235"/>
      <c r="BS50" s="235"/>
      <c r="BT50" s="235"/>
      <c r="BU50" s="235"/>
      <c r="BV50" s="235"/>
      <c r="BW50" s="235"/>
      <c r="BX50" s="235"/>
      <c r="BY50" s="235"/>
      <c r="BZ50" s="235"/>
      <c r="CA50" s="235"/>
      <c r="WF50" s="171"/>
      <c r="WG50" s="171"/>
      <c r="WH50" s="171"/>
      <c r="WI50" s="171"/>
      <c r="WJ50" s="171"/>
      <c r="WK50" s="171"/>
      <c r="WL50" s="171"/>
      <c r="WM50" s="171"/>
      <c r="WN50" s="171"/>
      <c r="WO50" s="171"/>
    </row>
    <row r="51" spans="1:613" ht="18" customHeight="1" thickBot="1" x14ac:dyDescent="0.4">
      <c r="A51" s="163"/>
      <c r="B51" s="615"/>
      <c r="C51" s="278" t="s">
        <v>452</v>
      </c>
      <c r="D51" s="279" t="s">
        <v>453</v>
      </c>
      <c r="E51" s="431">
        <v>50</v>
      </c>
      <c r="F51" s="250"/>
      <c r="G51" s="280"/>
      <c r="H51" s="280"/>
      <c r="I51" s="280"/>
      <c r="J51" s="280"/>
      <c r="K51" s="280"/>
      <c r="L51" s="280"/>
      <c r="M51" s="280"/>
      <c r="N51" s="280"/>
      <c r="O51" s="280"/>
      <c r="P51" s="280"/>
      <c r="Q51" s="280"/>
      <c r="R51" s="280"/>
      <c r="S51" s="280"/>
      <c r="T51" s="280"/>
      <c r="U51" s="280"/>
      <c r="V51" s="280"/>
      <c r="W51" s="280"/>
      <c r="X51" s="280"/>
      <c r="Y51" s="280"/>
      <c r="Z51" s="280"/>
      <c r="AA51" s="280"/>
      <c r="AB51" s="280"/>
      <c r="AC51" s="280"/>
      <c r="AD51" s="235"/>
      <c r="AE51" s="235"/>
      <c r="AF51" s="235"/>
      <c r="AG51" s="235"/>
      <c r="AH51" s="235"/>
      <c r="AI51" s="235"/>
      <c r="AJ51" s="235"/>
      <c r="AK51" s="235"/>
      <c r="AL51" s="235"/>
      <c r="AM51" s="235"/>
      <c r="AN51" s="235"/>
      <c r="AO51" s="235"/>
      <c r="AP51" s="280"/>
      <c r="AQ51" s="280"/>
      <c r="AR51" s="280"/>
      <c r="AS51" s="280"/>
      <c r="AT51" s="277"/>
      <c r="AU51" s="277"/>
      <c r="AV51" s="277"/>
      <c r="AW51" s="277"/>
      <c r="AX51" s="280"/>
      <c r="AY51" s="280"/>
      <c r="AZ51" s="280"/>
      <c r="BA51" s="280"/>
      <c r="BB51" s="280"/>
      <c r="BC51" s="280"/>
      <c r="BD51" s="280"/>
      <c r="BE51" s="280"/>
      <c r="BF51" s="280"/>
      <c r="BG51" s="280"/>
      <c r="BH51" s="280"/>
      <c r="BI51" s="280"/>
      <c r="BJ51" s="280"/>
      <c r="BK51" s="235"/>
      <c r="BL51" s="235"/>
      <c r="BM51" s="235"/>
      <c r="BN51" s="235"/>
      <c r="BO51" s="235"/>
      <c r="BP51" s="235"/>
      <c r="BQ51" s="280"/>
      <c r="BR51" s="280"/>
      <c r="BS51" s="280"/>
      <c r="BT51" s="280"/>
      <c r="BU51" s="280"/>
      <c r="BV51" s="257"/>
      <c r="BW51" s="257"/>
      <c r="BX51" s="257"/>
      <c r="BY51" s="257"/>
      <c r="BZ51" s="257"/>
      <c r="CA51" s="257"/>
      <c r="WF51" s="171"/>
      <c r="WG51" s="171"/>
      <c r="WH51" s="171"/>
      <c r="WI51" s="171"/>
      <c r="WJ51" s="171"/>
      <c r="WK51" s="171"/>
      <c r="WL51" s="171"/>
      <c r="WM51" s="171"/>
      <c r="WN51" s="171"/>
      <c r="WO51" s="171"/>
    </row>
    <row r="52" spans="1:613" ht="18" customHeight="1" thickBot="1" x14ac:dyDescent="0.4">
      <c r="A52" s="163"/>
      <c r="B52" s="615"/>
      <c r="C52" s="281" t="s">
        <v>61</v>
      </c>
      <c r="D52" s="282" t="s">
        <v>62</v>
      </c>
      <c r="E52" s="431">
        <v>150</v>
      </c>
      <c r="F52" s="250"/>
      <c r="G52" s="209"/>
      <c r="H52" s="209"/>
      <c r="I52" s="209"/>
      <c r="J52" s="209"/>
      <c r="K52" s="283"/>
      <c r="L52" s="283"/>
      <c r="M52" s="283"/>
      <c r="N52" s="283"/>
      <c r="O52" s="283"/>
      <c r="P52" s="283"/>
      <c r="Q52" s="283"/>
      <c r="R52" s="283"/>
      <c r="S52" s="283"/>
      <c r="T52" s="283"/>
      <c r="U52" s="283"/>
      <c r="V52" s="283"/>
      <c r="W52" s="283"/>
      <c r="X52" s="283"/>
      <c r="Y52" s="283"/>
      <c r="Z52" s="283"/>
      <c r="AA52" s="283"/>
      <c r="AB52" s="283"/>
      <c r="AC52" s="283"/>
      <c r="AD52" s="283"/>
      <c r="AE52" s="283"/>
      <c r="AF52" s="283"/>
      <c r="AG52" s="283"/>
      <c r="AH52" s="235"/>
      <c r="AI52" s="235"/>
      <c r="AJ52" s="235"/>
      <c r="AK52" s="235"/>
      <c r="AL52" s="235"/>
      <c r="AM52" s="235"/>
      <c r="AN52" s="235"/>
      <c r="AO52" s="235"/>
      <c r="AP52" s="283"/>
      <c r="AQ52" s="283"/>
      <c r="AR52" s="283"/>
      <c r="AS52" s="283"/>
      <c r="AT52" s="277"/>
      <c r="AU52" s="277"/>
      <c r="AV52" s="277"/>
      <c r="AW52" s="277"/>
      <c r="AX52" s="283"/>
      <c r="AY52" s="283"/>
      <c r="AZ52" s="283"/>
      <c r="BA52" s="283"/>
      <c r="BB52" s="283"/>
      <c r="BC52" s="283"/>
      <c r="BD52" s="283"/>
      <c r="BE52" s="235"/>
      <c r="BF52" s="235"/>
      <c r="BG52" s="235"/>
      <c r="BH52" s="235"/>
      <c r="BI52" s="235"/>
      <c r="BJ52" s="235"/>
      <c r="BK52" s="235"/>
      <c r="BL52" s="235"/>
      <c r="BM52" s="235"/>
      <c r="BN52" s="235"/>
      <c r="BO52" s="235"/>
      <c r="BP52" s="235"/>
      <c r="BQ52" s="283"/>
      <c r="BR52" s="283"/>
      <c r="BS52" s="283"/>
      <c r="BT52" s="283"/>
      <c r="BU52" s="283"/>
      <c r="BV52" s="257"/>
      <c r="BW52" s="257"/>
      <c r="BX52" s="257"/>
      <c r="BY52" s="257"/>
      <c r="BZ52" s="257"/>
      <c r="CA52" s="257"/>
      <c r="WF52" s="171"/>
      <c r="WG52" s="171"/>
      <c r="WH52" s="171"/>
      <c r="WI52" s="171"/>
      <c r="WJ52" s="171"/>
      <c r="WK52" s="171"/>
      <c r="WL52" s="171"/>
      <c r="WM52" s="171"/>
      <c r="WN52" s="171"/>
      <c r="WO52" s="171"/>
    </row>
    <row r="53" spans="1:613" ht="16" customHeight="1" thickBot="1" x14ac:dyDescent="0.4">
      <c r="A53" s="163"/>
      <c r="B53" s="615"/>
      <c r="C53" s="239"/>
      <c r="D53" s="240"/>
      <c r="E53" s="241"/>
      <c r="F53" s="222"/>
      <c r="G53" s="242"/>
      <c r="H53" s="242"/>
      <c r="I53" s="242"/>
      <c r="J53" s="242"/>
      <c r="K53" s="242"/>
      <c r="L53" s="242"/>
      <c r="M53" s="242"/>
      <c r="N53" s="242"/>
      <c r="O53" s="242"/>
      <c r="P53" s="242"/>
      <c r="Q53" s="242"/>
      <c r="R53" s="242"/>
      <c r="S53" s="242"/>
      <c r="T53" s="242"/>
      <c r="U53" s="242"/>
      <c r="V53" s="242"/>
      <c r="W53" s="242"/>
      <c r="X53" s="242"/>
      <c r="Y53" s="242"/>
      <c r="Z53" s="242"/>
      <c r="AA53" s="242"/>
      <c r="AB53" s="242"/>
      <c r="AC53" s="242"/>
      <c r="AD53" s="243"/>
      <c r="AE53" s="242"/>
      <c r="AF53" s="242"/>
      <c r="AG53" s="242"/>
      <c r="AH53" s="242"/>
      <c r="AI53" s="242"/>
      <c r="AJ53" s="242"/>
      <c r="AK53" s="242"/>
      <c r="AL53" s="242"/>
      <c r="AM53" s="242"/>
      <c r="AN53" s="242"/>
      <c r="AO53" s="242"/>
      <c r="AP53" s="242"/>
      <c r="AQ53" s="242"/>
      <c r="AR53" s="242"/>
      <c r="AS53" s="242"/>
      <c r="AT53" s="244"/>
      <c r="AU53" s="244"/>
      <c r="AV53" s="244"/>
      <c r="AW53" s="244"/>
      <c r="AX53" s="242"/>
      <c r="AY53" s="242"/>
      <c r="AZ53" s="242"/>
      <c r="BA53" s="242"/>
      <c r="BB53" s="242"/>
      <c r="BC53" s="242"/>
      <c r="BD53" s="242"/>
      <c r="BE53" s="242"/>
      <c r="BF53" s="242"/>
      <c r="BG53" s="242"/>
      <c r="BH53" s="242"/>
      <c r="BI53" s="242"/>
      <c r="BJ53" s="242"/>
      <c r="BK53" s="242"/>
      <c r="BL53" s="242"/>
      <c r="BM53" s="242"/>
      <c r="BN53" s="242"/>
      <c r="BO53" s="242"/>
      <c r="BP53" s="242"/>
      <c r="BQ53" s="242"/>
      <c r="BR53" s="242"/>
      <c r="BS53" s="242"/>
      <c r="BT53" s="242"/>
      <c r="BU53" s="242"/>
      <c r="BV53" s="244"/>
      <c r="BW53" s="244"/>
      <c r="BX53" s="244"/>
      <c r="BY53" s="244"/>
      <c r="BZ53" s="244"/>
      <c r="CA53" s="244"/>
      <c r="WF53" s="171"/>
      <c r="WG53" s="171"/>
      <c r="WH53" s="171"/>
      <c r="WI53" s="171"/>
      <c r="WJ53" s="171"/>
      <c r="WK53" s="171"/>
      <c r="WL53" s="171"/>
      <c r="WM53" s="171"/>
      <c r="WN53" s="171"/>
      <c r="WO53" s="171"/>
    </row>
    <row r="54" spans="1:613" ht="17" customHeight="1" thickBot="1" x14ac:dyDescent="0.5">
      <c r="A54" s="163"/>
      <c r="B54" s="615"/>
      <c r="C54" s="245" t="s">
        <v>63</v>
      </c>
      <c r="D54" s="225"/>
      <c r="E54" s="226"/>
      <c r="F54" s="222"/>
      <c r="G54" s="466"/>
      <c r="H54" s="466"/>
      <c r="I54" s="466"/>
      <c r="J54" s="466"/>
      <c r="K54" s="174"/>
      <c r="L54" s="174"/>
      <c r="M54" s="174"/>
      <c r="N54" s="174"/>
      <c r="O54" s="174"/>
      <c r="P54" s="174"/>
      <c r="Q54" s="174"/>
      <c r="R54" s="193"/>
      <c r="S54" s="193"/>
      <c r="T54" s="193"/>
      <c r="U54" s="193"/>
      <c r="V54" s="193"/>
      <c r="W54" s="246"/>
      <c r="X54" s="246"/>
      <c r="Y54" s="246"/>
      <c r="Z54" s="246"/>
      <c r="AA54" s="246"/>
      <c r="AB54" s="246"/>
      <c r="AC54" s="246"/>
      <c r="AD54" s="585"/>
      <c r="AE54" s="246"/>
      <c r="AF54" s="246"/>
      <c r="AG54" s="246"/>
      <c r="AH54" s="247"/>
      <c r="AI54" s="247"/>
      <c r="AJ54" s="247"/>
      <c r="AK54" s="248"/>
      <c r="AL54" s="248"/>
      <c r="AM54" s="248"/>
      <c r="AN54" s="248"/>
      <c r="AO54" s="248"/>
      <c r="AP54" s="248"/>
      <c r="AQ54" s="248"/>
      <c r="AR54" s="248"/>
      <c r="AS54" s="247"/>
      <c r="AT54" s="572"/>
      <c r="AU54" s="572"/>
      <c r="AV54" s="572"/>
      <c r="AW54" s="572"/>
      <c r="AX54" s="249"/>
      <c r="AY54" s="249"/>
      <c r="AZ54" s="249"/>
      <c r="BA54" s="249"/>
      <c r="BB54" s="249"/>
      <c r="BC54" s="249"/>
      <c r="BD54" s="249"/>
      <c r="BE54" s="179"/>
      <c r="BF54" s="179"/>
      <c r="BG54" s="179"/>
      <c r="BH54" s="179"/>
      <c r="BI54" s="179"/>
      <c r="BJ54" s="179"/>
      <c r="BK54" s="179"/>
      <c r="BL54" s="179"/>
      <c r="BM54" s="179"/>
      <c r="BN54" s="179"/>
      <c r="BO54" s="179"/>
      <c r="BP54" s="179"/>
      <c r="BQ54" s="571"/>
      <c r="BR54" s="571"/>
      <c r="BS54" s="571"/>
      <c r="BT54" s="571"/>
      <c r="BU54" s="571"/>
      <c r="BV54" s="583"/>
      <c r="BW54" s="584"/>
      <c r="BX54" s="496"/>
      <c r="BY54" s="496"/>
      <c r="BZ54" s="496"/>
      <c r="CA54" s="496"/>
      <c r="WF54" s="171"/>
      <c r="WG54" s="171"/>
      <c r="WH54" s="171"/>
      <c r="WI54" s="171"/>
      <c r="WJ54" s="171"/>
      <c r="WK54" s="171"/>
      <c r="WL54" s="171"/>
      <c r="WM54" s="171"/>
      <c r="WN54" s="171"/>
      <c r="WO54" s="171"/>
    </row>
    <row r="55" spans="1:613" ht="16" customHeight="1" thickBot="1" x14ac:dyDescent="0.4">
      <c r="A55" s="163"/>
      <c r="B55" s="615"/>
      <c r="C55" s="284" t="s">
        <v>64</v>
      </c>
      <c r="D55" s="285" t="s">
        <v>118</v>
      </c>
      <c r="E55" s="419">
        <v>4.5999999999999996</v>
      </c>
      <c r="F55" s="203"/>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204"/>
      <c r="BL55" s="204"/>
      <c r="BM55" s="204"/>
      <c r="BN55" s="204"/>
      <c r="BO55" s="204"/>
      <c r="BP55" s="204"/>
      <c r="BQ55" s="199"/>
      <c r="BR55" s="199"/>
      <c r="BS55" s="199"/>
      <c r="BT55" s="199"/>
      <c r="BU55" s="199"/>
      <c r="BV55" s="199"/>
      <c r="BW55" s="199"/>
      <c r="BX55" s="199"/>
      <c r="BY55" s="199"/>
      <c r="BZ55" s="199"/>
      <c r="CA55" s="199"/>
      <c r="WF55" s="171"/>
      <c r="WG55" s="171"/>
      <c r="WH55" s="171"/>
      <c r="WI55" s="171"/>
      <c r="WJ55" s="171"/>
      <c r="WK55" s="171"/>
      <c r="WL55" s="171"/>
      <c r="WM55" s="171"/>
      <c r="WN55" s="171"/>
      <c r="WO55" s="171"/>
    </row>
    <row r="56" spans="1:613" ht="16" customHeight="1" thickBot="1" x14ac:dyDescent="0.4">
      <c r="A56" s="163"/>
      <c r="B56" s="615"/>
      <c r="C56" s="286"/>
      <c r="D56" s="287" t="s">
        <v>432</v>
      </c>
      <c r="E56" s="427"/>
      <c r="F56" s="236"/>
      <c r="G56" s="238"/>
      <c r="H56" s="238"/>
      <c r="I56" s="238"/>
      <c r="J56" s="238"/>
      <c r="K56" s="238"/>
      <c r="L56" s="238"/>
      <c r="M56" s="238"/>
      <c r="N56" s="238"/>
      <c r="O56" s="238"/>
      <c r="P56" s="238"/>
      <c r="Q56" s="238"/>
      <c r="R56" s="238"/>
      <c r="S56" s="238"/>
      <c r="T56" s="238"/>
      <c r="U56" s="238"/>
      <c r="V56" s="238"/>
      <c r="W56" s="238"/>
      <c r="X56" s="238"/>
      <c r="Y56" s="238"/>
      <c r="Z56" s="238"/>
      <c r="AA56" s="238"/>
      <c r="AB56" s="238"/>
      <c r="AC56" s="238"/>
      <c r="AD56" s="238"/>
      <c r="AE56" s="238"/>
      <c r="AF56" s="238"/>
      <c r="AG56" s="238"/>
      <c r="AH56" s="238"/>
      <c r="AI56" s="238"/>
      <c r="AJ56" s="238"/>
      <c r="AK56" s="238"/>
      <c r="AL56" s="238"/>
      <c r="AM56" s="238"/>
      <c r="AN56" s="238"/>
      <c r="AO56" s="238"/>
      <c r="AP56" s="238"/>
      <c r="AQ56" s="238"/>
      <c r="AR56" s="238"/>
      <c r="AS56" s="238"/>
      <c r="AT56" s="238"/>
      <c r="AU56" s="238"/>
      <c r="AV56" s="238"/>
      <c r="AW56" s="238"/>
      <c r="AX56" s="238"/>
      <c r="AY56" s="238"/>
      <c r="AZ56" s="238"/>
      <c r="BA56" s="238"/>
      <c r="BB56" s="238"/>
      <c r="BC56" s="238"/>
      <c r="BD56" s="238"/>
      <c r="BE56" s="238"/>
      <c r="BF56" s="238"/>
      <c r="BG56" s="238"/>
      <c r="BH56" s="238"/>
      <c r="BI56" s="238"/>
      <c r="BJ56" s="238"/>
      <c r="BK56" s="238"/>
      <c r="BL56" s="238"/>
      <c r="BM56" s="238"/>
      <c r="BN56" s="238"/>
      <c r="BO56" s="238"/>
      <c r="BP56" s="238"/>
      <c r="BQ56" s="238"/>
      <c r="BR56" s="238"/>
      <c r="BS56" s="238"/>
      <c r="BT56" s="238"/>
      <c r="BU56" s="238"/>
      <c r="BV56" s="238"/>
      <c r="BW56" s="238"/>
      <c r="BX56" s="238"/>
      <c r="BY56" s="238"/>
      <c r="BZ56" s="238"/>
      <c r="CA56" s="238"/>
      <c r="WF56" s="171"/>
      <c r="WG56" s="171"/>
      <c r="WH56" s="171"/>
      <c r="WI56" s="171"/>
      <c r="WJ56" s="171"/>
      <c r="WK56" s="171"/>
      <c r="WL56" s="171"/>
      <c r="WM56" s="171"/>
      <c r="WN56" s="171"/>
      <c r="WO56" s="171"/>
    </row>
    <row r="57" spans="1:613" ht="16" customHeight="1" thickBot="1" x14ac:dyDescent="0.4">
      <c r="A57" s="163"/>
      <c r="B57" s="615"/>
      <c r="C57" s="286"/>
      <c r="D57" s="287" t="s">
        <v>433</v>
      </c>
      <c r="E57" s="427">
        <v>915.4</v>
      </c>
      <c r="F57" s="236"/>
      <c r="G57" s="238"/>
      <c r="H57" s="238"/>
      <c r="I57" s="238"/>
      <c r="J57" s="238"/>
      <c r="K57" s="238"/>
      <c r="L57" s="238"/>
      <c r="M57" s="238"/>
      <c r="N57" s="238"/>
      <c r="O57" s="238"/>
      <c r="P57" s="238"/>
      <c r="Q57" s="238"/>
      <c r="R57" s="238"/>
      <c r="S57" s="238"/>
      <c r="T57" s="238"/>
      <c r="U57" s="238"/>
      <c r="V57" s="238"/>
      <c r="W57" s="238"/>
      <c r="X57" s="238"/>
      <c r="Y57" s="238"/>
      <c r="Z57" s="238"/>
      <c r="AA57" s="238"/>
      <c r="AB57" s="238"/>
      <c r="AC57" s="238"/>
      <c r="AD57" s="238"/>
      <c r="AE57" s="238"/>
      <c r="AF57" s="238"/>
      <c r="AG57" s="238"/>
      <c r="AH57" s="238"/>
      <c r="AI57" s="238"/>
      <c r="AJ57" s="238"/>
      <c r="AK57" s="238"/>
      <c r="AL57" s="238"/>
      <c r="AM57" s="238"/>
      <c r="AN57" s="238"/>
      <c r="AO57" s="238"/>
      <c r="AP57" s="238"/>
      <c r="AQ57" s="238"/>
      <c r="AR57" s="238"/>
      <c r="AS57" s="238"/>
      <c r="AT57" s="238"/>
      <c r="AU57" s="238"/>
      <c r="AV57" s="238"/>
      <c r="AW57" s="238"/>
      <c r="AX57" s="238"/>
      <c r="AY57" s="238"/>
      <c r="AZ57" s="238"/>
      <c r="BA57" s="238"/>
      <c r="BB57" s="238"/>
      <c r="BC57" s="238"/>
      <c r="BD57" s="238"/>
      <c r="BE57" s="238"/>
      <c r="BF57" s="238"/>
      <c r="BG57" s="238"/>
      <c r="BH57" s="238"/>
      <c r="BI57" s="238"/>
      <c r="BJ57" s="238"/>
      <c r="BK57" s="238"/>
      <c r="BL57" s="238"/>
      <c r="BM57" s="238"/>
      <c r="BN57" s="238"/>
      <c r="BO57" s="238"/>
      <c r="BP57" s="238"/>
      <c r="BQ57" s="238"/>
      <c r="BR57" s="238"/>
      <c r="BS57" s="238"/>
      <c r="BT57" s="238"/>
      <c r="BU57" s="238"/>
      <c r="BV57" s="238"/>
      <c r="BW57" s="238"/>
      <c r="BX57" s="238"/>
      <c r="BY57" s="238"/>
      <c r="BZ57" s="238"/>
      <c r="CA57" s="238"/>
      <c r="WF57" s="171"/>
      <c r="WG57" s="171"/>
      <c r="WH57" s="171"/>
      <c r="WI57" s="171"/>
      <c r="WJ57" s="171"/>
      <c r="WK57" s="171"/>
      <c r="WL57" s="171"/>
      <c r="WM57" s="171"/>
      <c r="WN57" s="171"/>
      <c r="WO57" s="171"/>
    </row>
    <row r="58" spans="1:613" ht="16" customHeight="1" thickBot="1" x14ac:dyDescent="0.4">
      <c r="A58" s="163"/>
      <c r="B58" s="615"/>
      <c r="C58" s="288"/>
      <c r="D58" s="289" t="s">
        <v>435</v>
      </c>
      <c r="E58" s="419">
        <v>4.5999999999999996</v>
      </c>
      <c r="F58" s="203"/>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204"/>
      <c r="BL58" s="204"/>
      <c r="BM58" s="204"/>
      <c r="BN58" s="204"/>
      <c r="BO58" s="204"/>
      <c r="BP58" s="204"/>
      <c r="BQ58" s="199"/>
      <c r="BR58" s="199"/>
      <c r="BS58" s="199"/>
      <c r="BT58" s="199"/>
      <c r="BU58" s="199"/>
      <c r="BV58" s="199"/>
      <c r="BW58" s="199"/>
      <c r="BX58" s="199"/>
      <c r="BY58" s="199"/>
      <c r="BZ58" s="199"/>
      <c r="CA58" s="199"/>
      <c r="WF58" s="171"/>
      <c r="WG58" s="171"/>
      <c r="WH58" s="171"/>
      <c r="WI58" s="171"/>
      <c r="WJ58" s="171"/>
      <c r="WK58" s="171"/>
      <c r="WL58" s="171"/>
      <c r="WM58" s="171"/>
      <c r="WN58" s="171"/>
      <c r="WO58" s="171"/>
    </row>
    <row r="59" spans="1:613" ht="16" customHeight="1" thickBot="1" x14ac:dyDescent="0.4">
      <c r="A59" s="163"/>
      <c r="B59" s="615"/>
      <c r="C59" s="290"/>
      <c r="D59" s="287" t="s">
        <v>434</v>
      </c>
      <c r="E59" s="427">
        <v>6439.9999999999991</v>
      </c>
      <c r="F59" s="236"/>
      <c r="G59" s="238"/>
      <c r="H59" s="238"/>
      <c r="I59" s="238"/>
      <c r="J59" s="238"/>
      <c r="K59" s="238"/>
      <c r="L59" s="238"/>
      <c r="M59" s="238"/>
      <c r="N59" s="238"/>
      <c r="O59" s="238"/>
      <c r="P59" s="238"/>
      <c r="Q59" s="238"/>
      <c r="R59" s="238"/>
      <c r="S59" s="238"/>
      <c r="T59" s="238"/>
      <c r="U59" s="238"/>
      <c r="V59" s="238"/>
      <c r="W59" s="238"/>
      <c r="X59" s="238"/>
      <c r="Y59" s="238"/>
      <c r="Z59" s="238"/>
      <c r="AA59" s="238"/>
      <c r="AB59" s="238"/>
      <c r="AC59" s="238"/>
      <c r="AD59" s="238"/>
      <c r="AE59" s="238"/>
      <c r="AF59" s="238"/>
      <c r="AG59" s="238"/>
      <c r="AH59" s="238"/>
      <c r="AI59" s="238"/>
      <c r="AJ59" s="238"/>
      <c r="AK59" s="238"/>
      <c r="AL59" s="238"/>
      <c r="AM59" s="238"/>
      <c r="AN59" s="238"/>
      <c r="AO59" s="238"/>
      <c r="AP59" s="238"/>
      <c r="AQ59" s="238"/>
      <c r="AR59" s="238"/>
      <c r="AS59" s="238"/>
      <c r="AT59" s="238"/>
      <c r="AU59" s="238"/>
      <c r="AV59" s="238"/>
      <c r="AW59" s="238"/>
      <c r="AX59" s="238"/>
      <c r="AY59" s="238"/>
      <c r="AZ59" s="238"/>
      <c r="BA59" s="238"/>
      <c r="BB59" s="238"/>
      <c r="BC59" s="238"/>
      <c r="BD59" s="238"/>
      <c r="BE59" s="238"/>
      <c r="BF59" s="238"/>
      <c r="BG59" s="238"/>
      <c r="BH59" s="238"/>
      <c r="BI59" s="238"/>
      <c r="BJ59" s="238"/>
      <c r="BK59" s="238"/>
      <c r="BL59" s="238"/>
      <c r="BM59" s="238"/>
      <c r="BN59" s="238"/>
      <c r="BO59" s="238"/>
      <c r="BP59" s="238"/>
      <c r="BQ59" s="238"/>
      <c r="BR59" s="238"/>
      <c r="BS59" s="238"/>
      <c r="BT59" s="238"/>
      <c r="BU59" s="238"/>
      <c r="BV59" s="238"/>
      <c r="BW59" s="238"/>
      <c r="BX59" s="238"/>
      <c r="BY59" s="238"/>
      <c r="BZ59" s="238"/>
      <c r="CA59" s="238"/>
      <c r="WF59" s="171"/>
      <c r="WG59" s="171"/>
      <c r="WH59" s="171"/>
      <c r="WI59" s="171"/>
      <c r="WJ59" s="171"/>
      <c r="WK59" s="171"/>
      <c r="WL59" s="171"/>
      <c r="WM59" s="171"/>
      <c r="WN59" s="171"/>
      <c r="WO59" s="171"/>
    </row>
    <row r="60" spans="1:613" s="163" customFormat="1" ht="16" customHeight="1" thickBot="1" x14ac:dyDescent="0.4">
      <c r="B60" s="615"/>
      <c r="C60" s="535" t="s">
        <v>67</v>
      </c>
      <c r="D60" s="553"/>
      <c r="E60" s="434">
        <v>5.75</v>
      </c>
      <c r="F60" s="203"/>
      <c r="G60" s="199"/>
      <c r="H60" s="199"/>
      <c r="I60" s="199"/>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c r="BR60" s="199"/>
      <c r="BS60" s="199"/>
      <c r="BT60" s="199"/>
      <c r="BU60" s="199"/>
      <c r="BV60" s="199"/>
      <c r="BW60" s="199"/>
      <c r="BX60" s="199"/>
      <c r="BY60" s="199"/>
      <c r="BZ60" s="199"/>
      <c r="CA60" s="199"/>
      <c r="CB60" s="162"/>
      <c r="CC60" s="162"/>
      <c r="CD60" s="162"/>
      <c r="CE60" s="162"/>
      <c r="CF60" s="162"/>
      <c r="CG60" s="162"/>
      <c r="CH60" s="162"/>
      <c r="CI60" s="162"/>
      <c r="CJ60" s="162"/>
      <c r="CK60" s="162"/>
      <c r="CL60" s="162"/>
      <c r="CM60" s="162"/>
      <c r="CN60" s="162"/>
      <c r="CO60" s="162"/>
      <c r="CP60" s="162"/>
      <c r="CQ60" s="162"/>
      <c r="CR60" s="162"/>
      <c r="CS60" s="162"/>
      <c r="CT60" s="162"/>
      <c r="CU60" s="162"/>
      <c r="CV60" s="162"/>
      <c r="CW60" s="162"/>
      <c r="CX60" s="162"/>
      <c r="CY60" s="162"/>
      <c r="CZ60" s="162"/>
      <c r="DA60" s="162"/>
      <c r="DB60" s="162"/>
      <c r="DC60" s="162"/>
      <c r="DD60" s="162"/>
      <c r="DE60" s="162"/>
      <c r="DF60" s="162"/>
      <c r="DG60" s="162"/>
      <c r="DH60" s="162"/>
      <c r="DI60" s="162"/>
      <c r="DJ60" s="162"/>
      <c r="DK60" s="162"/>
      <c r="DL60" s="162"/>
      <c r="DM60" s="162"/>
      <c r="DN60" s="162"/>
      <c r="DO60" s="162"/>
      <c r="DP60" s="162"/>
      <c r="DQ60" s="162"/>
      <c r="DR60" s="162"/>
      <c r="DS60" s="162"/>
      <c r="DT60" s="162"/>
      <c r="DU60" s="162"/>
      <c r="DV60" s="162"/>
      <c r="DW60" s="162"/>
      <c r="DX60" s="162"/>
      <c r="DY60" s="162"/>
      <c r="DZ60" s="162"/>
      <c r="EA60" s="162"/>
      <c r="EB60" s="162"/>
      <c r="EC60" s="162"/>
      <c r="ED60" s="162"/>
      <c r="EE60" s="162"/>
      <c r="EF60" s="162"/>
      <c r="EG60" s="162"/>
      <c r="EH60" s="162"/>
      <c r="EI60" s="162"/>
      <c r="EJ60" s="162"/>
      <c r="EK60" s="162"/>
      <c r="EL60" s="162"/>
      <c r="EM60" s="162"/>
      <c r="EN60" s="162"/>
      <c r="EO60" s="162"/>
      <c r="EP60" s="162"/>
      <c r="EQ60" s="162"/>
      <c r="ER60" s="162"/>
      <c r="ES60" s="162"/>
      <c r="ET60" s="162"/>
      <c r="EU60" s="162"/>
      <c r="EV60" s="162"/>
      <c r="EW60" s="162"/>
      <c r="EX60" s="162"/>
      <c r="EY60" s="162"/>
      <c r="EZ60" s="162"/>
      <c r="FA60" s="162"/>
      <c r="FB60" s="162"/>
      <c r="FC60" s="162"/>
      <c r="FD60" s="162"/>
      <c r="FE60" s="162"/>
      <c r="FF60" s="162"/>
      <c r="FG60" s="162"/>
      <c r="FH60" s="162"/>
      <c r="FI60" s="162"/>
      <c r="FJ60" s="162"/>
      <c r="FK60" s="162"/>
      <c r="FL60" s="162"/>
      <c r="FM60" s="162"/>
      <c r="FN60" s="162"/>
      <c r="FO60" s="162"/>
      <c r="FP60" s="162"/>
      <c r="FQ60" s="162"/>
      <c r="FR60" s="162"/>
      <c r="FS60" s="162"/>
      <c r="FT60" s="162"/>
      <c r="FU60" s="162"/>
      <c r="FV60" s="162"/>
      <c r="FW60" s="162"/>
      <c r="FX60" s="162"/>
      <c r="FY60" s="162"/>
      <c r="FZ60" s="162"/>
      <c r="GA60" s="162"/>
      <c r="GB60" s="162"/>
      <c r="GC60" s="162"/>
      <c r="GD60" s="162"/>
      <c r="GE60" s="162"/>
      <c r="GF60" s="162"/>
      <c r="GG60" s="162"/>
      <c r="GH60" s="162"/>
      <c r="GI60" s="162"/>
      <c r="GJ60" s="162"/>
      <c r="GK60" s="162"/>
      <c r="GL60" s="162"/>
      <c r="GM60" s="162"/>
      <c r="GN60" s="162"/>
      <c r="GO60" s="162"/>
      <c r="GP60" s="162"/>
      <c r="GQ60" s="162"/>
      <c r="GR60" s="162"/>
      <c r="GS60" s="162"/>
      <c r="GT60" s="162"/>
      <c r="GU60" s="162"/>
      <c r="GV60" s="162"/>
      <c r="GW60" s="162"/>
      <c r="GX60" s="162"/>
      <c r="GY60" s="162"/>
      <c r="GZ60" s="162"/>
      <c r="HA60" s="162"/>
      <c r="HB60" s="162"/>
      <c r="HC60" s="162"/>
      <c r="HD60" s="162"/>
      <c r="HE60" s="162"/>
      <c r="HF60" s="162"/>
      <c r="HG60" s="162"/>
      <c r="HH60" s="162"/>
      <c r="HI60" s="162"/>
      <c r="HJ60" s="162"/>
      <c r="HK60" s="162"/>
      <c r="HL60" s="162"/>
      <c r="HM60" s="162"/>
      <c r="HN60" s="162"/>
      <c r="HO60" s="162"/>
      <c r="HP60" s="162"/>
      <c r="HQ60" s="162"/>
      <c r="HR60" s="162"/>
      <c r="HS60" s="162"/>
      <c r="HT60" s="162"/>
      <c r="HU60" s="162"/>
      <c r="HV60" s="162"/>
      <c r="HW60" s="162"/>
      <c r="HX60" s="162"/>
      <c r="HY60" s="162"/>
      <c r="HZ60" s="162"/>
      <c r="IA60" s="162"/>
      <c r="IB60" s="162"/>
      <c r="IC60" s="162"/>
      <c r="ID60" s="162"/>
      <c r="IE60" s="162"/>
      <c r="IF60" s="162"/>
      <c r="IG60" s="162"/>
      <c r="IH60" s="162"/>
      <c r="II60" s="162"/>
      <c r="IJ60" s="162"/>
      <c r="IK60" s="162"/>
      <c r="IL60" s="162"/>
      <c r="IM60" s="162"/>
      <c r="IN60" s="162"/>
      <c r="IO60" s="162"/>
      <c r="IP60" s="162"/>
      <c r="IQ60" s="162"/>
      <c r="IR60" s="162"/>
      <c r="IS60" s="162"/>
      <c r="IT60" s="162"/>
      <c r="IU60" s="162"/>
      <c r="IV60" s="162"/>
      <c r="IW60" s="162"/>
      <c r="IX60" s="162"/>
      <c r="IY60" s="162"/>
      <c r="IZ60" s="162"/>
      <c r="JA60" s="162"/>
      <c r="JB60" s="162"/>
      <c r="JC60" s="162"/>
      <c r="JD60" s="162"/>
      <c r="JE60" s="162"/>
      <c r="JF60" s="162"/>
      <c r="JG60" s="162"/>
      <c r="JH60" s="162"/>
      <c r="JI60" s="162"/>
      <c r="JJ60" s="162"/>
      <c r="JK60" s="162"/>
      <c r="JL60" s="162"/>
      <c r="JM60" s="162"/>
      <c r="JN60" s="162"/>
      <c r="JO60" s="162"/>
      <c r="JP60" s="162"/>
      <c r="JQ60" s="162"/>
      <c r="JR60" s="162"/>
      <c r="JS60" s="162"/>
      <c r="JT60" s="162"/>
      <c r="JU60" s="162"/>
      <c r="JV60" s="162"/>
      <c r="JW60" s="162"/>
      <c r="JX60" s="162"/>
      <c r="JY60" s="162"/>
      <c r="JZ60" s="162"/>
      <c r="KA60" s="162"/>
      <c r="KB60" s="162"/>
      <c r="KC60" s="162"/>
      <c r="KD60" s="162"/>
      <c r="KE60" s="162"/>
      <c r="KF60" s="162"/>
      <c r="KG60" s="162"/>
      <c r="KH60" s="162"/>
      <c r="KI60" s="162"/>
      <c r="KJ60" s="162"/>
      <c r="KK60" s="162"/>
      <c r="KL60" s="162"/>
      <c r="KM60" s="162"/>
      <c r="KN60" s="162"/>
      <c r="KO60" s="162"/>
      <c r="KP60" s="162"/>
      <c r="KQ60" s="162"/>
      <c r="KR60" s="162"/>
      <c r="KS60" s="162"/>
      <c r="KT60" s="162"/>
      <c r="KU60" s="162"/>
      <c r="KV60" s="162"/>
      <c r="KW60" s="162"/>
      <c r="KX60" s="162"/>
      <c r="KY60" s="162"/>
      <c r="KZ60" s="162"/>
      <c r="LA60" s="162"/>
      <c r="LB60" s="162"/>
      <c r="LC60" s="162"/>
      <c r="LD60" s="162"/>
      <c r="LE60" s="162"/>
      <c r="LF60" s="162"/>
      <c r="LG60" s="162"/>
      <c r="LH60" s="162"/>
      <c r="LI60" s="162"/>
      <c r="LJ60" s="162"/>
      <c r="LK60" s="162"/>
      <c r="LL60" s="162"/>
      <c r="LM60" s="162"/>
      <c r="LN60" s="162"/>
      <c r="LO60" s="162"/>
      <c r="LP60" s="162"/>
      <c r="LQ60" s="162"/>
      <c r="LR60" s="162"/>
      <c r="LS60" s="162"/>
      <c r="LT60" s="162"/>
      <c r="LU60" s="162"/>
      <c r="LV60" s="162"/>
      <c r="LW60" s="162"/>
      <c r="LX60" s="162"/>
      <c r="LY60" s="162"/>
      <c r="LZ60" s="162"/>
      <c r="MA60" s="162"/>
      <c r="MB60" s="162"/>
      <c r="MC60" s="162"/>
      <c r="MD60" s="162"/>
      <c r="ME60" s="162"/>
      <c r="MF60" s="162"/>
      <c r="MG60" s="162"/>
      <c r="MH60" s="162"/>
      <c r="MI60" s="162"/>
      <c r="MJ60" s="162"/>
      <c r="MK60" s="162"/>
      <c r="ML60" s="162"/>
      <c r="MM60" s="162"/>
      <c r="MN60" s="162"/>
      <c r="MO60" s="162"/>
      <c r="MP60" s="162"/>
      <c r="MQ60" s="162"/>
      <c r="MR60" s="162"/>
      <c r="MS60" s="162"/>
      <c r="MT60" s="162"/>
      <c r="MU60" s="162"/>
      <c r="MV60" s="162"/>
      <c r="MW60" s="162"/>
      <c r="MX60" s="162"/>
      <c r="MY60" s="162"/>
      <c r="MZ60" s="162"/>
      <c r="NA60" s="162"/>
      <c r="NB60" s="162"/>
      <c r="NC60" s="162"/>
      <c r="ND60" s="162"/>
      <c r="NE60" s="162"/>
      <c r="NF60" s="162"/>
      <c r="NG60" s="162"/>
      <c r="NH60" s="162"/>
      <c r="NI60" s="162"/>
      <c r="NJ60" s="162"/>
      <c r="NK60" s="162"/>
      <c r="NL60" s="162"/>
      <c r="NM60" s="162"/>
      <c r="NN60" s="162"/>
      <c r="NO60" s="162"/>
      <c r="NP60" s="162"/>
      <c r="NQ60" s="162"/>
      <c r="NR60" s="162"/>
      <c r="NS60" s="162"/>
      <c r="NT60" s="162"/>
      <c r="NU60" s="162"/>
      <c r="NV60" s="162"/>
      <c r="NW60" s="162"/>
      <c r="NX60" s="162"/>
      <c r="NY60" s="162"/>
      <c r="NZ60" s="162"/>
      <c r="OA60" s="162"/>
      <c r="OB60" s="162"/>
      <c r="OC60" s="162"/>
      <c r="OD60" s="162"/>
      <c r="OE60" s="162"/>
      <c r="OF60" s="162"/>
      <c r="OG60" s="162"/>
      <c r="OH60" s="162"/>
      <c r="OI60" s="162"/>
      <c r="OJ60" s="162"/>
      <c r="OK60" s="162"/>
      <c r="OL60" s="162"/>
      <c r="OM60" s="162"/>
      <c r="ON60" s="162"/>
      <c r="OO60" s="162"/>
      <c r="OP60" s="162"/>
      <c r="OQ60" s="162"/>
      <c r="OR60" s="162"/>
      <c r="OS60" s="162"/>
      <c r="OT60" s="162"/>
      <c r="OU60" s="162"/>
      <c r="OV60" s="162"/>
      <c r="OW60" s="162"/>
      <c r="OX60" s="162"/>
      <c r="OY60" s="162"/>
      <c r="OZ60" s="162"/>
      <c r="PA60" s="162"/>
      <c r="PB60" s="162"/>
      <c r="PC60" s="162"/>
      <c r="PD60" s="162"/>
      <c r="PE60" s="162"/>
      <c r="PF60" s="162"/>
      <c r="PG60" s="162"/>
      <c r="PH60" s="162"/>
      <c r="PI60" s="162"/>
      <c r="PJ60" s="162"/>
      <c r="PK60" s="162"/>
      <c r="PL60" s="162"/>
      <c r="PM60" s="162"/>
      <c r="PN60" s="162"/>
      <c r="PO60" s="162"/>
      <c r="PP60" s="162"/>
      <c r="PQ60" s="162"/>
      <c r="PR60" s="162"/>
      <c r="PS60" s="162"/>
      <c r="PT60" s="162"/>
      <c r="PU60" s="162"/>
      <c r="PV60" s="162"/>
      <c r="PW60" s="162"/>
      <c r="PX60" s="162"/>
      <c r="PY60" s="162"/>
      <c r="PZ60" s="162"/>
      <c r="QA60" s="162"/>
      <c r="QB60" s="162"/>
      <c r="QC60" s="162"/>
      <c r="QD60" s="162"/>
      <c r="QE60" s="162"/>
      <c r="QF60" s="162"/>
      <c r="QG60" s="162"/>
      <c r="QH60" s="162"/>
      <c r="QI60" s="162"/>
      <c r="QJ60" s="162"/>
      <c r="QK60" s="162"/>
      <c r="QL60" s="162"/>
      <c r="QM60" s="162"/>
      <c r="QN60" s="162"/>
      <c r="QO60" s="162"/>
      <c r="QP60" s="162"/>
      <c r="QQ60" s="162"/>
      <c r="QR60" s="162"/>
      <c r="QS60" s="162"/>
      <c r="QT60" s="162"/>
      <c r="QU60" s="162"/>
      <c r="QV60" s="162"/>
      <c r="QW60" s="162"/>
      <c r="QX60" s="162"/>
      <c r="QY60" s="162"/>
      <c r="QZ60" s="162"/>
      <c r="RA60" s="162"/>
      <c r="RB60" s="162"/>
      <c r="RC60" s="162"/>
      <c r="RD60" s="162"/>
      <c r="RE60" s="162"/>
      <c r="RF60" s="162"/>
      <c r="RG60" s="162"/>
      <c r="RH60" s="162"/>
      <c r="RI60" s="162"/>
      <c r="RJ60" s="162"/>
      <c r="RK60" s="162"/>
      <c r="RL60" s="162"/>
      <c r="RM60" s="162"/>
      <c r="RN60" s="162"/>
      <c r="RO60" s="162"/>
      <c r="RP60" s="162"/>
      <c r="RQ60" s="162"/>
      <c r="RR60" s="162"/>
      <c r="RS60" s="162"/>
      <c r="RT60" s="162"/>
      <c r="RU60" s="162"/>
      <c r="RV60" s="162"/>
      <c r="RW60" s="162"/>
      <c r="RX60" s="162"/>
      <c r="RY60" s="162"/>
      <c r="RZ60" s="162"/>
      <c r="SA60" s="162"/>
      <c r="SB60" s="162"/>
      <c r="SC60" s="162"/>
      <c r="SD60" s="162"/>
      <c r="SE60" s="162"/>
      <c r="SF60" s="162"/>
      <c r="SG60" s="162"/>
      <c r="SH60" s="162"/>
      <c r="SI60" s="162"/>
      <c r="SJ60" s="162"/>
      <c r="SK60" s="162"/>
      <c r="SL60" s="162"/>
      <c r="SM60" s="162"/>
      <c r="SN60" s="162"/>
      <c r="SO60" s="162"/>
      <c r="SP60" s="162"/>
      <c r="SQ60" s="162"/>
      <c r="SR60" s="162"/>
      <c r="SS60" s="162"/>
      <c r="ST60" s="162"/>
      <c r="SU60" s="162"/>
      <c r="SV60" s="162"/>
      <c r="SW60" s="162"/>
      <c r="SX60" s="162"/>
      <c r="SY60" s="162"/>
      <c r="SZ60" s="162"/>
      <c r="TA60" s="162"/>
      <c r="TB60" s="162"/>
      <c r="TC60" s="162"/>
      <c r="TD60" s="162"/>
      <c r="TE60" s="162"/>
      <c r="TF60" s="162"/>
      <c r="TG60" s="162"/>
      <c r="TH60" s="162"/>
      <c r="TI60" s="162"/>
      <c r="TJ60" s="162"/>
      <c r="TK60" s="162"/>
      <c r="TL60" s="162"/>
      <c r="TM60" s="162"/>
      <c r="TN60" s="162"/>
      <c r="TO60" s="162"/>
      <c r="TP60" s="162"/>
      <c r="TQ60" s="162"/>
      <c r="TR60" s="162"/>
      <c r="TS60" s="162"/>
      <c r="TT60" s="162"/>
      <c r="TU60" s="162"/>
      <c r="TV60" s="162"/>
      <c r="TW60" s="162"/>
      <c r="TX60" s="162"/>
      <c r="TY60" s="162"/>
      <c r="TZ60" s="162"/>
      <c r="UA60" s="162"/>
      <c r="UB60" s="162"/>
      <c r="UC60" s="162"/>
      <c r="UD60" s="162"/>
      <c r="UE60" s="162"/>
      <c r="UF60" s="162"/>
      <c r="UG60" s="162"/>
      <c r="UH60" s="162"/>
      <c r="UI60" s="162"/>
      <c r="UJ60" s="162"/>
      <c r="UK60" s="162"/>
      <c r="UL60" s="162"/>
      <c r="UM60" s="162"/>
      <c r="UN60" s="162"/>
      <c r="UO60" s="162"/>
      <c r="UP60" s="162"/>
      <c r="UQ60" s="162"/>
      <c r="UR60" s="162"/>
      <c r="US60" s="162"/>
      <c r="UT60" s="162"/>
      <c r="UU60" s="162"/>
      <c r="UV60" s="162"/>
      <c r="UW60" s="162"/>
      <c r="UX60" s="162"/>
      <c r="UY60" s="162"/>
      <c r="UZ60" s="162"/>
      <c r="VA60" s="162"/>
      <c r="VB60" s="162"/>
      <c r="VC60" s="162"/>
      <c r="VD60" s="162"/>
      <c r="VE60" s="162"/>
      <c r="VF60" s="162"/>
      <c r="VG60" s="162"/>
      <c r="VH60" s="162"/>
      <c r="VI60" s="162"/>
      <c r="VJ60" s="162"/>
      <c r="VK60" s="162"/>
      <c r="VL60" s="162"/>
      <c r="VM60" s="162"/>
      <c r="VN60" s="162"/>
      <c r="VO60" s="162"/>
      <c r="VP60" s="162"/>
      <c r="VQ60" s="162"/>
      <c r="VR60" s="162"/>
      <c r="VS60" s="162"/>
      <c r="VT60" s="162"/>
      <c r="VU60" s="162"/>
      <c r="VV60" s="162"/>
      <c r="VW60" s="162"/>
      <c r="VX60" s="162"/>
      <c r="VY60" s="162"/>
      <c r="VZ60" s="162"/>
      <c r="WA60" s="162"/>
      <c r="WB60" s="162"/>
      <c r="WC60" s="162"/>
      <c r="WD60" s="162"/>
      <c r="WE60" s="162"/>
    </row>
    <row r="61" spans="1:613" s="163" customFormat="1" ht="16" customHeight="1" thickBot="1" x14ac:dyDescent="0.4">
      <c r="B61" s="615"/>
      <c r="C61" s="535"/>
      <c r="D61" s="554" t="s">
        <v>117</v>
      </c>
      <c r="E61" s="435"/>
      <c r="F61" s="250"/>
      <c r="G61" s="251"/>
      <c r="H61" s="251"/>
      <c r="I61" s="251"/>
      <c r="J61" s="251"/>
      <c r="K61" s="291"/>
      <c r="L61" s="291"/>
      <c r="M61" s="291"/>
      <c r="N61" s="291"/>
      <c r="O61" s="291"/>
      <c r="P61" s="291"/>
      <c r="Q61" s="291"/>
      <c r="R61" s="238"/>
      <c r="S61" s="238"/>
      <c r="T61" s="238"/>
      <c r="U61" s="238"/>
      <c r="V61" s="238"/>
      <c r="W61" s="291"/>
      <c r="X61" s="291"/>
      <c r="Y61" s="291"/>
      <c r="Z61" s="291"/>
      <c r="AA61" s="291"/>
      <c r="AB61" s="291"/>
      <c r="AC61" s="291"/>
      <c r="AD61" s="209"/>
      <c r="AE61" s="209"/>
      <c r="AF61" s="209"/>
      <c r="AG61" s="209"/>
      <c r="AH61" s="199"/>
      <c r="AI61" s="199"/>
      <c r="AJ61" s="199"/>
      <c r="AK61" s="199"/>
      <c r="AL61" s="199"/>
      <c r="AM61" s="199"/>
      <c r="AN61" s="199"/>
      <c r="AO61" s="199"/>
      <c r="AP61" s="291"/>
      <c r="AQ61" s="291"/>
      <c r="AR61" s="291"/>
      <c r="AS61" s="291"/>
      <c r="AT61" s="200"/>
      <c r="AU61" s="200"/>
      <c r="AV61" s="200"/>
      <c r="AW61" s="200"/>
      <c r="AX61" s="291"/>
      <c r="AY61" s="291"/>
      <c r="AZ61" s="291"/>
      <c r="BA61" s="291"/>
      <c r="BB61" s="291"/>
      <c r="BC61" s="291"/>
      <c r="BD61" s="291"/>
      <c r="BE61" s="291"/>
      <c r="BF61" s="291"/>
      <c r="BG61" s="291"/>
      <c r="BH61" s="291"/>
      <c r="BI61" s="291"/>
      <c r="BJ61" s="291"/>
      <c r="BK61" s="291"/>
      <c r="BL61" s="291"/>
      <c r="BM61" s="291"/>
      <c r="BN61" s="291"/>
      <c r="BO61" s="291"/>
      <c r="BP61" s="291"/>
      <c r="BQ61" s="291"/>
      <c r="BR61" s="291"/>
      <c r="BS61" s="291"/>
      <c r="BT61" s="291"/>
      <c r="BU61" s="291"/>
      <c r="BV61" s="200"/>
      <c r="BW61" s="200"/>
      <c r="BX61" s="200"/>
      <c r="BY61" s="200"/>
      <c r="BZ61" s="200"/>
      <c r="CA61" s="200"/>
      <c r="CB61" s="162"/>
      <c r="CC61" s="162"/>
      <c r="CD61" s="162"/>
      <c r="CE61" s="162"/>
      <c r="CF61" s="162"/>
      <c r="CG61" s="162"/>
      <c r="CH61" s="162"/>
      <c r="CI61" s="162"/>
      <c r="CJ61" s="162"/>
      <c r="CK61" s="162"/>
      <c r="CL61" s="162"/>
      <c r="CM61" s="162"/>
      <c r="CN61" s="162"/>
      <c r="CO61" s="162"/>
      <c r="CP61" s="162"/>
      <c r="CQ61" s="162"/>
      <c r="CR61" s="162"/>
      <c r="CS61" s="162"/>
      <c r="CT61" s="162"/>
      <c r="CU61" s="162"/>
      <c r="CV61" s="162"/>
      <c r="CW61" s="162"/>
      <c r="CX61" s="162"/>
      <c r="CY61" s="162"/>
      <c r="CZ61" s="162"/>
      <c r="DA61" s="162"/>
      <c r="DB61" s="162"/>
      <c r="DC61" s="162"/>
      <c r="DD61" s="162"/>
      <c r="DE61" s="162"/>
      <c r="DF61" s="162"/>
      <c r="DG61" s="162"/>
      <c r="DH61" s="162"/>
      <c r="DI61" s="162"/>
      <c r="DJ61" s="162"/>
      <c r="DK61" s="162"/>
      <c r="DL61" s="162"/>
      <c r="DM61" s="162"/>
      <c r="DN61" s="162"/>
      <c r="DO61" s="162"/>
      <c r="DP61" s="162"/>
      <c r="DQ61" s="162"/>
      <c r="DR61" s="162"/>
      <c r="DS61" s="162"/>
      <c r="DT61" s="162"/>
      <c r="DU61" s="162"/>
      <c r="DV61" s="162"/>
      <c r="DW61" s="162"/>
      <c r="DX61" s="162"/>
      <c r="DY61" s="162"/>
      <c r="DZ61" s="162"/>
      <c r="EA61" s="162"/>
      <c r="EB61" s="162"/>
      <c r="EC61" s="162"/>
      <c r="ED61" s="162"/>
      <c r="EE61" s="162"/>
      <c r="EF61" s="162"/>
      <c r="EG61" s="162"/>
      <c r="EH61" s="162"/>
      <c r="EI61" s="162"/>
      <c r="EJ61" s="162"/>
      <c r="EK61" s="162"/>
      <c r="EL61" s="162"/>
      <c r="EM61" s="162"/>
      <c r="EN61" s="162"/>
      <c r="EO61" s="162"/>
      <c r="EP61" s="162"/>
      <c r="EQ61" s="162"/>
      <c r="ER61" s="162"/>
      <c r="ES61" s="162"/>
      <c r="ET61" s="162"/>
      <c r="EU61" s="162"/>
      <c r="EV61" s="162"/>
      <c r="EW61" s="162"/>
      <c r="EX61" s="162"/>
      <c r="EY61" s="162"/>
      <c r="EZ61" s="162"/>
      <c r="FA61" s="162"/>
      <c r="FB61" s="162"/>
      <c r="FC61" s="162"/>
      <c r="FD61" s="162"/>
      <c r="FE61" s="162"/>
      <c r="FF61" s="162"/>
      <c r="FG61" s="162"/>
      <c r="FH61" s="162"/>
      <c r="FI61" s="162"/>
      <c r="FJ61" s="162"/>
      <c r="FK61" s="162"/>
      <c r="FL61" s="162"/>
      <c r="FM61" s="162"/>
      <c r="FN61" s="162"/>
      <c r="FO61" s="162"/>
      <c r="FP61" s="162"/>
      <c r="FQ61" s="162"/>
      <c r="FR61" s="162"/>
      <c r="FS61" s="162"/>
      <c r="FT61" s="162"/>
      <c r="FU61" s="162"/>
      <c r="FV61" s="162"/>
      <c r="FW61" s="162"/>
      <c r="FX61" s="162"/>
      <c r="FY61" s="162"/>
      <c r="FZ61" s="162"/>
      <c r="GA61" s="162"/>
      <c r="GB61" s="162"/>
      <c r="GC61" s="162"/>
      <c r="GD61" s="162"/>
      <c r="GE61" s="162"/>
      <c r="GF61" s="162"/>
      <c r="GG61" s="162"/>
      <c r="GH61" s="162"/>
      <c r="GI61" s="162"/>
      <c r="GJ61" s="162"/>
      <c r="GK61" s="162"/>
      <c r="GL61" s="162"/>
      <c r="GM61" s="162"/>
      <c r="GN61" s="162"/>
      <c r="GO61" s="162"/>
      <c r="GP61" s="162"/>
      <c r="GQ61" s="162"/>
      <c r="GR61" s="162"/>
      <c r="GS61" s="162"/>
      <c r="GT61" s="162"/>
      <c r="GU61" s="162"/>
      <c r="GV61" s="162"/>
      <c r="GW61" s="162"/>
      <c r="GX61" s="162"/>
      <c r="GY61" s="162"/>
      <c r="GZ61" s="162"/>
      <c r="HA61" s="162"/>
      <c r="HB61" s="162"/>
      <c r="HC61" s="162"/>
      <c r="HD61" s="162"/>
      <c r="HE61" s="162"/>
      <c r="HF61" s="162"/>
      <c r="HG61" s="162"/>
      <c r="HH61" s="162"/>
      <c r="HI61" s="162"/>
      <c r="HJ61" s="162"/>
      <c r="HK61" s="162"/>
      <c r="HL61" s="162"/>
      <c r="HM61" s="162"/>
      <c r="HN61" s="162"/>
      <c r="HO61" s="162"/>
      <c r="HP61" s="162"/>
      <c r="HQ61" s="162"/>
      <c r="HR61" s="162"/>
      <c r="HS61" s="162"/>
      <c r="HT61" s="162"/>
      <c r="HU61" s="162"/>
      <c r="HV61" s="162"/>
      <c r="HW61" s="162"/>
      <c r="HX61" s="162"/>
      <c r="HY61" s="162"/>
      <c r="HZ61" s="162"/>
      <c r="IA61" s="162"/>
      <c r="IB61" s="162"/>
      <c r="IC61" s="162"/>
      <c r="ID61" s="162"/>
      <c r="IE61" s="162"/>
      <c r="IF61" s="162"/>
      <c r="IG61" s="162"/>
      <c r="IH61" s="162"/>
      <c r="II61" s="162"/>
      <c r="IJ61" s="162"/>
      <c r="IK61" s="162"/>
      <c r="IL61" s="162"/>
      <c r="IM61" s="162"/>
      <c r="IN61" s="162"/>
      <c r="IO61" s="162"/>
      <c r="IP61" s="162"/>
      <c r="IQ61" s="162"/>
      <c r="IR61" s="162"/>
      <c r="IS61" s="162"/>
      <c r="IT61" s="162"/>
      <c r="IU61" s="162"/>
      <c r="IV61" s="162"/>
      <c r="IW61" s="162"/>
      <c r="IX61" s="162"/>
      <c r="IY61" s="162"/>
      <c r="IZ61" s="162"/>
      <c r="JA61" s="162"/>
      <c r="JB61" s="162"/>
      <c r="JC61" s="162"/>
      <c r="JD61" s="162"/>
      <c r="JE61" s="162"/>
      <c r="JF61" s="162"/>
      <c r="JG61" s="162"/>
      <c r="JH61" s="162"/>
      <c r="JI61" s="162"/>
      <c r="JJ61" s="162"/>
      <c r="JK61" s="162"/>
      <c r="JL61" s="162"/>
      <c r="JM61" s="162"/>
      <c r="JN61" s="162"/>
      <c r="JO61" s="162"/>
      <c r="JP61" s="162"/>
      <c r="JQ61" s="162"/>
      <c r="JR61" s="162"/>
      <c r="JS61" s="162"/>
      <c r="JT61" s="162"/>
      <c r="JU61" s="162"/>
      <c r="JV61" s="162"/>
      <c r="JW61" s="162"/>
      <c r="JX61" s="162"/>
      <c r="JY61" s="162"/>
      <c r="JZ61" s="162"/>
      <c r="KA61" s="162"/>
      <c r="KB61" s="162"/>
      <c r="KC61" s="162"/>
      <c r="KD61" s="162"/>
      <c r="KE61" s="162"/>
      <c r="KF61" s="162"/>
      <c r="KG61" s="162"/>
      <c r="KH61" s="162"/>
      <c r="KI61" s="162"/>
      <c r="KJ61" s="162"/>
      <c r="KK61" s="162"/>
      <c r="KL61" s="162"/>
      <c r="KM61" s="162"/>
      <c r="KN61" s="162"/>
      <c r="KO61" s="162"/>
      <c r="KP61" s="162"/>
      <c r="KQ61" s="162"/>
      <c r="KR61" s="162"/>
      <c r="KS61" s="162"/>
      <c r="KT61" s="162"/>
      <c r="KU61" s="162"/>
      <c r="KV61" s="162"/>
      <c r="KW61" s="162"/>
      <c r="KX61" s="162"/>
      <c r="KY61" s="162"/>
      <c r="KZ61" s="162"/>
      <c r="LA61" s="162"/>
      <c r="LB61" s="162"/>
      <c r="LC61" s="162"/>
      <c r="LD61" s="162"/>
      <c r="LE61" s="162"/>
      <c r="LF61" s="162"/>
      <c r="LG61" s="162"/>
      <c r="LH61" s="162"/>
      <c r="LI61" s="162"/>
      <c r="LJ61" s="162"/>
      <c r="LK61" s="162"/>
      <c r="LL61" s="162"/>
      <c r="LM61" s="162"/>
      <c r="LN61" s="162"/>
      <c r="LO61" s="162"/>
      <c r="LP61" s="162"/>
      <c r="LQ61" s="162"/>
      <c r="LR61" s="162"/>
      <c r="LS61" s="162"/>
      <c r="LT61" s="162"/>
      <c r="LU61" s="162"/>
      <c r="LV61" s="162"/>
      <c r="LW61" s="162"/>
      <c r="LX61" s="162"/>
      <c r="LY61" s="162"/>
      <c r="LZ61" s="162"/>
      <c r="MA61" s="162"/>
      <c r="MB61" s="162"/>
      <c r="MC61" s="162"/>
      <c r="MD61" s="162"/>
      <c r="ME61" s="162"/>
      <c r="MF61" s="162"/>
      <c r="MG61" s="162"/>
      <c r="MH61" s="162"/>
      <c r="MI61" s="162"/>
      <c r="MJ61" s="162"/>
      <c r="MK61" s="162"/>
      <c r="ML61" s="162"/>
      <c r="MM61" s="162"/>
      <c r="MN61" s="162"/>
      <c r="MO61" s="162"/>
      <c r="MP61" s="162"/>
      <c r="MQ61" s="162"/>
      <c r="MR61" s="162"/>
      <c r="MS61" s="162"/>
      <c r="MT61" s="162"/>
      <c r="MU61" s="162"/>
      <c r="MV61" s="162"/>
      <c r="MW61" s="162"/>
      <c r="MX61" s="162"/>
      <c r="MY61" s="162"/>
      <c r="MZ61" s="162"/>
      <c r="NA61" s="162"/>
      <c r="NB61" s="162"/>
      <c r="NC61" s="162"/>
      <c r="ND61" s="162"/>
      <c r="NE61" s="162"/>
      <c r="NF61" s="162"/>
      <c r="NG61" s="162"/>
      <c r="NH61" s="162"/>
      <c r="NI61" s="162"/>
      <c r="NJ61" s="162"/>
      <c r="NK61" s="162"/>
      <c r="NL61" s="162"/>
      <c r="NM61" s="162"/>
      <c r="NN61" s="162"/>
      <c r="NO61" s="162"/>
      <c r="NP61" s="162"/>
      <c r="NQ61" s="162"/>
      <c r="NR61" s="162"/>
      <c r="NS61" s="162"/>
      <c r="NT61" s="162"/>
      <c r="NU61" s="162"/>
      <c r="NV61" s="162"/>
      <c r="NW61" s="162"/>
      <c r="NX61" s="162"/>
      <c r="NY61" s="162"/>
      <c r="NZ61" s="162"/>
      <c r="OA61" s="162"/>
      <c r="OB61" s="162"/>
      <c r="OC61" s="162"/>
      <c r="OD61" s="162"/>
      <c r="OE61" s="162"/>
      <c r="OF61" s="162"/>
      <c r="OG61" s="162"/>
      <c r="OH61" s="162"/>
      <c r="OI61" s="162"/>
      <c r="OJ61" s="162"/>
      <c r="OK61" s="162"/>
      <c r="OL61" s="162"/>
      <c r="OM61" s="162"/>
      <c r="ON61" s="162"/>
      <c r="OO61" s="162"/>
      <c r="OP61" s="162"/>
      <c r="OQ61" s="162"/>
      <c r="OR61" s="162"/>
      <c r="OS61" s="162"/>
      <c r="OT61" s="162"/>
      <c r="OU61" s="162"/>
      <c r="OV61" s="162"/>
      <c r="OW61" s="162"/>
      <c r="OX61" s="162"/>
      <c r="OY61" s="162"/>
      <c r="OZ61" s="162"/>
      <c r="PA61" s="162"/>
      <c r="PB61" s="162"/>
      <c r="PC61" s="162"/>
      <c r="PD61" s="162"/>
      <c r="PE61" s="162"/>
      <c r="PF61" s="162"/>
      <c r="PG61" s="162"/>
      <c r="PH61" s="162"/>
      <c r="PI61" s="162"/>
      <c r="PJ61" s="162"/>
      <c r="PK61" s="162"/>
      <c r="PL61" s="162"/>
      <c r="PM61" s="162"/>
      <c r="PN61" s="162"/>
      <c r="PO61" s="162"/>
      <c r="PP61" s="162"/>
      <c r="PQ61" s="162"/>
      <c r="PR61" s="162"/>
      <c r="PS61" s="162"/>
      <c r="PT61" s="162"/>
      <c r="PU61" s="162"/>
      <c r="PV61" s="162"/>
      <c r="PW61" s="162"/>
      <c r="PX61" s="162"/>
      <c r="PY61" s="162"/>
      <c r="PZ61" s="162"/>
      <c r="QA61" s="162"/>
      <c r="QB61" s="162"/>
      <c r="QC61" s="162"/>
      <c r="QD61" s="162"/>
      <c r="QE61" s="162"/>
      <c r="QF61" s="162"/>
      <c r="QG61" s="162"/>
      <c r="QH61" s="162"/>
      <c r="QI61" s="162"/>
      <c r="QJ61" s="162"/>
      <c r="QK61" s="162"/>
      <c r="QL61" s="162"/>
      <c r="QM61" s="162"/>
      <c r="QN61" s="162"/>
      <c r="QO61" s="162"/>
      <c r="QP61" s="162"/>
      <c r="QQ61" s="162"/>
      <c r="QR61" s="162"/>
      <c r="QS61" s="162"/>
      <c r="QT61" s="162"/>
      <c r="QU61" s="162"/>
      <c r="QV61" s="162"/>
      <c r="QW61" s="162"/>
      <c r="QX61" s="162"/>
      <c r="QY61" s="162"/>
      <c r="QZ61" s="162"/>
      <c r="RA61" s="162"/>
      <c r="RB61" s="162"/>
      <c r="RC61" s="162"/>
      <c r="RD61" s="162"/>
      <c r="RE61" s="162"/>
      <c r="RF61" s="162"/>
      <c r="RG61" s="162"/>
      <c r="RH61" s="162"/>
      <c r="RI61" s="162"/>
      <c r="RJ61" s="162"/>
      <c r="RK61" s="162"/>
      <c r="RL61" s="162"/>
      <c r="RM61" s="162"/>
      <c r="RN61" s="162"/>
      <c r="RO61" s="162"/>
      <c r="RP61" s="162"/>
      <c r="RQ61" s="162"/>
      <c r="RR61" s="162"/>
      <c r="RS61" s="162"/>
      <c r="RT61" s="162"/>
      <c r="RU61" s="162"/>
      <c r="RV61" s="162"/>
      <c r="RW61" s="162"/>
      <c r="RX61" s="162"/>
      <c r="RY61" s="162"/>
      <c r="RZ61" s="162"/>
      <c r="SA61" s="162"/>
      <c r="SB61" s="162"/>
      <c r="SC61" s="162"/>
      <c r="SD61" s="162"/>
      <c r="SE61" s="162"/>
      <c r="SF61" s="162"/>
      <c r="SG61" s="162"/>
      <c r="SH61" s="162"/>
      <c r="SI61" s="162"/>
      <c r="SJ61" s="162"/>
      <c r="SK61" s="162"/>
      <c r="SL61" s="162"/>
      <c r="SM61" s="162"/>
      <c r="SN61" s="162"/>
      <c r="SO61" s="162"/>
      <c r="SP61" s="162"/>
      <c r="SQ61" s="162"/>
      <c r="SR61" s="162"/>
      <c r="SS61" s="162"/>
      <c r="ST61" s="162"/>
      <c r="SU61" s="162"/>
      <c r="SV61" s="162"/>
      <c r="SW61" s="162"/>
      <c r="SX61" s="162"/>
      <c r="SY61" s="162"/>
      <c r="SZ61" s="162"/>
      <c r="TA61" s="162"/>
      <c r="TB61" s="162"/>
      <c r="TC61" s="162"/>
      <c r="TD61" s="162"/>
      <c r="TE61" s="162"/>
      <c r="TF61" s="162"/>
      <c r="TG61" s="162"/>
      <c r="TH61" s="162"/>
      <c r="TI61" s="162"/>
      <c r="TJ61" s="162"/>
      <c r="TK61" s="162"/>
      <c r="TL61" s="162"/>
      <c r="TM61" s="162"/>
      <c r="TN61" s="162"/>
      <c r="TO61" s="162"/>
      <c r="TP61" s="162"/>
      <c r="TQ61" s="162"/>
      <c r="TR61" s="162"/>
      <c r="TS61" s="162"/>
      <c r="TT61" s="162"/>
      <c r="TU61" s="162"/>
      <c r="TV61" s="162"/>
      <c r="TW61" s="162"/>
      <c r="TX61" s="162"/>
      <c r="TY61" s="162"/>
      <c r="TZ61" s="162"/>
      <c r="UA61" s="162"/>
      <c r="UB61" s="162"/>
      <c r="UC61" s="162"/>
      <c r="UD61" s="162"/>
      <c r="UE61" s="162"/>
      <c r="UF61" s="162"/>
      <c r="UG61" s="162"/>
      <c r="UH61" s="162"/>
      <c r="UI61" s="162"/>
      <c r="UJ61" s="162"/>
      <c r="UK61" s="162"/>
      <c r="UL61" s="162"/>
      <c r="UM61" s="162"/>
      <c r="UN61" s="162"/>
      <c r="UO61" s="162"/>
      <c r="UP61" s="162"/>
      <c r="UQ61" s="162"/>
      <c r="UR61" s="162"/>
      <c r="US61" s="162"/>
      <c r="UT61" s="162"/>
      <c r="UU61" s="162"/>
      <c r="UV61" s="162"/>
      <c r="UW61" s="162"/>
      <c r="UX61" s="162"/>
      <c r="UY61" s="162"/>
      <c r="UZ61" s="162"/>
      <c r="VA61" s="162"/>
      <c r="VB61" s="162"/>
      <c r="VC61" s="162"/>
      <c r="VD61" s="162"/>
      <c r="VE61" s="162"/>
      <c r="VF61" s="162"/>
      <c r="VG61" s="162"/>
      <c r="VH61" s="162"/>
      <c r="VI61" s="162"/>
      <c r="VJ61" s="162"/>
      <c r="VK61" s="162"/>
      <c r="VL61" s="162"/>
      <c r="VM61" s="162"/>
      <c r="VN61" s="162"/>
      <c r="VO61" s="162"/>
      <c r="VP61" s="162"/>
      <c r="VQ61" s="162"/>
      <c r="VR61" s="162"/>
      <c r="VS61" s="162"/>
      <c r="VT61" s="162"/>
      <c r="VU61" s="162"/>
      <c r="VV61" s="162"/>
      <c r="VW61" s="162"/>
      <c r="VX61" s="162"/>
      <c r="VY61" s="162"/>
      <c r="VZ61" s="162"/>
      <c r="WA61" s="162"/>
      <c r="WB61" s="162"/>
      <c r="WC61" s="162"/>
      <c r="WD61" s="162"/>
      <c r="WE61" s="162"/>
    </row>
    <row r="62" spans="1:613" ht="16" customHeight="1" thickBot="1" x14ac:dyDescent="0.4">
      <c r="A62" s="163"/>
      <c r="B62" s="615"/>
      <c r="C62" s="292" t="s">
        <v>69</v>
      </c>
      <c r="D62" s="293"/>
      <c r="E62" s="419"/>
      <c r="F62" s="203"/>
      <c r="G62" s="199"/>
      <c r="H62" s="199"/>
      <c r="I62" s="199"/>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c r="BR62" s="199"/>
      <c r="BS62" s="199"/>
      <c r="BT62" s="199"/>
      <c r="BU62" s="199"/>
      <c r="BV62" s="199"/>
      <c r="BW62" s="199"/>
      <c r="BX62" s="199"/>
      <c r="BY62" s="199"/>
      <c r="BZ62" s="199"/>
      <c r="CA62" s="199"/>
      <c r="WF62" s="171"/>
      <c r="WG62" s="171"/>
      <c r="WH62" s="171"/>
      <c r="WI62" s="171"/>
      <c r="WJ62" s="171"/>
      <c r="WK62" s="171"/>
      <c r="WL62" s="171"/>
      <c r="WM62" s="171"/>
      <c r="WN62" s="171"/>
      <c r="WO62" s="171"/>
    </row>
    <row r="63" spans="1:613" ht="14.5" customHeight="1" thickBot="1" x14ac:dyDescent="0.4">
      <c r="A63" s="163"/>
      <c r="B63" s="615"/>
      <c r="C63" s="294"/>
      <c r="D63" s="295" t="s">
        <v>117</v>
      </c>
      <c r="E63" s="436"/>
      <c r="F63" s="250"/>
      <c r="G63" s="258"/>
      <c r="H63" s="258"/>
      <c r="I63" s="258"/>
      <c r="J63" s="258"/>
      <c r="K63" s="243"/>
      <c r="L63" s="243"/>
      <c r="M63" s="243"/>
      <c r="N63" s="243"/>
      <c r="O63" s="243"/>
      <c r="P63" s="243"/>
      <c r="Q63" s="243"/>
      <c r="R63" s="238"/>
      <c r="S63" s="238"/>
      <c r="T63" s="238"/>
      <c r="U63" s="238"/>
      <c r="V63" s="238"/>
      <c r="W63" s="258"/>
      <c r="X63" s="258"/>
      <c r="Y63" s="258"/>
      <c r="Z63" s="258"/>
      <c r="AA63" s="258"/>
      <c r="AB63" s="258"/>
      <c r="AC63" s="258"/>
      <c r="AD63" s="488"/>
      <c r="AE63" s="488"/>
      <c r="AF63" s="488"/>
      <c r="AG63" s="488"/>
      <c r="AH63" s="238"/>
      <c r="AI63" s="238"/>
      <c r="AJ63" s="238"/>
      <c r="AK63" s="238"/>
      <c r="AL63" s="238"/>
      <c r="AM63" s="238"/>
      <c r="AN63" s="238"/>
      <c r="AO63" s="238"/>
      <c r="AP63" s="238"/>
      <c r="AQ63" s="238"/>
      <c r="AR63" s="238"/>
      <c r="AS63" s="238"/>
      <c r="AT63" s="238"/>
      <c r="AU63" s="238"/>
      <c r="AV63" s="238"/>
      <c r="AW63" s="238"/>
      <c r="AX63" s="238"/>
      <c r="AY63" s="238"/>
      <c r="AZ63" s="238"/>
      <c r="BA63" s="238"/>
      <c r="BB63" s="238"/>
      <c r="BC63" s="238"/>
      <c r="BD63" s="238"/>
      <c r="BE63" s="238"/>
      <c r="BF63" s="238"/>
      <c r="BG63" s="238"/>
      <c r="BH63" s="238"/>
      <c r="BI63" s="238"/>
      <c r="BJ63" s="238"/>
      <c r="BK63" s="238"/>
      <c r="BL63" s="238"/>
      <c r="BM63" s="238"/>
      <c r="BN63" s="238"/>
      <c r="BO63" s="238"/>
      <c r="BP63" s="238"/>
      <c r="BQ63" s="238"/>
      <c r="BR63" s="238"/>
      <c r="BS63" s="238"/>
      <c r="BT63" s="238"/>
      <c r="BU63" s="238"/>
      <c r="BV63" s="238"/>
      <c r="BW63" s="238"/>
      <c r="BX63" s="238"/>
      <c r="BY63" s="238"/>
      <c r="BZ63" s="238"/>
      <c r="CA63" s="238"/>
      <c r="WF63" s="171"/>
      <c r="WG63" s="171"/>
      <c r="WH63" s="171"/>
      <c r="WI63" s="171"/>
      <c r="WJ63" s="171"/>
      <c r="WK63" s="171"/>
      <c r="WL63" s="171"/>
      <c r="WM63" s="171"/>
      <c r="WN63" s="171"/>
      <c r="WO63" s="171"/>
    </row>
    <row r="64" spans="1:613" ht="16" customHeight="1" thickBot="1" x14ac:dyDescent="0.4">
      <c r="A64" s="163"/>
      <c r="B64" s="615"/>
      <c r="C64" s="260"/>
      <c r="D64" s="296"/>
      <c r="E64" s="297"/>
      <c r="F64" s="298"/>
      <c r="G64" s="299"/>
      <c r="H64" s="299"/>
      <c r="I64" s="299"/>
      <c r="J64" s="299"/>
      <c r="K64" s="300"/>
      <c r="L64" s="300"/>
      <c r="M64" s="300"/>
      <c r="N64" s="300"/>
      <c r="O64" s="300"/>
      <c r="P64" s="300"/>
      <c r="Q64" s="300"/>
      <c r="R64" s="301"/>
      <c r="S64" s="301"/>
      <c r="T64" s="301"/>
      <c r="U64" s="301"/>
      <c r="V64" s="301"/>
      <c r="W64" s="299"/>
      <c r="X64" s="299"/>
      <c r="Y64" s="299"/>
      <c r="Z64" s="299"/>
      <c r="AA64" s="299"/>
      <c r="AB64" s="299"/>
      <c r="AC64" s="299"/>
      <c r="AD64" s="238"/>
      <c r="AE64" s="238"/>
      <c r="AF64" s="238"/>
      <c r="AG64" s="238"/>
      <c r="AH64" s="301"/>
      <c r="AI64" s="301"/>
      <c r="AJ64" s="301"/>
      <c r="AK64" s="301"/>
      <c r="AL64" s="301"/>
      <c r="AM64" s="301"/>
      <c r="AN64" s="301"/>
      <c r="AO64" s="301"/>
      <c r="AP64" s="301"/>
      <c r="AQ64" s="301"/>
      <c r="AR64" s="301"/>
      <c r="AS64" s="301"/>
      <c r="AT64" s="301"/>
      <c r="AU64" s="301"/>
      <c r="AV64" s="301"/>
      <c r="AW64" s="301"/>
      <c r="AX64" s="301"/>
      <c r="AY64" s="301"/>
      <c r="AZ64" s="301"/>
      <c r="BA64" s="301"/>
      <c r="BB64" s="301"/>
      <c r="BC64" s="301"/>
      <c r="BD64" s="301"/>
      <c r="BE64" s="301"/>
      <c r="BF64" s="301"/>
      <c r="BG64" s="301"/>
      <c r="BH64" s="301"/>
      <c r="BI64" s="301"/>
      <c r="BJ64" s="301"/>
      <c r="BK64" s="301"/>
      <c r="BL64" s="301"/>
      <c r="BM64" s="301"/>
      <c r="BN64" s="301"/>
      <c r="BO64" s="301"/>
      <c r="BP64" s="301"/>
      <c r="BQ64" s="301"/>
      <c r="BR64" s="301"/>
      <c r="BS64" s="301"/>
      <c r="BT64" s="301"/>
      <c r="BU64" s="301"/>
      <c r="BV64" s="301"/>
      <c r="BW64" s="301"/>
      <c r="BX64" s="301"/>
      <c r="BY64" s="301"/>
      <c r="BZ64" s="301"/>
      <c r="CA64" s="301"/>
      <c r="WF64" s="171"/>
      <c r="WG64" s="171"/>
      <c r="WH64" s="171"/>
      <c r="WI64" s="171"/>
      <c r="WJ64" s="171"/>
      <c r="WK64" s="171"/>
      <c r="WL64" s="171"/>
      <c r="WM64" s="171"/>
      <c r="WN64" s="171"/>
      <c r="WO64" s="171"/>
    </row>
    <row r="65" spans="1:613" ht="17" customHeight="1" x14ac:dyDescent="0.45">
      <c r="A65" s="163"/>
      <c r="B65" s="615"/>
      <c r="C65" s="302" t="s">
        <v>70</v>
      </c>
      <c r="D65" s="225"/>
      <c r="E65" s="263"/>
      <c r="F65" s="222"/>
      <c r="G65" s="303"/>
      <c r="H65" s="303"/>
      <c r="I65" s="303"/>
      <c r="J65" s="303"/>
      <c r="K65" s="174"/>
      <c r="L65" s="174"/>
      <c r="M65" s="174"/>
      <c r="N65" s="174"/>
      <c r="O65" s="174"/>
      <c r="P65" s="174"/>
      <c r="Q65" s="174"/>
      <c r="R65" s="193"/>
      <c r="S65" s="193"/>
      <c r="T65" s="193"/>
      <c r="U65" s="193"/>
      <c r="V65" s="193"/>
      <c r="W65" s="304"/>
      <c r="X65" s="304"/>
      <c r="Y65" s="304"/>
      <c r="Z65" s="304"/>
      <c r="AA65" s="304"/>
      <c r="AB65" s="304"/>
      <c r="AC65" s="304"/>
      <c r="AD65" s="489"/>
      <c r="AE65" s="489"/>
      <c r="AF65" s="489"/>
      <c r="AG65" s="489"/>
      <c r="AH65" s="305"/>
      <c r="AI65" s="305"/>
      <c r="AJ65" s="305"/>
      <c r="AK65" s="305"/>
      <c r="AL65" s="305"/>
      <c r="AM65" s="305"/>
      <c r="AN65" s="305"/>
      <c r="AO65" s="305"/>
      <c r="AP65" s="305"/>
      <c r="AQ65" s="305"/>
      <c r="AR65" s="305"/>
      <c r="AS65" s="305"/>
      <c r="AT65" s="306"/>
      <c r="AU65" s="306"/>
      <c r="AV65" s="306"/>
      <c r="AW65" s="306"/>
      <c r="AX65" s="307"/>
      <c r="AY65" s="307"/>
      <c r="AZ65" s="307"/>
      <c r="BA65" s="307"/>
      <c r="BB65" s="307"/>
      <c r="BC65" s="307"/>
      <c r="BD65" s="307"/>
      <c r="BE65" s="179"/>
      <c r="BF65" s="179"/>
      <c r="BG65" s="179"/>
      <c r="BH65" s="179"/>
      <c r="BI65" s="179"/>
      <c r="BJ65" s="179"/>
      <c r="BK65" s="179"/>
      <c r="BL65" s="179"/>
      <c r="BM65" s="179"/>
      <c r="BN65" s="179"/>
      <c r="BO65" s="179"/>
      <c r="BP65" s="179"/>
      <c r="BQ65" s="191"/>
      <c r="BR65" s="191"/>
      <c r="BS65" s="191"/>
      <c r="BT65" s="191"/>
      <c r="BU65" s="191"/>
      <c r="BV65" s="308"/>
      <c r="BW65" s="308"/>
      <c r="BX65" s="308"/>
      <c r="BY65" s="308"/>
      <c r="BZ65" s="308"/>
      <c r="CA65" s="308"/>
      <c r="WF65" s="171"/>
      <c r="WG65" s="171"/>
      <c r="WH65" s="171"/>
      <c r="WI65" s="171"/>
      <c r="WJ65" s="171"/>
      <c r="WK65" s="171"/>
      <c r="WL65" s="171"/>
      <c r="WM65" s="171"/>
      <c r="WN65" s="171"/>
      <c r="WO65" s="171"/>
    </row>
    <row r="66" spans="1:613" ht="30" customHeight="1" thickBot="1" x14ac:dyDescent="0.4">
      <c r="A66" s="163"/>
      <c r="B66" s="615"/>
      <c r="C66" s="624" t="s">
        <v>71</v>
      </c>
      <c r="D66" s="625"/>
      <c r="E66" s="567"/>
      <c r="F66" s="222"/>
      <c r="G66" s="309"/>
      <c r="H66" s="309"/>
      <c r="I66" s="309"/>
      <c r="J66" s="309"/>
      <c r="K66" s="242"/>
      <c r="L66" s="242"/>
      <c r="M66" s="242"/>
      <c r="N66" s="242"/>
      <c r="O66" s="242"/>
      <c r="P66" s="242"/>
      <c r="Q66" s="242"/>
      <c r="R66" s="242"/>
      <c r="S66" s="242"/>
      <c r="T66" s="242"/>
      <c r="U66" s="242"/>
      <c r="V66" s="242"/>
      <c r="W66" s="242"/>
      <c r="X66" s="242"/>
      <c r="Y66" s="242"/>
      <c r="Z66" s="242"/>
      <c r="AA66" s="242"/>
      <c r="AB66" s="242"/>
      <c r="AC66" s="455"/>
      <c r="AD66" s="462"/>
      <c r="AE66" s="242"/>
      <c r="AF66" s="242"/>
      <c r="AG66" s="242"/>
      <c r="AH66" s="242"/>
      <c r="AI66" s="242"/>
      <c r="AJ66" s="242"/>
      <c r="AK66" s="242"/>
      <c r="AL66" s="242"/>
      <c r="AM66" s="242"/>
      <c r="AN66" s="242"/>
      <c r="AO66" s="242"/>
      <c r="AP66" s="242"/>
      <c r="AQ66" s="242"/>
      <c r="AR66" s="242"/>
      <c r="AS66" s="242"/>
      <c r="AT66" s="242"/>
      <c r="AU66" s="310"/>
      <c r="AV66" s="310"/>
      <c r="AW66" s="310"/>
      <c r="AX66" s="242"/>
      <c r="AY66" s="242"/>
      <c r="AZ66" s="242"/>
      <c r="BA66" s="242"/>
      <c r="BB66" s="242"/>
      <c r="BC66" s="242"/>
      <c r="BD66" s="242"/>
      <c r="BE66" s="242"/>
      <c r="BF66" s="242"/>
      <c r="BG66" s="242"/>
      <c r="BH66" s="242"/>
      <c r="BI66" s="242"/>
      <c r="BJ66" s="242"/>
      <c r="BK66" s="242"/>
      <c r="BL66" s="242"/>
      <c r="BM66" s="242"/>
      <c r="BN66" s="242"/>
      <c r="BO66" s="242"/>
      <c r="BP66" s="242"/>
      <c r="BQ66" s="497"/>
      <c r="BR66" s="497"/>
      <c r="BS66" s="497"/>
      <c r="BT66" s="497"/>
      <c r="BU66" s="497"/>
      <c r="BV66" s="586"/>
      <c r="BW66" s="310"/>
      <c r="BX66" s="310"/>
      <c r="BY66" s="310"/>
      <c r="BZ66" s="310"/>
      <c r="CA66" s="310"/>
      <c r="WF66" s="171"/>
      <c r="WG66" s="171"/>
      <c r="WH66" s="171"/>
      <c r="WI66" s="171"/>
      <c r="WJ66" s="171"/>
      <c r="WK66" s="171"/>
      <c r="WL66" s="171"/>
      <c r="WM66" s="171"/>
      <c r="WN66" s="171"/>
      <c r="WO66" s="171"/>
    </row>
    <row r="67" spans="1:613" ht="17" customHeight="1" thickBot="1" x14ac:dyDescent="0.4">
      <c r="A67" s="163"/>
      <c r="B67" s="615"/>
      <c r="C67" s="555" t="s">
        <v>72</v>
      </c>
      <c r="D67" s="556" t="s">
        <v>73</v>
      </c>
      <c r="E67" s="437">
        <v>148.995</v>
      </c>
      <c r="F67" s="311"/>
      <c r="G67" s="312"/>
      <c r="H67" s="312"/>
      <c r="I67" s="312"/>
      <c r="J67" s="312"/>
      <c r="K67" s="313"/>
      <c r="L67" s="312"/>
      <c r="M67" s="312"/>
      <c r="N67" s="312"/>
      <c r="O67" s="312"/>
      <c r="P67" s="312"/>
      <c r="Q67" s="312"/>
      <c r="R67" s="312"/>
      <c r="S67" s="312"/>
      <c r="T67" s="312"/>
      <c r="U67" s="312"/>
      <c r="V67" s="312"/>
      <c r="W67" s="312"/>
      <c r="X67" s="312"/>
      <c r="Y67" s="312"/>
      <c r="Z67" s="312"/>
      <c r="AA67" s="312"/>
      <c r="AB67" s="312"/>
      <c r="AC67" s="312"/>
      <c r="AD67" s="238"/>
      <c r="AE67" s="238"/>
      <c r="AF67" s="238"/>
      <c r="AG67" s="238"/>
      <c r="AH67" s="312"/>
      <c r="AI67" s="312"/>
      <c r="AJ67" s="312"/>
      <c r="AK67" s="312"/>
      <c r="AL67" s="312"/>
      <c r="AM67" s="312"/>
      <c r="AN67" s="312"/>
      <c r="AO67" s="312"/>
      <c r="AP67" s="312"/>
      <c r="AQ67" s="312"/>
      <c r="AR67" s="312"/>
      <c r="AS67" s="312"/>
      <c r="AT67" s="314"/>
      <c r="AU67" s="314"/>
      <c r="AV67" s="314"/>
      <c r="AW67" s="314"/>
      <c r="AX67" s="312"/>
      <c r="AY67" s="312"/>
      <c r="AZ67" s="312"/>
      <c r="BA67" s="312"/>
      <c r="BB67" s="312"/>
      <c r="BC67" s="312"/>
      <c r="BD67" s="312"/>
      <c r="BE67" s="312"/>
      <c r="BF67" s="312"/>
      <c r="BG67" s="312"/>
      <c r="BH67" s="312"/>
      <c r="BI67" s="312"/>
      <c r="BJ67" s="312"/>
      <c r="BK67" s="312"/>
      <c r="BL67" s="312"/>
      <c r="BM67" s="312"/>
      <c r="BN67" s="312"/>
      <c r="BO67" s="312"/>
      <c r="BP67" s="312"/>
      <c r="BQ67" s="312"/>
      <c r="BR67" s="312"/>
      <c r="BS67" s="312"/>
      <c r="BT67" s="312"/>
      <c r="BU67" s="312"/>
      <c r="BV67" s="314"/>
      <c r="BW67" s="314"/>
      <c r="BX67" s="314"/>
      <c r="BY67" s="314"/>
      <c r="BZ67" s="314"/>
      <c r="CA67" s="314"/>
      <c r="WF67" s="171"/>
      <c r="WG67" s="171"/>
      <c r="WH67" s="171"/>
      <c r="WI67" s="171"/>
      <c r="WJ67" s="171"/>
      <c r="WK67" s="171"/>
      <c r="WL67" s="171"/>
      <c r="WM67" s="171"/>
      <c r="WN67" s="171"/>
      <c r="WO67" s="171"/>
    </row>
    <row r="68" spans="1:613" ht="16" customHeight="1" thickBot="1" x14ac:dyDescent="0.4">
      <c r="A68" s="163"/>
      <c r="B68" s="615"/>
      <c r="C68" s="557" t="s">
        <v>75</v>
      </c>
      <c r="D68" s="558" t="s">
        <v>76</v>
      </c>
      <c r="E68" s="438">
        <v>82.775000000000006</v>
      </c>
      <c r="F68" s="250"/>
      <c r="G68" s="315"/>
      <c r="H68" s="315"/>
      <c r="I68" s="315"/>
      <c r="J68" s="315"/>
      <c r="K68" s="316"/>
      <c r="L68" s="315"/>
      <c r="M68" s="315"/>
      <c r="N68" s="315"/>
      <c r="O68" s="315"/>
      <c r="P68" s="315"/>
      <c r="Q68" s="315"/>
      <c r="R68" s="315"/>
      <c r="S68" s="315"/>
      <c r="T68" s="315"/>
      <c r="U68" s="315"/>
      <c r="V68" s="315"/>
      <c r="W68" s="315"/>
      <c r="X68" s="315"/>
      <c r="Y68" s="315"/>
      <c r="Z68" s="315"/>
      <c r="AA68" s="315"/>
      <c r="AB68" s="315"/>
      <c r="AC68" s="315"/>
      <c r="AD68" s="315"/>
      <c r="AE68" s="315"/>
      <c r="AF68" s="315"/>
      <c r="AG68" s="315"/>
      <c r="AH68" s="315"/>
      <c r="AI68" s="315"/>
      <c r="AJ68" s="315"/>
      <c r="AK68" s="315"/>
      <c r="AL68" s="315"/>
      <c r="AM68" s="315"/>
      <c r="AN68" s="315"/>
      <c r="AO68" s="315"/>
      <c r="AP68" s="315"/>
      <c r="AQ68" s="315"/>
      <c r="AR68" s="315"/>
      <c r="AS68" s="315"/>
      <c r="AT68" s="317"/>
      <c r="AU68" s="317"/>
      <c r="AV68" s="317"/>
      <c r="AW68" s="317"/>
      <c r="AX68" s="315"/>
      <c r="AY68" s="315"/>
      <c r="AZ68" s="315"/>
      <c r="BA68" s="315"/>
      <c r="BB68" s="315"/>
      <c r="BC68" s="315"/>
      <c r="BD68" s="315"/>
      <c r="BE68" s="315"/>
      <c r="BF68" s="315"/>
      <c r="BG68" s="315"/>
      <c r="BH68" s="315"/>
      <c r="BI68" s="315"/>
      <c r="BJ68" s="315"/>
      <c r="BK68" s="315"/>
      <c r="BL68" s="315"/>
      <c r="BM68" s="315"/>
      <c r="BN68" s="315"/>
      <c r="BO68" s="315"/>
      <c r="BP68" s="315"/>
      <c r="BQ68" s="315"/>
      <c r="BR68" s="315"/>
      <c r="BS68" s="315"/>
      <c r="BT68" s="315"/>
      <c r="BU68" s="315"/>
      <c r="BV68" s="318"/>
      <c r="BW68" s="318"/>
      <c r="BX68" s="318"/>
      <c r="BY68" s="318"/>
      <c r="BZ68" s="318"/>
      <c r="CA68" s="318"/>
      <c r="WF68" s="171"/>
      <c r="WG68" s="171"/>
      <c r="WH68" s="171"/>
      <c r="WI68" s="171"/>
      <c r="WJ68" s="171"/>
      <c r="WK68" s="171"/>
      <c r="WL68" s="171"/>
      <c r="WM68" s="171"/>
      <c r="WN68" s="171"/>
      <c r="WO68" s="171"/>
    </row>
    <row r="69" spans="1:613" ht="16" customHeight="1" thickBot="1" x14ac:dyDescent="0.4">
      <c r="A69" s="163"/>
      <c r="B69" s="615"/>
      <c r="C69" s="557"/>
      <c r="D69" s="558" t="s">
        <v>83</v>
      </c>
      <c r="E69" s="438">
        <v>215.215</v>
      </c>
      <c r="F69" s="250"/>
      <c r="G69" s="315"/>
      <c r="H69" s="315"/>
      <c r="I69" s="315"/>
      <c r="J69" s="315"/>
      <c r="K69" s="316"/>
      <c r="L69" s="315"/>
      <c r="M69" s="315"/>
      <c r="N69" s="315"/>
      <c r="O69" s="315"/>
      <c r="P69" s="315"/>
      <c r="Q69" s="315"/>
      <c r="R69" s="315"/>
      <c r="S69" s="315"/>
      <c r="T69" s="315"/>
      <c r="U69" s="315"/>
      <c r="V69" s="315"/>
      <c r="W69" s="315"/>
      <c r="X69" s="315"/>
      <c r="Y69" s="315"/>
      <c r="Z69" s="315"/>
      <c r="AA69" s="315"/>
      <c r="AB69" s="315"/>
      <c r="AC69" s="315"/>
      <c r="AD69" s="315"/>
      <c r="AE69" s="315"/>
      <c r="AF69" s="315"/>
      <c r="AG69" s="315"/>
      <c r="AH69" s="315"/>
      <c r="AI69" s="315"/>
      <c r="AJ69" s="315"/>
      <c r="AK69" s="315"/>
      <c r="AL69" s="315"/>
      <c r="AM69" s="315"/>
      <c r="AN69" s="315"/>
      <c r="AO69" s="315"/>
      <c r="AP69" s="315"/>
      <c r="AQ69" s="315"/>
      <c r="AR69" s="315"/>
      <c r="AS69" s="315"/>
      <c r="AT69" s="317"/>
      <c r="AU69" s="317"/>
      <c r="AV69" s="317"/>
      <c r="AW69" s="317"/>
      <c r="AX69" s="315"/>
      <c r="AY69" s="315"/>
      <c r="AZ69" s="315"/>
      <c r="BA69" s="315"/>
      <c r="BB69" s="315"/>
      <c r="BC69" s="315"/>
      <c r="BD69" s="315"/>
      <c r="BE69" s="315"/>
      <c r="BF69" s="315"/>
      <c r="BG69" s="315"/>
      <c r="BH69" s="315"/>
      <c r="BI69" s="315"/>
      <c r="BJ69" s="315"/>
      <c r="BK69" s="315"/>
      <c r="BL69" s="315"/>
      <c r="BM69" s="315"/>
      <c r="BN69" s="315"/>
      <c r="BO69" s="315"/>
      <c r="BP69" s="315"/>
      <c r="BQ69" s="315"/>
      <c r="BR69" s="315"/>
      <c r="BS69" s="315"/>
      <c r="BT69" s="315"/>
      <c r="BU69" s="315"/>
      <c r="BV69" s="318"/>
      <c r="BW69" s="318"/>
      <c r="BX69" s="318"/>
      <c r="BY69" s="318"/>
      <c r="BZ69" s="318"/>
      <c r="CA69" s="318"/>
      <c r="WF69" s="171"/>
      <c r="WG69" s="171"/>
      <c r="WH69" s="171"/>
      <c r="WI69" s="171"/>
      <c r="WJ69" s="171"/>
      <c r="WK69" s="171"/>
      <c r="WL69" s="171"/>
      <c r="WM69" s="171"/>
      <c r="WN69" s="171"/>
      <c r="WO69" s="171"/>
    </row>
    <row r="70" spans="1:613" ht="16" customHeight="1" thickBot="1" x14ac:dyDescent="0.4">
      <c r="A70" s="163"/>
      <c r="B70" s="615"/>
      <c r="C70" s="559"/>
      <c r="D70" s="560" t="s">
        <v>89</v>
      </c>
      <c r="E70" s="438">
        <v>331.1</v>
      </c>
      <c r="F70" s="250"/>
      <c r="G70" s="315"/>
      <c r="H70" s="315"/>
      <c r="I70" s="315"/>
      <c r="J70" s="315"/>
      <c r="K70" s="316"/>
      <c r="L70" s="315"/>
      <c r="M70" s="315"/>
      <c r="N70" s="315"/>
      <c r="O70" s="315"/>
      <c r="P70" s="315"/>
      <c r="Q70" s="315"/>
      <c r="R70" s="315"/>
      <c r="S70" s="315"/>
      <c r="T70" s="315"/>
      <c r="U70" s="315"/>
      <c r="V70" s="315"/>
      <c r="W70" s="315"/>
      <c r="X70" s="315"/>
      <c r="Y70" s="315"/>
      <c r="Z70" s="315"/>
      <c r="AA70" s="315"/>
      <c r="AB70" s="315"/>
      <c r="AC70" s="315"/>
      <c r="AD70" s="315"/>
      <c r="AE70" s="315"/>
      <c r="AF70" s="315"/>
      <c r="AG70" s="315"/>
      <c r="AH70" s="315"/>
      <c r="AI70" s="315"/>
      <c r="AJ70" s="315"/>
      <c r="AK70" s="315"/>
      <c r="AL70" s="315"/>
      <c r="AM70" s="315"/>
      <c r="AN70" s="315"/>
      <c r="AO70" s="315"/>
      <c r="AP70" s="315"/>
      <c r="AQ70" s="315"/>
      <c r="AR70" s="315"/>
      <c r="AS70" s="315"/>
      <c r="AT70" s="317"/>
      <c r="AU70" s="317"/>
      <c r="AV70" s="317"/>
      <c r="AW70" s="317"/>
      <c r="AX70" s="315"/>
      <c r="AY70" s="315"/>
      <c r="AZ70" s="315"/>
      <c r="BA70" s="315"/>
      <c r="BB70" s="315"/>
      <c r="BC70" s="315"/>
      <c r="BD70" s="315"/>
      <c r="BE70" s="315"/>
      <c r="BF70" s="315"/>
      <c r="BG70" s="315"/>
      <c r="BH70" s="315"/>
      <c r="BI70" s="315"/>
      <c r="BJ70" s="315"/>
      <c r="BK70" s="315"/>
      <c r="BL70" s="315"/>
      <c r="BM70" s="315"/>
      <c r="BN70" s="315"/>
      <c r="BO70" s="315"/>
      <c r="BP70" s="315"/>
      <c r="BQ70" s="315"/>
      <c r="BR70" s="315"/>
      <c r="BS70" s="315"/>
      <c r="BT70" s="315"/>
      <c r="BU70" s="315"/>
      <c r="BV70" s="318"/>
      <c r="BW70" s="318"/>
      <c r="BX70" s="318"/>
      <c r="BY70" s="318"/>
      <c r="BZ70" s="318"/>
      <c r="CA70" s="318"/>
      <c r="WF70" s="171"/>
      <c r="WG70" s="171"/>
      <c r="WH70" s="171"/>
      <c r="WI70" s="171"/>
      <c r="WJ70" s="171"/>
      <c r="WK70" s="171"/>
      <c r="WL70" s="171"/>
      <c r="WM70" s="171"/>
      <c r="WN70" s="171"/>
      <c r="WO70" s="171"/>
    </row>
    <row r="71" spans="1:613" ht="16" customHeight="1" thickBot="1" x14ac:dyDescent="0.4">
      <c r="A71" s="163"/>
      <c r="B71" s="615"/>
      <c r="C71" s="555" t="s">
        <v>72</v>
      </c>
      <c r="D71" s="561" t="s">
        <v>119</v>
      </c>
      <c r="E71" s="437">
        <v>233.77</v>
      </c>
      <c r="F71" s="236"/>
      <c r="G71" s="238"/>
      <c r="H71" s="238"/>
      <c r="I71" s="238"/>
      <c r="J71" s="238"/>
      <c r="K71" s="238"/>
      <c r="L71" s="238"/>
      <c r="M71" s="238"/>
      <c r="N71" s="238"/>
      <c r="O71" s="238"/>
      <c r="P71" s="238"/>
      <c r="Q71" s="238"/>
      <c r="R71" s="238"/>
      <c r="S71" s="238"/>
      <c r="T71" s="238"/>
      <c r="U71" s="238"/>
      <c r="V71" s="238"/>
      <c r="W71" s="238"/>
      <c r="X71" s="238"/>
      <c r="Y71" s="238"/>
      <c r="Z71" s="238"/>
      <c r="AA71" s="238"/>
      <c r="AB71" s="238"/>
      <c r="AC71" s="238"/>
      <c r="AD71" s="238"/>
      <c r="AE71" s="238"/>
      <c r="AF71" s="238"/>
      <c r="AG71" s="238"/>
      <c r="AH71" s="238"/>
      <c r="AI71" s="238"/>
      <c r="AJ71" s="238"/>
      <c r="AK71" s="238"/>
      <c r="AL71" s="238"/>
      <c r="AM71" s="238"/>
      <c r="AN71" s="238"/>
      <c r="AO71" s="238"/>
      <c r="AP71" s="238"/>
      <c r="AQ71" s="238"/>
      <c r="AR71" s="238"/>
      <c r="AS71" s="238"/>
      <c r="AT71" s="238"/>
      <c r="AU71" s="238"/>
      <c r="AV71" s="238"/>
      <c r="AW71" s="238"/>
      <c r="AX71" s="238"/>
      <c r="AY71" s="238"/>
      <c r="AZ71" s="238"/>
      <c r="BA71" s="238"/>
      <c r="BB71" s="238"/>
      <c r="BC71" s="238"/>
      <c r="BD71" s="238"/>
      <c r="BE71" s="238"/>
      <c r="BF71" s="238"/>
      <c r="BG71" s="238"/>
      <c r="BH71" s="238"/>
      <c r="BI71" s="238"/>
      <c r="BJ71" s="238"/>
      <c r="BK71" s="238"/>
      <c r="BL71" s="238"/>
      <c r="BM71" s="238"/>
      <c r="BN71" s="238"/>
      <c r="BO71" s="238"/>
      <c r="BP71" s="238"/>
      <c r="BQ71" s="238"/>
      <c r="BR71" s="238"/>
      <c r="BS71" s="238"/>
      <c r="BT71" s="238"/>
      <c r="BU71" s="238"/>
      <c r="BV71" s="238"/>
      <c r="BW71" s="238"/>
      <c r="BX71" s="238"/>
      <c r="BY71" s="238"/>
      <c r="BZ71" s="238"/>
      <c r="CA71" s="238"/>
      <c r="WF71" s="171"/>
      <c r="WG71" s="171"/>
      <c r="WH71" s="171"/>
      <c r="WI71" s="171"/>
      <c r="WJ71" s="171"/>
      <c r="WK71" s="171"/>
      <c r="WL71" s="171"/>
      <c r="WM71" s="171"/>
      <c r="WN71" s="171"/>
      <c r="WO71" s="171"/>
    </row>
    <row r="72" spans="1:613" ht="16" customHeight="1" thickBot="1" x14ac:dyDescent="0.4">
      <c r="A72" s="163"/>
      <c r="B72" s="615"/>
      <c r="C72" s="557" t="s">
        <v>521</v>
      </c>
      <c r="D72" s="561" t="s">
        <v>120</v>
      </c>
      <c r="E72" s="437">
        <v>579.42499999999995</v>
      </c>
      <c r="F72" s="236"/>
      <c r="G72" s="238"/>
      <c r="H72" s="238"/>
      <c r="I72" s="238"/>
      <c r="J72" s="238"/>
      <c r="K72" s="238"/>
      <c r="L72" s="238"/>
      <c r="M72" s="238"/>
      <c r="N72" s="238"/>
      <c r="O72" s="238"/>
      <c r="P72" s="238"/>
      <c r="Q72" s="238"/>
      <c r="R72" s="238"/>
      <c r="S72" s="238"/>
      <c r="T72" s="238"/>
      <c r="U72" s="238"/>
      <c r="V72" s="238"/>
      <c r="W72" s="238"/>
      <c r="X72" s="238"/>
      <c r="Y72" s="238"/>
      <c r="Z72" s="238"/>
      <c r="AA72" s="238"/>
      <c r="AB72" s="238"/>
      <c r="AC72" s="238"/>
      <c r="AD72" s="238"/>
      <c r="AE72" s="238"/>
      <c r="AF72" s="238"/>
      <c r="AG72" s="238"/>
      <c r="AH72" s="238"/>
      <c r="AI72" s="238"/>
      <c r="AJ72" s="238"/>
      <c r="AK72" s="238"/>
      <c r="AL72" s="238"/>
      <c r="AM72" s="238"/>
      <c r="AN72" s="238"/>
      <c r="AO72" s="238"/>
      <c r="AP72" s="238"/>
      <c r="AQ72" s="238"/>
      <c r="AR72" s="238"/>
      <c r="AS72" s="238"/>
      <c r="AT72" s="238"/>
      <c r="AU72" s="238"/>
      <c r="AV72" s="238"/>
      <c r="AW72" s="238"/>
      <c r="AX72" s="238"/>
      <c r="AY72" s="238"/>
      <c r="AZ72" s="238"/>
      <c r="BA72" s="238"/>
      <c r="BB72" s="238"/>
      <c r="BC72" s="238"/>
      <c r="BD72" s="238"/>
      <c r="BE72" s="238"/>
      <c r="BF72" s="238"/>
      <c r="BG72" s="238"/>
      <c r="BH72" s="238"/>
      <c r="BI72" s="238"/>
      <c r="BJ72" s="238"/>
      <c r="BK72" s="238"/>
      <c r="BL72" s="238"/>
      <c r="BM72" s="238"/>
      <c r="BN72" s="238"/>
      <c r="BO72" s="238"/>
      <c r="BP72" s="238"/>
      <c r="BQ72" s="238"/>
      <c r="BR72" s="238"/>
      <c r="BS72" s="238"/>
      <c r="BT72" s="238"/>
      <c r="BU72" s="238"/>
      <c r="BV72" s="238"/>
      <c r="BW72" s="238"/>
      <c r="BX72" s="238"/>
      <c r="BY72" s="238"/>
      <c r="BZ72" s="238"/>
      <c r="CA72" s="238"/>
      <c r="WF72" s="171"/>
      <c r="WG72" s="171"/>
      <c r="WH72" s="171"/>
      <c r="WI72" s="171"/>
      <c r="WJ72" s="171"/>
      <c r="WK72" s="171"/>
      <c r="WL72" s="171"/>
      <c r="WM72" s="171"/>
      <c r="WN72" s="171"/>
      <c r="WO72" s="171"/>
    </row>
    <row r="73" spans="1:613" ht="16" customHeight="1" thickBot="1" x14ac:dyDescent="0.4">
      <c r="A73" s="163"/>
      <c r="B73" s="615"/>
      <c r="C73" s="562"/>
      <c r="D73" s="561" t="s">
        <v>121</v>
      </c>
      <c r="E73" s="437">
        <v>811.19500000000005</v>
      </c>
      <c r="F73" s="236"/>
      <c r="G73" s="238"/>
      <c r="H73" s="238"/>
      <c r="I73" s="238"/>
      <c r="J73" s="238"/>
      <c r="K73" s="238"/>
      <c r="L73" s="238"/>
      <c r="M73" s="238"/>
      <c r="N73" s="238"/>
      <c r="O73" s="238"/>
      <c r="P73" s="238"/>
      <c r="Q73" s="238"/>
      <c r="R73" s="238"/>
      <c r="S73" s="238"/>
      <c r="T73" s="238"/>
      <c r="U73" s="238"/>
      <c r="V73" s="238"/>
      <c r="W73" s="238"/>
      <c r="X73" s="238"/>
      <c r="Y73" s="238"/>
      <c r="Z73" s="238"/>
      <c r="AA73" s="238"/>
      <c r="AB73" s="238"/>
      <c r="AC73" s="238"/>
      <c r="AD73" s="238"/>
      <c r="AE73" s="238"/>
      <c r="AF73" s="238"/>
      <c r="AG73" s="238"/>
      <c r="AH73" s="238"/>
      <c r="AI73" s="238"/>
      <c r="AJ73" s="238"/>
      <c r="AK73" s="238"/>
      <c r="AL73" s="238"/>
      <c r="AM73" s="238"/>
      <c r="AN73" s="238"/>
      <c r="AO73" s="238"/>
      <c r="AP73" s="238"/>
      <c r="AQ73" s="238"/>
      <c r="AR73" s="238"/>
      <c r="AS73" s="238"/>
      <c r="AT73" s="238"/>
      <c r="AU73" s="238"/>
      <c r="AV73" s="238"/>
      <c r="AW73" s="238"/>
      <c r="AX73" s="238"/>
      <c r="AY73" s="238"/>
      <c r="AZ73" s="238"/>
      <c r="BA73" s="238"/>
      <c r="BB73" s="238"/>
      <c r="BC73" s="238"/>
      <c r="BD73" s="238"/>
      <c r="BE73" s="238"/>
      <c r="BF73" s="238"/>
      <c r="BG73" s="238"/>
      <c r="BH73" s="238"/>
      <c r="BI73" s="238"/>
      <c r="BJ73" s="238"/>
      <c r="BK73" s="238"/>
      <c r="BL73" s="238"/>
      <c r="BM73" s="238"/>
      <c r="BN73" s="238"/>
      <c r="BO73" s="238"/>
      <c r="BP73" s="238"/>
      <c r="BQ73" s="238"/>
      <c r="BR73" s="238"/>
      <c r="BS73" s="238"/>
      <c r="BT73" s="238"/>
      <c r="BU73" s="238"/>
      <c r="BV73" s="238"/>
      <c r="BW73" s="238"/>
      <c r="BX73" s="238"/>
      <c r="BY73" s="238"/>
      <c r="BZ73" s="238"/>
      <c r="CA73" s="238"/>
      <c r="WF73" s="171"/>
      <c r="WG73" s="171"/>
      <c r="WH73" s="171"/>
      <c r="WI73" s="171"/>
      <c r="WJ73" s="171"/>
      <c r="WK73" s="171"/>
      <c r="WL73" s="171"/>
      <c r="WM73" s="171"/>
      <c r="WN73" s="171"/>
      <c r="WO73" s="171"/>
    </row>
    <row r="74" spans="1:613" ht="17" customHeight="1" thickBot="1" x14ac:dyDescent="0.4">
      <c r="A74" s="163"/>
      <c r="B74" s="615"/>
      <c r="C74" s="555" t="s">
        <v>72</v>
      </c>
      <c r="D74" s="556" t="s">
        <v>73</v>
      </c>
      <c r="E74" s="437">
        <v>165.55</v>
      </c>
      <c r="F74" s="311"/>
      <c r="G74" s="319"/>
      <c r="H74" s="319"/>
      <c r="I74" s="319"/>
      <c r="J74" s="319"/>
      <c r="K74" s="320"/>
      <c r="L74" s="319"/>
      <c r="M74" s="319"/>
      <c r="N74" s="319"/>
      <c r="O74" s="319"/>
      <c r="P74" s="319"/>
      <c r="Q74" s="319"/>
      <c r="R74" s="312"/>
      <c r="S74" s="312"/>
      <c r="T74" s="312"/>
      <c r="U74" s="312"/>
      <c r="V74" s="312"/>
      <c r="W74" s="319"/>
      <c r="X74" s="319"/>
      <c r="Y74" s="319"/>
      <c r="Z74" s="319"/>
      <c r="AA74" s="319"/>
      <c r="AB74" s="319"/>
      <c r="AC74" s="319"/>
      <c r="AD74" s="238"/>
      <c r="AE74" s="238"/>
      <c r="AF74" s="238"/>
      <c r="AG74" s="238"/>
      <c r="AH74" s="319"/>
      <c r="AI74" s="319"/>
      <c r="AJ74" s="319"/>
      <c r="AK74" s="319"/>
      <c r="AL74" s="319"/>
      <c r="AM74" s="319"/>
      <c r="AN74" s="319"/>
      <c r="AO74" s="319"/>
      <c r="AP74" s="319"/>
      <c r="AQ74" s="319"/>
      <c r="AR74" s="319"/>
      <c r="AS74" s="319"/>
      <c r="AT74" s="314"/>
      <c r="AU74" s="314"/>
      <c r="AV74" s="314"/>
      <c r="AW74" s="314"/>
      <c r="AX74" s="319"/>
      <c r="AY74" s="319"/>
      <c r="AZ74" s="319"/>
      <c r="BA74" s="319"/>
      <c r="BB74" s="319"/>
      <c r="BC74" s="319"/>
      <c r="BD74" s="319"/>
      <c r="BE74" s="319"/>
      <c r="BF74" s="319"/>
      <c r="BG74" s="319"/>
      <c r="BH74" s="319"/>
      <c r="BI74" s="319"/>
      <c r="BJ74" s="319"/>
      <c r="BK74" s="319"/>
      <c r="BL74" s="319"/>
      <c r="BM74" s="319"/>
      <c r="BN74" s="319"/>
      <c r="BO74" s="319"/>
      <c r="BP74" s="319"/>
      <c r="BQ74" s="319"/>
      <c r="BR74" s="319"/>
      <c r="BS74" s="319"/>
      <c r="BT74" s="319"/>
      <c r="BU74" s="319"/>
      <c r="BV74" s="314"/>
      <c r="BW74" s="314"/>
      <c r="BX74" s="314"/>
      <c r="BY74" s="314"/>
      <c r="BZ74" s="314"/>
      <c r="CA74" s="314"/>
      <c r="WF74" s="171"/>
      <c r="WG74" s="171"/>
      <c r="WH74" s="171"/>
      <c r="WI74" s="171"/>
      <c r="WJ74" s="171"/>
      <c r="WK74" s="171"/>
      <c r="WL74" s="171"/>
      <c r="WM74" s="171"/>
      <c r="WN74" s="171"/>
      <c r="WO74" s="171"/>
    </row>
    <row r="75" spans="1:613" ht="16" customHeight="1" thickBot="1" x14ac:dyDescent="0.4">
      <c r="A75" s="163"/>
      <c r="B75" s="615"/>
      <c r="C75" s="557" t="s">
        <v>522</v>
      </c>
      <c r="D75" s="558" t="s">
        <v>76</v>
      </c>
      <c r="E75" s="438"/>
      <c r="F75" s="250"/>
      <c r="G75" s="315"/>
      <c r="H75" s="315"/>
      <c r="I75" s="315"/>
      <c r="J75" s="315"/>
      <c r="K75" s="316"/>
      <c r="L75" s="321"/>
      <c r="M75" s="321"/>
      <c r="N75" s="321"/>
      <c r="O75" s="321"/>
      <c r="P75" s="321"/>
      <c r="Q75" s="321"/>
      <c r="R75" s="321"/>
      <c r="S75" s="321"/>
      <c r="T75" s="321"/>
      <c r="U75" s="321"/>
      <c r="V75" s="321"/>
      <c r="W75" s="315"/>
      <c r="X75" s="315"/>
      <c r="Y75" s="315"/>
      <c r="Z75" s="315"/>
      <c r="AA75" s="315"/>
      <c r="AB75" s="315"/>
      <c r="AC75" s="315"/>
      <c r="AD75" s="315"/>
      <c r="AE75" s="315"/>
      <c r="AF75" s="315"/>
      <c r="AG75" s="315"/>
      <c r="AH75" s="321"/>
      <c r="AI75" s="321"/>
      <c r="AJ75" s="321"/>
      <c r="AK75" s="321"/>
      <c r="AL75" s="321"/>
      <c r="AM75" s="321"/>
      <c r="AN75" s="321"/>
      <c r="AO75" s="321"/>
      <c r="AP75" s="321"/>
      <c r="AQ75" s="321"/>
      <c r="AR75" s="321"/>
      <c r="AS75" s="321"/>
      <c r="AT75" s="317"/>
      <c r="AU75" s="317"/>
      <c r="AV75" s="317"/>
      <c r="AW75" s="317"/>
      <c r="AX75" s="315"/>
      <c r="AY75" s="315"/>
      <c r="AZ75" s="315"/>
      <c r="BA75" s="315"/>
      <c r="BB75" s="315"/>
      <c r="BC75" s="315"/>
      <c r="BD75" s="315"/>
      <c r="BE75" s="321"/>
      <c r="BF75" s="321"/>
      <c r="BG75" s="321"/>
      <c r="BH75" s="321"/>
      <c r="BI75" s="321"/>
      <c r="BJ75" s="321"/>
      <c r="BK75" s="321"/>
      <c r="BL75" s="321"/>
      <c r="BM75" s="321"/>
      <c r="BN75" s="321"/>
      <c r="BO75" s="321"/>
      <c r="BP75" s="321"/>
      <c r="BQ75" s="321"/>
      <c r="BR75" s="321"/>
      <c r="BS75" s="321"/>
      <c r="BT75" s="321"/>
      <c r="BU75" s="321"/>
      <c r="BV75" s="318"/>
      <c r="BW75" s="318"/>
      <c r="BX75" s="318"/>
      <c r="BY75" s="318"/>
      <c r="BZ75" s="318"/>
      <c r="CA75" s="318"/>
      <c r="WF75" s="171"/>
      <c r="WG75" s="171"/>
      <c r="WH75" s="171"/>
      <c r="WI75" s="171"/>
      <c r="WJ75" s="171"/>
      <c r="WK75" s="171"/>
      <c r="WL75" s="171"/>
      <c r="WM75" s="171"/>
      <c r="WN75" s="171"/>
      <c r="WO75" s="171"/>
    </row>
    <row r="76" spans="1:613" ht="16" customHeight="1" thickBot="1" x14ac:dyDescent="0.4">
      <c r="A76" s="163"/>
      <c r="B76" s="615"/>
      <c r="C76" s="562"/>
      <c r="D76" s="558" t="s">
        <v>83</v>
      </c>
      <c r="E76" s="438"/>
      <c r="F76" s="250"/>
      <c r="G76" s="315"/>
      <c r="H76" s="315"/>
      <c r="I76" s="315"/>
      <c r="J76" s="315"/>
      <c r="K76" s="322"/>
      <c r="L76" s="323"/>
      <c r="M76" s="323"/>
      <c r="N76" s="323"/>
      <c r="O76" s="323"/>
      <c r="P76" s="323"/>
      <c r="Q76" s="323"/>
      <c r="R76" s="323"/>
      <c r="S76" s="323"/>
      <c r="T76" s="323"/>
      <c r="U76" s="323"/>
      <c r="V76" s="323"/>
      <c r="W76" s="315"/>
      <c r="X76" s="315"/>
      <c r="Y76" s="315"/>
      <c r="Z76" s="315"/>
      <c r="AA76" s="315"/>
      <c r="AB76" s="315"/>
      <c r="AC76" s="315"/>
      <c r="AD76" s="315"/>
      <c r="AE76" s="315"/>
      <c r="AF76" s="315"/>
      <c r="AG76" s="315"/>
      <c r="AH76" s="323"/>
      <c r="AI76" s="323"/>
      <c r="AJ76" s="323"/>
      <c r="AK76" s="323"/>
      <c r="AL76" s="323"/>
      <c r="AM76" s="323"/>
      <c r="AN76" s="323"/>
      <c r="AO76" s="323"/>
      <c r="AP76" s="323"/>
      <c r="AQ76" s="323"/>
      <c r="AR76" s="323"/>
      <c r="AS76" s="323"/>
      <c r="AT76" s="317"/>
      <c r="AU76" s="317"/>
      <c r="AV76" s="317"/>
      <c r="AW76" s="317"/>
      <c r="AX76" s="324"/>
      <c r="AY76" s="324"/>
      <c r="AZ76" s="324"/>
      <c r="BA76" s="324"/>
      <c r="BB76" s="324"/>
      <c r="BC76" s="324"/>
      <c r="BD76" s="324"/>
      <c r="BE76" s="323"/>
      <c r="BF76" s="323"/>
      <c r="BG76" s="323"/>
      <c r="BH76" s="323"/>
      <c r="BI76" s="323"/>
      <c r="BJ76" s="323"/>
      <c r="BK76" s="323"/>
      <c r="BL76" s="323"/>
      <c r="BM76" s="323"/>
      <c r="BN76" s="323"/>
      <c r="BO76" s="323"/>
      <c r="BP76" s="323"/>
      <c r="BQ76" s="323"/>
      <c r="BR76" s="323"/>
      <c r="BS76" s="323"/>
      <c r="BT76" s="323"/>
      <c r="BU76" s="323"/>
      <c r="BV76" s="318"/>
      <c r="BW76" s="318"/>
      <c r="BX76" s="318"/>
      <c r="BY76" s="318"/>
      <c r="BZ76" s="318"/>
      <c r="CA76" s="318"/>
      <c r="WF76" s="171"/>
      <c r="WG76" s="171"/>
      <c r="WH76" s="171"/>
      <c r="WI76" s="171"/>
      <c r="WJ76" s="171"/>
      <c r="WK76" s="171"/>
      <c r="WL76" s="171"/>
      <c r="WM76" s="171"/>
      <c r="WN76" s="171"/>
      <c r="WO76" s="171"/>
    </row>
    <row r="77" spans="1:613" ht="16" customHeight="1" thickBot="1" x14ac:dyDescent="0.4">
      <c r="A77" s="163"/>
      <c r="B77" s="615"/>
      <c r="C77" s="559"/>
      <c r="D77" s="560" t="s">
        <v>89</v>
      </c>
      <c r="E77" s="438"/>
      <c r="F77" s="250"/>
      <c r="G77" s="315"/>
      <c r="H77" s="315"/>
      <c r="I77" s="315"/>
      <c r="J77" s="315"/>
      <c r="K77" s="316"/>
      <c r="L77" s="321"/>
      <c r="M77" s="321"/>
      <c r="N77" s="321"/>
      <c r="O77" s="321"/>
      <c r="P77" s="321"/>
      <c r="Q77" s="321"/>
      <c r="R77" s="321"/>
      <c r="S77" s="321"/>
      <c r="T77" s="321"/>
      <c r="U77" s="321"/>
      <c r="V77" s="321"/>
      <c r="W77" s="315"/>
      <c r="X77" s="315"/>
      <c r="Y77" s="315"/>
      <c r="Z77" s="315"/>
      <c r="AA77" s="315"/>
      <c r="AB77" s="315"/>
      <c r="AC77" s="315"/>
      <c r="AD77" s="315"/>
      <c r="AE77" s="315"/>
      <c r="AF77" s="315"/>
      <c r="AG77" s="315"/>
      <c r="AH77" s="321"/>
      <c r="AI77" s="321"/>
      <c r="AJ77" s="321"/>
      <c r="AK77" s="321"/>
      <c r="AL77" s="321"/>
      <c r="AM77" s="321"/>
      <c r="AN77" s="321"/>
      <c r="AO77" s="321"/>
      <c r="AP77" s="321"/>
      <c r="AQ77" s="321"/>
      <c r="AR77" s="321"/>
      <c r="AS77" s="321"/>
      <c r="AT77" s="317"/>
      <c r="AU77" s="317"/>
      <c r="AV77" s="317"/>
      <c r="AW77" s="317"/>
      <c r="AX77" s="315"/>
      <c r="AY77" s="315"/>
      <c r="AZ77" s="315"/>
      <c r="BA77" s="315"/>
      <c r="BB77" s="315"/>
      <c r="BC77" s="315"/>
      <c r="BD77" s="315"/>
      <c r="BE77" s="321"/>
      <c r="BF77" s="321"/>
      <c r="BG77" s="321"/>
      <c r="BH77" s="321"/>
      <c r="BI77" s="321"/>
      <c r="BJ77" s="321"/>
      <c r="BK77" s="321"/>
      <c r="BL77" s="321"/>
      <c r="BM77" s="321"/>
      <c r="BN77" s="321"/>
      <c r="BO77" s="321"/>
      <c r="BP77" s="321"/>
      <c r="BQ77" s="321"/>
      <c r="BR77" s="321"/>
      <c r="BS77" s="321"/>
      <c r="BT77" s="321"/>
      <c r="BU77" s="321"/>
      <c r="BV77" s="318"/>
      <c r="BW77" s="318"/>
      <c r="BX77" s="318"/>
      <c r="BY77" s="318"/>
      <c r="BZ77" s="318"/>
      <c r="CA77" s="318"/>
      <c r="WF77" s="171"/>
      <c r="WG77" s="171"/>
      <c r="WH77" s="171"/>
      <c r="WI77" s="171"/>
      <c r="WJ77" s="171"/>
      <c r="WK77" s="171"/>
      <c r="WL77" s="171"/>
      <c r="WM77" s="171"/>
      <c r="WN77" s="171"/>
      <c r="WO77" s="171"/>
    </row>
    <row r="78" spans="1:613" ht="16" customHeight="1" thickBot="1" x14ac:dyDescent="0.4">
      <c r="A78" s="163"/>
      <c r="B78" s="615"/>
      <c r="C78" s="555" t="s">
        <v>72</v>
      </c>
      <c r="D78" s="561" t="s">
        <v>119</v>
      </c>
      <c r="E78" s="437">
        <v>165.55</v>
      </c>
      <c r="F78" s="236"/>
      <c r="G78" s="238"/>
      <c r="H78" s="238"/>
      <c r="I78" s="238"/>
      <c r="J78" s="238"/>
      <c r="K78" s="238"/>
      <c r="L78" s="238"/>
      <c r="M78" s="238"/>
      <c r="N78" s="238"/>
      <c r="O78" s="238"/>
      <c r="P78" s="238"/>
      <c r="Q78" s="238"/>
      <c r="R78" s="238"/>
      <c r="S78" s="238"/>
      <c r="T78" s="238"/>
      <c r="U78" s="238"/>
      <c r="V78" s="238"/>
      <c r="W78" s="238"/>
      <c r="X78" s="238"/>
      <c r="Y78" s="238"/>
      <c r="Z78" s="238"/>
      <c r="AA78" s="238"/>
      <c r="AB78" s="238"/>
      <c r="AC78" s="238"/>
      <c r="AD78" s="238"/>
      <c r="AE78" s="238"/>
      <c r="AF78" s="238"/>
      <c r="AG78" s="238"/>
      <c r="AH78" s="238"/>
      <c r="AI78" s="238"/>
      <c r="AJ78" s="238"/>
      <c r="AK78" s="238"/>
      <c r="AL78" s="238"/>
      <c r="AM78" s="238"/>
      <c r="AN78" s="238"/>
      <c r="AO78" s="238"/>
      <c r="AP78" s="238"/>
      <c r="AQ78" s="238"/>
      <c r="AR78" s="238"/>
      <c r="AS78" s="238"/>
      <c r="AT78" s="238"/>
      <c r="AU78" s="238"/>
      <c r="AV78" s="238"/>
      <c r="AW78" s="238"/>
      <c r="AX78" s="238"/>
      <c r="AY78" s="238"/>
      <c r="AZ78" s="238"/>
      <c r="BA78" s="238"/>
      <c r="BB78" s="238"/>
      <c r="BC78" s="238"/>
      <c r="BD78" s="238"/>
      <c r="BE78" s="238"/>
      <c r="BF78" s="238"/>
      <c r="BG78" s="238"/>
      <c r="BH78" s="238"/>
      <c r="BI78" s="238"/>
      <c r="BJ78" s="238"/>
      <c r="BK78" s="238"/>
      <c r="BL78" s="238"/>
      <c r="BM78" s="238"/>
      <c r="BN78" s="238"/>
      <c r="BO78" s="238"/>
      <c r="BP78" s="238"/>
      <c r="BQ78" s="238"/>
      <c r="BR78" s="238"/>
      <c r="BS78" s="238"/>
      <c r="BT78" s="238"/>
      <c r="BU78" s="238"/>
      <c r="BV78" s="238"/>
      <c r="BW78" s="238"/>
      <c r="BX78" s="238"/>
      <c r="BY78" s="238"/>
      <c r="BZ78" s="238"/>
      <c r="CA78" s="238"/>
      <c r="WF78" s="171"/>
      <c r="WG78" s="171"/>
      <c r="WH78" s="171"/>
      <c r="WI78" s="171"/>
      <c r="WJ78" s="171"/>
      <c r="WK78" s="171"/>
      <c r="WL78" s="171"/>
      <c r="WM78" s="171"/>
      <c r="WN78" s="171"/>
      <c r="WO78" s="171"/>
    </row>
    <row r="79" spans="1:613" ht="16" customHeight="1" thickBot="1" x14ac:dyDescent="0.4">
      <c r="A79" s="163"/>
      <c r="B79" s="615"/>
      <c r="C79" s="557" t="s">
        <v>522</v>
      </c>
      <c r="D79" s="561" t="s">
        <v>120</v>
      </c>
      <c r="E79" s="437">
        <v>430.43</v>
      </c>
      <c r="F79" s="236"/>
      <c r="G79" s="238"/>
      <c r="H79" s="238"/>
      <c r="I79" s="238"/>
      <c r="J79" s="238"/>
      <c r="K79" s="238"/>
      <c r="L79" s="238"/>
      <c r="M79" s="238"/>
      <c r="N79" s="238"/>
      <c r="O79" s="238"/>
      <c r="P79" s="238"/>
      <c r="Q79" s="238"/>
      <c r="R79" s="238"/>
      <c r="S79" s="238"/>
      <c r="T79" s="238"/>
      <c r="U79" s="238"/>
      <c r="V79" s="238"/>
      <c r="W79" s="238"/>
      <c r="X79" s="238"/>
      <c r="Y79" s="238"/>
      <c r="Z79" s="238"/>
      <c r="AA79" s="238"/>
      <c r="AB79" s="238"/>
      <c r="AC79" s="238"/>
      <c r="AD79" s="238"/>
      <c r="AE79" s="238"/>
      <c r="AF79" s="238"/>
      <c r="AG79" s="238"/>
      <c r="AH79" s="238"/>
      <c r="AI79" s="238"/>
      <c r="AJ79" s="238"/>
      <c r="AK79" s="238"/>
      <c r="AL79" s="238"/>
      <c r="AM79" s="238"/>
      <c r="AN79" s="238"/>
      <c r="AO79" s="238"/>
      <c r="AP79" s="238"/>
      <c r="AQ79" s="238"/>
      <c r="AR79" s="238"/>
      <c r="AS79" s="238"/>
      <c r="AT79" s="238"/>
      <c r="AU79" s="238"/>
      <c r="AV79" s="238"/>
      <c r="AW79" s="238"/>
      <c r="AX79" s="238"/>
      <c r="AY79" s="238"/>
      <c r="AZ79" s="238"/>
      <c r="BA79" s="238"/>
      <c r="BB79" s="238"/>
      <c r="BC79" s="238"/>
      <c r="BD79" s="238"/>
      <c r="BE79" s="238"/>
      <c r="BF79" s="238"/>
      <c r="BG79" s="238"/>
      <c r="BH79" s="238"/>
      <c r="BI79" s="238"/>
      <c r="BJ79" s="238"/>
      <c r="BK79" s="238"/>
      <c r="BL79" s="238"/>
      <c r="BM79" s="238"/>
      <c r="BN79" s="238"/>
      <c r="BO79" s="238"/>
      <c r="BP79" s="238"/>
      <c r="BQ79" s="238"/>
      <c r="BR79" s="238"/>
      <c r="BS79" s="238"/>
      <c r="BT79" s="238"/>
      <c r="BU79" s="238"/>
      <c r="BV79" s="238"/>
      <c r="BW79" s="238"/>
      <c r="BX79" s="238"/>
      <c r="BY79" s="238"/>
      <c r="BZ79" s="238"/>
      <c r="CA79" s="238"/>
      <c r="WF79" s="171"/>
      <c r="WG79" s="171"/>
      <c r="WH79" s="171"/>
      <c r="WI79" s="171"/>
      <c r="WJ79" s="171"/>
      <c r="WK79" s="171"/>
      <c r="WL79" s="171"/>
      <c r="WM79" s="171"/>
      <c r="WN79" s="171"/>
      <c r="WO79" s="171"/>
    </row>
    <row r="80" spans="1:613" ht="16" customHeight="1" thickBot="1" x14ac:dyDescent="0.4">
      <c r="A80" s="163"/>
      <c r="B80" s="615"/>
      <c r="C80" s="562"/>
      <c r="D80" s="561" t="s">
        <v>121</v>
      </c>
      <c r="E80" s="437">
        <v>662.2</v>
      </c>
      <c r="F80" s="236"/>
      <c r="G80" s="238"/>
      <c r="H80" s="238"/>
      <c r="I80" s="238"/>
      <c r="J80" s="238"/>
      <c r="K80" s="238"/>
      <c r="L80" s="238"/>
      <c r="M80" s="238"/>
      <c r="N80" s="238"/>
      <c r="O80" s="238"/>
      <c r="P80" s="238"/>
      <c r="Q80" s="238"/>
      <c r="R80" s="238"/>
      <c r="S80" s="238"/>
      <c r="T80" s="238"/>
      <c r="U80" s="238"/>
      <c r="V80" s="238"/>
      <c r="W80" s="238"/>
      <c r="X80" s="238"/>
      <c r="Y80" s="238"/>
      <c r="Z80" s="238"/>
      <c r="AA80" s="238"/>
      <c r="AB80" s="238"/>
      <c r="AC80" s="238"/>
      <c r="AD80" s="238"/>
      <c r="AE80" s="238"/>
      <c r="AF80" s="238"/>
      <c r="AG80" s="238"/>
      <c r="AH80" s="238"/>
      <c r="AI80" s="238"/>
      <c r="AJ80" s="238"/>
      <c r="AK80" s="238"/>
      <c r="AL80" s="238"/>
      <c r="AM80" s="238"/>
      <c r="AN80" s="238"/>
      <c r="AO80" s="238"/>
      <c r="AP80" s="238"/>
      <c r="AQ80" s="238"/>
      <c r="AR80" s="238"/>
      <c r="AS80" s="238"/>
      <c r="AT80" s="238"/>
      <c r="AU80" s="238"/>
      <c r="AV80" s="238"/>
      <c r="AW80" s="238"/>
      <c r="AX80" s="238"/>
      <c r="AY80" s="238"/>
      <c r="AZ80" s="238"/>
      <c r="BA80" s="238"/>
      <c r="BB80" s="238"/>
      <c r="BC80" s="238"/>
      <c r="BD80" s="238"/>
      <c r="BE80" s="238"/>
      <c r="BF80" s="238"/>
      <c r="BG80" s="238"/>
      <c r="BH80" s="238"/>
      <c r="BI80" s="238"/>
      <c r="BJ80" s="238"/>
      <c r="BK80" s="238"/>
      <c r="BL80" s="238"/>
      <c r="BM80" s="238"/>
      <c r="BN80" s="238"/>
      <c r="BO80" s="238"/>
      <c r="BP80" s="238"/>
      <c r="BQ80" s="238"/>
      <c r="BR80" s="238"/>
      <c r="BS80" s="238"/>
      <c r="BT80" s="238"/>
      <c r="BU80" s="238"/>
      <c r="BV80" s="238"/>
      <c r="BW80" s="238"/>
      <c r="BX80" s="238"/>
      <c r="BY80" s="238"/>
      <c r="BZ80" s="238"/>
      <c r="CA80" s="238"/>
      <c r="WF80" s="171"/>
      <c r="WG80" s="171"/>
      <c r="WH80" s="171"/>
      <c r="WI80" s="171"/>
      <c r="WJ80" s="171"/>
      <c r="WK80" s="171"/>
      <c r="WL80" s="171"/>
      <c r="WM80" s="171"/>
      <c r="WN80" s="171"/>
      <c r="WO80" s="171"/>
    </row>
    <row r="81" spans="1:613" ht="23" customHeight="1" thickBot="1" x14ac:dyDescent="0.4">
      <c r="A81" s="163"/>
      <c r="B81" s="615"/>
      <c r="C81" s="563" t="s">
        <v>95</v>
      </c>
      <c r="D81" s="564" t="s">
        <v>277</v>
      </c>
      <c r="E81" s="439">
        <v>331.1</v>
      </c>
      <c r="F81" s="233"/>
      <c r="G81" s="235"/>
      <c r="H81" s="235"/>
      <c r="I81" s="235"/>
      <c r="J81" s="235"/>
      <c r="K81" s="235"/>
      <c r="L81" s="235"/>
      <c r="M81" s="235"/>
      <c r="N81" s="235"/>
      <c r="O81" s="235"/>
      <c r="P81" s="235"/>
      <c r="Q81" s="235"/>
      <c r="R81" s="235"/>
      <c r="S81" s="235"/>
      <c r="T81" s="235"/>
      <c r="U81" s="235"/>
      <c r="V81" s="235"/>
      <c r="W81" s="235"/>
      <c r="X81" s="235"/>
      <c r="Y81" s="235"/>
      <c r="Z81" s="235"/>
      <c r="AA81" s="235"/>
      <c r="AB81" s="235"/>
      <c r="AC81" s="235"/>
      <c r="AD81" s="235"/>
      <c r="AE81" s="235"/>
      <c r="AF81" s="235"/>
      <c r="AG81" s="235"/>
      <c r="AH81" s="235"/>
      <c r="AI81" s="235"/>
      <c r="AJ81" s="235"/>
      <c r="AK81" s="235"/>
      <c r="AL81" s="235"/>
      <c r="AM81" s="235"/>
      <c r="AN81" s="235"/>
      <c r="AO81" s="235"/>
      <c r="AP81" s="235"/>
      <c r="AQ81" s="235"/>
      <c r="AR81" s="235"/>
      <c r="AS81" s="235"/>
      <c r="AT81" s="235"/>
      <c r="AU81" s="235"/>
      <c r="AV81" s="235"/>
      <c r="AW81" s="235"/>
      <c r="AX81" s="235"/>
      <c r="AY81" s="235"/>
      <c r="AZ81" s="235"/>
      <c r="BA81" s="235"/>
      <c r="BB81" s="235"/>
      <c r="BC81" s="235"/>
      <c r="BD81" s="235"/>
      <c r="BE81" s="235"/>
      <c r="BF81" s="235"/>
      <c r="BG81" s="235"/>
      <c r="BH81" s="235"/>
      <c r="BI81" s="235"/>
      <c r="BJ81" s="235"/>
      <c r="BK81" s="235"/>
      <c r="BL81" s="235"/>
      <c r="BM81" s="235"/>
      <c r="BN81" s="235"/>
      <c r="BO81" s="235"/>
      <c r="BP81" s="235"/>
      <c r="BQ81" s="235"/>
      <c r="BR81" s="235"/>
      <c r="BS81" s="235"/>
      <c r="BT81" s="235"/>
      <c r="BU81" s="235"/>
      <c r="BV81" s="235"/>
      <c r="BW81" s="235"/>
      <c r="BX81" s="235"/>
      <c r="BY81" s="235"/>
      <c r="BZ81" s="235"/>
      <c r="CA81" s="235"/>
      <c r="WF81" s="171"/>
      <c r="WG81" s="171"/>
      <c r="WH81" s="171"/>
      <c r="WI81" s="171"/>
      <c r="WJ81" s="171"/>
      <c r="WK81" s="171"/>
      <c r="WL81" s="171"/>
      <c r="WM81" s="171"/>
      <c r="WN81" s="171"/>
      <c r="WO81" s="171"/>
    </row>
    <row r="82" spans="1:613" ht="20" customHeight="1" thickBot="1" x14ac:dyDescent="0.4">
      <c r="A82" s="163"/>
      <c r="B82" s="615"/>
      <c r="C82" s="565" t="s">
        <v>96</v>
      </c>
      <c r="D82" s="566" t="s">
        <v>74</v>
      </c>
      <c r="E82" s="440">
        <v>496.65</v>
      </c>
      <c r="F82" s="325"/>
      <c r="G82" s="326"/>
      <c r="H82" s="326"/>
      <c r="I82" s="326"/>
      <c r="J82" s="326"/>
      <c r="K82" s="326"/>
      <c r="L82" s="326"/>
      <c r="M82" s="326"/>
      <c r="N82" s="326"/>
      <c r="O82" s="326"/>
      <c r="P82" s="326"/>
      <c r="Q82" s="326"/>
      <c r="R82" s="326"/>
      <c r="S82" s="326"/>
      <c r="T82" s="326"/>
      <c r="U82" s="326"/>
      <c r="V82" s="326"/>
      <c r="W82" s="326"/>
      <c r="X82" s="326"/>
      <c r="Y82" s="326"/>
      <c r="Z82" s="326"/>
      <c r="AA82" s="326"/>
      <c r="AB82" s="326"/>
      <c r="AC82" s="326"/>
      <c r="AD82" s="326"/>
      <c r="AE82" s="326"/>
      <c r="AF82" s="326"/>
      <c r="AG82" s="326"/>
      <c r="AH82" s="326"/>
      <c r="AI82" s="326"/>
      <c r="AJ82" s="326"/>
      <c r="AK82" s="326"/>
      <c r="AL82" s="326"/>
      <c r="AM82" s="326"/>
      <c r="AN82" s="326"/>
      <c r="AO82" s="326"/>
      <c r="AP82" s="326"/>
      <c r="AQ82" s="326"/>
      <c r="AR82" s="326"/>
      <c r="AS82" s="326"/>
      <c r="AT82" s="326"/>
      <c r="AU82" s="326"/>
      <c r="AV82" s="326"/>
      <c r="AW82" s="326"/>
      <c r="AX82" s="327"/>
      <c r="AY82" s="327"/>
      <c r="AZ82" s="327"/>
      <c r="BA82" s="327"/>
      <c r="BB82" s="327"/>
      <c r="BC82" s="327"/>
      <c r="BD82" s="327"/>
      <c r="BE82" s="326"/>
      <c r="BF82" s="326"/>
      <c r="BG82" s="326"/>
      <c r="BH82" s="326"/>
      <c r="BI82" s="326"/>
      <c r="BJ82" s="326"/>
      <c r="BK82" s="326"/>
      <c r="BL82" s="326"/>
      <c r="BM82" s="326"/>
      <c r="BN82" s="326"/>
      <c r="BO82" s="326"/>
      <c r="BP82" s="326"/>
      <c r="BQ82" s="326"/>
      <c r="BR82" s="326"/>
      <c r="BS82" s="326"/>
      <c r="BT82" s="326"/>
      <c r="BU82" s="326"/>
      <c r="BV82" s="326"/>
      <c r="BW82" s="326"/>
      <c r="BX82" s="326"/>
      <c r="BY82" s="326"/>
      <c r="BZ82" s="326"/>
      <c r="CA82" s="326"/>
      <c r="WF82" s="171"/>
      <c r="WG82" s="171"/>
      <c r="WH82" s="171"/>
      <c r="WI82" s="171"/>
      <c r="WJ82" s="171"/>
      <c r="WK82" s="171"/>
      <c r="WL82" s="171"/>
      <c r="WM82" s="171"/>
      <c r="WN82" s="171"/>
      <c r="WO82" s="171"/>
    </row>
    <row r="83" spans="1:613" ht="16" customHeight="1" x14ac:dyDescent="0.35">
      <c r="A83" s="163"/>
      <c r="B83" s="615"/>
      <c r="C83" s="260"/>
      <c r="D83" s="296"/>
      <c r="E83" s="241"/>
      <c r="F83" s="222"/>
      <c r="G83" s="242"/>
      <c r="H83" s="242"/>
      <c r="I83" s="242"/>
      <c r="J83" s="242"/>
      <c r="K83" s="242"/>
      <c r="L83" s="242"/>
      <c r="M83" s="242"/>
      <c r="N83" s="242"/>
      <c r="O83" s="242"/>
      <c r="P83" s="242"/>
      <c r="Q83" s="242"/>
      <c r="R83" s="328"/>
      <c r="S83" s="328"/>
      <c r="T83" s="328"/>
      <c r="U83" s="328"/>
      <c r="V83" s="328"/>
      <c r="W83" s="242"/>
      <c r="X83" s="242"/>
      <c r="Y83" s="242"/>
      <c r="Z83" s="242"/>
      <c r="AA83" s="242"/>
      <c r="AB83" s="242"/>
      <c r="AC83" s="242"/>
      <c r="AD83" s="242"/>
      <c r="AE83" s="242"/>
      <c r="AF83" s="242"/>
      <c r="AG83" s="242"/>
      <c r="AH83" s="242"/>
      <c r="AI83" s="242"/>
      <c r="AJ83" s="242"/>
      <c r="AK83" s="242"/>
      <c r="AL83" s="242"/>
      <c r="AM83" s="242"/>
      <c r="AN83" s="242"/>
      <c r="AO83" s="242"/>
      <c r="AP83" s="242"/>
      <c r="AQ83" s="242"/>
      <c r="AR83" s="242"/>
      <c r="AS83" s="242"/>
      <c r="AT83" s="244"/>
      <c r="AU83" s="244"/>
      <c r="AV83" s="244"/>
      <c r="AW83" s="244"/>
      <c r="AX83" s="242"/>
      <c r="AY83" s="242"/>
      <c r="AZ83" s="242"/>
      <c r="BA83" s="242"/>
      <c r="BB83" s="242"/>
      <c r="BC83" s="242"/>
      <c r="BD83" s="242"/>
      <c r="BE83" s="242"/>
      <c r="BF83" s="242"/>
      <c r="BG83" s="242"/>
      <c r="BH83" s="242"/>
      <c r="BI83" s="242"/>
      <c r="BJ83" s="242"/>
      <c r="BK83" s="242"/>
      <c r="BL83" s="242"/>
      <c r="BM83" s="242"/>
      <c r="BN83" s="242"/>
      <c r="BO83" s="242"/>
      <c r="BP83" s="242"/>
      <c r="BQ83" s="242"/>
      <c r="BR83" s="242"/>
      <c r="BS83" s="242"/>
      <c r="BT83" s="242"/>
      <c r="BU83" s="242"/>
      <c r="BV83" s="244"/>
      <c r="BW83" s="244"/>
      <c r="BX83" s="244"/>
      <c r="BY83" s="244"/>
      <c r="BZ83" s="244"/>
      <c r="CA83" s="244"/>
      <c r="WF83" s="171"/>
      <c r="WG83" s="171"/>
      <c r="WH83" s="171"/>
      <c r="WI83" s="171"/>
      <c r="WJ83" s="171"/>
      <c r="WK83" s="171"/>
      <c r="WL83" s="171"/>
      <c r="WM83" s="171"/>
      <c r="WN83" s="171"/>
      <c r="WO83" s="171"/>
    </row>
    <row r="84" spans="1:613" ht="17" customHeight="1" thickBot="1" x14ac:dyDescent="0.5">
      <c r="A84" s="163"/>
      <c r="B84" s="615"/>
      <c r="C84" s="302" t="s">
        <v>97</v>
      </c>
      <c r="D84" s="225"/>
      <c r="E84" s="226"/>
      <c r="F84" s="222"/>
      <c r="G84" s="466"/>
      <c r="H84" s="466"/>
      <c r="I84" s="466"/>
      <c r="J84" s="466"/>
      <c r="K84" s="174"/>
      <c r="L84" s="174"/>
      <c r="M84" s="174"/>
      <c r="N84" s="174"/>
      <c r="O84" s="174"/>
      <c r="P84" s="174"/>
      <c r="Q84" s="174"/>
      <c r="R84" s="193"/>
      <c r="S84" s="193"/>
      <c r="T84" s="193"/>
      <c r="U84" s="193"/>
      <c r="V84" s="193"/>
      <c r="W84" s="246"/>
      <c r="X84" s="246"/>
      <c r="Y84" s="246"/>
      <c r="Z84" s="246"/>
      <c r="AA84" s="246"/>
      <c r="AB84" s="246"/>
      <c r="AC84" s="246"/>
      <c r="AD84" s="246"/>
      <c r="AE84" s="246"/>
      <c r="AF84" s="246"/>
      <c r="AG84" s="246"/>
      <c r="AH84" s="247"/>
      <c r="AI84" s="247"/>
      <c r="AJ84" s="247"/>
      <c r="AK84" s="248"/>
      <c r="AL84" s="248"/>
      <c r="AM84" s="248"/>
      <c r="AN84" s="248"/>
      <c r="AO84" s="248"/>
      <c r="AP84" s="248"/>
      <c r="AQ84" s="248"/>
      <c r="AR84" s="248"/>
      <c r="AS84" s="247"/>
      <c r="AT84" s="572"/>
      <c r="AU84" s="572"/>
      <c r="AV84" s="572"/>
      <c r="AW84" s="572"/>
      <c r="AX84" s="249"/>
      <c r="AY84" s="249"/>
      <c r="AZ84" s="249"/>
      <c r="BA84" s="249"/>
      <c r="BB84" s="249"/>
      <c r="BC84" s="249"/>
      <c r="BD84" s="249"/>
      <c r="BE84" s="179"/>
      <c r="BF84" s="179"/>
      <c r="BG84" s="179"/>
      <c r="BH84" s="179"/>
      <c r="BI84" s="179"/>
      <c r="BJ84" s="179"/>
      <c r="BK84" s="179"/>
      <c r="BL84" s="179"/>
      <c r="BM84" s="179"/>
      <c r="BN84" s="179"/>
      <c r="BO84" s="179"/>
      <c r="BP84" s="179"/>
      <c r="BQ84" s="571"/>
      <c r="BR84" s="571"/>
      <c r="BS84" s="571"/>
      <c r="BT84" s="571"/>
      <c r="BU84" s="571"/>
      <c r="BV84" s="583"/>
      <c r="BW84" s="584"/>
      <c r="BX84" s="496"/>
      <c r="BY84" s="496"/>
      <c r="BZ84" s="496"/>
      <c r="CA84" s="496"/>
      <c r="WF84" s="171"/>
      <c r="WG84" s="171"/>
      <c r="WH84" s="171"/>
      <c r="WI84" s="171"/>
      <c r="WJ84" s="171"/>
      <c r="WK84" s="171"/>
      <c r="WL84" s="171"/>
      <c r="WM84" s="171"/>
      <c r="WN84" s="171"/>
      <c r="WO84" s="171"/>
    </row>
    <row r="85" spans="1:613" ht="16" customHeight="1" thickBot="1" x14ac:dyDescent="0.4">
      <c r="A85" s="163"/>
      <c r="B85" s="615"/>
      <c r="C85" s="329" t="s">
        <v>98</v>
      </c>
      <c r="D85" s="622" t="s">
        <v>454</v>
      </c>
      <c r="E85" s="419">
        <v>3.7</v>
      </c>
      <c r="F85" s="203"/>
      <c r="G85" s="199"/>
      <c r="H85" s="199"/>
      <c r="I85" s="199"/>
      <c r="J85" s="199"/>
      <c r="K85" s="199"/>
      <c r="L85" s="199"/>
      <c r="M85" s="199"/>
      <c r="N85" s="199"/>
      <c r="O85" s="199"/>
      <c r="P85" s="199"/>
      <c r="Q85" s="199"/>
      <c r="R85" s="199"/>
      <c r="S85" s="199"/>
      <c r="T85" s="199"/>
      <c r="U85" s="199"/>
      <c r="V85" s="199"/>
      <c r="W85" s="199"/>
      <c r="X85" s="199"/>
      <c r="Y85" s="199"/>
      <c r="Z85" s="199"/>
      <c r="AA85" s="199"/>
      <c r="AB85" s="199"/>
      <c r="AC85" s="199"/>
      <c r="AD85" s="199"/>
      <c r="AE85" s="199"/>
      <c r="AF85" s="199"/>
      <c r="AG85" s="199"/>
      <c r="AH85" s="199"/>
      <c r="AI85" s="199"/>
      <c r="AJ85" s="199"/>
      <c r="AK85" s="199"/>
      <c r="AL85" s="199"/>
      <c r="AM85" s="199"/>
      <c r="AN85" s="199"/>
      <c r="AO85" s="199"/>
      <c r="AP85" s="199"/>
      <c r="AQ85" s="199"/>
      <c r="AR85" s="199"/>
      <c r="AS85" s="199"/>
      <c r="AT85" s="199"/>
      <c r="AU85" s="199"/>
      <c r="AV85" s="199"/>
      <c r="AW85" s="199"/>
      <c r="AX85" s="199"/>
      <c r="AY85" s="199"/>
      <c r="AZ85" s="199"/>
      <c r="BA85" s="199"/>
      <c r="BB85" s="199"/>
      <c r="BC85" s="199"/>
      <c r="BD85" s="199"/>
      <c r="BE85" s="199"/>
      <c r="BF85" s="199"/>
      <c r="BG85" s="199"/>
      <c r="BH85" s="199"/>
      <c r="BI85" s="199"/>
      <c r="BJ85" s="199"/>
      <c r="BK85" s="199"/>
      <c r="BL85" s="199"/>
      <c r="BM85" s="199"/>
      <c r="BN85" s="199"/>
      <c r="BO85" s="199"/>
      <c r="BP85" s="199"/>
      <c r="BQ85" s="199"/>
      <c r="BR85" s="199"/>
      <c r="BS85" s="199"/>
      <c r="BT85" s="199"/>
      <c r="BU85" s="199"/>
      <c r="BV85" s="199"/>
      <c r="BW85" s="199"/>
      <c r="BX85" s="199"/>
      <c r="BY85" s="199"/>
      <c r="BZ85" s="199"/>
      <c r="CA85" s="199"/>
      <c r="WF85" s="171"/>
      <c r="WG85" s="171"/>
      <c r="WH85" s="171"/>
      <c r="WI85" s="171"/>
      <c r="WJ85" s="171"/>
      <c r="WK85" s="171"/>
      <c r="WL85" s="171"/>
      <c r="WM85" s="171"/>
      <c r="WN85" s="171"/>
      <c r="WO85" s="171"/>
    </row>
    <row r="86" spans="1:613" s="163" customFormat="1" ht="16" customHeight="1" thickBot="1" x14ac:dyDescent="0.4">
      <c r="B86" s="615"/>
      <c r="C86" s="330" t="s">
        <v>99</v>
      </c>
      <c r="D86" s="623"/>
      <c r="E86" s="419">
        <v>4.2</v>
      </c>
      <c r="F86" s="203"/>
      <c r="G86" s="199"/>
      <c r="H86" s="199"/>
      <c r="I86" s="199"/>
      <c r="J86" s="199"/>
      <c r="K86" s="199"/>
      <c r="L86" s="199"/>
      <c r="M86" s="199"/>
      <c r="N86" s="199"/>
      <c r="O86" s="199"/>
      <c r="P86" s="199"/>
      <c r="Q86" s="199"/>
      <c r="R86" s="199"/>
      <c r="S86" s="199"/>
      <c r="T86" s="199"/>
      <c r="U86" s="199"/>
      <c r="V86" s="199"/>
      <c r="W86" s="199"/>
      <c r="X86" s="199"/>
      <c r="Y86" s="199"/>
      <c r="Z86" s="199"/>
      <c r="AA86" s="199"/>
      <c r="AB86" s="199"/>
      <c r="AC86" s="199"/>
      <c r="AD86" s="199"/>
      <c r="AE86" s="199"/>
      <c r="AF86" s="199"/>
      <c r="AG86" s="199"/>
      <c r="AH86" s="199"/>
      <c r="AI86" s="199"/>
      <c r="AJ86" s="199"/>
      <c r="AK86" s="199"/>
      <c r="AL86" s="199"/>
      <c r="AM86" s="199"/>
      <c r="AN86" s="199"/>
      <c r="AO86" s="199"/>
      <c r="AP86" s="199"/>
      <c r="AQ86" s="199"/>
      <c r="AR86" s="199"/>
      <c r="AS86" s="199"/>
      <c r="AT86" s="199"/>
      <c r="AU86" s="199"/>
      <c r="AV86" s="199"/>
      <c r="AW86" s="199"/>
      <c r="AX86" s="199"/>
      <c r="AY86" s="199"/>
      <c r="AZ86" s="199"/>
      <c r="BA86" s="199"/>
      <c r="BB86" s="199"/>
      <c r="BC86" s="199"/>
      <c r="BD86" s="199"/>
      <c r="BE86" s="199"/>
      <c r="BF86" s="199"/>
      <c r="BG86" s="199"/>
      <c r="BH86" s="199"/>
      <c r="BI86" s="199"/>
      <c r="BJ86" s="199"/>
      <c r="BK86" s="199"/>
      <c r="BL86" s="199"/>
      <c r="BM86" s="199"/>
      <c r="BN86" s="199"/>
      <c r="BO86" s="199"/>
      <c r="BP86" s="199"/>
      <c r="BQ86" s="199"/>
      <c r="BR86" s="199"/>
      <c r="BS86" s="199"/>
      <c r="BT86" s="199"/>
      <c r="BU86" s="199"/>
      <c r="BV86" s="199"/>
      <c r="BW86" s="199"/>
      <c r="BX86" s="199"/>
      <c r="BY86" s="199"/>
      <c r="BZ86" s="199"/>
      <c r="CA86" s="199"/>
      <c r="CB86" s="162"/>
      <c r="CC86" s="162"/>
      <c r="CD86" s="162"/>
      <c r="CE86" s="162"/>
      <c r="CF86" s="162"/>
      <c r="CG86" s="162"/>
      <c r="CH86" s="162"/>
      <c r="CI86" s="162"/>
      <c r="CJ86" s="162"/>
      <c r="CK86" s="162"/>
      <c r="CL86" s="162"/>
      <c r="CM86" s="162"/>
      <c r="CN86" s="162"/>
      <c r="CO86" s="162"/>
      <c r="CP86" s="162"/>
      <c r="CQ86" s="162"/>
      <c r="CR86" s="162"/>
      <c r="CS86" s="162"/>
      <c r="CT86" s="162"/>
      <c r="CU86" s="162"/>
      <c r="CV86" s="162"/>
      <c r="CW86" s="162"/>
      <c r="CX86" s="162"/>
      <c r="CY86" s="162"/>
      <c r="CZ86" s="162"/>
      <c r="DA86" s="162"/>
      <c r="DB86" s="162"/>
      <c r="DC86" s="162"/>
      <c r="DD86" s="162"/>
      <c r="DE86" s="162"/>
      <c r="DF86" s="162"/>
      <c r="DG86" s="162"/>
      <c r="DH86" s="162"/>
      <c r="DI86" s="162"/>
      <c r="DJ86" s="162"/>
      <c r="DK86" s="162"/>
      <c r="DL86" s="162"/>
      <c r="DM86" s="162"/>
      <c r="DN86" s="162"/>
      <c r="DO86" s="162"/>
      <c r="DP86" s="162"/>
      <c r="DQ86" s="162"/>
      <c r="DR86" s="162"/>
      <c r="DS86" s="162"/>
      <c r="DT86" s="162"/>
      <c r="DU86" s="162"/>
      <c r="DV86" s="162"/>
      <c r="DW86" s="162"/>
      <c r="DX86" s="162"/>
      <c r="DY86" s="162"/>
      <c r="DZ86" s="162"/>
      <c r="EA86" s="162"/>
      <c r="EB86" s="162"/>
      <c r="EC86" s="162"/>
      <c r="ED86" s="162"/>
      <c r="EE86" s="162"/>
      <c r="EF86" s="162"/>
      <c r="EG86" s="162"/>
      <c r="EH86" s="162"/>
      <c r="EI86" s="162"/>
      <c r="EJ86" s="162"/>
      <c r="EK86" s="162"/>
      <c r="EL86" s="162"/>
      <c r="EM86" s="162"/>
      <c r="EN86" s="162"/>
      <c r="EO86" s="162"/>
      <c r="EP86" s="162"/>
      <c r="EQ86" s="162"/>
      <c r="ER86" s="162"/>
      <c r="ES86" s="162"/>
      <c r="ET86" s="162"/>
      <c r="EU86" s="162"/>
      <c r="EV86" s="162"/>
      <c r="EW86" s="162"/>
      <c r="EX86" s="162"/>
      <c r="EY86" s="162"/>
      <c r="EZ86" s="162"/>
      <c r="FA86" s="162"/>
      <c r="FB86" s="162"/>
      <c r="FC86" s="162"/>
      <c r="FD86" s="162"/>
      <c r="FE86" s="162"/>
      <c r="FF86" s="162"/>
      <c r="FG86" s="162"/>
      <c r="FH86" s="162"/>
      <c r="FI86" s="162"/>
      <c r="FJ86" s="162"/>
      <c r="FK86" s="162"/>
      <c r="FL86" s="162"/>
      <c r="FM86" s="162"/>
      <c r="FN86" s="162"/>
      <c r="FO86" s="162"/>
      <c r="FP86" s="162"/>
      <c r="FQ86" s="162"/>
      <c r="FR86" s="162"/>
      <c r="FS86" s="162"/>
      <c r="FT86" s="162"/>
      <c r="FU86" s="162"/>
      <c r="FV86" s="162"/>
      <c r="FW86" s="162"/>
      <c r="FX86" s="162"/>
      <c r="FY86" s="162"/>
      <c r="FZ86" s="162"/>
      <c r="GA86" s="162"/>
      <c r="GB86" s="162"/>
      <c r="GC86" s="162"/>
      <c r="GD86" s="162"/>
      <c r="GE86" s="162"/>
      <c r="GF86" s="162"/>
      <c r="GG86" s="162"/>
      <c r="GH86" s="162"/>
      <c r="GI86" s="162"/>
      <c r="GJ86" s="162"/>
      <c r="GK86" s="162"/>
      <c r="GL86" s="162"/>
      <c r="GM86" s="162"/>
      <c r="GN86" s="162"/>
      <c r="GO86" s="162"/>
      <c r="GP86" s="162"/>
      <c r="GQ86" s="162"/>
      <c r="GR86" s="162"/>
      <c r="GS86" s="162"/>
      <c r="GT86" s="162"/>
      <c r="GU86" s="162"/>
      <c r="GV86" s="162"/>
      <c r="GW86" s="162"/>
      <c r="GX86" s="162"/>
      <c r="GY86" s="162"/>
      <c r="GZ86" s="162"/>
      <c r="HA86" s="162"/>
      <c r="HB86" s="162"/>
      <c r="HC86" s="162"/>
      <c r="HD86" s="162"/>
      <c r="HE86" s="162"/>
      <c r="HF86" s="162"/>
      <c r="HG86" s="162"/>
      <c r="HH86" s="162"/>
      <c r="HI86" s="162"/>
      <c r="HJ86" s="162"/>
      <c r="HK86" s="162"/>
      <c r="HL86" s="162"/>
      <c r="HM86" s="162"/>
      <c r="HN86" s="162"/>
      <c r="HO86" s="162"/>
      <c r="HP86" s="162"/>
      <c r="HQ86" s="162"/>
      <c r="HR86" s="162"/>
      <c r="HS86" s="162"/>
      <c r="HT86" s="162"/>
      <c r="HU86" s="162"/>
      <c r="HV86" s="162"/>
      <c r="HW86" s="162"/>
      <c r="HX86" s="162"/>
      <c r="HY86" s="162"/>
      <c r="HZ86" s="162"/>
      <c r="IA86" s="162"/>
      <c r="IB86" s="162"/>
      <c r="IC86" s="162"/>
      <c r="ID86" s="162"/>
      <c r="IE86" s="162"/>
      <c r="IF86" s="162"/>
      <c r="IG86" s="162"/>
      <c r="IH86" s="162"/>
      <c r="II86" s="162"/>
      <c r="IJ86" s="162"/>
      <c r="IK86" s="162"/>
      <c r="IL86" s="162"/>
      <c r="IM86" s="162"/>
      <c r="IN86" s="162"/>
      <c r="IO86" s="162"/>
      <c r="IP86" s="162"/>
      <c r="IQ86" s="162"/>
      <c r="IR86" s="162"/>
      <c r="IS86" s="162"/>
      <c r="IT86" s="162"/>
      <c r="IU86" s="162"/>
      <c r="IV86" s="162"/>
      <c r="IW86" s="162"/>
      <c r="IX86" s="162"/>
      <c r="IY86" s="162"/>
      <c r="IZ86" s="162"/>
      <c r="JA86" s="162"/>
      <c r="JB86" s="162"/>
      <c r="JC86" s="162"/>
      <c r="JD86" s="162"/>
      <c r="JE86" s="162"/>
      <c r="JF86" s="162"/>
      <c r="JG86" s="162"/>
      <c r="JH86" s="162"/>
      <c r="JI86" s="162"/>
      <c r="JJ86" s="162"/>
      <c r="JK86" s="162"/>
      <c r="JL86" s="162"/>
      <c r="JM86" s="162"/>
      <c r="JN86" s="162"/>
      <c r="JO86" s="162"/>
      <c r="JP86" s="162"/>
      <c r="JQ86" s="162"/>
      <c r="JR86" s="162"/>
      <c r="JS86" s="162"/>
      <c r="JT86" s="162"/>
      <c r="JU86" s="162"/>
      <c r="JV86" s="162"/>
      <c r="JW86" s="162"/>
      <c r="JX86" s="162"/>
      <c r="JY86" s="162"/>
      <c r="JZ86" s="162"/>
      <c r="KA86" s="162"/>
      <c r="KB86" s="162"/>
      <c r="KC86" s="162"/>
      <c r="KD86" s="162"/>
      <c r="KE86" s="162"/>
      <c r="KF86" s="162"/>
      <c r="KG86" s="162"/>
      <c r="KH86" s="162"/>
      <c r="KI86" s="162"/>
      <c r="KJ86" s="162"/>
      <c r="KK86" s="162"/>
      <c r="KL86" s="162"/>
      <c r="KM86" s="162"/>
      <c r="KN86" s="162"/>
      <c r="KO86" s="162"/>
      <c r="KP86" s="162"/>
      <c r="KQ86" s="162"/>
      <c r="KR86" s="162"/>
      <c r="KS86" s="162"/>
      <c r="KT86" s="162"/>
      <c r="KU86" s="162"/>
      <c r="KV86" s="162"/>
      <c r="KW86" s="162"/>
      <c r="KX86" s="162"/>
      <c r="KY86" s="162"/>
      <c r="KZ86" s="162"/>
      <c r="LA86" s="162"/>
      <c r="LB86" s="162"/>
      <c r="LC86" s="162"/>
      <c r="LD86" s="162"/>
      <c r="LE86" s="162"/>
      <c r="LF86" s="162"/>
      <c r="LG86" s="162"/>
      <c r="LH86" s="162"/>
      <c r="LI86" s="162"/>
      <c r="LJ86" s="162"/>
      <c r="LK86" s="162"/>
      <c r="LL86" s="162"/>
      <c r="LM86" s="162"/>
      <c r="LN86" s="162"/>
      <c r="LO86" s="162"/>
      <c r="LP86" s="162"/>
      <c r="LQ86" s="162"/>
      <c r="LR86" s="162"/>
      <c r="LS86" s="162"/>
      <c r="LT86" s="162"/>
      <c r="LU86" s="162"/>
      <c r="LV86" s="162"/>
      <c r="LW86" s="162"/>
      <c r="LX86" s="162"/>
      <c r="LY86" s="162"/>
      <c r="LZ86" s="162"/>
      <c r="MA86" s="162"/>
      <c r="MB86" s="162"/>
      <c r="MC86" s="162"/>
      <c r="MD86" s="162"/>
      <c r="ME86" s="162"/>
      <c r="MF86" s="162"/>
      <c r="MG86" s="162"/>
      <c r="MH86" s="162"/>
      <c r="MI86" s="162"/>
      <c r="MJ86" s="162"/>
      <c r="MK86" s="162"/>
      <c r="ML86" s="162"/>
      <c r="MM86" s="162"/>
      <c r="MN86" s="162"/>
      <c r="MO86" s="162"/>
      <c r="MP86" s="162"/>
      <c r="MQ86" s="162"/>
      <c r="MR86" s="162"/>
      <c r="MS86" s="162"/>
      <c r="MT86" s="162"/>
      <c r="MU86" s="162"/>
      <c r="MV86" s="162"/>
      <c r="MW86" s="162"/>
      <c r="MX86" s="162"/>
      <c r="MY86" s="162"/>
      <c r="MZ86" s="162"/>
      <c r="NA86" s="162"/>
      <c r="NB86" s="162"/>
      <c r="NC86" s="162"/>
      <c r="ND86" s="162"/>
      <c r="NE86" s="162"/>
      <c r="NF86" s="162"/>
      <c r="NG86" s="162"/>
      <c r="NH86" s="162"/>
      <c r="NI86" s="162"/>
      <c r="NJ86" s="162"/>
      <c r="NK86" s="162"/>
      <c r="NL86" s="162"/>
      <c r="NM86" s="162"/>
      <c r="NN86" s="162"/>
      <c r="NO86" s="162"/>
      <c r="NP86" s="162"/>
      <c r="NQ86" s="162"/>
      <c r="NR86" s="162"/>
      <c r="NS86" s="162"/>
      <c r="NT86" s="162"/>
      <c r="NU86" s="162"/>
      <c r="NV86" s="162"/>
      <c r="NW86" s="162"/>
      <c r="NX86" s="162"/>
      <c r="NY86" s="162"/>
      <c r="NZ86" s="162"/>
      <c r="OA86" s="162"/>
      <c r="OB86" s="162"/>
      <c r="OC86" s="162"/>
      <c r="OD86" s="162"/>
      <c r="OE86" s="162"/>
      <c r="OF86" s="162"/>
      <c r="OG86" s="162"/>
      <c r="OH86" s="162"/>
      <c r="OI86" s="162"/>
      <c r="OJ86" s="162"/>
      <c r="OK86" s="162"/>
      <c r="OL86" s="162"/>
      <c r="OM86" s="162"/>
      <c r="ON86" s="162"/>
      <c r="OO86" s="162"/>
      <c r="OP86" s="162"/>
      <c r="OQ86" s="162"/>
      <c r="OR86" s="162"/>
      <c r="OS86" s="162"/>
      <c r="OT86" s="162"/>
      <c r="OU86" s="162"/>
      <c r="OV86" s="162"/>
      <c r="OW86" s="162"/>
      <c r="OX86" s="162"/>
      <c r="OY86" s="162"/>
      <c r="OZ86" s="162"/>
      <c r="PA86" s="162"/>
      <c r="PB86" s="162"/>
      <c r="PC86" s="162"/>
      <c r="PD86" s="162"/>
      <c r="PE86" s="162"/>
      <c r="PF86" s="162"/>
      <c r="PG86" s="162"/>
      <c r="PH86" s="162"/>
      <c r="PI86" s="162"/>
      <c r="PJ86" s="162"/>
      <c r="PK86" s="162"/>
      <c r="PL86" s="162"/>
      <c r="PM86" s="162"/>
      <c r="PN86" s="162"/>
      <c r="PO86" s="162"/>
      <c r="PP86" s="162"/>
      <c r="PQ86" s="162"/>
      <c r="PR86" s="162"/>
      <c r="PS86" s="162"/>
      <c r="PT86" s="162"/>
      <c r="PU86" s="162"/>
      <c r="PV86" s="162"/>
      <c r="PW86" s="162"/>
      <c r="PX86" s="162"/>
      <c r="PY86" s="162"/>
      <c r="PZ86" s="162"/>
      <c r="QA86" s="162"/>
      <c r="QB86" s="162"/>
      <c r="QC86" s="162"/>
      <c r="QD86" s="162"/>
      <c r="QE86" s="162"/>
      <c r="QF86" s="162"/>
      <c r="QG86" s="162"/>
      <c r="QH86" s="162"/>
      <c r="QI86" s="162"/>
      <c r="QJ86" s="162"/>
      <c r="QK86" s="162"/>
      <c r="QL86" s="162"/>
      <c r="QM86" s="162"/>
      <c r="QN86" s="162"/>
      <c r="QO86" s="162"/>
      <c r="QP86" s="162"/>
      <c r="QQ86" s="162"/>
      <c r="QR86" s="162"/>
      <c r="QS86" s="162"/>
      <c r="QT86" s="162"/>
      <c r="QU86" s="162"/>
      <c r="QV86" s="162"/>
      <c r="QW86" s="162"/>
      <c r="QX86" s="162"/>
      <c r="QY86" s="162"/>
      <c r="QZ86" s="162"/>
      <c r="RA86" s="162"/>
      <c r="RB86" s="162"/>
      <c r="RC86" s="162"/>
      <c r="RD86" s="162"/>
      <c r="RE86" s="162"/>
      <c r="RF86" s="162"/>
      <c r="RG86" s="162"/>
      <c r="RH86" s="162"/>
      <c r="RI86" s="162"/>
      <c r="RJ86" s="162"/>
      <c r="RK86" s="162"/>
      <c r="RL86" s="162"/>
      <c r="RM86" s="162"/>
      <c r="RN86" s="162"/>
      <c r="RO86" s="162"/>
      <c r="RP86" s="162"/>
      <c r="RQ86" s="162"/>
      <c r="RR86" s="162"/>
      <c r="RS86" s="162"/>
      <c r="RT86" s="162"/>
      <c r="RU86" s="162"/>
      <c r="RV86" s="162"/>
      <c r="RW86" s="162"/>
      <c r="RX86" s="162"/>
      <c r="RY86" s="162"/>
      <c r="RZ86" s="162"/>
      <c r="SA86" s="162"/>
      <c r="SB86" s="162"/>
      <c r="SC86" s="162"/>
      <c r="SD86" s="162"/>
      <c r="SE86" s="162"/>
      <c r="SF86" s="162"/>
      <c r="SG86" s="162"/>
      <c r="SH86" s="162"/>
      <c r="SI86" s="162"/>
      <c r="SJ86" s="162"/>
      <c r="SK86" s="162"/>
      <c r="SL86" s="162"/>
      <c r="SM86" s="162"/>
      <c r="SN86" s="162"/>
      <c r="SO86" s="162"/>
      <c r="SP86" s="162"/>
      <c r="SQ86" s="162"/>
      <c r="SR86" s="162"/>
      <c r="SS86" s="162"/>
      <c r="ST86" s="162"/>
      <c r="SU86" s="162"/>
      <c r="SV86" s="162"/>
      <c r="SW86" s="162"/>
      <c r="SX86" s="162"/>
      <c r="SY86" s="162"/>
      <c r="SZ86" s="162"/>
      <c r="TA86" s="162"/>
      <c r="TB86" s="162"/>
      <c r="TC86" s="162"/>
      <c r="TD86" s="162"/>
      <c r="TE86" s="162"/>
      <c r="TF86" s="162"/>
      <c r="TG86" s="162"/>
      <c r="TH86" s="162"/>
      <c r="TI86" s="162"/>
      <c r="TJ86" s="162"/>
      <c r="TK86" s="162"/>
      <c r="TL86" s="162"/>
      <c r="TM86" s="162"/>
      <c r="TN86" s="162"/>
      <c r="TO86" s="162"/>
      <c r="TP86" s="162"/>
      <c r="TQ86" s="162"/>
      <c r="TR86" s="162"/>
      <c r="TS86" s="162"/>
      <c r="TT86" s="162"/>
      <c r="TU86" s="162"/>
      <c r="TV86" s="162"/>
      <c r="TW86" s="162"/>
      <c r="TX86" s="162"/>
      <c r="TY86" s="162"/>
      <c r="TZ86" s="162"/>
      <c r="UA86" s="162"/>
      <c r="UB86" s="162"/>
      <c r="UC86" s="162"/>
      <c r="UD86" s="162"/>
      <c r="UE86" s="162"/>
      <c r="UF86" s="162"/>
      <c r="UG86" s="162"/>
      <c r="UH86" s="162"/>
      <c r="UI86" s="162"/>
      <c r="UJ86" s="162"/>
      <c r="UK86" s="162"/>
      <c r="UL86" s="162"/>
      <c r="UM86" s="162"/>
      <c r="UN86" s="162"/>
      <c r="UO86" s="162"/>
      <c r="UP86" s="162"/>
      <c r="UQ86" s="162"/>
      <c r="UR86" s="162"/>
      <c r="US86" s="162"/>
      <c r="UT86" s="162"/>
      <c r="UU86" s="162"/>
      <c r="UV86" s="162"/>
      <c r="UW86" s="162"/>
      <c r="UX86" s="162"/>
      <c r="UY86" s="162"/>
      <c r="UZ86" s="162"/>
      <c r="VA86" s="162"/>
      <c r="VB86" s="162"/>
      <c r="VC86" s="162"/>
      <c r="VD86" s="162"/>
      <c r="VE86" s="162"/>
      <c r="VF86" s="162"/>
      <c r="VG86" s="162"/>
      <c r="VH86" s="162"/>
      <c r="VI86" s="162"/>
      <c r="VJ86" s="162"/>
      <c r="VK86" s="162"/>
      <c r="VL86" s="162"/>
      <c r="VM86" s="162"/>
      <c r="VN86" s="162"/>
      <c r="VO86" s="162"/>
      <c r="VP86" s="162"/>
      <c r="VQ86" s="162"/>
      <c r="VR86" s="162"/>
      <c r="VS86" s="162"/>
      <c r="VT86" s="162"/>
      <c r="VU86" s="162"/>
      <c r="VV86" s="162"/>
      <c r="VW86" s="162"/>
      <c r="VX86" s="162"/>
      <c r="VY86" s="162"/>
      <c r="VZ86" s="162"/>
      <c r="WA86" s="162"/>
      <c r="WB86" s="162"/>
      <c r="WC86" s="162"/>
      <c r="WD86" s="162"/>
      <c r="WE86" s="162"/>
    </row>
    <row r="87" spans="1:613" s="163" customFormat="1" ht="16" customHeight="1" thickBot="1" x14ac:dyDescent="0.4">
      <c r="B87" s="615"/>
      <c r="C87" s="331" t="s">
        <v>100</v>
      </c>
      <c r="D87" s="332" t="s">
        <v>455</v>
      </c>
      <c r="E87" s="419">
        <v>4</v>
      </c>
      <c r="F87" s="203"/>
      <c r="G87" s="199"/>
      <c r="H87" s="199"/>
      <c r="I87" s="199"/>
      <c r="J87" s="199"/>
      <c r="K87" s="199"/>
      <c r="L87" s="199"/>
      <c r="M87" s="199"/>
      <c r="N87" s="199"/>
      <c r="O87" s="199"/>
      <c r="P87" s="199"/>
      <c r="Q87" s="199"/>
      <c r="R87" s="199"/>
      <c r="S87" s="199"/>
      <c r="T87" s="199"/>
      <c r="U87" s="199"/>
      <c r="V87" s="199"/>
      <c r="W87" s="199"/>
      <c r="X87" s="199"/>
      <c r="Y87" s="199"/>
      <c r="Z87" s="199"/>
      <c r="AA87" s="199"/>
      <c r="AB87" s="199"/>
      <c r="AC87" s="199"/>
      <c r="AD87" s="199"/>
      <c r="AE87" s="199"/>
      <c r="AF87" s="199"/>
      <c r="AG87" s="199"/>
      <c r="AH87" s="199"/>
      <c r="AI87" s="199"/>
      <c r="AJ87" s="199"/>
      <c r="AK87" s="199"/>
      <c r="AL87" s="199"/>
      <c r="AM87" s="199"/>
      <c r="AN87" s="199"/>
      <c r="AO87" s="199"/>
      <c r="AP87" s="199"/>
      <c r="AQ87" s="199"/>
      <c r="AR87" s="199"/>
      <c r="AS87" s="199"/>
      <c r="AT87" s="199"/>
      <c r="AU87" s="199"/>
      <c r="AV87" s="199"/>
      <c r="AW87" s="199"/>
      <c r="AX87" s="199"/>
      <c r="AY87" s="199"/>
      <c r="AZ87" s="199"/>
      <c r="BA87" s="199"/>
      <c r="BB87" s="199"/>
      <c r="BC87" s="199"/>
      <c r="BD87" s="199"/>
      <c r="BE87" s="199"/>
      <c r="BF87" s="199"/>
      <c r="BG87" s="199"/>
      <c r="BH87" s="199"/>
      <c r="BI87" s="199"/>
      <c r="BJ87" s="199"/>
      <c r="BK87" s="199"/>
      <c r="BL87" s="199"/>
      <c r="BM87" s="199"/>
      <c r="BN87" s="199"/>
      <c r="BO87" s="199"/>
      <c r="BP87" s="199"/>
      <c r="BQ87" s="199"/>
      <c r="BR87" s="199"/>
      <c r="BS87" s="199"/>
      <c r="BT87" s="199"/>
      <c r="BU87" s="199"/>
      <c r="BV87" s="199"/>
      <c r="BW87" s="199"/>
      <c r="BX87" s="199"/>
      <c r="BY87" s="199"/>
      <c r="BZ87" s="199"/>
      <c r="CA87" s="199"/>
      <c r="CB87" s="162"/>
      <c r="CC87" s="162"/>
      <c r="CD87" s="162"/>
      <c r="CE87" s="162"/>
      <c r="CF87" s="162"/>
      <c r="CG87" s="162"/>
      <c r="CH87" s="162"/>
      <c r="CI87" s="162"/>
      <c r="CJ87" s="162"/>
      <c r="CK87" s="162"/>
      <c r="CL87" s="162"/>
      <c r="CM87" s="162"/>
      <c r="CN87" s="162"/>
      <c r="CO87" s="162"/>
      <c r="CP87" s="162"/>
      <c r="CQ87" s="162"/>
      <c r="CR87" s="162"/>
      <c r="CS87" s="162"/>
      <c r="CT87" s="162"/>
      <c r="CU87" s="162"/>
      <c r="CV87" s="162"/>
      <c r="CW87" s="162"/>
      <c r="CX87" s="162"/>
      <c r="CY87" s="162"/>
      <c r="CZ87" s="162"/>
      <c r="DA87" s="162"/>
      <c r="DB87" s="162"/>
      <c r="DC87" s="162"/>
      <c r="DD87" s="162"/>
      <c r="DE87" s="162"/>
      <c r="DF87" s="162"/>
      <c r="DG87" s="162"/>
      <c r="DH87" s="162"/>
      <c r="DI87" s="162"/>
      <c r="DJ87" s="162"/>
      <c r="DK87" s="162"/>
      <c r="DL87" s="162"/>
      <c r="DM87" s="162"/>
      <c r="DN87" s="162"/>
      <c r="DO87" s="162"/>
      <c r="DP87" s="162"/>
      <c r="DQ87" s="162"/>
      <c r="DR87" s="162"/>
      <c r="DS87" s="162"/>
      <c r="DT87" s="162"/>
      <c r="DU87" s="162"/>
      <c r="DV87" s="162"/>
      <c r="DW87" s="162"/>
      <c r="DX87" s="162"/>
      <c r="DY87" s="162"/>
      <c r="DZ87" s="162"/>
      <c r="EA87" s="162"/>
      <c r="EB87" s="162"/>
      <c r="EC87" s="162"/>
      <c r="ED87" s="162"/>
      <c r="EE87" s="162"/>
      <c r="EF87" s="162"/>
      <c r="EG87" s="162"/>
      <c r="EH87" s="162"/>
      <c r="EI87" s="162"/>
      <c r="EJ87" s="162"/>
      <c r="EK87" s="162"/>
      <c r="EL87" s="162"/>
      <c r="EM87" s="162"/>
      <c r="EN87" s="162"/>
      <c r="EO87" s="162"/>
      <c r="EP87" s="162"/>
      <c r="EQ87" s="162"/>
      <c r="ER87" s="162"/>
      <c r="ES87" s="162"/>
      <c r="ET87" s="162"/>
      <c r="EU87" s="162"/>
      <c r="EV87" s="162"/>
      <c r="EW87" s="162"/>
      <c r="EX87" s="162"/>
      <c r="EY87" s="162"/>
      <c r="EZ87" s="162"/>
      <c r="FA87" s="162"/>
      <c r="FB87" s="162"/>
      <c r="FC87" s="162"/>
      <c r="FD87" s="162"/>
      <c r="FE87" s="162"/>
      <c r="FF87" s="162"/>
      <c r="FG87" s="162"/>
      <c r="FH87" s="162"/>
      <c r="FI87" s="162"/>
      <c r="FJ87" s="162"/>
      <c r="FK87" s="162"/>
      <c r="FL87" s="162"/>
      <c r="FM87" s="162"/>
      <c r="FN87" s="162"/>
      <c r="FO87" s="162"/>
      <c r="FP87" s="162"/>
      <c r="FQ87" s="162"/>
      <c r="FR87" s="162"/>
      <c r="FS87" s="162"/>
      <c r="FT87" s="162"/>
      <c r="FU87" s="162"/>
      <c r="FV87" s="162"/>
      <c r="FW87" s="162"/>
      <c r="FX87" s="162"/>
      <c r="FY87" s="162"/>
      <c r="FZ87" s="162"/>
      <c r="GA87" s="162"/>
      <c r="GB87" s="162"/>
      <c r="GC87" s="162"/>
      <c r="GD87" s="162"/>
      <c r="GE87" s="162"/>
      <c r="GF87" s="162"/>
      <c r="GG87" s="162"/>
      <c r="GH87" s="162"/>
      <c r="GI87" s="162"/>
      <c r="GJ87" s="162"/>
      <c r="GK87" s="162"/>
      <c r="GL87" s="162"/>
      <c r="GM87" s="162"/>
      <c r="GN87" s="162"/>
      <c r="GO87" s="162"/>
      <c r="GP87" s="162"/>
      <c r="GQ87" s="162"/>
      <c r="GR87" s="162"/>
      <c r="GS87" s="162"/>
      <c r="GT87" s="162"/>
      <c r="GU87" s="162"/>
      <c r="GV87" s="162"/>
      <c r="GW87" s="162"/>
      <c r="GX87" s="162"/>
      <c r="GY87" s="162"/>
      <c r="GZ87" s="162"/>
      <c r="HA87" s="162"/>
      <c r="HB87" s="162"/>
      <c r="HC87" s="162"/>
      <c r="HD87" s="162"/>
      <c r="HE87" s="162"/>
      <c r="HF87" s="162"/>
      <c r="HG87" s="162"/>
      <c r="HH87" s="162"/>
      <c r="HI87" s="162"/>
      <c r="HJ87" s="162"/>
      <c r="HK87" s="162"/>
      <c r="HL87" s="162"/>
      <c r="HM87" s="162"/>
      <c r="HN87" s="162"/>
      <c r="HO87" s="162"/>
      <c r="HP87" s="162"/>
      <c r="HQ87" s="162"/>
      <c r="HR87" s="162"/>
      <c r="HS87" s="162"/>
      <c r="HT87" s="162"/>
      <c r="HU87" s="162"/>
      <c r="HV87" s="162"/>
      <c r="HW87" s="162"/>
      <c r="HX87" s="162"/>
      <c r="HY87" s="162"/>
      <c r="HZ87" s="162"/>
      <c r="IA87" s="162"/>
      <c r="IB87" s="162"/>
      <c r="IC87" s="162"/>
      <c r="ID87" s="162"/>
      <c r="IE87" s="162"/>
      <c r="IF87" s="162"/>
      <c r="IG87" s="162"/>
      <c r="IH87" s="162"/>
      <c r="II87" s="162"/>
      <c r="IJ87" s="162"/>
      <c r="IK87" s="162"/>
      <c r="IL87" s="162"/>
      <c r="IM87" s="162"/>
      <c r="IN87" s="162"/>
      <c r="IO87" s="162"/>
      <c r="IP87" s="162"/>
      <c r="IQ87" s="162"/>
      <c r="IR87" s="162"/>
      <c r="IS87" s="162"/>
      <c r="IT87" s="162"/>
      <c r="IU87" s="162"/>
      <c r="IV87" s="162"/>
      <c r="IW87" s="162"/>
      <c r="IX87" s="162"/>
      <c r="IY87" s="162"/>
      <c r="IZ87" s="162"/>
      <c r="JA87" s="162"/>
      <c r="JB87" s="162"/>
      <c r="JC87" s="162"/>
      <c r="JD87" s="162"/>
      <c r="JE87" s="162"/>
      <c r="JF87" s="162"/>
      <c r="JG87" s="162"/>
      <c r="JH87" s="162"/>
      <c r="JI87" s="162"/>
      <c r="JJ87" s="162"/>
      <c r="JK87" s="162"/>
      <c r="JL87" s="162"/>
      <c r="JM87" s="162"/>
      <c r="JN87" s="162"/>
      <c r="JO87" s="162"/>
      <c r="JP87" s="162"/>
      <c r="JQ87" s="162"/>
      <c r="JR87" s="162"/>
      <c r="JS87" s="162"/>
      <c r="JT87" s="162"/>
      <c r="JU87" s="162"/>
      <c r="JV87" s="162"/>
      <c r="JW87" s="162"/>
      <c r="JX87" s="162"/>
      <c r="JY87" s="162"/>
      <c r="JZ87" s="162"/>
      <c r="KA87" s="162"/>
      <c r="KB87" s="162"/>
      <c r="KC87" s="162"/>
      <c r="KD87" s="162"/>
      <c r="KE87" s="162"/>
      <c r="KF87" s="162"/>
      <c r="KG87" s="162"/>
      <c r="KH87" s="162"/>
      <c r="KI87" s="162"/>
      <c r="KJ87" s="162"/>
      <c r="KK87" s="162"/>
      <c r="KL87" s="162"/>
      <c r="KM87" s="162"/>
      <c r="KN87" s="162"/>
      <c r="KO87" s="162"/>
      <c r="KP87" s="162"/>
      <c r="KQ87" s="162"/>
      <c r="KR87" s="162"/>
      <c r="KS87" s="162"/>
      <c r="KT87" s="162"/>
      <c r="KU87" s="162"/>
      <c r="KV87" s="162"/>
      <c r="KW87" s="162"/>
      <c r="KX87" s="162"/>
      <c r="KY87" s="162"/>
      <c r="KZ87" s="162"/>
      <c r="LA87" s="162"/>
      <c r="LB87" s="162"/>
      <c r="LC87" s="162"/>
      <c r="LD87" s="162"/>
      <c r="LE87" s="162"/>
      <c r="LF87" s="162"/>
      <c r="LG87" s="162"/>
      <c r="LH87" s="162"/>
      <c r="LI87" s="162"/>
      <c r="LJ87" s="162"/>
      <c r="LK87" s="162"/>
      <c r="LL87" s="162"/>
      <c r="LM87" s="162"/>
      <c r="LN87" s="162"/>
      <c r="LO87" s="162"/>
      <c r="LP87" s="162"/>
      <c r="LQ87" s="162"/>
      <c r="LR87" s="162"/>
      <c r="LS87" s="162"/>
      <c r="LT87" s="162"/>
      <c r="LU87" s="162"/>
      <c r="LV87" s="162"/>
      <c r="LW87" s="162"/>
      <c r="LX87" s="162"/>
      <c r="LY87" s="162"/>
      <c r="LZ87" s="162"/>
      <c r="MA87" s="162"/>
      <c r="MB87" s="162"/>
      <c r="MC87" s="162"/>
      <c r="MD87" s="162"/>
      <c r="ME87" s="162"/>
      <c r="MF87" s="162"/>
      <c r="MG87" s="162"/>
      <c r="MH87" s="162"/>
      <c r="MI87" s="162"/>
      <c r="MJ87" s="162"/>
      <c r="MK87" s="162"/>
      <c r="ML87" s="162"/>
      <c r="MM87" s="162"/>
      <c r="MN87" s="162"/>
      <c r="MO87" s="162"/>
      <c r="MP87" s="162"/>
      <c r="MQ87" s="162"/>
      <c r="MR87" s="162"/>
      <c r="MS87" s="162"/>
      <c r="MT87" s="162"/>
      <c r="MU87" s="162"/>
      <c r="MV87" s="162"/>
      <c r="MW87" s="162"/>
      <c r="MX87" s="162"/>
      <c r="MY87" s="162"/>
      <c r="MZ87" s="162"/>
      <c r="NA87" s="162"/>
      <c r="NB87" s="162"/>
      <c r="NC87" s="162"/>
      <c r="ND87" s="162"/>
      <c r="NE87" s="162"/>
      <c r="NF87" s="162"/>
      <c r="NG87" s="162"/>
      <c r="NH87" s="162"/>
      <c r="NI87" s="162"/>
      <c r="NJ87" s="162"/>
      <c r="NK87" s="162"/>
      <c r="NL87" s="162"/>
      <c r="NM87" s="162"/>
      <c r="NN87" s="162"/>
      <c r="NO87" s="162"/>
      <c r="NP87" s="162"/>
      <c r="NQ87" s="162"/>
      <c r="NR87" s="162"/>
      <c r="NS87" s="162"/>
      <c r="NT87" s="162"/>
      <c r="NU87" s="162"/>
      <c r="NV87" s="162"/>
      <c r="NW87" s="162"/>
      <c r="NX87" s="162"/>
      <c r="NY87" s="162"/>
      <c r="NZ87" s="162"/>
      <c r="OA87" s="162"/>
      <c r="OB87" s="162"/>
      <c r="OC87" s="162"/>
      <c r="OD87" s="162"/>
      <c r="OE87" s="162"/>
      <c r="OF87" s="162"/>
      <c r="OG87" s="162"/>
      <c r="OH87" s="162"/>
      <c r="OI87" s="162"/>
      <c r="OJ87" s="162"/>
      <c r="OK87" s="162"/>
      <c r="OL87" s="162"/>
      <c r="OM87" s="162"/>
      <c r="ON87" s="162"/>
      <c r="OO87" s="162"/>
      <c r="OP87" s="162"/>
      <c r="OQ87" s="162"/>
      <c r="OR87" s="162"/>
      <c r="OS87" s="162"/>
      <c r="OT87" s="162"/>
      <c r="OU87" s="162"/>
      <c r="OV87" s="162"/>
      <c r="OW87" s="162"/>
      <c r="OX87" s="162"/>
      <c r="OY87" s="162"/>
      <c r="OZ87" s="162"/>
      <c r="PA87" s="162"/>
      <c r="PB87" s="162"/>
      <c r="PC87" s="162"/>
      <c r="PD87" s="162"/>
      <c r="PE87" s="162"/>
      <c r="PF87" s="162"/>
      <c r="PG87" s="162"/>
      <c r="PH87" s="162"/>
      <c r="PI87" s="162"/>
      <c r="PJ87" s="162"/>
      <c r="PK87" s="162"/>
      <c r="PL87" s="162"/>
      <c r="PM87" s="162"/>
      <c r="PN87" s="162"/>
      <c r="PO87" s="162"/>
      <c r="PP87" s="162"/>
      <c r="PQ87" s="162"/>
      <c r="PR87" s="162"/>
      <c r="PS87" s="162"/>
      <c r="PT87" s="162"/>
      <c r="PU87" s="162"/>
      <c r="PV87" s="162"/>
      <c r="PW87" s="162"/>
      <c r="PX87" s="162"/>
      <c r="PY87" s="162"/>
      <c r="PZ87" s="162"/>
      <c r="QA87" s="162"/>
      <c r="QB87" s="162"/>
      <c r="QC87" s="162"/>
      <c r="QD87" s="162"/>
      <c r="QE87" s="162"/>
      <c r="QF87" s="162"/>
      <c r="QG87" s="162"/>
      <c r="QH87" s="162"/>
      <c r="QI87" s="162"/>
      <c r="QJ87" s="162"/>
      <c r="QK87" s="162"/>
      <c r="QL87" s="162"/>
      <c r="QM87" s="162"/>
      <c r="QN87" s="162"/>
      <c r="QO87" s="162"/>
      <c r="QP87" s="162"/>
      <c r="QQ87" s="162"/>
      <c r="QR87" s="162"/>
      <c r="QS87" s="162"/>
      <c r="QT87" s="162"/>
      <c r="QU87" s="162"/>
      <c r="QV87" s="162"/>
      <c r="QW87" s="162"/>
      <c r="QX87" s="162"/>
      <c r="QY87" s="162"/>
      <c r="QZ87" s="162"/>
      <c r="RA87" s="162"/>
      <c r="RB87" s="162"/>
      <c r="RC87" s="162"/>
      <c r="RD87" s="162"/>
      <c r="RE87" s="162"/>
      <c r="RF87" s="162"/>
      <c r="RG87" s="162"/>
      <c r="RH87" s="162"/>
      <c r="RI87" s="162"/>
      <c r="RJ87" s="162"/>
      <c r="RK87" s="162"/>
      <c r="RL87" s="162"/>
      <c r="RM87" s="162"/>
      <c r="RN87" s="162"/>
      <c r="RO87" s="162"/>
      <c r="RP87" s="162"/>
      <c r="RQ87" s="162"/>
      <c r="RR87" s="162"/>
      <c r="RS87" s="162"/>
      <c r="RT87" s="162"/>
      <c r="RU87" s="162"/>
      <c r="RV87" s="162"/>
      <c r="RW87" s="162"/>
      <c r="RX87" s="162"/>
      <c r="RY87" s="162"/>
      <c r="RZ87" s="162"/>
      <c r="SA87" s="162"/>
      <c r="SB87" s="162"/>
      <c r="SC87" s="162"/>
      <c r="SD87" s="162"/>
      <c r="SE87" s="162"/>
      <c r="SF87" s="162"/>
      <c r="SG87" s="162"/>
      <c r="SH87" s="162"/>
      <c r="SI87" s="162"/>
      <c r="SJ87" s="162"/>
      <c r="SK87" s="162"/>
      <c r="SL87" s="162"/>
      <c r="SM87" s="162"/>
      <c r="SN87" s="162"/>
      <c r="SO87" s="162"/>
      <c r="SP87" s="162"/>
      <c r="SQ87" s="162"/>
      <c r="SR87" s="162"/>
      <c r="SS87" s="162"/>
      <c r="ST87" s="162"/>
      <c r="SU87" s="162"/>
      <c r="SV87" s="162"/>
      <c r="SW87" s="162"/>
      <c r="SX87" s="162"/>
      <c r="SY87" s="162"/>
      <c r="SZ87" s="162"/>
      <c r="TA87" s="162"/>
      <c r="TB87" s="162"/>
      <c r="TC87" s="162"/>
      <c r="TD87" s="162"/>
      <c r="TE87" s="162"/>
      <c r="TF87" s="162"/>
      <c r="TG87" s="162"/>
      <c r="TH87" s="162"/>
      <c r="TI87" s="162"/>
      <c r="TJ87" s="162"/>
      <c r="TK87" s="162"/>
      <c r="TL87" s="162"/>
      <c r="TM87" s="162"/>
      <c r="TN87" s="162"/>
      <c r="TO87" s="162"/>
      <c r="TP87" s="162"/>
      <c r="TQ87" s="162"/>
      <c r="TR87" s="162"/>
      <c r="TS87" s="162"/>
      <c r="TT87" s="162"/>
      <c r="TU87" s="162"/>
      <c r="TV87" s="162"/>
      <c r="TW87" s="162"/>
      <c r="TX87" s="162"/>
      <c r="TY87" s="162"/>
      <c r="TZ87" s="162"/>
      <c r="UA87" s="162"/>
      <c r="UB87" s="162"/>
      <c r="UC87" s="162"/>
      <c r="UD87" s="162"/>
      <c r="UE87" s="162"/>
      <c r="UF87" s="162"/>
      <c r="UG87" s="162"/>
      <c r="UH87" s="162"/>
      <c r="UI87" s="162"/>
      <c r="UJ87" s="162"/>
      <c r="UK87" s="162"/>
      <c r="UL87" s="162"/>
      <c r="UM87" s="162"/>
      <c r="UN87" s="162"/>
      <c r="UO87" s="162"/>
      <c r="UP87" s="162"/>
      <c r="UQ87" s="162"/>
      <c r="UR87" s="162"/>
      <c r="US87" s="162"/>
      <c r="UT87" s="162"/>
      <c r="UU87" s="162"/>
      <c r="UV87" s="162"/>
      <c r="UW87" s="162"/>
      <c r="UX87" s="162"/>
      <c r="UY87" s="162"/>
      <c r="UZ87" s="162"/>
      <c r="VA87" s="162"/>
      <c r="VB87" s="162"/>
      <c r="VC87" s="162"/>
      <c r="VD87" s="162"/>
      <c r="VE87" s="162"/>
      <c r="VF87" s="162"/>
      <c r="VG87" s="162"/>
      <c r="VH87" s="162"/>
      <c r="VI87" s="162"/>
      <c r="VJ87" s="162"/>
      <c r="VK87" s="162"/>
      <c r="VL87" s="162"/>
      <c r="VM87" s="162"/>
      <c r="VN87" s="162"/>
      <c r="VO87" s="162"/>
      <c r="VP87" s="162"/>
      <c r="VQ87" s="162"/>
      <c r="VR87" s="162"/>
      <c r="VS87" s="162"/>
      <c r="VT87" s="162"/>
      <c r="VU87" s="162"/>
      <c r="VV87" s="162"/>
      <c r="VW87" s="162"/>
      <c r="VX87" s="162"/>
      <c r="VY87" s="162"/>
      <c r="VZ87" s="162"/>
      <c r="WA87" s="162"/>
      <c r="WB87" s="162"/>
      <c r="WC87" s="162"/>
      <c r="WD87" s="162"/>
      <c r="WE87" s="162"/>
    </row>
    <row r="88" spans="1:613" ht="16" customHeight="1" thickBot="1" x14ac:dyDescent="0.4">
      <c r="A88" s="163"/>
      <c r="B88" s="615"/>
      <c r="C88" s="333" t="s">
        <v>102</v>
      </c>
      <c r="D88" s="332" t="s">
        <v>456</v>
      </c>
      <c r="E88" s="427">
        <v>215.215</v>
      </c>
      <c r="F88" s="236"/>
      <c r="G88" s="238"/>
      <c r="H88" s="238"/>
      <c r="I88" s="238"/>
      <c r="J88" s="238"/>
      <c r="K88" s="238"/>
      <c r="L88" s="238"/>
      <c r="M88" s="238"/>
      <c r="N88" s="238"/>
      <c r="O88" s="238"/>
      <c r="P88" s="238"/>
      <c r="Q88" s="238"/>
      <c r="R88" s="238"/>
      <c r="S88" s="238"/>
      <c r="T88" s="238"/>
      <c r="U88" s="238"/>
      <c r="V88" s="238"/>
      <c r="W88" s="238"/>
      <c r="X88" s="238"/>
      <c r="Y88" s="238"/>
      <c r="Z88" s="238"/>
      <c r="AA88" s="238"/>
      <c r="AB88" s="238"/>
      <c r="AC88" s="238"/>
      <c r="AD88" s="238"/>
      <c r="AE88" s="238"/>
      <c r="AF88" s="238"/>
      <c r="AG88" s="238"/>
      <c r="AH88" s="238"/>
      <c r="AI88" s="238"/>
      <c r="AJ88" s="238"/>
      <c r="AK88" s="238"/>
      <c r="AL88" s="238"/>
      <c r="AM88" s="238"/>
      <c r="AN88" s="238"/>
      <c r="AO88" s="238"/>
      <c r="AP88" s="334"/>
      <c r="AQ88" s="334"/>
      <c r="AR88" s="334"/>
      <c r="AS88" s="334"/>
      <c r="AT88" s="334"/>
      <c r="AU88" s="334"/>
      <c r="AV88" s="334"/>
      <c r="AW88" s="334"/>
      <c r="AX88" s="199"/>
      <c r="AY88" s="199"/>
      <c r="AZ88" s="199"/>
      <c r="BA88" s="199"/>
      <c r="BB88" s="199"/>
      <c r="BC88" s="199"/>
      <c r="BD88" s="199"/>
      <c r="BE88" s="238"/>
      <c r="BF88" s="238"/>
      <c r="BG88" s="238"/>
      <c r="BH88" s="238"/>
      <c r="BI88" s="238"/>
      <c r="BJ88" s="238"/>
      <c r="BK88" s="238"/>
      <c r="BL88" s="238"/>
      <c r="BM88" s="238"/>
      <c r="BN88" s="238"/>
      <c r="BO88" s="238"/>
      <c r="BP88" s="238"/>
      <c r="BQ88" s="238"/>
      <c r="BR88" s="238"/>
      <c r="BS88" s="238"/>
      <c r="BT88" s="238"/>
      <c r="BU88" s="238"/>
      <c r="BV88" s="334"/>
      <c r="BW88" s="334"/>
      <c r="BX88" s="334"/>
      <c r="BY88" s="334"/>
      <c r="BZ88" s="334"/>
      <c r="CA88" s="334"/>
      <c r="WF88" s="171"/>
      <c r="WG88" s="171"/>
      <c r="WH88" s="171"/>
      <c r="WI88" s="171"/>
      <c r="WJ88" s="171"/>
      <c r="WK88" s="171"/>
      <c r="WL88" s="171"/>
      <c r="WM88" s="171"/>
      <c r="WN88" s="171"/>
      <c r="WO88" s="171"/>
    </row>
    <row r="89" spans="1:613" ht="16" customHeight="1" thickBot="1" x14ac:dyDescent="0.4">
      <c r="A89" s="163"/>
      <c r="B89" s="615"/>
      <c r="C89" s="335" t="s">
        <v>103</v>
      </c>
      <c r="D89" s="336" t="s">
        <v>104</v>
      </c>
      <c r="E89" s="441">
        <v>2731.5749999999998</v>
      </c>
      <c r="F89" s="337"/>
      <c r="G89" s="338"/>
      <c r="H89" s="338"/>
      <c r="I89" s="338"/>
      <c r="J89" s="338"/>
      <c r="K89" s="338"/>
      <c r="L89" s="338"/>
      <c r="M89" s="338"/>
      <c r="N89" s="338"/>
      <c r="O89" s="338"/>
      <c r="P89" s="338"/>
      <c r="Q89" s="338"/>
      <c r="R89" s="338"/>
      <c r="S89" s="338"/>
      <c r="T89" s="338"/>
      <c r="U89" s="338"/>
      <c r="V89" s="338"/>
      <c r="W89" s="338"/>
      <c r="X89" s="338"/>
      <c r="Y89" s="338"/>
      <c r="Z89" s="338"/>
      <c r="AA89" s="338"/>
      <c r="AB89" s="338"/>
      <c r="AC89" s="338"/>
      <c r="AD89" s="338"/>
      <c r="AE89" s="338"/>
      <c r="AF89" s="338"/>
      <c r="AG89" s="338"/>
      <c r="AH89" s="338"/>
      <c r="AI89" s="338"/>
      <c r="AJ89" s="338"/>
      <c r="AK89" s="338"/>
      <c r="AL89" s="338"/>
      <c r="AM89" s="338"/>
      <c r="AN89" s="338"/>
      <c r="AO89" s="338"/>
      <c r="AP89" s="338"/>
      <c r="AQ89" s="338"/>
      <c r="AR89" s="338"/>
      <c r="AS89" s="338"/>
      <c r="AT89" s="338"/>
      <c r="AU89" s="338"/>
      <c r="AV89" s="338"/>
      <c r="AW89" s="338"/>
      <c r="AX89" s="338"/>
      <c r="AY89" s="338"/>
      <c r="AZ89" s="338"/>
      <c r="BA89" s="338"/>
      <c r="BB89" s="338"/>
      <c r="BC89" s="338"/>
      <c r="BD89" s="338"/>
      <c r="BE89" s="338"/>
      <c r="BF89" s="338"/>
      <c r="BG89" s="338"/>
      <c r="BH89" s="338"/>
      <c r="BI89" s="338"/>
      <c r="BJ89" s="338"/>
      <c r="BK89" s="338"/>
      <c r="BL89" s="338"/>
      <c r="BM89" s="338"/>
      <c r="BN89" s="338"/>
      <c r="BO89" s="338"/>
      <c r="BP89" s="338"/>
      <c r="BQ89" s="338"/>
      <c r="BR89" s="338"/>
      <c r="BS89" s="338"/>
      <c r="BT89" s="338"/>
      <c r="BU89" s="338"/>
      <c r="BV89" s="338"/>
      <c r="BW89" s="338"/>
      <c r="BX89" s="338"/>
      <c r="BY89" s="338"/>
      <c r="BZ89" s="338"/>
      <c r="CA89" s="338"/>
      <c r="WF89" s="171"/>
      <c r="WG89" s="171"/>
      <c r="WH89" s="171"/>
      <c r="WI89" s="171"/>
      <c r="WJ89" s="171"/>
      <c r="WK89" s="171"/>
      <c r="WL89" s="171"/>
      <c r="WM89" s="171"/>
      <c r="WN89" s="171"/>
      <c r="WO89" s="171"/>
    </row>
    <row r="90" spans="1:613" ht="16" customHeight="1" thickBot="1" x14ac:dyDescent="0.4">
      <c r="A90" s="163"/>
      <c r="B90" s="615"/>
      <c r="C90" s="339" t="s">
        <v>105</v>
      </c>
      <c r="D90" s="340" t="s">
        <v>106</v>
      </c>
      <c r="E90" s="441">
        <v>3807.6499999999996</v>
      </c>
      <c r="F90" s="337"/>
      <c r="G90" s="338"/>
      <c r="H90" s="338"/>
      <c r="I90" s="338"/>
      <c r="J90" s="338"/>
      <c r="K90" s="338"/>
      <c r="L90" s="338"/>
      <c r="M90" s="338"/>
      <c r="N90" s="338"/>
      <c r="O90" s="338"/>
      <c r="P90" s="338"/>
      <c r="Q90" s="338"/>
      <c r="R90" s="338"/>
      <c r="S90" s="338"/>
      <c r="T90" s="338"/>
      <c r="U90" s="338"/>
      <c r="V90" s="338"/>
      <c r="W90" s="338"/>
      <c r="X90" s="338"/>
      <c r="Y90" s="338"/>
      <c r="Z90" s="338"/>
      <c r="AA90" s="338"/>
      <c r="AB90" s="338"/>
      <c r="AC90" s="338"/>
      <c r="AD90" s="338"/>
      <c r="AE90" s="338"/>
      <c r="AF90" s="338"/>
      <c r="AG90" s="338"/>
      <c r="AH90" s="338"/>
      <c r="AI90" s="338"/>
      <c r="AJ90" s="338"/>
      <c r="AK90" s="338"/>
      <c r="AL90" s="338"/>
      <c r="AM90" s="338"/>
      <c r="AN90" s="338"/>
      <c r="AO90" s="338"/>
      <c r="AP90" s="338"/>
      <c r="AQ90" s="338"/>
      <c r="AR90" s="338"/>
      <c r="AS90" s="338"/>
      <c r="AT90" s="338"/>
      <c r="AU90" s="338"/>
      <c r="AV90" s="338"/>
      <c r="AW90" s="338"/>
      <c r="AX90" s="338"/>
      <c r="AY90" s="338"/>
      <c r="AZ90" s="338"/>
      <c r="BA90" s="338"/>
      <c r="BB90" s="338"/>
      <c r="BC90" s="338"/>
      <c r="BD90" s="338"/>
      <c r="BE90" s="338"/>
      <c r="BF90" s="338"/>
      <c r="BG90" s="338"/>
      <c r="BH90" s="338"/>
      <c r="BI90" s="338"/>
      <c r="BJ90" s="338"/>
      <c r="BK90" s="338"/>
      <c r="BL90" s="338"/>
      <c r="BM90" s="338"/>
      <c r="BN90" s="338"/>
      <c r="BO90" s="338"/>
      <c r="BP90" s="338"/>
      <c r="BQ90" s="338"/>
      <c r="BR90" s="338"/>
      <c r="BS90" s="338"/>
      <c r="BT90" s="338"/>
      <c r="BU90" s="338"/>
      <c r="BV90" s="338"/>
      <c r="BW90" s="338"/>
      <c r="BX90" s="338"/>
      <c r="BY90" s="338"/>
      <c r="BZ90" s="338"/>
      <c r="CA90" s="338"/>
      <c r="WF90" s="171"/>
      <c r="WG90" s="171"/>
      <c r="WH90" s="171"/>
      <c r="WI90" s="171"/>
      <c r="WJ90" s="171"/>
      <c r="WK90" s="171"/>
      <c r="WL90" s="171"/>
      <c r="WM90" s="171"/>
      <c r="WN90" s="171"/>
      <c r="WO90" s="171"/>
    </row>
    <row r="91" spans="1:613" ht="16" customHeight="1" thickBot="1" x14ac:dyDescent="0.4">
      <c r="A91" s="163"/>
      <c r="B91" s="615"/>
      <c r="C91" s="341" t="s">
        <v>107</v>
      </c>
      <c r="D91" s="342" t="s">
        <v>122</v>
      </c>
      <c r="E91" s="419" t="s">
        <v>45</v>
      </c>
      <c r="F91" s="203"/>
      <c r="G91" s="199"/>
      <c r="H91" s="199"/>
      <c r="I91" s="199"/>
      <c r="J91" s="199"/>
      <c r="K91" s="199"/>
      <c r="L91" s="199"/>
      <c r="M91" s="199"/>
      <c r="N91" s="199"/>
      <c r="O91" s="199"/>
      <c r="P91" s="199"/>
      <c r="Q91" s="199"/>
      <c r="R91" s="199"/>
      <c r="S91" s="199"/>
      <c r="T91" s="199"/>
      <c r="U91" s="199"/>
      <c r="V91" s="199"/>
      <c r="W91" s="199"/>
      <c r="X91" s="199"/>
      <c r="Y91" s="199"/>
      <c r="Z91" s="199"/>
      <c r="AA91" s="199"/>
      <c r="AB91" s="199"/>
      <c r="AC91" s="199"/>
      <c r="AD91" s="199"/>
      <c r="AE91" s="199"/>
      <c r="AF91" s="199"/>
      <c r="AG91" s="199"/>
      <c r="AH91" s="199"/>
      <c r="AI91" s="199"/>
      <c r="AJ91" s="199"/>
      <c r="AK91" s="199"/>
      <c r="AL91" s="199"/>
      <c r="AM91" s="199"/>
      <c r="AN91" s="199"/>
      <c r="AO91" s="199"/>
      <c r="AP91" s="199"/>
      <c r="AQ91" s="199"/>
      <c r="AR91" s="199"/>
      <c r="AS91" s="199"/>
      <c r="AT91" s="199"/>
      <c r="AU91" s="199"/>
      <c r="AV91" s="199"/>
      <c r="AW91" s="199"/>
      <c r="AX91" s="199"/>
      <c r="AY91" s="199"/>
      <c r="AZ91" s="199"/>
      <c r="BA91" s="199"/>
      <c r="BB91" s="199"/>
      <c r="BC91" s="199"/>
      <c r="BD91" s="199"/>
      <c r="BE91" s="199"/>
      <c r="BF91" s="199"/>
      <c r="BG91" s="199"/>
      <c r="BH91" s="199"/>
      <c r="BI91" s="199"/>
      <c r="BJ91" s="199"/>
      <c r="BK91" s="199"/>
      <c r="BL91" s="199"/>
      <c r="BM91" s="199"/>
      <c r="BN91" s="199"/>
      <c r="BO91" s="199"/>
      <c r="BP91" s="199"/>
      <c r="BQ91" s="199"/>
      <c r="BR91" s="199"/>
      <c r="BS91" s="199"/>
      <c r="BT91" s="199"/>
      <c r="BU91" s="199"/>
      <c r="BV91" s="199"/>
      <c r="BW91" s="199"/>
      <c r="BX91" s="199"/>
      <c r="BY91" s="199"/>
      <c r="BZ91" s="199"/>
      <c r="CA91" s="199"/>
      <c r="WF91" s="171"/>
      <c r="WG91" s="171"/>
      <c r="WH91" s="171"/>
      <c r="WI91" s="171"/>
      <c r="WJ91" s="171"/>
      <c r="WK91" s="171"/>
      <c r="WL91" s="171"/>
      <c r="WM91" s="171"/>
      <c r="WN91" s="171"/>
      <c r="WO91" s="171"/>
    </row>
    <row r="92" spans="1:613" ht="16" customHeight="1" thickBot="1" x14ac:dyDescent="0.4">
      <c r="A92" s="163"/>
      <c r="B92" s="615"/>
      <c r="C92" s="341" t="s">
        <v>110</v>
      </c>
      <c r="D92" s="342" t="s">
        <v>111</v>
      </c>
      <c r="E92" s="427">
        <v>215.215</v>
      </c>
      <c r="F92" s="236"/>
      <c r="G92" s="238"/>
      <c r="H92" s="238"/>
      <c r="I92" s="238"/>
      <c r="J92" s="238"/>
      <c r="K92" s="238"/>
      <c r="L92" s="238"/>
      <c r="M92" s="238"/>
      <c r="N92" s="238"/>
      <c r="O92" s="238"/>
      <c r="P92" s="238"/>
      <c r="Q92" s="238"/>
      <c r="R92" s="238"/>
      <c r="S92" s="238"/>
      <c r="T92" s="238"/>
      <c r="U92" s="238"/>
      <c r="V92" s="238"/>
      <c r="W92" s="238"/>
      <c r="X92" s="238"/>
      <c r="Y92" s="238"/>
      <c r="Z92" s="238"/>
      <c r="AA92" s="238"/>
      <c r="AB92" s="238"/>
      <c r="AC92" s="238"/>
      <c r="AD92" s="238"/>
      <c r="AE92" s="238"/>
      <c r="AF92" s="238"/>
      <c r="AG92" s="238"/>
      <c r="AH92" s="238"/>
      <c r="AI92" s="238"/>
      <c r="AJ92" s="238"/>
      <c r="AK92" s="238"/>
      <c r="AL92" s="238"/>
      <c r="AM92" s="238"/>
      <c r="AN92" s="238"/>
      <c r="AO92" s="238"/>
      <c r="AP92" s="334"/>
      <c r="AQ92" s="334"/>
      <c r="AR92" s="334"/>
      <c r="AS92" s="334"/>
      <c r="AT92" s="334"/>
      <c r="AU92" s="334"/>
      <c r="AV92" s="334"/>
      <c r="AW92" s="334"/>
      <c r="AX92" s="238"/>
      <c r="AY92" s="238"/>
      <c r="AZ92" s="238"/>
      <c r="BA92" s="238"/>
      <c r="BB92" s="238"/>
      <c r="BC92" s="238"/>
      <c r="BD92" s="238"/>
      <c r="BE92" s="238"/>
      <c r="BF92" s="238"/>
      <c r="BG92" s="238"/>
      <c r="BH92" s="238"/>
      <c r="BI92" s="238"/>
      <c r="BJ92" s="238"/>
      <c r="BK92" s="238"/>
      <c r="BL92" s="238"/>
      <c r="BM92" s="238"/>
      <c r="BN92" s="238"/>
      <c r="BO92" s="238"/>
      <c r="BP92" s="238"/>
      <c r="BQ92" s="238"/>
      <c r="BR92" s="238"/>
      <c r="BS92" s="238"/>
      <c r="BT92" s="238"/>
      <c r="BU92" s="238"/>
      <c r="BV92" s="334"/>
      <c r="BW92" s="334"/>
      <c r="BX92" s="334"/>
      <c r="BY92" s="334"/>
      <c r="BZ92" s="334"/>
      <c r="CA92" s="334"/>
      <c r="WF92" s="171"/>
      <c r="WG92" s="171"/>
      <c r="WH92" s="171"/>
      <c r="WI92" s="171"/>
      <c r="WJ92" s="171"/>
      <c r="WK92" s="171"/>
      <c r="WL92" s="171"/>
      <c r="WM92" s="171"/>
      <c r="WN92" s="171"/>
      <c r="WO92" s="171"/>
    </row>
    <row r="93" spans="1:613" ht="16" customHeight="1" thickBot="1" x14ac:dyDescent="0.4">
      <c r="A93" s="163"/>
      <c r="B93" s="615"/>
      <c r="C93" s="343" t="s">
        <v>112</v>
      </c>
      <c r="D93" s="344" t="s">
        <v>113</v>
      </c>
      <c r="E93" s="442">
        <v>761.53000000000009</v>
      </c>
      <c r="F93" s="345"/>
      <c r="G93" s="346"/>
      <c r="H93" s="346"/>
      <c r="I93" s="346"/>
      <c r="J93" s="346"/>
      <c r="K93" s="346"/>
      <c r="L93" s="346"/>
      <c r="M93" s="346"/>
      <c r="N93" s="346"/>
      <c r="O93" s="346"/>
      <c r="P93" s="346"/>
      <c r="Q93" s="346"/>
      <c r="R93" s="346"/>
      <c r="S93" s="346"/>
      <c r="T93" s="346"/>
      <c r="U93" s="346"/>
      <c r="V93" s="346"/>
      <c r="W93" s="346"/>
      <c r="X93" s="346"/>
      <c r="Y93" s="346"/>
      <c r="Z93" s="346"/>
      <c r="AA93" s="346"/>
      <c r="AB93" s="346"/>
      <c r="AC93" s="346"/>
      <c r="AD93" s="346"/>
      <c r="AE93" s="346"/>
      <c r="AF93" s="346"/>
      <c r="AG93" s="346"/>
      <c r="AH93" s="346"/>
      <c r="AI93" s="346"/>
      <c r="AJ93" s="346"/>
      <c r="AK93" s="346"/>
      <c r="AL93" s="346"/>
      <c r="AM93" s="346"/>
      <c r="AN93" s="346"/>
      <c r="AO93" s="346"/>
      <c r="AP93" s="346"/>
      <c r="AQ93" s="346"/>
      <c r="AR93" s="346"/>
      <c r="AS93" s="346"/>
      <c r="AT93" s="346"/>
      <c r="AU93" s="346"/>
      <c r="AV93" s="346"/>
      <c r="AW93" s="346"/>
      <c r="AX93" s="346"/>
      <c r="AY93" s="346"/>
      <c r="AZ93" s="346"/>
      <c r="BA93" s="346"/>
      <c r="BB93" s="346"/>
      <c r="BC93" s="346"/>
      <c r="BD93" s="346"/>
      <c r="BE93" s="238"/>
      <c r="BF93" s="238"/>
      <c r="BG93" s="238"/>
      <c r="BH93" s="238"/>
      <c r="BI93" s="238"/>
      <c r="BJ93" s="238"/>
      <c r="BK93" s="238"/>
      <c r="BL93" s="238"/>
      <c r="BM93" s="238"/>
      <c r="BN93" s="238"/>
      <c r="BO93" s="238"/>
      <c r="BP93" s="238"/>
      <c r="BQ93" s="346"/>
      <c r="BR93" s="346"/>
      <c r="BS93" s="346"/>
      <c r="BT93" s="346"/>
      <c r="BU93" s="346"/>
      <c r="BV93" s="346"/>
      <c r="BW93" s="346"/>
      <c r="BX93" s="327"/>
      <c r="BY93" s="327"/>
      <c r="BZ93" s="327"/>
      <c r="CA93" s="327"/>
      <c r="WF93" s="171"/>
      <c r="WG93" s="171"/>
      <c r="WH93" s="171"/>
      <c r="WI93" s="171"/>
      <c r="WJ93" s="171"/>
      <c r="WK93" s="171"/>
      <c r="WL93" s="171"/>
      <c r="WM93" s="171"/>
      <c r="WN93" s="171"/>
      <c r="WO93" s="171"/>
    </row>
    <row r="94" spans="1:613" ht="14" customHeight="1" thickBot="1" x14ac:dyDescent="0.4">
      <c r="A94" s="163"/>
      <c r="B94" s="615"/>
      <c r="C94" s="239"/>
      <c r="D94" s="240"/>
      <c r="E94" s="241"/>
      <c r="F94" s="222"/>
      <c r="G94" s="242"/>
      <c r="H94" s="242"/>
      <c r="I94" s="242"/>
      <c r="J94" s="242"/>
      <c r="K94" s="242"/>
      <c r="L94" s="242"/>
      <c r="M94" s="242"/>
      <c r="N94" s="242"/>
      <c r="O94" s="242"/>
      <c r="P94" s="242"/>
      <c r="Q94" s="242"/>
      <c r="R94" s="347"/>
      <c r="S94" s="347"/>
      <c r="T94" s="347"/>
      <c r="U94" s="347"/>
      <c r="V94" s="242"/>
      <c r="W94" s="242"/>
      <c r="X94" s="242"/>
      <c r="Y94" s="242"/>
      <c r="Z94" s="242"/>
      <c r="AA94" s="242"/>
      <c r="AB94" s="242"/>
      <c r="AC94" s="242"/>
      <c r="AD94" s="242"/>
      <c r="AE94" s="242"/>
      <c r="AF94" s="242"/>
      <c r="AG94" s="243"/>
      <c r="AH94" s="242"/>
      <c r="AI94" s="242"/>
      <c r="AJ94" s="242"/>
      <c r="AK94" s="242"/>
      <c r="AL94" s="242"/>
      <c r="AM94" s="242"/>
      <c r="AN94" s="242"/>
      <c r="AO94" s="242"/>
      <c r="AP94" s="242"/>
      <c r="AQ94" s="242"/>
      <c r="AR94" s="242"/>
      <c r="AS94" s="242"/>
      <c r="AT94" s="242"/>
      <c r="AU94" s="242"/>
      <c r="AV94" s="242"/>
      <c r="AW94" s="242"/>
      <c r="AX94" s="242"/>
      <c r="AY94" s="242"/>
      <c r="AZ94" s="242"/>
      <c r="BA94" s="242"/>
      <c r="BB94" s="242"/>
      <c r="BC94" s="242"/>
      <c r="BD94" s="242"/>
      <c r="BE94" s="242"/>
      <c r="BF94" s="242"/>
      <c r="BG94" s="242"/>
      <c r="BH94" s="242"/>
      <c r="BI94" s="242"/>
      <c r="BJ94" s="242"/>
      <c r="BK94" s="242"/>
      <c r="BL94" s="242"/>
      <c r="BM94" s="242"/>
      <c r="BN94" s="242"/>
      <c r="BO94" s="242"/>
      <c r="BP94" s="242"/>
      <c r="BQ94" s="242"/>
      <c r="BR94" s="242"/>
      <c r="BS94" s="242"/>
      <c r="BT94" s="242"/>
      <c r="BU94" s="242"/>
      <c r="BV94" s="242"/>
      <c r="BW94" s="242"/>
      <c r="BX94" s="242"/>
      <c r="BY94" s="242"/>
      <c r="BZ94" s="242"/>
      <c r="CA94" s="242"/>
      <c r="WF94" s="171"/>
      <c r="WG94" s="171"/>
      <c r="WH94" s="171"/>
      <c r="WI94" s="171"/>
      <c r="WJ94" s="171"/>
      <c r="WK94" s="171"/>
      <c r="WL94" s="171"/>
      <c r="WM94" s="171"/>
      <c r="WN94" s="171"/>
      <c r="WO94" s="171"/>
    </row>
    <row r="95" spans="1:613" ht="15.5" customHeight="1" thickBot="1" x14ac:dyDescent="0.4">
      <c r="A95" s="163"/>
      <c r="B95" s="615"/>
      <c r="C95" s="348" t="s">
        <v>246</v>
      </c>
      <c r="D95" s="348"/>
      <c r="E95" s="443"/>
      <c r="F95" s="250"/>
      <c r="G95" s="238"/>
      <c r="H95" s="238"/>
      <c r="I95" s="238"/>
      <c r="J95" s="238"/>
      <c r="K95" s="238"/>
      <c r="L95" s="238"/>
      <c r="M95" s="238"/>
      <c r="N95" s="238"/>
      <c r="O95" s="238"/>
      <c r="P95" s="238"/>
      <c r="Q95" s="238"/>
      <c r="R95" s="238"/>
      <c r="S95" s="238"/>
      <c r="T95" s="238"/>
      <c r="U95" s="238"/>
      <c r="V95" s="238"/>
      <c r="W95" s="238"/>
      <c r="X95" s="238"/>
      <c r="Y95" s="238"/>
      <c r="Z95" s="238"/>
      <c r="AA95" s="238"/>
      <c r="AB95" s="238"/>
      <c r="AC95" s="238"/>
      <c r="AD95" s="484"/>
      <c r="AE95" s="484"/>
      <c r="AF95" s="484"/>
      <c r="AG95" s="484"/>
      <c r="AH95" s="238"/>
      <c r="AI95" s="238"/>
      <c r="AJ95" s="238"/>
      <c r="AK95" s="238"/>
      <c r="AL95" s="238"/>
      <c r="AM95" s="238"/>
      <c r="AN95" s="238"/>
      <c r="AO95" s="238"/>
      <c r="AP95" s="238"/>
      <c r="AQ95" s="238"/>
      <c r="AR95" s="238"/>
      <c r="AS95" s="238"/>
      <c r="AT95" s="238"/>
      <c r="AU95" s="238"/>
      <c r="AV95" s="238"/>
      <c r="AW95" s="238"/>
      <c r="AX95" s="238"/>
      <c r="AY95" s="238"/>
      <c r="AZ95" s="238"/>
      <c r="BA95" s="238"/>
      <c r="BB95" s="238"/>
      <c r="BC95" s="238"/>
      <c r="BD95" s="238"/>
      <c r="BE95" s="238"/>
      <c r="BF95" s="238"/>
      <c r="BG95" s="238"/>
      <c r="BH95" s="238"/>
      <c r="BI95" s="238"/>
      <c r="BJ95" s="238"/>
      <c r="BK95" s="238"/>
      <c r="BL95" s="238"/>
      <c r="BM95" s="238"/>
      <c r="BN95" s="238"/>
      <c r="BO95" s="238"/>
      <c r="BP95" s="238"/>
      <c r="BQ95" s="238"/>
      <c r="BR95" s="238"/>
      <c r="BS95" s="238"/>
      <c r="BT95" s="238"/>
      <c r="BU95" s="238"/>
      <c r="BV95" s="238"/>
      <c r="BW95" s="238"/>
      <c r="BX95" s="238"/>
      <c r="BY95" s="238"/>
      <c r="BZ95" s="238"/>
      <c r="CA95" s="238"/>
      <c r="WF95" s="171"/>
      <c r="WG95" s="171"/>
      <c r="WH95" s="171"/>
      <c r="WI95" s="171"/>
      <c r="WJ95" s="171"/>
      <c r="WK95" s="171"/>
      <c r="WL95" s="171"/>
      <c r="WM95" s="171"/>
      <c r="WN95" s="171"/>
      <c r="WO95" s="171"/>
    </row>
    <row r="96" spans="1:613" ht="17" customHeight="1" thickBot="1" x14ac:dyDescent="0.45">
      <c r="A96" s="163"/>
      <c r="B96" s="615"/>
      <c r="C96" s="349" t="s">
        <v>114</v>
      </c>
      <c r="D96" s="350"/>
      <c r="E96" s="444" t="s">
        <v>14</v>
      </c>
      <c r="F96" s="222"/>
      <c r="G96" s="478" t="s">
        <v>14</v>
      </c>
      <c r="H96" s="478" t="s">
        <v>14</v>
      </c>
      <c r="I96" s="478" t="s">
        <v>14</v>
      </c>
      <c r="J96" s="478" t="s">
        <v>14</v>
      </c>
      <c r="K96" s="174" t="s">
        <v>14</v>
      </c>
      <c r="L96" s="174" t="s">
        <v>14</v>
      </c>
      <c r="M96" s="174" t="s">
        <v>14</v>
      </c>
      <c r="N96" s="174" t="s">
        <v>14</v>
      </c>
      <c r="O96" s="174" t="s">
        <v>14</v>
      </c>
      <c r="P96" s="174" t="s">
        <v>14</v>
      </c>
      <c r="Q96" s="174" t="s">
        <v>14</v>
      </c>
      <c r="R96" s="457" t="s">
        <v>13</v>
      </c>
      <c r="S96" s="457" t="s">
        <v>13</v>
      </c>
      <c r="T96" s="457" t="s">
        <v>13</v>
      </c>
      <c r="U96" s="457" t="s">
        <v>13</v>
      </c>
      <c r="V96" s="457" t="s">
        <v>13</v>
      </c>
      <c r="W96" s="351" t="s">
        <v>14</v>
      </c>
      <c r="X96" s="351" t="s">
        <v>14</v>
      </c>
      <c r="Y96" s="351" t="s">
        <v>14</v>
      </c>
      <c r="Z96" s="351" t="s">
        <v>14</v>
      </c>
      <c r="AA96" s="351" t="s">
        <v>14</v>
      </c>
      <c r="AB96" s="351" t="s">
        <v>14</v>
      </c>
      <c r="AC96" s="351" t="s">
        <v>14</v>
      </c>
      <c r="AD96" s="351" t="s">
        <v>14</v>
      </c>
      <c r="AE96" s="351" t="s">
        <v>14</v>
      </c>
      <c r="AF96" s="351" t="s">
        <v>14</v>
      </c>
      <c r="AG96" s="589" t="s">
        <v>14</v>
      </c>
      <c r="AH96" s="352" t="s">
        <v>14</v>
      </c>
      <c r="AI96" s="352" t="s">
        <v>14</v>
      </c>
      <c r="AJ96" s="352" t="s">
        <v>14</v>
      </c>
      <c r="AK96" s="463" t="s">
        <v>14</v>
      </c>
      <c r="AL96" s="463" t="s">
        <v>14</v>
      </c>
      <c r="AM96" s="463" t="s">
        <v>14</v>
      </c>
      <c r="AN96" s="463" t="s">
        <v>14</v>
      </c>
      <c r="AO96" s="587" t="s">
        <v>14</v>
      </c>
      <c r="AP96" s="587" t="s">
        <v>14</v>
      </c>
      <c r="AQ96" s="587" t="s">
        <v>14</v>
      </c>
      <c r="AR96" s="587" t="s">
        <v>14</v>
      </c>
      <c r="AS96" s="352" t="s">
        <v>14</v>
      </c>
      <c r="AT96" s="573" t="s">
        <v>14</v>
      </c>
      <c r="AU96" s="573" t="s">
        <v>14</v>
      </c>
      <c r="AV96" s="573" t="s">
        <v>14</v>
      </c>
      <c r="AW96" s="573" t="s">
        <v>14</v>
      </c>
      <c r="AX96" s="353" t="s">
        <v>14</v>
      </c>
      <c r="AY96" s="353" t="s">
        <v>14</v>
      </c>
      <c r="AZ96" s="353" t="s">
        <v>14</v>
      </c>
      <c r="BA96" s="353" t="s">
        <v>14</v>
      </c>
      <c r="BB96" s="353" t="s">
        <v>14</v>
      </c>
      <c r="BC96" s="353" t="s">
        <v>14</v>
      </c>
      <c r="BD96" s="353" t="s">
        <v>14</v>
      </c>
      <c r="BE96" s="179" t="s">
        <v>13</v>
      </c>
      <c r="BF96" s="179" t="s">
        <v>13</v>
      </c>
      <c r="BG96" s="179" t="s">
        <v>13</v>
      </c>
      <c r="BH96" s="179" t="s">
        <v>13</v>
      </c>
      <c r="BI96" s="179" t="s">
        <v>13</v>
      </c>
      <c r="BJ96" s="179" t="s">
        <v>13</v>
      </c>
      <c r="BK96" s="179"/>
      <c r="BL96" s="179"/>
      <c r="BM96" s="179"/>
      <c r="BN96" s="179"/>
      <c r="BO96" s="179"/>
      <c r="BP96" s="179"/>
      <c r="BQ96" s="574" t="s">
        <v>13</v>
      </c>
      <c r="BR96" s="574" t="s">
        <v>13</v>
      </c>
      <c r="BS96" s="574" t="s">
        <v>13</v>
      </c>
      <c r="BT96" s="574" t="s">
        <v>13</v>
      </c>
      <c r="BU96" s="574" t="s">
        <v>13</v>
      </c>
      <c r="BV96" s="588" t="s">
        <v>14</v>
      </c>
      <c r="BW96" s="590" t="s">
        <v>14</v>
      </c>
      <c r="BX96" s="498" t="s">
        <v>14</v>
      </c>
      <c r="BY96" s="498" t="s">
        <v>14</v>
      </c>
      <c r="BZ96" s="498" t="s">
        <v>14</v>
      </c>
      <c r="CA96" s="498" t="s">
        <v>14</v>
      </c>
      <c r="WF96" s="171"/>
      <c r="WG96" s="171"/>
      <c r="WH96" s="171"/>
      <c r="WI96" s="171"/>
      <c r="WJ96" s="171"/>
      <c r="WK96" s="171"/>
      <c r="WL96" s="171"/>
      <c r="WM96" s="171"/>
      <c r="WN96" s="171"/>
      <c r="WO96" s="171"/>
    </row>
    <row r="97" spans="1:613" ht="15.5" customHeight="1" thickBot="1" x14ac:dyDescent="0.4">
      <c r="A97" s="163"/>
      <c r="B97" s="615"/>
      <c r="C97" s="348" t="s">
        <v>274</v>
      </c>
      <c r="D97" s="348"/>
      <c r="E97" s="436"/>
      <c r="F97" s="250"/>
      <c r="G97" s="238"/>
      <c r="H97" s="238"/>
      <c r="I97" s="238"/>
      <c r="J97" s="238"/>
      <c r="K97" s="238" t="s">
        <v>4</v>
      </c>
      <c r="L97" s="238" t="s">
        <v>4</v>
      </c>
      <c r="M97" s="238" t="s">
        <v>4</v>
      </c>
      <c r="N97" s="238" t="s">
        <v>4</v>
      </c>
      <c r="O97" s="238" t="s">
        <v>4</v>
      </c>
      <c r="P97" s="238" t="s">
        <v>4</v>
      </c>
      <c r="Q97" s="238" t="s">
        <v>4</v>
      </c>
      <c r="R97" s="238"/>
      <c r="S97" s="238"/>
      <c r="T97" s="238"/>
      <c r="U97" s="238"/>
      <c r="V97" s="238"/>
      <c r="W97" s="238"/>
      <c r="X97" s="238"/>
      <c r="Y97" s="238"/>
      <c r="Z97" s="238"/>
      <c r="AA97" s="238"/>
      <c r="AB97" s="238"/>
      <c r="AC97" s="238"/>
      <c r="AD97" s="484" t="s">
        <v>14</v>
      </c>
      <c r="AE97" s="484" t="s">
        <v>14</v>
      </c>
      <c r="AF97" s="484" t="s">
        <v>14</v>
      </c>
      <c r="AG97" s="484" t="s">
        <v>14</v>
      </c>
      <c r="AH97" s="238"/>
      <c r="AI97" s="238"/>
      <c r="AJ97" s="238"/>
      <c r="AK97" s="238"/>
      <c r="AL97" s="238"/>
      <c r="AM97" s="238"/>
      <c r="AN97" s="238"/>
      <c r="AO97" s="238"/>
      <c r="AP97" s="238" t="s">
        <v>3</v>
      </c>
      <c r="AQ97" s="238" t="s">
        <v>3</v>
      </c>
      <c r="AR97" s="238" t="s">
        <v>3</v>
      </c>
      <c r="AS97" s="238" t="s">
        <v>3</v>
      </c>
      <c r="AT97" s="238"/>
      <c r="AU97" s="238"/>
      <c r="AV97" s="238"/>
      <c r="AW97" s="238"/>
      <c r="AX97" s="238"/>
      <c r="AY97" s="238"/>
      <c r="AZ97" s="238"/>
      <c r="BA97" s="238"/>
      <c r="BB97" s="238"/>
      <c r="BC97" s="238"/>
      <c r="BD97" s="238"/>
      <c r="BE97" s="238"/>
      <c r="BF97" s="238"/>
      <c r="BG97" s="238"/>
      <c r="BH97" s="238"/>
      <c r="BI97" s="238"/>
      <c r="BJ97" s="238"/>
      <c r="BK97" s="238"/>
      <c r="BL97" s="238"/>
      <c r="BM97" s="238"/>
      <c r="BN97" s="238"/>
      <c r="BO97" s="238"/>
      <c r="BP97" s="238"/>
      <c r="BQ97" s="238" t="s">
        <v>425</v>
      </c>
      <c r="BR97" s="238" t="s">
        <v>425</v>
      </c>
      <c r="BS97" s="238" t="s">
        <v>425</v>
      </c>
      <c r="BT97" s="238" t="s">
        <v>425</v>
      </c>
      <c r="BU97" s="238" t="s">
        <v>425</v>
      </c>
      <c r="BV97" s="238"/>
      <c r="BW97" s="238"/>
      <c r="BX97" s="238"/>
      <c r="BY97" s="238"/>
      <c r="BZ97" s="238"/>
      <c r="CA97" s="238"/>
      <c r="WF97" s="171"/>
      <c r="WG97" s="171"/>
      <c r="WH97" s="171"/>
      <c r="WI97" s="171"/>
      <c r="WJ97" s="171"/>
      <c r="WK97" s="171"/>
      <c r="WL97" s="171"/>
      <c r="WM97" s="171"/>
      <c r="WN97" s="171"/>
      <c r="WO97" s="171"/>
    </row>
    <row r="98" spans="1:613" s="354" customFormat="1" ht="17" customHeight="1" x14ac:dyDescent="0.45">
      <c r="A98" s="411"/>
      <c r="B98" s="615"/>
      <c r="C98" s="355"/>
      <c r="D98" s="356" t="s">
        <v>148</v>
      </c>
      <c r="E98" s="445"/>
      <c r="F98" s="357"/>
      <c r="G98" s="358" t="e">
        <f>IF(YEAR(Effet_Date)&gt;2018,#REF!,#REF!)</f>
        <v>#REF!</v>
      </c>
      <c r="H98" s="358" t="e">
        <f>IF(YEAR(Effet_Date)&gt;2018,#REF!,#REF!)</f>
        <v>#REF!</v>
      </c>
      <c r="I98" s="358" t="e">
        <f>IF(YEAR(Effet_Date)&gt;2018,#REF!,#REF!)</f>
        <v>#REF!</v>
      </c>
      <c r="J98" s="358" t="e">
        <f>IF(YEAR(Effet_Date)&gt;2018,#REF!,#REF!)</f>
        <v>#REF!</v>
      </c>
      <c r="K98" s="359" t="e">
        <f>IF(YEAR(Effet_Date)&gt;2018,#REF!,#REF!)</f>
        <v>#REF!</v>
      </c>
      <c r="L98" s="359" t="e">
        <f>IF(YEAR(Effet_Date)&gt;2018,#REF!,#REF!)</f>
        <v>#REF!</v>
      </c>
      <c r="M98" s="359" t="e">
        <f>IF(YEAR(Effet_Date)&gt;2018,#REF!,#REF!)</f>
        <v>#REF!</v>
      </c>
      <c r="N98" s="359" t="e">
        <f>IF(YEAR(Effet_Date)&gt;2018,#REF!,#REF!)</f>
        <v>#REF!</v>
      </c>
      <c r="O98" s="359" t="e">
        <f>IF(YEAR(Effet_Date)&gt;2018,#REF!,#REF!)</f>
        <v>#REF!</v>
      </c>
      <c r="P98" s="359" t="e">
        <f>IF(YEAR(Effet_Date)&gt;2018,#REF!,#REF!)</f>
        <v>#REF!</v>
      </c>
      <c r="Q98" s="359" t="e">
        <f>IF(YEAR(Effet_Date)&gt;2018,#REF!,#REF!)</f>
        <v>#REF!</v>
      </c>
      <c r="R98" s="359" t="e">
        <f>#REF!</f>
        <v>#REF!</v>
      </c>
      <c r="S98" s="359" t="e">
        <f>#REF!</f>
        <v>#REF!</v>
      </c>
      <c r="T98" s="359" t="e">
        <f>#REF!</f>
        <v>#REF!</v>
      </c>
      <c r="U98" s="359" t="e">
        <f>#REF!</f>
        <v>#REF!</v>
      </c>
      <c r="V98" s="359" t="e">
        <f>#REF!</f>
        <v>#REF!</v>
      </c>
      <c r="W98" s="598" t="e">
        <f>#REF!</f>
        <v>#REF!</v>
      </c>
      <c r="X98" s="359" t="e">
        <f>#REF!</f>
        <v>#REF!</v>
      </c>
      <c r="Y98" s="359" t="e">
        <f>#REF!</f>
        <v>#REF!</v>
      </c>
      <c r="Z98" s="359" t="e">
        <f>#REF!</f>
        <v>#REF!</v>
      </c>
      <c r="AA98" s="359" t="e">
        <f>#REF!</f>
        <v>#REF!</v>
      </c>
      <c r="AB98" s="359" t="e">
        <f>#REF!</f>
        <v>#REF!</v>
      </c>
      <c r="AC98" s="359" t="e">
        <f>#REF!</f>
        <v>#REF!</v>
      </c>
      <c r="AD98" s="359" t="e">
        <f>#REF!</f>
        <v>#REF!</v>
      </c>
      <c r="AE98" s="359" t="e">
        <f>#REF!</f>
        <v>#REF!</v>
      </c>
      <c r="AF98" s="359" t="e">
        <f>#REF!</f>
        <v>#REF!</v>
      </c>
      <c r="AG98" s="359" t="e">
        <f>#REF!</f>
        <v>#REF!</v>
      </c>
      <c r="AH98" s="359" t="e">
        <f>IF(YEAR(Effet_Date)&gt;2018,#REF!,#REF!)</f>
        <v>#REF!</v>
      </c>
      <c r="AI98" s="359" t="e">
        <f>IF(YEAR(Effet_Date)&gt;2018,#REF!,#REF!)</f>
        <v>#REF!</v>
      </c>
      <c r="AJ98" s="359" t="e">
        <f>IF(YEAR(Effet_Date)&gt;2018,#REF!,#REF!)</f>
        <v>#REF!</v>
      </c>
      <c r="AK98" s="359" t="e">
        <f>IF(YEAR(Effet_Date)&gt;2018,#REF!,#REF!)</f>
        <v>#REF!</v>
      </c>
      <c r="AL98" s="359" t="e">
        <f>IF(YEAR(Effet_Date)&gt;2018,#REF!,#REF!)</f>
        <v>#REF!</v>
      </c>
      <c r="AM98" s="359" t="e">
        <f>IF(YEAR(Effet_Date)&gt;2018,#REF!,#REF!)</f>
        <v>#REF!</v>
      </c>
      <c r="AN98" s="359" t="e">
        <f>IF(YEAR(Effet_Date)&gt;2018,#REF!,#REF!)</f>
        <v>#REF!</v>
      </c>
      <c r="AO98" s="359" t="e">
        <f>IF(YEAR(Effet_Date)&gt;2018,#REF!,#REF!)</f>
        <v>#REF!</v>
      </c>
      <c r="AP98" s="359" t="e">
        <f>IF(YEAR(Effet_Date)&gt;2018,#REF!,#REF!)</f>
        <v>#REF!</v>
      </c>
      <c r="AQ98" s="359" t="e">
        <f>IF(YEAR(Effet_Date)&gt;2018,#REF!,#REF!)</f>
        <v>#REF!</v>
      </c>
      <c r="AR98" s="359" t="e">
        <f>IF(YEAR(Effet_Date)&gt;2018,#REF!,#REF!)</f>
        <v>#REF!</v>
      </c>
      <c r="AS98" s="359" t="e">
        <f>IF(YEAR(Effet_Date)&gt;2018,#REF!,#REF!)</f>
        <v>#REF!</v>
      </c>
      <c r="AT98" s="359" t="e">
        <f>IF(YEAR(Effet_Date)&gt;2018,IF(($D$147="TC20"),#REF!,#REF!),IF(($D$147="TC20"),#REF!,#REF!))</f>
        <v>#REF!</v>
      </c>
      <c r="AU98" s="359" t="e">
        <f>IF(YEAR(Effet_Date)&gt;2018,IF(($D$147="TC20"),#REF!,#REF!),IF(($D$147="TC20"),#REF!,#REF!))</f>
        <v>#REF!</v>
      </c>
      <c r="AV98" s="359" t="e">
        <f>IF(YEAR(Effet_Date)&gt;2018,IF(($D$147="TC20"),#REF!,#REF!),IF(($D$147="TC20"),#REF!,#REF!))</f>
        <v>#REF!</v>
      </c>
      <c r="AW98" s="359" t="e">
        <f>IF(YEAR(Effet_Date)&gt;2018,IF(($D$147="TC20"),#REF!,#REF!),IF(($D$147="TC20"),#REF!,#REF!))</f>
        <v>#REF!</v>
      </c>
      <c r="AX98" s="359" t="e">
        <f>IF(YEAR(Effet_Date)&gt;2018,IF(#REF!=0,"",#REF!),IF(#REF!=0,"",#REF!))</f>
        <v>#REF!</v>
      </c>
      <c r="AY98" s="359" t="e">
        <f>IF(YEAR(Effet_Date)&gt;2018,IF(#REF!=0,"",#REF!),IF(#REF!=0,"",#REF!))</f>
        <v>#REF!</v>
      </c>
      <c r="AZ98" s="359" t="e">
        <f>IF(YEAR(Effet_Date)&gt;2018,IF(#REF!=0,"",#REF!),IF(#REF!=0,"",#REF!))</f>
        <v>#REF!</v>
      </c>
      <c r="BA98" s="359" t="e">
        <f>IF(YEAR(Effet_Date)&gt;2018,IF(#REF!=0,"",#REF!),IF(#REF!=0,"",#REF!))</f>
        <v>#REF!</v>
      </c>
      <c r="BB98" s="359" t="e">
        <f>IF(YEAR(Effet_Date)&gt;2018,IF(#REF!=0,"",#REF!),IF(#REF!=0,"",#REF!))</f>
        <v>#REF!</v>
      </c>
      <c r="BC98" s="358" t="e">
        <f>IF(YEAR(Effet_Date)&gt;2018,IF(#REF!=0,"",#REF!),IF(#REF!=0,"",#REF!))</f>
        <v>#REF!</v>
      </c>
      <c r="BD98" s="358" t="e">
        <f>IF(YEAR(Effet_Date)&gt;2018,IF(#REF!=0,"",#REF!),IF(#REF!=0,"",#REF!))</f>
        <v>#REF!</v>
      </c>
      <c r="BE98" s="359" t="e">
        <f>IF(YEAR(Effet_Date)&gt;2018,#REF!,#REF!)</f>
        <v>#REF!</v>
      </c>
      <c r="BF98" s="359" t="e">
        <f>IF(YEAR(Effet_Date)&gt;2018,#REF!,#REF!)</f>
        <v>#REF!</v>
      </c>
      <c r="BG98" s="359" t="e">
        <f>IF(YEAR(Effet_Date)&gt;2018,#REF!,#REF!)</f>
        <v>#REF!</v>
      </c>
      <c r="BH98" s="359" t="e">
        <f>IF(YEAR(Effet_Date)&gt;2018,#REF!,#REF!)</f>
        <v>#REF!</v>
      </c>
      <c r="BI98" s="358" t="e">
        <f>IF(YEAR(Effet_Date)&gt;2018,#REF!,#REF!)</f>
        <v>#REF!</v>
      </c>
      <c r="BJ98" s="358" t="e">
        <f>IF(YEAR(Effet_Date)&gt;2018,#REF!,#REF!)</f>
        <v>#REF!</v>
      </c>
      <c r="BK98" s="359" t="e">
        <f>IF(YEAR(Effet_Date)&gt;2018,#REF!,#REF!)</f>
        <v>#REF!</v>
      </c>
      <c r="BL98" s="359" t="e">
        <f>IF(YEAR(Effet_Date)&gt;2018,#REF!,#REF!)</f>
        <v>#REF!</v>
      </c>
      <c r="BM98" s="359" t="e">
        <f>IF(YEAR(Effet_Date)&gt;2018,#REF!,#REF!)</f>
        <v>#REF!</v>
      </c>
      <c r="BN98" s="359" t="e">
        <f>IF(YEAR(Effet_Date)&gt;2018,#REF!,#REF!)</f>
        <v>#REF!</v>
      </c>
      <c r="BO98" s="359" t="e">
        <f>IF(YEAR(Effet_Date)&gt;2018,#REF!,#REF!)</f>
        <v>#REF!</v>
      </c>
      <c r="BP98" s="359" t="e">
        <f>IF(YEAR(Effet_Date)&gt;2018,#REF!,#REF!)</f>
        <v>#REF!</v>
      </c>
      <c r="BQ98" s="359" t="e">
        <f>IF(YEAR(Effet_Date)&gt;2018,#REF!,#REF!)</f>
        <v>#REF!</v>
      </c>
      <c r="BR98" s="359" t="e">
        <f>IF(YEAR(Effet_Date)&gt;2018,#REF!,#REF!)</f>
        <v>#REF!</v>
      </c>
      <c r="BS98" s="359" t="e">
        <f>IF(YEAR(Effet_Date)&gt;2018,#REF!,#REF!)</f>
        <v>#REF!</v>
      </c>
      <c r="BT98" s="359" t="e">
        <f>IF(YEAR(Effet_Date)&gt;2018,#REF!,#REF!)</f>
        <v>#REF!</v>
      </c>
      <c r="BU98" s="358" t="e">
        <f>IF(YEAR(Effet_Date)&gt;2018,#REF!,#REF!)</f>
        <v>#REF!</v>
      </c>
      <c r="BV98" s="359" t="e">
        <f>#REF!</f>
        <v>#REF!</v>
      </c>
      <c r="BW98" s="359" t="e">
        <f>#REF!</f>
        <v>#REF!</v>
      </c>
      <c r="BX98" s="359" t="e">
        <f>#REF!</f>
        <v>#REF!</v>
      </c>
      <c r="BY98" s="359" t="e">
        <f>#REF!</f>
        <v>#REF!</v>
      </c>
      <c r="BZ98" s="359" t="e">
        <f>#REF!</f>
        <v>#REF!</v>
      </c>
      <c r="CA98" s="359" t="e">
        <f>#REF!</f>
        <v>#REF!</v>
      </c>
      <c r="CB98" s="360"/>
      <c r="CC98" s="360"/>
      <c r="CD98" s="360"/>
      <c r="CE98" s="360"/>
      <c r="CF98" s="360"/>
      <c r="CG98" s="360"/>
      <c r="CH98" s="360"/>
      <c r="CI98" s="360"/>
      <c r="CJ98" s="360"/>
      <c r="CK98" s="360"/>
      <c r="CL98" s="360"/>
      <c r="CM98" s="360"/>
      <c r="CN98" s="360"/>
      <c r="CO98" s="360"/>
      <c r="CP98" s="360"/>
      <c r="CQ98" s="360"/>
      <c r="CR98" s="360"/>
      <c r="CS98" s="360"/>
      <c r="CT98" s="360"/>
      <c r="CU98" s="360"/>
      <c r="CV98" s="360"/>
      <c r="CW98" s="360"/>
      <c r="CX98" s="360"/>
      <c r="CY98" s="360"/>
      <c r="CZ98" s="360"/>
      <c r="DA98" s="360"/>
      <c r="DB98" s="360"/>
      <c r="DC98" s="360"/>
      <c r="DD98" s="360"/>
      <c r="DE98" s="360"/>
      <c r="DF98" s="360"/>
      <c r="DG98" s="360"/>
      <c r="DH98" s="360"/>
      <c r="DI98" s="360"/>
      <c r="DJ98" s="360"/>
      <c r="DK98" s="360"/>
      <c r="DL98" s="360"/>
      <c r="DM98" s="360"/>
      <c r="DN98" s="360"/>
      <c r="DO98" s="360"/>
      <c r="DP98" s="360"/>
      <c r="DQ98" s="360"/>
      <c r="DR98" s="360"/>
      <c r="DS98" s="360"/>
      <c r="DT98" s="360"/>
      <c r="DU98" s="360"/>
      <c r="DV98" s="360"/>
      <c r="DW98" s="360"/>
      <c r="DX98" s="360"/>
      <c r="DY98" s="360"/>
      <c r="DZ98" s="360"/>
      <c r="EA98" s="360"/>
      <c r="EB98" s="360"/>
      <c r="EC98" s="360"/>
      <c r="ED98" s="360"/>
      <c r="EE98" s="360"/>
      <c r="EF98" s="360"/>
      <c r="EG98" s="360"/>
      <c r="EH98" s="360"/>
      <c r="EI98" s="360"/>
      <c r="EJ98" s="360"/>
      <c r="EK98" s="360"/>
      <c r="EL98" s="360"/>
      <c r="EM98" s="360"/>
      <c r="EN98" s="360"/>
      <c r="EO98" s="360"/>
      <c r="EP98" s="360"/>
      <c r="EQ98" s="360"/>
      <c r="ER98" s="360"/>
      <c r="ES98" s="360"/>
      <c r="ET98" s="360"/>
      <c r="EU98" s="360"/>
      <c r="EV98" s="360"/>
      <c r="EW98" s="360"/>
      <c r="EX98" s="360"/>
      <c r="EY98" s="360"/>
      <c r="EZ98" s="360"/>
      <c r="FA98" s="360"/>
      <c r="FB98" s="360"/>
      <c r="FC98" s="360"/>
      <c r="FD98" s="360"/>
      <c r="FE98" s="360"/>
      <c r="FF98" s="360"/>
      <c r="FG98" s="360"/>
      <c r="FH98" s="360"/>
      <c r="FI98" s="360"/>
      <c r="FJ98" s="360"/>
      <c r="FK98" s="360"/>
      <c r="FL98" s="360"/>
      <c r="FM98" s="360"/>
      <c r="FN98" s="360"/>
      <c r="FO98" s="360"/>
      <c r="FP98" s="360"/>
      <c r="FQ98" s="360"/>
      <c r="FR98" s="360"/>
      <c r="FS98" s="360"/>
      <c r="FT98" s="360"/>
      <c r="FU98" s="360"/>
      <c r="FV98" s="360"/>
      <c r="FW98" s="360"/>
      <c r="FX98" s="360"/>
      <c r="FY98" s="360"/>
      <c r="FZ98" s="360"/>
      <c r="GA98" s="360"/>
      <c r="GB98" s="360"/>
      <c r="GC98" s="360"/>
      <c r="GD98" s="360"/>
      <c r="GE98" s="360"/>
      <c r="GF98" s="360"/>
      <c r="GG98" s="360"/>
      <c r="GH98" s="360"/>
      <c r="GI98" s="360"/>
      <c r="GJ98" s="360"/>
      <c r="GK98" s="360"/>
      <c r="GL98" s="360"/>
      <c r="GM98" s="360"/>
      <c r="GN98" s="360"/>
      <c r="GO98" s="360"/>
      <c r="GP98" s="360"/>
      <c r="GQ98" s="360"/>
      <c r="GR98" s="360"/>
      <c r="GS98" s="360"/>
      <c r="GT98" s="360"/>
      <c r="GU98" s="360"/>
      <c r="GV98" s="360"/>
      <c r="GW98" s="360"/>
      <c r="GX98" s="360"/>
      <c r="GY98" s="360"/>
      <c r="GZ98" s="360"/>
      <c r="HA98" s="360"/>
      <c r="HB98" s="360"/>
      <c r="HC98" s="360"/>
      <c r="HD98" s="360"/>
      <c r="HE98" s="360"/>
      <c r="HF98" s="360"/>
      <c r="HG98" s="360"/>
      <c r="HH98" s="360"/>
      <c r="HI98" s="360"/>
      <c r="HJ98" s="360"/>
      <c r="HK98" s="360"/>
      <c r="HL98" s="360"/>
      <c r="HM98" s="360"/>
      <c r="HN98" s="360"/>
      <c r="HO98" s="360"/>
      <c r="HP98" s="360"/>
      <c r="HQ98" s="360"/>
      <c r="HR98" s="360"/>
      <c r="HS98" s="360"/>
      <c r="HT98" s="360"/>
      <c r="HU98" s="360"/>
      <c r="HV98" s="360"/>
      <c r="HW98" s="360"/>
      <c r="HX98" s="360"/>
      <c r="HY98" s="360"/>
      <c r="HZ98" s="360"/>
      <c r="IA98" s="360"/>
      <c r="IB98" s="360"/>
      <c r="IC98" s="360"/>
      <c r="ID98" s="360"/>
      <c r="IE98" s="360"/>
      <c r="IF98" s="360"/>
      <c r="IG98" s="360"/>
      <c r="IH98" s="360"/>
      <c r="II98" s="360"/>
      <c r="IJ98" s="360"/>
      <c r="IK98" s="360"/>
      <c r="IL98" s="360"/>
      <c r="IM98" s="360"/>
      <c r="IN98" s="360"/>
      <c r="IO98" s="360"/>
      <c r="IP98" s="360"/>
      <c r="IQ98" s="360"/>
      <c r="IR98" s="360"/>
      <c r="IS98" s="360"/>
      <c r="IT98" s="360"/>
      <c r="IU98" s="360"/>
      <c r="IV98" s="360"/>
      <c r="IW98" s="360"/>
      <c r="IX98" s="360"/>
      <c r="IY98" s="360"/>
      <c r="IZ98" s="360"/>
      <c r="JA98" s="360"/>
      <c r="JB98" s="360"/>
      <c r="JC98" s="360"/>
      <c r="JD98" s="360"/>
      <c r="JE98" s="360"/>
      <c r="JF98" s="360"/>
      <c r="JG98" s="360"/>
      <c r="JH98" s="360"/>
      <c r="JI98" s="360"/>
      <c r="JJ98" s="360"/>
      <c r="JK98" s="360"/>
      <c r="JL98" s="360"/>
      <c r="JM98" s="360"/>
      <c r="JN98" s="360"/>
      <c r="JO98" s="360"/>
      <c r="JP98" s="360"/>
      <c r="JQ98" s="360"/>
      <c r="JR98" s="360"/>
      <c r="JS98" s="360"/>
      <c r="JT98" s="360"/>
      <c r="JU98" s="360"/>
      <c r="JV98" s="360"/>
      <c r="JW98" s="360"/>
      <c r="JX98" s="360"/>
      <c r="JY98" s="360"/>
      <c r="JZ98" s="360"/>
      <c r="KA98" s="360"/>
      <c r="KB98" s="360"/>
      <c r="KC98" s="360"/>
      <c r="KD98" s="360"/>
      <c r="KE98" s="360"/>
      <c r="KF98" s="360"/>
      <c r="KG98" s="360"/>
      <c r="KH98" s="360"/>
      <c r="KI98" s="360"/>
      <c r="KJ98" s="360"/>
      <c r="KK98" s="360"/>
      <c r="KL98" s="360"/>
      <c r="KM98" s="360"/>
      <c r="KN98" s="360"/>
      <c r="KO98" s="360"/>
      <c r="KP98" s="360"/>
      <c r="KQ98" s="360"/>
      <c r="KR98" s="360"/>
      <c r="KS98" s="360"/>
      <c r="KT98" s="360"/>
      <c r="KU98" s="360"/>
      <c r="KV98" s="360"/>
      <c r="KW98" s="360"/>
      <c r="KX98" s="360"/>
      <c r="KY98" s="360"/>
      <c r="KZ98" s="360"/>
      <c r="LA98" s="360"/>
      <c r="LB98" s="360"/>
      <c r="LC98" s="360"/>
      <c r="LD98" s="360"/>
      <c r="LE98" s="360"/>
      <c r="LF98" s="360"/>
      <c r="LG98" s="360"/>
      <c r="LH98" s="360"/>
      <c r="LI98" s="360"/>
      <c r="LJ98" s="360"/>
      <c r="LK98" s="360"/>
      <c r="LL98" s="360"/>
      <c r="LM98" s="360"/>
      <c r="LN98" s="360"/>
      <c r="LO98" s="360"/>
      <c r="LP98" s="360"/>
      <c r="LQ98" s="360"/>
      <c r="LR98" s="360"/>
      <c r="LS98" s="360"/>
      <c r="LT98" s="360"/>
      <c r="LU98" s="360"/>
      <c r="LV98" s="360"/>
      <c r="LW98" s="360"/>
      <c r="LX98" s="360"/>
      <c r="LY98" s="360"/>
      <c r="LZ98" s="360"/>
      <c r="MA98" s="360"/>
      <c r="MB98" s="360"/>
      <c r="MC98" s="360"/>
      <c r="MD98" s="360"/>
      <c r="ME98" s="360"/>
      <c r="MF98" s="360"/>
      <c r="MG98" s="360"/>
      <c r="MH98" s="360"/>
      <c r="MI98" s="360"/>
      <c r="MJ98" s="360"/>
      <c r="MK98" s="360"/>
      <c r="ML98" s="360"/>
      <c r="MM98" s="360"/>
      <c r="MN98" s="360"/>
      <c r="MO98" s="360"/>
      <c r="MP98" s="360"/>
      <c r="MQ98" s="360"/>
      <c r="MR98" s="360"/>
      <c r="MS98" s="360"/>
      <c r="MT98" s="360"/>
      <c r="MU98" s="360"/>
      <c r="MV98" s="360"/>
      <c r="MW98" s="360"/>
      <c r="MX98" s="360"/>
      <c r="MY98" s="360"/>
      <c r="MZ98" s="360"/>
      <c r="NA98" s="360"/>
      <c r="NB98" s="360"/>
      <c r="NC98" s="360"/>
      <c r="ND98" s="360"/>
      <c r="NE98" s="360"/>
      <c r="NF98" s="360"/>
      <c r="NG98" s="360"/>
      <c r="NH98" s="360"/>
      <c r="NI98" s="360"/>
      <c r="NJ98" s="360"/>
      <c r="NK98" s="360"/>
      <c r="NL98" s="360"/>
      <c r="NM98" s="360"/>
      <c r="NN98" s="360"/>
      <c r="NO98" s="360"/>
      <c r="NP98" s="360"/>
      <c r="NQ98" s="360"/>
      <c r="NR98" s="360"/>
      <c r="NS98" s="360"/>
      <c r="NT98" s="360"/>
      <c r="NU98" s="360"/>
      <c r="NV98" s="360"/>
      <c r="NW98" s="360"/>
      <c r="NX98" s="360"/>
      <c r="NY98" s="360"/>
      <c r="NZ98" s="360"/>
      <c r="OA98" s="360"/>
      <c r="OB98" s="360"/>
      <c r="OC98" s="360"/>
      <c r="OD98" s="360"/>
      <c r="OE98" s="360"/>
      <c r="OF98" s="360"/>
      <c r="OG98" s="360"/>
      <c r="OH98" s="360"/>
      <c r="OI98" s="360"/>
      <c r="OJ98" s="360"/>
      <c r="OK98" s="360"/>
      <c r="OL98" s="360"/>
      <c r="OM98" s="360"/>
      <c r="ON98" s="360"/>
      <c r="OO98" s="360"/>
      <c r="OP98" s="360"/>
      <c r="OQ98" s="360"/>
      <c r="OR98" s="360"/>
      <c r="OS98" s="360"/>
      <c r="OT98" s="360"/>
      <c r="OU98" s="360"/>
      <c r="OV98" s="360"/>
      <c r="OW98" s="360"/>
      <c r="OX98" s="360"/>
      <c r="OY98" s="360"/>
      <c r="OZ98" s="360"/>
      <c r="PA98" s="360"/>
      <c r="PB98" s="360"/>
      <c r="PC98" s="360"/>
      <c r="PD98" s="360"/>
      <c r="PE98" s="360"/>
      <c r="PF98" s="360"/>
      <c r="PG98" s="360"/>
      <c r="PH98" s="360"/>
      <c r="PI98" s="360"/>
      <c r="PJ98" s="360"/>
      <c r="PK98" s="360"/>
      <c r="PL98" s="360"/>
      <c r="PM98" s="360"/>
      <c r="PN98" s="360"/>
      <c r="PO98" s="360"/>
      <c r="PP98" s="360"/>
      <c r="PQ98" s="360"/>
      <c r="PR98" s="360"/>
      <c r="PS98" s="360"/>
      <c r="PT98" s="360"/>
      <c r="PU98" s="360"/>
      <c r="PV98" s="360"/>
      <c r="PW98" s="360"/>
      <c r="PX98" s="360"/>
      <c r="PY98" s="360"/>
      <c r="PZ98" s="360"/>
      <c r="QA98" s="360"/>
      <c r="QB98" s="360"/>
      <c r="QC98" s="360"/>
      <c r="QD98" s="360"/>
      <c r="QE98" s="360"/>
      <c r="QF98" s="360"/>
      <c r="QG98" s="360"/>
      <c r="QH98" s="360"/>
      <c r="QI98" s="360"/>
      <c r="QJ98" s="360"/>
      <c r="QK98" s="360"/>
      <c r="QL98" s="360"/>
      <c r="QM98" s="360"/>
      <c r="QN98" s="360"/>
      <c r="QO98" s="360"/>
      <c r="QP98" s="360"/>
      <c r="QQ98" s="360"/>
      <c r="QR98" s="360"/>
      <c r="QS98" s="360"/>
      <c r="QT98" s="360"/>
      <c r="QU98" s="360"/>
      <c r="QV98" s="360"/>
      <c r="QW98" s="360"/>
      <c r="QX98" s="360"/>
      <c r="QY98" s="360"/>
      <c r="QZ98" s="360"/>
      <c r="RA98" s="360"/>
      <c r="RB98" s="360"/>
      <c r="RC98" s="360"/>
      <c r="RD98" s="360"/>
      <c r="RE98" s="360"/>
      <c r="RF98" s="360"/>
      <c r="RG98" s="360"/>
      <c r="RH98" s="360"/>
      <c r="RI98" s="360"/>
      <c r="RJ98" s="360"/>
      <c r="RK98" s="360"/>
      <c r="RL98" s="360"/>
      <c r="RM98" s="360"/>
      <c r="RN98" s="360"/>
      <c r="RO98" s="360"/>
      <c r="RP98" s="360"/>
      <c r="RQ98" s="360"/>
      <c r="RR98" s="360"/>
      <c r="RS98" s="360"/>
      <c r="RT98" s="360"/>
      <c r="RU98" s="360"/>
      <c r="RV98" s="360"/>
      <c r="RW98" s="360"/>
      <c r="RX98" s="360"/>
      <c r="RY98" s="360"/>
      <c r="RZ98" s="360"/>
      <c r="SA98" s="360"/>
      <c r="SB98" s="360"/>
      <c r="SC98" s="360"/>
      <c r="SD98" s="360"/>
      <c r="SE98" s="360"/>
      <c r="SF98" s="360"/>
      <c r="SG98" s="360"/>
      <c r="SH98" s="360"/>
      <c r="SI98" s="360"/>
      <c r="SJ98" s="360"/>
      <c r="SK98" s="360"/>
      <c r="SL98" s="360"/>
      <c r="SM98" s="360"/>
      <c r="SN98" s="360"/>
      <c r="SO98" s="360"/>
      <c r="SP98" s="360"/>
      <c r="SQ98" s="360"/>
      <c r="SR98" s="360"/>
      <c r="SS98" s="360"/>
      <c r="ST98" s="360"/>
      <c r="SU98" s="360"/>
      <c r="SV98" s="360"/>
      <c r="SW98" s="360"/>
      <c r="SX98" s="360"/>
      <c r="SY98" s="360"/>
      <c r="SZ98" s="360"/>
      <c r="TA98" s="360"/>
      <c r="TB98" s="360"/>
      <c r="TC98" s="360"/>
      <c r="TD98" s="360"/>
      <c r="TE98" s="360"/>
      <c r="TF98" s="360"/>
      <c r="TG98" s="360"/>
      <c r="TH98" s="360"/>
      <c r="TI98" s="360"/>
      <c r="TJ98" s="360"/>
      <c r="TK98" s="360"/>
      <c r="TL98" s="360"/>
      <c r="TM98" s="360"/>
      <c r="TN98" s="360"/>
      <c r="TO98" s="360"/>
      <c r="TP98" s="360"/>
      <c r="TQ98" s="360"/>
      <c r="TR98" s="360"/>
      <c r="TS98" s="360"/>
      <c r="TT98" s="360"/>
      <c r="TU98" s="360"/>
      <c r="TV98" s="360"/>
      <c r="TW98" s="360"/>
      <c r="TX98" s="360"/>
      <c r="TY98" s="360"/>
      <c r="TZ98" s="360"/>
      <c r="UA98" s="360"/>
      <c r="UB98" s="360"/>
      <c r="UC98" s="360"/>
      <c r="UD98" s="360"/>
      <c r="UE98" s="360"/>
      <c r="UF98" s="360"/>
      <c r="UG98" s="360"/>
      <c r="UH98" s="360"/>
      <c r="UI98" s="360"/>
      <c r="UJ98" s="360"/>
      <c r="UK98" s="360"/>
      <c r="UL98" s="360"/>
      <c r="UM98" s="360"/>
      <c r="UN98" s="360"/>
      <c r="UO98" s="360"/>
      <c r="UP98" s="360"/>
      <c r="UQ98" s="360"/>
      <c r="UR98" s="360"/>
      <c r="US98" s="360"/>
      <c r="UT98" s="360"/>
      <c r="UU98" s="360"/>
      <c r="UV98" s="360"/>
      <c r="UW98" s="360"/>
      <c r="UX98" s="360"/>
      <c r="UY98" s="360"/>
      <c r="UZ98" s="360"/>
      <c r="VA98" s="360"/>
      <c r="VB98" s="360"/>
      <c r="VC98" s="360"/>
      <c r="VD98" s="360"/>
      <c r="VE98" s="360"/>
      <c r="VF98" s="360"/>
      <c r="VG98" s="360"/>
      <c r="VH98" s="360"/>
      <c r="VI98" s="360"/>
      <c r="VJ98" s="360"/>
      <c r="VK98" s="360"/>
      <c r="VL98" s="360"/>
      <c r="VM98" s="360"/>
      <c r="VN98" s="360"/>
      <c r="VO98" s="360"/>
      <c r="VP98" s="360"/>
      <c r="VQ98" s="360"/>
      <c r="VR98" s="360"/>
      <c r="VS98" s="360"/>
      <c r="VT98" s="360"/>
      <c r="VU98" s="360"/>
      <c r="VV98" s="360"/>
      <c r="VW98" s="360"/>
      <c r="VX98" s="360"/>
      <c r="VY98" s="360"/>
      <c r="VZ98" s="360"/>
      <c r="WA98" s="360"/>
      <c r="WB98" s="360"/>
      <c r="WC98" s="360"/>
      <c r="WD98" s="360"/>
      <c r="WE98" s="360"/>
    </row>
    <row r="99" spans="1:613" s="361" customFormat="1" ht="17" customHeight="1" x14ac:dyDescent="0.55000000000000004">
      <c r="A99" s="412"/>
      <c r="B99" s="615"/>
      <c r="C99" s="618" t="s">
        <v>141</v>
      </c>
      <c r="D99" s="362" t="s">
        <v>142</v>
      </c>
      <c r="E99" s="363"/>
      <c r="F99" s="364"/>
      <c r="G99" s="365" t="e">
        <f t="shared" ref="G99:V99" si="0">IF(ISBLANK(G98),"",$E$98-G98)</f>
        <v>#REF!</v>
      </c>
      <c r="H99" s="365" t="e">
        <f t="shared" si="0"/>
        <v>#REF!</v>
      </c>
      <c r="I99" s="365" t="e">
        <f t="shared" si="0"/>
        <v>#REF!</v>
      </c>
      <c r="J99" s="365" t="e">
        <f t="shared" si="0"/>
        <v>#REF!</v>
      </c>
      <c r="K99" s="365" t="e">
        <f t="shared" si="0"/>
        <v>#REF!</v>
      </c>
      <c r="L99" s="365" t="e">
        <f t="shared" si="0"/>
        <v>#REF!</v>
      </c>
      <c r="M99" s="365" t="e">
        <f t="shared" si="0"/>
        <v>#REF!</v>
      </c>
      <c r="N99" s="365" t="e">
        <f t="shared" si="0"/>
        <v>#REF!</v>
      </c>
      <c r="O99" s="365" t="e">
        <f t="shared" si="0"/>
        <v>#REF!</v>
      </c>
      <c r="P99" s="365" t="e">
        <f t="shared" si="0"/>
        <v>#REF!</v>
      </c>
      <c r="Q99" s="365" t="e">
        <f t="shared" si="0"/>
        <v>#REF!</v>
      </c>
      <c r="R99" s="365" t="e">
        <f t="shared" si="0"/>
        <v>#REF!</v>
      </c>
      <c r="S99" s="365" t="e">
        <f t="shared" si="0"/>
        <v>#REF!</v>
      </c>
      <c r="T99" s="365" t="e">
        <f t="shared" si="0"/>
        <v>#REF!</v>
      </c>
      <c r="U99" s="365" t="e">
        <f t="shared" si="0"/>
        <v>#REF!</v>
      </c>
      <c r="V99" s="365" t="e">
        <f t="shared" si="0"/>
        <v>#REF!</v>
      </c>
      <c r="W99" s="365" t="e">
        <f>IF((W98)="Inc.","",$E$98-W98)</f>
        <v>#REF!</v>
      </c>
      <c r="X99" s="365" t="e">
        <f>IF(ISBLANK(Y98),"",$E$98-Y98)</f>
        <v>#REF!</v>
      </c>
      <c r="Y99" s="365" t="e">
        <f>IF(ISBLANK(Y98),"",$E$98-Y98)</f>
        <v>#REF!</v>
      </c>
      <c r="Z99" s="365" t="e">
        <f>IF(ISBLANK(AA98),"",$E$98-AA98)</f>
        <v>#REF!</v>
      </c>
      <c r="AA99" s="365" t="e">
        <f>IF(ISBLANK(AC98),"",$E$98-AC98)</f>
        <v>#REF!</v>
      </c>
      <c r="AB99" s="365" t="e">
        <f>IF(ISBLANK(AB98),"",$E$98-AB98)</f>
        <v>#REF!</v>
      </c>
      <c r="AC99" s="365" t="e">
        <f>IF(ISBLANK(AB98),"",$E$98-AB98)</f>
        <v>#REF!</v>
      </c>
      <c r="AD99" s="365" t="e">
        <f t="shared" ref="AD99:AW99" si="1">IF(ISBLANK(AD98),"",$E$98-AD98)</f>
        <v>#REF!</v>
      </c>
      <c r="AE99" s="365" t="e">
        <f t="shared" si="1"/>
        <v>#REF!</v>
      </c>
      <c r="AF99" s="365" t="e">
        <f t="shared" si="1"/>
        <v>#REF!</v>
      </c>
      <c r="AG99" s="365" t="e">
        <f t="shared" si="1"/>
        <v>#REF!</v>
      </c>
      <c r="AH99" s="365" t="e">
        <f t="shared" si="1"/>
        <v>#REF!</v>
      </c>
      <c r="AI99" s="365" t="e">
        <f t="shared" si="1"/>
        <v>#REF!</v>
      </c>
      <c r="AJ99" s="365" t="e">
        <f t="shared" si="1"/>
        <v>#REF!</v>
      </c>
      <c r="AK99" s="365" t="e">
        <f t="shared" si="1"/>
        <v>#REF!</v>
      </c>
      <c r="AL99" s="365" t="e">
        <f t="shared" si="1"/>
        <v>#REF!</v>
      </c>
      <c r="AM99" s="365" t="e">
        <f t="shared" si="1"/>
        <v>#REF!</v>
      </c>
      <c r="AN99" s="365" t="e">
        <f t="shared" si="1"/>
        <v>#REF!</v>
      </c>
      <c r="AO99" s="365" t="e">
        <f t="shared" si="1"/>
        <v>#REF!</v>
      </c>
      <c r="AP99" s="365" t="e">
        <f t="shared" si="1"/>
        <v>#REF!</v>
      </c>
      <c r="AQ99" s="365" t="e">
        <f t="shared" si="1"/>
        <v>#REF!</v>
      </c>
      <c r="AR99" s="365" t="e">
        <f t="shared" si="1"/>
        <v>#REF!</v>
      </c>
      <c r="AS99" s="365" t="e">
        <f t="shared" si="1"/>
        <v>#REF!</v>
      </c>
      <c r="AT99" s="365" t="e">
        <f t="shared" si="1"/>
        <v>#REF!</v>
      </c>
      <c r="AU99" s="365" t="e">
        <f t="shared" si="1"/>
        <v>#REF!</v>
      </c>
      <c r="AV99" s="365" t="e">
        <f t="shared" si="1"/>
        <v>#REF!</v>
      </c>
      <c r="AW99" s="365" t="e">
        <f t="shared" si="1"/>
        <v>#REF!</v>
      </c>
      <c r="AX99" s="365" t="e">
        <f t="shared" ref="AX99:BD99" si="2">IF(AX98="","",$E$98-AX98)</f>
        <v>#REF!</v>
      </c>
      <c r="AY99" s="365" t="e">
        <f t="shared" si="2"/>
        <v>#REF!</v>
      </c>
      <c r="AZ99" s="365" t="e">
        <f t="shared" si="2"/>
        <v>#REF!</v>
      </c>
      <c r="BA99" s="365" t="e">
        <f t="shared" si="2"/>
        <v>#REF!</v>
      </c>
      <c r="BB99" s="365" t="e">
        <f t="shared" si="2"/>
        <v>#REF!</v>
      </c>
      <c r="BC99" s="365" t="e">
        <f t="shared" si="2"/>
        <v>#REF!</v>
      </c>
      <c r="BD99" s="365" t="e">
        <f t="shared" si="2"/>
        <v>#REF!</v>
      </c>
      <c r="BE99" s="365" t="e">
        <f t="shared" ref="BE99:CA99" si="3">IF(ISBLANK(BE98),"",$E$98-BE98)</f>
        <v>#REF!</v>
      </c>
      <c r="BF99" s="365" t="e">
        <f t="shared" si="3"/>
        <v>#REF!</v>
      </c>
      <c r="BG99" s="365" t="e">
        <f t="shared" si="3"/>
        <v>#REF!</v>
      </c>
      <c r="BH99" s="365" t="e">
        <f t="shared" si="3"/>
        <v>#REF!</v>
      </c>
      <c r="BI99" s="365" t="e">
        <f t="shared" si="3"/>
        <v>#REF!</v>
      </c>
      <c r="BJ99" s="365" t="e">
        <f t="shared" si="3"/>
        <v>#REF!</v>
      </c>
      <c r="BK99" s="365" t="e">
        <f t="shared" si="3"/>
        <v>#REF!</v>
      </c>
      <c r="BL99" s="365" t="e">
        <f t="shared" si="3"/>
        <v>#REF!</v>
      </c>
      <c r="BM99" s="365" t="e">
        <f t="shared" si="3"/>
        <v>#REF!</v>
      </c>
      <c r="BN99" s="365" t="e">
        <f t="shared" si="3"/>
        <v>#REF!</v>
      </c>
      <c r="BO99" s="365" t="e">
        <f t="shared" si="3"/>
        <v>#REF!</v>
      </c>
      <c r="BP99" s="365" t="e">
        <f t="shared" si="3"/>
        <v>#REF!</v>
      </c>
      <c r="BQ99" s="365" t="e">
        <f t="shared" si="3"/>
        <v>#REF!</v>
      </c>
      <c r="BR99" s="365" t="e">
        <f t="shared" si="3"/>
        <v>#REF!</v>
      </c>
      <c r="BS99" s="365" t="e">
        <f t="shared" si="3"/>
        <v>#REF!</v>
      </c>
      <c r="BT99" s="365" t="e">
        <f t="shared" si="3"/>
        <v>#REF!</v>
      </c>
      <c r="BU99" s="365" t="e">
        <f t="shared" si="3"/>
        <v>#REF!</v>
      </c>
      <c r="BV99" s="365" t="e">
        <f t="shared" si="3"/>
        <v>#REF!</v>
      </c>
      <c r="BW99" s="365" t="e">
        <f t="shared" si="3"/>
        <v>#REF!</v>
      </c>
      <c r="BX99" s="365" t="e">
        <f t="shared" si="3"/>
        <v>#REF!</v>
      </c>
      <c r="BY99" s="365" t="e">
        <f t="shared" si="3"/>
        <v>#REF!</v>
      </c>
      <c r="BZ99" s="365" t="e">
        <f t="shared" si="3"/>
        <v>#REF!</v>
      </c>
      <c r="CA99" s="365" t="e">
        <f t="shared" si="3"/>
        <v>#REF!</v>
      </c>
      <c r="CB99" s="366"/>
      <c r="CC99" s="366"/>
      <c r="CD99" s="366"/>
      <c r="CE99" s="366"/>
      <c r="CF99" s="366"/>
      <c r="CG99" s="366"/>
      <c r="CH99" s="366"/>
      <c r="CI99" s="366"/>
      <c r="CJ99" s="366"/>
      <c r="CK99" s="366"/>
      <c r="CL99" s="366"/>
      <c r="CM99" s="366"/>
      <c r="CN99" s="366"/>
      <c r="CO99" s="366"/>
      <c r="CP99" s="366"/>
      <c r="CQ99" s="366"/>
      <c r="CR99" s="366"/>
      <c r="CS99" s="366"/>
      <c r="CT99" s="366"/>
      <c r="CU99" s="366"/>
      <c r="CV99" s="366"/>
      <c r="CW99" s="366"/>
      <c r="CX99" s="366"/>
      <c r="CY99" s="366"/>
      <c r="CZ99" s="366"/>
      <c r="DA99" s="366"/>
      <c r="DB99" s="366"/>
      <c r="DC99" s="366"/>
      <c r="DD99" s="366"/>
      <c r="DE99" s="366"/>
      <c r="DF99" s="366"/>
      <c r="DG99" s="366"/>
      <c r="DH99" s="366"/>
      <c r="DI99" s="366"/>
      <c r="DJ99" s="366"/>
      <c r="DK99" s="366"/>
      <c r="DL99" s="366"/>
      <c r="DM99" s="366"/>
      <c r="DN99" s="366"/>
      <c r="DO99" s="366"/>
      <c r="DP99" s="366"/>
      <c r="DQ99" s="366"/>
      <c r="DR99" s="366"/>
      <c r="DS99" s="366"/>
      <c r="DT99" s="366"/>
      <c r="DU99" s="366"/>
      <c r="DV99" s="366"/>
      <c r="DW99" s="366"/>
      <c r="DX99" s="366"/>
      <c r="DY99" s="366"/>
      <c r="DZ99" s="366"/>
      <c r="EA99" s="366"/>
      <c r="EB99" s="366"/>
      <c r="EC99" s="366"/>
      <c r="ED99" s="366"/>
      <c r="EE99" s="366"/>
      <c r="EF99" s="366"/>
      <c r="EG99" s="366"/>
      <c r="EH99" s="366"/>
      <c r="EI99" s="366"/>
      <c r="EJ99" s="366"/>
      <c r="EK99" s="366"/>
      <c r="EL99" s="366"/>
      <c r="EM99" s="366"/>
      <c r="EN99" s="366"/>
      <c r="EO99" s="366"/>
      <c r="EP99" s="366"/>
      <c r="EQ99" s="366"/>
      <c r="ER99" s="366"/>
      <c r="ES99" s="366"/>
      <c r="ET99" s="366"/>
      <c r="EU99" s="366"/>
      <c r="EV99" s="366"/>
      <c r="EW99" s="366"/>
      <c r="EX99" s="366"/>
      <c r="EY99" s="366"/>
      <c r="EZ99" s="366"/>
      <c r="FA99" s="366"/>
      <c r="FB99" s="366"/>
      <c r="FC99" s="366"/>
      <c r="FD99" s="366"/>
      <c r="FE99" s="366"/>
      <c r="FF99" s="366"/>
      <c r="FG99" s="366"/>
      <c r="FH99" s="366"/>
      <c r="FI99" s="366"/>
      <c r="FJ99" s="366"/>
      <c r="FK99" s="366"/>
      <c r="FL99" s="366"/>
      <c r="FM99" s="366"/>
      <c r="FN99" s="366"/>
      <c r="FO99" s="366"/>
      <c r="FP99" s="366"/>
      <c r="FQ99" s="366"/>
      <c r="FR99" s="366"/>
      <c r="FS99" s="366"/>
      <c r="FT99" s="366"/>
      <c r="FU99" s="366"/>
      <c r="FV99" s="366"/>
      <c r="FW99" s="366"/>
      <c r="FX99" s="366"/>
      <c r="FY99" s="366"/>
      <c r="FZ99" s="366"/>
      <c r="GA99" s="366"/>
      <c r="GB99" s="366"/>
      <c r="GC99" s="366"/>
      <c r="GD99" s="366"/>
      <c r="GE99" s="366"/>
      <c r="GF99" s="366"/>
      <c r="GG99" s="366"/>
      <c r="GH99" s="366"/>
      <c r="GI99" s="366"/>
      <c r="GJ99" s="366"/>
      <c r="GK99" s="366"/>
      <c r="GL99" s="366"/>
      <c r="GM99" s="366"/>
      <c r="GN99" s="366"/>
      <c r="GO99" s="366"/>
      <c r="GP99" s="366"/>
      <c r="GQ99" s="366"/>
      <c r="GR99" s="366"/>
      <c r="GS99" s="366"/>
      <c r="GT99" s="366"/>
      <c r="GU99" s="366"/>
      <c r="GV99" s="366"/>
      <c r="GW99" s="366"/>
      <c r="GX99" s="366"/>
      <c r="GY99" s="366"/>
      <c r="GZ99" s="366"/>
      <c r="HA99" s="366"/>
      <c r="HB99" s="366"/>
      <c r="HC99" s="366"/>
      <c r="HD99" s="366"/>
      <c r="HE99" s="366"/>
      <c r="HF99" s="366"/>
      <c r="HG99" s="366"/>
      <c r="HH99" s="366"/>
      <c r="HI99" s="366"/>
      <c r="HJ99" s="366"/>
      <c r="HK99" s="366"/>
      <c r="HL99" s="366"/>
      <c r="HM99" s="366"/>
      <c r="HN99" s="366"/>
      <c r="HO99" s="366"/>
      <c r="HP99" s="366"/>
      <c r="HQ99" s="366"/>
      <c r="HR99" s="366"/>
      <c r="HS99" s="366"/>
      <c r="HT99" s="366"/>
      <c r="HU99" s="366"/>
      <c r="HV99" s="366"/>
      <c r="HW99" s="366"/>
      <c r="HX99" s="366"/>
      <c r="HY99" s="366"/>
      <c r="HZ99" s="366"/>
      <c r="IA99" s="366"/>
      <c r="IB99" s="366"/>
      <c r="IC99" s="366"/>
      <c r="ID99" s="366"/>
      <c r="IE99" s="366"/>
      <c r="IF99" s="366"/>
      <c r="IG99" s="366"/>
      <c r="IH99" s="366"/>
      <c r="II99" s="366"/>
      <c r="IJ99" s="366"/>
      <c r="IK99" s="366"/>
      <c r="IL99" s="366"/>
      <c r="IM99" s="366"/>
      <c r="IN99" s="366"/>
      <c r="IO99" s="366"/>
      <c r="IP99" s="366"/>
      <c r="IQ99" s="366"/>
      <c r="IR99" s="366"/>
      <c r="IS99" s="366"/>
      <c r="IT99" s="366"/>
      <c r="IU99" s="366"/>
      <c r="IV99" s="366"/>
      <c r="IW99" s="366"/>
      <c r="IX99" s="366"/>
      <c r="IY99" s="366"/>
      <c r="IZ99" s="366"/>
      <c r="JA99" s="366"/>
      <c r="JB99" s="366"/>
      <c r="JC99" s="366"/>
      <c r="JD99" s="366"/>
      <c r="JE99" s="366"/>
      <c r="JF99" s="366"/>
      <c r="JG99" s="366"/>
      <c r="JH99" s="366"/>
      <c r="JI99" s="366"/>
      <c r="JJ99" s="366"/>
      <c r="JK99" s="366"/>
      <c r="JL99" s="366"/>
      <c r="JM99" s="366"/>
      <c r="JN99" s="366"/>
      <c r="JO99" s="366"/>
      <c r="JP99" s="366"/>
      <c r="JQ99" s="366"/>
      <c r="JR99" s="366"/>
      <c r="JS99" s="366"/>
      <c r="JT99" s="366"/>
      <c r="JU99" s="366"/>
      <c r="JV99" s="366"/>
      <c r="JW99" s="366"/>
      <c r="JX99" s="366"/>
      <c r="JY99" s="366"/>
      <c r="JZ99" s="366"/>
      <c r="KA99" s="366"/>
      <c r="KB99" s="366"/>
      <c r="KC99" s="366"/>
      <c r="KD99" s="366"/>
      <c r="KE99" s="366"/>
      <c r="KF99" s="366"/>
      <c r="KG99" s="366"/>
      <c r="KH99" s="366"/>
      <c r="KI99" s="366"/>
      <c r="KJ99" s="366"/>
      <c r="KK99" s="366"/>
      <c r="KL99" s="366"/>
      <c r="KM99" s="366"/>
      <c r="KN99" s="366"/>
      <c r="KO99" s="366"/>
      <c r="KP99" s="366"/>
      <c r="KQ99" s="366"/>
      <c r="KR99" s="366"/>
      <c r="KS99" s="366"/>
      <c r="KT99" s="366"/>
      <c r="KU99" s="366"/>
      <c r="KV99" s="366"/>
      <c r="KW99" s="366"/>
      <c r="KX99" s="366"/>
      <c r="KY99" s="366"/>
      <c r="KZ99" s="366"/>
      <c r="LA99" s="366"/>
      <c r="LB99" s="366"/>
      <c r="LC99" s="366"/>
      <c r="LD99" s="366"/>
      <c r="LE99" s="366"/>
      <c r="LF99" s="366"/>
      <c r="LG99" s="366"/>
      <c r="LH99" s="366"/>
      <c r="LI99" s="366"/>
      <c r="LJ99" s="366"/>
      <c r="LK99" s="366"/>
      <c r="LL99" s="366"/>
      <c r="LM99" s="366"/>
      <c r="LN99" s="366"/>
      <c r="LO99" s="366"/>
      <c r="LP99" s="366"/>
      <c r="LQ99" s="366"/>
      <c r="LR99" s="366"/>
      <c r="LS99" s="366"/>
      <c r="LT99" s="366"/>
      <c r="LU99" s="366"/>
      <c r="LV99" s="366"/>
      <c r="LW99" s="366"/>
      <c r="LX99" s="366"/>
      <c r="LY99" s="366"/>
      <c r="LZ99" s="366"/>
      <c r="MA99" s="366"/>
      <c r="MB99" s="366"/>
      <c r="MC99" s="366"/>
      <c r="MD99" s="366"/>
      <c r="ME99" s="366"/>
      <c r="MF99" s="366"/>
      <c r="MG99" s="366"/>
      <c r="MH99" s="366"/>
      <c r="MI99" s="366"/>
      <c r="MJ99" s="366"/>
      <c r="MK99" s="366"/>
      <c r="ML99" s="366"/>
      <c r="MM99" s="366"/>
      <c r="MN99" s="366"/>
      <c r="MO99" s="366"/>
      <c r="MP99" s="366"/>
      <c r="MQ99" s="366"/>
      <c r="MR99" s="366"/>
      <c r="MS99" s="366"/>
      <c r="MT99" s="366"/>
      <c r="MU99" s="366"/>
      <c r="MV99" s="366"/>
      <c r="MW99" s="366"/>
      <c r="MX99" s="366"/>
      <c r="MY99" s="366"/>
      <c r="MZ99" s="366"/>
      <c r="NA99" s="366"/>
      <c r="NB99" s="366"/>
      <c r="NC99" s="366"/>
      <c r="ND99" s="366"/>
      <c r="NE99" s="366"/>
      <c r="NF99" s="366"/>
      <c r="NG99" s="366"/>
      <c r="NH99" s="366"/>
      <c r="NI99" s="366"/>
      <c r="NJ99" s="366"/>
      <c r="NK99" s="366"/>
      <c r="NL99" s="366"/>
      <c r="NM99" s="366"/>
      <c r="NN99" s="366"/>
      <c r="NO99" s="366"/>
      <c r="NP99" s="366"/>
      <c r="NQ99" s="366"/>
      <c r="NR99" s="366"/>
      <c r="NS99" s="366"/>
      <c r="NT99" s="366"/>
      <c r="NU99" s="366"/>
      <c r="NV99" s="366"/>
      <c r="NW99" s="366"/>
      <c r="NX99" s="366"/>
      <c r="NY99" s="366"/>
      <c r="NZ99" s="366"/>
      <c r="OA99" s="366"/>
      <c r="OB99" s="366"/>
      <c r="OC99" s="366"/>
      <c r="OD99" s="366"/>
      <c r="OE99" s="366"/>
      <c r="OF99" s="366"/>
      <c r="OG99" s="366"/>
      <c r="OH99" s="366"/>
      <c r="OI99" s="366"/>
      <c r="OJ99" s="366"/>
      <c r="OK99" s="366"/>
      <c r="OL99" s="366"/>
      <c r="OM99" s="366"/>
      <c r="ON99" s="366"/>
      <c r="OO99" s="366"/>
      <c r="OP99" s="366"/>
      <c r="OQ99" s="366"/>
      <c r="OR99" s="366"/>
      <c r="OS99" s="366"/>
      <c r="OT99" s="366"/>
      <c r="OU99" s="366"/>
      <c r="OV99" s="366"/>
      <c r="OW99" s="366"/>
      <c r="OX99" s="366"/>
      <c r="OY99" s="366"/>
      <c r="OZ99" s="366"/>
      <c r="PA99" s="366"/>
      <c r="PB99" s="366"/>
      <c r="PC99" s="366"/>
      <c r="PD99" s="366"/>
      <c r="PE99" s="366"/>
      <c r="PF99" s="366"/>
      <c r="PG99" s="366"/>
      <c r="PH99" s="366"/>
      <c r="PI99" s="366"/>
      <c r="PJ99" s="366"/>
      <c r="PK99" s="366"/>
      <c r="PL99" s="366"/>
      <c r="PM99" s="366"/>
      <c r="PN99" s="366"/>
      <c r="PO99" s="366"/>
      <c r="PP99" s="366"/>
      <c r="PQ99" s="366"/>
      <c r="PR99" s="366"/>
      <c r="PS99" s="366"/>
      <c r="PT99" s="366"/>
      <c r="PU99" s="366"/>
      <c r="PV99" s="366"/>
      <c r="PW99" s="366"/>
      <c r="PX99" s="366"/>
      <c r="PY99" s="366"/>
      <c r="PZ99" s="366"/>
      <c r="QA99" s="366"/>
      <c r="QB99" s="366"/>
      <c r="QC99" s="366"/>
      <c r="QD99" s="366"/>
      <c r="QE99" s="366"/>
      <c r="QF99" s="366"/>
      <c r="QG99" s="366"/>
      <c r="QH99" s="366"/>
      <c r="QI99" s="366"/>
      <c r="QJ99" s="366"/>
      <c r="QK99" s="366"/>
      <c r="QL99" s="366"/>
      <c r="QM99" s="366"/>
      <c r="QN99" s="366"/>
      <c r="QO99" s="366"/>
      <c r="QP99" s="366"/>
      <c r="QQ99" s="366"/>
      <c r="QR99" s="366"/>
      <c r="QS99" s="366"/>
      <c r="QT99" s="366"/>
      <c r="QU99" s="366"/>
      <c r="QV99" s="366"/>
      <c r="QW99" s="366"/>
      <c r="QX99" s="366"/>
      <c r="QY99" s="366"/>
      <c r="QZ99" s="366"/>
      <c r="RA99" s="366"/>
      <c r="RB99" s="366"/>
      <c r="RC99" s="366"/>
      <c r="RD99" s="366"/>
      <c r="RE99" s="366"/>
      <c r="RF99" s="366"/>
      <c r="RG99" s="366"/>
      <c r="RH99" s="366"/>
      <c r="RI99" s="366"/>
      <c r="RJ99" s="366"/>
      <c r="RK99" s="366"/>
      <c r="RL99" s="366"/>
      <c r="RM99" s="366"/>
      <c r="RN99" s="366"/>
      <c r="RO99" s="366"/>
      <c r="RP99" s="366"/>
      <c r="RQ99" s="366"/>
      <c r="RR99" s="366"/>
      <c r="RS99" s="366"/>
      <c r="RT99" s="366"/>
      <c r="RU99" s="366"/>
      <c r="RV99" s="366"/>
      <c r="RW99" s="366"/>
      <c r="RX99" s="366"/>
      <c r="RY99" s="366"/>
      <c r="RZ99" s="366"/>
      <c r="SA99" s="366"/>
      <c r="SB99" s="366"/>
      <c r="SC99" s="366"/>
      <c r="SD99" s="366"/>
      <c r="SE99" s="366"/>
      <c r="SF99" s="366"/>
      <c r="SG99" s="366"/>
      <c r="SH99" s="366"/>
      <c r="SI99" s="366"/>
      <c r="SJ99" s="366"/>
      <c r="SK99" s="366"/>
      <c r="SL99" s="366"/>
      <c r="SM99" s="366"/>
      <c r="SN99" s="366"/>
      <c r="SO99" s="366"/>
      <c r="SP99" s="366"/>
      <c r="SQ99" s="366"/>
      <c r="SR99" s="366"/>
      <c r="SS99" s="366"/>
      <c r="ST99" s="366"/>
      <c r="SU99" s="366"/>
      <c r="SV99" s="366"/>
      <c r="SW99" s="366"/>
      <c r="SX99" s="366"/>
      <c r="SY99" s="366"/>
      <c r="SZ99" s="366"/>
      <c r="TA99" s="366"/>
      <c r="TB99" s="366"/>
      <c r="TC99" s="366"/>
      <c r="TD99" s="366"/>
      <c r="TE99" s="366"/>
      <c r="TF99" s="366"/>
      <c r="TG99" s="366"/>
      <c r="TH99" s="366"/>
      <c r="TI99" s="366"/>
      <c r="TJ99" s="366"/>
      <c r="TK99" s="366"/>
      <c r="TL99" s="366"/>
      <c r="TM99" s="366"/>
      <c r="TN99" s="366"/>
      <c r="TO99" s="366"/>
      <c r="TP99" s="366"/>
      <c r="TQ99" s="366"/>
      <c r="TR99" s="366"/>
      <c r="TS99" s="366"/>
      <c r="TT99" s="366"/>
      <c r="TU99" s="366"/>
      <c r="TV99" s="366"/>
      <c r="TW99" s="366"/>
      <c r="TX99" s="366"/>
      <c r="TY99" s="366"/>
      <c r="TZ99" s="366"/>
      <c r="UA99" s="366"/>
      <c r="UB99" s="366"/>
      <c r="UC99" s="366"/>
      <c r="UD99" s="366"/>
      <c r="UE99" s="366"/>
      <c r="UF99" s="366"/>
      <c r="UG99" s="366"/>
      <c r="UH99" s="366"/>
      <c r="UI99" s="366"/>
      <c r="UJ99" s="366"/>
      <c r="UK99" s="366"/>
      <c r="UL99" s="366"/>
      <c r="UM99" s="366"/>
      <c r="UN99" s="366"/>
      <c r="UO99" s="366"/>
      <c r="UP99" s="366"/>
      <c r="UQ99" s="366"/>
      <c r="UR99" s="366"/>
      <c r="US99" s="366"/>
      <c r="UT99" s="366"/>
      <c r="UU99" s="366"/>
      <c r="UV99" s="366"/>
      <c r="UW99" s="366"/>
      <c r="UX99" s="366"/>
      <c r="UY99" s="366"/>
      <c r="UZ99" s="366"/>
      <c r="VA99" s="366"/>
      <c r="VB99" s="366"/>
      <c r="VC99" s="366"/>
      <c r="VD99" s="366"/>
      <c r="VE99" s="366"/>
      <c r="VF99" s="366"/>
      <c r="VG99" s="366"/>
      <c r="VH99" s="366"/>
      <c r="VI99" s="366"/>
      <c r="VJ99" s="366"/>
      <c r="VK99" s="366"/>
      <c r="VL99" s="366"/>
      <c r="VM99" s="366"/>
      <c r="VN99" s="366"/>
      <c r="VO99" s="366"/>
      <c r="VP99" s="366"/>
      <c r="VQ99" s="366"/>
      <c r="VR99" s="366"/>
      <c r="VS99" s="366"/>
      <c r="VT99" s="366"/>
      <c r="VU99" s="366"/>
      <c r="VV99" s="366"/>
      <c r="VW99" s="366"/>
      <c r="VX99" s="366"/>
      <c r="VY99" s="366"/>
      <c r="VZ99" s="366"/>
      <c r="WA99" s="366"/>
      <c r="WB99" s="366"/>
      <c r="WC99" s="366"/>
      <c r="WD99" s="366"/>
      <c r="WE99" s="366"/>
    </row>
    <row r="100" spans="1:613" s="361" customFormat="1" ht="17" customHeight="1" x14ac:dyDescent="0.55000000000000004">
      <c r="A100" s="412"/>
      <c r="B100" s="615"/>
      <c r="C100" s="619"/>
      <c r="D100" s="362" t="s">
        <v>143</v>
      </c>
      <c r="E100" s="367"/>
      <c r="F100" s="364"/>
      <c r="G100" s="365" t="e">
        <f t="shared" ref="G100:M100" si="4">IF(ISBLANK(G98),"",G99*12)</f>
        <v>#REF!</v>
      </c>
      <c r="H100" s="365" t="e">
        <f t="shared" si="4"/>
        <v>#REF!</v>
      </c>
      <c r="I100" s="365" t="e">
        <f t="shared" si="4"/>
        <v>#REF!</v>
      </c>
      <c r="J100" s="365" t="e">
        <f t="shared" si="4"/>
        <v>#REF!</v>
      </c>
      <c r="K100" s="365" t="e">
        <f t="shared" si="4"/>
        <v>#REF!</v>
      </c>
      <c r="L100" s="365" t="e">
        <f t="shared" si="4"/>
        <v>#REF!</v>
      </c>
      <c r="M100" s="365" t="e">
        <f t="shared" si="4"/>
        <v>#REF!</v>
      </c>
      <c r="N100" s="365" t="e">
        <f>IF(N98="-","",(N99*12))</f>
        <v>#REF!</v>
      </c>
      <c r="O100" s="365" t="e">
        <f>IF(O98="-","",(O99*12))</f>
        <v>#REF!</v>
      </c>
      <c r="P100" s="365" t="e">
        <f>IF(P98="-","",(P99*12))</f>
        <v>#REF!</v>
      </c>
      <c r="Q100" s="365" t="e">
        <f>IF(Q98="-","",(Q99*12))</f>
        <v>#REF!</v>
      </c>
      <c r="R100" s="365" t="e">
        <f t="shared" ref="R100:AC100" si="5">IF(ISBLANK(R98),"",R99*12)</f>
        <v>#REF!</v>
      </c>
      <c r="S100" s="365" t="e">
        <f t="shared" si="5"/>
        <v>#REF!</v>
      </c>
      <c r="T100" s="365" t="e">
        <f t="shared" si="5"/>
        <v>#REF!</v>
      </c>
      <c r="U100" s="365" t="e">
        <f t="shared" si="5"/>
        <v>#REF!</v>
      </c>
      <c r="V100" s="365" t="e">
        <f t="shared" si="5"/>
        <v>#REF!</v>
      </c>
      <c r="W100" s="365" t="e">
        <f t="shared" si="5"/>
        <v>#REF!</v>
      </c>
      <c r="X100" s="365" t="e">
        <f t="shared" si="5"/>
        <v>#REF!</v>
      </c>
      <c r="Y100" s="365" t="e">
        <f t="shared" si="5"/>
        <v>#REF!</v>
      </c>
      <c r="Z100" s="365" t="e">
        <f t="shared" si="5"/>
        <v>#REF!</v>
      </c>
      <c r="AA100" s="365" t="e">
        <f t="shared" si="5"/>
        <v>#REF!</v>
      </c>
      <c r="AB100" s="365" t="e">
        <f t="shared" si="5"/>
        <v>#REF!</v>
      </c>
      <c r="AC100" s="365" t="e">
        <f t="shared" si="5"/>
        <v>#REF!</v>
      </c>
      <c r="AD100" s="365" t="e">
        <f>IF(AD98="-","",(AD99*12))</f>
        <v>#REF!</v>
      </c>
      <c r="AE100" s="365" t="e">
        <f>IF(AE98="-","",(AE99*12))</f>
        <v>#REF!</v>
      </c>
      <c r="AF100" s="365" t="e">
        <f>IF(AF98="-","",(AF99*12))</f>
        <v>#REF!</v>
      </c>
      <c r="AG100" s="365" t="e">
        <f>IF(AG98="-","",(AG99*12))</f>
        <v>#REF!</v>
      </c>
      <c r="AH100" s="365" t="e">
        <f t="shared" ref="AH100:AW100" si="6">IF(ISBLANK(AH98),"",AH99*12)</f>
        <v>#REF!</v>
      </c>
      <c r="AI100" s="365" t="e">
        <f t="shared" si="6"/>
        <v>#REF!</v>
      </c>
      <c r="AJ100" s="365" t="e">
        <f t="shared" si="6"/>
        <v>#REF!</v>
      </c>
      <c r="AK100" s="365" t="e">
        <f t="shared" si="6"/>
        <v>#REF!</v>
      </c>
      <c r="AL100" s="365" t="e">
        <f t="shared" si="6"/>
        <v>#REF!</v>
      </c>
      <c r="AM100" s="365" t="e">
        <f t="shared" si="6"/>
        <v>#REF!</v>
      </c>
      <c r="AN100" s="365" t="e">
        <f t="shared" si="6"/>
        <v>#REF!</v>
      </c>
      <c r="AO100" s="365" t="e">
        <f t="shared" si="6"/>
        <v>#REF!</v>
      </c>
      <c r="AP100" s="365" t="e">
        <f t="shared" si="6"/>
        <v>#REF!</v>
      </c>
      <c r="AQ100" s="365" t="e">
        <f t="shared" si="6"/>
        <v>#REF!</v>
      </c>
      <c r="AR100" s="365" t="e">
        <f t="shared" si="6"/>
        <v>#REF!</v>
      </c>
      <c r="AS100" s="365" t="e">
        <f t="shared" si="6"/>
        <v>#REF!</v>
      </c>
      <c r="AT100" s="365" t="e">
        <f t="shared" si="6"/>
        <v>#REF!</v>
      </c>
      <c r="AU100" s="365" t="e">
        <f t="shared" si="6"/>
        <v>#REF!</v>
      </c>
      <c r="AV100" s="365" t="e">
        <f t="shared" si="6"/>
        <v>#REF!</v>
      </c>
      <c r="AW100" s="365" t="e">
        <f t="shared" si="6"/>
        <v>#REF!</v>
      </c>
      <c r="AX100" s="365" t="e">
        <f t="shared" ref="AX100:BD100" si="7">IF(AX98="","",AX99*12)</f>
        <v>#REF!</v>
      </c>
      <c r="AY100" s="365" t="e">
        <f t="shared" si="7"/>
        <v>#REF!</v>
      </c>
      <c r="AZ100" s="365" t="e">
        <f t="shared" si="7"/>
        <v>#REF!</v>
      </c>
      <c r="BA100" s="365" t="e">
        <f t="shared" si="7"/>
        <v>#REF!</v>
      </c>
      <c r="BB100" s="365" t="e">
        <f t="shared" si="7"/>
        <v>#REF!</v>
      </c>
      <c r="BC100" s="365" t="e">
        <f t="shared" si="7"/>
        <v>#REF!</v>
      </c>
      <c r="BD100" s="365" t="e">
        <f t="shared" si="7"/>
        <v>#REF!</v>
      </c>
      <c r="BE100" s="365" t="e">
        <f t="shared" ref="BE100:CA100" si="8">IF(ISBLANK(BE98),"",BE99*12)</f>
        <v>#REF!</v>
      </c>
      <c r="BF100" s="365" t="e">
        <f t="shared" si="8"/>
        <v>#REF!</v>
      </c>
      <c r="BG100" s="365" t="e">
        <f t="shared" si="8"/>
        <v>#REF!</v>
      </c>
      <c r="BH100" s="365" t="e">
        <f t="shared" si="8"/>
        <v>#REF!</v>
      </c>
      <c r="BI100" s="365" t="e">
        <f t="shared" si="8"/>
        <v>#REF!</v>
      </c>
      <c r="BJ100" s="365" t="e">
        <f t="shared" si="8"/>
        <v>#REF!</v>
      </c>
      <c r="BK100" s="365" t="e">
        <f t="shared" si="8"/>
        <v>#REF!</v>
      </c>
      <c r="BL100" s="365" t="e">
        <f t="shared" si="8"/>
        <v>#REF!</v>
      </c>
      <c r="BM100" s="365" t="e">
        <f t="shared" si="8"/>
        <v>#REF!</v>
      </c>
      <c r="BN100" s="365" t="e">
        <f t="shared" si="8"/>
        <v>#REF!</v>
      </c>
      <c r="BO100" s="365" t="e">
        <f t="shared" si="8"/>
        <v>#REF!</v>
      </c>
      <c r="BP100" s="365" t="e">
        <f t="shared" si="8"/>
        <v>#REF!</v>
      </c>
      <c r="BQ100" s="365" t="e">
        <f t="shared" si="8"/>
        <v>#REF!</v>
      </c>
      <c r="BR100" s="365" t="e">
        <f t="shared" si="8"/>
        <v>#REF!</v>
      </c>
      <c r="BS100" s="365" t="e">
        <f t="shared" si="8"/>
        <v>#REF!</v>
      </c>
      <c r="BT100" s="365" t="e">
        <f t="shared" si="8"/>
        <v>#REF!</v>
      </c>
      <c r="BU100" s="365" t="e">
        <f t="shared" si="8"/>
        <v>#REF!</v>
      </c>
      <c r="BV100" s="365" t="e">
        <f t="shared" si="8"/>
        <v>#REF!</v>
      </c>
      <c r="BW100" s="365" t="e">
        <f t="shared" si="8"/>
        <v>#REF!</v>
      </c>
      <c r="BX100" s="365" t="e">
        <f t="shared" si="8"/>
        <v>#REF!</v>
      </c>
      <c r="BY100" s="365" t="e">
        <f t="shared" si="8"/>
        <v>#REF!</v>
      </c>
      <c r="BZ100" s="365" t="e">
        <f t="shared" si="8"/>
        <v>#REF!</v>
      </c>
      <c r="CA100" s="365" t="e">
        <f t="shared" si="8"/>
        <v>#REF!</v>
      </c>
      <c r="CB100" s="366"/>
      <c r="CC100" s="366"/>
      <c r="CD100" s="366"/>
      <c r="CE100" s="366"/>
      <c r="CF100" s="366"/>
      <c r="CG100" s="366"/>
      <c r="CH100" s="366"/>
      <c r="CI100" s="366"/>
      <c r="CJ100" s="366"/>
      <c r="CK100" s="366"/>
      <c r="CL100" s="366"/>
      <c r="CM100" s="366"/>
      <c r="CN100" s="366"/>
      <c r="CO100" s="366"/>
      <c r="CP100" s="366"/>
      <c r="CQ100" s="366"/>
      <c r="CR100" s="366"/>
      <c r="CS100" s="366"/>
      <c r="CT100" s="366"/>
      <c r="CU100" s="366"/>
      <c r="CV100" s="366"/>
      <c r="CW100" s="366"/>
      <c r="CX100" s="366"/>
      <c r="CY100" s="366"/>
      <c r="CZ100" s="366"/>
      <c r="DA100" s="366"/>
      <c r="DB100" s="366"/>
      <c r="DC100" s="366"/>
      <c r="DD100" s="366"/>
      <c r="DE100" s="366"/>
      <c r="DF100" s="366"/>
      <c r="DG100" s="366"/>
      <c r="DH100" s="366"/>
      <c r="DI100" s="366"/>
      <c r="DJ100" s="366"/>
      <c r="DK100" s="366"/>
      <c r="DL100" s="366"/>
      <c r="DM100" s="366"/>
      <c r="DN100" s="366"/>
      <c r="DO100" s="366"/>
      <c r="DP100" s="366"/>
      <c r="DQ100" s="366"/>
      <c r="DR100" s="366"/>
      <c r="DS100" s="366"/>
      <c r="DT100" s="366"/>
      <c r="DU100" s="366"/>
      <c r="DV100" s="366"/>
      <c r="DW100" s="366"/>
      <c r="DX100" s="366"/>
      <c r="DY100" s="366"/>
      <c r="DZ100" s="366"/>
      <c r="EA100" s="366"/>
      <c r="EB100" s="366"/>
      <c r="EC100" s="366"/>
      <c r="ED100" s="366"/>
      <c r="EE100" s="366"/>
      <c r="EF100" s="366"/>
      <c r="EG100" s="366"/>
      <c r="EH100" s="366"/>
      <c r="EI100" s="366"/>
      <c r="EJ100" s="366"/>
      <c r="EK100" s="366"/>
      <c r="EL100" s="366"/>
      <c r="EM100" s="366"/>
      <c r="EN100" s="366"/>
      <c r="EO100" s="366"/>
      <c r="EP100" s="366"/>
      <c r="EQ100" s="366"/>
      <c r="ER100" s="366"/>
      <c r="ES100" s="366"/>
      <c r="ET100" s="366"/>
      <c r="EU100" s="366"/>
      <c r="EV100" s="366"/>
      <c r="EW100" s="366"/>
      <c r="EX100" s="366"/>
      <c r="EY100" s="366"/>
      <c r="EZ100" s="366"/>
      <c r="FA100" s="366"/>
      <c r="FB100" s="366"/>
      <c r="FC100" s="366"/>
      <c r="FD100" s="366"/>
      <c r="FE100" s="366"/>
      <c r="FF100" s="366"/>
      <c r="FG100" s="366"/>
      <c r="FH100" s="366"/>
      <c r="FI100" s="366"/>
      <c r="FJ100" s="366"/>
      <c r="FK100" s="366"/>
      <c r="FL100" s="366"/>
      <c r="FM100" s="366"/>
      <c r="FN100" s="366"/>
      <c r="FO100" s="366"/>
      <c r="FP100" s="366"/>
      <c r="FQ100" s="366"/>
      <c r="FR100" s="366"/>
      <c r="FS100" s="366"/>
      <c r="FT100" s="366"/>
      <c r="FU100" s="366"/>
      <c r="FV100" s="366"/>
      <c r="FW100" s="366"/>
      <c r="FX100" s="366"/>
      <c r="FY100" s="366"/>
      <c r="FZ100" s="366"/>
      <c r="GA100" s="366"/>
      <c r="GB100" s="366"/>
      <c r="GC100" s="366"/>
      <c r="GD100" s="366"/>
      <c r="GE100" s="366"/>
      <c r="GF100" s="366"/>
      <c r="GG100" s="366"/>
      <c r="GH100" s="366"/>
      <c r="GI100" s="366"/>
      <c r="GJ100" s="366"/>
      <c r="GK100" s="366"/>
      <c r="GL100" s="366"/>
      <c r="GM100" s="366"/>
      <c r="GN100" s="366"/>
      <c r="GO100" s="366"/>
      <c r="GP100" s="366"/>
      <c r="GQ100" s="366"/>
      <c r="GR100" s="366"/>
      <c r="GS100" s="366"/>
      <c r="GT100" s="366"/>
      <c r="GU100" s="366"/>
      <c r="GV100" s="366"/>
      <c r="GW100" s="366"/>
      <c r="GX100" s="366"/>
      <c r="GY100" s="366"/>
      <c r="GZ100" s="366"/>
      <c r="HA100" s="366"/>
      <c r="HB100" s="366"/>
      <c r="HC100" s="366"/>
      <c r="HD100" s="366"/>
      <c r="HE100" s="366"/>
      <c r="HF100" s="366"/>
      <c r="HG100" s="366"/>
      <c r="HH100" s="366"/>
      <c r="HI100" s="366"/>
      <c r="HJ100" s="366"/>
      <c r="HK100" s="366"/>
      <c r="HL100" s="366"/>
      <c r="HM100" s="366"/>
      <c r="HN100" s="366"/>
      <c r="HO100" s="366"/>
      <c r="HP100" s="366"/>
      <c r="HQ100" s="366"/>
      <c r="HR100" s="366"/>
      <c r="HS100" s="366"/>
      <c r="HT100" s="366"/>
      <c r="HU100" s="366"/>
      <c r="HV100" s="366"/>
      <c r="HW100" s="366"/>
      <c r="HX100" s="366"/>
      <c r="HY100" s="366"/>
      <c r="HZ100" s="366"/>
      <c r="IA100" s="366"/>
      <c r="IB100" s="366"/>
      <c r="IC100" s="366"/>
      <c r="ID100" s="366"/>
      <c r="IE100" s="366"/>
      <c r="IF100" s="366"/>
      <c r="IG100" s="366"/>
      <c r="IH100" s="366"/>
      <c r="II100" s="366"/>
      <c r="IJ100" s="366"/>
      <c r="IK100" s="366"/>
      <c r="IL100" s="366"/>
      <c r="IM100" s="366"/>
      <c r="IN100" s="366"/>
      <c r="IO100" s="366"/>
      <c r="IP100" s="366"/>
      <c r="IQ100" s="366"/>
      <c r="IR100" s="366"/>
      <c r="IS100" s="366"/>
      <c r="IT100" s="366"/>
      <c r="IU100" s="366"/>
      <c r="IV100" s="366"/>
      <c r="IW100" s="366"/>
      <c r="IX100" s="366"/>
      <c r="IY100" s="366"/>
      <c r="IZ100" s="366"/>
      <c r="JA100" s="366"/>
      <c r="JB100" s="366"/>
      <c r="JC100" s="366"/>
      <c r="JD100" s="366"/>
      <c r="JE100" s="366"/>
      <c r="JF100" s="366"/>
      <c r="JG100" s="366"/>
      <c r="JH100" s="366"/>
      <c r="JI100" s="366"/>
      <c r="JJ100" s="366"/>
      <c r="JK100" s="366"/>
      <c r="JL100" s="366"/>
      <c r="JM100" s="366"/>
      <c r="JN100" s="366"/>
      <c r="JO100" s="366"/>
      <c r="JP100" s="366"/>
      <c r="JQ100" s="366"/>
      <c r="JR100" s="366"/>
      <c r="JS100" s="366"/>
      <c r="JT100" s="366"/>
      <c r="JU100" s="366"/>
      <c r="JV100" s="366"/>
      <c r="JW100" s="366"/>
      <c r="JX100" s="366"/>
      <c r="JY100" s="366"/>
      <c r="JZ100" s="366"/>
      <c r="KA100" s="366"/>
      <c r="KB100" s="366"/>
      <c r="KC100" s="366"/>
      <c r="KD100" s="366"/>
      <c r="KE100" s="366"/>
      <c r="KF100" s="366"/>
      <c r="KG100" s="366"/>
      <c r="KH100" s="366"/>
      <c r="KI100" s="366"/>
      <c r="KJ100" s="366"/>
      <c r="KK100" s="366"/>
      <c r="KL100" s="366"/>
      <c r="KM100" s="366"/>
      <c r="KN100" s="366"/>
      <c r="KO100" s="366"/>
      <c r="KP100" s="366"/>
      <c r="KQ100" s="366"/>
      <c r="KR100" s="366"/>
      <c r="KS100" s="366"/>
      <c r="KT100" s="366"/>
      <c r="KU100" s="366"/>
      <c r="KV100" s="366"/>
      <c r="KW100" s="366"/>
      <c r="KX100" s="366"/>
      <c r="KY100" s="366"/>
      <c r="KZ100" s="366"/>
      <c r="LA100" s="366"/>
      <c r="LB100" s="366"/>
      <c r="LC100" s="366"/>
      <c r="LD100" s="366"/>
      <c r="LE100" s="366"/>
      <c r="LF100" s="366"/>
      <c r="LG100" s="366"/>
      <c r="LH100" s="366"/>
      <c r="LI100" s="366"/>
      <c r="LJ100" s="366"/>
      <c r="LK100" s="366"/>
      <c r="LL100" s="366"/>
      <c r="LM100" s="366"/>
      <c r="LN100" s="366"/>
      <c r="LO100" s="366"/>
      <c r="LP100" s="366"/>
      <c r="LQ100" s="366"/>
      <c r="LR100" s="366"/>
      <c r="LS100" s="366"/>
      <c r="LT100" s="366"/>
      <c r="LU100" s="366"/>
      <c r="LV100" s="366"/>
      <c r="LW100" s="366"/>
      <c r="LX100" s="366"/>
      <c r="LY100" s="366"/>
      <c r="LZ100" s="366"/>
      <c r="MA100" s="366"/>
      <c r="MB100" s="366"/>
      <c r="MC100" s="366"/>
      <c r="MD100" s="366"/>
      <c r="ME100" s="366"/>
      <c r="MF100" s="366"/>
      <c r="MG100" s="366"/>
      <c r="MH100" s="366"/>
      <c r="MI100" s="366"/>
      <c r="MJ100" s="366"/>
      <c r="MK100" s="366"/>
      <c r="ML100" s="366"/>
      <c r="MM100" s="366"/>
      <c r="MN100" s="366"/>
      <c r="MO100" s="366"/>
      <c r="MP100" s="366"/>
      <c r="MQ100" s="366"/>
      <c r="MR100" s="366"/>
      <c r="MS100" s="366"/>
      <c r="MT100" s="366"/>
      <c r="MU100" s="366"/>
      <c r="MV100" s="366"/>
      <c r="MW100" s="366"/>
      <c r="MX100" s="366"/>
      <c r="MY100" s="366"/>
      <c r="MZ100" s="366"/>
      <c r="NA100" s="366"/>
      <c r="NB100" s="366"/>
      <c r="NC100" s="366"/>
      <c r="ND100" s="366"/>
      <c r="NE100" s="366"/>
      <c r="NF100" s="366"/>
      <c r="NG100" s="366"/>
      <c r="NH100" s="366"/>
      <c r="NI100" s="366"/>
      <c r="NJ100" s="366"/>
      <c r="NK100" s="366"/>
      <c r="NL100" s="366"/>
      <c r="NM100" s="366"/>
      <c r="NN100" s="366"/>
      <c r="NO100" s="366"/>
      <c r="NP100" s="366"/>
      <c r="NQ100" s="366"/>
      <c r="NR100" s="366"/>
      <c r="NS100" s="366"/>
      <c r="NT100" s="366"/>
      <c r="NU100" s="366"/>
      <c r="NV100" s="366"/>
      <c r="NW100" s="366"/>
      <c r="NX100" s="366"/>
      <c r="NY100" s="366"/>
      <c r="NZ100" s="366"/>
      <c r="OA100" s="366"/>
      <c r="OB100" s="366"/>
      <c r="OC100" s="366"/>
      <c r="OD100" s="366"/>
      <c r="OE100" s="366"/>
      <c r="OF100" s="366"/>
      <c r="OG100" s="366"/>
      <c r="OH100" s="366"/>
      <c r="OI100" s="366"/>
      <c r="OJ100" s="366"/>
      <c r="OK100" s="366"/>
      <c r="OL100" s="366"/>
      <c r="OM100" s="366"/>
      <c r="ON100" s="366"/>
      <c r="OO100" s="366"/>
      <c r="OP100" s="366"/>
      <c r="OQ100" s="366"/>
      <c r="OR100" s="366"/>
      <c r="OS100" s="366"/>
      <c r="OT100" s="366"/>
      <c r="OU100" s="366"/>
      <c r="OV100" s="366"/>
      <c r="OW100" s="366"/>
      <c r="OX100" s="366"/>
      <c r="OY100" s="366"/>
      <c r="OZ100" s="366"/>
      <c r="PA100" s="366"/>
      <c r="PB100" s="366"/>
      <c r="PC100" s="366"/>
      <c r="PD100" s="366"/>
      <c r="PE100" s="366"/>
      <c r="PF100" s="366"/>
      <c r="PG100" s="366"/>
      <c r="PH100" s="366"/>
      <c r="PI100" s="366"/>
      <c r="PJ100" s="366"/>
      <c r="PK100" s="366"/>
      <c r="PL100" s="366"/>
      <c r="PM100" s="366"/>
      <c r="PN100" s="366"/>
      <c r="PO100" s="366"/>
      <c r="PP100" s="366"/>
      <c r="PQ100" s="366"/>
      <c r="PR100" s="366"/>
      <c r="PS100" s="366"/>
      <c r="PT100" s="366"/>
      <c r="PU100" s="366"/>
      <c r="PV100" s="366"/>
      <c r="PW100" s="366"/>
      <c r="PX100" s="366"/>
      <c r="PY100" s="366"/>
      <c r="PZ100" s="366"/>
      <c r="QA100" s="366"/>
      <c r="QB100" s="366"/>
      <c r="QC100" s="366"/>
      <c r="QD100" s="366"/>
      <c r="QE100" s="366"/>
      <c r="QF100" s="366"/>
      <c r="QG100" s="366"/>
      <c r="QH100" s="366"/>
      <c r="QI100" s="366"/>
      <c r="QJ100" s="366"/>
      <c r="QK100" s="366"/>
      <c r="QL100" s="366"/>
      <c r="QM100" s="366"/>
      <c r="QN100" s="366"/>
      <c r="QO100" s="366"/>
      <c r="QP100" s="366"/>
      <c r="QQ100" s="366"/>
      <c r="QR100" s="366"/>
      <c r="QS100" s="366"/>
      <c r="QT100" s="366"/>
      <c r="QU100" s="366"/>
      <c r="QV100" s="366"/>
      <c r="QW100" s="366"/>
      <c r="QX100" s="366"/>
      <c r="QY100" s="366"/>
      <c r="QZ100" s="366"/>
      <c r="RA100" s="366"/>
      <c r="RB100" s="366"/>
      <c r="RC100" s="366"/>
      <c r="RD100" s="366"/>
      <c r="RE100" s="366"/>
      <c r="RF100" s="366"/>
      <c r="RG100" s="366"/>
      <c r="RH100" s="366"/>
      <c r="RI100" s="366"/>
      <c r="RJ100" s="366"/>
      <c r="RK100" s="366"/>
      <c r="RL100" s="366"/>
      <c r="RM100" s="366"/>
      <c r="RN100" s="366"/>
      <c r="RO100" s="366"/>
      <c r="RP100" s="366"/>
      <c r="RQ100" s="366"/>
      <c r="RR100" s="366"/>
      <c r="RS100" s="366"/>
      <c r="RT100" s="366"/>
      <c r="RU100" s="366"/>
      <c r="RV100" s="366"/>
      <c r="RW100" s="366"/>
      <c r="RX100" s="366"/>
      <c r="RY100" s="366"/>
      <c r="RZ100" s="366"/>
      <c r="SA100" s="366"/>
      <c r="SB100" s="366"/>
      <c r="SC100" s="366"/>
      <c r="SD100" s="366"/>
      <c r="SE100" s="366"/>
      <c r="SF100" s="366"/>
      <c r="SG100" s="366"/>
      <c r="SH100" s="366"/>
      <c r="SI100" s="366"/>
      <c r="SJ100" s="366"/>
      <c r="SK100" s="366"/>
      <c r="SL100" s="366"/>
      <c r="SM100" s="366"/>
      <c r="SN100" s="366"/>
      <c r="SO100" s="366"/>
      <c r="SP100" s="366"/>
      <c r="SQ100" s="366"/>
      <c r="SR100" s="366"/>
      <c r="SS100" s="366"/>
      <c r="ST100" s="366"/>
      <c r="SU100" s="366"/>
      <c r="SV100" s="366"/>
      <c r="SW100" s="366"/>
      <c r="SX100" s="366"/>
      <c r="SY100" s="366"/>
      <c r="SZ100" s="366"/>
      <c r="TA100" s="366"/>
      <c r="TB100" s="366"/>
      <c r="TC100" s="366"/>
      <c r="TD100" s="366"/>
      <c r="TE100" s="366"/>
      <c r="TF100" s="366"/>
      <c r="TG100" s="366"/>
      <c r="TH100" s="366"/>
      <c r="TI100" s="366"/>
      <c r="TJ100" s="366"/>
      <c r="TK100" s="366"/>
      <c r="TL100" s="366"/>
      <c r="TM100" s="366"/>
      <c r="TN100" s="366"/>
      <c r="TO100" s="366"/>
      <c r="TP100" s="366"/>
      <c r="TQ100" s="366"/>
      <c r="TR100" s="366"/>
      <c r="TS100" s="366"/>
      <c r="TT100" s="366"/>
      <c r="TU100" s="366"/>
      <c r="TV100" s="366"/>
      <c r="TW100" s="366"/>
      <c r="TX100" s="366"/>
      <c r="TY100" s="366"/>
      <c r="TZ100" s="366"/>
      <c r="UA100" s="366"/>
      <c r="UB100" s="366"/>
      <c r="UC100" s="366"/>
      <c r="UD100" s="366"/>
      <c r="UE100" s="366"/>
      <c r="UF100" s="366"/>
      <c r="UG100" s="366"/>
      <c r="UH100" s="366"/>
      <c r="UI100" s="366"/>
      <c r="UJ100" s="366"/>
      <c r="UK100" s="366"/>
      <c r="UL100" s="366"/>
      <c r="UM100" s="366"/>
      <c r="UN100" s="366"/>
      <c r="UO100" s="366"/>
      <c r="UP100" s="366"/>
      <c r="UQ100" s="366"/>
      <c r="UR100" s="366"/>
      <c r="US100" s="366"/>
      <c r="UT100" s="366"/>
      <c r="UU100" s="366"/>
      <c r="UV100" s="366"/>
      <c r="UW100" s="366"/>
      <c r="UX100" s="366"/>
      <c r="UY100" s="366"/>
      <c r="UZ100" s="366"/>
      <c r="VA100" s="366"/>
      <c r="VB100" s="366"/>
      <c r="VC100" s="366"/>
      <c r="VD100" s="366"/>
      <c r="VE100" s="366"/>
      <c r="VF100" s="366"/>
      <c r="VG100" s="366"/>
      <c r="VH100" s="366"/>
      <c r="VI100" s="366"/>
      <c r="VJ100" s="366"/>
      <c r="VK100" s="366"/>
      <c r="VL100" s="366"/>
      <c r="VM100" s="366"/>
      <c r="VN100" s="366"/>
      <c r="VO100" s="366"/>
      <c r="VP100" s="366"/>
      <c r="VQ100" s="366"/>
      <c r="VR100" s="366"/>
      <c r="VS100" s="366"/>
      <c r="VT100" s="366"/>
      <c r="VU100" s="366"/>
      <c r="VV100" s="366"/>
      <c r="VW100" s="366"/>
      <c r="VX100" s="366"/>
      <c r="VY100" s="366"/>
      <c r="VZ100" s="366"/>
      <c r="WA100" s="366"/>
      <c r="WB100" s="366"/>
      <c r="WC100" s="366"/>
      <c r="WD100" s="366"/>
      <c r="WE100" s="366"/>
    </row>
    <row r="101" spans="1:613" s="361" customFormat="1" ht="29.5" customHeight="1" x14ac:dyDescent="0.55000000000000004">
      <c r="A101" s="412"/>
      <c r="B101" s="615"/>
      <c r="C101" s="626" t="s">
        <v>115</v>
      </c>
      <c r="D101" s="627"/>
      <c r="E101" s="368"/>
      <c r="F101" s="369"/>
      <c r="G101" s="470"/>
      <c r="H101" s="472"/>
      <c r="I101" s="471"/>
      <c r="J101" s="471"/>
      <c r="K101" s="174"/>
      <c r="L101" s="174"/>
      <c r="M101" s="174"/>
      <c r="N101" s="174"/>
      <c r="O101" s="174"/>
      <c r="P101" s="174"/>
      <c r="Q101" s="174"/>
      <c r="R101" s="456"/>
      <c r="S101" s="456"/>
      <c r="T101" s="456"/>
      <c r="U101" s="456"/>
      <c r="V101" s="456"/>
      <c r="W101" s="175"/>
      <c r="X101" s="175"/>
      <c r="Y101" s="175"/>
      <c r="Z101" s="175"/>
      <c r="AA101" s="175"/>
      <c r="AB101" s="175"/>
      <c r="AC101" s="175"/>
      <c r="AD101" s="175"/>
      <c r="AE101" s="175"/>
      <c r="AF101" s="175"/>
      <c r="AG101" s="175"/>
      <c r="AH101" s="176"/>
      <c r="AI101" s="370"/>
      <c r="AJ101" s="176"/>
      <c r="AK101" s="591"/>
      <c r="AL101" s="461"/>
      <c r="AM101" s="591"/>
      <c r="AN101" s="461"/>
      <c r="AO101" s="592"/>
      <c r="AP101" s="579"/>
      <c r="AQ101" s="579"/>
      <c r="AR101" s="579"/>
      <c r="AS101" s="569"/>
      <c r="AT101" s="568"/>
      <c r="AU101" s="568"/>
      <c r="AV101" s="568"/>
      <c r="AW101" s="568"/>
      <c r="AX101" s="178"/>
      <c r="AY101" s="178"/>
      <c r="AZ101" s="178"/>
      <c r="BA101" s="178"/>
      <c r="BB101" s="178"/>
      <c r="BC101" s="178"/>
      <c r="BD101" s="178"/>
      <c r="BE101" s="179"/>
      <c r="BF101" s="179"/>
      <c r="BG101" s="179"/>
      <c r="BH101" s="179"/>
      <c r="BI101" s="179"/>
      <c r="BJ101" s="179"/>
      <c r="BK101" s="180"/>
      <c r="BL101" s="180"/>
      <c r="BM101" s="180"/>
      <c r="BN101" s="180"/>
      <c r="BO101" s="180"/>
      <c r="BP101" s="180"/>
      <c r="BQ101" s="578"/>
      <c r="BR101" s="578"/>
      <c r="BS101" s="578"/>
      <c r="BT101" s="578"/>
      <c r="BU101" s="578"/>
      <c r="BV101" s="577"/>
      <c r="BW101" s="580"/>
      <c r="BX101" s="493"/>
      <c r="BY101" s="493"/>
      <c r="BZ101" s="493"/>
      <c r="CA101" s="493"/>
      <c r="CB101" s="366"/>
      <c r="CC101" s="366"/>
      <c r="CD101" s="366"/>
      <c r="CE101" s="366"/>
      <c r="CF101" s="366"/>
      <c r="CG101" s="366"/>
      <c r="CH101" s="366"/>
      <c r="CI101" s="366"/>
      <c r="CJ101" s="366"/>
      <c r="CK101" s="366"/>
      <c r="CL101" s="366"/>
      <c r="CM101" s="366"/>
      <c r="CN101" s="366"/>
      <c r="CO101" s="366"/>
      <c r="CP101" s="366"/>
      <c r="CQ101" s="366"/>
      <c r="CR101" s="366"/>
      <c r="CS101" s="366"/>
      <c r="CT101" s="366"/>
      <c r="CU101" s="366"/>
      <c r="CV101" s="366"/>
      <c r="CW101" s="366"/>
      <c r="CX101" s="366"/>
      <c r="CY101" s="366"/>
      <c r="CZ101" s="366"/>
      <c r="DA101" s="366"/>
      <c r="DB101" s="366"/>
      <c r="DC101" s="366"/>
      <c r="DD101" s="366"/>
      <c r="DE101" s="366"/>
      <c r="DF101" s="366"/>
      <c r="DG101" s="366"/>
      <c r="DH101" s="366"/>
      <c r="DI101" s="366"/>
      <c r="DJ101" s="366"/>
      <c r="DK101" s="366"/>
      <c r="DL101" s="366"/>
      <c r="DM101" s="366"/>
      <c r="DN101" s="366"/>
      <c r="DO101" s="366"/>
      <c r="DP101" s="366"/>
      <c r="DQ101" s="366"/>
      <c r="DR101" s="366"/>
      <c r="DS101" s="366"/>
      <c r="DT101" s="366"/>
      <c r="DU101" s="366"/>
      <c r="DV101" s="366"/>
      <c r="DW101" s="366"/>
      <c r="DX101" s="366"/>
      <c r="DY101" s="366"/>
      <c r="DZ101" s="366"/>
      <c r="EA101" s="366"/>
      <c r="EB101" s="366"/>
      <c r="EC101" s="366"/>
      <c r="ED101" s="366"/>
      <c r="EE101" s="366"/>
      <c r="EF101" s="366"/>
      <c r="EG101" s="366"/>
      <c r="EH101" s="366"/>
      <c r="EI101" s="366"/>
      <c r="EJ101" s="366"/>
      <c r="EK101" s="366"/>
      <c r="EL101" s="366"/>
      <c r="EM101" s="366"/>
      <c r="EN101" s="366"/>
      <c r="EO101" s="366"/>
      <c r="EP101" s="366"/>
      <c r="EQ101" s="366"/>
      <c r="ER101" s="366"/>
      <c r="ES101" s="366"/>
      <c r="ET101" s="366"/>
      <c r="EU101" s="366"/>
      <c r="EV101" s="366"/>
      <c r="EW101" s="366"/>
      <c r="EX101" s="366"/>
      <c r="EY101" s="366"/>
      <c r="EZ101" s="366"/>
      <c r="FA101" s="366"/>
      <c r="FB101" s="366"/>
      <c r="FC101" s="366"/>
      <c r="FD101" s="366"/>
      <c r="FE101" s="366"/>
      <c r="FF101" s="366"/>
      <c r="FG101" s="366"/>
      <c r="FH101" s="366"/>
      <c r="FI101" s="366"/>
      <c r="FJ101" s="366"/>
      <c r="FK101" s="366"/>
      <c r="FL101" s="366"/>
      <c r="FM101" s="366"/>
      <c r="FN101" s="366"/>
      <c r="FO101" s="366"/>
      <c r="FP101" s="366"/>
      <c r="FQ101" s="366"/>
      <c r="FR101" s="366"/>
      <c r="FS101" s="366"/>
      <c r="FT101" s="366"/>
      <c r="FU101" s="366"/>
      <c r="FV101" s="366"/>
      <c r="FW101" s="366"/>
      <c r="FX101" s="366"/>
      <c r="FY101" s="366"/>
      <c r="FZ101" s="366"/>
      <c r="GA101" s="366"/>
      <c r="GB101" s="366"/>
      <c r="GC101" s="366"/>
      <c r="GD101" s="366"/>
      <c r="GE101" s="366"/>
      <c r="GF101" s="366"/>
      <c r="GG101" s="366"/>
      <c r="GH101" s="366"/>
      <c r="GI101" s="366"/>
      <c r="GJ101" s="366"/>
      <c r="GK101" s="366"/>
      <c r="GL101" s="366"/>
      <c r="GM101" s="366"/>
      <c r="GN101" s="366"/>
      <c r="GO101" s="366"/>
      <c r="GP101" s="366"/>
      <c r="GQ101" s="366"/>
      <c r="GR101" s="366"/>
      <c r="GS101" s="366"/>
      <c r="GT101" s="366"/>
      <c r="GU101" s="366"/>
      <c r="GV101" s="366"/>
      <c r="GW101" s="366"/>
      <c r="GX101" s="366"/>
      <c r="GY101" s="366"/>
      <c r="GZ101" s="366"/>
      <c r="HA101" s="366"/>
      <c r="HB101" s="366"/>
      <c r="HC101" s="366"/>
      <c r="HD101" s="366"/>
      <c r="HE101" s="366"/>
      <c r="HF101" s="366"/>
      <c r="HG101" s="366"/>
      <c r="HH101" s="366"/>
      <c r="HI101" s="366"/>
      <c r="HJ101" s="366"/>
      <c r="HK101" s="366"/>
      <c r="HL101" s="366"/>
      <c r="HM101" s="366"/>
      <c r="HN101" s="366"/>
      <c r="HO101" s="366"/>
      <c r="HP101" s="366"/>
      <c r="HQ101" s="366"/>
      <c r="HR101" s="366"/>
      <c r="HS101" s="366"/>
      <c r="HT101" s="366"/>
      <c r="HU101" s="366"/>
      <c r="HV101" s="366"/>
      <c r="HW101" s="366"/>
      <c r="HX101" s="366"/>
      <c r="HY101" s="366"/>
      <c r="HZ101" s="366"/>
      <c r="IA101" s="366"/>
      <c r="IB101" s="366"/>
      <c r="IC101" s="366"/>
      <c r="ID101" s="366"/>
      <c r="IE101" s="366"/>
      <c r="IF101" s="366"/>
      <c r="IG101" s="366"/>
      <c r="IH101" s="366"/>
      <c r="II101" s="366"/>
      <c r="IJ101" s="366"/>
      <c r="IK101" s="366"/>
      <c r="IL101" s="366"/>
      <c r="IM101" s="366"/>
      <c r="IN101" s="366"/>
      <c r="IO101" s="366"/>
      <c r="IP101" s="366"/>
      <c r="IQ101" s="366"/>
      <c r="IR101" s="366"/>
      <c r="IS101" s="366"/>
      <c r="IT101" s="366"/>
      <c r="IU101" s="366"/>
      <c r="IV101" s="366"/>
      <c r="IW101" s="366"/>
      <c r="IX101" s="366"/>
      <c r="IY101" s="366"/>
      <c r="IZ101" s="366"/>
      <c r="JA101" s="366"/>
      <c r="JB101" s="366"/>
      <c r="JC101" s="366"/>
      <c r="JD101" s="366"/>
      <c r="JE101" s="366"/>
      <c r="JF101" s="366"/>
      <c r="JG101" s="366"/>
      <c r="JH101" s="366"/>
      <c r="JI101" s="366"/>
      <c r="JJ101" s="366"/>
      <c r="JK101" s="366"/>
      <c r="JL101" s="366"/>
      <c r="JM101" s="366"/>
      <c r="JN101" s="366"/>
      <c r="JO101" s="366"/>
      <c r="JP101" s="366"/>
      <c r="JQ101" s="366"/>
      <c r="JR101" s="366"/>
      <c r="JS101" s="366"/>
      <c r="JT101" s="366"/>
      <c r="JU101" s="366"/>
      <c r="JV101" s="366"/>
      <c r="JW101" s="366"/>
      <c r="JX101" s="366"/>
      <c r="JY101" s="366"/>
      <c r="JZ101" s="366"/>
      <c r="KA101" s="366"/>
      <c r="KB101" s="366"/>
      <c r="KC101" s="366"/>
      <c r="KD101" s="366"/>
      <c r="KE101" s="366"/>
      <c r="KF101" s="366"/>
      <c r="KG101" s="366"/>
      <c r="KH101" s="366"/>
      <c r="KI101" s="366"/>
      <c r="KJ101" s="366"/>
      <c r="KK101" s="366"/>
      <c r="KL101" s="366"/>
      <c r="KM101" s="366"/>
      <c r="KN101" s="366"/>
      <c r="KO101" s="366"/>
      <c r="KP101" s="366"/>
      <c r="KQ101" s="366"/>
      <c r="KR101" s="366"/>
      <c r="KS101" s="366"/>
      <c r="KT101" s="366"/>
      <c r="KU101" s="366"/>
      <c r="KV101" s="366"/>
      <c r="KW101" s="366"/>
      <c r="KX101" s="366"/>
      <c r="KY101" s="366"/>
      <c r="KZ101" s="366"/>
      <c r="LA101" s="366"/>
      <c r="LB101" s="366"/>
      <c r="LC101" s="366"/>
      <c r="LD101" s="366"/>
      <c r="LE101" s="366"/>
      <c r="LF101" s="366"/>
      <c r="LG101" s="366"/>
      <c r="LH101" s="366"/>
      <c r="LI101" s="366"/>
      <c r="LJ101" s="366"/>
      <c r="LK101" s="366"/>
      <c r="LL101" s="366"/>
      <c r="LM101" s="366"/>
      <c r="LN101" s="366"/>
      <c r="LO101" s="366"/>
      <c r="LP101" s="366"/>
      <c r="LQ101" s="366"/>
      <c r="LR101" s="366"/>
      <c r="LS101" s="366"/>
      <c r="LT101" s="366"/>
      <c r="LU101" s="366"/>
      <c r="LV101" s="366"/>
      <c r="LW101" s="366"/>
      <c r="LX101" s="366"/>
      <c r="LY101" s="366"/>
      <c r="LZ101" s="366"/>
      <c r="MA101" s="366"/>
      <c r="MB101" s="366"/>
      <c r="MC101" s="366"/>
      <c r="MD101" s="366"/>
      <c r="ME101" s="366"/>
      <c r="MF101" s="366"/>
      <c r="MG101" s="366"/>
      <c r="MH101" s="366"/>
      <c r="MI101" s="366"/>
      <c r="MJ101" s="366"/>
      <c r="MK101" s="366"/>
      <c r="ML101" s="366"/>
      <c r="MM101" s="366"/>
      <c r="MN101" s="366"/>
      <c r="MO101" s="366"/>
      <c r="MP101" s="366"/>
      <c r="MQ101" s="366"/>
      <c r="MR101" s="366"/>
      <c r="MS101" s="366"/>
      <c r="MT101" s="366"/>
      <c r="MU101" s="366"/>
      <c r="MV101" s="366"/>
      <c r="MW101" s="366"/>
      <c r="MX101" s="366"/>
      <c r="MY101" s="366"/>
      <c r="MZ101" s="366"/>
      <c r="NA101" s="366"/>
      <c r="NB101" s="366"/>
      <c r="NC101" s="366"/>
      <c r="ND101" s="366"/>
      <c r="NE101" s="366"/>
      <c r="NF101" s="366"/>
      <c r="NG101" s="366"/>
      <c r="NH101" s="366"/>
      <c r="NI101" s="366"/>
      <c r="NJ101" s="366"/>
      <c r="NK101" s="366"/>
      <c r="NL101" s="366"/>
      <c r="NM101" s="366"/>
      <c r="NN101" s="366"/>
      <c r="NO101" s="366"/>
      <c r="NP101" s="366"/>
      <c r="NQ101" s="366"/>
      <c r="NR101" s="366"/>
      <c r="NS101" s="366"/>
      <c r="NT101" s="366"/>
      <c r="NU101" s="366"/>
      <c r="NV101" s="366"/>
      <c r="NW101" s="366"/>
      <c r="NX101" s="366"/>
      <c r="NY101" s="366"/>
      <c r="NZ101" s="366"/>
      <c r="OA101" s="366"/>
      <c r="OB101" s="366"/>
      <c r="OC101" s="366"/>
      <c r="OD101" s="366"/>
      <c r="OE101" s="366"/>
      <c r="OF101" s="366"/>
      <c r="OG101" s="366"/>
      <c r="OH101" s="366"/>
      <c r="OI101" s="366"/>
      <c r="OJ101" s="366"/>
      <c r="OK101" s="366"/>
      <c r="OL101" s="366"/>
      <c r="OM101" s="366"/>
      <c r="ON101" s="366"/>
      <c r="OO101" s="366"/>
      <c r="OP101" s="366"/>
      <c r="OQ101" s="366"/>
      <c r="OR101" s="366"/>
      <c r="OS101" s="366"/>
      <c r="OT101" s="366"/>
      <c r="OU101" s="366"/>
      <c r="OV101" s="366"/>
      <c r="OW101" s="366"/>
      <c r="OX101" s="366"/>
      <c r="OY101" s="366"/>
      <c r="OZ101" s="366"/>
      <c r="PA101" s="366"/>
      <c r="PB101" s="366"/>
      <c r="PC101" s="366"/>
      <c r="PD101" s="366"/>
      <c r="PE101" s="366"/>
      <c r="PF101" s="366"/>
      <c r="PG101" s="366"/>
      <c r="PH101" s="366"/>
      <c r="PI101" s="366"/>
      <c r="PJ101" s="366"/>
      <c r="PK101" s="366"/>
      <c r="PL101" s="366"/>
      <c r="PM101" s="366"/>
      <c r="PN101" s="366"/>
      <c r="PO101" s="366"/>
      <c r="PP101" s="366"/>
      <c r="PQ101" s="366"/>
      <c r="PR101" s="366"/>
      <c r="PS101" s="366"/>
      <c r="PT101" s="366"/>
      <c r="PU101" s="366"/>
      <c r="PV101" s="366"/>
      <c r="PW101" s="366"/>
      <c r="PX101" s="366"/>
      <c r="PY101" s="366"/>
      <c r="PZ101" s="366"/>
      <c r="QA101" s="366"/>
      <c r="QB101" s="366"/>
      <c r="QC101" s="366"/>
      <c r="QD101" s="366"/>
      <c r="QE101" s="366"/>
      <c r="QF101" s="366"/>
      <c r="QG101" s="366"/>
      <c r="QH101" s="366"/>
      <c r="QI101" s="366"/>
      <c r="QJ101" s="366"/>
      <c r="QK101" s="366"/>
      <c r="QL101" s="366"/>
      <c r="QM101" s="366"/>
      <c r="QN101" s="366"/>
      <c r="QO101" s="366"/>
      <c r="QP101" s="366"/>
      <c r="QQ101" s="366"/>
      <c r="QR101" s="366"/>
      <c r="QS101" s="366"/>
      <c r="QT101" s="366"/>
      <c r="QU101" s="366"/>
      <c r="QV101" s="366"/>
      <c r="QW101" s="366"/>
      <c r="QX101" s="366"/>
      <c r="QY101" s="366"/>
      <c r="QZ101" s="366"/>
      <c r="RA101" s="366"/>
      <c r="RB101" s="366"/>
      <c r="RC101" s="366"/>
      <c r="RD101" s="366"/>
      <c r="RE101" s="366"/>
      <c r="RF101" s="366"/>
      <c r="RG101" s="366"/>
      <c r="RH101" s="366"/>
      <c r="RI101" s="366"/>
      <c r="RJ101" s="366"/>
      <c r="RK101" s="366"/>
      <c r="RL101" s="366"/>
      <c r="RM101" s="366"/>
      <c r="RN101" s="366"/>
      <c r="RO101" s="366"/>
      <c r="RP101" s="366"/>
      <c r="RQ101" s="366"/>
      <c r="RR101" s="366"/>
      <c r="RS101" s="366"/>
      <c r="RT101" s="366"/>
      <c r="RU101" s="366"/>
      <c r="RV101" s="366"/>
      <c r="RW101" s="366"/>
      <c r="RX101" s="366"/>
      <c r="RY101" s="366"/>
      <c r="RZ101" s="366"/>
      <c r="SA101" s="366"/>
      <c r="SB101" s="366"/>
      <c r="SC101" s="366"/>
      <c r="SD101" s="366"/>
      <c r="SE101" s="366"/>
      <c r="SF101" s="366"/>
      <c r="SG101" s="366"/>
      <c r="SH101" s="366"/>
      <c r="SI101" s="366"/>
      <c r="SJ101" s="366"/>
      <c r="SK101" s="366"/>
      <c r="SL101" s="366"/>
      <c r="SM101" s="366"/>
      <c r="SN101" s="366"/>
      <c r="SO101" s="366"/>
      <c r="SP101" s="366"/>
      <c r="SQ101" s="366"/>
      <c r="SR101" s="366"/>
      <c r="SS101" s="366"/>
      <c r="ST101" s="366"/>
      <c r="SU101" s="366"/>
      <c r="SV101" s="366"/>
      <c r="SW101" s="366"/>
      <c r="SX101" s="366"/>
      <c r="SY101" s="366"/>
      <c r="SZ101" s="366"/>
      <c r="TA101" s="366"/>
      <c r="TB101" s="366"/>
      <c r="TC101" s="366"/>
      <c r="TD101" s="366"/>
      <c r="TE101" s="366"/>
      <c r="TF101" s="366"/>
      <c r="TG101" s="366"/>
      <c r="TH101" s="366"/>
      <c r="TI101" s="366"/>
      <c r="TJ101" s="366"/>
      <c r="TK101" s="366"/>
      <c r="TL101" s="366"/>
      <c r="TM101" s="366"/>
      <c r="TN101" s="366"/>
      <c r="TO101" s="366"/>
      <c r="TP101" s="366"/>
      <c r="TQ101" s="366"/>
      <c r="TR101" s="366"/>
      <c r="TS101" s="366"/>
      <c r="TT101" s="366"/>
      <c r="TU101" s="366"/>
      <c r="TV101" s="366"/>
      <c r="TW101" s="366"/>
      <c r="TX101" s="366"/>
      <c r="TY101" s="366"/>
      <c r="TZ101" s="366"/>
      <c r="UA101" s="366"/>
      <c r="UB101" s="366"/>
      <c r="UC101" s="366"/>
      <c r="UD101" s="366"/>
      <c r="UE101" s="366"/>
      <c r="UF101" s="366"/>
      <c r="UG101" s="366"/>
      <c r="UH101" s="366"/>
      <c r="UI101" s="366"/>
      <c r="UJ101" s="366"/>
      <c r="UK101" s="366"/>
      <c r="UL101" s="366"/>
      <c r="UM101" s="366"/>
      <c r="UN101" s="366"/>
      <c r="UO101" s="366"/>
      <c r="UP101" s="366"/>
      <c r="UQ101" s="366"/>
      <c r="UR101" s="366"/>
      <c r="US101" s="366"/>
      <c r="UT101" s="366"/>
      <c r="UU101" s="366"/>
      <c r="UV101" s="366"/>
      <c r="UW101" s="366"/>
      <c r="UX101" s="366"/>
      <c r="UY101" s="366"/>
      <c r="UZ101" s="366"/>
      <c r="VA101" s="366"/>
      <c r="VB101" s="366"/>
      <c r="VC101" s="366"/>
      <c r="VD101" s="366"/>
      <c r="VE101" s="366"/>
      <c r="VF101" s="366"/>
      <c r="VG101" s="366"/>
      <c r="VH101" s="366"/>
      <c r="VI101" s="366"/>
      <c r="VJ101" s="366"/>
      <c r="VK101" s="366"/>
      <c r="VL101" s="366"/>
      <c r="VM101" s="366"/>
      <c r="VN101" s="366"/>
      <c r="VO101" s="366"/>
      <c r="VP101" s="366"/>
      <c r="VQ101" s="366"/>
      <c r="VR101" s="366"/>
      <c r="VS101" s="366"/>
      <c r="VT101" s="366"/>
      <c r="VU101" s="366"/>
      <c r="VV101" s="366"/>
      <c r="VW101" s="366"/>
      <c r="VX101" s="366"/>
      <c r="VY101" s="366"/>
      <c r="VZ101" s="366"/>
      <c r="WA101" s="366"/>
      <c r="WB101" s="366"/>
      <c r="WC101" s="366"/>
      <c r="WD101" s="366"/>
      <c r="WE101" s="366"/>
    </row>
    <row r="102" spans="1:613" ht="19" hidden="1" customHeight="1" x14ac:dyDescent="0.35">
      <c r="A102" s="163"/>
      <c r="B102" s="371"/>
      <c r="C102" s="628"/>
      <c r="D102" s="628"/>
      <c r="E102" s="372"/>
      <c r="G102" s="374"/>
      <c r="H102" s="374"/>
      <c r="I102" s="374"/>
      <c r="J102" s="374"/>
      <c r="K102" s="374"/>
      <c r="L102" s="374"/>
      <c r="M102" s="374"/>
      <c r="N102" s="374"/>
      <c r="O102" s="374"/>
      <c r="P102" s="374"/>
      <c r="Q102" s="374"/>
      <c r="R102" s="375"/>
      <c r="S102" s="375"/>
      <c r="T102" s="375"/>
      <c r="U102" s="375"/>
      <c r="V102" s="375"/>
      <c r="W102" s="374"/>
      <c r="X102" s="374"/>
      <c r="Y102" s="374"/>
      <c r="Z102" s="374"/>
      <c r="AA102" s="374"/>
      <c r="AB102" s="374"/>
      <c r="AC102" s="374"/>
      <c r="AD102" s="374"/>
      <c r="AE102" s="374"/>
      <c r="AF102" s="374"/>
      <c r="AG102" s="374"/>
      <c r="AH102" s="374"/>
      <c r="AI102" s="374"/>
      <c r="AJ102" s="374"/>
      <c r="AK102" s="374"/>
      <c r="AL102" s="374"/>
      <c r="AM102" s="374"/>
      <c r="AN102" s="374"/>
      <c r="AO102" s="374"/>
      <c r="AP102" s="374"/>
      <c r="AQ102" s="374"/>
      <c r="AR102" s="374"/>
      <c r="AS102" s="374"/>
      <c r="AT102" s="374"/>
      <c r="AU102" s="374"/>
      <c r="AV102" s="374"/>
      <c r="AW102" s="374"/>
      <c r="AX102" s="374"/>
      <c r="AY102" s="374"/>
      <c r="AZ102" s="374"/>
      <c r="BA102" s="374"/>
      <c r="BB102" s="374"/>
      <c r="BC102" s="374"/>
      <c r="BD102" s="374"/>
      <c r="BE102" s="374"/>
      <c r="BF102" s="374"/>
      <c r="BG102" s="374"/>
      <c r="BH102" s="374"/>
      <c r="BI102" s="374"/>
      <c r="BJ102" s="374"/>
      <c r="BK102" s="374"/>
      <c r="BL102" s="500"/>
      <c r="BM102" s="500"/>
      <c r="BN102" s="500"/>
      <c r="BO102" s="500"/>
      <c r="BP102" s="500"/>
      <c r="BQ102" s="499"/>
      <c r="BR102" s="499"/>
      <c r="BS102" s="499"/>
      <c r="BT102" s="499"/>
      <c r="BU102" s="499"/>
      <c r="BV102" s="374"/>
      <c r="BW102" s="374"/>
      <c r="BX102" s="374"/>
      <c r="BY102" s="374"/>
      <c r="BZ102" s="459"/>
      <c r="CA102" s="459"/>
      <c r="WF102" s="171"/>
      <c r="WG102" s="171"/>
      <c r="WH102" s="171"/>
      <c r="WI102" s="171"/>
      <c r="WJ102" s="171"/>
      <c r="WK102" s="171"/>
      <c r="WL102" s="171"/>
      <c r="WM102" s="171"/>
      <c r="WN102" s="171"/>
      <c r="WO102" s="171"/>
    </row>
    <row r="103" spans="1:613" s="376" customFormat="1" ht="18" hidden="1" customHeight="1" x14ac:dyDescent="0.35">
      <c r="A103" s="413"/>
      <c r="B103" s="371"/>
      <c r="C103" s="628"/>
      <c r="D103" s="628"/>
      <c r="E103" s="377"/>
      <c r="F103" s="378"/>
      <c r="G103" s="379"/>
      <c r="H103" s="379"/>
      <c r="I103" s="379"/>
      <c r="J103" s="379"/>
      <c r="K103" s="379"/>
      <c r="L103" s="379"/>
      <c r="M103" s="379"/>
      <c r="N103" s="379"/>
      <c r="O103" s="379"/>
      <c r="P103" s="379"/>
      <c r="Q103" s="379"/>
      <c r="R103" s="381"/>
      <c r="S103" s="381"/>
      <c r="T103" s="381"/>
      <c r="U103" s="381"/>
      <c r="V103" s="381"/>
      <c r="W103" s="379"/>
      <c r="X103" s="379"/>
      <c r="Y103" s="379"/>
      <c r="Z103" s="379"/>
      <c r="AA103" s="379"/>
      <c r="AB103" s="379"/>
      <c r="AC103" s="379"/>
      <c r="AD103" s="379"/>
      <c r="AE103" s="379"/>
      <c r="AF103" s="379"/>
      <c r="AG103" s="379"/>
      <c r="AH103" s="379"/>
      <c r="AI103" s="379"/>
      <c r="AJ103" s="379"/>
      <c r="AK103" s="379"/>
      <c r="AL103" s="379"/>
      <c r="AM103" s="379"/>
      <c r="AN103" s="379"/>
      <c r="AO103" s="379"/>
      <c r="AP103" s="379"/>
      <c r="AQ103" s="379"/>
      <c r="AR103" s="379"/>
      <c r="AS103" s="379"/>
      <c r="AT103" s="379"/>
      <c r="AU103" s="379"/>
      <c r="AV103" s="379"/>
      <c r="AW103" s="379"/>
      <c r="AX103" s="379"/>
      <c r="AY103" s="379"/>
      <c r="AZ103" s="379"/>
      <c r="BA103" s="379"/>
      <c r="BB103" s="379"/>
      <c r="BC103" s="379"/>
      <c r="BD103" s="379"/>
      <c r="BE103" s="379"/>
      <c r="BF103" s="379"/>
      <c r="BG103" s="379"/>
      <c r="BH103" s="379"/>
      <c r="BI103" s="379"/>
      <c r="BJ103" s="379"/>
      <c r="BK103" s="379"/>
      <c r="BL103" s="379"/>
      <c r="BM103" s="379"/>
      <c r="BN103" s="379"/>
      <c r="BO103" s="379"/>
      <c r="BP103" s="379"/>
      <c r="BQ103" s="379"/>
      <c r="BR103" s="379"/>
      <c r="BS103" s="379"/>
      <c r="BT103" s="379"/>
      <c r="BU103" s="379"/>
      <c r="BV103" s="379"/>
      <c r="BW103" s="379"/>
      <c r="BX103" s="379"/>
      <c r="BY103" s="379"/>
      <c r="BZ103" s="380"/>
      <c r="CA103" s="380"/>
    </row>
    <row r="104" spans="1:613" ht="29" hidden="1" customHeight="1" x14ac:dyDescent="0.35">
      <c r="A104" s="163"/>
      <c r="B104" s="371"/>
      <c r="C104" s="628"/>
      <c r="D104" s="628"/>
      <c r="E104" s="382"/>
      <c r="F104" s="250"/>
      <c r="G104" s="470"/>
      <c r="H104" s="472"/>
      <c r="I104" s="471"/>
      <c r="J104" s="471"/>
      <c r="K104" s="174"/>
      <c r="L104" s="174"/>
      <c r="M104" s="174"/>
      <c r="N104" s="174"/>
      <c r="O104" s="174"/>
      <c r="P104" s="174"/>
      <c r="Q104" s="174"/>
      <c r="R104" s="181"/>
      <c r="S104" s="181"/>
      <c r="T104" s="181"/>
      <c r="U104" s="181"/>
      <c r="V104" s="181"/>
      <c r="W104" s="175"/>
      <c r="X104" s="175"/>
      <c r="Y104" s="175"/>
      <c r="Z104" s="175"/>
      <c r="AA104" s="175"/>
      <c r="AB104" s="175"/>
      <c r="AC104" s="175"/>
      <c r="AD104" s="483"/>
      <c r="AE104" s="483"/>
      <c r="AF104" s="483"/>
      <c r="AG104" s="483"/>
      <c r="AH104" s="176"/>
      <c r="AI104" s="177"/>
      <c r="AJ104" s="176"/>
      <c r="AK104" s="575"/>
      <c r="AL104" s="461"/>
      <c r="AM104" s="575"/>
      <c r="AN104" s="461"/>
      <c r="AO104" s="576"/>
      <c r="AP104" s="579"/>
      <c r="AQ104" s="579"/>
      <c r="AR104" s="579"/>
      <c r="AS104" s="176"/>
      <c r="AT104" s="568"/>
      <c r="AU104" s="568"/>
      <c r="AV104" s="568"/>
      <c r="AW104" s="568"/>
      <c r="AX104" s="178"/>
      <c r="AY104" s="178"/>
      <c r="AZ104" s="178"/>
      <c r="BA104" s="178"/>
      <c r="BB104" s="178"/>
      <c r="BC104" s="178"/>
      <c r="BD104" s="178"/>
      <c r="BE104" s="179"/>
      <c r="BF104" s="179"/>
      <c r="BG104" s="179"/>
      <c r="BH104" s="179"/>
      <c r="BI104" s="179"/>
      <c r="BJ104" s="179"/>
      <c r="BK104" s="179"/>
      <c r="BL104" s="179"/>
      <c r="BM104" s="179"/>
      <c r="BN104" s="179"/>
      <c r="BO104" s="179"/>
      <c r="BP104" s="179"/>
      <c r="BQ104" s="578"/>
      <c r="BR104" s="578"/>
      <c r="BS104" s="578"/>
      <c r="BT104" s="578"/>
      <c r="BU104" s="578"/>
      <c r="BV104" s="593"/>
      <c r="BW104" s="594"/>
      <c r="BX104" s="501"/>
      <c r="BY104" s="501"/>
      <c r="BZ104" s="501"/>
      <c r="CA104" s="501"/>
      <c r="WF104" s="171"/>
      <c r="WG104" s="171"/>
      <c r="WH104" s="171"/>
      <c r="WI104" s="171"/>
      <c r="WJ104" s="171"/>
      <c r="WK104" s="171"/>
      <c r="WL104" s="171"/>
      <c r="WM104" s="171"/>
      <c r="WN104" s="171"/>
      <c r="WO104" s="171"/>
    </row>
    <row r="105" spans="1:613" ht="32.5" customHeight="1" x14ac:dyDescent="0.35">
      <c r="A105" s="163"/>
      <c r="B105" s="371"/>
      <c r="C105" s="628"/>
      <c r="D105" s="628"/>
      <c r="E105" s="382"/>
      <c r="F105" s="250"/>
      <c r="G105" s="479"/>
      <c r="H105" s="479"/>
      <c r="I105" s="479"/>
      <c r="J105" s="479"/>
      <c r="K105" s="473"/>
      <c r="L105" s="174"/>
      <c r="M105" s="174"/>
      <c r="N105" s="174"/>
      <c r="O105" s="174"/>
      <c r="P105" s="174"/>
      <c r="Q105" s="174"/>
      <c r="R105" s="193"/>
      <c r="S105" s="193"/>
      <c r="T105" s="193"/>
      <c r="U105" s="193"/>
      <c r="V105" s="193"/>
      <c r="W105" s="185"/>
      <c r="X105" s="185"/>
      <c r="Y105" s="185"/>
      <c r="Z105" s="185"/>
      <c r="AA105" s="185"/>
      <c r="AB105" s="185"/>
      <c r="AC105" s="185"/>
      <c r="AD105" s="185"/>
      <c r="AE105" s="185"/>
      <c r="AF105" s="185"/>
      <c r="AG105" s="185"/>
      <c r="AH105" s="186"/>
      <c r="AI105" s="383"/>
      <c r="AJ105" s="186"/>
      <c r="AK105" s="595"/>
      <c r="AL105" s="460"/>
      <c r="AM105" s="595"/>
      <c r="AN105" s="460"/>
      <c r="AO105" s="383"/>
      <c r="AP105" s="186"/>
      <c r="AQ105" s="186"/>
      <c r="AR105" s="186"/>
      <c r="AS105" s="186"/>
      <c r="AT105" s="188"/>
      <c r="AU105" s="188"/>
      <c r="AV105" s="188"/>
      <c r="AW105" s="188"/>
      <c r="AX105" s="189"/>
      <c r="AY105" s="189"/>
      <c r="AZ105" s="189"/>
      <c r="BA105" s="189"/>
      <c r="BB105" s="189"/>
      <c r="BC105" s="189"/>
      <c r="BD105" s="189"/>
      <c r="BE105" s="190"/>
      <c r="BF105" s="190"/>
      <c r="BG105" s="190"/>
      <c r="BH105" s="190"/>
      <c r="BI105" s="190"/>
      <c r="BJ105" s="190"/>
      <c r="BK105" s="190"/>
      <c r="BL105" s="190"/>
      <c r="BM105" s="190"/>
      <c r="BN105" s="190"/>
      <c r="BO105" s="190"/>
      <c r="BP105" s="190"/>
      <c r="BQ105" s="597"/>
      <c r="BR105" s="191"/>
      <c r="BS105" s="191"/>
      <c r="BT105" s="191"/>
      <c r="BU105" s="191"/>
      <c r="BV105" s="502"/>
      <c r="BW105" s="596"/>
      <c r="BX105" s="192"/>
      <c r="BY105" s="192"/>
      <c r="BZ105" s="192"/>
      <c r="CA105" s="192"/>
      <c r="WF105" s="171"/>
      <c r="WG105" s="171"/>
      <c r="WH105" s="171"/>
      <c r="WI105" s="171"/>
      <c r="WJ105" s="171"/>
      <c r="WK105" s="171"/>
      <c r="WL105" s="171"/>
      <c r="WM105" s="171"/>
      <c r="WN105" s="171"/>
      <c r="WO105" s="171"/>
    </row>
    <row r="106" spans="1:613" s="491" customFormat="1" ht="11.5" customHeight="1" x14ac:dyDescent="0.35">
      <c r="G106" s="491">
        <v>2018</v>
      </c>
      <c r="H106" s="491">
        <v>2018</v>
      </c>
      <c r="I106" s="491">
        <v>2018</v>
      </c>
      <c r="J106" s="491">
        <v>2018</v>
      </c>
      <c r="K106" s="491">
        <v>2018</v>
      </c>
      <c r="L106" s="491">
        <v>2018</v>
      </c>
      <c r="M106" s="491">
        <v>2018</v>
      </c>
      <c r="N106" s="491">
        <v>2018</v>
      </c>
      <c r="O106" s="491">
        <v>2018</v>
      </c>
      <c r="P106" s="491">
        <v>2018</v>
      </c>
      <c r="Q106" s="491">
        <v>2018</v>
      </c>
      <c r="R106" s="490">
        <v>2018</v>
      </c>
      <c r="S106" s="490">
        <v>2018</v>
      </c>
      <c r="T106" s="490">
        <v>2018</v>
      </c>
      <c r="U106" s="490">
        <v>2018</v>
      </c>
      <c r="V106" s="490">
        <v>2018</v>
      </c>
      <c r="W106" s="490">
        <v>2019</v>
      </c>
      <c r="X106" s="490">
        <v>2019</v>
      </c>
      <c r="Y106" s="490">
        <v>2019</v>
      </c>
      <c r="Z106" s="490">
        <v>2019</v>
      </c>
      <c r="AA106" s="490">
        <v>2019</v>
      </c>
      <c r="AB106" s="490">
        <v>2019</v>
      </c>
      <c r="AC106" s="490">
        <v>2019</v>
      </c>
      <c r="AD106" s="490">
        <v>2018</v>
      </c>
      <c r="AE106" s="490">
        <v>2018</v>
      </c>
      <c r="AF106" s="490">
        <v>2018</v>
      </c>
      <c r="AG106" s="490">
        <v>2018</v>
      </c>
      <c r="AH106" s="490">
        <v>2018</v>
      </c>
      <c r="AI106" s="490">
        <v>2018</v>
      </c>
      <c r="AJ106" s="490">
        <v>2018</v>
      </c>
      <c r="AK106" s="490">
        <v>2018</v>
      </c>
      <c r="AL106" s="490">
        <v>2018</v>
      </c>
      <c r="AM106" s="490">
        <v>2018</v>
      </c>
      <c r="AN106" s="490">
        <v>2018</v>
      </c>
      <c r="AO106" s="490">
        <v>2018</v>
      </c>
      <c r="AP106" s="490">
        <v>2018</v>
      </c>
      <c r="AQ106" s="490">
        <v>2018</v>
      </c>
      <c r="AR106" s="490">
        <v>2018</v>
      </c>
      <c r="AS106" s="490">
        <v>2018</v>
      </c>
      <c r="AT106" s="490">
        <v>2018</v>
      </c>
      <c r="AU106" s="490">
        <v>2018</v>
      </c>
      <c r="AV106" s="490">
        <v>2018</v>
      </c>
      <c r="AW106" s="490">
        <v>2018</v>
      </c>
      <c r="AX106" s="490">
        <v>2018</v>
      </c>
      <c r="AY106" s="490">
        <v>2018</v>
      </c>
      <c r="AZ106" s="490">
        <v>2018</v>
      </c>
      <c r="BA106" s="490">
        <v>2018</v>
      </c>
      <c r="BB106" s="490">
        <v>2018</v>
      </c>
      <c r="BC106" s="490">
        <v>2018</v>
      </c>
      <c r="BD106" s="490">
        <v>2018</v>
      </c>
      <c r="BE106" s="490">
        <v>2018</v>
      </c>
      <c r="BF106" s="490">
        <v>2018</v>
      </c>
      <c r="BG106" s="490">
        <v>2018</v>
      </c>
      <c r="BH106" s="490">
        <v>2018</v>
      </c>
      <c r="BI106" s="490">
        <v>2018</v>
      </c>
      <c r="BJ106" s="490">
        <v>2018</v>
      </c>
      <c r="BK106" s="490">
        <v>2018</v>
      </c>
      <c r="BL106" s="490">
        <v>2018</v>
      </c>
      <c r="BM106" s="490">
        <v>2018</v>
      </c>
      <c r="BN106" s="490">
        <v>2018</v>
      </c>
      <c r="BO106" s="490">
        <v>2018</v>
      </c>
      <c r="BP106" s="490">
        <v>2018</v>
      </c>
      <c r="BQ106" s="490">
        <v>2018</v>
      </c>
      <c r="BR106" s="490">
        <v>2018</v>
      </c>
      <c r="BS106" s="490">
        <v>2018</v>
      </c>
      <c r="BT106" s="490">
        <v>2018</v>
      </c>
      <c r="BU106" s="490">
        <v>2018</v>
      </c>
      <c r="BV106" s="490">
        <v>2018</v>
      </c>
      <c r="BW106" s="490">
        <v>2018</v>
      </c>
      <c r="BX106" s="490">
        <v>2018</v>
      </c>
      <c r="BY106" s="490">
        <v>2018</v>
      </c>
      <c r="BZ106" s="490">
        <v>2018</v>
      </c>
      <c r="CA106" s="490">
        <v>2018</v>
      </c>
    </row>
    <row r="107" spans="1:613" ht="15.5" customHeight="1" x14ac:dyDescent="0.8">
      <c r="C107" s="384" t="str">
        <f>CONCATENATE("Je reconnais avoir pris connaissance des différentes solutions présentées par ",Cabinet)</f>
        <v xml:space="preserve">Je reconnais avoir pris connaissance des différentes solutions présentées par </v>
      </c>
      <c r="D107" s="385"/>
      <c r="E107" s="385"/>
      <c r="F107" s="385"/>
      <c r="G107" s="386"/>
      <c r="H107" s="387"/>
      <c r="I107" s="387"/>
      <c r="J107" s="388"/>
      <c r="K107" s="388"/>
      <c r="L107" s="388"/>
      <c r="M107" s="388"/>
      <c r="N107" s="388"/>
      <c r="O107" s="388"/>
      <c r="P107" s="388"/>
      <c r="Q107" s="388"/>
      <c r="R107" s="388"/>
      <c r="S107" s="388"/>
      <c r="T107" s="388"/>
      <c r="U107" s="388"/>
      <c r="V107" s="388"/>
      <c r="W107" s="388"/>
      <c r="X107" s="388"/>
      <c r="Y107" s="388"/>
      <c r="Z107" s="388"/>
      <c r="AA107" s="388"/>
      <c r="AB107" s="388"/>
      <c r="AC107" s="388"/>
      <c r="AD107" s="388"/>
      <c r="AE107" s="388"/>
      <c r="AF107" s="388"/>
      <c r="AG107" s="388"/>
      <c r="AH107" s="388"/>
      <c r="AI107" s="388"/>
      <c r="AJ107" s="388"/>
      <c r="AK107" s="388"/>
      <c r="AL107" s="388"/>
      <c r="AM107" s="388"/>
      <c r="AN107" s="388"/>
      <c r="AO107" s="388"/>
      <c r="AP107" s="388"/>
      <c r="AQ107" s="388"/>
      <c r="AR107" s="388"/>
      <c r="AS107" s="388"/>
      <c r="AT107" s="389"/>
      <c r="AU107" s="388"/>
      <c r="AV107" s="388"/>
      <c r="AW107" s="388"/>
      <c r="AX107" s="388"/>
      <c r="AY107" s="388"/>
      <c r="AZ107" s="388"/>
      <c r="BA107" s="388"/>
      <c r="BB107" s="388"/>
      <c r="BC107" s="388"/>
      <c r="BD107" s="388"/>
      <c r="BE107" s="388"/>
      <c r="BF107" s="388"/>
      <c r="BG107" s="388"/>
      <c r="BH107" s="388"/>
      <c r="BI107" s="388"/>
      <c r="BJ107" s="388"/>
      <c r="BK107" s="388"/>
      <c r="BL107" s="388"/>
      <c r="BM107" s="388"/>
      <c r="BN107" s="388"/>
      <c r="BO107" s="388"/>
      <c r="BP107" s="388"/>
      <c r="BQ107" s="388"/>
      <c r="BR107" s="388"/>
      <c r="BS107" s="388"/>
      <c r="BT107" s="388"/>
      <c r="BU107" s="388"/>
      <c r="BV107" s="388"/>
      <c r="BW107" s="388"/>
      <c r="BX107" s="388"/>
      <c r="BY107" s="388"/>
      <c r="BZ107" s="388"/>
      <c r="CA107" s="388"/>
      <c r="CB107" s="390"/>
      <c r="CC107" s="390"/>
      <c r="CD107" s="390"/>
      <c r="CE107" s="390"/>
      <c r="CF107" s="390"/>
      <c r="CG107" s="390"/>
      <c r="CH107" s="390"/>
      <c r="CI107" s="390"/>
      <c r="CJ107" s="390"/>
      <c r="CK107" s="390"/>
      <c r="CL107" s="390"/>
      <c r="CM107" s="390"/>
      <c r="CN107" s="390"/>
      <c r="CO107" s="390"/>
      <c r="CP107" s="390"/>
      <c r="CQ107" s="390"/>
      <c r="CR107" s="390"/>
      <c r="CS107" s="390"/>
      <c r="CT107" s="390"/>
      <c r="CU107" s="390"/>
      <c r="CV107" s="390"/>
      <c r="CW107" s="390"/>
      <c r="CX107" s="390"/>
      <c r="CY107" s="390"/>
      <c r="CZ107" s="390"/>
      <c r="DA107" s="390"/>
      <c r="DB107" s="390"/>
      <c r="DC107" s="390"/>
      <c r="DD107" s="390"/>
      <c r="DE107" s="390"/>
      <c r="DF107" s="390"/>
      <c r="DG107" s="390"/>
      <c r="DH107" s="390"/>
      <c r="DI107" s="390"/>
      <c r="DJ107" s="390"/>
      <c r="DK107" s="390"/>
      <c r="DL107" s="390"/>
      <c r="DM107" s="390"/>
      <c r="DN107" s="390"/>
      <c r="DO107" s="390"/>
      <c r="DP107" s="390"/>
      <c r="DQ107" s="390"/>
      <c r="DR107" s="390"/>
      <c r="DS107" s="390"/>
      <c r="DT107" s="390"/>
      <c r="DU107" s="390"/>
      <c r="DV107" s="390"/>
      <c r="DW107" s="390"/>
      <c r="DX107" s="390"/>
      <c r="DY107" s="390"/>
      <c r="DZ107" s="390"/>
      <c r="EA107" s="390"/>
      <c r="EB107" s="390"/>
      <c r="EC107" s="390"/>
      <c r="ED107" s="390"/>
      <c r="EE107" s="390"/>
      <c r="EF107" s="390"/>
      <c r="EG107" s="390"/>
      <c r="EH107" s="390"/>
      <c r="EI107" s="390"/>
      <c r="EJ107" s="390"/>
      <c r="EK107" s="390"/>
      <c r="EL107" s="390"/>
      <c r="EM107" s="390"/>
      <c r="EN107" s="390"/>
      <c r="EO107" s="390"/>
      <c r="EP107" s="390"/>
      <c r="EQ107" s="390"/>
      <c r="ER107" s="390"/>
      <c r="ES107" s="390"/>
      <c r="ET107" s="390"/>
      <c r="EU107" s="390"/>
      <c r="EV107" s="390"/>
      <c r="EW107" s="390"/>
      <c r="EX107" s="390"/>
      <c r="EY107" s="390"/>
      <c r="EZ107" s="390"/>
      <c r="FA107" s="390"/>
      <c r="FB107" s="390"/>
      <c r="FC107" s="390"/>
      <c r="FD107" s="390"/>
      <c r="FE107" s="390"/>
      <c r="FF107" s="390"/>
      <c r="FG107" s="390"/>
      <c r="FH107" s="390"/>
      <c r="FI107" s="390"/>
      <c r="FJ107" s="390"/>
      <c r="FK107" s="390"/>
      <c r="FL107" s="390"/>
      <c r="FM107" s="390"/>
      <c r="FN107" s="390"/>
      <c r="FO107" s="390"/>
      <c r="FP107" s="390"/>
      <c r="FQ107" s="390"/>
      <c r="FR107" s="390"/>
      <c r="FS107" s="390"/>
      <c r="FT107" s="390"/>
      <c r="FU107" s="390"/>
      <c r="FV107" s="390"/>
      <c r="FW107" s="390"/>
      <c r="FX107" s="390"/>
      <c r="FY107" s="390"/>
      <c r="FZ107" s="390"/>
      <c r="GA107" s="390"/>
      <c r="GB107" s="390"/>
      <c r="GC107" s="390"/>
      <c r="GD107" s="390"/>
      <c r="GE107" s="390"/>
      <c r="GF107" s="390"/>
      <c r="GG107" s="390"/>
      <c r="GH107" s="390"/>
      <c r="GI107" s="390"/>
      <c r="GJ107" s="390"/>
      <c r="GK107" s="390"/>
      <c r="GL107" s="390"/>
      <c r="GM107" s="390"/>
      <c r="GN107" s="390"/>
      <c r="GO107" s="390"/>
      <c r="GP107" s="390"/>
      <c r="GQ107" s="390"/>
      <c r="GR107" s="390"/>
      <c r="GS107" s="390"/>
      <c r="GT107" s="390"/>
      <c r="GU107" s="390"/>
      <c r="GV107" s="390"/>
      <c r="GW107" s="390"/>
      <c r="GX107" s="390"/>
      <c r="GY107" s="390"/>
      <c r="GZ107" s="390"/>
      <c r="HA107" s="390"/>
      <c r="HB107" s="390"/>
      <c r="HC107" s="390"/>
      <c r="HD107" s="390"/>
      <c r="HE107" s="390"/>
      <c r="HF107" s="390"/>
      <c r="HG107" s="390"/>
      <c r="HH107" s="390"/>
      <c r="HI107" s="390"/>
      <c r="HJ107" s="390"/>
      <c r="HK107" s="390"/>
      <c r="HL107" s="390"/>
      <c r="HM107" s="390"/>
      <c r="HN107" s="390"/>
      <c r="HO107" s="390"/>
      <c r="HP107" s="390"/>
      <c r="HQ107" s="390"/>
      <c r="HR107" s="390"/>
      <c r="HS107" s="390"/>
      <c r="HT107" s="390"/>
      <c r="HU107" s="390"/>
      <c r="HV107" s="390"/>
      <c r="HW107" s="390"/>
      <c r="HX107" s="390"/>
      <c r="HY107" s="390"/>
      <c r="HZ107" s="390"/>
      <c r="IA107" s="390"/>
      <c r="IB107" s="390"/>
      <c r="IC107" s="390"/>
      <c r="ID107" s="390"/>
      <c r="IE107" s="390"/>
      <c r="IF107" s="390"/>
      <c r="IG107" s="390"/>
      <c r="IH107" s="390"/>
      <c r="II107" s="390"/>
      <c r="IJ107" s="390"/>
      <c r="IK107" s="390"/>
      <c r="IL107" s="390"/>
      <c r="IM107" s="390"/>
      <c r="IN107" s="390"/>
      <c r="IO107" s="390"/>
      <c r="IP107" s="390"/>
      <c r="IQ107" s="390"/>
      <c r="IR107" s="390"/>
      <c r="IS107" s="390"/>
      <c r="IT107" s="390"/>
      <c r="IU107" s="390"/>
      <c r="IV107" s="390"/>
      <c r="IW107" s="390"/>
      <c r="IX107" s="390"/>
      <c r="IY107" s="390"/>
      <c r="IZ107" s="390"/>
      <c r="JA107" s="390"/>
      <c r="JB107" s="390"/>
      <c r="JC107" s="390"/>
      <c r="JD107" s="390"/>
      <c r="JE107" s="390"/>
      <c r="JF107" s="390"/>
      <c r="JG107" s="390"/>
      <c r="JH107" s="390"/>
      <c r="JI107" s="390"/>
      <c r="JJ107" s="390"/>
      <c r="JK107" s="390"/>
      <c r="JL107" s="390"/>
      <c r="JM107" s="390"/>
      <c r="JN107" s="390"/>
      <c r="JO107" s="390"/>
      <c r="JP107" s="390"/>
      <c r="JQ107" s="390"/>
      <c r="JR107" s="390"/>
      <c r="JS107" s="390"/>
      <c r="JT107" s="390"/>
      <c r="JU107" s="390"/>
      <c r="JV107" s="390"/>
      <c r="JW107" s="390"/>
      <c r="JX107" s="390"/>
      <c r="JY107" s="390"/>
      <c r="JZ107" s="390"/>
      <c r="KA107" s="390"/>
      <c r="KB107" s="390"/>
      <c r="KC107" s="390"/>
      <c r="KD107" s="390"/>
      <c r="KE107" s="390"/>
      <c r="KF107" s="390"/>
      <c r="KG107" s="390"/>
      <c r="KH107" s="390"/>
      <c r="KI107" s="390"/>
      <c r="KJ107" s="390"/>
      <c r="KK107" s="390"/>
      <c r="KL107" s="390"/>
      <c r="KM107" s="390"/>
      <c r="KN107" s="390"/>
      <c r="KO107" s="390"/>
      <c r="KP107" s="390"/>
      <c r="KQ107" s="390"/>
      <c r="KR107" s="390"/>
      <c r="KS107" s="390"/>
      <c r="KT107" s="390"/>
      <c r="KU107" s="390"/>
      <c r="KV107" s="390"/>
      <c r="KW107" s="390"/>
      <c r="KX107" s="390"/>
      <c r="KY107" s="390"/>
      <c r="KZ107" s="390"/>
      <c r="LA107" s="390"/>
      <c r="LB107" s="390"/>
      <c r="LC107" s="390"/>
      <c r="LD107" s="390"/>
      <c r="LE107" s="390"/>
      <c r="LF107" s="390"/>
      <c r="LG107" s="390"/>
      <c r="LH107" s="390"/>
      <c r="LI107" s="390"/>
      <c r="LJ107" s="390"/>
      <c r="LK107" s="390"/>
      <c r="LL107" s="390"/>
      <c r="LM107" s="390"/>
      <c r="LN107" s="390"/>
      <c r="LO107" s="390"/>
      <c r="LP107" s="390"/>
      <c r="LQ107" s="390"/>
      <c r="LR107" s="390"/>
      <c r="LS107" s="390"/>
      <c r="LT107" s="390"/>
      <c r="LU107" s="390"/>
      <c r="LV107" s="390"/>
      <c r="LW107" s="390"/>
      <c r="LX107" s="390"/>
      <c r="LY107" s="390"/>
      <c r="LZ107" s="390"/>
      <c r="MA107" s="390"/>
      <c r="MB107" s="390"/>
      <c r="MC107" s="390"/>
      <c r="MD107" s="390"/>
      <c r="ME107" s="390"/>
      <c r="MF107" s="390"/>
      <c r="MG107" s="390"/>
      <c r="MH107" s="390"/>
      <c r="MI107" s="390"/>
      <c r="MJ107" s="390"/>
      <c r="MK107" s="390"/>
      <c r="ML107" s="390"/>
      <c r="MM107" s="390"/>
      <c r="MN107" s="390"/>
      <c r="MO107" s="390"/>
      <c r="MP107" s="390"/>
      <c r="MQ107" s="390"/>
      <c r="MR107" s="390"/>
      <c r="MS107" s="390"/>
      <c r="MT107" s="390"/>
      <c r="MU107" s="390"/>
      <c r="MV107" s="390"/>
      <c r="MW107" s="390"/>
      <c r="MX107" s="390"/>
      <c r="MY107" s="390"/>
      <c r="MZ107" s="390"/>
      <c r="NA107" s="390"/>
      <c r="NB107" s="390"/>
      <c r="NC107" s="390"/>
      <c r="ND107" s="390"/>
      <c r="NE107" s="390"/>
      <c r="NF107" s="390"/>
      <c r="NG107" s="390"/>
      <c r="NH107" s="390"/>
      <c r="NI107" s="390"/>
      <c r="NJ107" s="390"/>
      <c r="NK107" s="390"/>
      <c r="NL107" s="390"/>
      <c r="NM107" s="390"/>
      <c r="NN107" s="390"/>
      <c r="NO107" s="390"/>
      <c r="NP107" s="390"/>
      <c r="NQ107" s="390"/>
      <c r="NR107" s="390"/>
      <c r="NS107" s="390"/>
      <c r="NT107" s="390"/>
      <c r="NU107" s="390"/>
      <c r="NV107" s="390"/>
      <c r="NW107" s="390"/>
      <c r="NX107" s="390"/>
      <c r="NY107" s="390"/>
      <c r="NZ107" s="390"/>
      <c r="OA107" s="390"/>
      <c r="OB107" s="390"/>
      <c r="OC107" s="390"/>
      <c r="OD107" s="390"/>
      <c r="OE107" s="390"/>
      <c r="OF107" s="390"/>
      <c r="OG107" s="390"/>
      <c r="OH107" s="390"/>
      <c r="OI107" s="390"/>
      <c r="OJ107" s="390"/>
      <c r="OK107" s="390"/>
      <c r="OL107" s="390"/>
      <c r="OM107" s="390"/>
      <c r="ON107" s="390"/>
      <c r="OO107" s="390"/>
      <c r="OP107" s="390"/>
      <c r="OQ107" s="390"/>
      <c r="OR107" s="390"/>
      <c r="OS107" s="390"/>
      <c r="OT107" s="390"/>
      <c r="OU107" s="390"/>
      <c r="OV107" s="390"/>
      <c r="OW107" s="390"/>
      <c r="OX107" s="390"/>
      <c r="OY107" s="390"/>
      <c r="OZ107" s="390"/>
      <c r="PA107" s="390"/>
      <c r="PB107" s="390"/>
      <c r="PC107" s="390"/>
      <c r="PD107" s="390"/>
      <c r="PE107" s="390"/>
      <c r="PF107" s="390"/>
      <c r="PG107" s="390"/>
      <c r="PH107" s="390"/>
      <c r="PI107" s="390"/>
      <c r="PJ107" s="390"/>
      <c r="PK107" s="390"/>
      <c r="PL107" s="390"/>
      <c r="WF107" s="171"/>
      <c r="WG107" s="171"/>
      <c r="WH107" s="171"/>
      <c r="WI107" s="171"/>
      <c r="WJ107" s="171"/>
      <c r="WK107" s="171"/>
      <c r="WL107" s="171"/>
      <c r="WM107" s="171"/>
      <c r="WN107" s="171"/>
      <c r="WO107" s="171"/>
    </row>
    <row r="108" spans="1:613" ht="23.5" x14ac:dyDescent="0.35">
      <c r="C108" s="391" t="s">
        <v>510</v>
      </c>
      <c r="D108" s="385"/>
      <c r="E108" s="385"/>
      <c r="F108" s="385"/>
      <c r="G108" s="386"/>
      <c r="H108" s="387"/>
      <c r="I108" s="387"/>
      <c r="WF108" s="171"/>
      <c r="WG108" s="171"/>
      <c r="WH108" s="171"/>
      <c r="WI108" s="171"/>
      <c r="WJ108" s="171"/>
      <c r="WK108" s="171"/>
      <c r="WL108" s="171"/>
      <c r="WM108" s="171"/>
      <c r="WN108" s="171"/>
      <c r="WO108" s="171"/>
    </row>
    <row r="109" spans="1:613" ht="23.5" x14ac:dyDescent="0.35">
      <c r="C109" s="387"/>
      <c r="D109" s="386" t="s">
        <v>427</v>
      </c>
      <c r="F109" s="386" t="s">
        <v>428</v>
      </c>
      <c r="G109" s="386"/>
      <c r="H109" s="118"/>
      <c r="I109" s="118"/>
      <c r="WF109" s="171"/>
      <c r="WG109" s="171"/>
      <c r="WH109" s="171"/>
      <c r="WI109" s="171"/>
      <c r="WJ109" s="171"/>
      <c r="WK109" s="171"/>
      <c r="WL109" s="171"/>
      <c r="WM109" s="171"/>
      <c r="WN109" s="171"/>
      <c r="WO109" s="171"/>
    </row>
    <row r="110" spans="1:613" ht="31.5" customHeight="1" x14ac:dyDescent="0.55000000000000004">
      <c r="B110" s="361"/>
      <c r="C110" s="386" t="s">
        <v>429</v>
      </c>
      <c r="D110" s="386"/>
      <c r="E110" s="386"/>
      <c r="F110" s="386"/>
      <c r="G110" s="386"/>
      <c r="H110" s="118"/>
      <c r="I110" s="118"/>
      <c r="J110" s="7"/>
      <c r="K110" s="7"/>
      <c r="L110" s="392"/>
      <c r="M110" s="392"/>
      <c r="N110" s="392"/>
      <c r="O110" s="392"/>
      <c r="P110" s="392"/>
      <c r="Q110" s="392"/>
      <c r="R110" s="392"/>
      <c r="S110" s="392"/>
      <c r="T110" s="392"/>
      <c r="U110" s="392"/>
      <c r="V110" s="392"/>
      <c r="W110" s="392"/>
      <c r="X110" s="392"/>
      <c r="Y110" s="392"/>
      <c r="Z110" s="392"/>
      <c r="AA110" s="392"/>
      <c r="AB110" s="392"/>
      <c r="AC110" s="392"/>
      <c r="AD110" s="392"/>
      <c r="AE110" s="392"/>
      <c r="AF110" s="392"/>
      <c r="AG110" s="392"/>
      <c r="AH110" s="392"/>
      <c r="AI110" s="392"/>
      <c r="AJ110" s="392"/>
      <c r="AK110" s="392"/>
      <c r="AL110" s="392"/>
      <c r="AM110" s="392"/>
      <c r="AN110" s="392"/>
      <c r="AO110" s="392"/>
      <c r="AP110" s="393"/>
      <c r="AQ110" s="393"/>
      <c r="AR110" s="393"/>
      <c r="AS110" s="393"/>
      <c r="AT110" s="393"/>
      <c r="AU110" s="393"/>
      <c r="AV110" s="393"/>
      <c r="AW110" s="393"/>
      <c r="AX110" s="392"/>
      <c r="AY110" s="392"/>
      <c r="AZ110" s="392"/>
      <c r="BA110" s="392"/>
      <c r="BB110" s="392"/>
      <c r="BC110" s="392"/>
      <c r="BD110" s="392"/>
      <c r="BE110" s="392"/>
      <c r="BF110" s="392"/>
      <c r="BG110" s="392"/>
      <c r="BH110" s="392"/>
      <c r="BI110" s="392"/>
      <c r="BJ110" s="392"/>
      <c r="BK110" s="392"/>
      <c r="BL110" s="392"/>
      <c r="BM110" s="392"/>
      <c r="BN110" s="392"/>
      <c r="BO110" s="392"/>
      <c r="BP110" s="392"/>
      <c r="BX110" s="392"/>
      <c r="BY110" s="392"/>
      <c r="BZ110" s="392"/>
      <c r="CA110" s="392"/>
      <c r="WF110" s="171"/>
      <c r="WG110" s="171"/>
      <c r="WH110" s="171"/>
      <c r="WI110" s="171"/>
      <c r="WJ110" s="171"/>
      <c r="WK110" s="171"/>
      <c r="WL110" s="171"/>
      <c r="WM110" s="171"/>
      <c r="WN110" s="171"/>
      <c r="WO110" s="171"/>
    </row>
    <row r="111" spans="1:613" ht="24" hidden="1" customHeight="1" x14ac:dyDescent="0.55000000000000004">
      <c r="B111" s="361"/>
      <c r="D111" s="387"/>
      <c r="E111" s="386"/>
      <c r="G111" s="387"/>
      <c r="H111" s="118"/>
      <c r="I111" s="118"/>
      <c r="J111" s="7"/>
      <c r="K111" s="7"/>
      <c r="WF111" s="171"/>
      <c r="WG111" s="171"/>
      <c r="WH111" s="171"/>
      <c r="WI111" s="171"/>
      <c r="WJ111" s="171"/>
      <c r="WK111" s="171"/>
      <c r="WL111" s="171"/>
      <c r="WM111" s="171"/>
      <c r="WN111" s="171"/>
      <c r="WO111" s="171"/>
    </row>
    <row r="112" spans="1:613" ht="23" hidden="1" customHeight="1" x14ac:dyDescent="0.55000000000000004">
      <c r="B112" s="361"/>
      <c r="J112" s="7"/>
      <c r="K112" s="7"/>
      <c r="WF112" s="171"/>
      <c r="WG112" s="171"/>
      <c r="WH112" s="171"/>
      <c r="WI112" s="171"/>
      <c r="WJ112" s="171"/>
      <c r="WK112" s="171"/>
      <c r="WL112" s="171"/>
      <c r="WM112" s="171"/>
      <c r="WN112" s="171"/>
      <c r="WO112" s="171"/>
    </row>
    <row r="113" spans="1:613" ht="25.5" hidden="1" customHeight="1" x14ac:dyDescent="0.55000000000000004">
      <c r="B113" s="361"/>
      <c r="K113" s="7"/>
      <c r="P113" s="7"/>
      <c r="AK113" s="7"/>
      <c r="BV113" s="7"/>
      <c r="WF113" s="171"/>
      <c r="WG113" s="171"/>
      <c r="WH113" s="171"/>
      <c r="WI113" s="171"/>
      <c r="WJ113" s="171"/>
      <c r="WK113" s="171"/>
      <c r="WL113" s="171"/>
      <c r="WM113" s="171"/>
      <c r="WN113" s="171"/>
      <c r="WO113" s="171"/>
    </row>
    <row r="114" spans="1:613" s="392" customFormat="1" ht="29.5" hidden="1" customHeight="1" x14ac:dyDescent="0.35">
      <c r="A114" s="395"/>
      <c r="B114" s="395"/>
      <c r="C114" s="395"/>
      <c r="D114" s="395"/>
      <c r="E114" s="395"/>
      <c r="F114" s="395"/>
    </row>
    <row r="115" spans="1:613" ht="21" hidden="1" customHeight="1" x14ac:dyDescent="0.55000000000000004">
      <c r="B115" s="361"/>
      <c r="C115" s="396"/>
      <c r="E115" s="396"/>
      <c r="F115" s="396"/>
      <c r="G115" s="397"/>
      <c r="H115" s="397"/>
      <c r="I115" s="397"/>
      <c r="J115" s="397"/>
      <c r="K115" s="397"/>
      <c r="L115" s="397"/>
      <c r="M115" s="397"/>
      <c r="N115" s="397"/>
      <c r="O115" s="397"/>
      <c r="Q115" s="397"/>
      <c r="R115" s="397"/>
      <c r="S115" s="397"/>
      <c r="T115" s="397"/>
      <c r="U115" s="397"/>
      <c r="V115" s="397"/>
      <c r="W115" s="397"/>
      <c r="X115" s="7"/>
      <c r="Y115" s="7"/>
      <c r="Z115" s="397"/>
      <c r="AA115" s="397"/>
      <c r="AB115" s="397"/>
      <c r="AC115" s="397"/>
      <c r="AD115" s="397"/>
      <c r="AE115" s="397"/>
      <c r="AF115" s="397"/>
      <c r="AG115" s="397"/>
      <c r="AH115" s="397"/>
      <c r="AI115" s="397"/>
      <c r="AJ115" s="397"/>
      <c r="AK115" s="397"/>
      <c r="AL115" s="397"/>
      <c r="AM115" s="397"/>
      <c r="AN115" s="397"/>
      <c r="AO115" s="397"/>
      <c r="AP115" s="397"/>
      <c r="AR115" s="397"/>
      <c r="AS115" s="397"/>
      <c r="AT115" s="397"/>
      <c r="AU115" s="397"/>
      <c r="AW115" s="397"/>
      <c r="AX115" s="397"/>
      <c r="AY115" s="397"/>
      <c r="AZ115" s="397"/>
      <c r="BA115" s="397"/>
      <c r="BC115" s="397"/>
      <c r="BD115" s="397"/>
      <c r="BE115" s="397"/>
      <c r="BF115" s="397"/>
      <c r="BG115" s="397"/>
      <c r="BI115" s="397"/>
      <c r="BJ115" s="397"/>
      <c r="BK115" s="7"/>
      <c r="BL115" s="396"/>
      <c r="BM115" s="7"/>
      <c r="BN115" s="397"/>
      <c r="BO115" s="7"/>
      <c r="BP115" s="397"/>
      <c r="BQ115" s="397"/>
      <c r="BR115" s="397"/>
      <c r="BS115" s="397"/>
      <c r="BT115" s="397"/>
      <c r="BU115" s="397"/>
      <c r="BV115" s="397"/>
      <c r="BW115" s="397"/>
      <c r="BY115" s="397"/>
      <c r="CA115" s="397"/>
      <c r="WF115" s="171"/>
      <c r="WG115" s="171"/>
      <c r="WH115" s="171"/>
      <c r="WI115" s="171"/>
      <c r="WJ115" s="171"/>
      <c r="WK115" s="171"/>
      <c r="WL115" s="171"/>
      <c r="WM115" s="171"/>
      <c r="WN115" s="171"/>
      <c r="WO115" s="171"/>
    </row>
    <row r="116" spans="1:613" s="240" customFormat="1" ht="23.5" hidden="1" x14ac:dyDescent="0.55000000000000004">
      <c r="B116" s="398"/>
      <c r="G116" s="399"/>
      <c r="H116" s="399"/>
      <c r="I116" s="399"/>
      <c r="J116" s="399"/>
      <c r="K116" s="399"/>
      <c r="M116" s="399"/>
      <c r="N116" s="399"/>
      <c r="O116" s="399"/>
      <c r="P116" s="399"/>
      <c r="Q116" s="399"/>
      <c r="R116" s="399"/>
      <c r="S116" s="399"/>
      <c r="T116" s="399"/>
      <c r="U116" s="399"/>
      <c r="V116" s="399"/>
      <c r="W116" s="399"/>
      <c r="X116" s="399"/>
      <c r="Y116" s="399"/>
      <c r="Z116" s="399"/>
      <c r="AA116" s="399"/>
      <c r="AB116" s="399"/>
      <c r="AC116" s="399"/>
      <c r="AD116" s="399"/>
      <c r="AE116" s="399"/>
      <c r="AF116" s="399"/>
      <c r="AG116" s="399"/>
      <c r="AH116" s="399"/>
      <c r="AI116" s="399"/>
      <c r="AJ116" s="399"/>
      <c r="AK116" s="399"/>
      <c r="AL116" s="399"/>
      <c r="AM116" s="399"/>
      <c r="AN116" s="399"/>
      <c r="AO116" s="7"/>
      <c r="AP116" s="399"/>
      <c r="AQ116" s="399"/>
      <c r="AR116" s="399"/>
      <c r="AS116" s="399"/>
      <c r="AT116" s="7"/>
      <c r="AU116" s="7"/>
      <c r="AV116" s="399"/>
      <c r="AW116" s="399"/>
      <c r="AX116" s="399"/>
      <c r="AY116" s="399"/>
      <c r="AZ116" s="399"/>
      <c r="BA116" s="399"/>
      <c r="BB116" s="399"/>
      <c r="BC116" s="399"/>
      <c r="BD116" s="399"/>
      <c r="BE116" s="399"/>
      <c r="BF116" s="399"/>
      <c r="BG116" s="7"/>
      <c r="BH116" s="399"/>
      <c r="BI116" s="399"/>
      <c r="BJ116" s="399"/>
      <c r="BK116" s="399"/>
      <c r="BL116" s="399"/>
      <c r="BM116" s="399"/>
      <c r="BN116" s="399"/>
      <c r="BO116" s="399"/>
      <c r="BP116" s="399"/>
      <c r="BQ116" s="399"/>
      <c r="BR116" s="399"/>
      <c r="BS116" s="399"/>
      <c r="BT116" s="399"/>
      <c r="BU116" s="399"/>
      <c r="BV116" s="399"/>
      <c r="BW116" s="399"/>
      <c r="BX116" s="399"/>
      <c r="BY116" s="399"/>
      <c r="BZ116" s="399"/>
      <c r="CA116" s="399"/>
      <c r="CB116" s="399"/>
      <c r="CC116" s="399"/>
      <c r="CD116" s="399"/>
      <c r="CE116" s="399"/>
      <c r="CF116" s="399"/>
      <c r="CG116" s="399"/>
      <c r="CH116" s="399"/>
      <c r="CI116" s="399"/>
      <c r="CJ116" s="399"/>
      <c r="CK116" s="399"/>
      <c r="CL116" s="399"/>
      <c r="CM116" s="399"/>
      <c r="CN116" s="399"/>
      <c r="CO116" s="399"/>
      <c r="CP116" s="399"/>
      <c r="CQ116" s="399"/>
      <c r="CR116" s="399"/>
      <c r="CS116" s="399"/>
      <c r="CT116" s="399"/>
      <c r="CU116" s="399"/>
      <c r="CV116" s="399"/>
      <c r="CW116" s="399"/>
      <c r="CX116" s="399"/>
      <c r="CY116" s="399"/>
      <c r="CZ116" s="399"/>
      <c r="DA116" s="399"/>
      <c r="DB116" s="399"/>
      <c r="DC116" s="399"/>
      <c r="DD116" s="399"/>
      <c r="DE116" s="399"/>
      <c r="DF116" s="399"/>
      <c r="DG116" s="399"/>
      <c r="DH116" s="399"/>
      <c r="DI116" s="399"/>
      <c r="DJ116" s="399"/>
      <c r="DK116" s="399"/>
      <c r="DL116" s="399"/>
      <c r="DM116" s="399"/>
      <c r="DN116" s="399"/>
      <c r="DO116" s="399"/>
      <c r="DP116" s="399"/>
      <c r="DQ116" s="399"/>
      <c r="DR116" s="399"/>
      <c r="DS116" s="399"/>
      <c r="DT116" s="399"/>
      <c r="DU116" s="399"/>
      <c r="DV116" s="399"/>
      <c r="DW116" s="399"/>
      <c r="DX116" s="399"/>
      <c r="DY116" s="399"/>
      <c r="DZ116" s="399"/>
      <c r="EA116" s="399"/>
      <c r="EB116" s="399"/>
      <c r="EC116" s="399"/>
      <c r="ED116" s="399"/>
      <c r="EE116" s="399"/>
      <c r="EF116" s="399"/>
      <c r="EG116" s="399"/>
      <c r="EH116" s="399"/>
      <c r="EI116" s="399"/>
      <c r="EJ116" s="399"/>
      <c r="EK116" s="399"/>
      <c r="EL116" s="399"/>
      <c r="EM116" s="399"/>
      <c r="EN116" s="399"/>
      <c r="EO116" s="399"/>
      <c r="EP116" s="399"/>
      <c r="EQ116" s="399"/>
      <c r="ER116" s="399"/>
      <c r="ES116" s="399"/>
      <c r="ET116" s="399"/>
      <c r="EU116" s="399"/>
      <c r="EV116" s="399"/>
      <c r="EW116" s="399"/>
      <c r="EX116" s="399"/>
      <c r="EY116" s="399"/>
      <c r="EZ116" s="399"/>
      <c r="FA116" s="399"/>
      <c r="FB116" s="399"/>
      <c r="FC116" s="399"/>
      <c r="FD116" s="399"/>
      <c r="FE116" s="399"/>
      <c r="FF116" s="399"/>
      <c r="FG116" s="399"/>
      <c r="FH116" s="399"/>
      <c r="FI116" s="399"/>
      <c r="FJ116" s="399"/>
      <c r="FK116" s="399"/>
      <c r="FL116" s="399"/>
      <c r="FM116" s="399"/>
      <c r="FN116" s="399"/>
      <c r="FO116" s="399"/>
      <c r="FP116" s="399"/>
      <c r="FQ116" s="399"/>
      <c r="FR116" s="399"/>
      <c r="FS116" s="399"/>
      <c r="FT116" s="399"/>
      <c r="FU116" s="399"/>
      <c r="FV116" s="399"/>
      <c r="FW116" s="399"/>
      <c r="FX116" s="399"/>
      <c r="FY116" s="399"/>
      <c r="FZ116" s="399"/>
      <c r="GA116" s="399"/>
      <c r="GB116" s="399"/>
      <c r="GC116" s="399"/>
      <c r="GD116" s="399"/>
      <c r="GE116" s="399"/>
      <c r="GF116" s="399"/>
      <c r="GG116" s="399"/>
      <c r="GH116" s="399"/>
      <c r="GI116" s="399"/>
      <c r="GJ116" s="399"/>
      <c r="GK116" s="399"/>
      <c r="GL116" s="399"/>
      <c r="GM116" s="399"/>
      <c r="GN116" s="399"/>
      <c r="GO116" s="399"/>
      <c r="GP116" s="399"/>
      <c r="GQ116" s="399"/>
      <c r="GR116" s="399"/>
      <c r="GS116" s="399"/>
      <c r="GT116" s="399"/>
      <c r="GU116" s="399"/>
      <c r="GV116" s="399"/>
      <c r="GW116" s="399"/>
      <c r="GX116" s="399"/>
      <c r="GY116" s="399"/>
      <c r="GZ116" s="399"/>
      <c r="HA116" s="399"/>
      <c r="HB116" s="399"/>
      <c r="HC116" s="399"/>
      <c r="HD116" s="399"/>
      <c r="HE116" s="399"/>
      <c r="HF116" s="399"/>
      <c r="HG116" s="399"/>
      <c r="HH116" s="399"/>
      <c r="HI116" s="399"/>
      <c r="HJ116" s="399"/>
      <c r="HK116" s="399"/>
      <c r="HL116" s="399"/>
      <c r="HM116" s="399"/>
      <c r="HN116" s="399"/>
      <c r="HO116" s="399"/>
      <c r="HP116" s="399"/>
      <c r="HQ116" s="399"/>
      <c r="HR116" s="399"/>
      <c r="HS116" s="399"/>
      <c r="HT116" s="399"/>
      <c r="HU116" s="399"/>
      <c r="HV116" s="399"/>
      <c r="HW116" s="399"/>
      <c r="HX116" s="399"/>
      <c r="HY116" s="399"/>
      <c r="HZ116" s="399"/>
      <c r="IA116" s="399"/>
      <c r="IB116" s="399"/>
      <c r="IC116" s="399"/>
      <c r="ID116" s="399"/>
      <c r="IE116" s="399"/>
      <c r="IF116" s="399"/>
      <c r="IG116" s="399"/>
      <c r="IH116" s="399"/>
      <c r="II116" s="399"/>
      <c r="IJ116" s="399"/>
      <c r="IK116" s="399"/>
      <c r="IL116" s="399"/>
      <c r="IM116" s="399"/>
      <c r="IN116" s="399"/>
      <c r="IO116" s="399"/>
      <c r="IP116" s="399"/>
      <c r="IQ116" s="399"/>
      <c r="IR116" s="399"/>
      <c r="IS116" s="399"/>
      <c r="IT116" s="399"/>
      <c r="IU116" s="399"/>
      <c r="IV116" s="399"/>
      <c r="IW116" s="399"/>
      <c r="IX116" s="399"/>
      <c r="IY116" s="399"/>
      <c r="IZ116" s="399"/>
      <c r="JA116" s="399"/>
      <c r="JB116" s="399"/>
      <c r="JC116" s="399"/>
      <c r="JD116" s="399"/>
      <c r="JE116" s="399"/>
      <c r="JF116" s="399"/>
      <c r="JG116" s="399"/>
      <c r="JH116" s="399"/>
      <c r="JI116" s="399"/>
      <c r="JJ116" s="399"/>
      <c r="JK116" s="399"/>
      <c r="JL116" s="399"/>
      <c r="JM116" s="399"/>
      <c r="JN116" s="399"/>
      <c r="JO116" s="399"/>
      <c r="JP116" s="399"/>
      <c r="JQ116" s="399"/>
      <c r="JR116" s="399"/>
      <c r="JS116" s="399"/>
      <c r="JT116" s="399"/>
      <c r="JU116" s="399"/>
      <c r="JV116" s="399"/>
      <c r="JW116" s="399"/>
      <c r="JX116" s="399"/>
      <c r="JY116" s="399"/>
      <c r="JZ116" s="399"/>
      <c r="KA116" s="399"/>
      <c r="KB116" s="399"/>
      <c r="KC116" s="399"/>
      <c r="KD116" s="399"/>
      <c r="KE116" s="399"/>
      <c r="KF116" s="399"/>
      <c r="KG116" s="399"/>
      <c r="KH116" s="399"/>
      <c r="KI116" s="399"/>
      <c r="KJ116" s="399"/>
      <c r="KK116" s="399"/>
      <c r="KL116" s="399"/>
      <c r="KM116" s="399"/>
      <c r="KN116" s="399"/>
      <c r="KO116" s="399"/>
      <c r="KP116" s="399"/>
      <c r="KQ116" s="399"/>
      <c r="KR116" s="399"/>
      <c r="KS116" s="399"/>
      <c r="KT116" s="399"/>
      <c r="KU116" s="399"/>
      <c r="KV116" s="399"/>
      <c r="KW116" s="399"/>
      <c r="KX116" s="399"/>
      <c r="KY116" s="399"/>
      <c r="KZ116" s="399"/>
      <c r="LA116" s="399"/>
      <c r="LB116" s="399"/>
      <c r="LC116" s="399"/>
      <c r="LD116" s="399"/>
      <c r="LE116" s="399"/>
      <c r="LF116" s="399"/>
      <c r="LG116" s="399"/>
      <c r="LH116" s="399"/>
      <c r="LI116" s="399"/>
      <c r="LJ116" s="399"/>
      <c r="LK116" s="399"/>
      <c r="LL116" s="399"/>
      <c r="LM116" s="399"/>
      <c r="LN116" s="399"/>
      <c r="LO116" s="399"/>
      <c r="LP116" s="399"/>
      <c r="LQ116" s="399"/>
      <c r="LR116" s="399"/>
      <c r="LS116" s="399"/>
      <c r="LT116" s="399"/>
      <c r="LU116" s="399"/>
      <c r="LV116" s="399"/>
      <c r="LW116" s="399"/>
      <c r="LX116" s="399"/>
      <c r="LY116" s="399"/>
      <c r="LZ116" s="399"/>
      <c r="MA116" s="399"/>
      <c r="MB116" s="399"/>
      <c r="MC116" s="399"/>
      <c r="MD116" s="399"/>
      <c r="ME116" s="399"/>
      <c r="MF116" s="399"/>
      <c r="MG116" s="399"/>
      <c r="MH116" s="399"/>
      <c r="MI116" s="399"/>
      <c r="MJ116" s="399"/>
      <c r="MK116" s="399"/>
      <c r="ML116" s="399"/>
      <c r="MM116" s="399"/>
      <c r="MN116" s="399"/>
      <c r="MO116" s="399"/>
      <c r="MP116" s="399"/>
      <c r="MQ116" s="399"/>
      <c r="MR116" s="399"/>
      <c r="MS116" s="399"/>
      <c r="MT116" s="399"/>
      <c r="MU116" s="399"/>
      <c r="MV116" s="399"/>
      <c r="MW116" s="399"/>
      <c r="MX116" s="399"/>
      <c r="MY116" s="399"/>
      <c r="MZ116" s="399"/>
      <c r="NA116" s="399"/>
      <c r="NB116" s="399"/>
      <c r="NC116" s="399"/>
      <c r="ND116" s="399"/>
      <c r="NE116" s="399"/>
      <c r="NF116" s="399"/>
      <c r="NG116" s="399"/>
      <c r="NH116" s="399"/>
      <c r="NI116" s="399"/>
      <c r="NJ116" s="399"/>
      <c r="NK116" s="399"/>
      <c r="NL116" s="399"/>
      <c r="NM116" s="399"/>
      <c r="NN116" s="399"/>
      <c r="NO116" s="399"/>
      <c r="NP116" s="399"/>
      <c r="NQ116" s="399"/>
      <c r="NR116" s="399"/>
      <c r="NS116" s="399"/>
      <c r="NT116" s="399"/>
      <c r="NU116" s="399"/>
      <c r="NV116" s="399"/>
      <c r="NW116" s="399"/>
      <c r="NX116" s="399"/>
      <c r="NY116" s="399"/>
      <c r="NZ116" s="399"/>
      <c r="OA116" s="399"/>
      <c r="OB116" s="399"/>
      <c r="OC116" s="399"/>
      <c r="OD116" s="399"/>
      <c r="OE116" s="399"/>
      <c r="OF116" s="399"/>
      <c r="OG116" s="399"/>
      <c r="OH116" s="399"/>
      <c r="OI116" s="399"/>
      <c r="OJ116" s="399"/>
      <c r="OK116" s="399"/>
      <c r="OL116" s="399"/>
      <c r="OM116" s="399"/>
      <c r="ON116" s="399"/>
      <c r="OO116" s="399"/>
      <c r="OP116" s="399"/>
      <c r="OQ116" s="399"/>
      <c r="OR116" s="399"/>
      <c r="OS116" s="399"/>
      <c r="OT116" s="399"/>
      <c r="OU116" s="399"/>
      <c r="OV116" s="399"/>
      <c r="OW116" s="399"/>
      <c r="OX116" s="399"/>
      <c r="OY116" s="399"/>
      <c r="OZ116" s="399"/>
      <c r="PA116" s="399"/>
      <c r="PB116" s="399"/>
      <c r="PC116" s="399"/>
      <c r="PD116" s="399"/>
      <c r="PE116" s="399"/>
      <c r="PF116" s="399"/>
      <c r="PG116" s="399"/>
      <c r="PH116" s="399"/>
      <c r="PI116" s="399"/>
      <c r="PJ116" s="399"/>
      <c r="PK116" s="399"/>
      <c r="PL116" s="399"/>
      <c r="PM116" s="399"/>
      <c r="PN116" s="399"/>
      <c r="PO116" s="399"/>
      <c r="PP116" s="399"/>
      <c r="PQ116" s="399"/>
      <c r="PR116" s="399"/>
      <c r="PS116" s="399"/>
      <c r="PT116" s="399"/>
      <c r="PU116" s="399"/>
      <c r="PV116" s="399"/>
      <c r="PW116" s="399"/>
      <c r="PX116" s="399"/>
      <c r="PY116" s="399"/>
      <c r="PZ116" s="399"/>
      <c r="QA116" s="399"/>
      <c r="QB116" s="399"/>
      <c r="QC116" s="399"/>
      <c r="QD116" s="399"/>
      <c r="QE116" s="399"/>
      <c r="QF116" s="399"/>
      <c r="QG116" s="399"/>
      <c r="QH116" s="399"/>
      <c r="QI116" s="399"/>
      <c r="QJ116" s="399"/>
      <c r="QK116" s="399"/>
      <c r="QL116" s="399"/>
      <c r="QM116" s="399"/>
      <c r="QN116" s="399"/>
      <c r="QO116" s="399"/>
      <c r="QP116" s="399"/>
      <c r="QQ116" s="399"/>
      <c r="QR116" s="399"/>
      <c r="QS116" s="399"/>
      <c r="QT116" s="399"/>
      <c r="QU116" s="399"/>
      <c r="QV116" s="399"/>
      <c r="QW116" s="399"/>
      <c r="QX116" s="399"/>
      <c r="QY116" s="399"/>
      <c r="QZ116" s="399"/>
      <c r="RA116" s="399"/>
      <c r="RB116" s="399"/>
      <c r="RC116" s="399"/>
      <c r="RD116" s="399"/>
      <c r="RE116" s="399"/>
      <c r="RF116" s="399"/>
      <c r="RG116" s="399"/>
      <c r="RH116" s="399"/>
      <c r="RI116" s="399"/>
      <c r="RJ116" s="399"/>
      <c r="RK116" s="399"/>
      <c r="RL116" s="399"/>
      <c r="RM116" s="399"/>
      <c r="RN116" s="399"/>
      <c r="RO116" s="399"/>
      <c r="RP116" s="399"/>
      <c r="RQ116" s="399"/>
      <c r="RR116" s="399"/>
      <c r="RS116" s="399"/>
      <c r="RT116" s="399"/>
      <c r="RU116" s="399"/>
      <c r="RV116" s="399"/>
      <c r="RW116" s="399"/>
      <c r="RX116" s="399"/>
      <c r="RY116" s="399"/>
      <c r="RZ116" s="399"/>
      <c r="SA116" s="399"/>
      <c r="SB116" s="399"/>
      <c r="SC116" s="399"/>
      <c r="SD116" s="399"/>
      <c r="SE116" s="399"/>
      <c r="SF116" s="399"/>
      <c r="SG116" s="399"/>
      <c r="SH116" s="399"/>
      <c r="SI116" s="399"/>
      <c r="SJ116" s="399"/>
      <c r="SK116" s="399"/>
      <c r="SL116" s="399"/>
      <c r="SM116" s="399"/>
      <c r="SN116" s="399"/>
      <c r="SO116" s="399"/>
      <c r="SP116" s="399"/>
      <c r="SQ116" s="399"/>
      <c r="SR116" s="399"/>
      <c r="SS116" s="399"/>
      <c r="ST116" s="399"/>
      <c r="SU116" s="399"/>
      <c r="SV116" s="399"/>
      <c r="SW116" s="399"/>
      <c r="SX116" s="399"/>
      <c r="SY116" s="399"/>
      <c r="SZ116" s="399"/>
      <c r="TA116" s="399"/>
      <c r="TB116" s="399"/>
      <c r="TC116" s="399"/>
      <c r="TD116" s="399"/>
      <c r="TE116" s="399"/>
      <c r="TF116" s="399"/>
      <c r="TG116" s="399"/>
      <c r="TH116" s="399"/>
      <c r="TI116" s="399"/>
      <c r="TJ116" s="399"/>
      <c r="TK116" s="399"/>
      <c r="TL116" s="399"/>
      <c r="TM116" s="399"/>
      <c r="TN116" s="399"/>
      <c r="TO116" s="399"/>
      <c r="TP116" s="399"/>
      <c r="TQ116" s="399"/>
      <c r="TR116" s="399"/>
      <c r="TS116" s="399"/>
      <c r="TT116" s="399"/>
      <c r="TU116" s="399"/>
      <c r="TV116" s="399"/>
      <c r="TW116" s="399"/>
      <c r="TX116" s="399"/>
      <c r="TY116" s="399"/>
      <c r="TZ116" s="399"/>
      <c r="UA116" s="399"/>
      <c r="UB116" s="399"/>
      <c r="UC116" s="399"/>
      <c r="UD116" s="399"/>
      <c r="UE116" s="399"/>
      <c r="UF116" s="399"/>
      <c r="UG116" s="399"/>
      <c r="UH116" s="399"/>
      <c r="UI116" s="399"/>
      <c r="UJ116" s="399"/>
      <c r="UK116" s="399"/>
      <c r="UL116" s="399"/>
      <c r="UM116" s="399"/>
      <c r="UN116" s="399"/>
      <c r="UO116" s="399"/>
      <c r="UP116" s="399"/>
      <c r="UQ116" s="399"/>
      <c r="UR116" s="399"/>
      <c r="US116" s="399"/>
      <c r="UT116" s="399"/>
      <c r="UU116" s="399"/>
      <c r="UV116" s="399"/>
      <c r="UW116" s="399"/>
      <c r="UX116" s="399"/>
      <c r="UY116" s="399"/>
      <c r="UZ116" s="399"/>
      <c r="VA116" s="399"/>
      <c r="VB116" s="399"/>
      <c r="VC116" s="399"/>
      <c r="VD116" s="399"/>
      <c r="VE116" s="399"/>
      <c r="VF116" s="399"/>
      <c r="VG116" s="399"/>
      <c r="VH116" s="399"/>
      <c r="VI116" s="399"/>
      <c r="VJ116" s="399"/>
      <c r="VK116" s="399"/>
      <c r="VL116" s="399"/>
      <c r="VM116" s="399"/>
      <c r="VN116" s="399"/>
      <c r="VO116" s="399"/>
      <c r="VP116" s="399"/>
      <c r="VQ116" s="399"/>
      <c r="VR116" s="399"/>
      <c r="VS116" s="399"/>
      <c r="VT116" s="399"/>
      <c r="VU116" s="399"/>
      <c r="VV116" s="399"/>
      <c r="VW116" s="399"/>
      <c r="VX116" s="399"/>
      <c r="VY116" s="399"/>
      <c r="VZ116" s="399"/>
      <c r="WA116" s="399"/>
      <c r="WB116" s="399"/>
      <c r="WC116" s="399"/>
      <c r="WD116" s="399"/>
      <c r="WE116" s="399"/>
    </row>
    <row r="117" spans="1:613" ht="23.5" hidden="1" x14ac:dyDescent="0.55000000000000004">
      <c r="B117" s="361"/>
      <c r="P117" s="7"/>
      <c r="Q117" s="7"/>
      <c r="Z117" s="7"/>
      <c r="AA117" s="7"/>
      <c r="AY117" s="7"/>
      <c r="WF117" s="171"/>
      <c r="WG117" s="171"/>
      <c r="WH117" s="171"/>
      <c r="WI117" s="171"/>
      <c r="WJ117" s="171"/>
      <c r="WK117" s="171"/>
      <c r="WL117" s="171"/>
      <c r="WM117" s="171"/>
      <c r="WN117" s="171"/>
      <c r="WO117" s="171"/>
    </row>
    <row r="118" spans="1:613" ht="23.5" hidden="1" x14ac:dyDescent="0.55000000000000004">
      <c r="B118" s="361"/>
      <c r="H118" s="7"/>
      <c r="I118" s="7"/>
      <c r="J118" s="7"/>
      <c r="K118" s="7"/>
      <c r="WF118" s="171"/>
      <c r="WG118" s="171"/>
      <c r="WH118" s="171"/>
      <c r="WI118" s="171"/>
      <c r="WJ118" s="171"/>
      <c r="WK118" s="171"/>
      <c r="WL118" s="171"/>
      <c r="WM118" s="171"/>
      <c r="WN118" s="171"/>
      <c r="WO118" s="171"/>
    </row>
    <row r="119" spans="1:613" hidden="1" x14ac:dyDescent="0.35">
      <c r="C119" s="7"/>
      <c r="D119" s="7"/>
      <c r="E119" s="7"/>
      <c r="F119" s="7"/>
      <c r="G119" s="7"/>
      <c r="H119" s="7"/>
      <c r="I119" s="7"/>
      <c r="J119" s="7"/>
      <c r="K119" s="7"/>
      <c r="WF119" s="171"/>
      <c r="WG119" s="171"/>
      <c r="WH119" s="171"/>
      <c r="WI119" s="171"/>
      <c r="WJ119" s="171"/>
      <c r="WK119" s="171"/>
      <c r="WL119" s="171"/>
      <c r="WM119" s="171"/>
      <c r="WN119" s="171"/>
      <c r="WO119" s="171"/>
    </row>
    <row r="120" spans="1:613" ht="52" hidden="1" customHeight="1" x14ac:dyDescent="0.35">
      <c r="C120" s="400"/>
      <c r="D120" s="400"/>
      <c r="E120" s="401"/>
      <c r="G120" s="392" t="s">
        <v>241</v>
      </c>
      <c r="H120" s="392" t="s">
        <v>241</v>
      </c>
      <c r="I120" s="392" t="s">
        <v>241</v>
      </c>
      <c r="J120" s="392" t="s">
        <v>241</v>
      </c>
      <c r="K120" s="392" t="s">
        <v>241</v>
      </c>
      <c r="L120" s="392" t="s">
        <v>241</v>
      </c>
      <c r="M120" s="392" t="s">
        <v>241</v>
      </c>
      <c r="N120" s="392" t="s">
        <v>241</v>
      </c>
      <c r="O120" s="392" t="s">
        <v>241</v>
      </c>
      <c r="P120" s="392" t="s">
        <v>241</v>
      </c>
      <c r="Q120" s="392" t="s">
        <v>241</v>
      </c>
      <c r="R120" s="392"/>
      <c r="S120" s="392"/>
      <c r="T120" s="392"/>
      <c r="U120" s="392"/>
      <c r="V120" s="392"/>
      <c r="W120" s="392" t="s">
        <v>241</v>
      </c>
      <c r="X120" s="392" t="s">
        <v>241</v>
      </c>
      <c r="Y120" s="392" t="s">
        <v>241</v>
      </c>
      <c r="Z120" s="392" t="s">
        <v>241</v>
      </c>
      <c r="AA120" s="392" t="s">
        <v>241</v>
      </c>
      <c r="AB120" s="392" t="s">
        <v>241</v>
      </c>
      <c r="AC120" s="392" t="s">
        <v>241</v>
      </c>
      <c r="AD120" s="392"/>
      <c r="AE120" s="392"/>
      <c r="AF120" s="392"/>
      <c r="AG120" s="392"/>
      <c r="AH120" s="392" t="s">
        <v>241</v>
      </c>
      <c r="AI120" s="392" t="s">
        <v>241</v>
      </c>
      <c r="AJ120" s="392" t="s">
        <v>241</v>
      </c>
      <c r="AK120" s="392" t="s">
        <v>241</v>
      </c>
      <c r="AL120" s="392" t="s">
        <v>241</v>
      </c>
      <c r="AM120" s="392" t="s">
        <v>241</v>
      </c>
      <c r="AN120" s="392" t="s">
        <v>241</v>
      </c>
      <c r="AO120" s="392" t="s">
        <v>241</v>
      </c>
      <c r="AP120" s="393" t="s">
        <v>282</v>
      </c>
      <c r="AQ120" s="393" t="s">
        <v>282</v>
      </c>
      <c r="AR120" s="393" t="s">
        <v>282</v>
      </c>
      <c r="AS120" s="393" t="s">
        <v>282</v>
      </c>
      <c r="AT120" s="393" t="s">
        <v>282</v>
      </c>
      <c r="AU120" s="393" t="s">
        <v>282</v>
      </c>
      <c r="AV120" s="393" t="s">
        <v>282</v>
      </c>
      <c r="AW120" s="393" t="s">
        <v>282</v>
      </c>
      <c r="AX120" s="392" t="s">
        <v>241</v>
      </c>
      <c r="AY120" s="392" t="s">
        <v>241</v>
      </c>
      <c r="AZ120" s="392" t="s">
        <v>241</v>
      </c>
      <c r="BA120" s="392" t="s">
        <v>241</v>
      </c>
      <c r="BB120" s="392" t="s">
        <v>241</v>
      </c>
      <c r="BC120" s="392" t="s">
        <v>241</v>
      </c>
      <c r="BD120" s="392" t="s">
        <v>241</v>
      </c>
      <c r="BE120" s="392" t="s">
        <v>279</v>
      </c>
      <c r="BF120" s="392" t="s">
        <v>279</v>
      </c>
      <c r="BG120" s="392" t="s">
        <v>279</v>
      </c>
      <c r="BH120" s="392" t="s">
        <v>279</v>
      </c>
      <c r="BI120" s="392" t="s">
        <v>279</v>
      </c>
      <c r="BJ120" s="392" t="s">
        <v>279</v>
      </c>
      <c r="BK120" s="392"/>
      <c r="BL120" s="392"/>
      <c r="BM120" s="392"/>
      <c r="BN120" s="392"/>
      <c r="BO120" s="392"/>
      <c r="BP120" s="392"/>
      <c r="BX120" s="392"/>
      <c r="BY120" s="392"/>
      <c r="BZ120" s="392"/>
      <c r="CA120" s="392"/>
      <c r="WF120" s="171"/>
      <c r="WG120" s="171"/>
      <c r="WH120" s="171"/>
      <c r="WI120" s="171"/>
      <c r="WJ120" s="171"/>
      <c r="WK120" s="171"/>
      <c r="WL120" s="171"/>
      <c r="WM120" s="171"/>
      <c r="WN120" s="171"/>
      <c r="WO120" s="171"/>
    </row>
    <row r="121" spans="1:613" s="240" customFormat="1" ht="3" customHeight="1" x14ac:dyDescent="0.35">
      <c r="E121" s="241"/>
      <c r="F121" s="250"/>
      <c r="G121" s="399"/>
      <c r="H121" s="399"/>
      <c r="I121" s="399"/>
      <c r="J121" s="399"/>
      <c r="K121" s="399"/>
      <c r="L121" s="399"/>
      <c r="M121" s="399"/>
      <c r="N121" s="399"/>
      <c r="O121" s="399"/>
      <c r="P121" s="399"/>
      <c r="Q121" s="399"/>
      <c r="R121" s="399"/>
      <c r="S121" s="399"/>
      <c r="T121" s="399"/>
      <c r="U121" s="399"/>
      <c r="V121" s="399"/>
      <c r="W121" s="399"/>
      <c r="X121" s="399"/>
      <c r="Y121" s="399"/>
      <c r="Z121" s="399"/>
      <c r="AA121" s="399"/>
      <c r="AB121" s="399"/>
      <c r="AC121" s="399"/>
      <c r="AD121" s="399"/>
      <c r="AE121" s="399"/>
      <c r="AF121" s="399"/>
      <c r="AG121" s="399"/>
      <c r="AH121" s="399"/>
      <c r="AI121" s="399"/>
      <c r="AJ121" s="399"/>
      <c r="AK121" s="399"/>
      <c r="AL121" s="399"/>
      <c r="AM121" s="399"/>
      <c r="AN121" s="399"/>
      <c r="AO121" s="399"/>
      <c r="AP121" s="399"/>
      <c r="AQ121" s="399"/>
      <c r="AR121" s="399"/>
      <c r="AS121" s="399"/>
      <c r="AT121" s="399"/>
      <c r="AU121" s="399"/>
      <c r="AV121" s="399"/>
      <c r="AW121" s="399"/>
      <c r="AX121" s="399"/>
      <c r="AY121" s="399"/>
      <c r="AZ121" s="399"/>
      <c r="BA121" s="399"/>
      <c r="BB121" s="399"/>
      <c r="BC121" s="399"/>
      <c r="BD121" s="399"/>
      <c r="BE121" s="399"/>
      <c r="BF121" s="399"/>
      <c r="BG121" s="399"/>
      <c r="BH121" s="399"/>
      <c r="BI121" s="399"/>
      <c r="BJ121" s="399"/>
      <c r="BK121" s="399"/>
      <c r="BL121" s="399"/>
      <c r="BM121" s="399"/>
      <c r="BN121" s="399"/>
      <c r="BO121" s="399"/>
      <c r="BP121" s="399"/>
      <c r="BQ121" s="399"/>
      <c r="BR121" s="399"/>
      <c r="BS121" s="399"/>
      <c r="BT121" s="399"/>
      <c r="BU121" s="399"/>
      <c r="BV121" s="399"/>
      <c r="BW121" s="399"/>
      <c r="BX121" s="399"/>
      <c r="BY121" s="399"/>
      <c r="BZ121" s="399"/>
      <c r="CA121" s="399"/>
      <c r="CB121" s="399"/>
      <c r="CC121" s="399"/>
      <c r="CD121" s="399"/>
      <c r="CE121" s="399"/>
      <c r="CF121" s="399"/>
      <c r="CG121" s="399"/>
      <c r="CH121" s="399"/>
      <c r="CI121" s="399"/>
      <c r="CJ121" s="399"/>
      <c r="CK121" s="399"/>
      <c r="CL121" s="399"/>
      <c r="CM121" s="399"/>
      <c r="CN121" s="399"/>
      <c r="CO121" s="399"/>
      <c r="CP121" s="399"/>
      <c r="CQ121" s="399"/>
      <c r="CR121" s="399"/>
      <c r="CS121" s="399"/>
      <c r="CT121" s="399"/>
      <c r="CU121" s="399"/>
      <c r="CV121" s="399"/>
      <c r="CW121" s="399"/>
      <c r="CX121" s="399"/>
      <c r="CY121" s="399"/>
      <c r="CZ121" s="399"/>
      <c r="DA121" s="399"/>
      <c r="DB121" s="399"/>
      <c r="DC121" s="399"/>
      <c r="DD121" s="399"/>
      <c r="DE121" s="399"/>
      <c r="DF121" s="399"/>
      <c r="DG121" s="399"/>
      <c r="DH121" s="399"/>
      <c r="DI121" s="399"/>
      <c r="DJ121" s="399"/>
      <c r="DK121" s="399"/>
      <c r="DL121" s="399"/>
      <c r="DM121" s="399"/>
      <c r="DN121" s="399"/>
      <c r="DO121" s="399"/>
      <c r="DP121" s="399"/>
      <c r="DQ121" s="399"/>
      <c r="DR121" s="399"/>
      <c r="DS121" s="399"/>
      <c r="DT121" s="399"/>
      <c r="DU121" s="399"/>
      <c r="DV121" s="399"/>
      <c r="DW121" s="399"/>
      <c r="DX121" s="399"/>
      <c r="DY121" s="399"/>
      <c r="DZ121" s="399"/>
      <c r="EA121" s="399"/>
      <c r="EB121" s="399"/>
      <c r="EC121" s="399"/>
      <c r="ED121" s="399"/>
      <c r="EE121" s="399"/>
      <c r="EF121" s="399"/>
      <c r="EG121" s="399"/>
      <c r="EH121" s="399"/>
      <c r="EI121" s="399"/>
      <c r="EJ121" s="399"/>
      <c r="EK121" s="399"/>
      <c r="EL121" s="399"/>
      <c r="EM121" s="399"/>
      <c r="EN121" s="399"/>
      <c r="EO121" s="399"/>
      <c r="EP121" s="399"/>
      <c r="EQ121" s="399"/>
      <c r="ER121" s="399"/>
      <c r="ES121" s="399"/>
      <c r="ET121" s="399"/>
      <c r="EU121" s="399"/>
      <c r="EV121" s="399"/>
      <c r="EW121" s="399"/>
      <c r="EX121" s="399"/>
      <c r="EY121" s="399"/>
      <c r="EZ121" s="399"/>
      <c r="FA121" s="399"/>
      <c r="FB121" s="399"/>
      <c r="FC121" s="399"/>
      <c r="FD121" s="399"/>
      <c r="FE121" s="399"/>
      <c r="FF121" s="399"/>
      <c r="FG121" s="399"/>
      <c r="FH121" s="399"/>
      <c r="FI121" s="399"/>
      <c r="FJ121" s="399"/>
      <c r="FK121" s="399"/>
      <c r="FL121" s="399"/>
      <c r="FM121" s="399"/>
      <c r="FN121" s="399"/>
      <c r="FO121" s="399"/>
      <c r="FP121" s="399"/>
      <c r="FQ121" s="399"/>
      <c r="FR121" s="399"/>
      <c r="FS121" s="399"/>
      <c r="FT121" s="399"/>
      <c r="FU121" s="399"/>
      <c r="FV121" s="399"/>
      <c r="FW121" s="399"/>
      <c r="FX121" s="399"/>
      <c r="FY121" s="399"/>
      <c r="FZ121" s="399"/>
      <c r="GA121" s="399"/>
      <c r="GB121" s="399"/>
      <c r="GC121" s="399"/>
      <c r="GD121" s="399"/>
      <c r="GE121" s="399"/>
      <c r="GF121" s="399"/>
      <c r="GG121" s="399"/>
      <c r="GH121" s="399"/>
      <c r="GI121" s="399"/>
      <c r="GJ121" s="399"/>
      <c r="GK121" s="399"/>
      <c r="GL121" s="399"/>
      <c r="GM121" s="399"/>
      <c r="GN121" s="399"/>
      <c r="GO121" s="399"/>
      <c r="GP121" s="399"/>
      <c r="GQ121" s="399"/>
      <c r="GR121" s="399"/>
      <c r="GS121" s="399"/>
      <c r="GT121" s="399"/>
      <c r="GU121" s="399"/>
      <c r="GV121" s="399"/>
      <c r="GW121" s="399"/>
      <c r="GX121" s="399"/>
      <c r="GY121" s="399"/>
      <c r="GZ121" s="399"/>
      <c r="HA121" s="399"/>
      <c r="HB121" s="399"/>
      <c r="HC121" s="399"/>
      <c r="HD121" s="399"/>
      <c r="HE121" s="399"/>
      <c r="HF121" s="399"/>
      <c r="HG121" s="399"/>
      <c r="HH121" s="399"/>
      <c r="HI121" s="399"/>
      <c r="HJ121" s="399"/>
      <c r="HK121" s="399"/>
      <c r="HL121" s="399"/>
      <c r="HM121" s="399"/>
      <c r="HN121" s="399"/>
      <c r="HO121" s="399"/>
      <c r="HP121" s="399"/>
      <c r="HQ121" s="399"/>
      <c r="HR121" s="399"/>
      <c r="HS121" s="399"/>
      <c r="HT121" s="399"/>
      <c r="HU121" s="399"/>
      <c r="HV121" s="399"/>
      <c r="HW121" s="399"/>
      <c r="HX121" s="399"/>
      <c r="HY121" s="399"/>
      <c r="HZ121" s="399"/>
      <c r="IA121" s="399"/>
      <c r="IB121" s="399"/>
      <c r="IC121" s="399"/>
      <c r="ID121" s="399"/>
      <c r="IE121" s="399"/>
      <c r="IF121" s="399"/>
      <c r="IG121" s="399"/>
      <c r="IH121" s="399"/>
      <c r="II121" s="399"/>
      <c r="IJ121" s="399"/>
      <c r="IK121" s="399"/>
      <c r="IL121" s="399"/>
      <c r="IM121" s="399"/>
      <c r="IN121" s="399"/>
      <c r="IO121" s="399"/>
      <c r="IP121" s="399"/>
      <c r="IQ121" s="399"/>
      <c r="IR121" s="399"/>
      <c r="IS121" s="399"/>
      <c r="IT121" s="399"/>
      <c r="IU121" s="399"/>
      <c r="IV121" s="399"/>
      <c r="IW121" s="399"/>
      <c r="IX121" s="399"/>
      <c r="IY121" s="399"/>
      <c r="IZ121" s="399"/>
      <c r="JA121" s="399"/>
      <c r="JB121" s="399"/>
      <c r="JC121" s="399"/>
      <c r="JD121" s="399"/>
      <c r="JE121" s="399"/>
      <c r="JF121" s="399"/>
      <c r="JG121" s="399"/>
      <c r="JH121" s="399"/>
      <c r="JI121" s="399"/>
      <c r="JJ121" s="399"/>
      <c r="JK121" s="399"/>
      <c r="JL121" s="399"/>
      <c r="JM121" s="399"/>
      <c r="JN121" s="399"/>
      <c r="JO121" s="399"/>
      <c r="JP121" s="399"/>
      <c r="JQ121" s="399"/>
      <c r="JR121" s="399"/>
      <c r="JS121" s="399"/>
      <c r="JT121" s="399"/>
      <c r="JU121" s="399"/>
      <c r="JV121" s="399"/>
      <c r="JW121" s="399"/>
      <c r="JX121" s="399"/>
      <c r="JY121" s="399"/>
      <c r="JZ121" s="399"/>
      <c r="KA121" s="399"/>
      <c r="KB121" s="399"/>
      <c r="KC121" s="399"/>
      <c r="KD121" s="399"/>
      <c r="KE121" s="399"/>
      <c r="KF121" s="399"/>
      <c r="KG121" s="399"/>
      <c r="KH121" s="399"/>
      <c r="KI121" s="399"/>
      <c r="KJ121" s="399"/>
      <c r="KK121" s="399"/>
      <c r="KL121" s="399"/>
      <c r="KM121" s="399"/>
      <c r="KN121" s="399"/>
      <c r="KO121" s="399"/>
      <c r="KP121" s="399"/>
      <c r="KQ121" s="399"/>
      <c r="KR121" s="399"/>
      <c r="KS121" s="399"/>
      <c r="KT121" s="399"/>
      <c r="KU121" s="399"/>
      <c r="KV121" s="399"/>
      <c r="KW121" s="399"/>
      <c r="KX121" s="399"/>
      <c r="KY121" s="399"/>
      <c r="KZ121" s="399"/>
      <c r="LA121" s="399"/>
      <c r="LB121" s="399"/>
      <c r="LC121" s="399"/>
      <c r="LD121" s="399"/>
      <c r="LE121" s="399"/>
      <c r="LF121" s="399"/>
      <c r="LG121" s="399"/>
      <c r="LH121" s="399"/>
      <c r="LI121" s="399"/>
      <c r="LJ121" s="399"/>
      <c r="LK121" s="399"/>
      <c r="LL121" s="399"/>
      <c r="LM121" s="399"/>
      <c r="LN121" s="399"/>
      <c r="LO121" s="399"/>
      <c r="LP121" s="399"/>
      <c r="LQ121" s="399"/>
      <c r="LR121" s="399"/>
      <c r="LS121" s="399"/>
      <c r="LT121" s="399"/>
      <c r="LU121" s="399"/>
      <c r="LV121" s="399"/>
      <c r="LW121" s="399"/>
      <c r="LX121" s="399"/>
      <c r="LY121" s="399"/>
      <c r="LZ121" s="399"/>
      <c r="MA121" s="399"/>
      <c r="MB121" s="399"/>
      <c r="MC121" s="399"/>
      <c r="MD121" s="399"/>
      <c r="ME121" s="399"/>
      <c r="MF121" s="399"/>
      <c r="MG121" s="399"/>
      <c r="MH121" s="399"/>
      <c r="MI121" s="399"/>
      <c r="MJ121" s="399"/>
      <c r="MK121" s="399"/>
      <c r="ML121" s="399"/>
      <c r="MM121" s="399"/>
      <c r="MN121" s="399"/>
      <c r="MO121" s="399"/>
      <c r="MP121" s="399"/>
      <c r="MQ121" s="399"/>
      <c r="MR121" s="399"/>
      <c r="MS121" s="399"/>
      <c r="MT121" s="399"/>
      <c r="MU121" s="399"/>
      <c r="MV121" s="399"/>
      <c r="MW121" s="399"/>
      <c r="MX121" s="399"/>
      <c r="MY121" s="399"/>
      <c r="MZ121" s="399"/>
      <c r="NA121" s="399"/>
      <c r="NB121" s="399"/>
      <c r="NC121" s="399"/>
      <c r="ND121" s="399"/>
      <c r="NE121" s="399"/>
      <c r="NF121" s="399"/>
      <c r="NG121" s="399"/>
      <c r="NH121" s="399"/>
      <c r="NI121" s="399"/>
      <c r="NJ121" s="399"/>
      <c r="NK121" s="399"/>
      <c r="NL121" s="399"/>
      <c r="NM121" s="399"/>
      <c r="NN121" s="399"/>
      <c r="NO121" s="399"/>
      <c r="NP121" s="399"/>
      <c r="NQ121" s="399"/>
      <c r="NR121" s="399"/>
      <c r="NS121" s="399"/>
      <c r="NT121" s="399"/>
      <c r="NU121" s="399"/>
      <c r="NV121" s="399"/>
      <c r="NW121" s="399"/>
      <c r="NX121" s="399"/>
      <c r="NY121" s="399"/>
      <c r="NZ121" s="399"/>
      <c r="OA121" s="399"/>
      <c r="OB121" s="399"/>
      <c r="OC121" s="399"/>
      <c r="OD121" s="399"/>
      <c r="OE121" s="399"/>
      <c r="OF121" s="399"/>
      <c r="OG121" s="399"/>
      <c r="OH121" s="399"/>
      <c r="OI121" s="399"/>
      <c r="OJ121" s="399"/>
      <c r="OK121" s="399"/>
      <c r="OL121" s="399"/>
      <c r="OM121" s="399"/>
      <c r="ON121" s="399"/>
      <c r="OO121" s="399"/>
      <c r="OP121" s="399"/>
      <c r="OQ121" s="399"/>
      <c r="OR121" s="399"/>
      <c r="OS121" s="399"/>
      <c r="OT121" s="399"/>
      <c r="OU121" s="399"/>
      <c r="OV121" s="399"/>
      <c r="OW121" s="399"/>
      <c r="OX121" s="399"/>
      <c r="OY121" s="399"/>
      <c r="OZ121" s="399"/>
      <c r="PA121" s="399"/>
      <c r="PB121" s="399"/>
      <c r="PC121" s="399"/>
      <c r="PD121" s="399"/>
      <c r="PE121" s="399"/>
      <c r="PF121" s="399"/>
      <c r="PG121" s="399"/>
      <c r="PH121" s="399"/>
      <c r="PI121" s="399"/>
      <c r="PJ121" s="399"/>
      <c r="PK121" s="399"/>
      <c r="PL121" s="399"/>
      <c r="PM121" s="399"/>
      <c r="PN121" s="399"/>
      <c r="PO121" s="399"/>
      <c r="PP121" s="399"/>
      <c r="PQ121" s="399"/>
      <c r="PR121" s="399"/>
      <c r="PS121" s="399"/>
      <c r="PT121" s="399"/>
      <c r="PU121" s="399"/>
      <c r="PV121" s="399"/>
      <c r="PW121" s="399"/>
      <c r="PX121" s="399"/>
      <c r="PY121" s="399"/>
      <c r="PZ121" s="399"/>
      <c r="QA121" s="399"/>
      <c r="QB121" s="399"/>
      <c r="QC121" s="399"/>
      <c r="QD121" s="399"/>
      <c r="QE121" s="399"/>
      <c r="QF121" s="399"/>
      <c r="QG121" s="399"/>
      <c r="QH121" s="399"/>
      <c r="QI121" s="399"/>
      <c r="QJ121" s="399"/>
      <c r="QK121" s="399"/>
      <c r="QL121" s="399"/>
      <c r="QM121" s="399"/>
      <c r="QN121" s="399"/>
      <c r="QO121" s="399"/>
      <c r="QP121" s="399"/>
      <c r="QQ121" s="399"/>
      <c r="QR121" s="399"/>
      <c r="QS121" s="399"/>
      <c r="QT121" s="399"/>
      <c r="QU121" s="399"/>
      <c r="QV121" s="399"/>
      <c r="QW121" s="399"/>
      <c r="QX121" s="399"/>
      <c r="QY121" s="399"/>
      <c r="QZ121" s="399"/>
      <c r="RA121" s="399"/>
      <c r="RB121" s="399"/>
      <c r="RC121" s="399"/>
      <c r="RD121" s="399"/>
      <c r="RE121" s="399"/>
      <c r="RF121" s="399"/>
      <c r="RG121" s="399"/>
      <c r="RH121" s="399"/>
      <c r="RI121" s="399"/>
      <c r="RJ121" s="399"/>
      <c r="RK121" s="399"/>
      <c r="RL121" s="399"/>
      <c r="RM121" s="399"/>
      <c r="RN121" s="399"/>
      <c r="RO121" s="399"/>
      <c r="RP121" s="399"/>
      <c r="RQ121" s="399"/>
      <c r="RR121" s="399"/>
      <c r="RS121" s="399"/>
      <c r="RT121" s="399"/>
      <c r="RU121" s="399"/>
      <c r="RV121" s="399"/>
      <c r="RW121" s="399"/>
      <c r="RX121" s="399"/>
      <c r="RY121" s="399"/>
      <c r="RZ121" s="399"/>
      <c r="SA121" s="399"/>
      <c r="SB121" s="399"/>
      <c r="SC121" s="399"/>
      <c r="SD121" s="399"/>
      <c r="SE121" s="399"/>
      <c r="SF121" s="399"/>
      <c r="SG121" s="399"/>
      <c r="SH121" s="399"/>
      <c r="SI121" s="399"/>
      <c r="SJ121" s="399"/>
      <c r="SK121" s="399"/>
      <c r="SL121" s="399"/>
      <c r="SM121" s="399"/>
      <c r="SN121" s="399"/>
      <c r="SO121" s="399"/>
      <c r="SP121" s="399"/>
      <c r="SQ121" s="399"/>
      <c r="SR121" s="399"/>
      <c r="SS121" s="399"/>
      <c r="ST121" s="399"/>
      <c r="SU121" s="399"/>
      <c r="SV121" s="399"/>
      <c r="SW121" s="399"/>
      <c r="SX121" s="399"/>
      <c r="SY121" s="399"/>
      <c r="SZ121" s="399"/>
      <c r="TA121" s="399"/>
      <c r="TB121" s="399"/>
      <c r="TC121" s="399"/>
      <c r="TD121" s="399"/>
      <c r="TE121" s="399"/>
      <c r="TF121" s="399"/>
      <c r="TG121" s="399"/>
      <c r="TH121" s="399"/>
      <c r="TI121" s="399"/>
      <c r="TJ121" s="399"/>
      <c r="TK121" s="399"/>
      <c r="TL121" s="399"/>
      <c r="TM121" s="399"/>
      <c r="TN121" s="399"/>
      <c r="TO121" s="399"/>
      <c r="TP121" s="399"/>
      <c r="TQ121" s="399"/>
      <c r="TR121" s="399"/>
      <c r="TS121" s="399"/>
      <c r="TT121" s="399"/>
      <c r="TU121" s="399"/>
      <c r="TV121" s="399"/>
      <c r="TW121" s="399"/>
      <c r="TX121" s="399"/>
      <c r="TY121" s="399"/>
      <c r="TZ121" s="399"/>
      <c r="UA121" s="399"/>
      <c r="UB121" s="399"/>
      <c r="UC121" s="399"/>
      <c r="UD121" s="399"/>
      <c r="UE121" s="399"/>
      <c r="UF121" s="399"/>
      <c r="UG121" s="399"/>
      <c r="UH121" s="399"/>
      <c r="UI121" s="399"/>
      <c r="UJ121" s="399"/>
      <c r="UK121" s="399"/>
      <c r="UL121" s="399"/>
      <c r="UM121" s="399"/>
      <c r="UN121" s="399"/>
      <c r="UO121" s="399"/>
      <c r="UP121" s="399"/>
      <c r="UQ121" s="399"/>
      <c r="UR121" s="399"/>
      <c r="US121" s="399"/>
      <c r="UT121" s="399"/>
      <c r="UU121" s="399"/>
      <c r="UV121" s="399"/>
      <c r="UW121" s="399"/>
      <c r="UX121" s="399"/>
      <c r="UY121" s="399"/>
      <c r="UZ121" s="399"/>
      <c r="VA121" s="399"/>
      <c r="VB121" s="399"/>
      <c r="VC121" s="399"/>
      <c r="VD121" s="399"/>
      <c r="VE121" s="399"/>
      <c r="VF121" s="399"/>
      <c r="VG121" s="399"/>
      <c r="VH121" s="399"/>
      <c r="VI121" s="399"/>
      <c r="VJ121" s="399"/>
      <c r="VK121" s="399"/>
      <c r="VL121" s="399"/>
      <c r="VM121" s="399"/>
      <c r="VN121" s="399"/>
      <c r="VO121" s="399"/>
      <c r="VP121" s="399"/>
      <c r="VQ121" s="399"/>
      <c r="VR121" s="399"/>
      <c r="VS121" s="399"/>
      <c r="VT121" s="399"/>
      <c r="VU121" s="399"/>
      <c r="VV121" s="399"/>
      <c r="VW121" s="399"/>
      <c r="VX121" s="399"/>
      <c r="VY121" s="399"/>
      <c r="VZ121" s="399"/>
      <c r="WA121" s="399"/>
      <c r="WB121" s="399"/>
      <c r="WC121" s="399"/>
      <c r="WD121" s="399"/>
      <c r="WE121" s="399"/>
    </row>
    <row r="122" spans="1:613" x14ac:dyDescent="0.35">
      <c r="C122" s="613" t="s">
        <v>535</v>
      </c>
      <c r="D122" s="613"/>
      <c r="WF122" s="171"/>
      <c r="WG122" s="171"/>
      <c r="WH122" s="171"/>
      <c r="WI122" s="171"/>
      <c r="WJ122" s="171"/>
      <c r="WK122" s="171"/>
      <c r="WL122" s="171"/>
      <c r="WM122" s="171"/>
      <c r="WN122" s="171"/>
      <c r="WO122" s="171"/>
    </row>
    <row r="123" spans="1:613" ht="44" x14ac:dyDescent="0.35">
      <c r="G123" s="402"/>
      <c r="H123" s="402"/>
      <c r="I123" s="402"/>
      <c r="J123" s="402"/>
      <c r="K123" s="402"/>
      <c r="L123" s="402"/>
      <c r="M123" s="402"/>
      <c r="N123" s="402"/>
      <c r="O123" s="402"/>
      <c r="P123" s="402"/>
      <c r="Q123" s="402"/>
      <c r="R123" s="402"/>
      <c r="S123" s="402"/>
      <c r="T123" s="402"/>
      <c r="U123" s="402"/>
      <c r="V123" s="402"/>
      <c r="W123" s="402"/>
      <c r="X123" s="402"/>
      <c r="Y123" s="402"/>
      <c r="Z123" s="402"/>
      <c r="AA123" s="402"/>
      <c r="AB123" s="402"/>
      <c r="AC123" s="402"/>
      <c r="AD123" s="402"/>
      <c r="AE123" s="402"/>
      <c r="AF123" s="402"/>
      <c r="AG123" s="402"/>
      <c r="AH123" s="402"/>
      <c r="AI123" s="402"/>
      <c r="AJ123" s="402"/>
      <c r="AK123" s="402"/>
      <c r="AL123" s="402"/>
      <c r="AM123" s="402"/>
      <c r="AN123" s="402"/>
      <c r="AO123" s="402"/>
      <c r="AP123" s="402"/>
      <c r="AQ123" s="402"/>
      <c r="AR123" s="402"/>
      <c r="AS123" s="402"/>
      <c r="AT123" s="402"/>
      <c r="AU123" s="402"/>
      <c r="AV123" s="402"/>
      <c r="AW123" s="402"/>
      <c r="AX123" s="402"/>
      <c r="AY123" s="402"/>
      <c r="AZ123" s="402"/>
      <c r="BA123" s="402"/>
      <c r="BB123" s="402"/>
      <c r="BC123" s="402"/>
      <c r="BD123" s="402"/>
      <c r="BE123" s="402"/>
      <c r="BF123" s="402"/>
      <c r="BG123" s="402"/>
      <c r="BH123" s="402"/>
      <c r="BI123" s="402"/>
      <c r="BJ123" s="402"/>
      <c r="BK123" s="402"/>
      <c r="BL123" s="402"/>
      <c r="BM123" s="402"/>
      <c r="BN123" s="402"/>
      <c r="BO123" s="402"/>
      <c r="BP123" s="402"/>
      <c r="BQ123" s="402"/>
      <c r="BR123" s="402"/>
      <c r="BS123" s="402"/>
      <c r="BT123" s="402"/>
      <c r="BU123" s="402"/>
      <c r="BV123" s="402"/>
      <c r="BW123" s="402"/>
      <c r="BX123" s="402"/>
      <c r="BY123" s="402"/>
      <c r="BZ123" s="402"/>
      <c r="CA123" s="402"/>
      <c r="WF123" s="171"/>
      <c r="WG123" s="171"/>
      <c r="WH123" s="171"/>
      <c r="WI123" s="171"/>
      <c r="WJ123" s="171"/>
      <c r="WK123" s="171"/>
      <c r="WL123" s="171"/>
      <c r="WM123" s="171"/>
      <c r="WN123" s="171"/>
      <c r="WO123" s="171"/>
    </row>
    <row r="144" ht="15" thickBot="1" x14ac:dyDescent="0.4"/>
    <row r="145" spans="3:4" ht="22.5" x14ac:dyDescent="0.35">
      <c r="C145" s="403"/>
      <c r="D145" s="449" t="s">
        <v>3</v>
      </c>
    </row>
    <row r="146" spans="3:4" ht="22.5" x14ac:dyDescent="0.35">
      <c r="C146" s="404"/>
      <c r="D146" s="450">
        <v>20</v>
      </c>
    </row>
    <row r="147" spans="3:4" ht="22.5" x14ac:dyDescent="0.35">
      <c r="C147" s="404"/>
      <c r="D147" s="450" t="s">
        <v>147</v>
      </c>
    </row>
    <row r="148" spans="3:4" ht="22.5" x14ac:dyDescent="0.35">
      <c r="C148" s="404"/>
      <c r="D148" s="450" t="s">
        <v>278</v>
      </c>
    </row>
    <row r="149" spans="3:4" ht="22.5" x14ac:dyDescent="0.35">
      <c r="C149" s="405"/>
      <c r="D149" s="450" t="s">
        <v>146</v>
      </c>
    </row>
    <row r="150" spans="3:4" ht="22.5" x14ac:dyDescent="0.35">
      <c r="C150" s="404"/>
      <c r="D150" s="450" t="s">
        <v>147</v>
      </c>
    </row>
    <row r="151" spans="3:4" ht="23" thickBot="1" x14ac:dyDescent="0.4">
      <c r="C151" s="406"/>
    </row>
  </sheetData>
  <sortState columnSort="1" ref="G1:CD126">
    <sortCondition ref="G98:CD98"/>
  </sortState>
  <mergeCells count="8">
    <mergeCell ref="C122:D122"/>
    <mergeCell ref="B11:B101"/>
    <mergeCell ref="C22:C23"/>
    <mergeCell ref="C99:C100"/>
    <mergeCell ref="C11:D11"/>
    <mergeCell ref="D85:D86"/>
    <mergeCell ref="C66:D66"/>
    <mergeCell ref="C101:D105"/>
  </mergeCells>
  <conditionalFormatting sqref="AC20 AY20:BC20 AD21:AR21 AP22:AR22 AC23:AR23 AD24:AR24 AC25:AR25 AD72:AR73 AC14:BW19 G97:W97 AS21:BW25 G34:Q35 G38:Q39 AS71:CA73 BE20:BW20 BX14:CA25 Y29:Y30 Y55:Y62 Y78:Y82 Y45:Y52 Y85:Y93 Y64 Y41 Y38:Y39 Y34:Y35 Y97 Y71 AB29:CA30 AB55:CA62 AB78:CA82 AB45:CA52 AB85:CA93 AB64:CA64 AB41:CA41 AB38:CA39 AB34:CA35 AB97:CA97 AB71:AR71 G29:W30 V38:W39 V34:W35 G41:W41 G45:W52 G55:W62 G64:W64 G71:W71 G78:W82 G85:W93">
    <cfRule type="expression" priority="6361" stopIfTrue="1">
      <formula>ISBLANK($E14)</formula>
    </cfRule>
    <cfRule type="cellIs" dxfId="331" priority="6362" stopIfTrue="1" operator="equal">
      <formula>$E14</formula>
    </cfRule>
    <cfRule type="cellIs" dxfId="330" priority="6363" stopIfTrue="1" operator="greaterThan">
      <formula>$E14</formula>
    </cfRule>
  </conditionalFormatting>
  <conditionalFormatting sqref="AD20">
    <cfRule type="expression" priority="6235" stopIfTrue="1">
      <formula>ISBLANK($E20)</formula>
    </cfRule>
    <cfRule type="cellIs" dxfId="329" priority="6236" stopIfTrue="1" operator="equal">
      <formula>$E20</formula>
    </cfRule>
    <cfRule type="cellIs" dxfId="328" priority="6237" stopIfTrue="1" operator="greaterThan">
      <formula>$E20</formula>
    </cfRule>
  </conditionalFormatting>
  <conditionalFormatting sqref="AE20:AJ20">
    <cfRule type="expression" priority="6133" stopIfTrue="1">
      <formula>ISBLANK($E20)</formula>
    </cfRule>
    <cfRule type="cellIs" dxfId="327" priority="6134" stopIfTrue="1" operator="equal">
      <formula>$E20</formula>
    </cfRule>
    <cfRule type="cellIs" dxfId="326" priority="6135" stopIfTrue="1" operator="greaterThan">
      <formula>$E20</formula>
    </cfRule>
  </conditionalFormatting>
  <conditionalFormatting sqref="AZ100:BE100 AZ99:BK99 BF99:CA100 G99:W100 Y99:AY100">
    <cfRule type="cellIs" dxfId="325" priority="5096" operator="lessThan">
      <formula>0</formula>
    </cfRule>
  </conditionalFormatting>
  <conditionalFormatting sqref="Y20">
    <cfRule type="expression" priority="4795" stopIfTrue="1">
      <formula>ISBLANK($E20)</formula>
    </cfRule>
    <cfRule type="cellIs" dxfId="324" priority="4796" stopIfTrue="1" operator="equal">
      <formula>$E20</formula>
    </cfRule>
    <cfRule type="cellIs" dxfId="323" priority="4797" stopIfTrue="1" operator="greaterThan">
      <formula>$E20</formula>
    </cfRule>
  </conditionalFormatting>
  <conditionalFormatting sqref="W20">
    <cfRule type="expression" priority="4638" stopIfTrue="1">
      <formula>ISBLANK($E20)</formula>
    </cfRule>
    <cfRule type="cellIs" dxfId="322" priority="4639" stopIfTrue="1" operator="equal">
      <formula>$E20</formula>
    </cfRule>
    <cfRule type="cellIs" dxfId="321" priority="4640" stopIfTrue="1" operator="greaterThan">
      <formula>$E20</formula>
    </cfRule>
  </conditionalFormatting>
  <conditionalFormatting sqref="R20:V20">
    <cfRule type="expression" priority="4481" stopIfTrue="1">
      <formula>ISBLANK($E20)</formula>
    </cfRule>
    <cfRule type="cellIs" dxfId="320" priority="4482" stopIfTrue="1" operator="equal">
      <formula>$E20</formula>
    </cfRule>
    <cfRule type="cellIs" dxfId="319" priority="4483" stopIfTrue="1" operator="greaterThan">
      <formula>$E20</formula>
    </cfRule>
  </conditionalFormatting>
  <conditionalFormatting sqref="Q20">
    <cfRule type="expression" priority="4324" stopIfTrue="1">
      <formula>ISBLANK($E20)</formula>
    </cfRule>
    <cfRule type="cellIs" dxfId="318" priority="4325" stopIfTrue="1" operator="equal">
      <formula>$E20</formula>
    </cfRule>
    <cfRule type="cellIs" dxfId="317" priority="4326" stopIfTrue="1" operator="greaterThan">
      <formula>$E20</formula>
    </cfRule>
  </conditionalFormatting>
  <conditionalFormatting sqref="P20">
    <cfRule type="expression" priority="4167" stopIfTrue="1">
      <formula>ISBLANK($E20)</formula>
    </cfRule>
    <cfRule type="cellIs" dxfId="316" priority="4168" stopIfTrue="1" operator="equal">
      <formula>$E20</formula>
    </cfRule>
    <cfRule type="cellIs" dxfId="315" priority="4169" stopIfTrue="1" operator="greaterThan">
      <formula>$E20</formula>
    </cfRule>
  </conditionalFormatting>
  <conditionalFormatting sqref="O20">
    <cfRule type="expression" priority="4010" stopIfTrue="1">
      <formula>ISBLANK($E20)</formula>
    </cfRule>
    <cfRule type="cellIs" dxfId="314" priority="4011" stopIfTrue="1" operator="equal">
      <formula>$E20</formula>
    </cfRule>
    <cfRule type="cellIs" dxfId="313" priority="4012" stopIfTrue="1" operator="greaterThan">
      <formula>$E20</formula>
    </cfRule>
  </conditionalFormatting>
  <conditionalFormatting sqref="N20">
    <cfRule type="expression" priority="3853" stopIfTrue="1">
      <formula>ISBLANK($E20)</formula>
    </cfRule>
    <cfRule type="cellIs" dxfId="312" priority="3854" stopIfTrue="1" operator="equal">
      <formula>$E20</formula>
    </cfRule>
    <cfRule type="cellIs" dxfId="311" priority="3855" stopIfTrue="1" operator="greaterThan">
      <formula>$E20</formula>
    </cfRule>
  </conditionalFormatting>
  <conditionalFormatting sqref="M20">
    <cfRule type="expression" priority="3696" stopIfTrue="1">
      <formula>ISBLANK($E20)</formula>
    </cfRule>
    <cfRule type="cellIs" dxfId="310" priority="3697" stopIfTrue="1" operator="equal">
      <formula>$E20</formula>
    </cfRule>
    <cfRule type="cellIs" dxfId="309" priority="3698" stopIfTrue="1" operator="greaterThan">
      <formula>$E20</formula>
    </cfRule>
  </conditionalFormatting>
  <conditionalFormatting sqref="L20">
    <cfRule type="expression" priority="3539" stopIfTrue="1">
      <formula>ISBLANK($E20)</formula>
    </cfRule>
    <cfRule type="cellIs" dxfId="308" priority="3540" stopIfTrue="1" operator="equal">
      <formula>$E20</formula>
    </cfRule>
    <cfRule type="cellIs" dxfId="307" priority="3541" stopIfTrue="1" operator="greaterThan">
      <formula>$E20</formula>
    </cfRule>
  </conditionalFormatting>
  <conditionalFormatting sqref="K20">
    <cfRule type="expression" priority="3382" stopIfTrue="1">
      <formula>ISBLANK($E20)</formula>
    </cfRule>
    <cfRule type="cellIs" dxfId="306" priority="3383" stopIfTrue="1" operator="equal">
      <formula>$E20</formula>
    </cfRule>
    <cfRule type="cellIs" dxfId="305" priority="3384" stopIfTrue="1" operator="greaterThan">
      <formula>$E20</formula>
    </cfRule>
  </conditionalFormatting>
  <conditionalFormatting sqref="BJ20">
    <cfRule type="expression" priority="2566" stopIfTrue="1">
      <formula>ISBLANK($E20)</formula>
    </cfRule>
    <cfRule type="cellIs" dxfId="304" priority="2567" stopIfTrue="1" operator="equal">
      <formula>$E20</formula>
    </cfRule>
    <cfRule type="cellIs" dxfId="303" priority="2568" stopIfTrue="1" operator="greaterThan">
      <formula>$E20</formula>
    </cfRule>
  </conditionalFormatting>
  <conditionalFormatting sqref="BI20">
    <cfRule type="expression" priority="2408" stopIfTrue="1">
      <formula>ISBLANK($E20)</formula>
    </cfRule>
    <cfRule type="cellIs" dxfId="302" priority="2409" stopIfTrue="1" operator="equal">
      <formula>$E20</formula>
    </cfRule>
    <cfRule type="cellIs" dxfId="301" priority="2410" stopIfTrue="1" operator="greaterThan">
      <formula>$E20</formula>
    </cfRule>
  </conditionalFormatting>
  <conditionalFormatting sqref="BH20">
    <cfRule type="expression" priority="2250" stopIfTrue="1">
      <formula>ISBLANK($E20)</formula>
    </cfRule>
    <cfRule type="cellIs" dxfId="300" priority="2251" stopIfTrue="1" operator="equal">
      <formula>$E20</formula>
    </cfRule>
    <cfRule type="cellIs" dxfId="299" priority="2252" stopIfTrue="1" operator="greaterThan">
      <formula>$E20</formula>
    </cfRule>
  </conditionalFormatting>
  <conditionalFormatting sqref="AV20">
    <cfRule type="expression" priority="2092" stopIfTrue="1">
      <formula>ISBLANK($E20)</formula>
    </cfRule>
    <cfRule type="cellIs" dxfId="298" priority="2093" stopIfTrue="1" operator="equal">
      <formula>$E20</formula>
    </cfRule>
    <cfRule type="cellIs" dxfId="297" priority="2094" stopIfTrue="1" operator="greaterThan">
      <formula>$E20</formula>
    </cfRule>
  </conditionalFormatting>
  <conditionalFormatting sqref="AU20">
    <cfRule type="expression" priority="1935" stopIfTrue="1">
      <formula>ISBLANK($E20)</formula>
    </cfRule>
    <cfRule type="cellIs" dxfId="296" priority="1936" stopIfTrue="1" operator="equal">
      <formula>$E20</formula>
    </cfRule>
    <cfRule type="cellIs" dxfId="295" priority="1937" stopIfTrue="1" operator="greaterThan">
      <formula>$E20</formula>
    </cfRule>
  </conditionalFormatting>
  <conditionalFormatting sqref="AT20">
    <cfRule type="expression" priority="1778" stopIfTrue="1">
      <formula>ISBLANK($E20)</formula>
    </cfRule>
    <cfRule type="cellIs" dxfId="294" priority="1779" stopIfTrue="1" operator="equal">
      <formula>$E20</formula>
    </cfRule>
    <cfRule type="cellIs" dxfId="293" priority="1780" stopIfTrue="1" operator="greaterThan">
      <formula>$E20</formula>
    </cfRule>
  </conditionalFormatting>
  <conditionalFormatting sqref="AS20">
    <cfRule type="expression" priority="1621" stopIfTrue="1">
      <formula>ISBLANK($E20)</formula>
    </cfRule>
    <cfRule type="cellIs" dxfId="292" priority="1622" stopIfTrue="1" operator="equal">
      <formula>$E20</formula>
    </cfRule>
    <cfRule type="cellIs" dxfId="291" priority="1623" stopIfTrue="1" operator="greaterThan">
      <formula>$E20</formula>
    </cfRule>
  </conditionalFormatting>
  <conditionalFormatting sqref="AX20">
    <cfRule type="expression" priority="1338" stopIfTrue="1">
      <formula>ISBLANK($E20)</formula>
    </cfRule>
    <cfRule type="cellIs" dxfId="290" priority="1339" stopIfTrue="1" operator="equal">
      <formula>$E20</formula>
    </cfRule>
    <cfRule type="cellIs" dxfId="289" priority="1340" stopIfTrue="1" operator="greaterThan">
      <formula>$E20</formula>
    </cfRule>
  </conditionalFormatting>
  <conditionalFormatting sqref="AW20">
    <cfRule type="expression" priority="1181" stopIfTrue="1">
      <formula>ISBLANK($E20)</formula>
    </cfRule>
    <cfRule type="cellIs" dxfId="288" priority="1182" stopIfTrue="1" operator="equal">
      <formula>$E20</formula>
    </cfRule>
    <cfRule type="cellIs" dxfId="287" priority="1183" stopIfTrue="1" operator="greaterThan">
      <formula>$E20</formula>
    </cfRule>
  </conditionalFormatting>
  <conditionalFormatting sqref="BD20">
    <cfRule type="expression" priority="974" stopIfTrue="1">
      <formula>ISBLANK($E20)</formula>
    </cfRule>
    <cfRule type="cellIs" dxfId="286" priority="975" stopIfTrue="1" operator="equal">
      <formula>$E20</formula>
    </cfRule>
    <cfRule type="cellIs" dxfId="285" priority="976" stopIfTrue="1" operator="greaterThan">
      <formula>$E20</formula>
    </cfRule>
  </conditionalFormatting>
  <conditionalFormatting sqref="G18:W18 Y18">
    <cfRule type="expression" priority="785" stopIfTrue="1">
      <formula>ISBLANK($E18)</formula>
    </cfRule>
    <cfRule type="cellIs" dxfId="284" priority="786" stopIfTrue="1" operator="equal">
      <formula>$E18</formula>
    </cfRule>
    <cfRule type="cellIs" dxfId="283" priority="787" stopIfTrue="1" operator="greaterThan">
      <formula>$E18</formula>
    </cfRule>
  </conditionalFormatting>
  <conditionalFormatting sqref="G19:V19">
    <cfRule type="expression" priority="6916" stopIfTrue="1">
      <formula>ISBLANK($E19)</formula>
    </cfRule>
    <cfRule type="cellIs" dxfId="282" priority="6917" stopIfTrue="1" operator="equal">
      <formula>$E19</formula>
    </cfRule>
    <cfRule type="cellIs" dxfId="281" priority="6918" stopIfTrue="1" operator="greaterThan">
      <formula>$E19</formula>
    </cfRule>
  </conditionalFormatting>
  <conditionalFormatting sqref="G21:W21 Y21">
    <cfRule type="expression" priority="6901" stopIfTrue="1">
      <formula>ISBLANK($E21)</formula>
    </cfRule>
    <cfRule type="cellIs" dxfId="280" priority="6902" stopIfTrue="1" operator="equal">
      <formula>$E21</formula>
    </cfRule>
    <cfRule type="cellIs" dxfId="279" priority="6903" stopIfTrue="1" operator="greaterThan">
      <formula>$E21</formula>
    </cfRule>
  </conditionalFormatting>
  <conditionalFormatting sqref="G22:W22 AG22 Y22">
    <cfRule type="expression" priority="965" stopIfTrue="1">
      <formula>ISBLANK($E22)</formula>
    </cfRule>
    <cfRule type="cellIs" dxfId="278" priority="966" stopIfTrue="1" operator="equal">
      <formula>$E22</formula>
    </cfRule>
    <cfRule type="cellIs" dxfId="277" priority="967" stopIfTrue="1" operator="greaterThan">
      <formula>$E22</formula>
    </cfRule>
  </conditionalFormatting>
  <conditionalFormatting sqref="Y23 G23:W23">
    <cfRule type="expression" priority="6892" stopIfTrue="1">
      <formula>ISBLANK($E23)</formula>
    </cfRule>
    <cfRule type="cellIs" dxfId="276" priority="6893" stopIfTrue="1" operator="equal">
      <formula>$E23</formula>
    </cfRule>
    <cfRule type="cellIs" dxfId="275" priority="6894" stopIfTrue="1" operator="greaterThan">
      <formula>$E23</formula>
    </cfRule>
  </conditionalFormatting>
  <conditionalFormatting sqref="Y24 G24:W24">
    <cfRule type="expression" priority="6889" stopIfTrue="1">
      <formula>ISBLANK($E24)</formula>
    </cfRule>
    <cfRule type="cellIs" dxfId="274" priority="6890" stopIfTrue="1" operator="equal">
      <formula>$E24</formula>
    </cfRule>
    <cfRule type="cellIs" dxfId="273" priority="6891" stopIfTrue="1" operator="greaterThan">
      <formula>$E24</formula>
    </cfRule>
  </conditionalFormatting>
  <conditionalFormatting sqref="Y25 G25:W25">
    <cfRule type="expression" priority="6880" stopIfTrue="1">
      <formula>ISBLANK($E25)</formula>
    </cfRule>
    <cfRule type="cellIs" dxfId="272" priority="6881" stopIfTrue="1" operator="equal">
      <formula>$E25</formula>
    </cfRule>
    <cfRule type="cellIs" dxfId="271" priority="6882" stopIfTrue="1" operator="greaterThan">
      <formula>$E25</formula>
    </cfRule>
  </conditionalFormatting>
  <conditionalFormatting sqref="G28:W28 Y28 AB28:CA28">
    <cfRule type="cellIs" dxfId="270" priority="6876" stopIfTrue="1" operator="greaterThan">
      <formula>$E28</formula>
    </cfRule>
  </conditionalFormatting>
  <conditionalFormatting sqref="G28:W28 Y28 AB28:CA28">
    <cfRule type="expression" priority="6874" stopIfTrue="1">
      <formula>ISBLANK($E28)</formula>
    </cfRule>
    <cfRule type="cellIs" dxfId="269" priority="6875" stopIfTrue="1" operator="equal">
      <formula>$E28</formula>
    </cfRule>
  </conditionalFormatting>
  <conditionalFormatting sqref="G35:Q36 Y35:Y36 AB35:CA36 V35:W36">
    <cfRule type="cellIs" dxfId="268" priority="912" stopIfTrue="1" operator="equal">
      <formula>$E35</formula>
    </cfRule>
  </conditionalFormatting>
  <conditionalFormatting sqref="G36:Q36 Y36 AB36:CA36 V36:W36">
    <cfRule type="expression" priority="911" stopIfTrue="1">
      <formula>ISBLANK($E36)</formula>
    </cfRule>
    <cfRule type="cellIs" dxfId="267" priority="913" stopIfTrue="1" operator="greaterThan">
      <formula>$E36</formula>
    </cfRule>
  </conditionalFormatting>
  <conditionalFormatting sqref="G37:Q37 Y37 AB37:CA37 V37:W37">
    <cfRule type="expression" priority="899" stopIfTrue="1">
      <formula>ISBLANK($E37)</formula>
    </cfRule>
    <cfRule type="expression" priority="905" stopIfTrue="1">
      <formula>ISBLANK($E37)</formula>
    </cfRule>
    <cfRule type="cellIs" dxfId="266" priority="906" stopIfTrue="1" operator="equal">
      <formula>$E37</formula>
    </cfRule>
    <cfRule type="cellIs" dxfId="265" priority="907" stopIfTrue="1" operator="greaterThan">
      <formula>$E37</formula>
    </cfRule>
  </conditionalFormatting>
  <conditionalFormatting sqref="W72:W73 Y72:Y73 AB72:AC73">
    <cfRule type="expression" priority="6796" stopIfTrue="1">
      <formula>ISBLANK($E72)</formula>
    </cfRule>
    <cfRule type="cellIs" dxfId="264" priority="6797" stopIfTrue="1" operator="equal">
      <formula>$E72</formula>
    </cfRule>
    <cfRule type="cellIs" dxfId="263" priority="6798" stopIfTrue="1" operator="greaterThan">
      <formula>$E72</formula>
    </cfRule>
  </conditionalFormatting>
  <conditionalFormatting sqref="G72:Q72 V72">
    <cfRule type="expression" priority="776" stopIfTrue="1">
      <formula>ISBLANK($E72)</formula>
    </cfRule>
    <cfRule type="cellIs" dxfId="262" priority="777" stopIfTrue="1" operator="equal">
      <formula>$E72</formula>
    </cfRule>
    <cfRule type="cellIs" dxfId="261" priority="778" stopIfTrue="1" operator="greaterThan">
      <formula>$E72</formula>
    </cfRule>
  </conditionalFormatting>
  <conditionalFormatting sqref="G73:Q73 V73">
    <cfRule type="expression" priority="773" stopIfTrue="1">
      <formula>ISBLANK($E73)</formula>
    </cfRule>
    <cfRule type="cellIs" dxfId="260" priority="774" stopIfTrue="1" operator="equal">
      <formula>$E73</formula>
    </cfRule>
    <cfRule type="cellIs" dxfId="259" priority="775" stopIfTrue="1" operator="greaterThan">
      <formula>$E73</formula>
    </cfRule>
  </conditionalFormatting>
  <conditionalFormatting sqref="G95:W95 Y95 AB95:CA95">
    <cfRule type="expression" priority="788" stopIfTrue="1">
      <formula>ISBLANK($E95)</formula>
    </cfRule>
    <cfRule type="cellIs" dxfId="258" priority="789" stopIfTrue="1" operator="equal">
      <formula>$E95</formula>
    </cfRule>
    <cfRule type="cellIs" dxfId="257" priority="790" stopIfTrue="1" operator="greaterThan">
      <formula>$E95</formula>
    </cfRule>
  </conditionalFormatting>
  <conditionalFormatting sqref="AD22">
    <cfRule type="expression" priority="761" stopIfTrue="1">
      <formula>ISBLANK($E22)</formula>
    </cfRule>
    <cfRule type="cellIs" dxfId="256" priority="762" stopIfTrue="1" operator="equal">
      <formula>$E22</formula>
    </cfRule>
    <cfRule type="cellIs" dxfId="255" priority="763" stopIfTrue="1" operator="greaterThan">
      <formula>$E22</formula>
    </cfRule>
  </conditionalFormatting>
  <conditionalFormatting sqref="AE22">
    <cfRule type="expression" priority="758" stopIfTrue="1">
      <formula>ISBLANK($E22)</formula>
    </cfRule>
    <cfRule type="cellIs" dxfId="254" priority="759" stopIfTrue="1" operator="equal">
      <formula>$E22</formula>
    </cfRule>
    <cfRule type="cellIs" dxfId="253" priority="760" stopIfTrue="1" operator="greaterThan">
      <formula>$E22</formula>
    </cfRule>
  </conditionalFormatting>
  <conditionalFormatting sqref="AF22">
    <cfRule type="expression" priority="755" stopIfTrue="1">
      <formula>ISBLANK($E22)</formula>
    </cfRule>
    <cfRule type="cellIs" dxfId="252" priority="756" stopIfTrue="1" operator="equal">
      <formula>$E22</formula>
    </cfRule>
    <cfRule type="cellIs" dxfId="251" priority="757" stopIfTrue="1" operator="greaterThan">
      <formula>$E22</formula>
    </cfRule>
  </conditionalFormatting>
  <conditionalFormatting sqref="AH22">
    <cfRule type="expression" priority="752" stopIfTrue="1">
      <formula>ISBLANK($E22)</formula>
    </cfRule>
    <cfRule type="cellIs" dxfId="250" priority="753" stopIfTrue="1" operator="equal">
      <formula>$E22</formula>
    </cfRule>
    <cfRule type="cellIs" dxfId="249" priority="754" stopIfTrue="1" operator="greaterThan">
      <formula>$E22</formula>
    </cfRule>
  </conditionalFormatting>
  <conditionalFormatting sqref="AI22">
    <cfRule type="expression" priority="749" stopIfTrue="1">
      <formula>ISBLANK($E22)</formula>
    </cfRule>
    <cfRule type="cellIs" dxfId="248" priority="750" stopIfTrue="1" operator="equal">
      <formula>$E22</formula>
    </cfRule>
    <cfRule type="cellIs" dxfId="247" priority="751" stopIfTrue="1" operator="greaterThan">
      <formula>$E22</formula>
    </cfRule>
  </conditionalFormatting>
  <conditionalFormatting sqref="AJ22">
    <cfRule type="expression" priority="746" stopIfTrue="1">
      <formula>ISBLANK($E22)</formula>
    </cfRule>
    <cfRule type="cellIs" dxfId="246" priority="747" stopIfTrue="1" operator="equal">
      <formula>$E22</formula>
    </cfRule>
    <cfRule type="cellIs" dxfId="245" priority="748" stopIfTrue="1" operator="greaterThan">
      <formula>$E22</formula>
    </cfRule>
  </conditionalFormatting>
  <conditionalFormatting sqref="AK22">
    <cfRule type="expression" priority="743" stopIfTrue="1">
      <formula>ISBLANK($E22)</formula>
    </cfRule>
    <cfRule type="cellIs" dxfId="244" priority="744" stopIfTrue="1" operator="equal">
      <formula>$E22</formula>
    </cfRule>
    <cfRule type="cellIs" dxfId="243" priority="745" stopIfTrue="1" operator="greaterThan">
      <formula>$E22</formula>
    </cfRule>
  </conditionalFormatting>
  <conditionalFormatting sqref="AL22">
    <cfRule type="expression" priority="740" stopIfTrue="1">
      <formula>ISBLANK($E22)</formula>
    </cfRule>
    <cfRule type="cellIs" dxfId="242" priority="741" stopIfTrue="1" operator="equal">
      <formula>$E22</formula>
    </cfRule>
    <cfRule type="cellIs" dxfId="241" priority="742" stopIfTrue="1" operator="greaterThan">
      <formula>$E22</formula>
    </cfRule>
  </conditionalFormatting>
  <conditionalFormatting sqref="AM22">
    <cfRule type="expression" priority="737" stopIfTrue="1">
      <formula>ISBLANK($E22)</formula>
    </cfRule>
    <cfRule type="cellIs" dxfId="240" priority="738" stopIfTrue="1" operator="equal">
      <formula>$E22</formula>
    </cfRule>
    <cfRule type="cellIs" dxfId="239" priority="739" stopIfTrue="1" operator="greaterThan">
      <formula>$E22</formula>
    </cfRule>
  </conditionalFormatting>
  <conditionalFormatting sqref="AN22">
    <cfRule type="expression" priority="734" stopIfTrue="1">
      <formula>ISBLANK($E22)</formula>
    </cfRule>
    <cfRule type="cellIs" dxfId="238" priority="735" stopIfTrue="1" operator="equal">
      <formula>$E22</formula>
    </cfRule>
    <cfRule type="cellIs" dxfId="237" priority="736" stopIfTrue="1" operator="greaterThan">
      <formula>$E22</formula>
    </cfRule>
  </conditionalFormatting>
  <conditionalFormatting sqref="AO22">
    <cfRule type="expression" priority="731" stopIfTrue="1">
      <formula>ISBLANK($E22)</formula>
    </cfRule>
    <cfRule type="cellIs" dxfId="236" priority="732" stopIfTrue="1" operator="equal">
      <formula>$E22</formula>
    </cfRule>
    <cfRule type="cellIs" dxfId="235" priority="733" stopIfTrue="1" operator="greaterThan">
      <formula>$E22</formula>
    </cfRule>
  </conditionalFormatting>
  <conditionalFormatting sqref="G17:W17 Y17">
    <cfRule type="expression" priority="6922" stopIfTrue="1">
      <formula>ISBLANK($E17)</formula>
    </cfRule>
    <cfRule type="cellIs" dxfId="234" priority="6923" stopIfTrue="1" operator="equal">
      <formula>$E17</formula>
    </cfRule>
    <cfRule type="cellIs" dxfId="233" priority="6924" stopIfTrue="1" operator="greaterThan">
      <formula>$E17</formula>
    </cfRule>
  </conditionalFormatting>
  <conditionalFormatting sqref="G16:W16 Y16">
    <cfRule type="expression" priority="6925" stopIfTrue="1">
      <formula>ISBLANK($E16)</formula>
    </cfRule>
    <cfRule type="cellIs" dxfId="232" priority="6926" stopIfTrue="1" operator="equal">
      <formula>$E16</formula>
    </cfRule>
    <cfRule type="cellIs" dxfId="231" priority="6927" stopIfTrue="1" operator="greaterThan">
      <formula>$E16</formula>
    </cfRule>
  </conditionalFormatting>
  <conditionalFormatting sqref="G15:W15 Y15">
    <cfRule type="expression" priority="6958" stopIfTrue="1">
      <formula>ISBLANK($E15)</formula>
    </cfRule>
    <cfRule type="cellIs" dxfId="230" priority="6959" stopIfTrue="1" operator="equal">
      <formula>$E15</formula>
    </cfRule>
    <cfRule type="cellIs" dxfId="229" priority="6960" stopIfTrue="1" operator="greaterThan">
      <formula>$E15</formula>
    </cfRule>
  </conditionalFormatting>
  <conditionalFormatting sqref="Y14 G14:W14">
    <cfRule type="expression" priority="6364" stopIfTrue="1">
      <formula>ISBLANK($E14)</formula>
    </cfRule>
    <cfRule type="cellIs" dxfId="228" priority="6365" stopIfTrue="1" operator="equal">
      <formula>$E14</formula>
    </cfRule>
    <cfRule type="cellIs" dxfId="227" priority="6366" stopIfTrue="1" operator="greaterThan">
      <formula>$E14</formula>
    </cfRule>
  </conditionalFormatting>
  <conditionalFormatting sqref="AB20">
    <cfRule type="expression" priority="654" stopIfTrue="1">
      <formula>ISBLANK($E20)</formula>
    </cfRule>
    <cfRule type="cellIs" dxfId="226" priority="655" stopIfTrue="1" operator="equal">
      <formula>$E20</formula>
    </cfRule>
    <cfRule type="cellIs" dxfId="225" priority="656" stopIfTrue="1" operator="greaterThan">
      <formula>$E20</formula>
    </cfRule>
  </conditionalFormatting>
  <conditionalFormatting sqref="AB18">
    <cfRule type="expression" priority="648" stopIfTrue="1">
      <formula>ISBLANK($E18)</formula>
    </cfRule>
    <cfRule type="cellIs" dxfId="224" priority="649" stopIfTrue="1" operator="equal">
      <formula>$E18</formula>
    </cfRule>
    <cfRule type="cellIs" dxfId="223" priority="650" stopIfTrue="1" operator="greaterThan">
      <formula>$E18</formula>
    </cfRule>
  </conditionalFormatting>
  <conditionalFormatting sqref="AB21:AC22">
    <cfRule type="expression" priority="669" stopIfTrue="1">
      <formula>ISBLANK($E21)</formula>
    </cfRule>
    <cfRule type="cellIs" dxfId="222" priority="670" stopIfTrue="1" operator="equal">
      <formula>$E21</formula>
    </cfRule>
    <cfRule type="cellIs" dxfId="221" priority="671" stopIfTrue="1" operator="greaterThan">
      <formula>$E21</formula>
    </cfRule>
  </conditionalFormatting>
  <conditionalFormatting sqref="AB23">
    <cfRule type="expression" priority="666" stopIfTrue="1">
      <formula>ISBLANK($E23)</formula>
    </cfRule>
    <cfRule type="cellIs" dxfId="220" priority="667" stopIfTrue="1" operator="equal">
      <formula>$E23</formula>
    </cfRule>
    <cfRule type="cellIs" dxfId="219" priority="668" stopIfTrue="1" operator="greaterThan">
      <formula>$E23</formula>
    </cfRule>
  </conditionalFormatting>
  <conditionalFormatting sqref="AB24:AC24">
    <cfRule type="expression" priority="663" stopIfTrue="1">
      <formula>ISBLANK($E24)</formula>
    </cfRule>
    <cfRule type="cellIs" dxfId="218" priority="664" stopIfTrue="1" operator="equal">
      <formula>$E24</formula>
    </cfRule>
    <cfRule type="cellIs" dxfId="217" priority="665" stopIfTrue="1" operator="greaterThan">
      <formula>$E24</formula>
    </cfRule>
  </conditionalFormatting>
  <conditionalFormatting sqref="AB25">
    <cfRule type="expression" priority="660" stopIfTrue="1">
      <formula>ISBLANK($E25)</formula>
    </cfRule>
    <cfRule type="cellIs" dxfId="216" priority="661" stopIfTrue="1" operator="equal">
      <formula>$E25</formula>
    </cfRule>
    <cfRule type="cellIs" dxfId="215" priority="662" stopIfTrue="1" operator="greaterThan">
      <formula>$E25</formula>
    </cfRule>
  </conditionalFormatting>
  <conditionalFormatting sqref="AB17">
    <cfRule type="expression" priority="675" stopIfTrue="1">
      <formula>ISBLANK($E17)</formula>
    </cfRule>
    <cfRule type="cellIs" dxfId="214" priority="676" stopIfTrue="1" operator="equal">
      <formula>$E17</formula>
    </cfRule>
    <cfRule type="cellIs" dxfId="213" priority="677" stopIfTrue="1" operator="greaterThan">
      <formula>$E17</formula>
    </cfRule>
  </conditionalFormatting>
  <conditionalFormatting sqref="AB16">
    <cfRule type="expression" priority="678" stopIfTrue="1">
      <formula>ISBLANK($E16)</formula>
    </cfRule>
    <cfRule type="cellIs" dxfId="212" priority="679" stopIfTrue="1" operator="equal">
      <formula>$E16</formula>
    </cfRule>
    <cfRule type="cellIs" dxfId="211" priority="680" stopIfTrue="1" operator="greaterThan">
      <formula>$E16</formula>
    </cfRule>
  </conditionalFormatting>
  <conditionalFormatting sqref="AB15">
    <cfRule type="expression" priority="681" stopIfTrue="1">
      <formula>ISBLANK($E15)</formula>
    </cfRule>
    <cfRule type="cellIs" dxfId="210" priority="682" stopIfTrue="1" operator="equal">
      <formula>$E15</formula>
    </cfRule>
    <cfRule type="cellIs" dxfId="209" priority="683" stopIfTrue="1" operator="greaterThan">
      <formula>$E15</formula>
    </cfRule>
  </conditionalFormatting>
  <conditionalFormatting sqref="AB14">
    <cfRule type="expression" priority="657" stopIfTrue="1">
      <formula>ISBLANK($E14)</formula>
    </cfRule>
    <cfRule type="cellIs" dxfId="208" priority="658" stopIfTrue="1" operator="equal">
      <formula>$E14</formula>
    </cfRule>
    <cfRule type="cellIs" dxfId="207" priority="659" stopIfTrue="1" operator="greaterThan">
      <formula>$E14</formula>
    </cfRule>
  </conditionalFormatting>
  <conditionalFormatting sqref="BG20">
    <cfRule type="expression" priority="422" stopIfTrue="1">
      <formula>ISBLANK($E20)</formula>
    </cfRule>
    <cfRule type="cellIs" dxfId="206" priority="423" stopIfTrue="1" operator="equal">
      <formula>$E20</formula>
    </cfRule>
    <cfRule type="cellIs" dxfId="205" priority="424" stopIfTrue="1" operator="greaterThan">
      <formula>$E20</formula>
    </cfRule>
  </conditionalFormatting>
  <conditionalFormatting sqref="BG55:BG61 BG14 BG85:BG86 BG81:BG82 BG71:BG72 BG64 BG41 BG34:BG35 BG29:BG30 BG97 BG19 BG89:BG90 BG92:BG93 BG21 BG23:BG25">
    <cfRule type="expression" priority="428" stopIfTrue="1">
      <formula>ISBLANK($E14)</formula>
    </cfRule>
    <cfRule type="cellIs" dxfId="204" priority="429" stopIfTrue="1" operator="equal">
      <formula>$E14</formula>
    </cfRule>
    <cfRule type="cellIs" dxfId="203" priority="430" stopIfTrue="1" operator="greaterThan">
      <formula>$E14</formula>
    </cfRule>
  </conditionalFormatting>
  <conditionalFormatting sqref="BG28">
    <cfRule type="expression" priority="431" stopIfTrue="1">
      <formula>ISBLANK($E28)</formula>
    </cfRule>
    <cfRule type="cellIs" dxfId="202" priority="432" stopIfTrue="1" operator="equal">
      <formula>$E28</formula>
    </cfRule>
  </conditionalFormatting>
  <conditionalFormatting sqref="BG35:BG36">
    <cfRule type="cellIs" dxfId="201" priority="420" stopIfTrue="1" operator="equal">
      <formula>$E35</formula>
    </cfRule>
  </conditionalFormatting>
  <conditionalFormatting sqref="BG36">
    <cfRule type="expression" priority="419" stopIfTrue="1">
      <formula>ISBLANK($E36)</formula>
    </cfRule>
    <cfRule type="cellIs" dxfId="200" priority="421" stopIfTrue="1" operator="greaterThan">
      <formula>$E36</formula>
    </cfRule>
  </conditionalFormatting>
  <conditionalFormatting sqref="BG95">
    <cfRule type="expression" priority="416" stopIfTrue="1">
      <formula>ISBLANK($E95)</formula>
    </cfRule>
    <cfRule type="cellIs" dxfId="199" priority="417" stopIfTrue="1" operator="equal">
      <formula>$E95</formula>
    </cfRule>
    <cfRule type="cellIs" dxfId="198" priority="418" stopIfTrue="1" operator="greaterThan">
      <formula>$E95</formula>
    </cfRule>
  </conditionalFormatting>
  <conditionalFormatting sqref="BF55:BF61 BF14 BF85:BF86 BF81:BF82 BF71:BF72 BF64 BF41 BF34:BF35 BF29:BF30 BF21 BF97 BF19 BF89:BF90 BF92:BF93 BF24:BF25">
    <cfRule type="expression" priority="395" stopIfTrue="1">
      <formula>ISBLANK($E14)</formula>
    </cfRule>
    <cfRule type="cellIs" dxfId="197" priority="396" stopIfTrue="1" operator="equal">
      <formula>$E14</formula>
    </cfRule>
    <cfRule type="cellIs" dxfId="196" priority="397" stopIfTrue="1" operator="greaterThan">
      <formula>$E14</formula>
    </cfRule>
  </conditionalFormatting>
  <conditionalFormatting sqref="BF20">
    <cfRule type="expression" priority="392" stopIfTrue="1">
      <formula>ISBLANK($E20)</formula>
    </cfRule>
    <cfRule type="cellIs" dxfId="195" priority="393" stopIfTrue="1" operator="equal">
      <formula>$E20</formula>
    </cfRule>
    <cfRule type="cellIs" dxfId="194" priority="394" stopIfTrue="1" operator="greaterThan">
      <formula>$E20</formula>
    </cfRule>
  </conditionalFormatting>
  <conditionalFormatting sqref="BF28">
    <cfRule type="expression" priority="398" stopIfTrue="1">
      <formula>ISBLANK($E28)</formula>
    </cfRule>
    <cfRule type="cellIs" dxfId="193" priority="399" stopIfTrue="1" operator="equal">
      <formula>$E28</formula>
    </cfRule>
  </conditionalFormatting>
  <conditionalFormatting sqref="BF35:BF36">
    <cfRule type="cellIs" dxfId="192" priority="390" stopIfTrue="1" operator="equal">
      <formula>$E35</formula>
    </cfRule>
  </conditionalFormatting>
  <conditionalFormatting sqref="BF36">
    <cfRule type="expression" priority="389" stopIfTrue="1">
      <formula>ISBLANK($E36)</formula>
    </cfRule>
    <cfRule type="cellIs" dxfId="191" priority="391" stopIfTrue="1" operator="greaterThan">
      <formula>$E36</formula>
    </cfRule>
  </conditionalFormatting>
  <conditionalFormatting sqref="BF95">
    <cfRule type="expression" priority="386" stopIfTrue="1">
      <formula>ISBLANK($E95)</formula>
    </cfRule>
    <cfRule type="cellIs" dxfId="190" priority="387" stopIfTrue="1" operator="equal">
      <formula>$E95</formula>
    </cfRule>
    <cfRule type="cellIs" dxfId="189" priority="388" stopIfTrue="1" operator="greaterThan">
      <formula>$E95</formula>
    </cfRule>
  </conditionalFormatting>
  <conditionalFormatting sqref="BG37">
    <cfRule type="expression" priority="374" stopIfTrue="1">
      <formula>ISBLANK($E37)</formula>
    </cfRule>
    <cfRule type="cellIs" dxfId="188" priority="375" stopIfTrue="1" operator="equal">
      <formula>$E37</formula>
    </cfRule>
    <cfRule type="cellIs" dxfId="187" priority="376" stopIfTrue="1" operator="greaterThan">
      <formula>$E37</formula>
    </cfRule>
  </conditionalFormatting>
  <conditionalFormatting sqref="BF37">
    <cfRule type="expression" priority="368" stopIfTrue="1">
      <formula>ISBLANK($E37)</formula>
    </cfRule>
    <cfRule type="cellIs" dxfId="186" priority="369" stopIfTrue="1" operator="equal">
      <formula>$E37</formula>
    </cfRule>
    <cfRule type="cellIs" dxfId="185" priority="370" stopIfTrue="1" operator="greaterThan">
      <formula>$E37</formula>
    </cfRule>
  </conditionalFormatting>
  <conditionalFormatting sqref="BG38">
    <cfRule type="expression" priority="365" stopIfTrue="1">
      <formula>ISBLANK($E38)</formula>
    </cfRule>
    <cfRule type="cellIs" dxfId="184" priority="366" stopIfTrue="1" operator="equal">
      <formula>$E38</formula>
    </cfRule>
    <cfRule type="cellIs" dxfId="183" priority="367" stopIfTrue="1" operator="greaterThan">
      <formula>$E38</formula>
    </cfRule>
  </conditionalFormatting>
  <conditionalFormatting sqref="BF38">
    <cfRule type="expression" priority="359" stopIfTrue="1">
      <formula>ISBLANK($E38)</formula>
    </cfRule>
    <cfRule type="cellIs" dxfId="182" priority="360" stopIfTrue="1" operator="equal">
      <formula>$E38</formula>
    </cfRule>
    <cfRule type="cellIs" dxfId="181" priority="361" stopIfTrue="1" operator="greaterThan">
      <formula>$E38</formula>
    </cfRule>
  </conditionalFormatting>
  <conditionalFormatting sqref="BG39">
    <cfRule type="expression" priority="356" stopIfTrue="1">
      <formula>ISBLANK($E39)</formula>
    </cfRule>
    <cfRule type="cellIs" dxfId="180" priority="357" stopIfTrue="1" operator="equal">
      <formula>$E39</formula>
    </cfRule>
    <cfRule type="cellIs" dxfId="179" priority="358" stopIfTrue="1" operator="greaterThan">
      <formula>$E39</formula>
    </cfRule>
  </conditionalFormatting>
  <conditionalFormatting sqref="BF39">
    <cfRule type="expression" priority="350" stopIfTrue="1">
      <formula>ISBLANK($E39)</formula>
    </cfRule>
    <cfRule type="cellIs" dxfId="178" priority="351" stopIfTrue="1" operator="equal">
      <formula>$E39</formula>
    </cfRule>
    <cfRule type="cellIs" dxfId="177" priority="352" stopIfTrue="1" operator="greaterThan">
      <formula>$E39</formula>
    </cfRule>
  </conditionalFormatting>
  <conditionalFormatting sqref="BG62">
    <cfRule type="expression" priority="347" stopIfTrue="1">
      <formula>ISBLANK($E62)</formula>
    </cfRule>
    <cfRule type="cellIs" dxfId="176" priority="348" stopIfTrue="1" operator="equal">
      <formula>$E62</formula>
    </cfRule>
    <cfRule type="cellIs" dxfId="175" priority="349" stopIfTrue="1" operator="greaterThan">
      <formula>$E62</formula>
    </cfRule>
  </conditionalFormatting>
  <conditionalFormatting sqref="BF62">
    <cfRule type="expression" priority="341" stopIfTrue="1">
      <formula>ISBLANK($E62)</formula>
    </cfRule>
    <cfRule type="cellIs" dxfId="174" priority="342" stopIfTrue="1" operator="equal">
      <formula>$E62</formula>
    </cfRule>
    <cfRule type="cellIs" dxfId="173" priority="343" stopIfTrue="1" operator="greaterThan">
      <formula>$E62</formula>
    </cfRule>
  </conditionalFormatting>
  <conditionalFormatting sqref="BG73">
    <cfRule type="expression" priority="338" stopIfTrue="1">
      <formula>ISBLANK($E73)</formula>
    </cfRule>
    <cfRule type="cellIs" dxfId="172" priority="339" stopIfTrue="1" operator="equal">
      <formula>$E73</formula>
    </cfRule>
    <cfRule type="cellIs" dxfId="171" priority="340" stopIfTrue="1" operator="greaterThan">
      <formula>$E73</formula>
    </cfRule>
  </conditionalFormatting>
  <conditionalFormatting sqref="BF73">
    <cfRule type="expression" priority="332" stopIfTrue="1">
      <formula>ISBLANK($E73)</formula>
    </cfRule>
    <cfRule type="cellIs" dxfId="170" priority="333" stopIfTrue="1" operator="equal">
      <formula>$E73</formula>
    </cfRule>
    <cfRule type="cellIs" dxfId="169" priority="334" stopIfTrue="1" operator="greaterThan">
      <formula>$E73</formula>
    </cfRule>
  </conditionalFormatting>
  <conditionalFormatting sqref="BG78:BG79">
    <cfRule type="expression" priority="329" stopIfTrue="1">
      <formula>ISBLANK($E78)</formula>
    </cfRule>
    <cfRule type="cellIs" dxfId="168" priority="330" stopIfTrue="1" operator="equal">
      <formula>$E78</formula>
    </cfRule>
    <cfRule type="cellIs" dxfId="167" priority="331" stopIfTrue="1" operator="greaterThan">
      <formula>$E78</formula>
    </cfRule>
  </conditionalFormatting>
  <conditionalFormatting sqref="BF78:BF79">
    <cfRule type="expression" priority="323" stopIfTrue="1">
      <formula>ISBLANK($E78)</formula>
    </cfRule>
    <cfRule type="cellIs" dxfId="166" priority="324" stopIfTrue="1" operator="equal">
      <formula>$E78</formula>
    </cfRule>
    <cfRule type="cellIs" dxfId="165" priority="325" stopIfTrue="1" operator="greaterThan">
      <formula>$E78</formula>
    </cfRule>
  </conditionalFormatting>
  <conditionalFormatting sqref="BG80">
    <cfRule type="expression" priority="320" stopIfTrue="1">
      <formula>ISBLANK($E80)</formula>
    </cfRule>
    <cfRule type="cellIs" dxfId="164" priority="321" stopIfTrue="1" operator="equal">
      <formula>$E80</formula>
    </cfRule>
    <cfRule type="cellIs" dxfId="163" priority="322" stopIfTrue="1" operator="greaterThan">
      <formula>$E80</formula>
    </cfRule>
  </conditionalFormatting>
  <conditionalFormatting sqref="BF80">
    <cfRule type="expression" priority="314" stopIfTrue="1">
      <formula>ISBLANK($E80)</formula>
    </cfRule>
    <cfRule type="cellIs" dxfId="162" priority="315" stopIfTrue="1" operator="equal">
      <formula>$E80</formula>
    </cfRule>
    <cfRule type="cellIs" dxfId="161" priority="316" stopIfTrue="1" operator="greaterThan">
      <formula>$E80</formula>
    </cfRule>
  </conditionalFormatting>
  <conditionalFormatting sqref="BG87">
    <cfRule type="expression" priority="311" stopIfTrue="1">
      <formula>ISBLANK($E87)</formula>
    </cfRule>
    <cfRule type="cellIs" dxfId="160" priority="312" stopIfTrue="1" operator="equal">
      <formula>$E87</formula>
    </cfRule>
    <cfRule type="cellIs" dxfId="159" priority="313" stopIfTrue="1" operator="greaterThan">
      <formula>$E87</formula>
    </cfRule>
  </conditionalFormatting>
  <conditionalFormatting sqref="BF87">
    <cfRule type="expression" priority="305" stopIfTrue="1">
      <formula>ISBLANK($E87)</formula>
    </cfRule>
    <cfRule type="cellIs" dxfId="158" priority="306" stopIfTrue="1" operator="equal">
      <formula>$E87</formula>
    </cfRule>
    <cfRule type="cellIs" dxfId="157" priority="307" stopIfTrue="1" operator="greaterThan">
      <formula>$E87</formula>
    </cfRule>
  </conditionalFormatting>
  <conditionalFormatting sqref="BG91">
    <cfRule type="expression" priority="302" stopIfTrue="1">
      <formula>ISBLANK($E91)</formula>
    </cfRule>
    <cfRule type="cellIs" dxfId="156" priority="303" stopIfTrue="1" operator="equal">
      <formula>$E91</formula>
    </cfRule>
    <cfRule type="cellIs" dxfId="155" priority="304" stopIfTrue="1" operator="greaterThan">
      <formula>$E91</formula>
    </cfRule>
  </conditionalFormatting>
  <conditionalFormatting sqref="BF91">
    <cfRule type="expression" priority="296" stopIfTrue="1">
      <formula>ISBLANK($E91)</formula>
    </cfRule>
    <cfRule type="cellIs" dxfId="154" priority="297" stopIfTrue="1" operator="equal">
      <formula>$E91</formula>
    </cfRule>
    <cfRule type="cellIs" dxfId="153" priority="298" stopIfTrue="1" operator="greaterThan">
      <formula>$E91</formula>
    </cfRule>
  </conditionalFormatting>
  <conditionalFormatting sqref="BG88">
    <cfRule type="expression" priority="293" stopIfTrue="1">
      <formula>ISBLANK($E88)</formula>
    </cfRule>
    <cfRule type="cellIs" dxfId="152" priority="294" stopIfTrue="1" operator="equal">
      <formula>$E88</formula>
    </cfRule>
    <cfRule type="cellIs" dxfId="151" priority="295" stopIfTrue="1" operator="greaterThan">
      <formula>$E88</formula>
    </cfRule>
  </conditionalFormatting>
  <conditionalFormatting sqref="BF88">
    <cfRule type="expression" priority="287" stopIfTrue="1">
      <formula>ISBLANK($E88)</formula>
    </cfRule>
    <cfRule type="cellIs" dxfId="150" priority="288" stopIfTrue="1" operator="equal">
      <formula>$E88</formula>
    </cfRule>
    <cfRule type="cellIs" dxfId="149" priority="289" stopIfTrue="1" operator="greaterThan">
      <formula>$E88</formula>
    </cfRule>
  </conditionalFormatting>
  <conditionalFormatting sqref="BF23">
    <cfRule type="expression" priority="281" stopIfTrue="1">
      <formula>ISBLANK($E23)</formula>
    </cfRule>
    <cfRule type="cellIs" dxfId="148" priority="282" stopIfTrue="1" operator="equal">
      <formula>$E23</formula>
    </cfRule>
    <cfRule type="cellIs" dxfId="147" priority="283" stopIfTrue="1" operator="greaterThan">
      <formula>$E23</formula>
    </cfRule>
  </conditionalFormatting>
  <conditionalFormatting sqref="BG16">
    <cfRule type="expression" priority="230" stopIfTrue="1">
      <formula>ISBLANK($E16)</formula>
    </cfRule>
    <cfRule type="cellIs" dxfId="146" priority="231" stopIfTrue="1" operator="equal">
      <formula>$E16</formula>
    </cfRule>
    <cfRule type="cellIs" dxfId="145" priority="232" stopIfTrue="1" operator="greaterThan">
      <formula>$E16</formula>
    </cfRule>
  </conditionalFormatting>
  <conditionalFormatting sqref="BF16">
    <cfRule type="expression" priority="224" stopIfTrue="1">
      <formula>ISBLANK($E16)</formula>
    </cfRule>
    <cfRule type="cellIs" dxfId="144" priority="225" stopIfTrue="1" operator="equal">
      <formula>$E16</formula>
    </cfRule>
    <cfRule type="cellIs" dxfId="143" priority="226" stopIfTrue="1" operator="greaterThan">
      <formula>$E16</formula>
    </cfRule>
  </conditionalFormatting>
  <conditionalFormatting sqref="BG22">
    <cfRule type="expression" priority="242" stopIfTrue="1">
      <formula>ISBLANK($E22)</formula>
    </cfRule>
    <cfRule type="cellIs" dxfId="142" priority="243" stopIfTrue="1" operator="equal">
      <formula>$E22</formula>
    </cfRule>
    <cfRule type="cellIs" dxfId="141" priority="244" stopIfTrue="1" operator="greaterThan">
      <formula>$E22</formula>
    </cfRule>
  </conditionalFormatting>
  <conditionalFormatting sqref="BF22">
    <cfRule type="expression" priority="236" stopIfTrue="1">
      <formula>ISBLANK($E22)</formula>
    </cfRule>
    <cfRule type="cellIs" dxfId="140" priority="237" stopIfTrue="1" operator="equal">
      <formula>$E22</formula>
    </cfRule>
    <cfRule type="cellIs" dxfId="139" priority="238" stopIfTrue="1" operator="greaterThan">
      <formula>$E22</formula>
    </cfRule>
  </conditionalFormatting>
  <conditionalFormatting sqref="G42:W42 Y42 AB42:CA42">
    <cfRule type="expression" priority="7104" stopIfTrue="1">
      <formula>ISBLANK($E42)</formula>
    </cfRule>
    <cfRule type="cellIs" dxfId="138" priority="7105" stopIfTrue="1" operator="equal">
      <formula>$E42</formula>
    </cfRule>
    <cfRule type="cellIs" dxfId="137" priority="7106" stopIfTrue="1" operator="greaterThan">
      <formula>$E42</formula>
    </cfRule>
  </conditionalFormatting>
  <conditionalFormatting sqref="G63:W63 Y63 AB63:CA63">
    <cfRule type="expression" priority="215" stopIfTrue="1">
      <formula>ISBLANK($E63)</formula>
    </cfRule>
    <cfRule type="cellIs" dxfId="136" priority="216" stopIfTrue="1" operator="equal">
      <formula>$E63</formula>
    </cfRule>
    <cfRule type="cellIs" dxfId="135" priority="217" stopIfTrue="1" operator="greaterThan">
      <formula>$E63</formula>
    </cfRule>
  </conditionalFormatting>
  <conditionalFormatting sqref="BG63">
    <cfRule type="expression" priority="209" stopIfTrue="1">
      <formula>ISBLANK($E63)</formula>
    </cfRule>
    <cfRule type="cellIs" dxfId="134" priority="210" stopIfTrue="1" operator="equal">
      <formula>$E63</formula>
    </cfRule>
    <cfRule type="cellIs" dxfId="133" priority="211" stopIfTrue="1" operator="greaterThan">
      <formula>$E63</formula>
    </cfRule>
  </conditionalFormatting>
  <conditionalFormatting sqref="BF63">
    <cfRule type="expression" priority="203" stopIfTrue="1">
      <formula>ISBLANK($E63)</formula>
    </cfRule>
    <cfRule type="cellIs" dxfId="132" priority="204" stopIfTrue="1" operator="equal">
      <formula>$E63</formula>
    </cfRule>
    <cfRule type="cellIs" dxfId="131" priority="205" stopIfTrue="1" operator="greaterThan">
      <formula>$E63</formula>
    </cfRule>
  </conditionalFormatting>
  <conditionalFormatting sqref="G99:W100 Y99:CA100">
    <cfRule type="cellIs" dxfId="130" priority="202" operator="equal">
      <formula>#VALUE!</formula>
    </cfRule>
  </conditionalFormatting>
  <conditionalFormatting sqref="E42">
    <cfRule type="expression" priority="199" stopIfTrue="1">
      <formula>ISBLANK($E43)</formula>
    </cfRule>
    <cfRule type="cellIs" dxfId="129" priority="200" stopIfTrue="1" operator="equal">
      <formula>$E43</formula>
    </cfRule>
    <cfRule type="cellIs" dxfId="128" priority="201" stopIfTrue="1" operator="greaterThan">
      <formula>$E43</formula>
    </cfRule>
  </conditionalFormatting>
  <conditionalFormatting sqref="W19 Y19 AB19">
    <cfRule type="expression" priority="196" stopIfTrue="1">
      <formula>ISBLANK($E19)</formula>
    </cfRule>
    <cfRule type="cellIs" dxfId="127" priority="197" stopIfTrue="1" operator="equal">
      <formula>$E19</formula>
    </cfRule>
    <cfRule type="cellIs" dxfId="126" priority="198" stopIfTrue="1" operator="greaterThan">
      <formula>$E19</formula>
    </cfRule>
  </conditionalFormatting>
  <conditionalFormatting sqref="X19">
    <cfRule type="expression" priority="133" stopIfTrue="1">
      <formula>ISBLANK($E19)</formula>
    </cfRule>
    <cfRule type="cellIs" dxfId="125" priority="134" stopIfTrue="1" operator="equal">
      <formula>$E19</formula>
    </cfRule>
    <cfRule type="cellIs" dxfId="124" priority="135" stopIfTrue="1" operator="greaterThan">
      <formula>$E19</formula>
    </cfRule>
  </conditionalFormatting>
  <conditionalFormatting sqref="X71 X97 X34:X35 X38:X39 X41 X64 X85:X93 X45:X52 X78:X82 X55:X62 X29:X30">
    <cfRule type="expression" priority="160" stopIfTrue="1">
      <formula>ISBLANK($E29)</formula>
    </cfRule>
    <cfRule type="cellIs" dxfId="123" priority="161" stopIfTrue="1" operator="equal">
      <formula>$E29</formula>
    </cfRule>
    <cfRule type="cellIs" dxfId="122" priority="162" stopIfTrue="1" operator="greaterThan">
      <formula>$E29</formula>
    </cfRule>
  </conditionalFormatting>
  <conditionalFormatting sqref="X99:X100">
    <cfRule type="cellIs" dxfId="121" priority="159" operator="lessThan">
      <formula>0</formula>
    </cfRule>
  </conditionalFormatting>
  <conditionalFormatting sqref="X20">
    <cfRule type="expression" priority="156" stopIfTrue="1">
      <formula>ISBLANK($E20)</formula>
    </cfRule>
    <cfRule type="cellIs" dxfId="120" priority="157" stopIfTrue="1" operator="equal">
      <formula>$E20</formula>
    </cfRule>
    <cfRule type="cellIs" dxfId="119" priority="158" stopIfTrue="1" operator="greaterThan">
      <formula>$E20</formula>
    </cfRule>
  </conditionalFormatting>
  <conditionalFormatting sqref="X18">
    <cfRule type="expression" priority="140" stopIfTrue="1">
      <formula>ISBLANK($E18)</formula>
    </cfRule>
    <cfRule type="cellIs" dxfId="118" priority="141" stopIfTrue="1" operator="equal">
      <formula>$E18</formula>
    </cfRule>
    <cfRule type="cellIs" dxfId="117" priority="142" stopIfTrue="1" operator="greaterThan">
      <formula>$E18</formula>
    </cfRule>
  </conditionalFormatting>
  <conditionalFormatting sqref="X21">
    <cfRule type="expression" priority="181" stopIfTrue="1">
      <formula>ISBLANK($E21)</formula>
    </cfRule>
    <cfRule type="cellIs" dxfId="116" priority="182" stopIfTrue="1" operator="equal">
      <formula>$E21</formula>
    </cfRule>
    <cfRule type="cellIs" dxfId="115" priority="183" stopIfTrue="1" operator="greaterThan">
      <formula>$E21</formula>
    </cfRule>
  </conditionalFormatting>
  <conditionalFormatting sqref="X22">
    <cfRule type="expression" priority="153" stopIfTrue="1">
      <formula>ISBLANK($E22)</formula>
    </cfRule>
    <cfRule type="cellIs" dxfId="114" priority="154" stopIfTrue="1" operator="equal">
      <formula>$E22</formula>
    </cfRule>
    <cfRule type="cellIs" dxfId="113" priority="155" stopIfTrue="1" operator="greaterThan">
      <formula>$E22</formula>
    </cfRule>
  </conditionalFormatting>
  <conditionalFormatting sqref="X23">
    <cfRule type="expression" priority="178" stopIfTrue="1">
      <formula>ISBLANK($E23)</formula>
    </cfRule>
    <cfRule type="cellIs" dxfId="112" priority="179" stopIfTrue="1" operator="equal">
      <formula>$E23</formula>
    </cfRule>
    <cfRule type="cellIs" dxfId="111" priority="180" stopIfTrue="1" operator="greaterThan">
      <formula>$E23</formula>
    </cfRule>
  </conditionalFormatting>
  <conditionalFormatting sqref="X24">
    <cfRule type="expression" priority="175" stopIfTrue="1">
      <formula>ISBLANK($E24)</formula>
    </cfRule>
    <cfRule type="cellIs" dxfId="110" priority="176" stopIfTrue="1" operator="equal">
      <formula>$E24</formula>
    </cfRule>
    <cfRule type="cellIs" dxfId="109" priority="177" stopIfTrue="1" operator="greaterThan">
      <formula>$E24</formula>
    </cfRule>
  </conditionalFormatting>
  <conditionalFormatting sqref="X25">
    <cfRule type="expression" priority="172" stopIfTrue="1">
      <formula>ISBLANK($E25)</formula>
    </cfRule>
    <cfRule type="cellIs" dxfId="108" priority="173" stopIfTrue="1" operator="equal">
      <formula>$E25</formula>
    </cfRule>
    <cfRule type="cellIs" dxfId="107" priority="174" stopIfTrue="1" operator="greaterThan">
      <formula>$E25</formula>
    </cfRule>
  </conditionalFormatting>
  <conditionalFormatting sqref="X28">
    <cfRule type="cellIs" dxfId="106" priority="171" stopIfTrue="1" operator="greaterThan">
      <formula>$E28</formula>
    </cfRule>
  </conditionalFormatting>
  <conditionalFormatting sqref="X28">
    <cfRule type="expression" priority="169" stopIfTrue="1">
      <formula>ISBLANK($E28)</formula>
    </cfRule>
    <cfRule type="cellIs" dxfId="105" priority="170" stopIfTrue="1" operator="equal">
      <formula>$E28</formula>
    </cfRule>
  </conditionalFormatting>
  <conditionalFormatting sqref="X35:X36">
    <cfRule type="cellIs" dxfId="104" priority="151" stopIfTrue="1" operator="equal">
      <formula>$E35</formula>
    </cfRule>
  </conditionalFormatting>
  <conditionalFormatting sqref="X36">
    <cfRule type="expression" priority="150" stopIfTrue="1">
      <formula>ISBLANK($E36)</formula>
    </cfRule>
    <cfRule type="cellIs" dxfId="103" priority="152" stopIfTrue="1" operator="greaterThan">
      <formula>$E36</formula>
    </cfRule>
  </conditionalFormatting>
  <conditionalFormatting sqref="X37">
    <cfRule type="expression" priority="146" stopIfTrue="1">
      <formula>ISBLANK($E37)</formula>
    </cfRule>
    <cfRule type="expression" priority="147" stopIfTrue="1">
      <formula>ISBLANK($E37)</formula>
    </cfRule>
    <cfRule type="cellIs" dxfId="102" priority="148" stopIfTrue="1" operator="equal">
      <formula>$E37</formula>
    </cfRule>
    <cfRule type="cellIs" dxfId="101" priority="149" stopIfTrue="1" operator="greaterThan">
      <formula>$E37</formula>
    </cfRule>
  </conditionalFormatting>
  <conditionalFormatting sqref="X72:X73">
    <cfRule type="expression" priority="166" stopIfTrue="1">
      <formula>ISBLANK($E72)</formula>
    </cfRule>
    <cfRule type="cellIs" dxfId="100" priority="167" stopIfTrue="1" operator="equal">
      <formula>$E72</formula>
    </cfRule>
    <cfRule type="cellIs" dxfId="99" priority="168" stopIfTrue="1" operator="greaterThan">
      <formula>$E72</formula>
    </cfRule>
  </conditionalFormatting>
  <conditionalFormatting sqref="X95">
    <cfRule type="expression" priority="143" stopIfTrue="1">
      <formula>ISBLANK($E95)</formula>
    </cfRule>
    <cfRule type="cellIs" dxfId="98" priority="144" stopIfTrue="1" operator="equal">
      <formula>$E95</formula>
    </cfRule>
    <cfRule type="cellIs" dxfId="97" priority="145" stopIfTrue="1" operator="greaterThan">
      <formula>$E95</formula>
    </cfRule>
  </conditionalFormatting>
  <conditionalFormatting sqref="X17">
    <cfRule type="expression" priority="184" stopIfTrue="1">
      <formula>ISBLANK($E17)</formula>
    </cfRule>
    <cfRule type="cellIs" dxfId="96" priority="185" stopIfTrue="1" operator="equal">
      <formula>$E17</formula>
    </cfRule>
    <cfRule type="cellIs" dxfId="95" priority="186" stopIfTrue="1" operator="greaterThan">
      <formula>$E17</formula>
    </cfRule>
  </conditionalFormatting>
  <conditionalFormatting sqref="X16">
    <cfRule type="expression" priority="187" stopIfTrue="1">
      <formula>ISBLANK($E16)</formula>
    </cfRule>
    <cfRule type="cellIs" dxfId="94" priority="188" stopIfTrue="1" operator="equal">
      <formula>$E16</formula>
    </cfRule>
    <cfRule type="cellIs" dxfId="93" priority="189" stopIfTrue="1" operator="greaterThan">
      <formula>$E16</formula>
    </cfRule>
  </conditionalFormatting>
  <conditionalFormatting sqref="X15">
    <cfRule type="expression" priority="190" stopIfTrue="1">
      <formula>ISBLANK($E15)</formula>
    </cfRule>
    <cfRule type="cellIs" dxfId="92" priority="191" stopIfTrue="1" operator="equal">
      <formula>$E15</formula>
    </cfRule>
    <cfRule type="cellIs" dxfId="91" priority="192" stopIfTrue="1" operator="greaterThan">
      <formula>$E15</formula>
    </cfRule>
  </conditionalFormatting>
  <conditionalFormatting sqref="X14">
    <cfRule type="expression" priority="163" stopIfTrue="1">
      <formula>ISBLANK($E14)</formula>
    </cfRule>
    <cfRule type="cellIs" dxfId="90" priority="164" stopIfTrue="1" operator="equal">
      <formula>$E14</formula>
    </cfRule>
    <cfRule type="cellIs" dxfId="89" priority="165" stopIfTrue="1" operator="greaterThan">
      <formula>$E14</formula>
    </cfRule>
  </conditionalFormatting>
  <conditionalFormatting sqref="X42">
    <cfRule type="expression" priority="193" stopIfTrue="1">
      <formula>ISBLANK($E42)</formula>
    </cfRule>
    <cfRule type="cellIs" dxfId="88" priority="194" stopIfTrue="1" operator="equal">
      <formula>$E42</formula>
    </cfRule>
    <cfRule type="cellIs" dxfId="87" priority="195" stopIfTrue="1" operator="greaterThan">
      <formula>$E42</formula>
    </cfRule>
  </conditionalFormatting>
  <conditionalFormatting sqref="X63">
    <cfRule type="expression" priority="137" stopIfTrue="1">
      <formula>ISBLANK($E63)</formula>
    </cfRule>
    <cfRule type="cellIs" dxfId="86" priority="138" stopIfTrue="1" operator="equal">
      <formula>$E63</formula>
    </cfRule>
    <cfRule type="cellIs" dxfId="85" priority="139" stopIfTrue="1" operator="greaterThan">
      <formula>$E63</formula>
    </cfRule>
  </conditionalFormatting>
  <conditionalFormatting sqref="X99:X100">
    <cfRule type="cellIs" dxfId="84" priority="136" operator="equal">
      <formula>#VALUE!</formula>
    </cfRule>
  </conditionalFormatting>
  <conditionalFormatting sqref="Z19:AA19">
    <cfRule type="expression" priority="70" stopIfTrue="1">
      <formula>ISBLANK($E19)</formula>
    </cfRule>
    <cfRule type="cellIs" dxfId="83" priority="71" stopIfTrue="1" operator="equal">
      <formula>$E19</formula>
    </cfRule>
    <cfRule type="cellIs" dxfId="82" priority="72" stopIfTrue="1" operator="greaterThan">
      <formula>$E19</formula>
    </cfRule>
  </conditionalFormatting>
  <conditionalFormatting sqref="Z29:AA30 Z55:AA62 Z78:AA82 Z45:AA52 Z85:AA93 Z64:AA64 Z41:AA41 Z38:AA39 Z34:AA35 Z97:AA97 Z71:AA71">
    <cfRule type="expression" priority="97" stopIfTrue="1">
      <formula>ISBLANK($E29)</formula>
    </cfRule>
    <cfRule type="cellIs" dxfId="81" priority="98" stopIfTrue="1" operator="equal">
      <formula>$E29</formula>
    </cfRule>
    <cfRule type="cellIs" dxfId="80" priority="99" stopIfTrue="1" operator="greaterThan">
      <formula>$E29</formula>
    </cfRule>
  </conditionalFormatting>
  <conditionalFormatting sqref="Z20:AA20">
    <cfRule type="expression" priority="93" stopIfTrue="1">
      <formula>ISBLANK($E20)</formula>
    </cfRule>
    <cfRule type="cellIs" dxfId="79" priority="94" stopIfTrue="1" operator="equal">
      <formula>$E20</formula>
    </cfRule>
    <cfRule type="cellIs" dxfId="78" priority="95" stopIfTrue="1" operator="greaterThan">
      <formula>$E20</formula>
    </cfRule>
  </conditionalFormatting>
  <conditionalFormatting sqref="Z18:AA18">
    <cfRule type="expression" priority="77" stopIfTrue="1">
      <formula>ISBLANK($E18)</formula>
    </cfRule>
    <cfRule type="cellIs" dxfId="77" priority="78" stopIfTrue="1" operator="equal">
      <formula>$E18</formula>
    </cfRule>
    <cfRule type="cellIs" dxfId="76" priority="79" stopIfTrue="1" operator="greaterThan">
      <formula>$E18</formula>
    </cfRule>
  </conditionalFormatting>
  <conditionalFormatting sqref="Z21:AA21">
    <cfRule type="expression" priority="118" stopIfTrue="1">
      <formula>ISBLANK($E21)</formula>
    </cfRule>
    <cfRule type="cellIs" dxfId="75" priority="119" stopIfTrue="1" operator="equal">
      <formula>$E21</formula>
    </cfRule>
    <cfRule type="cellIs" dxfId="74" priority="120" stopIfTrue="1" operator="greaterThan">
      <formula>$E21</formula>
    </cfRule>
  </conditionalFormatting>
  <conditionalFormatting sqref="Z22:AA22">
    <cfRule type="expression" priority="90" stopIfTrue="1">
      <formula>ISBLANK($E22)</formula>
    </cfRule>
    <cfRule type="cellIs" dxfId="73" priority="91" stopIfTrue="1" operator="equal">
      <formula>$E22</formula>
    </cfRule>
    <cfRule type="cellIs" dxfId="72" priority="92" stopIfTrue="1" operator="greaterThan">
      <formula>$E22</formula>
    </cfRule>
  </conditionalFormatting>
  <conditionalFormatting sqref="Z23:AA23">
    <cfRule type="expression" priority="115" stopIfTrue="1">
      <formula>ISBLANK($E23)</formula>
    </cfRule>
    <cfRule type="cellIs" dxfId="71" priority="116" stopIfTrue="1" operator="equal">
      <formula>$E23</formula>
    </cfRule>
    <cfRule type="cellIs" dxfId="70" priority="117" stopIfTrue="1" operator="greaterThan">
      <formula>$E23</formula>
    </cfRule>
  </conditionalFormatting>
  <conditionalFormatting sqref="Z24:AA24">
    <cfRule type="expression" priority="112" stopIfTrue="1">
      <formula>ISBLANK($E24)</formula>
    </cfRule>
    <cfRule type="cellIs" dxfId="69" priority="113" stopIfTrue="1" operator="equal">
      <formula>$E24</formula>
    </cfRule>
    <cfRule type="cellIs" dxfId="68" priority="114" stopIfTrue="1" operator="greaterThan">
      <formula>$E24</formula>
    </cfRule>
  </conditionalFormatting>
  <conditionalFormatting sqref="Z25:AA25">
    <cfRule type="expression" priority="109" stopIfTrue="1">
      <formula>ISBLANK($E25)</formula>
    </cfRule>
    <cfRule type="cellIs" dxfId="67" priority="110" stopIfTrue="1" operator="equal">
      <formula>$E25</formula>
    </cfRule>
    <cfRule type="cellIs" dxfId="66" priority="111" stopIfTrue="1" operator="greaterThan">
      <formula>$E25</formula>
    </cfRule>
  </conditionalFormatting>
  <conditionalFormatting sqref="Z28:AA28">
    <cfRule type="cellIs" dxfId="65" priority="108" stopIfTrue="1" operator="greaterThan">
      <formula>$E28</formula>
    </cfRule>
  </conditionalFormatting>
  <conditionalFormatting sqref="Z28:AA28">
    <cfRule type="expression" priority="106" stopIfTrue="1">
      <formula>ISBLANK($E28)</formula>
    </cfRule>
    <cfRule type="cellIs" dxfId="64" priority="107" stopIfTrue="1" operator="equal">
      <formula>$E28</formula>
    </cfRule>
  </conditionalFormatting>
  <conditionalFormatting sqref="Z35:AA36">
    <cfRule type="cellIs" dxfId="63" priority="88" stopIfTrue="1" operator="equal">
      <formula>$E35</formula>
    </cfRule>
  </conditionalFormatting>
  <conditionalFormatting sqref="Z36:AA36">
    <cfRule type="expression" priority="87" stopIfTrue="1">
      <formula>ISBLANK($E36)</formula>
    </cfRule>
    <cfRule type="cellIs" dxfId="62" priority="89" stopIfTrue="1" operator="greaterThan">
      <formula>$E36</formula>
    </cfRule>
  </conditionalFormatting>
  <conditionalFormatting sqref="Z37:AA37">
    <cfRule type="expression" priority="83" stopIfTrue="1">
      <formula>ISBLANK($E37)</formula>
    </cfRule>
    <cfRule type="expression" priority="84" stopIfTrue="1">
      <formula>ISBLANK($E37)</formula>
    </cfRule>
    <cfRule type="cellIs" dxfId="61" priority="85" stopIfTrue="1" operator="equal">
      <formula>$E37</formula>
    </cfRule>
    <cfRule type="cellIs" dxfId="60" priority="86" stopIfTrue="1" operator="greaterThan">
      <formula>$E37</formula>
    </cfRule>
  </conditionalFormatting>
  <conditionalFormatting sqref="Z72:AA73">
    <cfRule type="expression" priority="103" stopIfTrue="1">
      <formula>ISBLANK($E72)</formula>
    </cfRule>
    <cfRule type="cellIs" dxfId="59" priority="104" stopIfTrue="1" operator="equal">
      <formula>$E72</formula>
    </cfRule>
    <cfRule type="cellIs" dxfId="58" priority="105" stopIfTrue="1" operator="greaterThan">
      <formula>$E72</formula>
    </cfRule>
  </conditionalFormatting>
  <conditionalFormatting sqref="Z95:AA95">
    <cfRule type="expression" priority="80" stopIfTrue="1">
      <formula>ISBLANK($E95)</formula>
    </cfRule>
    <cfRule type="cellIs" dxfId="57" priority="81" stopIfTrue="1" operator="equal">
      <formula>$E95</formula>
    </cfRule>
    <cfRule type="cellIs" dxfId="56" priority="82" stopIfTrue="1" operator="greaterThan">
      <formula>$E95</formula>
    </cfRule>
  </conditionalFormatting>
  <conditionalFormatting sqref="Z17:AA17">
    <cfRule type="expression" priority="121" stopIfTrue="1">
      <formula>ISBLANK($E17)</formula>
    </cfRule>
    <cfRule type="cellIs" dxfId="55" priority="122" stopIfTrue="1" operator="equal">
      <formula>$E17</formula>
    </cfRule>
    <cfRule type="cellIs" dxfId="54" priority="123" stopIfTrue="1" operator="greaterThan">
      <formula>$E17</formula>
    </cfRule>
  </conditionalFormatting>
  <conditionalFormatting sqref="Z16:AA16">
    <cfRule type="expression" priority="124" stopIfTrue="1">
      <formula>ISBLANK($E16)</formula>
    </cfRule>
    <cfRule type="cellIs" dxfId="53" priority="125" stopIfTrue="1" operator="equal">
      <formula>$E16</formula>
    </cfRule>
    <cfRule type="cellIs" dxfId="52" priority="126" stopIfTrue="1" operator="greaterThan">
      <formula>$E16</formula>
    </cfRule>
  </conditionalFormatting>
  <conditionalFormatting sqref="Z15:AA15">
    <cfRule type="expression" priority="127" stopIfTrue="1">
      <formula>ISBLANK($E15)</formula>
    </cfRule>
    <cfRule type="cellIs" dxfId="51" priority="128" stopIfTrue="1" operator="equal">
      <formula>$E15</formula>
    </cfRule>
    <cfRule type="cellIs" dxfId="50" priority="129" stopIfTrue="1" operator="greaterThan">
      <formula>$E15</formula>
    </cfRule>
  </conditionalFormatting>
  <conditionalFormatting sqref="Z14:AA14">
    <cfRule type="expression" priority="100" stopIfTrue="1">
      <formula>ISBLANK($E14)</formula>
    </cfRule>
    <cfRule type="cellIs" dxfId="49" priority="101" stopIfTrue="1" operator="equal">
      <formula>$E14</formula>
    </cfRule>
    <cfRule type="cellIs" dxfId="48" priority="102" stopIfTrue="1" operator="greaterThan">
      <formula>$E14</formula>
    </cfRule>
  </conditionalFormatting>
  <conditionalFormatting sqref="Z42:AA42">
    <cfRule type="expression" priority="130" stopIfTrue="1">
      <formula>ISBLANK($E42)</formula>
    </cfRule>
    <cfRule type="cellIs" dxfId="47" priority="131" stopIfTrue="1" operator="equal">
      <formula>$E42</formula>
    </cfRule>
    <cfRule type="cellIs" dxfId="46" priority="132" stopIfTrue="1" operator="greaterThan">
      <formula>$E42</formula>
    </cfRule>
  </conditionalFormatting>
  <conditionalFormatting sqref="Z63:AA63">
    <cfRule type="expression" priority="74" stopIfTrue="1">
      <formula>ISBLANK($E63)</formula>
    </cfRule>
    <cfRule type="cellIs" dxfId="45" priority="75" stopIfTrue="1" operator="equal">
      <formula>$E63</formula>
    </cfRule>
    <cfRule type="cellIs" dxfId="44" priority="76" stopIfTrue="1" operator="greaterThan">
      <formula>$E63</formula>
    </cfRule>
  </conditionalFormatting>
  <conditionalFormatting sqref="AA19">
    <cfRule type="expression" priority="10" stopIfTrue="1">
      <formula>ISBLANK($E19)</formula>
    </cfRule>
    <cfRule type="cellIs" dxfId="43" priority="11" stopIfTrue="1" operator="equal">
      <formula>$E19</formula>
    </cfRule>
    <cfRule type="cellIs" dxfId="42" priority="12" stopIfTrue="1" operator="greaterThan">
      <formula>$E19</formula>
    </cfRule>
  </conditionalFormatting>
  <conditionalFormatting sqref="AA71 AA97 AA34:AA35 AA38:AA39 AA41 AA64 AA85:AA93 AA45:AA52 AA78:AA82 AA55:AA62 AA29:AA30">
    <cfRule type="expression" priority="58" stopIfTrue="1">
      <formula>ISBLANK($E29)</formula>
    </cfRule>
    <cfRule type="cellIs" dxfId="41" priority="59" stopIfTrue="1" operator="equal">
      <formula>$E29</formula>
    </cfRule>
    <cfRule type="cellIs" dxfId="40" priority="60" stopIfTrue="1" operator="greaterThan">
      <formula>$E29</formula>
    </cfRule>
  </conditionalFormatting>
  <conditionalFormatting sqref="AA28">
    <cfRule type="cellIs" dxfId="39" priority="66" stopIfTrue="1" operator="greaterThan">
      <formula>$E28</formula>
    </cfRule>
  </conditionalFormatting>
  <conditionalFormatting sqref="AA28">
    <cfRule type="expression" priority="64" stopIfTrue="1">
      <formula>ISBLANK($E28)</formula>
    </cfRule>
    <cfRule type="cellIs" dxfId="38" priority="65" stopIfTrue="1" operator="equal">
      <formula>$E28</formula>
    </cfRule>
  </conditionalFormatting>
  <conditionalFormatting sqref="AA35:AA36">
    <cfRule type="cellIs" dxfId="37" priority="55" stopIfTrue="1" operator="equal">
      <formula>$E35</formula>
    </cfRule>
  </conditionalFormatting>
  <conditionalFormatting sqref="AA36">
    <cfRule type="expression" priority="54" stopIfTrue="1">
      <formula>ISBLANK($E36)</formula>
    </cfRule>
    <cfRule type="cellIs" dxfId="36" priority="56" stopIfTrue="1" operator="greaterThan">
      <formula>$E36</formula>
    </cfRule>
  </conditionalFormatting>
  <conditionalFormatting sqref="AA37">
    <cfRule type="expression" priority="50" stopIfTrue="1">
      <formula>ISBLANK($E37)</formula>
    </cfRule>
    <cfRule type="expression" priority="51" stopIfTrue="1">
      <formula>ISBLANK($E37)</formula>
    </cfRule>
    <cfRule type="cellIs" dxfId="35" priority="52" stopIfTrue="1" operator="equal">
      <formula>$E37</formula>
    </cfRule>
    <cfRule type="cellIs" dxfId="34" priority="53" stopIfTrue="1" operator="greaterThan">
      <formula>$E37</formula>
    </cfRule>
  </conditionalFormatting>
  <conditionalFormatting sqref="AA72:AA73">
    <cfRule type="expression" priority="61" stopIfTrue="1">
      <formula>ISBLANK($E72)</formula>
    </cfRule>
    <cfRule type="cellIs" dxfId="33" priority="62" stopIfTrue="1" operator="equal">
      <formula>$E72</formula>
    </cfRule>
    <cfRule type="cellIs" dxfId="32" priority="63" stopIfTrue="1" operator="greaterThan">
      <formula>$E72</formula>
    </cfRule>
  </conditionalFormatting>
  <conditionalFormatting sqref="AA95">
    <cfRule type="expression" priority="47" stopIfTrue="1">
      <formula>ISBLANK($E95)</formula>
    </cfRule>
    <cfRule type="cellIs" dxfId="31" priority="48" stopIfTrue="1" operator="equal">
      <formula>$E95</formula>
    </cfRule>
    <cfRule type="cellIs" dxfId="30" priority="49" stopIfTrue="1" operator="greaterThan">
      <formula>$E95</formula>
    </cfRule>
  </conditionalFormatting>
  <conditionalFormatting sqref="AA20">
    <cfRule type="expression" priority="20" stopIfTrue="1">
      <formula>ISBLANK($E20)</formula>
    </cfRule>
    <cfRule type="cellIs" dxfId="29" priority="21" stopIfTrue="1" operator="equal">
      <formula>$E20</formula>
    </cfRule>
    <cfRule type="cellIs" dxfId="28" priority="22" stopIfTrue="1" operator="greaterThan">
      <formula>$E20</formula>
    </cfRule>
  </conditionalFormatting>
  <conditionalFormatting sqref="AA18">
    <cfRule type="expression" priority="17" stopIfTrue="1">
      <formula>ISBLANK($E18)</formula>
    </cfRule>
    <cfRule type="cellIs" dxfId="27" priority="18" stopIfTrue="1" operator="equal">
      <formula>$E18</formula>
    </cfRule>
    <cfRule type="cellIs" dxfId="26" priority="19" stopIfTrue="1" operator="greaterThan">
      <formula>$E18</formula>
    </cfRule>
  </conditionalFormatting>
  <conditionalFormatting sqref="AA21:AA22">
    <cfRule type="expression" priority="35" stopIfTrue="1">
      <formula>ISBLANK($E21)</formula>
    </cfRule>
    <cfRule type="cellIs" dxfId="25" priority="36" stopIfTrue="1" operator="equal">
      <formula>$E21</formula>
    </cfRule>
    <cfRule type="cellIs" dxfId="24" priority="37" stopIfTrue="1" operator="greaterThan">
      <formula>$E21</formula>
    </cfRule>
  </conditionalFormatting>
  <conditionalFormatting sqref="AA23">
    <cfRule type="expression" priority="32" stopIfTrue="1">
      <formula>ISBLANK($E23)</formula>
    </cfRule>
    <cfRule type="cellIs" dxfId="23" priority="33" stopIfTrue="1" operator="equal">
      <formula>$E23</formula>
    </cfRule>
    <cfRule type="cellIs" dxfId="22" priority="34" stopIfTrue="1" operator="greaterThan">
      <formula>$E23</formula>
    </cfRule>
  </conditionalFormatting>
  <conditionalFormatting sqref="AA24">
    <cfRule type="expression" priority="29" stopIfTrue="1">
      <formula>ISBLANK($E24)</formula>
    </cfRule>
    <cfRule type="cellIs" dxfId="21" priority="30" stopIfTrue="1" operator="equal">
      <formula>$E24</formula>
    </cfRule>
    <cfRule type="cellIs" dxfId="20" priority="31" stopIfTrue="1" operator="greaterThan">
      <formula>$E24</formula>
    </cfRule>
  </conditionalFormatting>
  <conditionalFormatting sqref="AA25">
    <cfRule type="expression" priority="26" stopIfTrue="1">
      <formula>ISBLANK($E25)</formula>
    </cfRule>
    <cfRule type="cellIs" dxfId="19" priority="27" stopIfTrue="1" operator="equal">
      <formula>$E25</formula>
    </cfRule>
    <cfRule type="cellIs" dxfId="18" priority="28" stopIfTrue="1" operator="greaterThan">
      <formula>$E25</formula>
    </cfRule>
  </conditionalFormatting>
  <conditionalFormatting sqref="AA17">
    <cfRule type="expression" priority="38" stopIfTrue="1">
      <formula>ISBLANK($E17)</formula>
    </cfRule>
    <cfRule type="cellIs" dxfId="17" priority="39" stopIfTrue="1" operator="equal">
      <formula>$E17</formula>
    </cfRule>
    <cfRule type="cellIs" dxfId="16" priority="40" stopIfTrue="1" operator="greaterThan">
      <formula>$E17</formula>
    </cfRule>
  </conditionalFormatting>
  <conditionalFormatting sqref="AA16">
    <cfRule type="expression" priority="41" stopIfTrue="1">
      <formula>ISBLANK($E16)</formula>
    </cfRule>
    <cfRule type="cellIs" dxfId="15" priority="42" stopIfTrue="1" operator="equal">
      <formula>$E16</formula>
    </cfRule>
    <cfRule type="cellIs" dxfId="14" priority="43" stopIfTrue="1" operator="greaterThan">
      <formula>$E16</formula>
    </cfRule>
  </conditionalFormatting>
  <conditionalFormatting sqref="AA15">
    <cfRule type="expression" priority="44" stopIfTrue="1">
      <formula>ISBLANK($E15)</formula>
    </cfRule>
    <cfRule type="cellIs" dxfId="13" priority="45" stopIfTrue="1" operator="equal">
      <formula>$E15</formula>
    </cfRule>
    <cfRule type="cellIs" dxfId="12" priority="46" stopIfTrue="1" operator="greaterThan">
      <formula>$E15</formula>
    </cfRule>
  </conditionalFormatting>
  <conditionalFormatting sqref="AA14">
    <cfRule type="expression" priority="23" stopIfTrue="1">
      <formula>ISBLANK($E14)</formula>
    </cfRule>
    <cfRule type="cellIs" dxfId="11" priority="24" stopIfTrue="1" operator="equal">
      <formula>$E14</formula>
    </cfRule>
    <cfRule type="cellIs" dxfId="10" priority="25" stopIfTrue="1" operator="greaterThan">
      <formula>$E14</formula>
    </cfRule>
  </conditionalFormatting>
  <conditionalFormatting sqref="AA42">
    <cfRule type="expression" priority="67" stopIfTrue="1">
      <formula>ISBLANK($E42)</formula>
    </cfRule>
    <cfRule type="cellIs" dxfId="9" priority="68" stopIfTrue="1" operator="equal">
      <formula>$E42</formula>
    </cfRule>
    <cfRule type="cellIs" dxfId="8" priority="69" stopIfTrue="1" operator="greaterThan">
      <formula>$E42</formula>
    </cfRule>
  </conditionalFormatting>
  <conditionalFormatting sqref="AA63">
    <cfRule type="expression" priority="14" stopIfTrue="1">
      <formula>ISBLANK($E63)</formula>
    </cfRule>
    <cfRule type="cellIs" dxfId="7" priority="15" stopIfTrue="1" operator="equal">
      <formula>$E63</formula>
    </cfRule>
    <cfRule type="cellIs" dxfId="6" priority="16" stopIfTrue="1" operator="greaterThan">
      <formula>$E63</formula>
    </cfRule>
  </conditionalFormatting>
  <conditionalFormatting sqref="R72:U74">
    <cfRule type="expression" priority="1" stopIfTrue="1">
      <formula>ISBLANK($E72)</formula>
    </cfRule>
    <cfRule type="cellIs" dxfId="5" priority="2" stopIfTrue="1" operator="equal">
      <formula>$E72</formula>
    </cfRule>
    <cfRule type="cellIs" dxfId="4" priority="3" stopIfTrue="1" operator="greaterThan">
      <formula>$E72</formula>
    </cfRule>
  </conditionalFormatting>
  <conditionalFormatting sqref="R34:U39">
    <cfRule type="expression" priority="7" stopIfTrue="1">
      <formula>ISBLANK($E34)</formula>
    </cfRule>
    <cfRule type="cellIs" dxfId="3" priority="8" stopIfTrue="1" operator="equal">
      <formula>$E34</formula>
    </cfRule>
    <cfRule type="cellIs" dxfId="2" priority="9" stopIfTrue="1" operator="greaterThan">
      <formula>$E34</formula>
    </cfRule>
  </conditionalFormatting>
  <conditionalFormatting sqref="R67:U67">
    <cfRule type="expression" priority="4" stopIfTrue="1">
      <formula>ISBLANK($E67)</formula>
    </cfRule>
    <cfRule type="cellIs" dxfId="1" priority="5" stopIfTrue="1" operator="equal">
      <formula>$E67</formula>
    </cfRule>
    <cfRule type="cellIs" dxfId="0" priority="6" stopIfTrue="1" operator="greaterThan">
      <formula>$E67</formula>
    </cfRule>
  </conditionalFormatting>
  <dataValidations count="5">
    <dataValidation type="list" allowBlank="1" showInputMessage="1" showErrorMessage="1" sqref="E12" xr:uid="{A58875EB-1D65-4EB4-9B1F-D92C09BB6F59}">
      <formula1>Zone</formula1>
    </dataValidation>
    <dataValidation allowBlank="1" showInputMessage="1" showErrorMessage="1" promptTitle="Permet de sauver dans la base la" prompt="formule saisie avec son nom, Attention : Saisir d'abord le nom (compagnie + nom du contrat) dans la zone &quot;à saisir&quot;, saisir les données du contrat, puis cliquer ici pour l'ajoutet à la liste des contrats à comparer_x000a_" sqref="D12" xr:uid="{3FAD0202-C82C-49C9-BFAC-A20C6ABF8974}"/>
    <dataValidation allowBlank="1" showInputMessage="1" promptTitle="Y compris à domicile" sqref="E13:E25" xr:uid="{00000000-0002-0000-0400-000001000000}"/>
    <dataValidation allowBlank="1" showInputMessage="1" showErrorMessage="1" prompt="Choisir l'année d'effet des garanties applicapbles à la souscription._x000a_Cette selection n'interfère pas avec la notion de tarif." sqref="D123" xr:uid="{08E729FC-3CF4-431B-A893-817CBC0FCFEA}"/>
    <dataValidation type="list" allowBlank="1" showInputMessage="1" showErrorMessage="1" sqref="D148" xr:uid="{8FAB4012-1501-4002-8779-1D40E5B49DD6}">
      <formula1>#REF!</formula1>
    </dataValidation>
  </dataValidations>
  <hyperlinks>
    <hyperlink ref="R13" r:id="rId1" xr:uid="{91DCD5DD-9E3C-409D-9028-BDE38B63A469}"/>
    <hyperlink ref="S13" r:id="rId2" xr:uid="{4D487E0A-910E-4FC8-959E-8C7FFED4E861}"/>
    <hyperlink ref="T13" r:id="rId3" xr:uid="{A20CAC4B-A72F-4555-8F17-D009C484D92D}"/>
    <hyperlink ref="U13" r:id="rId4" xr:uid="{3A5478AF-08DD-4D63-80F1-35705D7DBA76}"/>
    <hyperlink ref="V13" r:id="rId5" xr:uid="{BDDDC742-0E85-498D-87BA-9B2DC83A6774}"/>
    <hyperlink ref="H13" r:id="rId6" xr:uid="{8703A886-BDC6-4CCE-B1A6-5901815D7739}"/>
    <hyperlink ref="I13" r:id="rId7" xr:uid="{6993E9CA-2261-4C15-B9C7-E571C8B6AB6D}"/>
    <hyperlink ref="J13" r:id="rId8" xr:uid="{8657A265-9E58-4585-8963-9B42D605302D}"/>
    <hyperlink ref="K13" r:id="rId9" xr:uid="{1220FA04-9B8C-47FA-B8F7-4E5C2936816F}"/>
    <hyperlink ref="L13" r:id="rId10" xr:uid="{D67C530A-985D-43F9-9B17-065A1814F526}"/>
    <hyperlink ref="M13" r:id="rId11" xr:uid="{70D973D2-4D4B-46BF-B840-84644D1E9404}"/>
    <hyperlink ref="N13" r:id="rId12" xr:uid="{5AE0AB83-80B0-40B2-967C-7360CDD52557}"/>
    <hyperlink ref="O13" r:id="rId13" xr:uid="{2258F02A-5700-463A-91C5-D75152912E46}"/>
    <hyperlink ref="P13" r:id="rId14" xr:uid="{FE11D4FD-CBE8-4978-A9D7-E2A2633F6AA8}"/>
    <hyperlink ref="Q13" r:id="rId15" xr:uid="{6A0969D9-8843-4502-9973-E724013D7F6E}"/>
    <hyperlink ref="W13" r:id="rId16" xr:uid="{81B9779C-22A3-4213-8411-DA4A18DB4638}"/>
    <hyperlink ref="Y13" r:id="rId17" xr:uid="{1B95C31B-F74F-403A-9B15-1AEE2D33FEE2}"/>
    <hyperlink ref="Z13" r:id="rId18" xr:uid="{F4E514FA-E80F-42F5-875C-E856A0ADC1E5}"/>
    <hyperlink ref="AB13" r:id="rId19" xr:uid="{03D1B929-131D-40D4-9E06-1D437C6DE5E3}"/>
    <hyperlink ref="AH13" r:id="rId20" xr:uid="{B028A06B-5307-48CD-B875-AAC1BF7E1C51}"/>
    <hyperlink ref="AI13" r:id="rId21" xr:uid="{AB6ECF64-8149-4B2B-A175-24EF13D37468}"/>
    <hyperlink ref="AJ13" r:id="rId22" xr:uid="{D4F4AD7C-E997-46C1-9FD9-11FC2B9F7E56}"/>
    <hyperlink ref="AK13" r:id="rId23" xr:uid="{A9C070A7-4B4F-4958-8B34-337ADA291AA8}"/>
    <hyperlink ref="AL13" r:id="rId24" xr:uid="{41167E7F-1F5A-40A5-85F5-92B23CDC6F3E}"/>
    <hyperlink ref="AM13" r:id="rId25" xr:uid="{FCE832C2-43D5-489F-941E-5E4A5404D9AD}"/>
    <hyperlink ref="AN13" r:id="rId26" xr:uid="{AA5CE37C-DAA2-41FC-81F2-B4EB59354A4F}"/>
    <hyperlink ref="AO13" r:id="rId27" xr:uid="{73838760-9EA2-47C7-800F-6DA9CD8077DB}"/>
    <hyperlink ref="AP13" r:id="rId28" xr:uid="{F3377D91-2956-47F9-AE33-D86C4FC09707}"/>
    <hyperlink ref="AQ13" r:id="rId29" xr:uid="{D4A6CD0F-8881-4CA9-B474-4B0ABA3DC74B}"/>
    <hyperlink ref="AR13" r:id="rId30" xr:uid="{062E16B2-DEEF-4A60-9066-73BF5E9ED105}"/>
    <hyperlink ref="AS13" r:id="rId31" xr:uid="{842A5094-ED0B-4FF3-8C7B-6729C3BA616B}"/>
    <hyperlink ref="AT13" r:id="rId32" xr:uid="{A6DCD01F-1FCD-49A3-AD19-D0B3DEE5E2D8}"/>
    <hyperlink ref="AU13" r:id="rId33" xr:uid="{9292EE9B-2B50-44CA-80B9-C3B538A55119}"/>
    <hyperlink ref="AV13" r:id="rId34" xr:uid="{A2EBA4E4-463D-4C3B-B916-A7027CF6B13E}"/>
    <hyperlink ref="AW13" r:id="rId35" xr:uid="{17F8695E-E87D-472E-81B6-33BFA7907ED7}"/>
    <hyperlink ref="AX13" r:id="rId36" xr:uid="{EBE836E8-CC87-4686-B59E-F45183B7CD5B}"/>
    <hyperlink ref="AY13" r:id="rId37" xr:uid="{E9B9327B-F11B-49C7-BA7C-08CB3B7AAD59}"/>
    <hyperlink ref="AZ13" r:id="rId38" xr:uid="{D306F71F-97E9-4EC3-B76B-43EC1BF9EC10}"/>
    <hyperlink ref="BA13" r:id="rId39" xr:uid="{9AF7F237-BB2B-4F79-AEA3-C5AA01A3BC21}"/>
    <hyperlink ref="BB13" r:id="rId40" xr:uid="{D7FDD199-8C0A-4A07-843F-A8FB2327CD45}"/>
    <hyperlink ref="BC13" r:id="rId41" xr:uid="{B0ADEDA7-4896-4484-A121-8D02E47F8A24}"/>
    <hyperlink ref="BD13" r:id="rId42" xr:uid="{E17531E9-FD56-4FB8-9B20-D6FD2ACEE19B}"/>
    <hyperlink ref="BE13" r:id="rId43" xr:uid="{9F778401-E8E1-4A02-BC52-D3A1A132E6FB}"/>
    <hyperlink ref="BF13" r:id="rId44" xr:uid="{0EEEE7B8-133C-4CD0-A719-E6120915E0B9}"/>
    <hyperlink ref="BG13" r:id="rId45" xr:uid="{7B096820-3141-41C3-A76E-070381DF2DEB}"/>
    <hyperlink ref="BH13" r:id="rId46" xr:uid="{206D1525-504D-4101-A591-C7164FAFC445}"/>
    <hyperlink ref="BI13" r:id="rId47" xr:uid="{A3EAE05B-C75F-4F5F-8A1C-FC2C37934A3E}"/>
    <hyperlink ref="BJ13" r:id="rId48" xr:uid="{0957AA26-9CFF-4F4A-A426-A5DCED4EFE51}"/>
    <hyperlink ref="BK13" r:id="rId49" xr:uid="{3409A755-5C98-475B-813D-0242CF70732D}"/>
    <hyperlink ref="BL13" r:id="rId50" xr:uid="{4049107F-4289-4B40-B895-03D1B319CDE1}"/>
    <hyperlink ref="BM13" r:id="rId51" xr:uid="{6A5295B7-7AB3-44FA-BD88-30CA74C15210}"/>
    <hyperlink ref="BN13" r:id="rId52" xr:uid="{854B43F2-E6F4-4BB1-BDDB-97CB9A295CCC}"/>
    <hyperlink ref="BO13" r:id="rId53" xr:uid="{133AB899-6826-4E37-86AB-F00B75FA8174}"/>
    <hyperlink ref="BP13" r:id="rId54" xr:uid="{4F78CE47-899D-47AE-BBC4-88A4C0A6BCD9}"/>
    <hyperlink ref="BQ13" r:id="rId55" xr:uid="{67DF5EB9-1221-4BBD-AD96-CB94CF480AC8}"/>
    <hyperlink ref="BR13" r:id="rId56" xr:uid="{FBB3308A-2728-428A-A14F-46C54AB5924F}"/>
    <hyperlink ref="BS13" r:id="rId57" xr:uid="{4E806D42-D60A-443A-A546-C2863A0BF5EF}"/>
    <hyperlink ref="BT13" r:id="rId58" xr:uid="{EE20BB5B-00C8-413E-9838-03154A9A0661}"/>
    <hyperlink ref="BU13" r:id="rId59" xr:uid="{00D50451-0C96-48DF-9AB1-4CA92CD7A500}"/>
    <hyperlink ref="X13" r:id="rId60" xr:uid="{17DA37BA-6A47-401C-9CD9-F304F2F30877}"/>
    <hyperlink ref="AA13" r:id="rId61" xr:uid="{B32DF903-C401-4E31-B911-0253BEA17AAA}"/>
    <hyperlink ref="AC13" r:id="rId62" xr:uid="{8470FA85-CF9D-4B74-ABA7-FF9F27F72762}"/>
    <hyperlink ref="AD13" r:id="rId63" xr:uid="{46C9BE6C-CCF9-4430-9BAD-CFEC16E5A164}"/>
    <hyperlink ref="AE13" r:id="rId64" xr:uid="{3276DDF4-8C05-423B-9863-BDB4C0AC7AA4}"/>
    <hyperlink ref="T13:U13" r:id="rId65" display="P.Prev ACTIO TNS 2 Avant 07/2018" xr:uid="{8839976E-09DA-41E4-8AA9-9B2A563677A8}"/>
    <hyperlink ref="G13" r:id="rId66" tooltip="Tableau de garanties" xr:uid="{14B2C358-F659-4696-A18C-7B92E211C396}"/>
  </hyperlinks>
  <pageMargins left="0.43307086614173229" right="0.23622047244094491" top="0.23622047244094491" bottom="0.23622047244094491" header="0.15748031496062992" footer="0.15748031496062992"/>
  <pageSetup paperSize="9" scale="49" orientation="portrait" horizontalDpi="4000" verticalDpi="4000" r:id="rId67"/>
  <drawing r:id="rId68"/>
  <legacyDrawing r:id="rId69"/>
  <mc:AlternateContent xmlns:mc="http://schemas.openxmlformats.org/markup-compatibility/2006">
    <mc:Choice Requires="x14">
      <controls>
        <mc:AlternateContent xmlns:mc="http://schemas.openxmlformats.org/markup-compatibility/2006">
          <mc:Choice Requires="x14">
            <control shapeId="3096" r:id="rId70" name="Button 24">
              <controlPr defaultSize="0" print="0" autoFill="0" autoPict="0" macro="[0]!Module16.Retour_Données_Client">
                <anchor>
                  <from>
                    <xdr:col>0</xdr:col>
                    <xdr:colOff>82550</xdr:colOff>
                    <xdr:row>7</xdr:row>
                    <xdr:rowOff>133350</xdr:rowOff>
                  </from>
                  <to>
                    <xdr:col>2</xdr:col>
                    <xdr:colOff>717550</xdr:colOff>
                    <xdr:row>9</xdr:row>
                    <xdr:rowOff>228600</xdr:rowOff>
                  </to>
                </anchor>
              </controlPr>
            </control>
          </mc:Choice>
        </mc:AlternateContent>
        <mc:AlternateContent xmlns:mc="http://schemas.openxmlformats.org/markup-compatibility/2006">
          <mc:Choice Requires="x14">
            <control shapeId="3136" r:id="rId71" name="Button 64">
              <controlPr defaultSize="0" print="0" autoFill="0" autoPict="0" macro="[0]!Masquer_ligne_hospi">
                <anchor moveWithCells="1" sizeWithCells="1">
                  <from>
                    <xdr:col>3</xdr:col>
                    <xdr:colOff>3022600</xdr:colOff>
                    <xdr:row>11</xdr:row>
                    <xdr:rowOff>114300</xdr:rowOff>
                  </from>
                  <to>
                    <xdr:col>3</xdr:col>
                    <xdr:colOff>3308350</xdr:colOff>
                    <xdr:row>11</xdr:row>
                    <xdr:rowOff>304800</xdr:rowOff>
                  </to>
                </anchor>
              </controlPr>
            </control>
          </mc:Choice>
        </mc:AlternateContent>
        <mc:AlternateContent xmlns:mc="http://schemas.openxmlformats.org/markup-compatibility/2006">
          <mc:Choice Requires="x14">
            <control shapeId="3139" r:id="rId72" name="Button 67">
              <controlPr defaultSize="0" print="0" autoFill="0" autoPict="0" macro="[0]!Afficher_Ligne_Hospi">
                <anchor moveWithCells="1" sizeWithCells="1">
                  <from>
                    <xdr:col>3</xdr:col>
                    <xdr:colOff>3422650</xdr:colOff>
                    <xdr:row>11</xdr:row>
                    <xdr:rowOff>114300</xdr:rowOff>
                  </from>
                  <to>
                    <xdr:col>3</xdr:col>
                    <xdr:colOff>3708400</xdr:colOff>
                    <xdr:row>11</xdr:row>
                    <xdr:rowOff>304800</xdr:rowOff>
                  </to>
                </anchor>
              </controlPr>
            </control>
          </mc:Choice>
        </mc:AlternateContent>
        <mc:AlternateContent xmlns:mc="http://schemas.openxmlformats.org/markup-compatibility/2006">
          <mc:Choice Requires="x14">
            <control shapeId="3140" r:id="rId73" name="Button 68">
              <controlPr defaultSize="0" print="0" autoFill="0" autoPict="0" macro="[0]!Masquer_ligne_Matern">
                <anchor moveWithCells="1" sizeWithCells="1">
                  <from>
                    <xdr:col>3</xdr:col>
                    <xdr:colOff>3022600</xdr:colOff>
                    <xdr:row>26</xdr:row>
                    <xdr:rowOff>12700</xdr:rowOff>
                  </from>
                  <to>
                    <xdr:col>3</xdr:col>
                    <xdr:colOff>3308350</xdr:colOff>
                    <xdr:row>27</xdr:row>
                    <xdr:rowOff>6350</xdr:rowOff>
                  </to>
                </anchor>
              </controlPr>
            </control>
          </mc:Choice>
        </mc:AlternateContent>
        <mc:AlternateContent xmlns:mc="http://schemas.openxmlformats.org/markup-compatibility/2006">
          <mc:Choice Requires="x14">
            <control shapeId="3141" r:id="rId74" name="Button 69">
              <controlPr defaultSize="0" print="0" autoFill="0" autoPict="0" macro="[0]!Afficher_Ligne_Matern">
                <anchor moveWithCells="1" sizeWithCells="1">
                  <from>
                    <xdr:col>3</xdr:col>
                    <xdr:colOff>3416300</xdr:colOff>
                    <xdr:row>26</xdr:row>
                    <xdr:rowOff>12700</xdr:rowOff>
                  </from>
                  <to>
                    <xdr:col>3</xdr:col>
                    <xdr:colOff>3702050</xdr:colOff>
                    <xdr:row>27</xdr:row>
                    <xdr:rowOff>12700</xdr:rowOff>
                  </to>
                </anchor>
              </controlPr>
            </control>
          </mc:Choice>
        </mc:AlternateContent>
        <mc:AlternateContent xmlns:mc="http://schemas.openxmlformats.org/markup-compatibility/2006">
          <mc:Choice Requires="x14">
            <control shapeId="3142" r:id="rId75" name="Button 70">
              <controlPr defaultSize="0" print="0" autoFill="0" autoPict="0" macro="[0]!Masquer_ligne_Medecine">
                <anchor moveWithCells="1" sizeWithCells="1">
                  <from>
                    <xdr:col>3</xdr:col>
                    <xdr:colOff>3035300</xdr:colOff>
                    <xdr:row>31</xdr:row>
                    <xdr:rowOff>6350</xdr:rowOff>
                  </from>
                  <to>
                    <xdr:col>3</xdr:col>
                    <xdr:colOff>3321050</xdr:colOff>
                    <xdr:row>31</xdr:row>
                    <xdr:rowOff>209550</xdr:rowOff>
                  </to>
                </anchor>
              </controlPr>
            </control>
          </mc:Choice>
        </mc:AlternateContent>
        <mc:AlternateContent xmlns:mc="http://schemas.openxmlformats.org/markup-compatibility/2006">
          <mc:Choice Requires="x14">
            <control shapeId="3143" r:id="rId76" name="Button 71">
              <controlPr defaultSize="0" print="0" autoFill="0" autoPict="0" macro="[0]!Afficher_Ligne_Medecine">
                <anchor moveWithCells="1" sizeWithCells="1">
                  <from>
                    <xdr:col>3</xdr:col>
                    <xdr:colOff>3435350</xdr:colOff>
                    <xdr:row>31</xdr:row>
                    <xdr:rowOff>6350</xdr:rowOff>
                  </from>
                  <to>
                    <xdr:col>3</xdr:col>
                    <xdr:colOff>3721100</xdr:colOff>
                    <xdr:row>31</xdr:row>
                    <xdr:rowOff>209550</xdr:rowOff>
                  </to>
                </anchor>
              </controlPr>
            </control>
          </mc:Choice>
        </mc:AlternateContent>
        <mc:AlternateContent xmlns:mc="http://schemas.openxmlformats.org/markup-compatibility/2006">
          <mc:Choice Requires="x14">
            <control shapeId="3144" r:id="rId77" name="Button 72">
              <controlPr defaultSize="0" print="0" autoFill="0" autoPict="0" macro="[0]!Masquer_ligne_Bien_etre">
                <anchor moveWithCells="1" sizeWithCells="1">
                  <from>
                    <xdr:col>3</xdr:col>
                    <xdr:colOff>3022600</xdr:colOff>
                    <xdr:row>43</xdr:row>
                    <xdr:rowOff>19050</xdr:rowOff>
                  </from>
                  <to>
                    <xdr:col>3</xdr:col>
                    <xdr:colOff>3308350</xdr:colOff>
                    <xdr:row>43</xdr:row>
                    <xdr:rowOff>215900</xdr:rowOff>
                  </to>
                </anchor>
              </controlPr>
            </control>
          </mc:Choice>
        </mc:AlternateContent>
        <mc:AlternateContent xmlns:mc="http://schemas.openxmlformats.org/markup-compatibility/2006">
          <mc:Choice Requires="x14">
            <control shapeId="3145" r:id="rId78" name="Button 73">
              <controlPr defaultSize="0" print="0" autoFill="0" autoPict="0" macro="[0]!Afficher_Ligne_Bien_etre">
                <anchor moveWithCells="1" sizeWithCells="1">
                  <from>
                    <xdr:col>3</xdr:col>
                    <xdr:colOff>3422650</xdr:colOff>
                    <xdr:row>43</xdr:row>
                    <xdr:rowOff>19050</xdr:rowOff>
                  </from>
                  <to>
                    <xdr:col>3</xdr:col>
                    <xdr:colOff>3708400</xdr:colOff>
                    <xdr:row>43</xdr:row>
                    <xdr:rowOff>215900</xdr:rowOff>
                  </to>
                </anchor>
              </controlPr>
            </control>
          </mc:Choice>
        </mc:AlternateContent>
        <mc:AlternateContent xmlns:mc="http://schemas.openxmlformats.org/markup-compatibility/2006">
          <mc:Choice Requires="x14">
            <control shapeId="3146" r:id="rId79" name="Button 74">
              <controlPr defaultSize="0" print="0" autoFill="0" autoPict="0" macro="[0]!Masquer_ligne_Orthop">
                <anchor moveWithCells="1" sizeWithCells="1">
                  <from>
                    <xdr:col>3</xdr:col>
                    <xdr:colOff>3028950</xdr:colOff>
                    <xdr:row>53</xdr:row>
                    <xdr:rowOff>12700</xdr:rowOff>
                  </from>
                  <to>
                    <xdr:col>3</xdr:col>
                    <xdr:colOff>3314700</xdr:colOff>
                    <xdr:row>54</xdr:row>
                    <xdr:rowOff>0</xdr:rowOff>
                  </to>
                </anchor>
              </controlPr>
            </control>
          </mc:Choice>
        </mc:AlternateContent>
        <mc:AlternateContent xmlns:mc="http://schemas.openxmlformats.org/markup-compatibility/2006">
          <mc:Choice Requires="x14">
            <control shapeId="3147" r:id="rId80" name="Button 75">
              <controlPr defaultSize="0" print="0" autoFill="0" autoPict="0" macro="[0]!Afficher_Ligne_Orthop">
                <anchor moveWithCells="1" sizeWithCells="1">
                  <from>
                    <xdr:col>3</xdr:col>
                    <xdr:colOff>3429000</xdr:colOff>
                    <xdr:row>53</xdr:row>
                    <xdr:rowOff>12700</xdr:rowOff>
                  </from>
                  <to>
                    <xdr:col>3</xdr:col>
                    <xdr:colOff>3714750</xdr:colOff>
                    <xdr:row>54</xdr:row>
                    <xdr:rowOff>0</xdr:rowOff>
                  </to>
                </anchor>
              </controlPr>
            </control>
          </mc:Choice>
        </mc:AlternateContent>
        <mc:AlternateContent xmlns:mc="http://schemas.openxmlformats.org/markup-compatibility/2006">
          <mc:Choice Requires="x14">
            <control shapeId="3148" r:id="rId81" name="Button 76">
              <controlPr defaultSize="0" print="0" autoFill="0" autoPict="0" macro="[0]!Masquer_ligne_Optique">
                <anchor moveWithCells="1" sizeWithCells="1">
                  <from>
                    <xdr:col>3</xdr:col>
                    <xdr:colOff>3022600</xdr:colOff>
                    <xdr:row>64</xdr:row>
                    <xdr:rowOff>19050</xdr:rowOff>
                  </from>
                  <to>
                    <xdr:col>3</xdr:col>
                    <xdr:colOff>3308350</xdr:colOff>
                    <xdr:row>64</xdr:row>
                    <xdr:rowOff>203200</xdr:rowOff>
                  </to>
                </anchor>
              </controlPr>
            </control>
          </mc:Choice>
        </mc:AlternateContent>
        <mc:AlternateContent xmlns:mc="http://schemas.openxmlformats.org/markup-compatibility/2006">
          <mc:Choice Requires="x14">
            <control shapeId="3149" r:id="rId82" name="Button 77">
              <controlPr defaultSize="0" print="0" autoFill="0" autoPict="0" macro="[0]!Afficher_Ligne_Optique">
                <anchor moveWithCells="1" sizeWithCells="1">
                  <from>
                    <xdr:col>3</xdr:col>
                    <xdr:colOff>3422650</xdr:colOff>
                    <xdr:row>64</xdr:row>
                    <xdr:rowOff>19050</xdr:rowOff>
                  </from>
                  <to>
                    <xdr:col>3</xdr:col>
                    <xdr:colOff>3708400</xdr:colOff>
                    <xdr:row>64</xdr:row>
                    <xdr:rowOff>203200</xdr:rowOff>
                  </to>
                </anchor>
              </controlPr>
            </control>
          </mc:Choice>
        </mc:AlternateContent>
        <mc:AlternateContent xmlns:mc="http://schemas.openxmlformats.org/markup-compatibility/2006">
          <mc:Choice Requires="x14">
            <control shapeId="3150" r:id="rId83" name="Button 78">
              <controlPr defaultSize="0" print="0" autoFill="0" autoPict="0" macro="[0]!Masquer_ligne_Dentaire">
                <anchor moveWithCells="1" sizeWithCells="1">
                  <from>
                    <xdr:col>3</xdr:col>
                    <xdr:colOff>3022600</xdr:colOff>
                    <xdr:row>83</xdr:row>
                    <xdr:rowOff>19050</xdr:rowOff>
                  </from>
                  <to>
                    <xdr:col>3</xdr:col>
                    <xdr:colOff>3308350</xdr:colOff>
                    <xdr:row>83</xdr:row>
                    <xdr:rowOff>203200</xdr:rowOff>
                  </to>
                </anchor>
              </controlPr>
            </control>
          </mc:Choice>
        </mc:AlternateContent>
        <mc:AlternateContent xmlns:mc="http://schemas.openxmlformats.org/markup-compatibility/2006">
          <mc:Choice Requires="x14">
            <control shapeId="3151" r:id="rId84" name="Button 79">
              <controlPr defaultSize="0" print="0" autoFill="0" autoPict="0" macro="[0]!Afficher_Ligne_Optique">
                <anchor moveWithCells="1" sizeWithCells="1">
                  <from>
                    <xdr:col>3</xdr:col>
                    <xdr:colOff>3422650</xdr:colOff>
                    <xdr:row>83</xdr:row>
                    <xdr:rowOff>19050</xdr:rowOff>
                  </from>
                  <to>
                    <xdr:col>3</xdr:col>
                    <xdr:colOff>3708400</xdr:colOff>
                    <xdr:row>83</xdr:row>
                    <xdr:rowOff>203200</xdr:rowOff>
                  </to>
                </anchor>
              </controlPr>
            </control>
          </mc:Choice>
        </mc:AlternateContent>
        <mc:AlternateContent xmlns:mc="http://schemas.openxmlformats.org/markup-compatibility/2006">
          <mc:Choice Requires="x14">
            <control shapeId="3154" r:id="rId85" name="Button 82">
              <controlPr defaultSize="0" print="0" autoFill="0" autoPict="0" macro="[0]!Tout_réduire">
                <anchor moveWithCells="1" sizeWithCells="1">
                  <from>
                    <xdr:col>3</xdr:col>
                    <xdr:colOff>546100</xdr:colOff>
                    <xdr:row>8</xdr:row>
                    <xdr:rowOff>292100</xdr:rowOff>
                  </from>
                  <to>
                    <xdr:col>3</xdr:col>
                    <xdr:colOff>1022350</xdr:colOff>
                    <xdr:row>9</xdr:row>
                    <xdr:rowOff>241300</xdr:rowOff>
                  </to>
                </anchor>
              </controlPr>
            </control>
          </mc:Choice>
        </mc:AlternateContent>
        <mc:AlternateContent xmlns:mc="http://schemas.openxmlformats.org/markup-compatibility/2006">
          <mc:Choice Requires="x14">
            <control shapeId="3155" r:id="rId86" name="Button 83">
              <controlPr defaultSize="0" print="0" autoFill="0" autoPict="0" macro="[0]!Tout_Afficher">
                <anchor moveWithCells="1" sizeWithCells="1">
                  <from>
                    <xdr:col>3</xdr:col>
                    <xdr:colOff>1238250</xdr:colOff>
                    <xdr:row>8</xdr:row>
                    <xdr:rowOff>285750</xdr:rowOff>
                  </from>
                  <to>
                    <xdr:col>3</xdr:col>
                    <xdr:colOff>1727200</xdr:colOff>
                    <xdr:row>9</xdr:row>
                    <xdr:rowOff>234950</xdr:rowOff>
                  </to>
                </anchor>
              </controlPr>
            </control>
          </mc:Choice>
        </mc:AlternateContent>
        <mc:AlternateContent xmlns:mc="http://schemas.openxmlformats.org/markup-compatibility/2006">
          <mc:Choice Requires="x14">
            <control shapeId="3165" r:id="rId87" name="Option Button 93">
              <controlPr defaultSize="0" autoFill="0" autoLine="0" autoPict="0" macro="[0]!Casdoption93_Cliquer">
                <anchor moveWithCells="1">
                  <from>
                    <xdr:col>2</xdr:col>
                    <xdr:colOff>1549400</xdr:colOff>
                    <xdr:row>122</xdr:row>
                    <xdr:rowOff>38100</xdr:rowOff>
                  </from>
                  <to>
                    <xdr:col>3</xdr:col>
                    <xdr:colOff>463550</xdr:colOff>
                    <xdr:row>122</xdr:row>
                    <xdr:rowOff>361950</xdr:rowOff>
                  </to>
                </anchor>
              </controlPr>
            </control>
          </mc:Choice>
        </mc:AlternateContent>
        <mc:AlternateContent xmlns:mc="http://schemas.openxmlformats.org/markup-compatibility/2006">
          <mc:Choice Requires="x14">
            <control shapeId="3166" r:id="rId88" name="Option Button 94">
              <controlPr defaultSize="0" autoFill="0" autoLine="0" autoPict="0" macro="[0]!Casdoption94_Cliquer">
                <anchor moveWithCells="1">
                  <from>
                    <xdr:col>3</xdr:col>
                    <xdr:colOff>622300</xdr:colOff>
                    <xdr:row>122</xdr:row>
                    <xdr:rowOff>19050</xdr:rowOff>
                  </from>
                  <to>
                    <xdr:col>3</xdr:col>
                    <xdr:colOff>1225550</xdr:colOff>
                    <xdr:row>122</xdr:row>
                    <xdr:rowOff>361950</xdr:rowOff>
                  </to>
                </anchor>
              </controlPr>
            </control>
          </mc:Choice>
        </mc:AlternateContent>
        <mc:AlternateContent xmlns:mc="http://schemas.openxmlformats.org/markup-compatibility/2006">
          <mc:Choice Requires="x14">
            <control shapeId="3167" r:id="rId89" name="Option Button 95">
              <controlPr defaultSize="0" autoFill="0" autoLine="0" autoPict="0" macro="[0]!Casdoption95_Cliquer">
                <anchor moveWithCells="1">
                  <from>
                    <xdr:col>3</xdr:col>
                    <xdr:colOff>1358900</xdr:colOff>
                    <xdr:row>122</xdr:row>
                    <xdr:rowOff>6350</xdr:rowOff>
                  </from>
                  <to>
                    <xdr:col>3</xdr:col>
                    <xdr:colOff>2247900</xdr:colOff>
                    <xdr:row>122</xdr:row>
                    <xdr:rowOff>374650</xdr:rowOff>
                  </to>
                </anchor>
              </controlPr>
            </control>
          </mc:Choice>
        </mc:AlternateContent>
        <mc:AlternateContent xmlns:mc="http://schemas.openxmlformats.org/markup-compatibility/2006">
          <mc:Choice Requires="x14">
            <control shapeId="3169" r:id="rId90" name="Button 97">
              <controlPr defaultSize="0" print="0" autoFill="0" autoPict="0" macro="[0]!Bouton97_Cliquer">
                <anchor moveWithCells="1" sizeWithCells="1">
                  <from>
                    <xdr:col>1</xdr:col>
                    <xdr:colOff>82550</xdr:colOff>
                    <xdr:row>122</xdr:row>
                    <xdr:rowOff>6350</xdr:rowOff>
                  </from>
                  <to>
                    <xdr:col>2</xdr:col>
                    <xdr:colOff>1054100</xdr:colOff>
                    <xdr:row>122</xdr:row>
                    <xdr:rowOff>381000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400-000002000000}">
          <x14:formula1>
            <xm:f>'Listes D'!$M$3:$M$11</xm:f>
          </x14:formula1>
          <xm:sqref>D146</xm:sqref>
        </x14:dataValidation>
        <x14:dataValidation type="list" allowBlank="1" showInputMessage="1" showErrorMessage="1" xr:uid="{00000000-0002-0000-0400-000003000000}">
          <x14:formula1>
            <xm:f>'Listes D'!$N$3:$N$4</xm:f>
          </x14:formula1>
          <xm:sqref>D147</xm:sqref>
        </x14:dataValidation>
        <x14:dataValidation type="list" allowBlank="1" showInputMessage="1" showErrorMessage="1" xr:uid="{E529D2CF-FC68-47BC-85FE-D3FFCC6FEF94}">
          <x14:formula1>
            <xm:f>'Listes D'!$P$3:$P$4</xm:f>
          </x14:formula1>
          <xm:sqref>D150</xm:sqref>
        </x14:dataValidation>
        <x14:dataValidation type="list" allowBlank="1" showInputMessage="1" showErrorMessage="1" xr:uid="{6A17EE77-0977-41F2-96CD-85A2085598D0}">
          <x14:formula1>
            <xm:f>'Listes D'!$Q$3:$Q$4</xm:f>
          </x14:formula1>
          <xm:sqref>D145</xm:sqref>
        </x14:dataValidation>
        <x14:dataValidation type="list" allowBlank="1" showInputMessage="1" showErrorMessage="1" xr:uid="{E5F910DE-F20A-41F6-894F-846218F731E9}">
          <x14:formula1>
            <xm:f>'Listes D'!$O$3:$O$5</xm:f>
          </x14:formula1>
          <xm:sqref>D149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43557-E223-4921-882E-2F3EA4263604}">
  <sheetPr codeName="Feuil26"/>
  <dimension ref="A8:CQ87"/>
  <sheetViews>
    <sheetView topLeftCell="A43" workbookViewId="0">
      <selection activeCell="F65" sqref="F65"/>
    </sheetView>
  </sheetViews>
  <sheetFormatPr baseColWidth="10" defaultRowHeight="14.5" x14ac:dyDescent="0.35"/>
  <cols>
    <col min="1" max="1" width="31.453125" style="3" customWidth="1"/>
    <col min="2" max="11" width="10.90625" style="3"/>
    <col min="12" max="12" width="17.54296875" style="3" customWidth="1"/>
    <col min="13" max="13" width="14.36328125" style="3" customWidth="1"/>
    <col min="14" max="16384" width="10.90625" style="3"/>
  </cols>
  <sheetData>
    <row r="8" spans="3:86" x14ac:dyDescent="0.35">
      <c r="C8" s="13"/>
      <c r="D8" s="13"/>
      <c r="E8" s="13"/>
      <c r="F8" s="13"/>
      <c r="G8" s="13"/>
      <c r="H8" s="13"/>
      <c r="I8" s="13"/>
      <c r="J8" s="14"/>
      <c r="K8" s="14"/>
      <c r="L8" s="15"/>
      <c r="M8" s="14"/>
      <c r="N8" s="13"/>
      <c r="O8" s="13"/>
      <c r="P8" s="16"/>
      <c r="Q8" s="17"/>
      <c r="R8" s="17"/>
      <c r="S8" s="10"/>
      <c r="U8" s="12"/>
      <c r="V8" s="6"/>
      <c r="W8" s="13"/>
      <c r="X8" s="13"/>
      <c r="Y8" s="13"/>
      <c r="Z8" s="13"/>
      <c r="AA8" s="13"/>
      <c r="AB8" s="13"/>
      <c r="AC8" s="16"/>
      <c r="AD8" s="13"/>
      <c r="AE8" s="10"/>
      <c r="AF8" s="12"/>
      <c r="AG8" s="12"/>
      <c r="AH8" s="17"/>
      <c r="AI8" s="18"/>
      <c r="AJ8" s="19"/>
      <c r="AK8" s="13"/>
      <c r="AL8" s="17"/>
      <c r="AM8" s="13"/>
      <c r="AN8" s="17"/>
      <c r="AO8" s="17"/>
      <c r="AQ8" s="12"/>
      <c r="AR8" s="13"/>
      <c r="AS8" s="10"/>
      <c r="AT8" s="10"/>
      <c r="AU8" s="13"/>
      <c r="AV8" s="10"/>
      <c r="AW8" s="13"/>
      <c r="AX8" s="13"/>
      <c r="AY8" s="13"/>
      <c r="BA8" s="10"/>
      <c r="BB8" s="10"/>
      <c r="BD8" s="10"/>
      <c r="BE8" s="20"/>
      <c r="BF8" s="20"/>
      <c r="BG8" s="20"/>
      <c r="BH8" s="10"/>
      <c r="BI8" s="10"/>
      <c r="BJ8" s="10"/>
      <c r="BK8" s="10"/>
      <c r="BL8" s="20"/>
      <c r="BM8" s="20"/>
      <c r="BN8" s="20"/>
      <c r="BO8" s="10"/>
      <c r="BP8" s="10"/>
      <c r="BQ8" s="10"/>
      <c r="BR8" s="17"/>
      <c r="BS8" s="21"/>
      <c r="BU8" s="12"/>
      <c r="BV8" s="13"/>
      <c r="BW8" s="13"/>
      <c r="BX8" s="13"/>
      <c r="BY8" s="10"/>
      <c r="BZ8" s="10"/>
      <c r="CA8" s="10"/>
      <c r="CB8" s="13"/>
      <c r="CC8" s="10"/>
      <c r="CD8" s="10"/>
      <c r="CF8" s="10"/>
      <c r="CG8" s="12"/>
      <c r="CH8" s="10"/>
    </row>
    <row r="9" spans="3:86" x14ac:dyDescent="0.35">
      <c r="C9" s="13"/>
      <c r="D9" s="13"/>
      <c r="E9" s="13"/>
      <c r="F9" s="13"/>
      <c r="G9" s="13"/>
      <c r="H9" s="13"/>
      <c r="I9" s="13"/>
      <c r="J9" s="14"/>
      <c r="K9" s="14"/>
      <c r="L9" s="15"/>
      <c r="M9" s="14"/>
      <c r="N9" s="13"/>
      <c r="O9" s="13"/>
      <c r="P9" s="16"/>
      <c r="Q9" s="17"/>
      <c r="R9" s="17"/>
      <c r="S9" s="10"/>
      <c r="U9" s="12"/>
      <c r="V9" s="6"/>
      <c r="W9" s="13"/>
      <c r="X9" s="13"/>
      <c r="Y9" s="13"/>
      <c r="Z9" s="13"/>
      <c r="AA9" s="13"/>
      <c r="AB9" s="13"/>
      <c r="AC9" s="16"/>
      <c r="AD9" s="13"/>
      <c r="AE9" s="16"/>
      <c r="AF9" s="12"/>
      <c r="AG9" s="12"/>
      <c r="AH9" s="17"/>
      <c r="AI9" s="18"/>
      <c r="AJ9" s="19"/>
      <c r="AK9" s="13"/>
      <c r="AL9" s="17"/>
      <c r="AM9" s="13"/>
      <c r="AN9" s="17"/>
      <c r="AO9" s="17"/>
      <c r="AQ9" s="12"/>
      <c r="AR9" s="13"/>
      <c r="AS9" s="10"/>
      <c r="AT9" s="10"/>
      <c r="AU9" s="13"/>
      <c r="AV9" s="10"/>
      <c r="AW9" s="13"/>
      <c r="AX9" s="13"/>
      <c r="AY9" s="13"/>
      <c r="BA9" s="10"/>
      <c r="BB9" s="10"/>
      <c r="BD9" s="10"/>
      <c r="BE9" s="20"/>
      <c r="BF9" s="20"/>
      <c r="BG9" s="20"/>
      <c r="BH9" s="10"/>
      <c r="BI9" s="10"/>
      <c r="BJ9" s="10"/>
      <c r="BK9" s="10"/>
      <c r="BL9" s="20"/>
      <c r="BM9" s="20"/>
      <c r="BN9" s="20"/>
      <c r="BO9" s="10"/>
      <c r="BP9" s="10"/>
      <c r="BQ9" s="10"/>
      <c r="BR9" s="17"/>
      <c r="BS9" s="21"/>
      <c r="BU9" s="12"/>
      <c r="BV9" s="13"/>
      <c r="BW9" s="13"/>
      <c r="BX9" s="13"/>
      <c r="BY9" s="10"/>
      <c r="BZ9" s="10"/>
      <c r="CA9" s="10"/>
      <c r="CB9" s="13"/>
      <c r="CC9" s="10"/>
      <c r="CD9" s="10"/>
      <c r="CF9" s="10"/>
      <c r="CG9" s="12"/>
      <c r="CH9" s="10"/>
    </row>
    <row r="26" spans="1:95" s="4" customFormat="1" x14ac:dyDescent="0.35"/>
    <row r="28" spans="1:95" s="22" customFormat="1" x14ac:dyDescent="0.3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row>
    <row r="36" spans="1:86" x14ac:dyDescent="0.35">
      <c r="C36" s="13"/>
      <c r="D36" s="13"/>
      <c r="E36" s="13"/>
      <c r="F36" s="13"/>
      <c r="G36" s="13"/>
      <c r="H36" s="13"/>
      <c r="I36" s="13"/>
      <c r="J36" s="14"/>
      <c r="K36" s="14"/>
      <c r="L36" s="15"/>
      <c r="M36" s="14"/>
      <c r="N36" s="13"/>
      <c r="O36" s="16"/>
      <c r="P36" s="12"/>
      <c r="Q36" s="17"/>
      <c r="R36" s="17"/>
      <c r="S36" s="10"/>
      <c r="U36" s="12"/>
      <c r="V36" s="6"/>
      <c r="W36" s="13"/>
      <c r="X36" s="13"/>
      <c r="Y36" s="13"/>
      <c r="Z36" s="13"/>
      <c r="AA36" s="13"/>
      <c r="AB36" s="13"/>
      <c r="AC36" s="17"/>
      <c r="AD36" s="13"/>
      <c r="AE36" s="17"/>
      <c r="AF36" s="16"/>
      <c r="AG36" s="12"/>
      <c r="AH36" s="17"/>
      <c r="AI36" s="18"/>
      <c r="AJ36" s="19"/>
      <c r="AK36" s="13"/>
      <c r="AL36" s="17"/>
      <c r="AM36" s="17"/>
      <c r="AN36" s="17"/>
      <c r="AO36" s="17"/>
      <c r="AQ36" s="12"/>
      <c r="AR36" s="13"/>
      <c r="AS36" s="10"/>
      <c r="AT36" s="10"/>
      <c r="AU36" s="13"/>
      <c r="AV36" s="10"/>
      <c r="AW36" s="13"/>
      <c r="AX36" s="49"/>
      <c r="AY36" s="13"/>
      <c r="AZ36" s="10"/>
      <c r="BA36" s="10"/>
      <c r="BB36" s="12"/>
      <c r="BD36" s="10"/>
      <c r="BE36" s="20"/>
      <c r="BF36" s="20"/>
      <c r="BG36" s="20"/>
      <c r="BH36" s="10"/>
      <c r="BI36" s="10"/>
      <c r="BJ36" s="10"/>
      <c r="BK36" s="10"/>
      <c r="BL36" s="20"/>
      <c r="BM36" s="20"/>
      <c r="BN36" s="20"/>
      <c r="BO36" s="10"/>
      <c r="BP36" s="10"/>
      <c r="BQ36" s="10"/>
      <c r="BR36" s="17"/>
      <c r="BS36" s="21"/>
      <c r="BU36" s="12"/>
      <c r="BV36" s="13"/>
      <c r="BW36" s="13"/>
      <c r="BX36" s="13"/>
      <c r="BY36" s="10"/>
      <c r="BZ36" s="10"/>
      <c r="CA36" s="10"/>
      <c r="CB36" s="13"/>
      <c r="CC36" s="10"/>
      <c r="CD36" s="10"/>
      <c r="CF36" s="10"/>
      <c r="CG36" s="12"/>
      <c r="CH36" s="10"/>
    </row>
    <row r="44" spans="1:86" x14ac:dyDescent="0.35">
      <c r="A44" s="12"/>
      <c r="C44" s="13"/>
      <c r="D44" s="13"/>
      <c r="E44" s="13"/>
      <c r="F44" s="13"/>
      <c r="G44" s="13"/>
      <c r="H44" s="13"/>
      <c r="I44" s="13"/>
      <c r="J44" s="14"/>
      <c r="K44" s="14"/>
      <c r="L44" s="15"/>
      <c r="M44" s="14"/>
      <c r="N44" s="13"/>
      <c r="O44" s="16"/>
      <c r="Q44" s="17"/>
      <c r="R44" s="17"/>
      <c r="S44" s="10"/>
      <c r="V44" s="6"/>
      <c r="W44" s="13"/>
      <c r="X44" s="13"/>
      <c r="Y44" s="13"/>
      <c r="Z44" s="13"/>
      <c r="AA44" s="13"/>
      <c r="AB44" s="13"/>
      <c r="AC44" s="16"/>
      <c r="AD44" s="13"/>
      <c r="AE44" s="17"/>
      <c r="AH44" s="17"/>
      <c r="AI44" s="18"/>
      <c r="AJ44" s="19"/>
      <c r="AK44" s="13"/>
      <c r="AL44" s="17"/>
      <c r="AM44" s="17"/>
      <c r="AN44" s="17"/>
      <c r="AO44" s="408"/>
      <c r="AR44" s="13"/>
      <c r="AS44" s="10"/>
      <c r="AT44" s="10"/>
      <c r="AU44" s="13"/>
      <c r="AV44" s="10"/>
      <c r="AW44" s="13"/>
      <c r="AX44" s="10"/>
      <c r="AY44" s="13"/>
      <c r="AZ44" s="10"/>
      <c r="BA44" s="10"/>
      <c r="BD44" s="10"/>
      <c r="BE44" s="20"/>
      <c r="BF44" s="20"/>
      <c r="BG44" s="20"/>
      <c r="BH44" s="10"/>
      <c r="BI44" s="10"/>
      <c r="BJ44" s="10"/>
      <c r="BK44" s="10"/>
      <c r="BL44" s="409"/>
      <c r="BM44" s="16"/>
      <c r="BN44" s="409"/>
      <c r="BO44" s="10"/>
      <c r="BP44" s="10"/>
      <c r="BQ44" s="10"/>
      <c r="BR44" s="17"/>
      <c r="BS44" s="21"/>
      <c r="BV44" s="13"/>
      <c r="BW44" s="13"/>
      <c r="BX44" s="13"/>
      <c r="BY44" s="10"/>
      <c r="BZ44" s="10"/>
      <c r="CA44" s="10"/>
      <c r="CB44" s="13"/>
      <c r="CC44" s="10"/>
      <c r="CD44" s="12"/>
      <c r="CF44" s="10"/>
    </row>
    <row r="45" spans="1:86" x14ac:dyDescent="0.35">
      <c r="A45" s="12"/>
      <c r="C45" s="13"/>
      <c r="D45" s="13"/>
      <c r="E45" s="13"/>
      <c r="F45" s="13"/>
      <c r="G45" s="13"/>
      <c r="H45" s="13"/>
      <c r="I45" s="13"/>
      <c r="J45" s="14"/>
      <c r="K45" s="14"/>
      <c r="L45" s="15"/>
      <c r="M45" s="14"/>
      <c r="N45" s="13"/>
      <c r="O45" s="16"/>
      <c r="Q45" s="17"/>
      <c r="R45" s="17"/>
      <c r="S45" s="10"/>
      <c r="V45" s="6"/>
      <c r="W45" s="13"/>
      <c r="X45" s="13"/>
      <c r="Y45" s="13"/>
      <c r="Z45" s="13"/>
      <c r="AA45" s="13"/>
      <c r="AB45" s="13"/>
      <c r="AC45" s="16"/>
      <c r="AD45" s="13"/>
      <c r="AE45" s="17"/>
      <c r="AH45" s="17"/>
      <c r="AI45" s="18"/>
      <c r="AJ45" s="19"/>
      <c r="AK45" s="13"/>
      <c r="AL45" s="17"/>
      <c r="AM45" s="17"/>
      <c r="AN45" s="17"/>
      <c r="AO45" s="408"/>
      <c r="AR45" s="13"/>
      <c r="AS45" s="10"/>
      <c r="AT45" s="10"/>
      <c r="AU45" s="13"/>
      <c r="AV45" s="10"/>
      <c r="AW45" s="13"/>
      <c r="AX45" s="10"/>
      <c r="AY45" s="13"/>
      <c r="AZ45" s="10"/>
      <c r="BA45" s="10"/>
      <c r="BD45" s="10"/>
      <c r="BE45" s="20"/>
      <c r="BF45" s="20"/>
      <c r="BG45" s="20"/>
      <c r="BH45" s="10"/>
      <c r="BI45" s="10"/>
      <c r="BJ45" s="10"/>
      <c r="BK45" s="10"/>
      <c r="BL45" s="409"/>
      <c r="BM45" s="16"/>
      <c r="BN45" s="409"/>
      <c r="BO45" s="10"/>
      <c r="BP45" s="10"/>
      <c r="BQ45" s="10"/>
      <c r="BR45" s="17"/>
      <c r="BS45" s="21"/>
      <c r="BV45" s="13"/>
      <c r="BW45" s="13"/>
      <c r="BX45" s="13"/>
      <c r="BY45" s="10"/>
      <c r="BZ45" s="10"/>
      <c r="CA45" s="10"/>
      <c r="CB45" s="13"/>
      <c r="CC45" s="10"/>
      <c r="CD45" s="12"/>
      <c r="CF45" s="10"/>
    </row>
    <row r="46" spans="1:86" x14ac:dyDescent="0.35">
      <c r="A46" s="12"/>
      <c r="C46" s="13"/>
      <c r="D46" s="13"/>
      <c r="E46" s="13"/>
      <c r="F46" s="13"/>
      <c r="G46" s="13"/>
      <c r="H46" s="13"/>
      <c r="I46" s="13"/>
      <c r="J46" s="14"/>
      <c r="K46" s="14"/>
      <c r="L46" s="15"/>
      <c r="M46" s="14"/>
      <c r="N46" s="13"/>
      <c r="O46" s="16"/>
      <c r="Q46" s="17"/>
      <c r="R46" s="17"/>
      <c r="S46" s="10"/>
      <c r="V46" s="6"/>
      <c r="W46" s="13"/>
      <c r="X46" s="13"/>
      <c r="Y46" s="13"/>
      <c r="Z46" s="13"/>
      <c r="AA46" s="13"/>
      <c r="AB46" s="13"/>
      <c r="AC46" s="16"/>
      <c r="AD46" s="13"/>
      <c r="AE46" s="17"/>
      <c r="AH46" s="17"/>
      <c r="AI46" s="18"/>
      <c r="AJ46" s="19"/>
      <c r="AK46" s="13"/>
      <c r="AL46" s="17"/>
      <c r="AM46" s="17"/>
      <c r="AN46" s="17"/>
      <c r="AO46" s="408"/>
      <c r="AR46" s="13"/>
      <c r="AS46" s="10"/>
      <c r="AT46" s="10"/>
      <c r="AU46" s="13"/>
      <c r="AV46" s="10"/>
      <c r="AW46" s="13"/>
      <c r="AX46" s="10"/>
      <c r="AY46" s="13"/>
      <c r="AZ46" s="10"/>
      <c r="BA46" s="10"/>
      <c r="BD46" s="10"/>
      <c r="BE46" s="20"/>
      <c r="BF46" s="20"/>
      <c r="BG46" s="20"/>
      <c r="BH46" s="10"/>
      <c r="BI46" s="10"/>
      <c r="BJ46" s="10"/>
      <c r="BK46" s="10"/>
      <c r="BL46" s="409"/>
      <c r="BM46" s="16"/>
      <c r="BN46" s="409"/>
      <c r="BO46" s="10"/>
      <c r="BP46" s="10"/>
      <c r="BQ46" s="10"/>
      <c r="BR46" s="17"/>
      <c r="BS46" s="21"/>
      <c r="BV46" s="13"/>
      <c r="BW46" s="13"/>
      <c r="BX46" s="13"/>
      <c r="BY46" s="10"/>
      <c r="BZ46" s="10"/>
      <c r="CA46" s="10"/>
      <c r="CB46" s="13"/>
      <c r="CC46" s="10"/>
      <c r="CD46" s="12"/>
      <c r="CF46" s="10"/>
    </row>
    <row r="47" spans="1:86" x14ac:dyDescent="0.35">
      <c r="A47" s="12"/>
      <c r="C47" s="13"/>
      <c r="D47" s="13"/>
      <c r="E47" s="13"/>
      <c r="F47" s="13"/>
      <c r="G47" s="13"/>
      <c r="H47" s="13"/>
      <c r="I47" s="13"/>
      <c r="J47" s="14"/>
      <c r="K47" s="14"/>
      <c r="L47" s="15"/>
      <c r="M47" s="14"/>
      <c r="N47" s="13"/>
      <c r="O47" s="16"/>
      <c r="Q47" s="17"/>
      <c r="R47" s="17"/>
      <c r="S47" s="10"/>
      <c r="V47" s="6"/>
      <c r="W47" s="13"/>
      <c r="X47" s="13"/>
      <c r="Y47" s="13"/>
      <c r="Z47" s="13"/>
      <c r="AA47" s="13"/>
      <c r="AB47" s="13"/>
      <c r="AC47" s="16"/>
      <c r="AD47" s="13"/>
      <c r="AE47" s="17"/>
      <c r="AH47" s="17"/>
      <c r="AI47" s="18"/>
      <c r="AJ47" s="19"/>
      <c r="AK47" s="13"/>
      <c r="AL47" s="17"/>
      <c r="AM47" s="17"/>
      <c r="AN47" s="17"/>
      <c r="AO47" s="408"/>
      <c r="AR47" s="13"/>
      <c r="AS47" s="10"/>
      <c r="AT47" s="10"/>
      <c r="AU47" s="13"/>
      <c r="AV47" s="10"/>
      <c r="AW47" s="13"/>
      <c r="AX47" s="10"/>
      <c r="AY47" s="13"/>
      <c r="AZ47" s="10"/>
      <c r="BA47" s="10"/>
      <c r="BD47" s="10"/>
      <c r="BE47" s="20"/>
      <c r="BF47" s="20"/>
      <c r="BG47" s="20"/>
      <c r="BH47" s="10"/>
      <c r="BI47" s="10"/>
      <c r="BJ47" s="10"/>
      <c r="BK47" s="10"/>
      <c r="BL47" s="409"/>
      <c r="BM47" s="16"/>
      <c r="BN47" s="409"/>
      <c r="BO47" s="10"/>
      <c r="BP47" s="10"/>
      <c r="BQ47" s="10"/>
      <c r="BR47" s="17"/>
      <c r="BS47" s="21"/>
      <c r="BV47" s="13"/>
      <c r="BW47" s="13"/>
      <c r="BX47" s="13"/>
      <c r="BY47" s="10"/>
      <c r="BZ47" s="10"/>
      <c r="CA47" s="10"/>
      <c r="CB47" s="13"/>
      <c r="CC47" s="10"/>
      <c r="CD47" s="12"/>
      <c r="CF47" s="10"/>
    </row>
    <row r="48" spans="1:86" x14ac:dyDescent="0.35">
      <c r="A48" s="12"/>
      <c r="C48" s="13"/>
      <c r="D48" s="13"/>
      <c r="E48" s="13"/>
      <c r="F48" s="13"/>
      <c r="G48" s="13"/>
      <c r="H48" s="13"/>
      <c r="I48" s="13"/>
      <c r="J48" s="14"/>
      <c r="K48" s="14"/>
      <c r="L48" s="15"/>
      <c r="M48" s="14"/>
      <c r="N48" s="13"/>
      <c r="O48" s="16"/>
      <c r="Q48" s="17"/>
      <c r="R48" s="17"/>
      <c r="S48" s="10"/>
      <c r="V48" s="6"/>
      <c r="W48" s="13"/>
      <c r="X48" s="13"/>
      <c r="Y48" s="13"/>
      <c r="Z48" s="13"/>
      <c r="AA48" s="13"/>
      <c r="AB48" s="13"/>
      <c r="AC48" s="16"/>
      <c r="AD48" s="13"/>
      <c r="AE48" s="17"/>
      <c r="AH48" s="17"/>
      <c r="AI48" s="18"/>
      <c r="AJ48" s="19"/>
      <c r="AK48" s="13"/>
      <c r="AL48" s="17"/>
      <c r="AM48" s="17"/>
      <c r="AN48" s="17"/>
      <c r="AO48" s="408"/>
      <c r="AR48" s="13"/>
      <c r="AS48" s="10"/>
      <c r="AT48" s="10"/>
      <c r="AU48" s="13"/>
      <c r="AV48" s="10"/>
      <c r="AW48" s="13"/>
      <c r="AX48" s="10"/>
      <c r="AY48" s="13"/>
      <c r="AZ48" s="10"/>
      <c r="BA48" s="10"/>
      <c r="BD48" s="10"/>
      <c r="BE48" s="20"/>
      <c r="BF48" s="20"/>
      <c r="BG48" s="20"/>
      <c r="BH48" s="10"/>
      <c r="BI48" s="10"/>
      <c r="BJ48" s="10"/>
      <c r="BK48" s="10"/>
      <c r="BL48" s="409"/>
      <c r="BM48" s="16"/>
      <c r="BN48" s="409"/>
      <c r="BO48" s="10"/>
      <c r="BP48" s="10"/>
      <c r="BQ48" s="10"/>
      <c r="BR48" s="17"/>
      <c r="BS48" s="21"/>
      <c r="BV48" s="13"/>
      <c r="BW48" s="13"/>
      <c r="BX48" s="13"/>
      <c r="BY48" s="10"/>
      <c r="BZ48" s="10"/>
      <c r="CA48" s="10"/>
      <c r="CB48" s="13"/>
      <c r="CC48" s="10"/>
      <c r="CD48" s="12"/>
      <c r="CF48" s="10"/>
    </row>
    <row r="53" spans="1:86" x14ac:dyDescent="0.35">
      <c r="C53" s="13"/>
      <c r="D53" s="13"/>
      <c r="E53" s="13"/>
      <c r="F53" s="13"/>
      <c r="G53" s="13"/>
      <c r="H53" s="13"/>
      <c r="I53" s="13"/>
      <c r="J53" s="14"/>
      <c r="K53" s="14"/>
      <c r="L53" s="15"/>
      <c r="M53" s="14"/>
      <c r="N53" s="13"/>
      <c r="O53" s="13"/>
      <c r="P53" s="16"/>
      <c r="Q53" s="17"/>
      <c r="R53" s="17"/>
      <c r="S53" s="10"/>
      <c r="U53" s="12"/>
      <c r="V53" s="6"/>
      <c r="W53" s="13"/>
      <c r="X53" s="13"/>
      <c r="Y53" s="13"/>
      <c r="Z53" s="13"/>
      <c r="AA53" s="13"/>
      <c r="AB53" s="13"/>
      <c r="AC53" s="16"/>
      <c r="AD53" s="13"/>
      <c r="AE53" s="10"/>
      <c r="AF53" s="12"/>
      <c r="AG53" s="12"/>
      <c r="AH53" s="17"/>
      <c r="AI53" s="18"/>
      <c r="AJ53" s="19"/>
      <c r="AK53" s="13"/>
      <c r="AL53" s="17"/>
      <c r="AM53" s="13"/>
      <c r="AN53" s="17"/>
      <c r="AO53" s="17"/>
      <c r="AQ53" s="12"/>
      <c r="AR53" s="13"/>
      <c r="AS53" s="10"/>
      <c r="AT53" s="10"/>
      <c r="AU53" s="13"/>
      <c r="AV53" s="10"/>
      <c r="AW53" s="13"/>
      <c r="AX53" s="13"/>
      <c r="AY53" s="13"/>
      <c r="BA53" s="10"/>
      <c r="BB53" s="10"/>
      <c r="BD53" s="10"/>
      <c r="BE53" s="20"/>
      <c r="BF53" s="20"/>
      <c r="BG53" s="20"/>
      <c r="BH53" s="10"/>
      <c r="BI53" s="10"/>
      <c r="BJ53" s="10"/>
      <c r="BK53" s="10"/>
      <c r="BL53" s="20"/>
      <c r="BM53" s="20"/>
      <c r="BN53" s="20"/>
      <c r="BO53" s="10"/>
      <c r="BP53" s="10"/>
      <c r="BQ53" s="10"/>
      <c r="BR53" s="17"/>
      <c r="BS53" s="21"/>
      <c r="BU53" s="12"/>
      <c r="BV53" s="13"/>
      <c r="BW53" s="13"/>
      <c r="BX53" s="13"/>
      <c r="BY53" s="10"/>
      <c r="BZ53" s="10"/>
      <c r="CA53" s="10"/>
      <c r="CB53" s="13"/>
      <c r="CC53" s="10"/>
      <c r="CD53" s="10"/>
      <c r="CF53" s="10"/>
      <c r="CG53" s="12"/>
      <c r="CH53" s="10"/>
    </row>
    <row r="54" spans="1:86" x14ac:dyDescent="0.35">
      <c r="C54" s="13"/>
      <c r="D54" s="13"/>
      <c r="G54" s="13"/>
      <c r="H54" s="13"/>
    </row>
    <row r="55" spans="1:86" x14ac:dyDescent="0.35">
      <c r="C55" s="13"/>
      <c r="D55" s="13"/>
      <c r="G55" s="13"/>
      <c r="H55" s="13"/>
    </row>
    <row r="56" spans="1:86" x14ac:dyDescent="0.35">
      <c r="C56" s="13"/>
      <c r="D56" s="13"/>
      <c r="G56" s="13"/>
      <c r="H56" s="13"/>
    </row>
    <row r="57" spans="1:86" x14ac:dyDescent="0.35">
      <c r="C57" s="13"/>
      <c r="D57" s="13"/>
      <c r="G57" s="13"/>
      <c r="H57" s="13"/>
    </row>
    <row r="58" spans="1:86" x14ac:dyDescent="0.35">
      <c r="A58" s="12"/>
      <c r="C58" s="13"/>
      <c r="D58" s="13"/>
      <c r="E58" s="13"/>
      <c r="F58" s="13"/>
      <c r="G58" s="13"/>
      <c r="H58" s="13"/>
      <c r="I58" s="13"/>
      <c r="J58" s="14"/>
      <c r="K58" s="14"/>
      <c r="L58" s="15"/>
      <c r="M58" s="14"/>
      <c r="N58" s="13"/>
      <c r="O58" s="16"/>
      <c r="Q58" s="17"/>
      <c r="R58" s="17"/>
      <c r="S58" s="10"/>
      <c r="V58" s="6"/>
      <c r="W58" s="13"/>
      <c r="X58" s="13"/>
      <c r="Y58" s="13"/>
      <c r="Z58" s="13"/>
      <c r="AA58" s="13"/>
      <c r="AB58" s="13"/>
      <c r="AC58" s="16"/>
      <c r="AD58" s="13"/>
      <c r="AE58" s="10"/>
      <c r="AH58" s="17"/>
      <c r="AI58" s="18"/>
      <c r="AJ58" s="19"/>
      <c r="AK58" s="13"/>
      <c r="AL58" s="17"/>
      <c r="AM58" s="17"/>
      <c r="AN58" s="17"/>
      <c r="AO58" s="408"/>
      <c r="AR58" s="13"/>
      <c r="AS58" s="10"/>
      <c r="AT58" s="10"/>
      <c r="AU58" s="13"/>
      <c r="AV58" s="10"/>
      <c r="AW58" s="13"/>
      <c r="AX58" s="13"/>
      <c r="AY58" s="13"/>
      <c r="AZ58" s="10"/>
      <c r="BA58" s="10"/>
      <c r="BB58" s="481"/>
      <c r="BD58" s="10"/>
      <c r="BE58" s="20"/>
      <c r="BF58" s="20"/>
      <c r="BG58" s="20"/>
      <c r="BH58" s="10"/>
      <c r="BI58" s="10"/>
      <c r="BJ58" s="10"/>
      <c r="BK58" s="10"/>
      <c r="BL58" s="20"/>
      <c r="BM58" s="20"/>
      <c r="BN58" s="20"/>
      <c r="BO58" s="10"/>
      <c r="BP58" s="10"/>
      <c r="BQ58" s="10"/>
      <c r="BR58" s="17"/>
      <c r="BS58" s="21"/>
      <c r="BV58" s="13"/>
      <c r="BW58" s="13"/>
      <c r="BX58" s="13"/>
      <c r="BY58" s="10"/>
      <c r="BZ58" s="10"/>
      <c r="CA58" s="10"/>
      <c r="CB58" s="13"/>
      <c r="CC58" s="10"/>
      <c r="CD58" s="12"/>
      <c r="CF58" s="10"/>
    </row>
    <row r="59" spans="1:86" x14ac:dyDescent="0.35">
      <c r="A59" s="12"/>
      <c r="C59" s="13"/>
      <c r="D59" s="13"/>
      <c r="E59" s="13"/>
      <c r="F59" s="13"/>
      <c r="G59" s="13"/>
      <c r="H59" s="13"/>
      <c r="I59" s="13"/>
      <c r="J59" s="14"/>
      <c r="K59" s="14"/>
      <c r="L59" s="15"/>
      <c r="M59" s="14"/>
      <c r="N59" s="13"/>
      <c r="O59" s="16"/>
      <c r="Q59" s="17"/>
      <c r="R59" s="17"/>
      <c r="S59" s="10"/>
      <c r="V59" s="6"/>
      <c r="W59" s="13"/>
      <c r="X59" s="13"/>
      <c r="Y59" s="13"/>
      <c r="Z59" s="13"/>
      <c r="AA59" s="13"/>
      <c r="AB59" s="13"/>
      <c r="AC59" s="16"/>
      <c r="AD59" s="13"/>
      <c r="AE59" s="10"/>
      <c r="AH59" s="17"/>
      <c r="AI59" s="18"/>
      <c r="AJ59" s="19"/>
      <c r="AK59" s="13"/>
      <c r="AL59" s="17"/>
      <c r="AM59" s="17"/>
      <c r="AN59" s="17"/>
      <c r="AO59" s="408"/>
      <c r="AR59" s="13"/>
      <c r="AS59" s="10"/>
      <c r="AT59" s="10"/>
      <c r="AU59" s="13"/>
      <c r="AV59" s="10"/>
      <c r="AW59" s="13"/>
      <c r="AX59" s="13"/>
      <c r="AY59" s="13"/>
      <c r="AZ59" s="10"/>
      <c r="BA59" s="10"/>
      <c r="BB59" s="481"/>
      <c r="BD59" s="10"/>
      <c r="BE59" s="20"/>
      <c r="BF59" s="20"/>
      <c r="BG59" s="20"/>
      <c r="BH59" s="10"/>
      <c r="BI59" s="10"/>
      <c r="BJ59" s="10"/>
      <c r="BK59" s="10"/>
      <c r="BL59" s="20"/>
      <c r="BM59" s="20"/>
      <c r="BN59" s="20"/>
      <c r="BO59" s="10"/>
      <c r="BP59" s="10"/>
      <c r="BQ59" s="10"/>
      <c r="BR59" s="17"/>
      <c r="BS59" s="21"/>
      <c r="BV59" s="13"/>
      <c r="BW59" s="13"/>
      <c r="BX59" s="13"/>
      <c r="BY59" s="10"/>
      <c r="BZ59" s="10"/>
      <c r="CA59" s="10"/>
      <c r="CB59" s="13"/>
      <c r="CC59" s="10"/>
      <c r="CD59" s="12"/>
      <c r="CF59" s="10"/>
    </row>
    <row r="60" spans="1:86" x14ac:dyDescent="0.35">
      <c r="A60" s="12"/>
      <c r="C60" s="13"/>
      <c r="D60" s="13"/>
      <c r="E60" s="13"/>
      <c r="F60" s="13"/>
      <c r="G60" s="13"/>
      <c r="H60" s="13"/>
      <c r="I60" s="13"/>
      <c r="J60" s="14"/>
      <c r="K60" s="14"/>
      <c r="L60" s="15"/>
      <c r="M60" s="14"/>
      <c r="N60" s="13"/>
      <c r="O60" s="16"/>
      <c r="Q60" s="17"/>
      <c r="R60" s="17"/>
      <c r="S60" s="10"/>
      <c r="V60" s="6"/>
      <c r="W60" s="13"/>
      <c r="X60" s="13"/>
      <c r="Y60" s="13"/>
      <c r="Z60" s="13"/>
      <c r="AA60" s="13"/>
      <c r="AB60" s="13"/>
      <c r="AC60" s="16"/>
      <c r="AD60" s="13"/>
      <c r="AE60" s="10"/>
      <c r="AH60" s="17"/>
      <c r="AI60" s="18"/>
      <c r="AJ60" s="19"/>
      <c r="AK60" s="13"/>
      <c r="AL60" s="17"/>
      <c r="AM60" s="17"/>
      <c r="AN60" s="17"/>
      <c r="AO60" s="408"/>
      <c r="AR60" s="13"/>
      <c r="AS60" s="10"/>
      <c r="AT60" s="10"/>
      <c r="AU60" s="13"/>
      <c r="AV60" s="10"/>
      <c r="AW60" s="13"/>
      <c r="AX60" s="13"/>
      <c r="AY60" s="13"/>
      <c r="AZ60" s="10"/>
      <c r="BA60" s="10"/>
      <c r="BB60" s="481"/>
      <c r="BD60" s="10"/>
      <c r="BE60" s="20"/>
      <c r="BF60" s="20"/>
      <c r="BG60" s="20"/>
      <c r="BH60" s="10"/>
      <c r="BI60" s="10"/>
      <c r="BJ60" s="10"/>
      <c r="BK60" s="10"/>
      <c r="BL60" s="20"/>
      <c r="BM60" s="20"/>
      <c r="BN60" s="20"/>
      <c r="BO60" s="10"/>
      <c r="BP60" s="10"/>
      <c r="BQ60" s="10"/>
      <c r="BR60" s="17"/>
      <c r="BS60" s="21"/>
      <c r="BV60" s="13"/>
      <c r="BW60" s="13"/>
      <c r="BX60" s="13"/>
      <c r="BY60" s="10"/>
      <c r="BZ60" s="10"/>
      <c r="CA60" s="10"/>
      <c r="CB60" s="13"/>
      <c r="CC60" s="10"/>
      <c r="CD60" s="12"/>
      <c r="CF60" s="10"/>
    </row>
    <row r="61" spans="1:86" x14ac:dyDescent="0.35">
      <c r="A61" s="12"/>
      <c r="C61" s="13"/>
      <c r="D61" s="13"/>
      <c r="E61" s="13"/>
      <c r="F61" s="13"/>
      <c r="G61" s="13"/>
      <c r="H61" s="13"/>
      <c r="I61" s="13"/>
      <c r="J61" s="14"/>
      <c r="K61" s="14"/>
      <c r="L61" s="15"/>
      <c r="M61" s="14"/>
      <c r="N61" s="13"/>
      <c r="O61" s="16"/>
      <c r="Q61" s="17"/>
      <c r="R61" s="17"/>
      <c r="S61" s="10"/>
      <c r="V61" s="6"/>
      <c r="W61" s="13"/>
      <c r="X61" s="13"/>
      <c r="Y61" s="13"/>
      <c r="Z61" s="13"/>
      <c r="AA61" s="13"/>
      <c r="AB61" s="13"/>
      <c r="AC61" s="16"/>
      <c r="AD61" s="13"/>
      <c r="AE61" s="10"/>
      <c r="AH61" s="17"/>
      <c r="AI61" s="18"/>
      <c r="AJ61" s="19"/>
      <c r="AK61" s="13"/>
      <c r="AL61" s="17"/>
      <c r="AM61" s="17"/>
      <c r="AN61" s="17"/>
      <c r="AO61" s="408"/>
      <c r="AR61" s="13"/>
      <c r="AS61" s="10"/>
      <c r="AT61" s="10"/>
      <c r="AU61" s="13"/>
      <c r="AV61" s="10"/>
      <c r="AW61" s="13"/>
      <c r="AX61" s="13"/>
      <c r="AY61" s="13"/>
      <c r="AZ61" s="10"/>
      <c r="BA61" s="10"/>
      <c r="BB61" s="481"/>
      <c r="BD61" s="10"/>
      <c r="BE61" s="20"/>
      <c r="BF61" s="20"/>
      <c r="BG61" s="20"/>
      <c r="BH61" s="10"/>
      <c r="BI61" s="10"/>
      <c r="BJ61" s="10"/>
      <c r="BK61" s="10"/>
      <c r="BL61" s="20"/>
      <c r="BM61" s="20"/>
      <c r="BN61" s="20"/>
      <c r="BO61" s="10"/>
      <c r="BP61" s="10"/>
      <c r="BQ61" s="10"/>
      <c r="BR61" s="17"/>
      <c r="BS61" s="21"/>
      <c r="BV61" s="13"/>
      <c r="BW61" s="13"/>
      <c r="BX61" s="13"/>
      <c r="BY61" s="10"/>
      <c r="BZ61" s="10"/>
      <c r="CA61" s="10"/>
      <c r="CB61" s="13"/>
      <c r="CC61" s="10"/>
      <c r="CD61" s="12"/>
      <c r="CF61" s="10"/>
    </row>
    <row r="62" spans="1:86" x14ac:dyDescent="0.35">
      <c r="A62" s="12"/>
      <c r="B62" s="13"/>
      <c r="C62" s="13"/>
      <c r="D62" s="13"/>
      <c r="E62" s="13"/>
      <c r="F62" s="13"/>
      <c r="G62" s="13"/>
      <c r="H62" s="13"/>
      <c r="I62" s="13"/>
      <c r="J62" s="14"/>
      <c r="K62" s="14"/>
      <c r="L62" s="15"/>
      <c r="M62" s="14"/>
      <c r="N62" s="13"/>
      <c r="O62" s="16"/>
      <c r="Q62" s="17"/>
      <c r="R62" s="17"/>
      <c r="S62" s="10"/>
      <c r="V62" s="6"/>
      <c r="W62" s="13"/>
      <c r="X62" s="13"/>
      <c r="Y62" s="13"/>
      <c r="Z62" s="13"/>
      <c r="AA62" s="13"/>
      <c r="AB62" s="13"/>
      <c r="AC62" s="16"/>
      <c r="AD62" s="13"/>
      <c r="AE62" s="10"/>
      <c r="AH62" s="17"/>
      <c r="AI62" s="18"/>
      <c r="AJ62" s="19"/>
      <c r="AK62" s="13"/>
      <c r="AL62" s="17"/>
      <c r="AM62" s="17"/>
      <c r="AN62" s="17"/>
      <c r="AO62" s="408"/>
      <c r="AR62" s="13"/>
      <c r="AS62" s="10"/>
      <c r="AT62" s="10"/>
      <c r="AU62" s="13"/>
      <c r="AV62" s="10"/>
      <c r="AW62" s="13"/>
      <c r="AX62" s="13"/>
      <c r="AY62" s="13"/>
      <c r="AZ62" s="10"/>
      <c r="BA62" s="10"/>
      <c r="BB62" s="481"/>
      <c r="BD62" s="10"/>
      <c r="BE62" s="20"/>
      <c r="BF62" s="20"/>
      <c r="BG62" s="20"/>
      <c r="BH62" s="10"/>
      <c r="BI62" s="10"/>
      <c r="BJ62" s="10"/>
      <c r="BK62" s="10"/>
      <c r="BL62" s="20"/>
      <c r="BM62" s="20"/>
      <c r="BN62" s="20"/>
      <c r="BO62" s="10"/>
      <c r="BP62" s="10"/>
      <c r="BQ62" s="10"/>
      <c r="BR62" s="17"/>
      <c r="BS62" s="21"/>
      <c r="BV62" s="13"/>
      <c r="BW62" s="13"/>
      <c r="BX62" s="13"/>
      <c r="BY62" s="10"/>
      <c r="BZ62" s="10"/>
      <c r="CA62" s="10"/>
      <c r="CB62" s="13"/>
      <c r="CC62" s="10"/>
      <c r="CD62" s="12"/>
      <c r="CF62" s="10"/>
    </row>
    <row r="63" spans="1:86" x14ac:dyDescent="0.35">
      <c r="A63" s="12"/>
      <c r="B63" s="13"/>
      <c r="C63" s="13"/>
      <c r="D63" s="13"/>
      <c r="E63" s="13"/>
      <c r="F63" s="13"/>
      <c r="G63" s="13"/>
      <c r="H63" s="13"/>
      <c r="I63" s="13"/>
      <c r="J63" s="14"/>
      <c r="K63" s="14"/>
      <c r="L63" s="15"/>
      <c r="M63" s="14"/>
      <c r="N63" s="13"/>
      <c r="O63" s="16"/>
      <c r="Q63" s="17"/>
      <c r="R63" s="17"/>
      <c r="S63" s="10"/>
      <c r="V63" s="6"/>
      <c r="W63" s="13"/>
      <c r="X63" s="13"/>
      <c r="Y63" s="13"/>
      <c r="Z63" s="13"/>
      <c r="AA63" s="13"/>
      <c r="AB63" s="13"/>
      <c r="AC63" s="16"/>
      <c r="AD63" s="13"/>
      <c r="AE63" s="10"/>
      <c r="AH63" s="17"/>
      <c r="AI63" s="18"/>
      <c r="AJ63" s="19"/>
      <c r="AK63" s="13"/>
      <c r="AL63" s="17"/>
      <c r="AM63" s="17"/>
      <c r="AN63" s="17"/>
      <c r="AO63" s="408"/>
      <c r="AR63" s="13"/>
      <c r="AS63" s="10"/>
      <c r="AT63" s="10"/>
      <c r="AU63" s="13"/>
      <c r="AV63" s="10"/>
      <c r="AW63" s="13"/>
      <c r="AX63" s="13"/>
      <c r="AY63" s="13"/>
      <c r="AZ63" s="10"/>
      <c r="BA63" s="10"/>
      <c r="BB63" s="481"/>
      <c r="BD63" s="10"/>
      <c r="BE63" s="20"/>
      <c r="BF63" s="20"/>
      <c r="BG63" s="20"/>
      <c r="BH63" s="10"/>
      <c r="BI63" s="10"/>
      <c r="BJ63" s="10"/>
      <c r="BK63" s="10"/>
      <c r="BL63" s="20"/>
      <c r="BM63" s="20"/>
      <c r="BN63" s="20"/>
      <c r="BO63" s="10"/>
      <c r="BP63" s="10"/>
      <c r="BQ63" s="10"/>
      <c r="BR63" s="17"/>
      <c r="BS63" s="21"/>
      <c r="BV63" s="13"/>
      <c r="BW63" s="13"/>
      <c r="BX63" s="13"/>
      <c r="BY63" s="10"/>
      <c r="BZ63" s="10"/>
      <c r="CA63" s="10"/>
      <c r="CB63" s="13"/>
      <c r="CC63" s="10"/>
      <c r="CD63" s="12"/>
      <c r="CF63" s="10"/>
    </row>
    <row r="64" spans="1:86" x14ac:dyDescent="0.35">
      <c r="B64" s="13"/>
    </row>
    <row r="65" spans="2:86" x14ac:dyDescent="0.35">
      <c r="B65" s="13"/>
    </row>
    <row r="71" spans="2:86" x14ac:dyDescent="0.35">
      <c r="C71" s="13"/>
      <c r="D71" s="13"/>
      <c r="E71" s="13"/>
      <c r="F71" s="13"/>
      <c r="G71" s="13"/>
      <c r="H71" s="13"/>
      <c r="I71" s="13"/>
      <c r="J71" s="14"/>
      <c r="K71" s="14"/>
      <c r="L71" s="15"/>
      <c r="M71" s="14"/>
      <c r="N71" s="13"/>
      <c r="O71" s="13"/>
      <c r="P71" s="16"/>
      <c r="Q71" s="17"/>
      <c r="R71" s="17"/>
      <c r="S71" s="10"/>
      <c r="U71" s="12"/>
      <c r="V71" s="6"/>
      <c r="W71" s="13"/>
      <c r="X71" s="13"/>
      <c r="Y71" s="13"/>
      <c r="Z71" s="13"/>
      <c r="AA71" s="13"/>
      <c r="AB71" s="13"/>
      <c r="AC71" s="16"/>
      <c r="AD71" s="13"/>
      <c r="AE71" s="16"/>
      <c r="AF71" s="12"/>
      <c r="AG71" s="12"/>
      <c r="AH71" s="17"/>
      <c r="AI71" s="18"/>
      <c r="AJ71" s="19"/>
      <c r="AK71" s="13"/>
      <c r="AL71" s="17"/>
      <c r="AM71" s="13"/>
      <c r="AN71" s="17"/>
      <c r="AO71" s="17"/>
      <c r="AQ71" s="12"/>
      <c r="AR71" s="13"/>
      <c r="AS71" s="10"/>
      <c r="AT71" s="10"/>
      <c r="AU71" s="13"/>
      <c r="AV71" s="10"/>
      <c r="AW71" s="13"/>
      <c r="AX71" s="13"/>
      <c r="AY71" s="13"/>
      <c r="AZ71" s="10"/>
      <c r="BA71" s="10"/>
      <c r="BB71" s="10"/>
      <c r="BD71" s="10"/>
      <c r="BE71" s="20"/>
      <c r="BF71" s="20"/>
      <c r="BG71" s="20"/>
      <c r="BH71" s="10"/>
      <c r="BI71" s="10"/>
      <c r="BJ71" s="10"/>
      <c r="BK71" s="10"/>
      <c r="BL71" s="20"/>
      <c r="BM71" s="20"/>
      <c r="BN71" s="20"/>
      <c r="BO71" s="10"/>
      <c r="BP71" s="10"/>
      <c r="BQ71" s="10"/>
      <c r="BR71" s="17"/>
      <c r="BS71" s="21"/>
      <c r="BU71" s="12"/>
      <c r="BV71" s="13"/>
      <c r="BW71" s="13"/>
      <c r="BX71" s="13"/>
      <c r="BY71" s="10"/>
      <c r="BZ71" s="10"/>
      <c r="CA71" s="10"/>
      <c r="CB71" s="13"/>
      <c r="CC71" s="10"/>
      <c r="CD71" s="10"/>
      <c r="CF71" s="10"/>
      <c r="CG71" s="12"/>
      <c r="CH71" s="10"/>
    </row>
    <row r="81" spans="86:87" x14ac:dyDescent="0.35">
      <c r="CI81" s="10"/>
    </row>
    <row r="82" spans="86:87" x14ac:dyDescent="0.35">
      <c r="CI82" s="10"/>
    </row>
    <row r="83" spans="86:87" x14ac:dyDescent="0.35">
      <c r="CI83" s="10"/>
    </row>
    <row r="84" spans="86:87" x14ac:dyDescent="0.35">
      <c r="CI84" s="10"/>
    </row>
    <row r="85" spans="86:87" x14ac:dyDescent="0.35">
      <c r="CI85" s="10"/>
    </row>
    <row r="86" spans="86:87" x14ac:dyDescent="0.35">
      <c r="CI86" s="10"/>
    </row>
    <row r="87" spans="86:87" x14ac:dyDescent="0.35">
      <c r="CH87" s="10"/>
      <c r="CI87" s="10"/>
    </row>
  </sheetData>
  <sortState ref="A1:CQ89">
    <sortCondition ref="A1:A89"/>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80A15D3-8105-4970-B548-32795D0B6E6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53</vt:i4>
      </vt:variant>
    </vt:vector>
  </HeadingPairs>
  <TitlesOfParts>
    <vt:vector size="59" baseType="lpstr">
      <vt:lpstr>Données Cabinet</vt:lpstr>
      <vt:lpstr>Données Client</vt:lpstr>
      <vt:lpstr>Liste Clients</vt:lpstr>
      <vt:lpstr>Listes D</vt:lpstr>
      <vt:lpstr>Panorama FM</vt:lpstr>
      <vt:lpstr>Formules santé éxistantes</vt:lpstr>
      <vt:lpstr>age_a_date_effet_Cjt</vt:lpstr>
      <vt:lpstr>age_a_date_effet_Cli</vt:lpstr>
      <vt:lpstr>age_a_date_effet_Enf1</vt:lpstr>
      <vt:lpstr>age_a_date_effet_Enf2</vt:lpstr>
      <vt:lpstr>age_a_date_effet_Enf3</vt:lpstr>
      <vt:lpstr>age_a_date_effet_Enf4</vt:lpstr>
      <vt:lpstr>age_a_date_effet_Enf5</vt:lpstr>
      <vt:lpstr>Age_Cjt</vt:lpstr>
      <vt:lpstr>Age_Cli</vt:lpstr>
      <vt:lpstr>Age_Enf1</vt:lpstr>
      <vt:lpstr>Age_Enf2</vt:lpstr>
      <vt:lpstr>Age_Enf3</vt:lpstr>
      <vt:lpstr>Age_Enf4</vt:lpstr>
      <vt:lpstr>Age_Enf5</vt:lpstr>
      <vt:lpstr>Cabinet</vt:lpstr>
      <vt:lpstr>Civilité</vt:lpstr>
      <vt:lpstr>Conjoint</vt:lpstr>
      <vt:lpstr>Conseil</vt:lpstr>
      <vt:lpstr>Date_Etude</vt:lpstr>
      <vt:lpstr>Dpt</vt:lpstr>
      <vt:lpstr>Effet_Année</vt:lpstr>
      <vt:lpstr>Effet_Date</vt:lpstr>
      <vt:lpstr>Entreprise</vt:lpstr>
      <vt:lpstr>N°_Insée</vt:lpstr>
      <vt:lpstr>Nais_Cjt</vt:lpstr>
      <vt:lpstr>Nais_Cli</vt:lpstr>
      <vt:lpstr>Nais_Enf1</vt:lpstr>
      <vt:lpstr>Nais_Enf2</vt:lpstr>
      <vt:lpstr>Nais_Enf3</vt:lpstr>
      <vt:lpstr>Nais_Enf4</vt:lpstr>
      <vt:lpstr>Nais_Enf5</vt:lpstr>
      <vt:lpstr>Naissance</vt:lpstr>
      <vt:lpstr>Nom</vt:lpstr>
      <vt:lpstr>Nom_Conjt</vt:lpstr>
      <vt:lpstr>Nom_enf1</vt:lpstr>
      <vt:lpstr>Nom_enf2</vt:lpstr>
      <vt:lpstr>Nom_enf3</vt:lpstr>
      <vt:lpstr>Nom_enf4</vt:lpstr>
      <vt:lpstr>Nom_enf5</vt:lpstr>
      <vt:lpstr>Prénom</vt:lpstr>
      <vt:lpstr>Prénom_enf1</vt:lpstr>
      <vt:lpstr>Prénom_enf2</vt:lpstr>
      <vt:lpstr>Prénom_enf3</vt:lpstr>
      <vt:lpstr>Prénom_enf4</vt:lpstr>
      <vt:lpstr>Prénom_Enf5</vt:lpstr>
      <vt:lpstr>Profession</vt:lpstr>
      <vt:lpstr>Siret</vt:lpstr>
      <vt:lpstr>Sté</vt:lpstr>
      <vt:lpstr>Sté_Adresse</vt:lpstr>
      <vt:lpstr>Sté_Commune</vt:lpstr>
      <vt:lpstr>Sté_CP</vt:lpstr>
      <vt:lpstr>Zone</vt:lpstr>
      <vt:lpstr>'Panorama FM'!Zone_d_impression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GIVELET</dc:creator>
  <cp:lastModifiedBy>Martin GIVELET</cp:lastModifiedBy>
  <cp:lastPrinted>2018-09-12T06:36:53Z</cp:lastPrinted>
  <dcterms:created xsi:type="dcterms:W3CDTF">2017-12-05T13:10:32Z</dcterms:created>
  <dcterms:modified xsi:type="dcterms:W3CDTF">2018-09-12T09:35:23Z</dcterms:modified>
</cp:coreProperties>
</file>